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44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42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worksheets/sheet4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sheets/sheet5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externalLinks/externalLink1.xml" ContentType="application/vnd.openxmlformats-officedocument.spreadsheetml.externalLink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docProps/core.xml" ContentType="application/vnd.openxmlformats-package.core-properties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43.xml" ContentType="application/vnd.openxmlformats-officedocument.spreadsheetml.worksheet+xml"/>
  <Override PartName="/xl/worksheets/sheet52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  <Override PartName="/xl/worksheets/sheet50.xml" ContentType="application/vnd.openxmlformats-officedocument.spreadsheetml.worksheet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90" windowWidth="1980" windowHeight="12330"/>
  </bookViews>
  <sheets>
    <sheet name="七宝" sheetId="67" r:id="rId1"/>
    <sheet name="基本支出汇总" sheetId="16" state="hidden" r:id="rId2"/>
    <sheet name="2022年绩效清算" sheetId="18" state="hidden" r:id="rId3"/>
    <sheet name="莘庄镇" sheetId="6" state="hidden" r:id="rId4"/>
    <sheet name="吴泾镇" sheetId="7" state="hidden" r:id="rId5"/>
    <sheet name="七宝镇" sheetId="1" state="hidden" r:id="rId6"/>
    <sheet name="浦江镇" sheetId="11" state="hidden" r:id="rId7"/>
    <sheet name="梅陇镇" sheetId="5" state="hidden" r:id="rId8"/>
    <sheet name="马桥镇" sheetId="4" state="hidden" r:id="rId9"/>
    <sheet name="华漕镇" sheetId="3" state="hidden" r:id="rId10"/>
    <sheet name="颛桥镇" sheetId="8" state="hidden" r:id="rId11"/>
    <sheet name="虹桥镇" sheetId="2" state="hidden" r:id="rId12"/>
    <sheet name="2023绩效预估" sheetId="10" state="hidden" r:id="rId13"/>
    <sheet name="保安经费" sheetId="14" state="hidden" r:id="rId14"/>
    <sheet name="残疾就业保障" sheetId="15" state="hidden" r:id="rId15"/>
    <sheet name="补充公用经费" sheetId="17" state="hidden" r:id="rId16"/>
    <sheet name="设备购置与更新" sheetId="25" state="hidden" r:id="rId17"/>
    <sheet name="理化实验室" sheetId="26" state="hidden" r:id="rId18"/>
    <sheet name="吴泾维修2023" sheetId="28" state="hidden" r:id="rId19"/>
    <sheet name="七宝维修2023" sheetId="29" state="hidden" r:id="rId20"/>
    <sheet name="浦江维修2023" sheetId="30" state="hidden" r:id="rId21"/>
    <sheet name="梅陇维修2023" sheetId="31" state="hidden" r:id="rId22"/>
    <sheet name="马桥维修2023" sheetId="32" state="hidden" r:id="rId23"/>
    <sheet name="华漕维修2023" sheetId="33" state="hidden" r:id="rId24"/>
    <sheet name="颛桥维修2023" sheetId="34" state="hidden" r:id="rId25"/>
    <sheet name="虹桥维修2023" sheetId="35" state="hidden" r:id="rId26"/>
    <sheet name="2022年校舍维修尾款" sheetId="36" state="hidden" r:id="rId27"/>
    <sheet name="学前科" sheetId="20" state="hidden" r:id="rId28"/>
    <sheet name="普教一科" sheetId="21" state="hidden" r:id="rId29"/>
    <sheet name="普教二科" sheetId="22" state="hidden" r:id="rId30"/>
    <sheet name="信息化项目" sheetId="19" state="hidden" r:id="rId31"/>
    <sheet name="考试中心" sheetId="23" state="hidden" r:id="rId32"/>
    <sheet name="教育学院" sheetId="24" state="hidden" r:id="rId33"/>
    <sheet name="抚恤金" sheetId="37" state="hidden" r:id="rId34"/>
    <sheet name="镇管未开办保安经费" sheetId="38" state="hidden" r:id="rId35"/>
    <sheet name="浦江设备文馨学校" sheetId="39" state="hidden" r:id="rId36"/>
    <sheet name="扩班设备" sheetId="44" state="hidden" r:id="rId37"/>
    <sheet name="浦江维修2023文馨" sheetId="40" state="hidden" r:id="rId38"/>
    <sheet name="学前科补" sheetId="42" state="hidden" r:id="rId39"/>
    <sheet name="普教二科补" sheetId="41" state="hidden" r:id="rId40"/>
    <sheet name="补充公用经费补" sheetId="43" state="hidden" r:id="rId41"/>
    <sheet name="七宝基本支出调整" sheetId="53" state="hidden" r:id="rId42"/>
    <sheet name="2023年绩效预估" sheetId="66" state="hidden" r:id="rId43"/>
    <sheet name="2023尾款清算" sheetId="65" state="hidden" r:id="rId44"/>
    <sheet name="补充公用经费调整" sheetId="62" state="hidden" r:id="rId45"/>
    <sheet name="抚恤金调整" sheetId="60" state="hidden" r:id="rId46"/>
    <sheet name="储备教师" sheetId="50" state="hidden" r:id="rId47"/>
    <sheet name="残疾就业保障调整" sheetId="61" state="hidden" r:id="rId48"/>
    <sheet name="追加设备" sheetId="45" state="hidden" r:id="rId49"/>
    <sheet name="普教一科追加" sheetId="46" state="hidden" r:id="rId50"/>
    <sheet name="普教二科追加" sheetId="47" state="hidden" r:id="rId51"/>
    <sheet name="振兴小学关闭" sheetId="48" state="hidden" r:id="rId52"/>
  </sheets>
  <externalReferences>
    <externalReference r:id="rId53"/>
    <externalReference r:id="rId54"/>
    <externalReference r:id="rId55"/>
  </externalReferences>
  <definedNames>
    <definedName name="_xlnm._FilterDatabase" localSheetId="12" hidden="1">'2023绩效预估'!$A$2:$H$126</definedName>
    <definedName name="_xlnm._FilterDatabase" localSheetId="44" hidden="1">补充公用经费调整!$B$2:$AV$23</definedName>
    <definedName name="_xlnm._FilterDatabase" localSheetId="48" hidden="1">追加设备!$A$2:$J$39</definedName>
    <definedName name="_xlnm.Print_Area" localSheetId="2">'2022年绩效清算'!$A$1:$Q$129</definedName>
    <definedName name="_xlnm.Print_Area" localSheetId="26">'2022年校舍维修尾款'!$A$1:$J$29</definedName>
    <definedName name="_xlnm.Print_Area" localSheetId="42">'2023年绩效预估'!$A$1:$J$23</definedName>
    <definedName name="_xlnm.Print_Area" localSheetId="43">'2023尾款清算'!$A$1:$K$4</definedName>
    <definedName name="_xlnm.Print_Area" localSheetId="40">补充公用经费补!$A$1:$AQ$119</definedName>
    <definedName name="_xlnm.Print_Area" localSheetId="44">补充公用经费调整!$A$1:$AW$23</definedName>
    <definedName name="_xlnm.Print_Area" localSheetId="47">残疾就业保障调整!$A$1:$E$23</definedName>
    <definedName name="_xlnm.Print_Area" localSheetId="46">储备教师!$A$1:$I$28</definedName>
    <definedName name="_xlnm.Print_Area" localSheetId="45">抚恤金调整!$A$1:$F$9</definedName>
    <definedName name="_xlnm.Print_Area" localSheetId="25">虹桥维修2023!$A$1:$K$41</definedName>
    <definedName name="_xlnm.Print_Area" localSheetId="23">华漕维修2023!$A$1:$K$19</definedName>
    <definedName name="_xlnm.Print_Area" localSheetId="32">教育学院!$A$1:$G$48</definedName>
    <definedName name="_xlnm.Print_Area" localSheetId="31">考试中心!$A$1:$I$23</definedName>
    <definedName name="_xlnm.Print_Area" localSheetId="36">扩班设备!$A$1:$L$384</definedName>
    <definedName name="_xlnm.Print_Area" localSheetId="17">理化实验室!$A$1:$I$438</definedName>
    <definedName name="_xlnm.Print_Area" localSheetId="22">马桥维修2023!$A$1:$J$108</definedName>
    <definedName name="_xlnm.Print_Area" localSheetId="21">梅陇维修2023!$A$1:$J$47</definedName>
    <definedName name="_xlnm.Print_Area" localSheetId="35">浦江设备文馨学校!$A$1:$J$30</definedName>
    <definedName name="_xlnm.Print_Area" localSheetId="20">浦江维修2023!$A$1:$J$89</definedName>
    <definedName name="_xlnm.Print_Area" localSheetId="37">浦江维修2023文馨!$A$1:$K$192</definedName>
    <definedName name="_xlnm.Print_Area" localSheetId="6">浦江镇!$A$1:$Y$106</definedName>
    <definedName name="_xlnm.Print_Area" localSheetId="29">普教二科!$A$1:$H$60</definedName>
    <definedName name="_xlnm.Print_Area" localSheetId="39">普教二科补!$A$1:$I$5</definedName>
    <definedName name="_xlnm.Print_Area" localSheetId="50">普教二科追加!$A$1:$I$8</definedName>
    <definedName name="_xlnm.Print_Area" localSheetId="28">普教一科!$A$1:$G$110</definedName>
    <definedName name="_xlnm.Print_Area" localSheetId="49">普教一科追加!$A$1:$I$8</definedName>
    <definedName name="_xlnm.Print_Area" localSheetId="41">七宝基本支出调整!$A$1:$AA$78</definedName>
    <definedName name="_xlnm.Print_Area" localSheetId="19">七宝维修2023!$A$1:$J$159</definedName>
    <definedName name="_xlnm.Print_Area" localSheetId="16">设备购置与更新!$A$1:$L$69</definedName>
    <definedName name="_xlnm.Print_Area" localSheetId="18">吴泾维修2023!$A$1:$J$51</definedName>
    <definedName name="_xlnm.Print_Area" localSheetId="30">信息化项目!$A$1:$AC$13</definedName>
    <definedName name="_xlnm.Print_Area" localSheetId="27">学前科!$A$1:$I$108</definedName>
    <definedName name="_xlnm.Print_Area" localSheetId="38">学前科补!$A$1:$I$4</definedName>
    <definedName name="_xlnm.Print_Area" localSheetId="51">振兴小学关闭!$A$1:$Z$23</definedName>
    <definedName name="_xlnm.Print_Area" localSheetId="34">镇管未开办保安经费!$A$1:$L$12</definedName>
    <definedName name="_xlnm.Print_Area" localSheetId="24">颛桥维修2023!$A$1:$J$53</definedName>
    <definedName name="_xlnm.Print_Area" localSheetId="48">追加设备!$A$1:$J$39</definedName>
    <definedName name="_xlnm.Print_Titles" localSheetId="2">'2022年绩效清算'!$1:$3</definedName>
    <definedName name="_xlnm.Print_Titles" localSheetId="42">'2023年绩效预估'!$1:$2</definedName>
    <definedName name="_xlnm.Print_Titles" localSheetId="40">补充公用经费补!$1:$3</definedName>
    <definedName name="_xlnm.Print_Titles" localSheetId="44">补充公用经费调整!$1:$3</definedName>
    <definedName name="_xlnm.Print_Titles" localSheetId="47">残疾就业保障调整!$1:$2</definedName>
    <definedName name="_xlnm.Print_Titles" localSheetId="46">储备教师!$1:$2</definedName>
    <definedName name="_xlnm.Print_Titles" localSheetId="45">抚恤金调整!$1:$2</definedName>
    <definedName name="_xlnm.Print_Titles" localSheetId="25">虹桥维修2023!$1:$2</definedName>
    <definedName name="_xlnm.Print_Titles" localSheetId="23">华漕维修2023!$1:$3</definedName>
    <definedName name="_xlnm.Print_Titles" localSheetId="32">教育学院!$1:$2</definedName>
    <definedName name="_xlnm.Print_Titles" localSheetId="31">考试中心!$1:$2</definedName>
    <definedName name="_xlnm.Print_Titles" localSheetId="36">扩班设备!$1:$2</definedName>
    <definedName name="_xlnm.Print_Titles" localSheetId="17">理化实验室!$1:$3</definedName>
    <definedName name="_xlnm.Print_Titles" localSheetId="22">马桥维修2023!$1:$2</definedName>
    <definedName name="_xlnm.Print_Titles" localSheetId="21">梅陇维修2023!$1:$2</definedName>
    <definedName name="_xlnm.Print_Titles" localSheetId="35">浦江设备文馨学校!$1:$2</definedName>
    <definedName name="_xlnm.Print_Titles" localSheetId="20">浦江维修2023!$1:$2</definedName>
    <definedName name="_xlnm.Print_Titles" localSheetId="37">浦江维修2023文馨!$1:$3</definedName>
    <definedName name="_xlnm.Print_Titles" localSheetId="6">浦江镇!$1:$2</definedName>
    <definedName name="_xlnm.Print_Titles" localSheetId="29">普教二科!$1:$2</definedName>
    <definedName name="_xlnm.Print_Titles" localSheetId="50">普教二科追加!$1:$2</definedName>
    <definedName name="_xlnm.Print_Titles" localSheetId="28">普教一科!$1:$2</definedName>
    <definedName name="_xlnm.Print_Titles" localSheetId="49">普教一科追加!$1:$2</definedName>
    <definedName name="_xlnm.Print_Titles" localSheetId="41">七宝基本支出调整!$1:$2</definedName>
    <definedName name="_xlnm.Print_Titles" localSheetId="19">七宝维修2023!$1:$2</definedName>
    <definedName name="_xlnm.Print_Titles" localSheetId="16">设备购置与更新!$1:$2</definedName>
    <definedName name="_xlnm.Print_Titles" localSheetId="18">吴泾维修2023!$1:$2</definedName>
    <definedName name="_xlnm.Print_Titles" localSheetId="27">学前科!$1:$2</definedName>
    <definedName name="_xlnm.Print_Titles" localSheetId="24">颛桥维修2023!$1:$2</definedName>
    <definedName name="_xlnm.Print_Titles" localSheetId="48">追加设备!$1:$3</definedName>
  </definedNames>
  <calcPr calcId="124519"/>
</workbook>
</file>

<file path=xl/calcChain.xml><?xml version="1.0" encoding="utf-8"?>
<calcChain xmlns="http://schemas.openxmlformats.org/spreadsheetml/2006/main">
  <c r="D17" i="67"/>
  <c r="E17"/>
  <c r="E16"/>
  <c r="E15"/>
  <c r="C15"/>
  <c r="D15" s="1"/>
  <c r="C14"/>
  <c r="C17" s="1"/>
  <c r="C9"/>
  <c r="E9" s="1"/>
  <c r="C13"/>
  <c r="E13" s="1"/>
  <c r="C12"/>
  <c r="E12" s="1"/>
  <c r="C11"/>
  <c r="E11" s="1"/>
  <c r="C10"/>
  <c r="E10" s="1"/>
  <c r="C8"/>
  <c r="E8" s="1"/>
  <c r="C6"/>
  <c r="E6" s="1"/>
  <c r="C5"/>
  <c r="E5" s="1"/>
  <c r="C4"/>
  <c r="E4" s="1"/>
  <c r="E7"/>
  <c r="E14" l="1"/>
  <c r="F23" i="66" l="1"/>
  <c r="E23"/>
  <c r="G23" s="1"/>
  <c r="G22"/>
  <c r="J22" s="1"/>
  <c r="G21"/>
  <c r="J21" s="1"/>
  <c r="G20"/>
  <c r="J20" s="1"/>
  <c r="G19"/>
  <c r="J19" s="1"/>
  <c r="G18"/>
  <c r="J18" s="1"/>
  <c r="G17"/>
  <c r="J17" s="1"/>
  <c r="G16"/>
  <c r="J16" s="1"/>
  <c r="G15"/>
  <c r="J15" s="1"/>
  <c r="G14"/>
  <c r="J14" s="1"/>
  <c r="G13"/>
  <c r="J13" s="1"/>
  <c r="G12"/>
  <c r="J12" s="1"/>
  <c r="G11"/>
  <c r="J11" s="1"/>
  <c r="J10"/>
  <c r="G10"/>
  <c r="G9"/>
  <c r="J9" s="1"/>
  <c r="J8"/>
  <c r="G8"/>
  <c r="G7"/>
  <c r="J7" s="1"/>
  <c r="G6"/>
  <c r="J6" s="1"/>
  <c r="G5"/>
  <c r="J5" s="1"/>
  <c r="G4"/>
  <c r="J4" s="1"/>
  <c r="G3"/>
  <c r="J3" s="1"/>
  <c r="J23" l="1"/>
  <c r="H3" i="65" l="1"/>
  <c r="J3" s="1"/>
  <c r="J4" s="1"/>
  <c r="AW23" i="62"/>
  <c r="F9" i="60"/>
  <c r="H28" i="50" l="1"/>
  <c r="I28"/>
  <c r="C8" i="60" l="1"/>
  <c r="AM23" i="62" l="1"/>
  <c r="AN23"/>
  <c r="AO23"/>
  <c r="AQ23"/>
  <c r="AD4"/>
  <c r="AD5"/>
  <c r="AD6"/>
  <c r="AD7"/>
  <c r="AD8"/>
  <c r="AD9"/>
  <c r="AD10"/>
  <c r="AD11"/>
  <c r="AD12"/>
  <c r="AD13"/>
  <c r="AD14"/>
  <c r="AD15"/>
  <c r="AD16"/>
  <c r="AD17"/>
  <c r="AD18"/>
  <c r="AD19"/>
  <c r="AD20"/>
  <c r="AD21"/>
  <c r="AD22"/>
  <c r="AD23" l="1"/>
  <c r="C6" i="60"/>
  <c r="AT23" i="62" l="1"/>
  <c r="AU23"/>
  <c r="AJ4" l="1"/>
  <c r="AJ5"/>
  <c r="AJ6"/>
  <c r="AJ7"/>
  <c r="AJ8"/>
  <c r="AJ9"/>
  <c r="AJ10"/>
  <c r="AJ11"/>
  <c r="AJ12"/>
  <c r="AJ13"/>
  <c r="AJ14"/>
  <c r="AJ15"/>
  <c r="AJ16"/>
  <c r="AJ17"/>
  <c r="AJ18"/>
  <c r="AJ19"/>
  <c r="AJ20"/>
  <c r="AJ21"/>
  <c r="AJ22"/>
  <c r="AB23"/>
  <c r="AA23"/>
  <c r="Z23"/>
  <c r="Y23"/>
  <c r="W23"/>
  <c r="V23"/>
  <c r="U23"/>
  <c r="T23"/>
  <c r="M23"/>
  <c r="L23"/>
  <c r="K23"/>
  <c r="J23"/>
  <c r="H23"/>
  <c r="G23"/>
  <c r="F23"/>
  <c r="E23"/>
  <c r="D23"/>
  <c r="AC22"/>
  <c r="AR22" s="1"/>
  <c r="X22"/>
  <c r="R22"/>
  <c r="Q22"/>
  <c r="P22"/>
  <c r="O22"/>
  <c r="N22"/>
  <c r="I22"/>
  <c r="AC21"/>
  <c r="AR21" s="1"/>
  <c r="X21"/>
  <c r="R21"/>
  <c r="Q21"/>
  <c r="P21"/>
  <c r="O21"/>
  <c r="N21"/>
  <c r="I21"/>
  <c r="AC20"/>
  <c r="AR20" s="1"/>
  <c r="X20"/>
  <c r="R20"/>
  <c r="Q20"/>
  <c r="P20"/>
  <c r="O20"/>
  <c r="N20"/>
  <c r="I20"/>
  <c r="AC19"/>
  <c r="AR19" s="1"/>
  <c r="X19"/>
  <c r="R19"/>
  <c r="Q19"/>
  <c r="P19"/>
  <c r="O19"/>
  <c r="N19"/>
  <c r="I19"/>
  <c r="AC18"/>
  <c r="AR18" s="1"/>
  <c r="X18"/>
  <c r="R18"/>
  <c r="Q18"/>
  <c r="P18"/>
  <c r="O18"/>
  <c r="N18"/>
  <c r="I18"/>
  <c r="AC17"/>
  <c r="AR17" s="1"/>
  <c r="X17"/>
  <c r="R17"/>
  <c r="Q17"/>
  <c r="P17"/>
  <c r="O17"/>
  <c r="N17"/>
  <c r="I17"/>
  <c r="AC16"/>
  <c r="AR16" s="1"/>
  <c r="X16"/>
  <c r="R16"/>
  <c r="Q16"/>
  <c r="P16"/>
  <c r="O16"/>
  <c r="N16"/>
  <c r="I16"/>
  <c r="AC15"/>
  <c r="AR15" s="1"/>
  <c r="X15"/>
  <c r="R15"/>
  <c r="Q15"/>
  <c r="P15"/>
  <c r="O15"/>
  <c r="N15"/>
  <c r="I15"/>
  <c r="AC14"/>
  <c r="AR14" s="1"/>
  <c r="X14"/>
  <c r="R14"/>
  <c r="Q14"/>
  <c r="P14"/>
  <c r="O14"/>
  <c r="N14"/>
  <c r="I14"/>
  <c r="AC13"/>
  <c r="AR13" s="1"/>
  <c r="X13"/>
  <c r="R13"/>
  <c r="Q13"/>
  <c r="P13"/>
  <c r="O13"/>
  <c r="N13"/>
  <c r="I13"/>
  <c r="AC12"/>
  <c r="AR12" s="1"/>
  <c r="X12"/>
  <c r="R12"/>
  <c r="Q12"/>
  <c r="P12"/>
  <c r="O12"/>
  <c r="N12"/>
  <c r="I12"/>
  <c r="AC11"/>
  <c r="AR11" s="1"/>
  <c r="X11"/>
  <c r="R11"/>
  <c r="Q11"/>
  <c r="P11"/>
  <c r="O11"/>
  <c r="N11"/>
  <c r="I11"/>
  <c r="AC10"/>
  <c r="AR10" s="1"/>
  <c r="X10"/>
  <c r="R10"/>
  <c r="Q10"/>
  <c r="P10"/>
  <c r="O10"/>
  <c r="N10"/>
  <c r="I10"/>
  <c r="AC9"/>
  <c r="AR9" s="1"/>
  <c r="X9"/>
  <c r="R9"/>
  <c r="Q9"/>
  <c r="P9"/>
  <c r="O9"/>
  <c r="N9"/>
  <c r="I9"/>
  <c r="AC8"/>
  <c r="AR8" s="1"/>
  <c r="X8"/>
  <c r="R8"/>
  <c r="Q8"/>
  <c r="P8"/>
  <c r="O8"/>
  <c r="N8"/>
  <c r="I8"/>
  <c r="AC7"/>
  <c r="AR7" s="1"/>
  <c r="X7"/>
  <c r="R7"/>
  <c r="Q7"/>
  <c r="P7"/>
  <c r="O7"/>
  <c r="N7"/>
  <c r="I7"/>
  <c r="AC6"/>
  <c r="AR6" s="1"/>
  <c r="X6"/>
  <c r="R6"/>
  <c r="Q6"/>
  <c r="P6"/>
  <c r="O6"/>
  <c r="N6"/>
  <c r="I6"/>
  <c r="AC5"/>
  <c r="AR5" s="1"/>
  <c r="X5"/>
  <c r="R5"/>
  <c r="Q5"/>
  <c r="P5"/>
  <c r="O5"/>
  <c r="N5"/>
  <c r="I5"/>
  <c r="AC4"/>
  <c r="AR4" s="1"/>
  <c r="X4"/>
  <c r="R4"/>
  <c r="Q4"/>
  <c r="P4"/>
  <c r="O4"/>
  <c r="N4"/>
  <c r="I4"/>
  <c r="AJ23" l="1"/>
  <c r="AR23"/>
  <c r="AK4"/>
  <c r="AG5"/>
  <c r="AS5"/>
  <c r="AV5" s="1"/>
  <c r="AH6"/>
  <c r="AS6"/>
  <c r="AV6" s="1"/>
  <c r="AI7"/>
  <c r="AS7"/>
  <c r="AV7" s="1"/>
  <c r="AK8"/>
  <c r="AS8"/>
  <c r="AV8" s="1"/>
  <c r="AG9"/>
  <c r="AS9"/>
  <c r="AV9" s="1"/>
  <c r="AH10"/>
  <c r="AS10"/>
  <c r="AV10" s="1"/>
  <c r="AI11"/>
  <c r="AS11"/>
  <c r="AV11" s="1"/>
  <c r="AK12"/>
  <c r="AS12"/>
  <c r="AV12" s="1"/>
  <c r="AG13"/>
  <c r="AS13"/>
  <c r="AV13" s="1"/>
  <c r="AH14"/>
  <c r="AS14"/>
  <c r="AV14" s="1"/>
  <c r="AI15"/>
  <c r="AS15"/>
  <c r="AV15" s="1"/>
  <c r="AK16"/>
  <c r="AS16"/>
  <c r="AV16" s="1"/>
  <c r="AG17"/>
  <c r="AS17"/>
  <c r="AV17" s="1"/>
  <c r="AH18"/>
  <c r="AS18"/>
  <c r="AV18" s="1"/>
  <c r="AI19"/>
  <c r="AS19"/>
  <c r="AV19" s="1"/>
  <c r="AK20"/>
  <c r="AS20"/>
  <c r="AV20" s="1"/>
  <c r="AG21"/>
  <c r="AS21"/>
  <c r="AV21" s="1"/>
  <c r="AH22"/>
  <c r="AS22"/>
  <c r="AV22" s="1"/>
  <c r="AE20"/>
  <c r="AE16"/>
  <c r="AE12"/>
  <c r="AE8"/>
  <c r="AE4"/>
  <c r="AF21"/>
  <c r="AF17"/>
  <c r="AF13"/>
  <c r="AF9"/>
  <c r="AF5"/>
  <c r="AG22"/>
  <c r="AG18"/>
  <c r="AG14"/>
  <c r="AG10"/>
  <c r="AG6"/>
  <c r="AH19"/>
  <c r="AL19" s="1"/>
  <c r="AH15"/>
  <c r="AH11"/>
  <c r="AL11" s="1"/>
  <c r="AH7"/>
  <c r="AL7" s="1"/>
  <c r="AI20"/>
  <c r="AI16"/>
  <c r="AI12"/>
  <c r="AI8"/>
  <c r="AI4"/>
  <c r="AK21"/>
  <c r="AK17"/>
  <c r="AK13"/>
  <c r="AK9"/>
  <c r="AK5"/>
  <c r="AE21"/>
  <c r="AE17"/>
  <c r="AE13"/>
  <c r="AE9"/>
  <c r="AE5"/>
  <c r="AF22"/>
  <c r="AF18"/>
  <c r="AF14"/>
  <c r="AF10"/>
  <c r="AF6"/>
  <c r="AG19"/>
  <c r="AG15"/>
  <c r="AG11"/>
  <c r="AG7"/>
  <c r="AH20"/>
  <c r="AH16"/>
  <c r="AL16" s="1"/>
  <c r="AH12"/>
  <c r="AH8"/>
  <c r="AH4"/>
  <c r="AI21"/>
  <c r="AI17"/>
  <c r="AI13"/>
  <c r="AI9"/>
  <c r="AI5"/>
  <c r="AK22"/>
  <c r="AK18"/>
  <c r="AK14"/>
  <c r="AK10"/>
  <c r="AK6"/>
  <c r="AE22"/>
  <c r="AE18"/>
  <c r="AE14"/>
  <c r="AE10"/>
  <c r="AE6"/>
  <c r="AF19"/>
  <c r="AF15"/>
  <c r="AF11"/>
  <c r="AF7"/>
  <c r="AG20"/>
  <c r="AG16"/>
  <c r="AG12"/>
  <c r="AG8"/>
  <c r="AG4"/>
  <c r="AH21"/>
  <c r="AL21" s="1"/>
  <c r="AH17"/>
  <c r="AH13"/>
  <c r="AH9"/>
  <c r="AH5"/>
  <c r="AL5" s="1"/>
  <c r="AI22"/>
  <c r="AL22" s="1"/>
  <c r="AI18"/>
  <c r="AI14"/>
  <c r="AI10"/>
  <c r="AI6"/>
  <c r="AL6" s="1"/>
  <c r="AK19"/>
  <c r="AK15"/>
  <c r="AK11"/>
  <c r="AK7"/>
  <c r="AE19"/>
  <c r="AE15"/>
  <c r="AE11"/>
  <c r="AE7"/>
  <c r="AF20"/>
  <c r="AF16"/>
  <c r="AF12"/>
  <c r="AF8"/>
  <c r="AF4"/>
  <c r="N23"/>
  <c r="X23"/>
  <c r="R23"/>
  <c r="I23"/>
  <c r="Q23"/>
  <c r="S8"/>
  <c r="S11"/>
  <c r="S13"/>
  <c r="S15"/>
  <c r="S17"/>
  <c r="S19"/>
  <c r="S20"/>
  <c r="P23"/>
  <c r="S6"/>
  <c r="S9"/>
  <c r="S4"/>
  <c r="S7"/>
  <c r="S12"/>
  <c r="S14"/>
  <c r="S16"/>
  <c r="S18"/>
  <c r="S21"/>
  <c r="S22"/>
  <c r="S5"/>
  <c r="S10"/>
  <c r="O23"/>
  <c r="AC23"/>
  <c r="AF23" l="1"/>
  <c r="AL10"/>
  <c r="AP10" s="1"/>
  <c r="AX10" s="1"/>
  <c r="AL18"/>
  <c r="AP18" s="1"/>
  <c r="AX18" s="1"/>
  <c r="AL14"/>
  <c r="AP14" s="1"/>
  <c r="AX14" s="1"/>
  <c r="AH23"/>
  <c r="AI23"/>
  <c r="AE23"/>
  <c r="AG23"/>
  <c r="AK23"/>
  <c r="AL17"/>
  <c r="AP17" s="1"/>
  <c r="AX17" s="1"/>
  <c r="AL15"/>
  <c r="AS4"/>
  <c r="AL12"/>
  <c r="AP12" s="1"/>
  <c r="AX12" s="1"/>
  <c r="AL9"/>
  <c r="AP9" s="1"/>
  <c r="AX9" s="1"/>
  <c r="AL13"/>
  <c r="AP13" s="1"/>
  <c r="AX13" s="1"/>
  <c r="AL4"/>
  <c r="AL20"/>
  <c r="AP20" s="1"/>
  <c r="AX20" s="1"/>
  <c r="AL8"/>
  <c r="AP8" s="1"/>
  <c r="AX8" s="1"/>
  <c r="AP15"/>
  <c r="AX15" s="1"/>
  <c r="AP16"/>
  <c r="AX16" s="1"/>
  <c r="AP11"/>
  <c r="AX11" s="1"/>
  <c r="AP5"/>
  <c r="AX5" s="1"/>
  <c r="AP21"/>
  <c r="AX21" s="1"/>
  <c r="AP7"/>
  <c r="AX7" s="1"/>
  <c r="AP19"/>
  <c r="AX19" s="1"/>
  <c r="AP6"/>
  <c r="AX6" s="1"/>
  <c r="AP22"/>
  <c r="AX22" s="1"/>
  <c r="S23"/>
  <c r="AP4" l="1"/>
  <c r="AP23" s="1"/>
  <c r="AL23"/>
  <c r="AV4"/>
  <c r="AV23" s="1"/>
  <c r="AS23"/>
  <c r="AX4"/>
  <c r="D9" i="60" l="1"/>
  <c r="C9"/>
  <c r="E3"/>
  <c r="E4"/>
  <c r="E5"/>
  <c r="E6"/>
  <c r="E7"/>
  <c r="E8"/>
  <c r="E9" l="1"/>
  <c r="D23" i="61" l="1"/>
  <c r="C23"/>
  <c r="E3"/>
  <c r="E4"/>
  <c r="E5"/>
  <c r="E6"/>
  <c r="E7"/>
  <c r="E8"/>
  <c r="E9"/>
  <c r="E10"/>
  <c r="E11"/>
  <c r="E12"/>
  <c r="E13"/>
  <c r="E14"/>
  <c r="E15"/>
  <c r="E16"/>
  <c r="E17"/>
  <c r="E18"/>
  <c r="E19"/>
  <c r="E20"/>
  <c r="E21"/>
  <c r="E22"/>
  <c r="E23" l="1"/>
  <c r="Y79" i="53" l="1"/>
  <c r="AA78"/>
  <c r="Y78"/>
  <c r="Y77"/>
  <c r="AA77" s="1"/>
  <c r="AA76"/>
  <c r="Y76"/>
  <c r="E76"/>
  <c r="Y75"/>
  <c r="AA75" s="1"/>
  <c r="AA74"/>
  <c r="Y74"/>
  <c r="Y73"/>
  <c r="AA73" s="1"/>
  <c r="AA72"/>
  <c r="Y72"/>
  <c r="Y71"/>
  <c r="AA71" s="1"/>
  <c r="X70"/>
  <c r="W70"/>
  <c r="V70"/>
  <c r="U70"/>
  <c r="T70"/>
  <c r="S70"/>
  <c r="R70"/>
  <c r="Q70"/>
  <c r="P70"/>
  <c r="O70"/>
  <c r="N70"/>
  <c r="M70"/>
  <c r="L70"/>
  <c r="K70"/>
  <c r="J70"/>
  <c r="I70"/>
  <c r="H70"/>
  <c r="G70"/>
  <c r="F70"/>
  <c r="E70"/>
  <c r="Y70" s="1"/>
  <c r="AA70" s="1"/>
  <c r="Y69"/>
  <c r="AA69" s="1"/>
  <c r="AA68"/>
  <c r="Y68"/>
  <c r="Y67"/>
  <c r="AA67" s="1"/>
  <c r="AA66"/>
  <c r="Y66"/>
  <c r="X65"/>
  <c r="W65"/>
  <c r="V65"/>
  <c r="U65"/>
  <c r="T65"/>
  <c r="S65"/>
  <c r="R65"/>
  <c r="Q65"/>
  <c r="P65"/>
  <c r="O65"/>
  <c r="N65"/>
  <c r="M65"/>
  <c r="L65"/>
  <c r="K65"/>
  <c r="J65"/>
  <c r="I65"/>
  <c r="H65"/>
  <c r="G65"/>
  <c r="F65"/>
  <c r="E65"/>
  <c r="Y65" s="1"/>
  <c r="AA65" s="1"/>
  <c r="Y64"/>
  <c r="Y63"/>
  <c r="X62"/>
  <c r="W62"/>
  <c r="V62"/>
  <c r="U62"/>
  <c r="T62"/>
  <c r="S62"/>
  <c r="R62"/>
  <c r="Q62"/>
  <c r="P62"/>
  <c r="O62"/>
  <c r="N62"/>
  <c r="M62"/>
  <c r="L62"/>
  <c r="K62"/>
  <c r="J62"/>
  <c r="I62"/>
  <c r="H62"/>
  <c r="G62"/>
  <c r="F62"/>
  <c r="E62"/>
  <c r="Y62" s="1"/>
  <c r="Y61"/>
  <c r="Q61"/>
  <c r="M61"/>
  <c r="Y60"/>
  <c r="X59"/>
  <c r="X58" s="1"/>
  <c r="X42" s="1"/>
  <c r="W59"/>
  <c r="V59"/>
  <c r="U59"/>
  <c r="U58" s="1"/>
  <c r="T59"/>
  <c r="T58" s="1"/>
  <c r="T42" s="1"/>
  <c r="S59"/>
  <c r="R59"/>
  <c r="Q59"/>
  <c r="Q58" s="1"/>
  <c r="P59"/>
  <c r="P58" s="1"/>
  <c r="P42" s="1"/>
  <c r="O59"/>
  <c r="N59"/>
  <c r="M59"/>
  <c r="M58" s="1"/>
  <c r="L59"/>
  <c r="L58" s="1"/>
  <c r="L42" s="1"/>
  <c r="K59"/>
  <c r="J59"/>
  <c r="I59"/>
  <c r="I58" s="1"/>
  <c r="H59"/>
  <c r="H58" s="1"/>
  <c r="H42" s="1"/>
  <c r="G59"/>
  <c r="F59"/>
  <c r="E59"/>
  <c r="E58" s="1"/>
  <c r="W58"/>
  <c r="V58"/>
  <c r="S58"/>
  <c r="R58"/>
  <c r="O58"/>
  <c r="N58"/>
  <c r="K58"/>
  <c r="J58"/>
  <c r="G58"/>
  <c r="F58"/>
  <c r="Y57"/>
  <c r="X56"/>
  <c r="W56"/>
  <c r="V56"/>
  <c r="U56"/>
  <c r="T56"/>
  <c r="S56"/>
  <c r="R56"/>
  <c r="Q56"/>
  <c r="P56"/>
  <c r="O56"/>
  <c r="N56"/>
  <c r="M56"/>
  <c r="L56"/>
  <c r="K56"/>
  <c r="J56"/>
  <c r="I56"/>
  <c r="H56"/>
  <c r="G56"/>
  <c r="F56"/>
  <c r="E56"/>
  <c r="Y56" s="1"/>
  <c r="Y55"/>
  <c r="X54"/>
  <c r="W54"/>
  <c r="V54"/>
  <c r="U54"/>
  <c r="T54"/>
  <c r="S54"/>
  <c r="R54"/>
  <c r="Q54"/>
  <c r="P54"/>
  <c r="O54"/>
  <c r="N54"/>
  <c r="M54"/>
  <c r="L54"/>
  <c r="K54"/>
  <c r="J54"/>
  <c r="I54"/>
  <c r="H54"/>
  <c r="G54"/>
  <c r="F54"/>
  <c r="E54"/>
  <c r="Y54" s="1"/>
  <c r="Y53"/>
  <c r="Q52"/>
  <c r="Q51" s="1"/>
  <c r="X51"/>
  <c r="W51"/>
  <c r="V51"/>
  <c r="U51"/>
  <c r="T51"/>
  <c r="S51"/>
  <c r="R51"/>
  <c r="P51"/>
  <c r="O51"/>
  <c r="N51"/>
  <c r="M51"/>
  <c r="L51"/>
  <c r="K51"/>
  <c r="J51"/>
  <c r="I51"/>
  <c r="H51"/>
  <c r="G51"/>
  <c r="F51"/>
  <c r="E51"/>
  <c r="Y51" s="1"/>
  <c r="Q50"/>
  <c r="Y50" s="1"/>
  <c r="X49"/>
  <c r="W49"/>
  <c r="V49"/>
  <c r="U49"/>
  <c r="T49"/>
  <c r="S49"/>
  <c r="R49"/>
  <c r="Q49"/>
  <c r="P49"/>
  <c r="O49"/>
  <c r="N49"/>
  <c r="M49"/>
  <c r="L49"/>
  <c r="K49"/>
  <c r="J49"/>
  <c r="I49"/>
  <c r="H49"/>
  <c r="G49"/>
  <c r="F49"/>
  <c r="E49"/>
  <c r="Y49" s="1"/>
  <c r="Q48"/>
  <c r="N48"/>
  <c r="Y48" s="1"/>
  <c r="X47"/>
  <c r="W47"/>
  <c r="V47"/>
  <c r="V42" s="1"/>
  <c r="U47"/>
  <c r="U42" s="1"/>
  <c r="T47"/>
  <c r="S47"/>
  <c r="R47"/>
  <c r="R42" s="1"/>
  <c r="Q47"/>
  <c r="Q42" s="1"/>
  <c r="P47"/>
  <c r="O47"/>
  <c r="N47"/>
  <c r="N42" s="1"/>
  <c r="M47"/>
  <c r="M42" s="1"/>
  <c r="L47"/>
  <c r="K47"/>
  <c r="J47"/>
  <c r="J42" s="1"/>
  <c r="I47"/>
  <c r="I42" s="1"/>
  <c r="H47"/>
  <c r="G47"/>
  <c r="F47"/>
  <c r="F42" s="1"/>
  <c r="E47"/>
  <c r="Y47" s="1"/>
  <c r="Y46"/>
  <c r="Q46"/>
  <c r="X45"/>
  <c r="W45"/>
  <c r="V45"/>
  <c r="U45"/>
  <c r="T45"/>
  <c r="S45"/>
  <c r="R45"/>
  <c r="Q45"/>
  <c r="P45"/>
  <c r="O45"/>
  <c r="N45"/>
  <c r="M45"/>
  <c r="L45"/>
  <c r="K45"/>
  <c r="J45"/>
  <c r="I45"/>
  <c r="H45"/>
  <c r="G45"/>
  <c r="F45"/>
  <c r="E45"/>
  <c r="Y45" s="1"/>
  <c r="Y44"/>
  <c r="Y43"/>
  <c r="G43"/>
  <c r="W42"/>
  <c r="S42"/>
  <c r="O42"/>
  <c r="K42"/>
  <c r="G42"/>
  <c r="Y41"/>
  <c r="X40"/>
  <c r="W40"/>
  <c r="V40"/>
  <c r="U40"/>
  <c r="T40"/>
  <c r="S40"/>
  <c r="R40"/>
  <c r="Q40"/>
  <c r="P40"/>
  <c r="O40"/>
  <c r="N40"/>
  <c r="M40"/>
  <c r="L40"/>
  <c r="K40"/>
  <c r="J40"/>
  <c r="I40"/>
  <c r="H40"/>
  <c r="G40"/>
  <c r="F40"/>
  <c r="E40"/>
  <c r="Y40" s="1"/>
  <c r="Y39"/>
  <c r="X38"/>
  <c r="W38"/>
  <c r="V38"/>
  <c r="U38"/>
  <c r="T38"/>
  <c r="S38"/>
  <c r="R38"/>
  <c r="Q38"/>
  <c r="P38"/>
  <c r="O38"/>
  <c r="N38"/>
  <c r="M38"/>
  <c r="L38"/>
  <c r="K38"/>
  <c r="J38"/>
  <c r="I38"/>
  <c r="H38"/>
  <c r="G38"/>
  <c r="F38"/>
  <c r="E38"/>
  <c r="Y38" s="1"/>
  <c r="Y37"/>
  <c r="E37"/>
  <c r="E36" s="1"/>
  <c r="X36"/>
  <c r="W36"/>
  <c r="V36"/>
  <c r="U36"/>
  <c r="T36"/>
  <c r="S36"/>
  <c r="R36"/>
  <c r="Q36"/>
  <c r="P36"/>
  <c r="O36"/>
  <c r="N36"/>
  <c r="M36"/>
  <c r="L36"/>
  <c r="K36"/>
  <c r="J36"/>
  <c r="I36"/>
  <c r="H36"/>
  <c r="G36"/>
  <c r="F36"/>
  <c r="Y35"/>
  <c r="Y34"/>
  <c r="Y33"/>
  <c r="X32"/>
  <c r="W32"/>
  <c r="W31" s="1"/>
  <c r="V32"/>
  <c r="V31" s="1"/>
  <c r="U32"/>
  <c r="T32"/>
  <c r="S32"/>
  <c r="S31" s="1"/>
  <c r="R32"/>
  <c r="R31" s="1"/>
  <c r="Q32"/>
  <c r="P32"/>
  <c r="O32"/>
  <c r="O31" s="1"/>
  <c r="N32"/>
  <c r="N31" s="1"/>
  <c r="M32"/>
  <c r="L32"/>
  <c r="K32"/>
  <c r="K31" s="1"/>
  <c r="J32"/>
  <c r="J31" s="1"/>
  <c r="I32"/>
  <c r="H32"/>
  <c r="G32"/>
  <c r="G31" s="1"/>
  <c r="F32"/>
  <c r="F31" s="1"/>
  <c r="E32"/>
  <c r="Y32" s="1"/>
  <c r="X31"/>
  <c r="U31"/>
  <c r="T31"/>
  <c r="Q31"/>
  <c r="P31"/>
  <c r="M31"/>
  <c r="L31"/>
  <c r="I31"/>
  <c r="H31"/>
  <c r="Y30"/>
  <c r="T29"/>
  <c r="K29"/>
  <c r="Y29" s="1"/>
  <c r="Y28"/>
  <c r="X27"/>
  <c r="W27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Y27" s="1"/>
  <c r="Y26"/>
  <c r="X25"/>
  <c r="W25"/>
  <c r="V25"/>
  <c r="U25"/>
  <c r="T25"/>
  <c r="S25"/>
  <c r="R25"/>
  <c r="Q25"/>
  <c r="P25"/>
  <c r="O25"/>
  <c r="N25"/>
  <c r="M25"/>
  <c r="L25"/>
  <c r="K25"/>
  <c r="J25"/>
  <c r="I25"/>
  <c r="H25"/>
  <c r="G25"/>
  <c r="F25"/>
  <c r="E25"/>
  <c r="Y25" s="1"/>
  <c r="Y24"/>
  <c r="Y23"/>
  <c r="X22"/>
  <c r="X20" s="1"/>
  <c r="W22"/>
  <c r="W20" s="1"/>
  <c r="V22"/>
  <c r="U22"/>
  <c r="T22"/>
  <c r="T20" s="1"/>
  <c r="S22"/>
  <c r="S20" s="1"/>
  <c r="R22"/>
  <c r="Q22"/>
  <c r="P22"/>
  <c r="P20" s="1"/>
  <c r="O22"/>
  <c r="O20" s="1"/>
  <c r="N22"/>
  <c r="M22"/>
  <c r="L22"/>
  <c r="L20" s="1"/>
  <c r="K22"/>
  <c r="K20" s="1"/>
  <c r="J22"/>
  <c r="I22"/>
  <c r="H22"/>
  <c r="H20" s="1"/>
  <c r="G22"/>
  <c r="G20" s="1"/>
  <c r="F22"/>
  <c r="E22"/>
  <c r="Y22" s="1"/>
  <c r="Y21"/>
  <c r="V20"/>
  <c r="U20"/>
  <c r="R20"/>
  <c r="Q20"/>
  <c r="N20"/>
  <c r="M20"/>
  <c r="J20"/>
  <c r="I20"/>
  <c r="F20"/>
  <c r="E20"/>
  <c r="Y19"/>
  <c r="H18"/>
  <c r="Y18" s="1"/>
  <c r="Y17"/>
  <c r="Y16"/>
  <c r="X15"/>
  <c r="W15"/>
  <c r="V15"/>
  <c r="U15"/>
  <c r="T15"/>
  <c r="S15"/>
  <c r="R15"/>
  <c r="Q15"/>
  <c r="P15"/>
  <c r="O15"/>
  <c r="N15"/>
  <c r="M15"/>
  <c r="L15"/>
  <c r="K15"/>
  <c r="J15"/>
  <c r="I15"/>
  <c r="H15"/>
  <c r="G15"/>
  <c r="F15"/>
  <c r="E15"/>
  <c r="Y14"/>
  <c r="Y13"/>
  <c r="X12"/>
  <c r="W12"/>
  <c r="V12"/>
  <c r="U12"/>
  <c r="T12"/>
  <c r="S12"/>
  <c r="R12"/>
  <c r="Q12"/>
  <c r="P12"/>
  <c r="O12"/>
  <c r="N12"/>
  <c r="M12"/>
  <c r="L12"/>
  <c r="K12"/>
  <c r="J12"/>
  <c r="I12"/>
  <c r="H12"/>
  <c r="G12"/>
  <c r="F12"/>
  <c r="E12"/>
  <c r="Y12" s="1"/>
  <c r="Y11"/>
  <c r="X10"/>
  <c r="X8" s="1"/>
  <c r="W10"/>
  <c r="V10"/>
  <c r="U10"/>
  <c r="U8" s="1"/>
  <c r="T10"/>
  <c r="T8" s="1"/>
  <c r="S10"/>
  <c r="R10"/>
  <c r="Q10"/>
  <c r="Q8" s="1"/>
  <c r="P10"/>
  <c r="P8" s="1"/>
  <c r="O10"/>
  <c r="N10"/>
  <c r="M10"/>
  <c r="M8" s="1"/>
  <c r="L10"/>
  <c r="L8" s="1"/>
  <c r="K10"/>
  <c r="J10"/>
  <c r="I10"/>
  <c r="I8" s="1"/>
  <c r="H10"/>
  <c r="H8" s="1"/>
  <c r="G10"/>
  <c r="F10"/>
  <c r="E10"/>
  <c r="Y10" s="1"/>
  <c r="Y9"/>
  <c r="W8"/>
  <c r="V8"/>
  <c r="S8"/>
  <c r="R8"/>
  <c r="O8"/>
  <c r="N8"/>
  <c r="K8"/>
  <c r="J8"/>
  <c r="G8"/>
  <c r="F8"/>
  <c r="I7"/>
  <c r="E7"/>
  <c r="Y7" s="1"/>
  <c r="I6"/>
  <c r="E6"/>
  <c r="Y6" s="1"/>
  <c r="X5"/>
  <c r="W5"/>
  <c r="V5"/>
  <c r="U5"/>
  <c r="T5"/>
  <c r="S5"/>
  <c r="R5"/>
  <c r="Q5"/>
  <c r="P5"/>
  <c r="O5"/>
  <c r="N5"/>
  <c r="M5"/>
  <c r="L5"/>
  <c r="K5"/>
  <c r="J5"/>
  <c r="I5"/>
  <c r="H5"/>
  <c r="G5"/>
  <c r="F5"/>
  <c r="E5"/>
  <c r="Y5" s="1"/>
  <c r="G27" i="50"/>
  <c r="G26"/>
  <c r="G25"/>
  <c r="G24"/>
  <c r="G23"/>
  <c r="G22"/>
  <c r="G21"/>
  <c r="G20"/>
  <c r="G19"/>
  <c r="G18"/>
  <c r="G17"/>
  <c r="G16"/>
  <c r="G15"/>
  <c r="G14"/>
  <c r="G13"/>
  <c r="G12"/>
  <c r="G11"/>
  <c r="G10"/>
  <c r="G9"/>
  <c r="G8"/>
  <c r="G7"/>
  <c r="G6"/>
  <c r="G5"/>
  <c r="G4"/>
  <c r="G3"/>
  <c r="U4" i="53" l="1"/>
  <c r="U80" s="1"/>
  <c r="K4"/>
  <c r="V4"/>
  <c r="Q4"/>
  <c r="Q3" s="1"/>
  <c r="S4"/>
  <c r="O4"/>
  <c r="O3" s="1"/>
  <c r="N4"/>
  <c r="N80" s="1"/>
  <c r="R4"/>
  <c r="R80" s="1"/>
  <c r="M4"/>
  <c r="M3" s="1"/>
  <c r="Y15"/>
  <c r="J4"/>
  <c r="J3" s="1"/>
  <c r="I4"/>
  <c r="I80" s="1"/>
  <c r="F4"/>
  <c r="F80" s="1"/>
  <c r="W4"/>
  <c r="G4"/>
  <c r="G3" s="1"/>
  <c r="H4"/>
  <c r="L4"/>
  <c r="P4"/>
  <c r="T4"/>
  <c r="X4"/>
  <c r="Y20"/>
  <c r="F3"/>
  <c r="N3"/>
  <c r="V80"/>
  <c r="V3"/>
  <c r="Y58"/>
  <c r="M80"/>
  <c r="Q80"/>
  <c r="G80"/>
  <c r="K80"/>
  <c r="K3"/>
  <c r="O80"/>
  <c r="S80"/>
  <c r="S3"/>
  <c r="W80"/>
  <c r="W3"/>
  <c r="E31"/>
  <c r="Y31" s="1"/>
  <c r="AA31" s="1"/>
  <c r="Y36"/>
  <c r="E8"/>
  <c r="Y8" s="1"/>
  <c r="E42"/>
  <c r="Y42" s="1"/>
  <c r="Y52"/>
  <c r="Y59"/>
  <c r="G28" i="50"/>
  <c r="U3" i="53" l="1"/>
  <c r="R3"/>
  <c r="J80"/>
  <c r="I3"/>
  <c r="X80"/>
  <c r="X3"/>
  <c r="H80"/>
  <c r="H3"/>
  <c r="L80"/>
  <c r="L3"/>
  <c r="P80"/>
  <c r="P3"/>
  <c r="T80"/>
  <c r="T3"/>
  <c r="E4"/>
  <c r="E3" l="1"/>
  <c r="Y3" s="1"/>
  <c r="AA3" s="1"/>
  <c r="Y4"/>
  <c r="E80"/>
  <c r="Z23" i="48"/>
  <c r="V23"/>
  <c r="U23"/>
  <c r="T23"/>
  <c r="S23"/>
  <c r="R23"/>
  <c r="Q23"/>
  <c r="P23"/>
  <c r="O23"/>
  <c r="N23"/>
  <c r="M23"/>
  <c r="L23"/>
  <c r="K23"/>
  <c r="J23"/>
  <c r="I23"/>
  <c r="H23"/>
  <c r="G23"/>
  <c r="F23"/>
  <c r="E23"/>
  <c r="D23"/>
  <c r="C23"/>
  <c r="W22"/>
  <c r="X22" s="1"/>
  <c r="Z22" s="1"/>
  <c r="W21"/>
  <c r="X21" s="1"/>
  <c r="Z21" s="1"/>
  <c r="Z20"/>
  <c r="X20"/>
  <c r="W20"/>
  <c r="X19"/>
  <c r="Z19" s="1"/>
  <c r="W19"/>
  <c r="W18"/>
  <c r="X18" s="1"/>
  <c r="Z18" s="1"/>
  <c r="W17"/>
  <c r="X17" s="1"/>
  <c r="Z17" s="1"/>
  <c r="Z16"/>
  <c r="X16"/>
  <c r="W16"/>
  <c r="X15"/>
  <c r="Z15" s="1"/>
  <c r="W15"/>
  <c r="W14"/>
  <c r="X14" s="1"/>
  <c r="Z14" s="1"/>
  <c r="W13"/>
  <c r="X13" s="1"/>
  <c r="Z13" s="1"/>
  <c r="Z12"/>
  <c r="X12"/>
  <c r="W12"/>
  <c r="X11"/>
  <c r="Z11" s="1"/>
  <c r="W11"/>
  <c r="W10"/>
  <c r="X10" s="1"/>
  <c r="Z10" s="1"/>
  <c r="W9"/>
  <c r="X9" s="1"/>
  <c r="Z9" s="1"/>
  <c r="Z8"/>
  <c r="X8"/>
  <c r="W8"/>
  <c r="X7"/>
  <c r="Z7" s="1"/>
  <c r="W7"/>
  <c r="W6"/>
  <c r="X6" s="1"/>
  <c r="Z6" s="1"/>
  <c r="W5"/>
  <c r="X5" s="1"/>
  <c r="Z5" s="1"/>
  <c r="Z4"/>
  <c r="X4"/>
  <c r="W4"/>
  <c r="W23" s="1"/>
  <c r="X23" s="1"/>
  <c r="Y80" i="53" l="1"/>
  <c r="AA4"/>
  <c r="H7" i="47"/>
  <c r="H6"/>
  <c r="H4"/>
  <c r="H3"/>
  <c r="H3" i="46"/>
  <c r="H8" s="1"/>
  <c r="H4"/>
  <c r="H5"/>
  <c r="H6"/>
  <c r="H7"/>
  <c r="H8" i="47" l="1"/>
  <c r="I38" i="45" l="1"/>
  <c r="I37"/>
  <c r="I36"/>
  <c r="I35"/>
  <c r="I34"/>
  <c r="I33"/>
  <c r="I32"/>
  <c r="I31"/>
  <c r="I30"/>
  <c r="I28"/>
  <c r="I29"/>
  <c r="I27"/>
  <c r="I25"/>
  <c r="I26"/>
  <c r="I24"/>
  <c r="I14" l="1"/>
  <c r="I13"/>
  <c r="I12"/>
  <c r="I11"/>
  <c r="I10"/>
  <c r="I9"/>
  <c r="I8"/>
  <c r="I7"/>
  <c r="I6"/>
  <c r="I5"/>
  <c r="I4"/>
  <c r="I39" l="1"/>
  <c r="K384" i="44"/>
  <c r="K383"/>
  <c r="K382"/>
  <c r="K381"/>
  <c r="K380"/>
  <c r="K379"/>
  <c r="K378"/>
  <c r="K377"/>
  <c r="K376"/>
  <c r="K375"/>
  <c r="K374"/>
  <c r="K373"/>
  <c r="K372"/>
  <c r="K371"/>
  <c r="K370"/>
  <c r="K369"/>
  <c r="K367"/>
  <c r="K366"/>
  <c r="K365"/>
  <c r="K364"/>
  <c r="K363"/>
  <c r="K361"/>
  <c r="K360"/>
  <c r="K359"/>
  <c r="K358"/>
  <c r="K357"/>
  <c r="K356"/>
  <c r="K353"/>
  <c r="K352"/>
  <c r="K351"/>
  <c r="K350"/>
  <c r="K349"/>
  <c r="K348"/>
  <c r="K347"/>
  <c r="K346"/>
  <c r="K344" s="1"/>
  <c r="K345"/>
  <c r="K343"/>
  <c r="K342"/>
  <c r="K341"/>
  <c r="K340"/>
  <c r="K339"/>
  <c r="K337"/>
  <c r="K336"/>
  <c r="K335"/>
  <c r="K334"/>
  <c r="K333"/>
  <c r="K332"/>
  <c r="K331"/>
  <c r="K330"/>
  <c r="K327"/>
  <c r="K326"/>
  <c r="K325"/>
  <c r="K324"/>
  <c r="K323"/>
  <c r="K322"/>
  <c r="K321"/>
  <c r="K320"/>
  <c r="K319"/>
  <c r="K316"/>
  <c r="K315"/>
  <c r="K314"/>
  <c r="K313"/>
  <c r="K312"/>
  <c r="K311"/>
  <c r="K310"/>
  <c r="K309"/>
  <c r="K308"/>
  <c r="K307"/>
  <c r="K306"/>
  <c r="K305"/>
  <c r="K304"/>
  <c r="K303"/>
  <c r="K302"/>
  <c r="K301"/>
  <c r="K299"/>
  <c r="K298"/>
  <c r="K297"/>
  <c r="K296"/>
  <c r="K295"/>
  <c r="K294"/>
  <c r="K293"/>
  <c r="K292"/>
  <c r="K291"/>
  <c r="K290"/>
  <c r="K289"/>
  <c r="K288"/>
  <c r="K287"/>
  <c r="K285"/>
  <c r="K284"/>
  <c r="K283"/>
  <c r="K282"/>
  <c r="K281"/>
  <c r="K280"/>
  <c r="K279"/>
  <c r="K278"/>
  <c r="K277"/>
  <c r="K276"/>
  <c r="K275"/>
  <c r="K274"/>
  <c r="K273"/>
  <c r="K271"/>
  <c r="K270"/>
  <c r="K269"/>
  <c r="K268"/>
  <c r="K267"/>
  <c r="K266"/>
  <c r="K265"/>
  <c r="K264"/>
  <c r="K263"/>
  <c r="K262"/>
  <c r="K261"/>
  <c r="K260"/>
  <c r="K259"/>
  <c r="K258"/>
  <c r="K255" s="1"/>
  <c r="K257"/>
  <c r="K256"/>
  <c r="K254"/>
  <c r="K253"/>
  <c r="K252"/>
  <c r="K251"/>
  <c r="K250"/>
  <c r="K249"/>
  <c r="K248"/>
  <c r="K247"/>
  <c r="K246"/>
  <c r="K245"/>
  <c r="K244"/>
  <c r="K243"/>
  <c r="K242"/>
  <c r="K241"/>
  <c r="K240"/>
  <c r="K239"/>
  <c r="K237"/>
  <c r="K236"/>
  <c r="K235"/>
  <c r="K234"/>
  <c r="K233"/>
  <c r="K232"/>
  <c r="K230"/>
  <c r="K229"/>
  <c r="K228"/>
  <c r="K227"/>
  <c r="K226"/>
  <c r="K225"/>
  <c r="K224"/>
  <c r="K223"/>
  <c r="K222"/>
  <c r="K220"/>
  <c r="K219"/>
  <c r="K218"/>
  <c r="K217"/>
  <c r="K216"/>
  <c r="K215"/>
  <c r="K214"/>
  <c r="K213"/>
  <c r="K212"/>
  <c r="K210"/>
  <c r="K209"/>
  <c r="K208"/>
  <c r="K207"/>
  <c r="K206"/>
  <c r="K205"/>
  <c r="K204"/>
  <c r="K203"/>
  <c r="K202"/>
  <c r="K200"/>
  <c r="K199"/>
  <c r="K198"/>
  <c r="K197"/>
  <c r="K196"/>
  <c r="K195" s="1"/>
  <c r="K194"/>
  <c r="K193"/>
  <c r="K192"/>
  <c r="K191"/>
  <c r="K190"/>
  <c r="K188"/>
  <c r="K187"/>
  <c r="K186"/>
  <c r="K185"/>
  <c r="K184"/>
  <c r="K183"/>
  <c r="K182"/>
  <c r="K181"/>
  <c r="K179"/>
  <c r="K178"/>
  <c r="K177"/>
  <c r="K176"/>
  <c r="K175"/>
  <c r="K174"/>
  <c r="K173"/>
  <c r="K170"/>
  <c r="K169"/>
  <c r="K168"/>
  <c r="K167"/>
  <c r="K166"/>
  <c r="K165"/>
  <c r="K164"/>
  <c r="K163"/>
  <c r="K162"/>
  <c r="K161"/>
  <c r="K160"/>
  <c r="K159"/>
  <c r="K157"/>
  <c r="K156"/>
  <c r="K155"/>
  <c r="K154"/>
  <c r="K153"/>
  <c r="K151"/>
  <c r="K150"/>
  <c r="K149"/>
  <c r="K148"/>
  <c r="K147"/>
  <c r="K146" s="1"/>
  <c r="K145"/>
  <c r="K144"/>
  <c r="K143"/>
  <c r="K142"/>
  <c r="K141"/>
  <c r="K138"/>
  <c r="K137"/>
  <c r="K136"/>
  <c r="K134"/>
  <c r="K133"/>
  <c r="K132"/>
  <c r="K131"/>
  <c r="K130"/>
  <c r="K129"/>
  <c r="K126"/>
  <c r="K125"/>
  <c r="K124"/>
  <c r="K123" s="1"/>
  <c r="K122"/>
  <c r="K121"/>
  <c r="K120"/>
  <c r="K119"/>
  <c r="K118"/>
  <c r="K115"/>
  <c r="K114"/>
  <c r="K113"/>
  <c r="K112"/>
  <c r="K111"/>
  <c r="K110"/>
  <c r="K109"/>
  <c r="K108"/>
  <c r="K107"/>
  <c r="K106"/>
  <c r="K105"/>
  <c r="K104"/>
  <c r="K103"/>
  <c r="K101"/>
  <c r="K100"/>
  <c r="K99"/>
  <c r="K98"/>
  <c r="K97"/>
  <c r="K96"/>
  <c r="K95"/>
  <c r="K94"/>
  <c r="K93"/>
  <c r="K92"/>
  <c r="K91"/>
  <c r="K90"/>
  <c r="K89"/>
  <c r="K87"/>
  <c r="K86"/>
  <c r="K85"/>
  <c r="K84"/>
  <c r="K83"/>
  <c r="K82"/>
  <c r="K81"/>
  <c r="K80"/>
  <c r="K79"/>
  <c r="K78"/>
  <c r="K77"/>
  <c r="K76"/>
  <c r="K75"/>
  <c r="K73"/>
  <c r="K72"/>
  <c r="K71"/>
  <c r="K70"/>
  <c r="K69"/>
  <c r="K67"/>
  <c r="K66"/>
  <c r="K65"/>
  <c r="K64"/>
  <c r="K63"/>
  <c r="K62"/>
  <c r="K61"/>
  <c r="K60"/>
  <c r="K58"/>
  <c r="K57"/>
  <c r="K56"/>
  <c r="K55"/>
  <c r="K54"/>
  <c r="K52"/>
  <c r="K51"/>
  <c r="K50"/>
  <c r="K48"/>
  <c r="K47"/>
  <c r="K46"/>
  <c r="K45"/>
  <c r="K44"/>
  <c r="K42"/>
  <c r="K41"/>
  <c r="K40"/>
  <c r="K39"/>
  <c r="K37"/>
  <c r="K36"/>
  <c r="K35"/>
  <c r="K34"/>
  <c r="K33"/>
  <c r="K32"/>
  <c r="K31"/>
  <c r="K30"/>
  <c r="K27"/>
  <c r="K26"/>
  <c r="K25"/>
  <c r="K24"/>
  <c r="K23"/>
  <c r="K22"/>
  <c r="K21"/>
  <c r="K20"/>
  <c r="K19"/>
  <c r="K18"/>
  <c r="K17"/>
  <c r="K16"/>
  <c r="K14"/>
  <c r="K13"/>
  <c r="K12"/>
  <c r="K11"/>
  <c r="K9"/>
  <c r="K8"/>
  <c r="K7"/>
  <c r="K6"/>
  <c r="AQ119" i="43"/>
  <c r="AQ118"/>
  <c r="AQ103"/>
  <c r="AQ98"/>
  <c r="AQ91"/>
  <c r="AQ71"/>
  <c r="AQ52"/>
  <c r="AQ33"/>
  <c r="AQ21"/>
  <c r="AQ13"/>
  <c r="AQ5"/>
  <c r="AQ6"/>
  <c r="AQ7"/>
  <c r="AQ8"/>
  <c r="AQ9"/>
  <c r="AQ10"/>
  <c r="AQ11"/>
  <c r="AQ12"/>
  <c r="AQ14"/>
  <c r="AQ15"/>
  <c r="AQ16"/>
  <c r="AQ17"/>
  <c r="AQ18"/>
  <c r="AQ19"/>
  <c r="AQ20"/>
  <c r="AQ22"/>
  <c r="AQ23"/>
  <c r="AQ24"/>
  <c r="AQ25"/>
  <c r="AQ26"/>
  <c r="AQ27"/>
  <c r="AQ28"/>
  <c r="AQ29"/>
  <c r="AQ30"/>
  <c r="AQ31"/>
  <c r="AQ32"/>
  <c r="AQ34"/>
  <c r="AQ35"/>
  <c r="AQ36"/>
  <c r="AQ37"/>
  <c r="AQ38"/>
  <c r="AQ39"/>
  <c r="AQ40"/>
  <c r="AQ41"/>
  <c r="AQ42"/>
  <c r="AQ43"/>
  <c r="AQ44"/>
  <c r="AQ45"/>
  <c r="AQ46"/>
  <c r="AQ47"/>
  <c r="AQ48"/>
  <c r="AQ49"/>
  <c r="AQ50"/>
  <c r="AQ51"/>
  <c r="AQ53"/>
  <c r="AQ54"/>
  <c r="AQ55"/>
  <c r="AQ56"/>
  <c r="AQ57"/>
  <c r="AQ58"/>
  <c r="AQ59"/>
  <c r="AQ60"/>
  <c r="AQ61"/>
  <c r="AQ62"/>
  <c r="AQ63"/>
  <c r="AQ64"/>
  <c r="AQ65"/>
  <c r="AQ66"/>
  <c r="AQ67"/>
  <c r="AQ68"/>
  <c r="AQ69"/>
  <c r="AQ70"/>
  <c r="AQ72"/>
  <c r="AQ73"/>
  <c r="AQ74"/>
  <c r="AQ75"/>
  <c r="AQ76"/>
  <c r="AQ77"/>
  <c r="AQ78"/>
  <c r="AQ79"/>
  <c r="AQ80"/>
  <c r="AQ81"/>
  <c r="AQ82"/>
  <c r="AQ83"/>
  <c r="AQ84"/>
  <c r="AQ85"/>
  <c r="AQ86"/>
  <c r="AQ87"/>
  <c r="AQ88"/>
  <c r="AQ89"/>
  <c r="AQ90"/>
  <c r="AQ92"/>
  <c r="AQ93"/>
  <c r="AQ94"/>
  <c r="AQ95"/>
  <c r="AQ96"/>
  <c r="AQ97"/>
  <c r="AQ99"/>
  <c r="AQ100"/>
  <c r="AQ101"/>
  <c r="AQ102"/>
  <c r="AQ104"/>
  <c r="AQ105"/>
  <c r="AQ106"/>
  <c r="AQ107"/>
  <c r="AQ108"/>
  <c r="AQ109"/>
  <c r="AQ110"/>
  <c r="AQ111"/>
  <c r="AQ112"/>
  <c r="AQ113"/>
  <c r="AQ114"/>
  <c r="AQ115"/>
  <c r="AQ116"/>
  <c r="AQ117"/>
  <c r="AQ4"/>
  <c r="AO118"/>
  <c r="AB118"/>
  <c r="AA118"/>
  <c r="Z118"/>
  <c r="Y118"/>
  <c r="W118"/>
  <c r="V118"/>
  <c r="U118"/>
  <c r="T118"/>
  <c r="M118"/>
  <c r="L118"/>
  <c r="K118"/>
  <c r="J118"/>
  <c r="H118"/>
  <c r="G118"/>
  <c r="F118"/>
  <c r="E118"/>
  <c r="D118"/>
  <c r="AJ117"/>
  <c r="AI117"/>
  <c r="AH117"/>
  <c r="AF117"/>
  <c r="AE117"/>
  <c r="AD117"/>
  <c r="AL117" s="1"/>
  <c r="AC117"/>
  <c r="AK117" s="1"/>
  <c r="X117"/>
  <c r="R117"/>
  <c r="Q117"/>
  <c r="P117"/>
  <c r="O117"/>
  <c r="S117" s="1"/>
  <c r="N117"/>
  <c r="I117"/>
  <c r="AJ116"/>
  <c r="AD116"/>
  <c r="AC116"/>
  <c r="AH116" s="1"/>
  <c r="X116"/>
  <c r="R116"/>
  <c r="Q116"/>
  <c r="P116"/>
  <c r="O116"/>
  <c r="S116" s="1"/>
  <c r="N116"/>
  <c r="I116"/>
  <c r="AJ115"/>
  <c r="AH115"/>
  <c r="AD115"/>
  <c r="AC115"/>
  <c r="AI115" s="1"/>
  <c r="X115"/>
  <c r="R115"/>
  <c r="Q115"/>
  <c r="P115"/>
  <c r="O115"/>
  <c r="S115" s="1"/>
  <c r="N115"/>
  <c r="I115"/>
  <c r="AJ114"/>
  <c r="AI114"/>
  <c r="AH114"/>
  <c r="AE114"/>
  <c r="AD114"/>
  <c r="AL114" s="1"/>
  <c r="AC114"/>
  <c r="AF114" s="1"/>
  <c r="X114"/>
  <c r="R114"/>
  <c r="Q114"/>
  <c r="P114"/>
  <c r="O114"/>
  <c r="S114" s="1"/>
  <c r="N114"/>
  <c r="I114"/>
  <c r="AJ113"/>
  <c r="AI113"/>
  <c r="AH113"/>
  <c r="AF113"/>
  <c r="AE113"/>
  <c r="AD113"/>
  <c r="AL113" s="1"/>
  <c r="AC113"/>
  <c r="AK113" s="1"/>
  <c r="X113"/>
  <c r="R113"/>
  <c r="Q113"/>
  <c r="P113"/>
  <c r="O113"/>
  <c r="S113" s="1"/>
  <c r="N113"/>
  <c r="I113"/>
  <c r="AJ112"/>
  <c r="AD112"/>
  <c r="AC112"/>
  <c r="AH112" s="1"/>
  <c r="X112"/>
  <c r="R112"/>
  <c r="Q112"/>
  <c r="P112"/>
  <c r="O112"/>
  <c r="S112" s="1"/>
  <c r="N112"/>
  <c r="I112"/>
  <c r="AJ111"/>
  <c r="AH111"/>
  <c r="AD111"/>
  <c r="AC111"/>
  <c r="AI111" s="1"/>
  <c r="X111"/>
  <c r="R111"/>
  <c r="Q111"/>
  <c r="P111"/>
  <c r="O111"/>
  <c r="S111" s="1"/>
  <c r="N111"/>
  <c r="I111"/>
  <c r="AJ110"/>
  <c r="AI110"/>
  <c r="AH110"/>
  <c r="AE110"/>
  <c r="AD110"/>
  <c r="AL110" s="1"/>
  <c r="AC110"/>
  <c r="AF110" s="1"/>
  <c r="X110"/>
  <c r="R110"/>
  <c r="Q110"/>
  <c r="P110"/>
  <c r="O110"/>
  <c r="S110" s="1"/>
  <c r="N110"/>
  <c r="I110"/>
  <c r="AJ109"/>
  <c r="AI109"/>
  <c r="AH109"/>
  <c r="AF109"/>
  <c r="AE109"/>
  <c r="AD109"/>
  <c r="AL109" s="1"/>
  <c r="AC109"/>
  <c r="AK109" s="1"/>
  <c r="X109"/>
  <c r="R109"/>
  <c r="Q109"/>
  <c r="P109"/>
  <c r="O109"/>
  <c r="S109" s="1"/>
  <c r="N109"/>
  <c r="I109"/>
  <c r="AJ108"/>
  <c r="AD108"/>
  <c r="AC108"/>
  <c r="AH108" s="1"/>
  <c r="X108"/>
  <c r="R108"/>
  <c r="Q108"/>
  <c r="P108"/>
  <c r="O108"/>
  <c r="S108" s="1"/>
  <c r="N108"/>
  <c r="I108"/>
  <c r="AJ107"/>
  <c r="AH107"/>
  <c r="AD107"/>
  <c r="AC107"/>
  <c r="AI107" s="1"/>
  <c r="X107"/>
  <c r="R107"/>
  <c r="Q107"/>
  <c r="P107"/>
  <c r="O107"/>
  <c r="S107" s="1"/>
  <c r="N107"/>
  <c r="I107"/>
  <c r="AJ106"/>
  <c r="AI106"/>
  <c r="AH106"/>
  <c r="AE106"/>
  <c r="AD106"/>
  <c r="AL106" s="1"/>
  <c r="AC106"/>
  <c r="AF106" s="1"/>
  <c r="X106"/>
  <c r="R106"/>
  <c r="Q106"/>
  <c r="P106"/>
  <c r="O106"/>
  <c r="S106" s="1"/>
  <c r="N106"/>
  <c r="I106"/>
  <c r="AJ105"/>
  <c r="AI105"/>
  <c r="AH105"/>
  <c r="AF105"/>
  <c r="AE105"/>
  <c r="AD105"/>
  <c r="AL105" s="1"/>
  <c r="AC105"/>
  <c r="AK105" s="1"/>
  <c r="X105"/>
  <c r="R105"/>
  <c r="R118" s="1"/>
  <c r="Q105"/>
  <c r="P105"/>
  <c r="O105"/>
  <c r="S105" s="1"/>
  <c r="N105"/>
  <c r="N118" s="1"/>
  <c r="I105"/>
  <c r="AJ104"/>
  <c r="AJ118" s="1"/>
  <c r="AD104"/>
  <c r="AC104"/>
  <c r="AH104" s="1"/>
  <c r="AH118" s="1"/>
  <c r="X104"/>
  <c r="X118" s="1"/>
  <c r="R104"/>
  <c r="Q104"/>
  <c r="Q118" s="1"/>
  <c r="P104"/>
  <c r="P118" s="1"/>
  <c r="O104"/>
  <c r="O118" s="1"/>
  <c r="N104"/>
  <c r="I104"/>
  <c r="I118" s="1"/>
  <c r="AO103"/>
  <c r="AB103"/>
  <c r="AA103"/>
  <c r="Z103"/>
  <c r="Y103"/>
  <c r="W103"/>
  <c r="V103"/>
  <c r="U103"/>
  <c r="T103"/>
  <c r="M103"/>
  <c r="L103"/>
  <c r="K103"/>
  <c r="J103"/>
  <c r="H103"/>
  <c r="G103"/>
  <c r="F103"/>
  <c r="E103"/>
  <c r="D103"/>
  <c r="AJ102"/>
  <c r="AD102"/>
  <c r="AC102"/>
  <c r="AH102" s="1"/>
  <c r="X102"/>
  <c r="R102"/>
  <c r="Q102"/>
  <c r="P102"/>
  <c r="O102"/>
  <c r="S102" s="1"/>
  <c r="N102"/>
  <c r="I102"/>
  <c r="AJ101"/>
  <c r="AH101"/>
  <c r="AD101"/>
  <c r="AC101"/>
  <c r="AI101" s="1"/>
  <c r="X101"/>
  <c r="R101"/>
  <c r="Q101"/>
  <c r="P101"/>
  <c r="O101"/>
  <c r="S101" s="1"/>
  <c r="N101"/>
  <c r="I101"/>
  <c r="AJ100"/>
  <c r="AI100"/>
  <c r="AH100"/>
  <c r="AE100"/>
  <c r="AD100"/>
  <c r="AD103" s="1"/>
  <c r="AC100"/>
  <c r="AF100" s="1"/>
  <c r="X100"/>
  <c r="R100"/>
  <c r="R103" s="1"/>
  <c r="Q100"/>
  <c r="Q103" s="1"/>
  <c r="P100"/>
  <c r="O100"/>
  <c r="S100" s="1"/>
  <c r="N100"/>
  <c r="N103" s="1"/>
  <c r="I100"/>
  <c r="I103" s="1"/>
  <c r="AJ99"/>
  <c r="AJ103" s="1"/>
  <c r="AI99"/>
  <c r="AH99"/>
  <c r="AF99"/>
  <c r="AE99"/>
  <c r="AD99"/>
  <c r="AL99" s="1"/>
  <c r="AC99"/>
  <c r="AK99" s="1"/>
  <c r="X99"/>
  <c r="X103" s="1"/>
  <c r="R99"/>
  <c r="Q99"/>
  <c r="P99"/>
  <c r="P103" s="1"/>
  <c r="O99"/>
  <c r="S99" s="1"/>
  <c r="N99"/>
  <c r="I99"/>
  <c r="AO98"/>
  <c r="AB98"/>
  <c r="AA98"/>
  <c r="Z98"/>
  <c r="Y98"/>
  <c r="W98"/>
  <c r="V98"/>
  <c r="U98"/>
  <c r="T98"/>
  <c r="M98"/>
  <c r="L98"/>
  <c r="K98"/>
  <c r="J98"/>
  <c r="H98"/>
  <c r="G98"/>
  <c r="F98"/>
  <c r="E98"/>
  <c r="D98"/>
  <c r="AJ97"/>
  <c r="AI97"/>
  <c r="AH97"/>
  <c r="AF97"/>
  <c r="AE97"/>
  <c r="AD97"/>
  <c r="AL97" s="1"/>
  <c r="AC97"/>
  <c r="AK97" s="1"/>
  <c r="X97"/>
  <c r="R97"/>
  <c r="Q97"/>
  <c r="P97"/>
  <c r="O97"/>
  <c r="S97" s="1"/>
  <c r="N97"/>
  <c r="I97"/>
  <c r="AJ96"/>
  <c r="AD96"/>
  <c r="AC96"/>
  <c r="AH96" s="1"/>
  <c r="X96"/>
  <c r="R96"/>
  <c r="Q96"/>
  <c r="P96"/>
  <c r="O96"/>
  <c r="S96" s="1"/>
  <c r="N96"/>
  <c r="I96"/>
  <c r="AJ95"/>
  <c r="AH95"/>
  <c r="AD95"/>
  <c r="AC95"/>
  <c r="AI95" s="1"/>
  <c r="X95"/>
  <c r="R95"/>
  <c r="Q95"/>
  <c r="P95"/>
  <c r="O95"/>
  <c r="S95" s="1"/>
  <c r="N95"/>
  <c r="I95"/>
  <c r="AJ94"/>
  <c r="AI94"/>
  <c r="AH94"/>
  <c r="AE94"/>
  <c r="AD94"/>
  <c r="AL94" s="1"/>
  <c r="AC94"/>
  <c r="AF94" s="1"/>
  <c r="X94"/>
  <c r="R94"/>
  <c r="R98" s="1"/>
  <c r="Q94"/>
  <c r="P94"/>
  <c r="O94"/>
  <c r="S94" s="1"/>
  <c r="N94"/>
  <c r="N98" s="1"/>
  <c r="I94"/>
  <c r="AJ93"/>
  <c r="AI93"/>
  <c r="AH93"/>
  <c r="AF93"/>
  <c r="AE93"/>
  <c r="AD93"/>
  <c r="AL93" s="1"/>
  <c r="AC93"/>
  <c r="AK93" s="1"/>
  <c r="X93"/>
  <c r="R93"/>
  <c r="Q93"/>
  <c r="P93"/>
  <c r="O93"/>
  <c r="S93" s="1"/>
  <c r="N93"/>
  <c r="I93"/>
  <c r="AJ92"/>
  <c r="AJ98" s="1"/>
  <c r="AD92"/>
  <c r="AC92"/>
  <c r="AH92" s="1"/>
  <c r="AH98" s="1"/>
  <c r="X92"/>
  <c r="X98" s="1"/>
  <c r="R92"/>
  <c r="Q92"/>
  <c r="Q98" s="1"/>
  <c r="P92"/>
  <c r="P98" s="1"/>
  <c r="O92"/>
  <c r="O98" s="1"/>
  <c r="N92"/>
  <c r="I92"/>
  <c r="I98" s="1"/>
  <c r="AO91"/>
  <c r="AB91"/>
  <c r="AA91"/>
  <c r="Z91"/>
  <c r="Y91"/>
  <c r="W91"/>
  <c r="V91"/>
  <c r="U91"/>
  <c r="T91"/>
  <c r="M91"/>
  <c r="L91"/>
  <c r="K91"/>
  <c r="J91"/>
  <c r="H91"/>
  <c r="G91"/>
  <c r="F91"/>
  <c r="E91"/>
  <c r="D91"/>
  <c r="AJ90"/>
  <c r="AD90"/>
  <c r="AC90"/>
  <c r="AH90" s="1"/>
  <c r="X90"/>
  <c r="R90"/>
  <c r="Q90"/>
  <c r="P90"/>
  <c r="O90"/>
  <c r="S90" s="1"/>
  <c r="N90"/>
  <c r="I90"/>
  <c r="AJ89"/>
  <c r="AH89"/>
  <c r="AD89"/>
  <c r="AC89"/>
  <c r="AI89" s="1"/>
  <c r="X89"/>
  <c r="R89"/>
  <c r="Q89"/>
  <c r="P89"/>
  <c r="O89"/>
  <c r="S89" s="1"/>
  <c r="N89"/>
  <c r="I89"/>
  <c r="AJ88"/>
  <c r="AI88"/>
  <c r="AH88"/>
  <c r="AE88"/>
  <c r="AD88"/>
  <c r="AL88" s="1"/>
  <c r="AC88"/>
  <c r="AF88" s="1"/>
  <c r="X88"/>
  <c r="R88"/>
  <c r="Q88"/>
  <c r="P88"/>
  <c r="O88"/>
  <c r="S88" s="1"/>
  <c r="N88"/>
  <c r="I88"/>
  <c r="AJ87"/>
  <c r="AI87"/>
  <c r="AH87"/>
  <c r="AF87"/>
  <c r="AE87"/>
  <c r="AD87"/>
  <c r="AL87" s="1"/>
  <c r="AC87"/>
  <c r="AK87" s="1"/>
  <c r="X87"/>
  <c r="R87"/>
  <c r="Q87"/>
  <c r="P87"/>
  <c r="O87"/>
  <c r="S87" s="1"/>
  <c r="N87"/>
  <c r="I87"/>
  <c r="AJ86"/>
  <c r="AD86"/>
  <c r="AC86"/>
  <c r="AH86" s="1"/>
  <c r="X86"/>
  <c r="R86"/>
  <c r="Q86"/>
  <c r="P86"/>
  <c r="O86"/>
  <c r="S86" s="1"/>
  <c r="N86"/>
  <c r="I86"/>
  <c r="AJ85"/>
  <c r="AH85"/>
  <c r="AD85"/>
  <c r="AC85"/>
  <c r="AI85" s="1"/>
  <c r="X85"/>
  <c r="R85"/>
  <c r="Q85"/>
  <c r="P85"/>
  <c r="O85"/>
  <c r="S85" s="1"/>
  <c r="N85"/>
  <c r="I85"/>
  <c r="AJ84"/>
  <c r="AI84"/>
  <c r="AH84"/>
  <c r="AE84"/>
  <c r="AD84"/>
  <c r="AL84" s="1"/>
  <c r="AC84"/>
  <c r="AF84" s="1"/>
  <c r="X84"/>
  <c r="R84"/>
  <c r="Q84"/>
  <c r="P84"/>
  <c r="O84"/>
  <c r="S84" s="1"/>
  <c r="N84"/>
  <c r="I84"/>
  <c r="AJ83"/>
  <c r="AI83"/>
  <c r="AH83"/>
  <c r="AF83"/>
  <c r="AE83"/>
  <c r="AD83"/>
  <c r="AL83" s="1"/>
  <c r="AC83"/>
  <c r="AK83" s="1"/>
  <c r="X83"/>
  <c r="R83"/>
  <c r="Q83"/>
  <c r="P83"/>
  <c r="O83"/>
  <c r="S83" s="1"/>
  <c r="N83"/>
  <c r="I83"/>
  <c r="AJ82"/>
  <c r="AD82"/>
  <c r="AC82"/>
  <c r="AH82" s="1"/>
  <c r="X82"/>
  <c r="R82"/>
  <c r="Q82"/>
  <c r="P82"/>
  <c r="O82"/>
  <c r="S82" s="1"/>
  <c r="N82"/>
  <c r="I82"/>
  <c r="AJ81"/>
  <c r="AH81"/>
  <c r="AD81"/>
  <c r="AC81"/>
  <c r="AI81" s="1"/>
  <c r="X81"/>
  <c r="R81"/>
  <c r="Q81"/>
  <c r="P81"/>
  <c r="O81"/>
  <c r="S81" s="1"/>
  <c r="N81"/>
  <c r="I81"/>
  <c r="AJ80"/>
  <c r="AI80"/>
  <c r="AH80"/>
  <c r="AE80"/>
  <c r="AD80"/>
  <c r="AL80" s="1"/>
  <c r="AC80"/>
  <c r="AF80" s="1"/>
  <c r="X80"/>
  <c r="R80"/>
  <c r="Q80"/>
  <c r="P80"/>
  <c r="O80"/>
  <c r="S80" s="1"/>
  <c r="N80"/>
  <c r="I80"/>
  <c r="AJ79"/>
  <c r="AI79"/>
  <c r="AH79"/>
  <c r="AF79"/>
  <c r="AE79"/>
  <c r="AD79"/>
  <c r="AL79" s="1"/>
  <c r="AC79"/>
  <c r="AK79" s="1"/>
  <c r="X79"/>
  <c r="R79"/>
  <c r="Q79"/>
  <c r="P79"/>
  <c r="O79"/>
  <c r="S79" s="1"/>
  <c r="N79"/>
  <c r="I79"/>
  <c r="AJ78"/>
  <c r="AD78"/>
  <c r="AC78"/>
  <c r="AH78" s="1"/>
  <c r="X78"/>
  <c r="R78"/>
  <c r="Q78"/>
  <c r="P78"/>
  <c r="O78"/>
  <c r="S78" s="1"/>
  <c r="N78"/>
  <c r="I78"/>
  <c r="AJ77"/>
  <c r="AH77"/>
  <c r="AD77"/>
  <c r="AC77"/>
  <c r="AI77" s="1"/>
  <c r="X77"/>
  <c r="R77"/>
  <c r="Q77"/>
  <c r="P77"/>
  <c r="O77"/>
  <c r="S77" s="1"/>
  <c r="N77"/>
  <c r="I77"/>
  <c r="AJ76"/>
  <c r="AI76"/>
  <c r="AH76"/>
  <c r="AE76"/>
  <c r="AD76"/>
  <c r="AL76" s="1"/>
  <c r="AC76"/>
  <c r="AF76" s="1"/>
  <c r="X76"/>
  <c r="R76"/>
  <c r="Q76"/>
  <c r="P76"/>
  <c r="O76"/>
  <c r="S76" s="1"/>
  <c r="N76"/>
  <c r="I76"/>
  <c r="AJ75"/>
  <c r="AI75"/>
  <c r="AH75"/>
  <c r="AF75"/>
  <c r="AE75"/>
  <c r="AD75"/>
  <c r="AL75" s="1"/>
  <c r="AC75"/>
  <c r="AK75" s="1"/>
  <c r="X75"/>
  <c r="R75"/>
  <c r="Q75"/>
  <c r="P75"/>
  <c r="O75"/>
  <c r="S75" s="1"/>
  <c r="N75"/>
  <c r="I75"/>
  <c r="AJ74"/>
  <c r="AD74"/>
  <c r="AC74"/>
  <c r="AH74" s="1"/>
  <c r="X74"/>
  <c r="R74"/>
  <c r="Q74"/>
  <c r="P74"/>
  <c r="O74"/>
  <c r="S74" s="1"/>
  <c r="N74"/>
  <c r="I74"/>
  <c r="AJ73"/>
  <c r="AH73"/>
  <c r="AD73"/>
  <c r="AC73"/>
  <c r="AI73" s="1"/>
  <c r="X73"/>
  <c r="R73"/>
  <c r="Q73"/>
  <c r="P73"/>
  <c r="O73"/>
  <c r="S73" s="1"/>
  <c r="N73"/>
  <c r="I73"/>
  <c r="AJ72"/>
  <c r="AJ91" s="1"/>
  <c r="AI72"/>
  <c r="AH72"/>
  <c r="AE72"/>
  <c r="AD72"/>
  <c r="AD91" s="1"/>
  <c r="AC72"/>
  <c r="AF72" s="1"/>
  <c r="X72"/>
  <c r="X91" s="1"/>
  <c r="R72"/>
  <c r="R91" s="1"/>
  <c r="Q72"/>
  <c r="Q91" s="1"/>
  <c r="P72"/>
  <c r="P91" s="1"/>
  <c r="O72"/>
  <c r="O91" s="1"/>
  <c r="N72"/>
  <c r="N91" s="1"/>
  <c r="I72"/>
  <c r="I91" s="1"/>
  <c r="AO71"/>
  <c r="AB71"/>
  <c r="AA71"/>
  <c r="Z71"/>
  <c r="Y71"/>
  <c r="W71"/>
  <c r="V71"/>
  <c r="U71"/>
  <c r="T71"/>
  <c r="M71"/>
  <c r="L71"/>
  <c r="K71"/>
  <c r="J71"/>
  <c r="H71"/>
  <c r="G71"/>
  <c r="F71"/>
  <c r="E71"/>
  <c r="D71"/>
  <c r="AJ70"/>
  <c r="AI70"/>
  <c r="AH70"/>
  <c r="AE70"/>
  <c r="AD70"/>
  <c r="AL70" s="1"/>
  <c r="AC70"/>
  <c r="AF70" s="1"/>
  <c r="X70"/>
  <c r="R70"/>
  <c r="Q70"/>
  <c r="P70"/>
  <c r="O70"/>
  <c r="S70" s="1"/>
  <c r="N70"/>
  <c r="I70"/>
  <c r="AJ69"/>
  <c r="AI69"/>
  <c r="AH69"/>
  <c r="AF69"/>
  <c r="AE69"/>
  <c r="AD69"/>
  <c r="AL69" s="1"/>
  <c r="AC69"/>
  <c r="AK69" s="1"/>
  <c r="X69"/>
  <c r="R69"/>
  <c r="Q69"/>
  <c r="P69"/>
  <c r="O69"/>
  <c r="S69" s="1"/>
  <c r="N69"/>
  <c r="I69"/>
  <c r="AJ68"/>
  <c r="AD68"/>
  <c r="AC68"/>
  <c r="AH68" s="1"/>
  <c r="X68"/>
  <c r="R68"/>
  <c r="Q68"/>
  <c r="P68"/>
  <c r="O68"/>
  <c r="S68" s="1"/>
  <c r="N68"/>
  <c r="I68"/>
  <c r="AJ67"/>
  <c r="AD67"/>
  <c r="AC67"/>
  <c r="AI67" s="1"/>
  <c r="X67"/>
  <c r="R67"/>
  <c r="Q67"/>
  <c r="P67"/>
  <c r="O67"/>
  <c r="S67" s="1"/>
  <c r="N67"/>
  <c r="I67"/>
  <c r="AJ66"/>
  <c r="AI66"/>
  <c r="AH66"/>
  <c r="AE66"/>
  <c r="AD66"/>
  <c r="AL66" s="1"/>
  <c r="AC66"/>
  <c r="AF66" s="1"/>
  <c r="X66"/>
  <c r="R66"/>
  <c r="Q66"/>
  <c r="P66"/>
  <c r="O66"/>
  <c r="S66" s="1"/>
  <c r="N66"/>
  <c r="I66"/>
  <c r="AJ65"/>
  <c r="AI65"/>
  <c r="AH65"/>
  <c r="AF65"/>
  <c r="AE65"/>
  <c r="AD65"/>
  <c r="AL65" s="1"/>
  <c r="AC65"/>
  <c r="AK65" s="1"/>
  <c r="X65"/>
  <c r="R65"/>
  <c r="Q65"/>
  <c r="P65"/>
  <c r="O65"/>
  <c r="S65" s="1"/>
  <c r="N65"/>
  <c r="I65"/>
  <c r="AJ64"/>
  <c r="AD64"/>
  <c r="AC64"/>
  <c r="AH64" s="1"/>
  <c r="X64"/>
  <c r="R64"/>
  <c r="Q64"/>
  <c r="P64"/>
  <c r="O64"/>
  <c r="S64" s="1"/>
  <c r="N64"/>
  <c r="I64"/>
  <c r="AJ63"/>
  <c r="AD63"/>
  <c r="AC63"/>
  <c r="AI63" s="1"/>
  <c r="X63"/>
  <c r="R63"/>
  <c r="Q63"/>
  <c r="P63"/>
  <c r="O63"/>
  <c r="S63" s="1"/>
  <c r="N63"/>
  <c r="I63"/>
  <c r="AJ62"/>
  <c r="AI62"/>
  <c r="AH62"/>
  <c r="AE62"/>
  <c r="AD62"/>
  <c r="AL62" s="1"/>
  <c r="AC62"/>
  <c r="AF62" s="1"/>
  <c r="X62"/>
  <c r="R62"/>
  <c r="Q62"/>
  <c r="P62"/>
  <c r="O62"/>
  <c r="S62" s="1"/>
  <c r="N62"/>
  <c r="I62"/>
  <c r="AJ61"/>
  <c r="AI61"/>
  <c r="AH61"/>
  <c r="AF61"/>
  <c r="AE61"/>
  <c r="AD61"/>
  <c r="AL61" s="1"/>
  <c r="AC61"/>
  <c r="AK61" s="1"/>
  <c r="X61"/>
  <c r="R61"/>
  <c r="Q61"/>
  <c r="P61"/>
  <c r="O61"/>
  <c r="S61" s="1"/>
  <c r="N61"/>
  <c r="I61"/>
  <c r="AJ60"/>
  <c r="AD60"/>
  <c r="AC60"/>
  <c r="AH60" s="1"/>
  <c r="X60"/>
  <c r="R60"/>
  <c r="Q60"/>
  <c r="P60"/>
  <c r="O60"/>
  <c r="S60" s="1"/>
  <c r="N60"/>
  <c r="I60"/>
  <c r="AJ59"/>
  <c r="AD59"/>
  <c r="AC59"/>
  <c r="AI59" s="1"/>
  <c r="X59"/>
  <c r="R59"/>
  <c r="Q59"/>
  <c r="P59"/>
  <c r="O59"/>
  <c r="S59" s="1"/>
  <c r="N59"/>
  <c r="I59"/>
  <c r="AJ58"/>
  <c r="AI58"/>
  <c r="AH58"/>
  <c r="AE58"/>
  <c r="AD58"/>
  <c r="AL58" s="1"/>
  <c r="AC58"/>
  <c r="AF58" s="1"/>
  <c r="X58"/>
  <c r="R58"/>
  <c r="Q58"/>
  <c r="P58"/>
  <c r="O58"/>
  <c r="S58" s="1"/>
  <c r="N58"/>
  <c r="I58"/>
  <c r="AJ57"/>
  <c r="AI57"/>
  <c r="AH57"/>
  <c r="AF57"/>
  <c r="AE57"/>
  <c r="AD57"/>
  <c r="AL57" s="1"/>
  <c r="AC57"/>
  <c r="AK57" s="1"/>
  <c r="X57"/>
  <c r="R57"/>
  <c r="Q57"/>
  <c r="P57"/>
  <c r="O57"/>
  <c r="S57" s="1"/>
  <c r="N57"/>
  <c r="I57"/>
  <c r="AJ56"/>
  <c r="AD56"/>
  <c r="AC56"/>
  <c r="AH56" s="1"/>
  <c r="X56"/>
  <c r="R56"/>
  <c r="Q56"/>
  <c r="P56"/>
  <c r="O56"/>
  <c r="S56" s="1"/>
  <c r="N56"/>
  <c r="I56"/>
  <c r="AJ55"/>
  <c r="AD55"/>
  <c r="AC55"/>
  <c r="AI55" s="1"/>
  <c r="X55"/>
  <c r="R55"/>
  <c r="Q55"/>
  <c r="P55"/>
  <c r="O55"/>
  <c r="S55" s="1"/>
  <c r="N55"/>
  <c r="I55"/>
  <c r="AJ54"/>
  <c r="AI54"/>
  <c r="AH54"/>
  <c r="AE54"/>
  <c r="AD54"/>
  <c r="AL54" s="1"/>
  <c r="AC54"/>
  <c r="AF54" s="1"/>
  <c r="X54"/>
  <c r="R54"/>
  <c r="Q54"/>
  <c r="P54"/>
  <c r="O54"/>
  <c r="S54" s="1"/>
  <c r="N54"/>
  <c r="I54"/>
  <c r="AJ53"/>
  <c r="AJ71" s="1"/>
  <c r="AI53"/>
  <c r="AH53"/>
  <c r="AF53"/>
  <c r="AE53"/>
  <c r="AD53"/>
  <c r="AD71" s="1"/>
  <c r="AC53"/>
  <c r="AK53" s="1"/>
  <c r="X53"/>
  <c r="X71" s="1"/>
  <c r="R53"/>
  <c r="R71" s="1"/>
  <c r="Q53"/>
  <c r="Q71" s="1"/>
  <c r="P53"/>
  <c r="P71" s="1"/>
  <c r="O53"/>
  <c r="O71" s="1"/>
  <c r="N53"/>
  <c r="N71" s="1"/>
  <c r="I53"/>
  <c r="I71" s="1"/>
  <c r="AO52"/>
  <c r="AB52"/>
  <c r="AA52"/>
  <c r="Z52"/>
  <c r="Y52"/>
  <c r="W52"/>
  <c r="V52"/>
  <c r="U52"/>
  <c r="T52"/>
  <c r="M52"/>
  <c r="L52"/>
  <c r="K52"/>
  <c r="J52"/>
  <c r="H52"/>
  <c r="G52"/>
  <c r="F52"/>
  <c r="E52"/>
  <c r="D52"/>
  <c r="AJ51"/>
  <c r="AI51"/>
  <c r="AH51"/>
  <c r="AF51"/>
  <c r="AE51"/>
  <c r="AD51"/>
  <c r="AL51" s="1"/>
  <c r="AC51"/>
  <c r="AK51" s="1"/>
  <c r="X51"/>
  <c r="R51"/>
  <c r="Q51"/>
  <c r="P51"/>
  <c r="O51"/>
  <c r="S51" s="1"/>
  <c r="N51"/>
  <c r="I51"/>
  <c r="AJ50"/>
  <c r="AF50"/>
  <c r="AD50"/>
  <c r="AC50"/>
  <c r="AH50" s="1"/>
  <c r="X50"/>
  <c r="R50"/>
  <c r="Q50"/>
  <c r="P50"/>
  <c r="O50"/>
  <c r="S50" s="1"/>
  <c r="N50"/>
  <c r="I50"/>
  <c r="AJ49"/>
  <c r="AD49"/>
  <c r="AC49"/>
  <c r="AI49" s="1"/>
  <c r="X49"/>
  <c r="R49"/>
  <c r="Q49"/>
  <c r="P49"/>
  <c r="O49"/>
  <c r="S49" s="1"/>
  <c r="N49"/>
  <c r="I49"/>
  <c r="AJ48"/>
  <c r="AI48"/>
  <c r="AH48"/>
  <c r="AE48"/>
  <c r="AD48"/>
  <c r="AL48" s="1"/>
  <c r="AC48"/>
  <c r="AF48" s="1"/>
  <c r="X48"/>
  <c r="R48"/>
  <c r="Q48"/>
  <c r="P48"/>
  <c r="O48"/>
  <c r="S48" s="1"/>
  <c r="N48"/>
  <c r="I48"/>
  <c r="AJ47"/>
  <c r="AI47"/>
  <c r="AH47"/>
  <c r="AF47"/>
  <c r="AE47"/>
  <c r="AD47"/>
  <c r="AC47"/>
  <c r="AK47" s="1"/>
  <c r="X47"/>
  <c r="R47"/>
  <c r="Q47"/>
  <c r="P47"/>
  <c r="O47"/>
  <c r="S47" s="1"/>
  <c r="N47"/>
  <c r="I47"/>
  <c r="AK46"/>
  <c r="AJ46"/>
  <c r="AG46"/>
  <c r="AF46"/>
  <c r="AD46"/>
  <c r="AC46"/>
  <c r="X46"/>
  <c r="R46"/>
  <c r="Q46"/>
  <c r="P46"/>
  <c r="O46"/>
  <c r="S46" s="1"/>
  <c r="N46"/>
  <c r="I46"/>
  <c r="AP45"/>
  <c r="AN45"/>
  <c r="AM45"/>
  <c r="AK44"/>
  <c r="AJ44"/>
  <c r="AF44"/>
  <c r="AD44"/>
  <c r="AC44"/>
  <c r="AH44" s="1"/>
  <c r="X44"/>
  <c r="R44"/>
  <c r="Q44"/>
  <c r="P44"/>
  <c r="O44"/>
  <c r="S44" s="1"/>
  <c r="N44"/>
  <c r="I44"/>
  <c r="AK43"/>
  <c r="AJ43"/>
  <c r="AF43"/>
  <c r="AD43"/>
  <c r="AC43"/>
  <c r="AG43" s="1"/>
  <c r="X43"/>
  <c r="R43"/>
  <c r="Q43"/>
  <c r="P43"/>
  <c r="O43"/>
  <c r="N43"/>
  <c r="I43"/>
  <c r="AK42"/>
  <c r="AJ42"/>
  <c r="AG42"/>
  <c r="AD42"/>
  <c r="AC42"/>
  <c r="AF42" s="1"/>
  <c r="X42"/>
  <c r="R42"/>
  <c r="Q42"/>
  <c r="P42"/>
  <c r="O42"/>
  <c r="S42" s="1"/>
  <c r="N42"/>
  <c r="I42"/>
  <c r="AJ41"/>
  <c r="AI41"/>
  <c r="AH41"/>
  <c r="AF41"/>
  <c r="AE41"/>
  <c r="AD41"/>
  <c r="AC41"/>
  <c r="AK41" s="1"/>
  <c r="X41"/>
  <c r="R41"/>
  <c r="Q41"/>
  <c r="P41"/>
  <c r="O41"/>
  <c r="S41" s="1"/>
  <c r="N41"/>
  <c r="I41"/>
  <c r="AJ40"/>
  <c r="AD40"/>
  <c r="AC40"/>
  <c r="AH40" s="1"/>
  <c r="X40"/>
  <c r="R40"/>
  <c r="Q40"/>
  <c r="P40"/>
  <c r="O40"/>
  <c r="S40" s="1"/>
  <c r="N40"/>
  <c r="I40"/>
  <c r="AK39"/>
  <c r="AJ39"/>
  <c r="AG39"/>
  <c r="AF39"/>
  <c r="AD39"/>
  <c r="AC39"/>
  <c r="X39"/>
  <c r="R39"/>
  <c r="Q39"/>
  <c r="P39"/>
  <c r="O39"/>
  <c r="N39"/>
  <c r="I39"/>
  <c r="AJ38"/>
  <c r="AD38"/>
  <c r="AC38"/>
  <c r="AF38" s="1"/>
  <c r="X38"/>
  <c r="R38"/>
  <c r="Q38"/>
  <c r="P38"/>
  <c r="O38"/>
  <c r="S38" s="1"/>
  <c r="N38"/>
  <c r="I38"/>
  <c r="AJ37"/>
  <c r="AL37" s="1"/>
  <c r="AI37"/>
  <c r="AH37"/>
  <c r="AF37"/>
  <c r="AE37"/>
  <c r="AD37"/>
  <c r="AC37"/>
  <c r="AK37" s="1"/>
  <c r="X37"/>
  <c r="R37"/>
  <c r="Q37"/>
  <c r="P37"/>
  <c r="O37"/>
  <c r="S37" s="1"/>
  <c r="N37"/>
  <c r="I37"/>
  <c r="AJ36"/>
  <c r="AI36"/>
  <c r="AE36"/>
  <c r="AD36"/>
  <c r="AL36" s="1"/>
  <c r="AC36"/>
  <c r="AH36" s="1"/>
  <c r="X36"/>
  <c r="R36"/>
  <c r="Q36"/>
  <c r="P36"/>
  <c r="O36"/>
  <c r="S36" s="1"/>
  <c r="N36"/>
  <c r="I36"/>
  <c r="AJ35"/>
  <c r="AG35"/>
  <c r="AD35"/>
  <c r="AC35"/>
  <c r="X35"/>
  <c r="R35"/>
  <c r="Q35"/>
  <c r="P35"/>
  <c r="O35"/>
  <c r="S35" s="1"/>
  <c r="N35"/>
  <c r="I35"/>
  <c r="AJ34"/>
  <c r="AJ52" s="1"/>
  <c r="AI34"/>
  <c r="AE34"/>
  <c r="AD34"/>
  <c r="AD52" s="1"/>
  <c r="AC34"/>
  <c r="AK34" s="1"/>
  <c r="X34"/>
  <c r="R34"/>
  <c r="R52" s="1"/>
  <c r="Q34"/>
  <c r="P34"/>
  <c r="O34"/>
  <c r="O52" s="1"/>
  <c r="N34"/>
  <c r="N52" s="1"/>
  <c r="I34"/>
  <c r="AO33"/>
  <c r="AB33"/>
  <c r="AA33"/>
  <c r="Z33"/>
  <c r="Y33"/>
  <c r="W33"/>
  <c r="V33"/>
  <c r="U33"/>
  <c r="T33"/>
  <c r="M33"/>
  <c r="L33"/>
  <c r="K33"/>
  <c r="J33"/>
  <c r="H33"/>
  <c r="G33"/>
  <c r="F33"/>
  <c r="E33"/>
  <c r="D33"/>
  <c r="AJ32"/>
  <c r="AI32"/>
  <c r="AH32"/>
  <c r="AF32"/>
  <c r="AE32"/>
  <c r="AD32"/>
  <c r="AL32" s="1"/>
  <c r="AC32"/>
  <c r="AK32" s="1"/>
  <c r="X32"/>
  <c r="R32"/>
  <c r="Q32"/>
  <c r="P32"/>
  <c r="O32"/>
  <c r="S32" s="1"/>
  <c r="N32"/>
  <c r="I32"/>
  <c r="AJ31"/>
  <c r="AF31"/>
  <c r="AD31"/>
  <c r="AC31"/>
  <c r="AI31" s="1"/>
  <c r="X31"/>
  <c r="R31"/>
  <c r="Q31"/>
  <c r="P31"/>
  <c r="O31"/>
  <c r="S31" s="1"/>
  <c r="N31"/>
  <c r="I31"/>
  <c r="AJ30"/>
  <c r="AD30"/>
  <c r="AC30"/>
  <c r="AF30" s="1"/>
  <c r="X30"/>
  <c r="R30"/>
  <c r="Q30"/>
  <c r="P30"/>
  <c r="O30"/>
  <c r="S30" s="1"/>
  <c r="N30"/>
  <c r="I30"/>
  <c r="AJ29"/>
  <c r="AI29"/>
  <c r="AH29"/>
  <c r="AE29"/>
  <c r="AD29"/>
  <c r="AL29" s="1"/>
  <c r="AC29"/>
  <c r="AK29" s="1"/>
  <c r="X29"/>
  <c r="R29"/>
  <c r="Q29"/>
  <c r="P29"/>
  <c r="O29"/>
  <c r="S29" s="1"/>
  <c r="N29"/>
  <c r="I29"/>
  <c r="AJ28"/>
  <c r="AI28"/>
  <c r="AH28"/>
  <c r="AF28"/>
  <c r="AE28"/>
  <c r="AD28"/>
  <c r="AL28" s="1"/>
  <c r="AC28"/>
  <c r="AK28" s="1"/>
  <c r="X28"/>
  <c r="R28"/>
  <c r="Q28"/>
  <c r="P28"/>
  <c r="O28"/>
  <c r="S28" s="1"/>
  <c r="N28"/>
  <c r="I28"/>
  <c r="AJ27"/>
  <c r="AF27"/>
  <c r="AD27"/>
  <c r="AC27"/>
  <c r="AI27" s="1"/>
  <c r="X27"/>
  <c r="R27"/>
  <c r="Q27"/>
  <c r="P27"/>
  <c r="O27"/>
  <c r="S27" s="1"/>
  <c r="N27"/>
  <c r="I27"/>
  <c r="AJ26"/>
  <c r="AD26"/>
  <c r="AC26"/>
  <c r="AF26" s="1"/>
  <c r="X26"/>
  <c r="R26"/>
  <c r="Q26"/>
  <c r="P26"/>
  <c r="O26"/>
  <c r="S26" s="1"/>
  <c r="N26"/>
  <c r="I26"/>
  <c r="AJ25"/>
  <c r="AI25"/>
  <c r="AH25"/>
  <c r="AE25"/>
  <c r="AD25"/>
  <c r="AL25" s="1"/>
  <c r="AC25"/>
  <c r="AK25" s="1"/>
  <c r="X25"/>
  <c r="R25"/>
  <c r="Q25"/>
  <c r="P25"/>
  <c r="O25"/>
  <c r="S25" s="1"/>
  <c r="N25"/>
  <c r="I25"/>
  <c r="AJ24"/>
  <c r="AI24"/>
  <c r="AH24"/>
  <c r="AF24"/>
  <c r="AE24"/>
  <c r="AD24"/>
  <c r="AL24" s="1"/>
  <c r="AC24"/>
  <c r="AK24" s="1"/>
  <c r="X24"/>
  <c r="R24"/>
  <c r="Q24"/>
  <c r="P24"/>
  <c r="O24"/>
  <c r="S24" s="1"/>
  <c r="N24"/>
  <c r="I24"/>
  <c r="AJ23"/>
  <c r="AF23"/>
  <c r="AD23"/>
  <c r="AC23"/>
  <c r="AI23" s="1"/>
  <c r="X23"/>
  <c r="R23"/>
  <c r="Q23"/>
  <c r="P23"/>
  <c r="O23"/>
  <c r="S23" s="1"/>
  <c r="N23"/>
  <c r="I23"/>
  <c r="AJ22"/>
  <c r="AJ33" s="1"/>
  <c r="AD22"/>
  <c r="AD33" s="1"/>
  <c r="AC22"/>
  <c r="AF22" s="1"/>
  <c r="X22"/>
  <c r="X33" s="1"/>
  <c r="R22"/>
  <c r="R33" s="1"/>
  <c r="Q22"/>
  <c r="Q33" s="1"/>
  <c r="P22"/>
  <c r="P33" s="1"/>
  <c r="O22"/>
  <c r="O33" s="1"/>
  <c r="N22"/>
  <c r="N33" s="1"/>
  <c r="I22"/>
  <c r="I33" s="1"/>
  <c r="AO21"/>
  <c r="AB21"/>
  <c r="AA21"/>
  <c r="Z21"/>
  <c r="Y21"/>
  <c r="W21"/>
  <c r="V21"/>
  <c r="U21"/>
  <c r="T21"/>
  <c r="M21"/>
  <c r="L21"/>
  <c r="K21"/>
  <c r="J21"/>
  <c r="H21"/>
  <c r="G21"/>
  <c r="F21"/>
  <c r="E21"/>
  <c r="D21"/>
  <c r="AJ20"/>
  <c r="AD20"/>
  <c r="AC20"/>
  <c r="AF20" s="1"/>
  <c r="X20"/>
  <c r="R20"/>
  <c r="Q20"/>
  <c r="P20"/>
  <c r="O20"/>
  <c r="S20" s="1"/>
  <c r="N20"/>
  <c r="I20"/>
  <c r="AJ19"/>
  <c r="AI19"/>
  <c r="AH19"/>
  <c r="AE19"/>
  <c r="AD19"/>
  <c r="AL19" s="1"/>
  <c r="AC19"/>
  <c r="AK19" s="1"/>
  <c r="X19"/>
  <c r="R19"/>
  <c r="Q19"/>
  <c r="P19"/>
  <c r="O19"/>
  <c r="S19" s="1"/>
  <c r="N19"/>
  <c r="I19"/>
  <c r="AJ18"/>
  <c r="AI18"/>
  <c r="AH18"/>
  <c r="AF18"/>
  <c r="AE18"/>
  <c r="AD18"/>
  <c r="AL18" s="1"/>
  <c r="AC18"/>
  <c r="AK18" s="1"/>
  <c r="X18"/>
  <c r="R18"/>
  <c r="Q18"/>
  <c r="P18"/>
  <c r="O18"/>
  <c r="S18" s="1"/>
  <c r="N18"/>
  <c r="I18"/>
  <c r="AJ17"/>
  <c r="AF17"/>
  <c r="AD17"/>
  <c r="AC17"/>
  <c r="AI17" s="1"/>
  <c r="X17"/>
  <c r="R17"/>
  <c r="Q17"/>
  <c r="P17"/>
  <c r="S17" s="1"/>
  <c r="O17"/>
  <c r="N17"/>
  <c r="I17"/>
  <c r="AJ16"/>
  <c r="AD16"/>
  <c r="AC16"/>
  <c r="AF16" s="1"/>
  <c r="X16"/>
  <c r="R16"/>
  <c r="Q16"/>
  <c r="P16"/>
  <c r="O16"/>
  <c r="S16" s="1"/>
  <c r="N16"/>
  <c r="I16"/>
  <c r="AJ15"/>
  <c r="AI15"/>
  <c r="AH15"/>
  <c r="AE15"/>
  <c r="AD15"/>
  <c r="AL15" s="1"/>
  <c r="AC15"/>
  <c r="AK15" s="1"/>
  <c r="X15"/>
  <c r="R15"/>
  <c r="Q15"/>
  <c r="P15"/>
  <c r="O15"/>
  <c r="S15" s="1"/>
  <c r="N15"/>
  <c r="I15"/>
  <c r="AJ14"/>
  <c r="AJ21" s="1"/>
  <c r="AI14"/>
  <c r="AH14"/>
  <c r="AF14"/>
  <c r="AE14"/>
  <c r="AD14"/>
  <c r="AD21" s="1"/>
  <c r="AC14"/>
  <c r="AC21" s="1"/>
  <c r="X14"/>
  <c r="X21" s="1"/>
  <c r="R14"/>
  <c r="R21" s="1"/>
  <c r="Q14"/>
  <c r="Q21" s="1"/>
  <c r="P14"/>
  <c r="P21" s="1"/>
  <c r="O14"/>
  <c r="O21" s="1"/>
  <c r="N14"/>
  <c r="N21" s="1"/>
  <c r="I14"/>
  <c r="I21" s="1"/>
  <c r="AO13"/>
  <c r="AB13"/>
  <c r="AA13"/>
  <c r="Z13"/>
  <c r="Y13"/>
  <c r="W13"/>
  <c r="V13"/>
  <c r="U13"/>
  <c r="T13"/>
  <c r="H13"/>
  <c r="G13"/>
  <c r="F13"/>
  <c r="E13"/>
  <c r="D13"/>
  <c r="AJ12"/>
  <c r="AI12"/>
  <c r="AH12"/>
  <c r="AF12"/>
  <c r="AE12"/>
  <c r="AD12"/>
  <c r="AL12" s="1"/>
  <c r="AC12"/>
  <c r="AK12" s="1"/>
  <c r="X12"/>
  <c r="R12"/>
  <c r="Q12"/>
  <c r="P12"/>
  <c r="O12"/>
  <c r="S12" s="1"/>
  <c r="N12"/>
  <c r="I12"/>
  <c r="AJ11"/>
  <c r="AF11"/>
  <c r="AD11"/>
  <c r="AC11"/>
  <c r="AI11" s="1"/>
  <c r="X11"/>
  <c r="R11"/>
  <c r="Q11"/>
  <c r="P11"/>
  <c r="O11"/>
  <c r="S11" s="1"/>
  <c r="N11"/>
  <c r="I11"/>
  <c r="AJ10"/>
  <c r="AD10"/>
  <c r="AC10"/>
  <c r="AF10" s="1"/>
  <c r="X10"/>
  <c r="R10"/>
  <c r="Q10"/>
  <c r="P10"/>
  <c r="O10"/>
  <c r="S10" s="1"/>
  <c r="N10"/>
  <c r="I10"/>
  <c r="AJ9"/>
  <c r="AI9"/>
  <c r="AH9"/>
  <c r="AE9"/>
  <c r="AD9"/>
  <c r="AL9" s="1"/>
  <c r="AC9"/>
  <c r="AG9" s="1"/>
  <c r="X9"/>
  <c r="R9"/>
  <c r="Q9"/>
  <c r="P9"/>
  <c r="O9"/>
  <c r="S9" s="1"/>
  <c r="N9"/>
  <c r="I9"/>
  <c r="AJ8"/>
  <c r="AI8"/>
  <c r="AH8"/>
  <c r="AF8"/>
  <c r="AE8"/>
  <c r="AD8"/>
  <c r="AL8" s="1"/>
  <c r="AC8"/>
  <c r="AK8" s="1"/>
  <c r="X8"/>
  <c r="R8"/>
  <c r="Q8"/>
  <c r="P8"/>
  <c r="O8"/>
  <c r="S8" s="1"/>
  <c r="N8"/>
  <c r="I8"/>
  <c r="AJ7"/>
  <c r="AD7"/>
  <c r="AC7"/>
  <c r="AI7" s="1"/>
  <c r="X7"/>
  <c r="R7"/>
  <c r="Q7"/>
  <c r="P7"/>
  <c r="O7"/>
  <c r="S7" s="1"/>
  <c r="N7"/>
  <c r="I7"/>
  <c r="AJ6"/>
  <c r="AH6"/>
  <c r="AD6"/>
  <c r="AC6"/>
  <c r="AF6" s="1"/>
  <c r="X6"/>
  <c r="R6"/>
  <c r="Q6"/>
  <c r="Q13" s="1"/>
  <c r="P6"/>
  <c r="O6"/>
  <c r="S6" s="1"/>
  <c r="N6"/>
  <c r="I6"/>
  <c r="I13" s="1"/>
  <c r="AJ5"/>
  <c r="AI5"/>
  <c r="AH5"/>
  <c r="AE5"/>
  <c r="AD5"/>
  <c r="AL5" s="1"/>
  <c r="AC5"/>
  <c r="AK5" s="1"/>
  <c r="X5"/>
  <c r="R5"/>
  <c r="R13" s="1"/>
  <c r="Q5"/>
  <c r="P5"/>
  <c r="O5"/>
  <c r="S5" s="1"/>
  <c r="N5"/>
  <c r="N13" s="1"/>
  <c r="I5"/>
  <c r="AJ4"/>
  <c r="AJ13" s="1"/>
  <c r="AI4"/>
  <c r="AH4"/>
  <c r="AF4"/>
  <c r="AE4"/>
  <c r="AD4"/>
  <c r="AD13" s="1"/>
  <c r="AC4"/>
  <c r="AK4" s="1"/>
  <c r="X4"/>
  <c r="X13" s="1"/>
  <c r="R4"/>
  <c r="Q4"/>
  <c r="P4"/>
  <c r="P13" s="1"/>
  <c r="O4"/>
  <c r="O13" s="1"/>
  <c r="N4"/>
  <c r="I4"/>
  <c r="K135" i="44" l="1"/>
  <c r="K317"/>
  <c r="K43"/>
  <c r="K231"/>
  <c r="K127"/>
  <c r="K15"/>
  <c r="K38"/>
  <c r="K158"/>
  <c r="K59"/>
  <c r="K68"/>
  <c r="K74"/>
  <c r="K211"/>
  <c r="K368"/>
  <c r="K10"/>
  <c r="K4" s="1"/>
  <c r="K116"/>
  <c r="K140"/>
  <c r="K189"/>
  <c r="K272"/>
  <c r="K286"/>
  <c r="K49"/>
  <c r="K88"/>
  <c r="K102"/>
  <c r="K128"/>
  <c r="K152"/>
  <c r="K172"/>
  <c r="K201"/>
  <c r="K362"/>
  <c r="K53"/>
  <c r="K180"/>
  <c r="K221"/>
  <c r="K238"/>
  <c r="K300"/>
  <c r="K329"/>
  <c r="K338"/>
  <c r="K328" s="1"/>
  <c r="K354"/>
  <c r="K5"/>
  <c r="K29"/>
  <c r="K117"/>
  <c r="K318"/>
  <c r="K355"/>
  <c r="AM8" i="43"/>
  <c r="AN8" s="1"/>
  <c r="AP8" s="1"/>
  <c r="AL11"/>
  <c r="AL17"/>
  <c r="AM24"/>
  <c r="AN24" s="1"/>
  <c r="AP24" s="1"/>
  <c r="AL27"/>
  <c r="AM32"/>
  <c r="AN32" s="1"/>
  <c r="AP32" s="1"/>
  <c r="AI39"/>
  <c r="AE39"/>
  <c r="AH46"/>
  <c r="AL46" s="1"/>
  <c r="AI46"/>
  <c r="AE46"/>
  <c r="S4"/>
  <c r="S13" s="1"/>
  <c r="AK10"/>
  <c r="AL4"/>
  <c r="AG5"/>
  <c r="AE7"/>
  <c r="AK9"/>
  <c r="AM9" s="1"/>
  <c r="AN9" s="1"/>
  <c r="AP9" s="1"/>
  <c r="AE11"/>
  <c r="AG4"/>
  <c r="AF5"/>
  <c r="AM5" s="1"/>
  <c r="AN5" s="1"/>
  <c r="AP5" s="1"/>
  <c r="AE6"/>
  <c r="AI6"/>
  <c r="AI13" s="1"/>
  <c r="AH7"/>
  <c r="AL7" s="1"/>
  <c r="AG8"/>
  <c r="AF9"/>
  <c r="AE10"/>
  <c r="AI10"/>
  <c r="AH11"/>
  <c r="AG12"/>
  <c r="AM12" s="1"/>
  <c r="AN12" s="1"/>
  <c r="AP12" s="1"/>
  <c r="AE13"/>
  <c r="AG14"/>
  <c r="AK14"/>
  <c r="AF15"/>
  <c r="AF21" s="1"/>
  <c r="AE16"/>
  <c r="AE21" s="1"/>
  <c r="AI16"/>
  <c r="AI21" s="1"/>
  <c r="AH17"/>
  <c r="AG18"/>
  <c r="AM18" s="1"/>
  <c r="AN18" s="1"/>
  <c r="AP18" s="1"/>
  <c r="AF19"/>
  <c r="AM19" s="1"/>
  <c r="AN19" s="1"/>
  <c r="AP19" s="1"/>
  <c r="AE20"/>
  <c r="AI20"/>
  <c r="S22"/>
  <c r="S33" s="1"/>
  <c r="AE22"/>
  <c r="AI22"/>
  <c r="AH23"/>
  <c r="AL23" s="1"/>
  <c r="AG24"/>
  <c r="AF25"/>
  <c r="AF33" s="1"/>
  <c r="AE26"/>
  <c r="AI26"/>
  <c r="AH27"/>
  <c r="AG28"/>
  <c r="AM28" s="1"/>
  <c r="AN28" s="1"/>
  <c r="AP28" s="1"/>
  <c r="AF29"/>
  <c r="AE30"/>
  <c r="AI30"/>
  <c r="AH31"/>
  <c r="AL31" s="1"/>
  <c r="AG32"/>
  <c r="P52"/>
  <c r="P119" s="1"/>
  <c r="X52"/>
  <c r="AG34"/>
  <c r="AF36"/>
  <c r="AM36" s="1"/>
  <c r="AN36" s="1"/>
  <c r="AP36" s="1"/>
  <c r="AK36"/>
  <c r="AE38"/>
  <c r="AH39"/>
  <c r="AE40"/>
  <c r="AL41"/>
  <c r="AI42"/>
  <c r="S43"/>
  <c r="AI44"/>
  <c r="AL44" s="1"/>
  <c r="G119"/>
  <c r="AA119"/>
  <c r="AJ119"/>
  <c r="E119"/>
  <c r="J119"/>
  <c r="T119"/>
  <c r="Y119"/>
  <c r="AO119"/>
  <c r="AI35"/>
  <c r="AE35"/>
  <c r="AM35" s="1"/>
  <c r="AN35" s="1"/>
  <c r="AP35" s="1"/>
  <c r="AG7"/>
  <c r="AK7"/>
  <c r="AH10"/>
  <c r="AL10" s="1"/>
  <c r="AG11"/>
  <c r="AK11"/>
  <c r="AH16"/>
  <c r="AL16" s="1"/>
  <c r="AG17"/>
  <c r="AK17"/>
  <c r="AH20"/>
  <c r="AL20" s="1"/>
  <c r="AH22"/>
  <c r="AH33" s="1"/>
  <c r="AG23"/>
  <c r="AK23"/>
  <c r="AM25"/>
  <c r="AN25" s="1"/>
  <c r="AP25" s="1"/>
  <c r="AH26"/>
  <c r="AL26" s="1"/>
  <c r="AG27"/>
  <c r="AK27"/>
  <c r="AM29"/>
  <c r="AN29" s="1"/>
  <c r="AP29" s="1"/>
  <c r="AH30"/>
  <c r="AL30" s="1"/>
  <c r="AG31"/>
  <c r="AK31"/>
  <c r="S34"/>
  <c r="AH35"/>
  <c r="AL35" s="1"/>
  <c r="AI38"/>
  <c r="S39"/>
  <c r="AL40"/>
  <c r="AI40"/>
  <c r="AH42"/>
  <c r="AL42" s="1"/>
  <c r="AG44"/>
  <c r="S103"/>
  <c r="K119"/>
  <c r="AL108"/>
  <c r="D119"/>
  <c r="H119"/>
  <c r="M119"/>
  <c r="AB119"/>
  <c r="AG6"/>
  <c r="AG10"/>
  <c r="AC13"/>
  <c r="S14"/>
  <c r="S21" s="1"/>
  <c r="AM14"/>
  <c r="AG16"/>
  <c r="AK16"/>
  <c r="AG20"/>
  <c r="AM20" s="1"/>
  <c r="AN20" s="1"/>
  <c r="AP20" s="1"/>
  <c r="AK20"/>
  <c r="AG22"/>
  <c r="AK22"/>
  <c r="AG26"/>
  <c r="AK26"/>
  <c r="AG30"/>
  <c r="AK30"/>
  <c r="AC33"/>
  <c r="AH38"/>
  <c r="AG40"/>
  <c r="AL60"/>
  <c r="AM79"/>
  <c r="AN79" s="1"/>
  <c r="AP79" s="1"/>
  <c r="AM97"/>
  <c r="AN97" s="1"/>
  <c r="AP97" s="1"/>
  <c r="N119"/>
  <c r="R119"/>
  <c r="AM113"/>
  <c r="AN113" s="1"/>
  <c r="AP113" s="1"/>
  <c r="L119"/>
  <c r="V119"/>
  <c r="AF34"/>
  <c r="AF52" s="1"/>
  <c r="AC52"/>
  <c r="AI43"/>
  <c r="AE43"/>
  <c r="AK6"/>
  <c r="AK13" s="1"/>
  <c r="AF7"/>
  <c r="AL14"/>
  <c r="AG15"/>
  <c r="AE17"/>
  <c r="AM17" s="1"/>
  <c r="AN17" s="1"/>
  <c r="AP17" s="1"/>
  <c r="AG19"/>
  <c r="AE23"/>
  <c r="AG25"/>
  <c r="AE27"/>
  <c r="AM27" s="1"/>
  <c r="AN27" s="1"/>
  <c r="AP27" s="1"/>
  <c r="AG29"/>
  <c r="AE31"/>
  <c r="I52"/>
  <c r="I119" s="1"/>
  <c r="Q52"/>
  <c r="Q119" s="1"/>
  <c r="AH34"/>
  <c r="AL34" s="1"/>
  <c r="AF35"/>
  <c r="AK35"/>
  <c r="AK52" s="1"/>
  <c r="AG36"/>
  <c r="AG38"/>
  <c r="AK38"/>
  <c r="AF40"/>
  <c r="AK40"/>
  <c r="AE42"/>
  <c r="AE52" s="1"/>
  <c r="AH43"/>
  <c r="AL43" s="1"/>
  <c r="AE44"/>
  <c r="AL47"/>
  <c r="AM61"/>
  <c r="AN61" s="1"/>
  <c r="AP61" s="1"/>
  <c r="AH91"/>
  <c r="AI103"/>
  <c r="AH103"/>
  <c r="W119"/>
  <c r="O119"/>
  <c r="X119"/>
  <c r="F119"/>
  <c r="U119"/>
  <c r="Z119"/>
  <c r="AH49"/>
  <c r="AL49" s="1"/>
  <c r="AG50"/>
  <c r="AK50"/>
  <c r="AH55"/>
  <c r="AH71" s="1"/>
  <c r="AL55"/>
  <c r="AG56"/>
  <c r="AK56"/>
  <c r="AH59"/>
  <c r="AL59"/>
  <c r="AG60"/>
  <c r="AK60"/>
  <c r="AH63"/>
  <c r="AL63" s="1"/>
  <c r="AG64"/>
  <c r="AK64"/>
  <c r="AH67"/>
  <c r="AL67" s="1"/>
  <c r="AG68"/>
  <c r="AK68"/>
  <c r="AC71"/>
  <c r="S72"/>
  <c r="S91" s="1"/>
  <c r="AL73"/>
  <c r="AG74"/>
  <c r="AK74"/>
  <c r="AL77"/>
  <c r="AG78"/>
  <c r="AK78"/>
  <c r="AL81"/>
  <c r="AG82"/>
  <c r="AK82"/>
  <c r="AL85"/>
  <c r="AG86"/>
  <c r="AK86"/>
  <c r="AL89"/>
  <c r="AG90"/>
  <c r="AK90"/>
  <c r="AG92"/>
  <c r="AK92"/>
  <c r="AL95"/>
  <c r="AG96"/>
  <c r="AK96"/>
  <c r="AD98"/>
  <c r="AL101"/>
  <c r="AG102"/>
  <c r="AK102"/>
  <c r="AK103" s="1"/>
  <c r="O103"/>
  <c r="AG104"/>
  <c r="AK104"/>
  <c r="AL107"/>
  <c r="AG108"/>
  <c r="AK108"/>
  <c r="AL111"/>
  <c r="AG112"/>
  <c r="AK112"/>
  <c r="AL115"/>
  <c r="AG116"/>
  <c r="AK116"/>
  <c r="AD118"/>
  <c r="AG49"/>
  <c r="AK49"/>
  <c r="S53"/>
  <c r="S71" s="1"/>
  <c r="AG55"/>
  <c r="AK55"/>
  <c r="AK71" s="1"/>
  <c r="AF56"/>
  <c r="AG59"/>
  <c r="AK59"/>
  <c r="AF60"/>
  <c r="AG63"/>
  <c r="AK63"/>
  <c r="AF64"/>
  <c r="AG67"/>
  <c r="AK67"/>
  <c r="AF68"/>
  <c r="AL72"/>
  <c r="AG73"/>
  <c r="AK73"/>
  <c r="AF74"/>
  <c r="AG77"/>
  <c r="AK77"/>
  <c r="AF78"/>
  <c r="AG81"/>
  <c r="AK81"/>
  <c r="AF82"/>
  <c r="AG85"/>
  <c r="AK85"/>
  <c r="AF86"/>
  <c r="AG89"/>
  <c r="AK89"/>
  <c r="AF90"/>
  <c r="AF92"/>
  <c r="AF98" s="1"/>
  <c r="AG95"/>
  <c r="AK95"/>
  <c r="AF96"/>
  <c r="AC98"/>
  <c r="AL100"/>
  <c r="AG101"/>
  <c r="AK101"/>
  <c r="AF102"/>
  <c r="AF104"/>
  <c r="AG107"/>
  <c r="AK107"/>
  <c r="AF108"/>
  <c r="AG111"/>
  <c r="AK111"/>
  <c r="AF112"/>
  <c r="AG115"/>
  <c r="AM115" s="1"/>
  <c r="AN115" s="1"/>
  <c r="AP115" s="1"/>
  <c r="AK115"/>
  <c r="AF116"/>
  <c r="AC118"/>
  <c r="AG48"/>
  <c r="AK48"/>
  <c r="AM48" s="1"/>
  <c r="AN48" s="1"/>
  <c r="AP48" s="1"/>
  <c r="AF49"/>
  <c r="AE50"/>
  <c r="AI50"/>
  <c r="AI52" s="1"/>
  <c r="AL53"/>
  <c r="AG54"/>
  <c r="AM54" s="1"/>
  <c r="AN54" s="1"/>
  <c r="AP54" s="1"/>
  <c r="AK54"/>
  <c r="AF55"/>
  <c r="AF71" s="1"/>
  <c r="AE56"/>
  <c r="AI56"/>
  <c r="AI71" s="1"/>
  <c r="AG58"/>
  <c r="AM58" s="1"/>
  <c r="AN58" s="1"/>
  <c r="AP58" s="1"/>
  <c r="AK58"/>
  <c r="AF59"/>
  <c r="AE60"/>
  <c r="AI60"/>
  <c r="AG62"/>
  <c r="AM62" s="1"/>
  <c r="AN62" s="1"/>
  <c r="AP62" s="1"/>
  <c r="AK62"/>
  <c r="AF63"/>
  <c r="AE64"/>
  <c r="AI64"/>
  <c r="AL64" s="1"/>
  <c r="AG66"/>
  <c r="AM66" s="1"/>
  <c r="AN66" s="1"/>
  <c r="AP66" s="1"/>
  <c r="AK66"/>
  <c r="AF67"/>
  <c r="AE68"/>
  <c r="AI68"/>
  <c r="AL68" s="1"/>
  <c r="AG70"/>
  <c r="AM70" s="1"/>
  <c r="AN70" s="1"/>
  <c r="AP70" s="1"/>
  <c r="AK70"/>
  <c r="AG72"/>
  <c r="AK72"/>
  <c r="AF73"/>
  <c r="AF91" s="1"/>
  <c r="AE74"/>
  <c r="AI74"/>
  <c r="AL74" s="1"/>
  <c r="AG76"/>
  <c r="AM76" s="1"/>
  <c r="AN76" s="1"/>
  <c r="AP76" s="1"/>
  <c r="AK76"/>
  <c r="AF77"/>
  <c r="AE78"/>
  <c r="AI78"/>
  <c r="AL78" s="1"/>
  <c r="AG80"/>
  <c r="AM80" s="1"/>
  <c r="AN80" s="1"/>
  <c r="AP80" s="1"/>
  <c r="AK80"/>
  <c r="AF81"/>
  <c r="AE82"/>
  <c r="AI82"/>
  <c r="AL82" s="1"/>
  <c r="AG84"/>
  <c r="AK84"/>
  <c r="AM84" s="1"/>
  <c r="AN84" s="1"/>
  <c r="AP84" s="1"/>
  <c r="AF85"/>
  <c r="AE86"/>
  <c r="AI86"/>
  <c r="AL86" s="1"/>
  <c r="AG88"/>
  <c r="AM88" s="1"/>
  <c r="AN88" s="1"/>
  <c r="AP88" s="1"/>
  <c r="AK88"/>
  <c r="AF89"/>
  <c r="AE90"/>
  <c r="AI90"/>
  <c r="AL90" s="1"/>
  <c r="AC91"/>
  <c r="S92"/>
  <c r="S98" s="1"/>
  <c r="AE92"/>
  <c r="AI92"/>
  <c r="AG94"/>
  <c r="AM94" s="1"/>
  <c r="AN94" s="1"/>
  <c r="AP94" s="1"/>
  <c r="AK94"/>
  <c r="AF95"/>
  <c r="AE96"/>
  <c r="AI96"/>
  <c r="AL96" s="1"/>
  <c r="AG100"/>
  <c r="AM100" s="1"/>
  <c r="AN100" s="1"/>
  <c r="AP100" s="1"/>
  <c r="AK100"/>
  <c r="AF101"/>
  <c r="AF103" s="1"/>
  <c r="AE102"/>
  <c r="AI102"/>
  <c r="AL102" s="1"/>
  <c r="AC103"/>
  <c r="S104"/>
  <c r="S118" s="1"/>
  <c r="AE104"/>
  <c r="AI104"/>
  <c r="AL104" s="1"/>
  <c r="AL118" s="1"/>
  <c r="AG106"/>
  <c r="AK106"/>
  <c r="AM106" s="1"/>
  <c r="AN106" s="1"/>
  <c r="AP106" s="1"/>
  <c r="AF107"/>
  <c r="AM107" s="1"/>
  <c r="AN107" s="1"/>
  <c r="AP107" s="1"/>
  <c r="AE108"/>
  <c r="AI108"/>
  <c r="AG110"/>
  <c r="AM110" s="1"/>
  <c r="AN110" s="1"/>
  <c r="AP110" s="1"/>
  <c r="AK110"/>
  <c r="AF111"/>
  <c r="AE112"/>
  <c r="AI112"/>
  <c r="AL112" s="1"/>
  <c r="AG114"/>
  <c r="AM114" s="1"/>
  <c r="AN114" s="1"/>
  <c r="AP114" s="1"/>
  <c r="AK114"/>
  <c r="AF115"/>
  <c r="AE116"/>
  <c r="AI116"/>
  <c r="AL116" s="1"/>
  <c r="AG37"/>
  <c r="AM37" s="1"/>
  <c r="AN37" s="1"/>
  <c r="AP37" s="1"/>
  <c r="AG41"/>
  <c r="AM41" s="1"/>
  <c r="AN41" s="1"/>
  <c r="AP41" s="1"/>
  <c r="AG47"/>
  <c r="AM47" s="1"/>
  <c r="AN47" s="1"/>
  <c r="AP47" s="1"/>
  <c r="AE49"/>
  <c r="AM49" s="1"/>
  <c r="AN49" s="1"/>
  <c r="AP49" s="1"/>
  <c r="AG51"/>
  <c r="AM51" s="1"/>
  <c r="AN51" s="1"/>
  <c r="AP51" s="1"/>
  <c r="AG53"/>
  <c r="AE55"/>
  <c r="AE71" s="1"/>
  <c r="AG57"/>
  <c r="AM57" s="1"/>
  <c r="AN57" s="1"/>
  <c r="AP57" s="1"/>
  <c r="AE59"/>
  <c r="AM59" s="1"/>
  <c r="AN59" s="1"/>
  <c r="AP59" s="1"/>
  <c r="AG61"/>
  <c r="AE63"/>
  <c r="AM63" s="1"/>
  <c r="AN63" s="1"/>
  <c r="AP63" s="1"/>
  <c r="AG65"/>
  <c r="AM65" s="1"/>
  <c r="AN65" s="1"/>
  <c r="AP65" s="1"/>
  <c r="AE67"/>
  <c r="AM67" s="1"/>
  <c r="AN67" s="1"/>
  <c r="AP67" s="1"/>
  <c r="AG69"/>
  <c r="AM69" s="1"/>
  <c r="AN69" s="1"/>
  <c r="AP69" s="1"/>
  <c r="AE73"/>
  <c r="AE91" s="1"/>
  <c r="AG75"/>
  <c r="AM75" s="1"/>
  <c r="AN75" s="1"/>
  <c r="AP75" s="1"/>
  <c r="AE77"/>
  <c r="AM77" s="1"/>
  <c r="AN77" s="1"/>
  <c r="AP77" s="1"/>
  <c r="AG79"/>
  <c r="AE81"/>
  <c r="AM81" s="1"/>
  <c r="AN81" s="1"/>
  <c r="AP81" s="1"/>
  <c r="AG83"/>
  <c r="AM83" s="1"/>
  <c r="AN83" s="1"/>
  <c r="AP83" s="1"/>
  <c r="AE85"/>
  <c r="AM85" s="1"/>
  <c r="AN85" s="1"/>
  <c r="AP85" s="1"/>
  <c r="AG87"/>
  <c r="AM87" s="1"/>
  <c r="AN87" s="1"/>
  <c r="AP87" s="1"/>
  <c r="AE89"/>
  <c r="AM89" s="1"/>
  <c r="AN89" s="1"/>
  <c r="AP89" s="1"/>
  <c r="AG93"/>
  <c r="AM93" s="1"/>
  <c r="AN93" s="1"/>
  <c r="AP93" s="1"/>
  <c r="AE95"/>
  <c r="AM95" s="1"/>
  <c r="AN95" s="1"/>
  <c r="AP95" s="1"/>
  <c r="AG97"/>
  <c r="AG99"/>
  <c r="AG103" s="1"/>
  <c r="AE101"/>
  <c r="AM101" s="1"/>
  <c r="AN101" s="1"/>
  <c r="AP101" s="1"/>
  <c r="AG105"/>
  <c r="AM105" s="1"/>
  <c r="AN105" s="1"/>
  <c r="AP105" s="1"/>
  <c r="AE107"/>
  <c r="AG109"/>
  <c r="AM109" s="1"/>
  <c r="AN109" s="1"/>
  <c r="AP109" s="1"/>
  <c r="AE111"/>
  <c r="AM111" s="1"/>
  <c r="AN111" s="1"/>
  <c r="AP111" s="1"/>
  <c r="AG113"/>
  <c r="AE115"/>
  <c r="AG117"/>
  <c r="AM117" s="1"/>
  <c r="AN117" s="1"/>
  <c r="AP117" s="1"/>
  <c r="K28" i="44" l="1"/>
  <c r="K139"/>
  <c r="K171"/>
  <c r="AL103" i="43"/>
  <c r="AM30"/>
  <c r="AN30" s="1"/>
  <c r="AP30" s="1"/>
  <c r="AM10"/>
  <c r="AN10" s="1"/>
  <c r="AP10" s="1"/>
  <c r="AM26"/>
  <c r="AN26" s="1"/>
  <c r="AP26" s="1"/>
  <c r="AE118"/>
  <c r="AM104"/>
  <c r="AE98"/>
  <c r="AF118"/>
  <c r="AK118"/>
  <c r="AM108"/>
  <c r="AN108" s="1"/>
  <c r="AP108" s="1"/>
  <c r="AM86"/>
  <c r="AN86" s="1"/>
  <c r="AP86" s="1"/>
  <c r="AM60"/>
  <c r="AN60" s="1"/>
  <c r="AP60" s="1"/>
  <c r="AK98"/>
  <c r="AM44"/>
  <c r="AN44" s="1"/>
  <c r="AP44" s="1"/>
  <c r="AM99"/>
  <c r="AM34"/>
  <c r="AG33"/>
  <c r="AL50"/>
  <c r="AG71"/>
  <c r="AM112"/>
  <c r="AN112" s="1"/>
  <c r="AP112" s="1"/>
  <c r="AM90"/>
  <c r="AN90" s="1"/>
  <c r="AP90" s="1"/>
  <c r="AM74"/>
  <c r="AN74" s="1"/>
  <c r="AP74" s="1"/>
  <c r="AM64"/>
  <c r="AN64" s="1"/>
  <c r="AP64" s="1"/>
  <c r="AM50"/>
  <c r="AN50" s="1"/>
  <c r="AP50" s="1"/>
  <c r="AC119"/>
  <c r="AM53"/>
  <c r="AD119"/>
  <c r="AE103"/>
  <c r="AM31"/>
  <c r="AN31" s="1"/>
  <c r="AP31" s="1"/>
  <c r="AM23"/>
  <c r="AN23" s="1"/>
  <c r="AP23" s="1"/>
  <c r="AL21"/>
  <c r="AI91"/>
  <c r="AL38"/>
  <c r="AM38" s="1"/>
  <c r="AN38" s="1"/>
  <c r="AP38" s="1"/>
  <c r="AK33"/>
  <c r="AM15"/>
  <c r="AN15" s="1"/>
  <c r="AP15" s="1"/>
  <c r="AM73"/>
  <c r="AN73" s="1"/>
  <c r="AP73" s="1"/>
  <c r="AL39"/>
  <c r="AM39" s="1"/>
  <c r="AN39" s="1"/>
  <c r="AP39" s="1"/>
  <c r="AE33"/>
  <c r="AM16"/>
  <c r="AN16" s="1"/>
  <c r="AP16" s="1"/>
  <c r="AK21"/>
  <c r="AM11"/>
  <c r="AN11" s="1"/>
  <c r="AP11" s="1"/>
  <c r="AL6"/>
  <c r="AM6" s="1"/>
  <c r="AN6" s="1"/>
  <c r="AP6" s="1"/>
  <c r="AM116"/>
  <c r="AN116" s="1"/>
  <c r="AP116" s="1"/>
  <c r="AM96"/>
  <c r="AN96" s="1"/>
  <c r="AP96" s="1"/>
  <c r="AI98"/>
  <c r="AM78"/>
  <c r="AN78" s="1"/>
  <c r="AP78" s="1"/>
  <c r="AG91"/>
  <c r="AM68"/>
  <c r="AN68" s="1"/>
  <c r="AP68" s="1"/>
  <c r="AL91"/>
  <c r="AG118"/>
  <c r="AM55"/>
  <c r="AN55" s="1"/>
  <c r="AP55" s="1"/>
  <c r="AM40"/>
  <c r="AN40" s="1"/>
  <c r="AP40" s="1"/>
  <c r="AI33"/>
  <c r="AG13"/>
  <c r="AM46"/>
  <c r="AN46" s="1"/>
  <c r="AP46" s="1"/>
  <c r="AH13"/>
  <c r="AM4"/>
  <c r="AF13"/>
  <c r="AN14"/>
  <c r="AK91"/>
  <c r="AM72"/>
  <c r="AM43"/>
  <c r="AN43" s="1"/>
  <c r="AP43" s="1"/>
  <c r="AL92"/>
  <c r="AL98" s="1"/>
  <c r="AL56"/>
  <c r="AL71" s="1"/>
  <c r="S52"/>
  <c r="S119" s="1"/>
  <c r="AM7"/>
  <c r="AN7" s="1"/>
  <c r="AP7" s="1"/>
  <c r="AH21"/>
  <c r="AH119" s="1"/>
  <c r="AM42"/>
  <c r="AN42" s="1"/>
  <c r="AP42" s="1"/>
  <c r="AM102"/>
  <c r="AN102" s="1"/>
  <c r="AP102" s="1"/>
  <c r="AM82"/>
  <c r="AN82" s="1"/>
  <c r="AP82" s="1"/>
  <c r="AM56"/>
  <c r="AN56" s="1"/>
  <c r="AP56" s="1"/>
  <c r="AG98"/>
  <c r="AI118"/>
  <c r="AH52"/>
  <c r="AL22"/>
  <c r="AL33" s="1"/>
  <c r="AG52"/>
  <c r="AG21"/>
  <c r="K3" i="44" l="1"/>
  <c r="AN21" i="43"/>
  <c r="AP14"/>
  <c r="AP21" s="1"/>
  <c r="AM71"/>
  <c r="AN53"/>
  <c r="AF119"/>
  <c r="AM21"/>
  <c r="AK119"/>
  <c r="AL52"/>
  <c r="AL119" s="1"/>
  <c r="AL13"/>
  <c r="AM92"/>
  <c r="AN4"/>
  <c r="AM13"/>
  <c r="AM103"/>
  <c r="AN99"/>
  <c r="AE119"/>
  <c r="AN72"/>
  <c r="AM91"/>
  <c r="AM52"/>
  <c r="AN34"/>
  <c r="AM118"/>
  <c r="AN104"/>
  <c r="AG119"/>
  <c r="AI119"/>
  <c r="AM22"/>
  <c r="AN118" l="1"/>
  <c r="AP104"/>
  <c r="AP118" s="1"/>
  <c r="AN103"/>
  <c r="AP99"/>
  <c r="AP103" s="1"/>
  <c r="AM98"/>
  <c r="AN92"/>
  <c r="AN52"/>
  <c r="AP34"/>
  <c r="AP52" s="1"/>
  <c r="AP4"/>
  <c r="AP13" s="1"/>
  <c r="AN13"/>
  <c r="AN22"/>
  <c r="AM33"/>
  <c r="AM119" s="1"/>
  <c r="AN91"/>
  <c r="AP72"/>
  <c r="AP91" s="1"/>
  <c r="AP53"/>
  <c r="AP71" s="1"/>
  <c r="AN71"/>
  <c r="AN98" l="1"/>
  <c r="AN119" s="1"/>
  <c r="AP92"/>
  <c r="AP98" s="1"/>
  <c r="AP22"/>
  <c r="AP33" s="1"/>
  <c r="AN33"/>
  <c r="AP119"/>
  <c r="I3" i="42" l="1"/>
  <c r="I4"/>
  <c r="H5" i="41" l="1"/>
  <c r="H4"/>
  <c r="J191" i="40" l="1"/>
  <c r="J188"/>
  <c r="J182"/>
  <c r="J179"/>
  <c r="J175"/>
  <c r="J174"/>
  <c r="J173"/>
  <c r="J172"/>
  <c r="J171"/>
  <c r="J170"/>
  <c r="J169"/>
  <c r="J168"/>
  <c r="J167"/>
  <c r="J166"/>
  <c r="J165"/>
  <c r="J164"/>
  <c r="J163"/>
  <c r="J162"/>
  <c r="J161"/>
  <c r="J160"/>
  <c r="J159"/>
  <c r="J158"/>
  <c r="J157"/>
  <c r="J156"/>
  <c r="J155"/>
  <c r="J154"/>
  <c r="J153"/>
  <c r="J152"/>
  <c r="J151"/>
  <c r="J150"/>
  <c r="J149"/>
  <c r="J148"/>
  <c r="J147"/>
  <c r="J146"/>
  <c r="J145"/>
  <c r="J144"/>
  <c r="J143"/>
  <c r="J142"/>
  <c r="J137"/>
  <c r="J176" s="1"/>
  <c r="J135"/>
  <c r="J134"/>
  <c r="I134"/>
  <c r="J133"/>
  <c r="J132"/>
  <c r="J131"/>
  <c r="J136" s="1"/>
  <c r="J129"/>
  <c r="J128"/>
  <c r="J127"/>
  <c r="J126"/>
  <c r="J125"/>
  <c r="J124"/>
  <c r="J123"/>
  <c r="J122"/>
  <c r="J121"/>
  <c r="J120"/>
  <c r="J119"/>
  <c r="J118"/>
  <c r="J117"/>
  <c r="J116"/>
  <c r="J115"/>
  <c r="J114"/>
  <c r="J113"/>
  <c r="J112"/>
  <c r="J111"/>
  <c r="J110"/>
  <c r="J109"/>
  <c r="J108"/>
  <c r="J107"/>
  <c r="J106"/>
  <c r="J105"/>
  <c r="I104"/>
  <c r="J104" s="1"/>
  <c r="J103"/>
  <c r="I103"/>
  <c r="J102"/>
  <c r="J101"/>
  <c r="J100"/>
  <c r="I99"/>
  <c r="J99" s="1"/>
  <c r="J98"/>
  <c r="I98"/>
  <c r="J97"/>
  <c r="J96"/>
  <c r="J95"/>
  <c r="J94"/>
  <c r="J93"/>
  <c r="J92"/>
  <c r="J91"/>
  <c r="J90"/>
  <c r="J89"/>
  <c r="J88"/>
  <c r="J87"/>
  <c r="J86"/>
  <c r="J85"/>
  <c r="J84"/>
  <c r="J83"/>
  <c r="J82"/>
  <c r="J81"/>
  <c r="J80"/>
  <c r="J79"/>
  <c r="J78"/>
  <c r="J130" s="1"/>
  <c r="J76"/>
  <c r="J75"/>
  <c r="J74"/>
  <c r="J73"/>
  <c r="J77" s="1"/>
  <c r="J71"/>
  <c r="J70"/>
  <c r="J69"/>
  <c r="J68"/>
  <c r="J67"/>
  <c r="J66"/>
  <c r="J65"/>
  <c r="J64"/>
  <c r="J63"/>
  <c r="J62"/>
  <c r="J61"/>
  <c r="J60"/>
  <c r="J59"/>
  <c r="J58"/>
  <c r="J57"/>
  <c r="J56"/>
  <c r="J55"/>
  <c r="J72" s="1"/>
  <c r="J53"/>
  <c r="J52"/>
  <c r="J50"/>
  <c r="J49"/>
  <c r="J48"/>
  <c r="J47"/>
  <c r="J46"/>
  <c r="J45"/>
  <c r="J42"/>
  <c r="J41"/>
  <c r="J40"/>
  <c r="J54" s="1"/>
  <c r="I38"/>
  <c r="J38" s="1"/>
  <c r="J37"/>
  <c r="J36"/>
  <c r="J35"/>
  <c r="J34"/>
  <c r="J33"/>
  <c r="J32"/>
  <c r="J31"/>
  <c r="J30"/>
  <c r="J29"/>
  <c r="J28"/>
  <c r="J27"/>
  <c r="J26"/>
  <c r="J39" s="1"/>
  <c r="J24"/>
  <c r="J23"/>
  <c r="J22"/>
  <c r="J21"/>
  <c r="J20"/>
  <c r="J19"/>
  <c r="J18"/>
  <c r="J17"/>
  <c r="J16"/>
  <c r="J15"/>
  <c r="J14"/>
  <c r="J13"/>
  <c r="J11"/>
  <c r="J10"/>
  <c r="H9"/>
  <c r="J8"/>
  <c r="J7"/>
  <c r="J6"/>
  <c r="J5"/>
  <c r="J25" s="1"/>
  <c r="J183" s="1"/>
  <c r="J4"/>
  <c r="J184" l="1"/>
  <c r="J192"/>
  <c r="K4" s="1"/>
  <c r="I29" i="39" l="1"/>
  <c r="I28"/>
  <c r="I27"/>
  <c r="I26"/>
  <c r="I25"/>
  <c r="I24"/>
  <c r="I23"/>
  <c r="I22"/>
  <c r="I21"/>
  <c r="I20"/>
  <c r="I19"/>
  <c r="I18"/>
  <c r="I17"/>
  <c r="I16"/>
  <c r="I15"/>
  <c r="I14"/>
  <c r="I13"/>
  <c r="I12"/>
  <c r="I11"/>
  <c r="I10"/>
  <c r="I9"/>
  <c r="I8"/>
  <c r="I7"/>
  <c r="I6"/>
  <c r="I5"/>
  <c r="I4"/>
  <c r="I3"/>
  <c r="I30" l="1"/>
  <c r="H12" i="38"/>
  <c r="J11"/>
  <c r="I11"/>
  <c r="H11"/>
  <c r="G11"/>
  <c r="L10"/>
  <c r="L11" s="1"/>
  <c r="K10"/>
  <c r="K11" s="1"/>
  <c r="J10"/>
  <c r="K9"/>
  <c r="K12" s="1"/>
  <c r="I9"/>
  <c r="I12" s="1"/>
  <c r="H9"/>
  <c r="G9"/>
  <c r="G12" s="1"/>
  <c r="L8"/>
  <c r="J8"/>
  <c r="J7"/>
  <c r="L7" s="1"/>
  <c r="L6"/>
  <c r="J6"/>
  <c r="J5"/>
  <c r="L5" s="1"/>
  <c r="L4"/>
  <c r="J4"/>
  <c r="J3"/>
  <c r="L3" s="1"/>
  <c r="L9" l="1"/>
  <c r="L12"/>
  <c r="J9"/>
  <c r="J12" s="1"/>
  <c r="I3" i="20" l="1"/>
  <c r="I4"/>
  <c r="I15" s="1"/>
  <c r="I5"/>
  <c r="I6"/>
  <c r="I7"/>
  <c r="I8"/>
  <c r="I9"/>
  <c r="I10"/>
  <c r="I11"/>
  <c r="I12"/>
  <c r="I13"/>
  <c r="I14"/>
  <c r="I16"/>
  <c r="I17"/>
  <c r="I18"/>
  <c r="I19"/>
  <c r="I20"/>
  <c r="I21"/>
  <c r="I22"/>
  <c r="I23"/>
  <c r="I24"/>
  <c r="I25"/>
  <c r="I26"/>
  <c r="I27"/>
  <c r="I28"/>
  <c r="I29"/>
  <c r="I30"/>
  <c r="I31"/>
  <c r="I32"/>
  <c r="I33"/>
  <c r="I34"/>
  <c r="I35"/>
  <c r="I36"/>
  <c r="I37"/>
  <c r="I38"/>
  <c r="I39"/>
  <c r="I40"/>
  <c r="I41"/>
  <c r="I42"/>
  <c r="I43"/>
  <c r="I44"/>
  <c r="I47" s="1"/>
  <c r="I45"/>
  <c r="I46"/>
  <c r="I48"/>
  <c r="I49"/>
  <c r="I50"/>
  <c r="I51"/>
  <c r="I52"/>
  <c r="I53"/>
  <c r="I54"/>
  <c r="I55"/>
  <c r="I56"/>
  <c r="I57"/>
  <c r="I58"/>
  <c r="I59"/>
  <c r="I60"/>
  <c r="I61"/>
  <c r="I62"/>
  <c r="I63"/>
  <c r="I64"/>
  <c r="I65"/>
  <c r="I66"/>
  <c r="I67"/>
  <c r="I68"/>
  <c r="I69"/>
  <c r="I70"/>
  <c r="I71"/>
  <c r="I72"/>
  <c r="I73"/>
  <c r="I74"/>
  <c r="I75"/>
  <c r="I76"/>
  <c r="I77"/>
  <c r="I78"/>
  <c r="I79"/>
  <c r="I80"/>
  <c r="J53" i="28"/>
  <c r="E28" i="36"/>
  <c r="F28"/>
  <c r="G28"/>
  <c r="I28"/>
  <c r="D28"/>
  <c r="E26"/>
  <c r="F26"/>
  <c r="G26"/>
  <c r="I26"/>
  <c r="D26"/>
  <c r="E19"/>
  <c r="F19"/>
  <c r="G19"/>
  <c r="I19"/>
  <c r="D19"/>
  <c r="E16"/>
  <c r="I16"/>
  <c r="D16"/>
  <c r="E8"/>
  <c r="F8"/>
  <c r="G8"/>
  <c r="I8"/>
  <c r="D8"/>
  <c r="E6"/>
  <c r="F6"/>
  <c r="G6"/>
  <c r="I6"/>
  <c r="D6"/>
  <c r="H27"/>
  <c r="J27" s="1"/>
  <c r="J28" s="1"/>
  <c r="H25"/>
  <c r="J25" s="1"/>
  <c r="H24"/>
  <c r="J24" s="1"/>
  <c r="H23"/>
  <c r="J23" s="1"/>
  <c r="H22"/>
  <c r="J22" s="1"/>
  <c r="H21"/>
  <c r="J21" s="1"/>
  <c r="H20"/>
  <c r="J20" s="1"/>
  <c r="H18"/>
  <c r="J18" s="1"/>
  <c r="H17"/>
  <c r="J17" s="1"/>
  <c r="H15"/>
  <c r="J15" s="1"/>
  <c r="G14"/>
  <c r="H14" s="1"/>
  <c r="J14" s="1"/>
  <c r="J13"/>
  <c r="H13"/>
  <c r="H12"/>
  <c r="J12" s="1"/>
  <c r="H11"/>
  <c r="J11" s="1"/>
  <c r="H10"/>
  <c r="J10" s="1"/>
  <c r="H9"/>
  <c r="J9" s="1"/>
  <c r="H7"/>
  <c r="J7" s="1"/>
  <c r="J8" s="1"/>
  <c r="H5"/>
  <c r="J5" s="1"/>
  <c r="H4"/>
  <c r="J4" s="1"/>
  <c r="J3"/>
  <c r="H3"/>
  <c r="I29" l="1"/>
  <c r="J19"/>
  <c r="J6"/>
  <c r="J26"/>
  <c r="D29"/>
  <c r="E29"/>
  <c r="F16"/>
  <c r="F29" s="1"/>
  <c r="H6"/>
  <c r="J16"/>
  <c r="J29"/>
  <c r="H19"/>
  <c r="H26"/>
  <c r="H8"/>
  <c r="G16"/>
  <c r="G29" s="1"/>
  <c r="H28"/>
  <c r="H16"/>
  <c r="K41" i="35"/>
  <c r="K32"/>
  <c r="K27"/>
  <c r="K10"/>
  <c r="K3"/>
  <c r="J37"/>
  <c r="J36"/>
  <c r="J35"/>
  <c r="J34"/>
  <c r="J33"/>
  <c r="J32"/>
  <c r="J38" s="1"/>
  <c r="J28"/>
  <c r="H28"/>
  <c r="H27"/>
  <c r="J27" s="1"/>
  <c r="J29" s="1"/>
  <c r="J23"/>
  <c r="J22"/>
  <c r="J21"/>
  <c r="J20"/>
  <c r="J19"/>
  <c r="H19"/>
  <c r="H18"/>
  <c r="J18" s="1"/>
  <c r="J17"/>
  <c r="H16"/>
  <c r="J16" s="1"/>
  <c r="J15"/>
  <c r="J14"/>
  <c r="H14"/>
  <c r="H13"/>
  <c r="J13" s="1"/>
  <c r="J12"/>
  <c r="H11"/>
  <c r="J11" s="1"/>
  <c r="J10"/>
  <c r="H10"/>
  <c r="J6"/>
  <c r="J5"/>
  <c r="H4"/>
  <c r="J4" s="1"/>
  <c r="I3"/>
  <c r="H3"/>
  <c r="J3" s="1"/>
  <c r="J7" s="1"/>
  <c r="J53" i="34"/>
  <c r="J46"/>
  <c r="J36"/>
  <c r="J14"/>
  <c r="J3"/>
  <c r="H52"/>
  <c r="G52"/>
  <c r="I51"/>
  <c r="I46"/>
  <c r="I47" s="1"/>
  <c r="I52" s="1"/>
  <c r="I38"/>
  <c r="I37"/>
  <c r="I39" s="1"/>
  <c r="I36"/>
  <c r="I33"/>
  <c r="I28"/>
  <c r="I27"/>
  <c r="I17"/>
  <c r="I16"/>
  <c r="I15"/>
  <c r="I14"/>
  <c r="I26" s="1"/>
  <c r="I6"/>
  <c r="I5"/>
  <c r="I4"/>
  <c r="I3"/>
  <c r="I7" s="1"/>
  <c r="I8" s="1"/>
  <c r="I12" s="1"/>
  <c r="I13" s="1"/>
  <c r="K19" i="33"/>
  <c r="K13"/>
  <c r="K4"/>
  <c r="I15"/>
  <c r="H14"/>
  <c r="J14" s="1"/>
  <c r="H13"/>
  <c r="J13" s="1"/>
  <c r="J8"/>
  <c r="J7"/>
  <c r="J6"/>
  <c r="J5"/>
  <c r="J10" s="1"/>
  <c r="J4"/>
  <c r="J108" i="32"/>
  <c r="J96"/>
  <c r="J78"/>
  <c r="J24"/>
  <c r="J15"/>
  <c r="J3"/>
  <c r="I104"/>
  <c r="I99"/>
  <c r="I100" s="1"/>
  <c r="I106" s="1"/>
  <c r="I98"/>
  <c r="I97"/>
  <c r="I96"/>
  <c r="I92"/>
  <c r="I86"/>
  <c r="I85"/>
  <c r="I84"/>
  <c r="I83"/>
  <c r="I82"/>
  <c r="I81"/>
  <c r="I80"/>
  <c r="I79"/>
  <c r="I78"/>
  <c r="I74"/>
  <c r="I73"/>
  <c r="I72"/>
  <c r="I71"/>
  <c r="I70"/>
  <c r="I67"/>
  <c r="I66"/>
  <c r="I65"/>
  <c r="I64"/>
  <c r="I63"/>
  <c r="I62"/>
  <c r="I61"/>
  <c r="I60"/>
  <c r="I59"/>
  <c r="I58"/>
  <c r="I57"/>
  <c r="I56"/>
  <c r="I55"/>
  <c r="I54"/>
  <c r="I53"/>
  <c r="I52"/>
  <c r="I51"/>
  <c r="I50"/>
  <c r="I49"/>
  <c r="I48"/>
  <c r="I47"/>
  <c r="I46"/>
  <c r="I45"/>
  <c r="I44"/>
  <c r="I43"/>
  <c r="I42"/>
  <c r="I41"/>
  <c r="I40"/>
  <c r="I39"/>
  <c r="I38"/>
  <c r="I37"/>
  <c r="I36"/>
  <c r="I35"/>
  <c r="I34"/>
  <c r="I33"/>
  <c r="I32"/>
  <c r="I31"/>
  <c r="I30"/>
  <c r="I29"/>
  <c r="I28"/>
  <c r="I27"/>
  <c r="I26"/>
  <c r="I25"/>
  <c r="I24"/>
  <c r="I15"/>
  <c r="I16" s="1"/>
  <c r="I11"/>
  <c r="I10"/>
  <c r="I9"/>
  <c r="I8"/>
  <c r="I6"/>
  <c r="I7" s="1"/>
  <c r="I13" s="1"/>
  <c r="I5"/>
  <c r="I4"/>
  <c r="I3"/>
  <c r="J47" i="31"/>
  <c r="J41"/>
  <c r="J35"/>
  <c r="J29"/>
  <c r="J25"/>
  <c r="J13"/>
  <c r="J3"/>
  <c r="G43"/>
  <c r="I43" s="1"/>
  <c r="G41"/>
  <c r="I41" s="1"/>
  <c r="I44" s="1"/>
  <c r="G37"/>
  <c r="I37" s="1"/>
  <c r="G35"/>
  <c r="I35" s="1"/>
  <c r="G31"/>
  <c r="I31" s="1"/>
  <c r="G29"/>
  <c r="I29" s="1"/>
  <c r="I32" s="1"/>
  <c r="I26"/>
  <c r="G27" s="1"/>
  <c r="H25"/>
  <c r="I21"/>
  <c r="H19"/>
  <c r="H18"/>
  <c r="G18"/>
  <c r="I17"/>
  <c r="I16"/>
  <c r="I15"/>
  <c r="G15"/>
  <c r="G13"/>
  <c r="I13" s="1"/>
  <c r="I22" s="1"/>
  <c r="I9"/>
  <c r="I8"/>
  <c r="I7"/>
  <c r="I6"/>
  <c r="I5"/>
  <c r="I10" s="1"/>
  <c r="H4"/>
  <c r="I3"/>
  <c r="J89" i="30"/>
  <c r="J77"/>
  <c r="J66"/>
  <c r="J55"/>
  <c r="J44"/>
  <c r="J26"/>
  <c r="J17"/>
  <c r="J3"/>
  <c r="H86"/>
  <c r="I81"/>
  <c r="I80"/>
  <c r="I79"/>
  <c r="I78"/>
  <c r="I77"/>
  <c r="I82" s="1"/>
  <c r="H74"/>
  <c r="I68"/>
  <c r="I67"/>
  <c r="I66"/>
  <c r="I69" s="1"/>
  <c r="I63"/>
  <c r="I58"/>
  <c r="I57"/>
  <c r="I56"/>
  <c r="I55"/>
  <c r="I59" s="1"/>
  <c r="I49"/>
  <c r="H48"/>
  <c r="H47"/>
  <c r="G46"/>
  <c r="H46" s="1"/>
  <c r="I45"/>
  <c r="I44"/>
  <c r="I37"/>
  <c r="H36"/>
  <c r="I35"/>
  <c r="I34"/>
  <c r="I33"/>
  <c r="I38" s="1"/>
  <c r="H20"/>
  <c r="I20" s="1"/>
  <c r="I24" s="1"/>
  <c r="I19"/>
  <c r="I17"/>
  <c r="I14"/>
  <c r="H9"/>
  <c r="I7"/>
  <c r="H6"/>
  <c r="I5"/>
  <c r="I10" s="1"/>
  <c r="I4"/>
  <c r="H3"/>
  <c r="J51" i="28"/>
  <c r="J159" i="29"/>
  <c r="J148"/>
  <c r="J122"/>
  <c r="J86"/>
  <c r="J78"/>
  <c r="J41"/>
  <c r="J13"/>
  <c r="J3"/>
  <c r="H152"/>
  <c r="I152" s="1"/>
  <c r="I157" s="1"/>
  <c r="I158" s="1"/>
  <c r="I151"/>
  <c r="H145"/>
  <c r="I140"/>
  <c r="H141" s="1"/>
  <c r="I141" s="1"/>
  <c r="I146" s="1"/>
  <c r="I147" s="1"/>
  <c r="H139"/>
  <c r="H138"/>
  <c r="H137"/>
  <c r="I130"/>
  <c r="I129"/>
  <c r="H128"/>
  <c r="H127"/>
  <c r="H126"/>
  <c r="H125"/>
  <c r="H124"/>
  <c r="H123"/>
  <c r="H122"/>
  <c r="I115"/>
  <c r="H114"/>
  <c r="H113"/>
  <c r="H112"/>
  <c r="H111"/>
  <c r="H110"/>
  <c r="H109"/>
  <c r="H108"/>
  <c r="H107"/>
  <c r="H106"/>
  <c r="I105"/>
  <c r="G105"/>
  <c r="H105" s="1"/>
  <c r="I104"/>
  <c r="G104"/>
  <c r="H104" s="1"/>
  <c r="I103"/>
  <c r="G103"/>
  <c r="H103" s="1"/>
  <c r="H102"/>
  <c r="G102"/>
  <c r="H101"/>
  <c r="H100"/>
  <c r="H99"/>
  <c r="H98"/>
  <c r="H97"/>
  <c r="H96"/>
  <c r="H95"/>
  <c r="H94"/>
  <c r="H93"/>
  <c r="H92"/>
  <c r="I90"/>
  <c r="H89"/>
  <c r="H88"/>
  <c r="I87"/>
  <c r="H86"/>
  <c r="H80"/>
  <c r="I80" s="1"/>
  <c r="I84" s="1"/>
  <c r="I85" s="1"/>
  <c r="I79"/>
  <c r="I78"/>
  <c r="I75"/>
  <c r="I69"/>
  <c r="I66"/>
  <c r="I65"/>
  <c r="H61"/>
  <c r="I59"/>
  <c r="I58"/>
  <c r="I57"/>
  <c r="I56"/>
  <c r="I55"/>
  <c r="I54"/>
  <c r="I53"/>
  <c r="I52"/>
  <c r="I51"/>
  <c r="I50"/>
  <c r="I49"/>
  <c r="I46"/>
  <c r="I44"/>
  <c r="I43"/>
  <c r="H38"/>
  <c r="I37"/>
  <c r="I31"/>
  <c r="H32" s="1"/>
  <c r="I32" s="1"/>
  <c r="I39" s="1"/>
  <c r="I19"/>
  <c r="I18"/>
  <c r="H15"/>
  <c r="H10"/>
  <c r="I5"/>
  <c r="I4"/>
  <c r="H3"/>
  <c r="J3" i="28"/>
  <c r="I48"/>
  <c r="I45"/>
  <c r="I44"/>
  <c r="I43"/>
  <c r="I37"/>
  <c r="I36"/>
  <c r="I35"/>
  <c r="I34"/>
  <c r="I33"/>
  <c r="I32"/>
  <c r="I31"/>
  <c r="I30"/>
  <c r="I29"/>
  <c r="I28"/>
  <c r="I27"/>
  <c r="I26"/>
  <c r="I25"/>
  <c r="I24"/>
  <c r="I23"/>
  <c r="I22"/>
  <c r="I20"/>
  <c r="I19"/>
  <c r="I18"/>
  <c r="I17"/>
  <c r="I16"/>
  <c r="I14"/>
  <c r="I13"/>
  <c r="I12"/>
  <c r="I6"/>
  <c r="I5"/>
  <c r="I4"/>
  <c r="I3"/>
  <c r="I40" s="1"/>
  <c r="I41" s="1"/>
  <c r="I49" s="1"/>
  <c r="I50" s="1"/>
  <c r="AJ42" i="37"/>
  <c r="AE41"/>
  <c r="AA41"/>
  <c r="AD41" s="1"/>
  <c r="Z41"/>
  <c r="AE40"/>
  <c r="W40"/>
  <c r="T40"/>
  <c r="Q40"/>
  <c r="N40"/>
  <c r="K40"/>
  <c r="H40"/>
  <c r="AD40" s="1"/>
  <c r="G40"/>
  <c r="AE39"/>
  <c r="W39"/>
  <c r="T39"/>
  <c r="Q39"/>
  <c r="N39"/>
  <c r="K39"/>
  <c r="H39"/>
  <c r="AD39" s="1"/>
  <c r="G39"/>
  <c r="AE38"/>
  <c r="AD38"/>
  <c r="W38"/>
  <c r="T38"/>
  <c r="Q38"/>
  <c r="N38"/>
  <c r="K38"/>
  <c r="H38"/>
  <c r="G38"/>
  <c r="AJ37"/>
  <c r="AE36"/>
  <c r="AA36"/>
  <c r="Z36"/>
  <c r="W36"/>
  <c r="T36"/>
  <c r="Q36"/>
  <c r="N36"/>
  <c r="K36"/>
  <c r="H36"/>
  <c r="G36"/>
  <c r="AJ35"/>
  <c r="AE34"/>
  <c r="AA34"/>
  <c r="AD34" s="1"/>
  <c r="Z34"/>
  <c r="AJ33"/>
  <c r="AE32"/>
  <c r="AA32"/>
  <c r="AD32" s="1"/>
  <c r="Z32"/>
  <c r="AE31"/>
  <c r="AA31"/>
  <c r="AD31" s="1"/>
  <c r="Z31"/>
  <c r="AE30"/>
  <c r="AA30"/>
  <c r="AD30" s="1"/>
  <c r="Z30"/>
  <c r="AE29"/>
  <c r="W29"/>
  <c r="T29"/>
  <c r="Q29"/>
  <c r="N29"/>
  <c r="K29"/>
  <c r="H29"/>
  <c r="AD29" s="1"/>
  <c r="G29"/>
  <c r="AE28"/>
  <c r="AD28"/>
  <c r="W28"/>
  <c r="T28"/>
  <c r="Q28"/>
  <c r="N28"/>
  <c r="K28"/>
  <c r="H28"/>
  <c r="G28"/>
  <c r="AJ27"/>
  <c r="AE26"/>
  <c r="AD26"/>
  <c r="AE25"/>
  <c r="AD25"/>
  <c r="AE24"/>
  <c r="AA24"/>
  <c r="AD24" s="1"/>
  <c r="Z24"/>
  <c r="AE23"/>
  <c r="AA23"/>
  <c r="AD23" s="1"/>
  <c r="Z23"/>
  <c r="AE22"/>
  <c r="W22"/>
  <c r="T22"/>
  <c r="Q22"/>
  <c r="N22"/>
  <c r="K22"/>
  <c r="H22"/>
  <c r="AD22" s="1"/>
  <c r="G22"/>
  <c r="AE21"/>
  <c r="W21"/>
  <c r="T21"/>
  <c r="Q21"/>
  <c r="N21"/>
  <c r="K21"/>
  <c r="H21"/>
  <c r="AD21" s="1"/>
  <c r="G21"/>
  <c r="AJ20"/>
  <c r="AE19"/>
  <c r="AD19"/>
  <c r="AE18"/>
  <c r="AA18"/>
  <c r="AD18" s="1"/>
  <c r="Z18"/>
  <c r="AE17"/>
  <c r="AA17"/>
  <c r="AD17" s="1"/>
  <c r="Z17"/>
  <c r="AE16"/>
  <c r="W16"/>
  <c r="T16"/>
  <c r="Q16"/>
  <c r="N16"/>
  <c r="K16"/>
  <c r="H16"/>
  <c r="AD16" s="1"/>
  <c r="G16"/>
  <c r="AE15"/>
  <c r="AD15"/>
  <c r="W15"/>
  <c r="T15"/>
  <c r="Q15"/>
  <c r="N15"/>
  <c r="K15"/>
  <c r="H15"/>
  <c r="G15"/>
  <c r="AJ14"/>
  <c r="AE13"/>
  <c r="AD13"/>
  <c r="AE12"/>
  <c r="AA12"/>
  <c r="Z12"/>
  <c r="W12"/>
  <c r="T12"/>
  <c r="Q12"/>
  <c r="N12"/>
  <c r="K12"/>
  <c r="H12"/>
  <c r="G12"/>
  <c r="AJ11"/>
  <c r="AE10"/>
  <c r="AD10"/>
  <c r="AE9"/>
  <c r="AA9"/>
  <c r="Z9"/>
  <c r="W9"/>
  <c r="T9"/>
  <c r="Q9"/>
  <c r="N9"/>
  <c r="K9"/>
  <c r="H9"/>
  <c r="G9"/>
  <c r="AE8"/>
  <c r="Z8"/>
  <c r="W8"/>
  <c r="T8"/>
  <c r="Q8"/>
  <c r="N8"/>
  <c r="K8"/>
  <c r="H8"/>
  <c r="AD8" s="1"/>
  <c r="G8"/>
  <c r="AE7"/>
  <c r="AA7"/>
  <c r="Z7"/>
  <c r="W7"/>
  <c r="T7"/>
  <c r="Q7"/>
  <c r="N7"/>
  <c r="K7"/>
  <c r="H7"/>
  <c r="G7"/>
  <c r="AJ6"/>
  <c r="AJ43" s="1"/>
  <c r="AE5"/>
  <c r="AA5"/>
  <c r="Z5"/>
  <c r="W5"/>
  <c r="T5"/>
  <c r="Q5"/>
  <c r="N5"/>
  <c r="K5"/>
  <c r="H5"/>
  <c r="AD5" s="1"/>
  <c r="G5"/>
  <c r="AE4"/>
  <c r="AA4"/>
  <c r="AD4" s="1"/>
  <c r="Z4"/>
  <c r="AE3"/>
  <c r="W3"/>
  <c r="T3"/>
  <c r="Q3"/>
  <c r="N3"/>
  <c r="K3"/>
  <c r="H3"/>
  <c r="AD3" s="1"/>
  <c r="G3"/>
  <c r="J68" i="25"/>
  <c r="J64"/>
  <c r="J57"/>
  <c r="J54"/>
  <c r="J38"/>
  <c r="J34"/>
  <c r="J26"/>
  <c r="J8"/>
  <c r="J69" s="1"/>
  <c r="AD7" i="37" l="1"/>
  <c r="AD12"/>
  <c r="AD9"/>
  <c r="AD36"/>
  <c r="H29" i="36"/>
  <c r="H39" i="35"/>
  <c r="J39"/>
  <c r="J40" s="1"/>
  <c r="H8"/>
  <c r="J8"/>
  <c r="J9"/>
  <c r="J31"/>
  <c r="H30"/>
  <c r="J30"/>
  <c r="J24"/>
  <c r="I29" i="34"/>
  <c r="I30" s="1"/>
  <c r="I34" s="1"/>
  <c r="I35" s="1"/>
  <c r="I40"/>
  <c r="I44" s="1"/>
  <c r="I45" s="1"/>
  <c r="J11" i="33"/>
  <c r="J12"/>
  <c r="H11"/>
  <c r="J16"/>
  <c r="I87" i="32"/>
  <c r="I68"/>
  <c r="I17"/>
  <c r="I21" s="1"/>
  <c r="I22" s="1"/>
  <c r="I88"/>
  <c r="I94" s="1"/>
  <c r="I95" s="1"/>
  <c r="I77"/>
  <c r="I69"/>
  <c r="I76" s="1"/>
  <c r="I107"/>
  <c r="I14"/>
  <c r="G23" i="31"/>
  <c r="I23"/>
  <c r="I24" s="1"/>
  <c r="G11"/>
  <c r="I11"/>
  <c r="I12" s="1"/>
  <c r="G33"/>
  <c r="I33"/>
  <c r="I34" s="1"/>
  <c r="G45"/>
  <c r="I45"/>
  <c r="I46" s="1"/>
  <c r="I38"/>
  <c r="I27"/>
  <c r="I28" s="1"/>
  <c r="H11" i="30"/>
  <c r="I11" s="1"/>
  <c r="I15" s="1"/>
  <c r="I16" s="1"/>
  <c r="I43"/>
  <c r="H39"/>
  <c r="I39" s="1"/>
  <c r="I42" s="1"/>
  <c r="H70"/>
  <c r="I70" s="1"/>
  <c r="I75" s="1"/>
  <c r="I76" s="1"/>
  <c r="I88"/>
  <c r="H83"/>
  <c r="I83" s="1"/>
  <c r="I87" s="1"/>
  <c r="H60"/>
  <c r="I60" s="1"/>
  <c r="I64" s="1"/>
  <c r="I65" s="1"/>
  <c r="I25"/>
  <c r="I54"/>
  <c r="H50"/>
  <c r="I50" s="1"/>
  <c r="I53" s="1"/>
  <c r="I121" i="29"/>
  <c r="I40"/>
  <c r="H70"/>
  <c r="I70" s="1"/>
  <c r="I76" s="1"/>
  <c r="I77" s="1"/>
  <c r="H6"/>
  <c r="I6" s="1"/>
  <c r="I11" s="1"/>
  <c r="I12" s="1"/>
  <c r="H116"/>
  <c r="I116" s="1"/>
  <c r="I120" s="1"/>
  <c r="H25" i="35" l="1"/>
  <c r="J25"/>
  <c r="J26" s="1"/>
  <c r="H17" i="33"/>
  <c r="J17"/>
  <c r="J18" s="1"/>
  <c r="I23" i="32"/>
  <c r="G39" i="31"/>
  <c r="I39"/>
  <c r="I40" s="1"/>
  <c r="H432" i="26" l="1"/>
  <c r="H431"/>
  <c r="H430"/>
  <c r="H429"/>
  <c r="F433" s="1"/>
  <c r="H433" s="1"/>
  <c r="H427"/>
  <c r="H426"/>
  <c r="H425"/>
  <c r="H424"/>
  <c r="F428" s="1"/>
  <c r="H428" s="1"/>
  <c r="H423"/>
  <c r="H422"/>
  <c r="H421"/>
  <c r="H420"/>
  <c r="H419"/>
  <c r="H418"/>
  <c r="H417"/>
  <c r="H416"/>
  <c r="H415"/>
  <c r="H414"/>
  <c r="H413"/>
  <c r="H412"/>
  <c r="H411"/>
  <c r="H410"/>
  <c r="H409"/>
  <c r="H408"/>
  <c r="H407"/>
  <c r="H406"/>
  <c r="H405"/>
  <c r="H404"/>
  <c r="H403"/>
  <c r="H402"/>
  <c r="H401"/>
  <c r="H400"/>
  <c r="H399"/>
  <c r="H398"/>
  <c r="H397"/>
  <c r="H396"/>
  <c r="H395"/>
  <c r="H394"/>
  <c r="H393"/>
  <c r="H392"/>
  <c r="H391"/>
  <c r="H390"/>
  <c r="H389"/>
  <c r="H388"/>
  <c r="H387"/>
  <c r="H386"/>
  <c r="H385"/>
  <c r="H384"/>
  <c r="H383"/>
  <c r="H382"/>
  <c r="H381"/>
  <c r="H380"/>
  <c r="H379"/>
  <c r="H378"/>
  <c r="H377"/>
  <c r="H376"/>
  <c r="H375"/>
  <c r="H374"/>
  <c r="H373"/>
  <c r="H372"/>
  <c r="H366"/>
  <c r="H365"/>
  <c r="H364"/>
  <c r="H363"/>
  <c r="F367" s="1"/>
  <c r="H367" s="1"/>
  <c r="H361"/>
  <c r="H360"/>
  <c r="H359"/>
  <c r="H358"/>
  <c r="H357"/>
  <c r="F362" s="1"/>
  <c r="H362" s="1"/>
  <c r="H356"/>
  <c r="H355"/>
  <c r="H354"/>
  <c r="H353"/>
  <c r="H352"/>
  <c r="H351"/>
  <c r="H350"/>
  <c r="H349"/>
  <c r="H348"/>
  <c r="H347"/>
  <c r="H346"/>
  <c r="H345"/>
  <c r="H344"/>
  <c r="H343"/>
  <c r="H342"/>
  <c r="H341"/>
  <c r="H340"/>
  <c r="H339"/>
  <c r="H338"/>
  <c r="H337"/>
  <c r="H336"/>
  <c r="H335"/>
  <c r="H334"/>
  <c r="H333"/>
  <c r="H332"/>
  <c r="H331"/>
  <c r="H330"/>
  <c r="H329"/>
  <c r="H328"/>
  <c r="H327"/>
  <c r="H326"/>
  <c r="H325"/>
  <c r="H324"/>
  <c r="H323"/>
  <c r="H322"/>
  <c r="H321"/>
  <c r="H320"/>
  <c r="H319"/>
  <c r="H318"/>
  <c r="H317"/>
  <c r="H316"/>
  <c r="H315"/>
  <c r="H314"/>
  <c r="H313"/>
  <c r="H312"/>
  <c r="H311"/>
  <c r="H310"/>
  <c r="H309"/>
  <c r="H308"/>
  <c r="H307"/>
  <c r="H306"/>
  <c r="H301"/>
  <c r="H300"/>
  <c r="H299"/>
  <c r="H298"/>
  <c r="F302" s="1"/>
  <c r="H302" s="1"/>
  <c r="H296"/>
  <c r="H295"/>
  <c r="H294"/>
  <c r="H293"/>
  <c r="F297" s="1"/>
  <c r="H297" s="1"/>
  <c r="H292"/>
  <c r="H291"/>
  <c r="H290"/>
  <c r="H289"/>
  <c r="H288"/>
  <c r="H287"/>
  <c r="H286"/>
  <c r="H285"/>
  <c r="H284"/>
  <c r="H283"/>
  <c r="H282"/>
  <c r="H281"/>
  <c r="H280"/>
  <c r="H279"/>
  <c r="H278"/>
  <c r="H277"/>
  <c r="H276"/>
  <c r="H275"/>
  <c r="H274"/>
  <c r="H273"/>
  <c r="H272"/>
  <c r="H271"/>
  <c r="H270"/>
  <c r="H269"/>
  <c r="H268"/>
  <c r="H267"/>
  <c r="H266"/>
  <c r="H265"/>
  <c r="H264"/>
  <c r="H263"/>
  <c r="H262"/>
  <c r="H261"/>
  <c r="H260"/>
  <c r="H259"/>
  <c r="H258"/>
  <c r="H257"/>
  <c r="H256"/>
  <c r="H255"/>
  <c r="H254"/>
  <c r="H253"/>
  <c r="H252"/>
  <c r="H251"/>
  <c r="H250"/>
  <c r="H249"/>
  <c r="H248"/>
  <c r="H247"/>
  <c r="H246"/>
  <c r="H245"/>
  <c r="H244"/>
  <c r="H243"/>
  <c r="H242"/>
  <c r="H241"/>
  <c r="H235"/>
  <c r="H234"/>
  <c r="H233"/>
  <c r="H232"/>
  <c r="F236" s="1"/>
  <c r="H236" s="1"/>
  <c r="H230"/>
  <c r="H229"/>
  <c r="H228"/>
  <c r="H227"/>
  <c r="F231" s="1"/>
  <c r="H231" s="1"/>
  <c r="H226"/>
  <c r="H225"/>
  <c r="H224"/>
  <c r="H223"/>
  <c r="H222"/>
  <c r="H221"/>
  <c r="H220"/>
  <c r="H219"/>
  <c r="H218"/>
  <c r="H217"/>
  <c r="H216"/>
  <c r="H215"/>
  <c r="H214"/>
  <c r="H213"/>
  <c r="H212"/>
  <c r="H211"/>
  <c r="H210"/>
  <c r="H209"/>
  <c r="H208"/>
  <c r="H207"/>
  <c r="H206"/>
  <c r="H205"/>
  <c r="H204"/>
  <c r="H203"/>
  <c r="H202"/>
  <c r="H201"/>
  <c r="H200"/>
  <c r="H199"/>
  <c r="H198"/>
  <c r="H197"/>
  <c r="H196"/>
  <c r="H195"/>
  <c r="H194"/>
  <c r="H193"/>
  <c r="H192"/>
  <c r="H191"/>
  <c r="H190"/>
  <c r="H189"/>
  <c r="H188"/>
  <c r="H187"/>
  <c r="H186"/>
  <c r="H185"/>
  <c r="H184"/>
  <c r="H183"/>
  <c r="H182"/>
  <c r="H181"/>
  <c r="H180"/>
  <c r="H179"/>
  <c r="H178"/>
  <c r="H177"/>
  <c r="H176"/>
  <c r="H175"/>
  <c r="H169"/>
  <c r="H168"/>
  <c r="H167"/>
  <c r="H166"/>
  <c r="F170" s="1"/>
  <c r="H170" s="1"/>
  <c r="H164"/>
  <c r="H163"/>
  <c r="H162"/>
  <c r="H161"/>
  <c r="H160"/>
  <c r="F165" s="1"/>
  <c r="H165" s="1"/>
  <c r="H159"/>
  <c r="H158"/>
  <c r="H157"/>
  <c r="H156"/>
  <c r="H155"/>
  <c r="H154"/>
  <c r="H153"/>
  <c r="H152"/>
  <c r="H151"/>
  <c r="H150"/>
  <c r="H149"/>
  <c r="H148"/>
  <c r="H147"/>
  <c r="H146"/>
  <c r="H145"/>
  <c r="H144"/>
  <c r="H143"/>
  <c r="H142"/>
  <c r="H141"/>
  <c r="H140"/>
  <c r="H139"/>
  <c r="H138"/>
  <c r="H137"/>
  <c r="H136"/>
  <c r="H135"/>
  <c r="H134"/>
  <c r="H133"/>
  <c r="H132"/>
  <c r="H131"/>
  <c r="H130"/>
  <c r="H129"/>
  <c r="H128"/>
  <c r="H127"/>
  <c r="H126"/>
  <c r="H125"/>
  <c r="H124"/>
  <c r="H123"/>
  <c r="H122"/>
  <c r="H116"/>
  <c r="H115"/>
  <c r="H114"/>
  <c r="H113"/>
  <c r="F117" s="1"/>
  <c r="H117" s="1"/>
  <c r="H111"/>
  <c r="H110"/>
  <c r="H109"/>
  <c r="H108"/>
  <c r="H107"/>
  <c r="F112" s="1"/>
  <c r="H112" s="1"/>
  <c r="H106"/>
  <c r="H105"/>
  <c r="H104"/>
  <c r="H103"/>
  <c r="H102"/>
  <c r="H101"/>
  <c r="H100"/>
  <c r="H99"/>
  <c r="H98"/>
  <c r="H97"/>
  <c r="H96"/>
  <c r="H95"/>
  <c r="H94"/>
  <c r="H93"/>
  <c r="H92"/>
  <c r="H91"/>
  <c r="H90"/>
  <c r="H89"/>
  <c r="H88"/>
  <c r="H87"/>
  <c r="H86"/>
  <c r="H85"/>
  <c r="H84"/>
  <c r="H83"/>
  <c r="H82"/>
  <c r="H81"/>
  <c r="H80"/>
  <c r="H79"/>
  <c r="H78"/>
  <c r="H77"/>
  <c r="H76"/>
  <c r="H75"/>
  <c r="H74"/>
  <c r="H73"/>
  <c r="H72"/>
  <c r="H71"/>
  <c r="H70"/>
  <c r="H69"/>
  <c r="H68"/>
  <c r="H67"/>
  <c r="H66"/>
  <c r="H65"/>
  <c r="H64"/>
  <c r="H63"/>
  <c r="H62"/>
  <c r="H61"/>
  <c r="H60"/>
  <c r="H59"/>
  <c r="H58"/>
  <c r="H57"/>
  <c r="H56"/>
  <c r="H51"/>
  <c r="H50"/>
  <c r="H49"/>
  <c r="H48"/>
  <c r="F52" s="1"/>
  <c r="H52" s="1"/>
  <c r="H46"/>
  <c r="H45"/>
  <c r="H44"/>
  <c r="H43"/>
  <c r="F47" s="1"/>
  <c r="H47" s="1"/>
  <c r="H42"/>
  <c r="H41"/>
  <c r="H40"/>
  <c r="H39"/>
  <c r="H38"/>
  <c r="H37"/>
  <c r="H36"/>
  <c r="H35"/>
  <c r="H34"/>
  <c r="H33"/>
  <c r="H32"/>
  <c r="H31"/>
  <c r="H30"/>
  <c r="H29"/>
  <c r="H28"/>
  <c r="H27"/>
  <c r="H26"/>
  <c r="H25"/>
  <c r="H24"/>
  <c r="H23"/>
  <c r="H22"/>
  <c r="H21"/>
  <c r="H20"/>
  <c r="H19"/>
  <c r="H18"/>
  <c r="H17"/>
  <c r="H16"/>
  <c r="H15"/>
  <c r="H14"/>
  <c r="H13"/>
  <c r="H12"/>
  <c r="H11"/>
  <c r="H10"/>
  <c r="H9"/>
  <c r="H8"/>
  <c r="H7"/>
  <c r="H6"/>
  <c r="H5"/>
  <c r="H4"/>
  <c r="K67" i="25"/>
  <c r="K66"/>
  <c r="K65"/>
  <c r="K63"/>
  <c r="K62"/>
  <c r="K61"/>
  <c r="K60"/>
  <c r="K59"/>
  <c r="K58"/>
  <c r="K56"/>
  <c r="K55"/>
  <c r="K53"/>
  <c r="K52"/>
  <c r="K51"/>
  <c r="K50"/>
  <c r="K49"/>
  <c r="K48"/>
  <c r="K47"/>
  <c r="K46"/>
  <c r="K45"/>
  <c r="K44"/>
  <c r="K43"/>
  <c r="K42"/>
  <c r="K41"/>
  <c r="K40"/>
  <c r="K39"/>
  <c r="K37"/>
  <c r="K36"/>
  <c r="K35"/>
  <c r="K33"/>
  <c r="K32"/>
  <c r="K31"/>
  <c r="K30"/>
  <c r="K29"/>
  <c r="K28"/>
  <c r="K27"/>
  <c r="K25"/>
  <c r="K24"/>
  <c r="K23"/>
  <c r="K22"/>
  <c r="K21"/>
  <c r="K20"/>
  <c r="K19"/>
  <c r="K18"/>
  <c r="K17"/>
  <c r="K16"/>
  <c r="K15"/>
  <c r="K14"/>
  <c r="K13"/>
  <c r="K12"/>
  <c r="K11"/>
  <c r="K10"/>
  <c r="K9"/>
  <c r="K7"/>
  <c r="K6"/>
  <c r="K5"/>
  <c r="K4"/>
  <c r="K3"/>
  <c r="G47" i="24"/>
  <c r="G46"/>
  <c r="G45"/>
  <c r="G44"/>
  <c r="G42"/>
  <c r="G41"/>
  <c r="G40"/>
  <c r="G39"/>
  <c r="G43" s="1"/>
  <c r="G38"/>
  <c r="G37"/>
  <c r="G35"/>
  <c r="G34"/>
  <c r="G33"/>
  <c r="G32"/>
  <c r="G36" s="1"/>
  <c r="G31"/>
  <c r="G30"/>
  <c r="G28"/>
  <c r="G27"/>
  <c r="G26"/>
  <c r="G25"/>
  <c r="G24"/>
  <c r="G23"/>
  <c r="G22"/>
  <c r="G21"/>
  <c r="G20"/>
  <c r="G19"/>
  <c r="G18"/>
  <c r="G17"/>
  <c r="G16"/>
  <c r="G15"/>
  <c r="G14"/>
  <c r="G13"/>
  <c r="G12"/>
  <c r="G11"/>
  <c r="G10"/>
  <c r="G29" s="1"/>
  <c r="G8"/>
  <c r="G7"/>
  <c r="G9" s="1"/>
  <c r="G5"/>
  <c r="G4"/>
  <c r="G3"/>
  <c r="G6" s="1"/>
  <c r="I22" i="23"/>
  <c r="I21"/>
  <c r="I20"/>
  <c r="I19"/>
  <c r="I18"/>
  <c r="I17"/>
  <c r="I15"/>
  <c r="I14"/>
  <c r="I16" s="1"/>
  <c r="I13"/>
  <c r="I12"/>
  <c r="I11"/>
  <c r="I10"/>
  <c r="I9"/>
  <c r="I8"/>
  <c r="I6"/>
  <c r="I5"/>
  <c r="I4"/>
  <c r="I3"/>
  <c r="I23" s="1"/>
  <c r="H59" i="22"/>
  <c r="H52"/>
  <c r="H46"/>
  <c r="H39"/>
  <c r="H32"/>
  <c r="H23"/>
  <c r="H17"/>
  <c r="H13"/>
  <c r="H6"/>
  <c r="G108" i="21"/>
  <c r="G107"/>
  <c r="G106"/>
  <c r="G105"/>
  <c r="G104"/>
  <c r="G103"/>
  <c r="G102"/>
  <c r="G101"/>
  <c r="G100"/>
  <c r="G99"/>
  <c r="G98"/>
  <c r="G97"/>
  <c r="G96"/>
  <c r="G95"/>
  <c r="G94"/>
  <c r="G109" s="1"/>
  <c r="G92"/>
  <c r="G91"/>
  <c r="G90"/>
  <c r="G89"/>
  <c r="G93" s="1"/>
  <c r="G88"/>
  <c r="G87"/>
  <c r="G85"/>
  <c r="G86" s="1"/>
  <c r="G84"/>
  <c r="G82"/>
  <c r="G81"/>
  <c r="G80"/>
  <c r="G79"/>
  <c r="G78"/>
  <c r="G77"/>
  <c r="G76"/>
  <c r="G75"/>
  <c r="G74"/>
  <c r="G73"/>
  <c r="G72"/>
  <c r="G71"/>
  <c r="G70"/>
  <c r="G69"/>
  <c r="G68"/>
  <c r="G67"/>
  <c r="G66"/>
  <c r="G65"/>
  <c r="G64"/>
  <c r="G63"/>
  <c r="G62"/>
  <c r="G61"/>
  <c r="G60"/>
  <c r="G59"/>
  <c r="G58"/>
  <c r="G83" s="1"/>
  <c r="G56"/>
  <c r="G55"/>
  <c r="G54"/>
  <c r="G53"/>
  <c r="G52"/>
  <c r="G51"/>
  <c r="G50"/>
  <c r="G49"/>
  <c r="G48"/>
  <c r="G47"/>
  <c r="G46"/>
  <c r="G45"/>
  <c r="G44"/>
  <c r="G43"/>
  <c r="G42"/>
  <c r="G57" s="1"/>
  <c r="G40"/>
  <c r="G39"/>
  <c r="G38"/>
  <c r="G37"/>
  <c r="G36"/>
  <c r="G35"/>
  <c r="G34"/>
  <c r="G33"/>
  <c r="G32"/>
  <c r="G31"/>
  <c r="G30"/>
  <c r="G29"/>
  <c r="G41" s="1"/>
  <c r="G27"/>
  <c r="G26"/>
  <c r="G25"/>
  <c r="G24"/>
  <c r="G23"/>
  <c r="G22"/>
  <c r="G28" s="1"/>
  <c r="G20"/>
  <c r="G19"/>
  <c r="G18"/>
  <c r="G17"/>
  <c r="G16"/>
  <c r="G15"/>
  <c r="G14"/>
  <c r="G13"/>
  <c r="G21" s="1"/>
  <c r="G11"/>
  <c r="G10"/>
  <c r="G9"/>
  <c r="G8"/>
  <c r="G7"/>
  <c r="G6"/>
  <c r="G5"/>
  <c r="G4"/>
  <c r="G12" s="1"/>
  <c r="G3"/>
  <c r="G110" s="1"/>
  <c r="I106" i="20"/>
  <c r="I107" s="1"/>
  <c r="I105"/>
  <c r="I103"/>
  <c r="I102"/>
  <c r="I101"/>
  <c r="I100"/>
  <c r="I99"/>
  <c r="I98"/>
  <c r="I97"/>
  <c r="I96"/>
  <c r="I95"/>
  <c r="I94"/>
  <c r="I93"/>
  <c r="I92"/>
  <c r="I91"/>
  <c r="I90"/>
  <c r="I89"/>
  <c r="I88"/>
  <c r="I87"/>
  <c r="I86"/>
  <c r="I85"/>
  <c r="I84"/>
  <c r="I83"/>
  <c r="I82"/>
  <c r="I81"/>
  <c r="AP13" i="19"/>
  <c r="AP12"/>
  <c r="I12"/>
  <c r="I11"/>
  <c r="I10"/>
  <c r="AP9"/>
  <c r="I9"/>
  <c r="I8"/>
  <c r="AP7"/>
  <c r="I6"/>
  <c r="I5"/>
  <c r="I7" s="1"/>
  <c r="AP4"/>
  <c r="I3"/>
  <c r="I104" i="20" l="1"/>
  <c r="H60" i="22"/>
  <c r="K34" i="25"/>
  <c r="K8"/>
  <c r="K68"/>
  <c r="K26"/>
  <c r="K38"/>
  <c r="K64"/>
  <c r="K54"/>
  <c r="K57"/>
  <c r="F368" i="26"/>
  <c r="F171"/>
  <c r="F303"/>
  <c r="F118"/>
  <c r="F434"/>
  <c r="F53"/>
  <c r="F237"/>
  <c r="G48" i="24"/>
  <c r="I108" i="20"/>
  <c r="I4" i="19"/>
  <c r="I13" s="1"/>
  <c r="K69" i="25" l="1"/>
  <c r="H53" i="26"/>
  <c r="H55" s="1"/>
  <c r="F54"/>
  <c r="H54" s="1"/>
  <c r="F172"/>
  <c r="H172" s="1"/>
  <c r="H171"/>
  <c r="H237"/>
  <c r="H239" s="1"/>
  <c r="H240" s="1"/>
  <c r="F238"/>
  <c r="H238" s="1"/>
  <c r="F304"/>
  <c r="H304" s="1"/>
  <c r="H303"/>
  <c r="H305" s="1"/>
  <c r="H118"/>
  <c r="H120" s="1"/>
  <c r="H121" s="1"/>
  <c r="F119"/>
  <c r="H119" s="1"/>
  <c r="H434"/>
  <c r="H436" s="1"/>
  <c r="H437" s="1"/>
  <c r="F435"/>
  <c r="H435" s="1"/>
  <c r="H368"/>
  <c r="H370" s="1"/>
  <c r="F369"/>
  <c r="H369" s="1"/>
  <c r="H371" l="1"/>
  <c r="H173"/>
  <c r="H174" s="1"/>
  <c r="H438" s="1"/>
  <c r="G126" i="10" l="1"/>
  <c r="G125"/>
  <c r="G109"/>
  <c r="G101"/>
  <c r="G95"/>
  <c r="G74"/>
  <c r="G54"/>
  <c r="G35"/>
  <c r="G22"/>
  <c r="G13"/>
  <c r="G4"/>
  <c r="G5"/>
  <c r="G6"/>
  <c r="G7"/>
  <c r="G8"/>
  <c r="G9"/>
  <c r="G10"/>
  <c r="G11"/>
  <c r="G12"/>
  <c r="G14"/>
  <c r="G15"/>
  <c r="G16"/>
  <c r="G17"/>
  <c r="G18"/>
  <c r="G19"/>
  <c r="G20"/>
  <c r="G21"/>
  <c r="G23"/>
  <c r="G24"/>
  <c r="G25"/>
  <c r="G26"/>
  <c r="G27"/>
  <c r="G28"/>
  <c r="G29"/>
  <c r="G30"/>
  <c r="G31"/>
  <c r="G32"/>
  <c r="G33"/>
  <c r="G34"/>
  <c r="G36"/>
  <c r="G37"/>
  <c r="G38"/>
  <c r="G39"/>
  <c r="G40"/>
  <c r="G41"/>
  <c r="G42"/>
  <c r="G43"/>
  <c r="G44"/>
  <c r="G45"/>
  <c r="G46"/>
  <c r="G47"/>
  <c r="G48"/>
  <c r="G49"/>
  <c r="G50"/>
  <c r="G51"/>
  <c r="G52"/>
  <c r="G53"/>
  <c r="G55"/>
  <c r="G56"/>
  <c r="G57"/>
  <c r="G58"/>
  <c r="G59"/>
  <c r="G60"/>
  <c r="G61"/>
  <c r="G62"/>
  <c r="G63"/>
  <c r="G64"/>
  <c r="G65"/>
  <c r="G66"/>
  <c r="G67"/>
  <c r="G68"/>
  <c r="G69"/>
  <c r="G70"/>
  <c r="G71"/>
  <c r="G72"/>
  <c r="G73"/>
  <c r="G75"/>
  <c r="G76"/>
  <c r="G77"/>
  <c r="G78"/>
  <c r="G79"/>
  <c r="G80"/>
  <c r="G81"/>
  <c r="G82"/>
  <c r="G83"/>
  <c r="G84"/>
  <c r="G85"/>
  <c r="G86"/>
  <c r="G87"/>
  <c r="G88"/>
  <c r="G89"/>
  <c r="G90"/>
  <c r="G91"/>
  <c r="G92"/>
  <c r="G93"/>
  <c r="G94"/>
  <c r="G96"/>
  <c r="G97"/>
  <c r="G98"/>
  <c r="G99"/>
  <c r="G100"/>
  <c r="G102"/>
  <c r="G103"/>
  <c r="G104"/>
  <c r="G105"/>
  <c r="G106"/>
  <c r="G107"/>
  <c r="G108"/>
  <c r="G110"/>
  <c r="G111"/>
  <c r="G112"/>
  <c r="G113"/>
  <c r="G114"/>
  <c r="G115"/>
  <c r="G116"/>
  <c r="G117"/>
  <c r="G118"/>
  <c r="G119"/>
  <c r="G120"/>
  <c r="G121"/>
  <c r="G122"/>
  <c r="G123"/>
  <c r="G124"/>
  <c r="G3"/>
  <c r="F106" i="18"/>
  <c r="G129" l="1"/>
  <c r="H129"/>
  <c r="J129"/>
  <c r="K129"/>
  <c r="L129"/>
  <c r="M129"/>
  <c r="O129"/>
  <c r="P129"/>
  <c r="G128"/>
  <c r="H128"/>
  <c r="I128"/>
  <c r="J128"/>
  <c r="K128"/>
  <c r="L128"/>
  <c r="M128"/>
  <c r="N128"/>
  <c r="O128"/>
  <c r="P128"/>
  <c r="Q128"/>
  <c r="F128"/>
  <c r="G117"/>
  <c r="H117"/>
  <c r="J117"/>
  <c r="K117"/>
  <c r="L117"/>
  <c r="M117"/>
  <c r="O117"/>
  <c r="P117"/>
  <c r="F117"/>
  <c r="F129" s="1"/>
  <c r="G101"/>
  <c r="H101"/>
  <c r="I101"/>
  <c r="J101"/>
  <c r="K101"/>
  <c r="L101"/>
  <c r="M101"/>
  <c r="N101"/>
  <c r="O101"/>
  <c r="P101"/>
  <c r="Q101"/>
  <c r="F101"/>
  <c r="G92"/>
  <c r="H92"/>
  <c r="I92"/>
  <c r="J92"/>
  <c r="K92"/>
  <c r="L92"/>
  <c r="M92"/>
  <c r="N92"/>
  <c r="O92"/>
  <c r="P92"/>
  <c r="Q92"/>
  <c r="F92"/>
  <c r="G79"/>
  <c r="H79"/>
  <c r="I79"/>
  <c r="J79"/>
  <c r="K79"/>
  <c r="L79"/>
  <c r="M79"/>
  <c r="N79"/>
  <c r="O79"/>
  <c r="P79"/>
  <c r="Q79"/>
  <c r="F79"/>
  <c r="G59"/>
  <c r="H59"/>
  <c r="I59"/>
  <c r="J59"/>
  <c r="K59"/>
  <c r="L59"/>
  <c r="M59"/>
  <c r="N59"/>
  <c r="O59"/>
  <c r="P59"/>
  <c r="Q59"/>
  <c r="F59"/>
  <c r="G38"/>
  <c r="H38"/>
  <c r="I38"/>
  <c r="J38"/>
  <c r="K38"/>
  <c r="L38"/>
  <c r="M38"/>
  <c r="N38"/>
  <c r="O38"/>
  <c r="P38"/>
  <c r="Q38"/>
  <c r="F38"/>
  <c r="G17"/>
  <c r="H17"/>
  <c r="I17"/>
  <c r="J17"/>
  <c r="K17"/>
  <c r="L17"/>
  <c r="M17"/>
  <c r="N17"/>
  <c r="O17"/>
  <c r="P17"/>
  <c r="Q17"/>
  <c r="F17"/>
  <c r="G9"/>
  <c r="H9"/>
  <c r="I9"/>
  <c r="J9"/>
  <c r="K9"/>
  <c r="L9"/>
  <c r="M9"/>
  <c r="N9"/>
  <c r="O9"/>
  <c r="P9"/>
  <c r="Q9"/>
  <c r="F9"/>
  <c r="P5"/>
  <c r="P6"/>
  <c r="P7"/>
  <c r="P8"/>
  <c r="P10"/>
  <c r="P11"/>
  <c r="P12"/>
  <c r="P13"/>
  <c r="P14"/>
  <c r="P15"/>
  <c r="P16"/>
  <c r="P18"/>
  <c r="P19"/>
  <c r="P20"/>
  <c r="P21"/>
  <c r="P22"/>
  <c r="P23"/>
  <c r="P24"/>
  <c r="P25"/>
  <c r="P26"/>
  <c r="P27"/>
  <c r="P28"/>
  <c r="P29"/>
  <c r="P30"/>
  <c r="P31"/>
  <c r="P32"/>
  <c r="P33"/>
  <c r="P34"/>
  <c r="P35"/>
  <c r="P36"/>
  <c r="P37"/>
  <c r="P39"/>
  <c r="P40"/>
  <c r="P41"/>
  <c r="P42"/>
  <c r="P43"/>
  <c r="P44"/>
  <c r="P45"/>
  <c r="P46"/>
  <c r="P47"/>
  <c r="P48"/>
  <c r="P49"/>
  <c r="P50"/>
  <c r="P51"/>
  <c r="P52"/>
  <c r="P53"/>
  <c r="P54"/>
  <c r="P55"/>
  <c r="P56"/>
  <c r="P57"/>
  <c r="P58"/>
  <c r="P60"/>
  <c r="P61"/>
  <c r="P62"/>
  <c r="P63"/>
  <c r="P64"/>
  <c r="P65"/>
  <c r="P66"/>
  <c r="P67"/>
  <c r="P68"/>
  <c r="P69"/>
  <c r="P70"/>
  <c r="P71"/>
  <c r="P72"/>
  <c r="P73"/>
  <c r="P74"/>
  <c r="P75"/>
  <c r="P76"/>
  <c r="P77"/>
  <c r="P78"/>
  <c r="P80"/>
  <c r="P81"/>
  <c r="P82"/>
  <c r="P83"/>
  <c r="P84"/>
  <c r="P85"/>
  <c r="P86"/>
  <c r="P87"/>
  <c r="P88"/>
  <c r="P89"/>
  <c r="P90"/>
  <c r="P91"/>
  <c r="P93"/>
  <c r="P94"/>
  <c r="P95"/>
  <c r="P96"/>
  <c r="P97"/>
  <c r="P98"/>
  <c r="P99"/>
  <c r="P100"/>
  <c r="P102"/>
  <c r="P103"/>
  <c r="P104"/>
  <c r="P105"/>
  <c r="P106"/>
  <c r="P107"/>
  <c r="P108"/>
  <c r="P109"/>
  <c r="P110"/>
  <c r="P111"/>
  <c r="P112"/>
  <c r="P113"/>
  <c r="P114"/>
  <c r="P115"/>
  <c r="P116"/>
  <c r="P118"/>
  <c r="P119"/>
  <c r="P120"/>
  <c r="P121"/>
  <c r="P122"/>
  <c r="P123"/>
  <c r="P124"/>
  <c r="P125"/>
  <c r="P126"/>
  <c r="P127"/>
  <c r="O5"/>
  <c r="O6"/>
  <c r="O7"/>
  <c r="O8"/>
  <c r="O10"/>
  <c r="O11"/>
  <c r="O12"/>
  <c r="O13"/>
  <c r="O14"/>
  <c r="O15"/>
  <c r="O16"/>
  <c r="O18"/>
  <c r="O19"/>
  <c r="O20"/>
  <c r="O21"/>
  <c r="O22"/>
  <c r="O23"/>
  <c r="O24"/>
  <c r="O25"/>
  <c r="O26"/>
  <c r="O27"/>
  <c r="O28"/>
  <c r="O29"/>
  <c r="O30"/>
  <c r="O31"/>
  <c r="O32"/>
  <c r="O33"/>
  <c r="O34"/>
  <c r="O35"/>
  <c r="O36"/>
  <c r="O37"/>
  <c r="O39"/>
  <c r="O40"/>
  <c r="O41"/>
  <c r="O42"/>
  <c r="O43"/>
  <c r="O44"/>
  <c r="O45"/>
  <c r="O46"/>
  <c r="O47"/>
  <c r="O48"/>
  <c r="O49"/>
  <c r="O50"/>
  <c r="O51"/>
  <c r="O52"/>
  <c r="O53"/>
  <c r="O54"/>
  <c r="O55"/>
  <c r="O56"/>
  <c r="O57"/>
  <c r="O58"/>
  <c r="O60"/>
  <c r="O61"/>
  <c r="O62"/>
  <c r="O63"/>
  <c r="O64"/>
  <c r="O65"/>
  <c r="O66"/>
  <c r="O67"/>
  <c r="O68"/>
  <c r="O69"/>
  <c r="O70"/>
  <c r="O71"/>
  <c r="O72"/>
  <c r="O73"/>
  <c r="O74"/>
  <c r="O75"/>
  <c r="O76"/>
  <c r="O77"/>
  <c r="O78"/>
  <c r="O80"/>
  <c r="O81"/>
  <c r="O82"/>
  <c r="O83"/>
  <c r="O84"/>
  <c r="O85"/>
  <c r="O86"/>
  <c r="O87"/>
  <c r="O88"/>
  <c r="O89"/>
  <c r="O90"/>
  <c r="O91"/>
  <c r="O93"/>
  <c r="O94"/>
  <c r="O95"/>
  <c r="O96"/>
  <c r="O97"/>
  <c r="O98"/>
  <c r="O100"/>
  <c r="O102"/>
  <c r="O103"/>
  <c r="O104"/>
  <c r="O105"/>
  <c r="O106"/>
  <c r="O107"/>
  <c r="O108"/>
  <c r="O109"/>
  <c r="O110"/>
  <c r="O111"/>
  <c r="O112"/>
  <c r="O113"/>
  <c r="O114"/>
  <c r="O115"/>
  <c r="O116"/>
  <c r="O118"/>
  <c r="O119"/>
  <c r="O120"/>
  <c r="O121"/>
  <c r="O122"/>
  <c r="O123"/>
  <c r="O124"/>
  <c r="O125"/>
  <c r="O126"/>
  <c r="O127"/>
  <c r="N5"/>
  <c r="N6"/>
  <c r="N7"/>
  <c r="N8"/>
  <c r="N10"/>
  <c r="N11"/>
  <c r="N12"/>
  <c r="N13"/>
  <c r="N14"/>
  <c r="N15"/>
  <c r="N16"/>
  <c r="N18"/>
  <c r="N19"/>
  <c r="N20"/>
  <c r="N21"/>
  <c r="N22"/>
  <c r="N23"/>
  <c r="N24"/>
  <c r="N25"/>
  <c r="N26"/>
  <c r="N27"/>
  <c r="N28"/>
  <c r="N29"/>
  <c r="N30"/>
  <c r="N31"/>
  <c r="N32"/>
  <c r="N33"/>
  <c r="N34"/>
  <c r="N35"/>
  <c r="N36"/>
  <c r="N37"/>
  <c r="N39"/>
  <c r="N40"/>
  <c r="N41"/>
  <c r="N42"/>
  <c r="N43"/>
  <c r="N44"/>
  <c r="N45"/>
  <c r="N46"/>
  <c r="N47"/>
  <c r="N48"/>
  <c r="N49"/>
  <c r="N50"/>
  <c r="N51"/>
  <c r="N52"/>
  <c r="N53"/>
  <c r="N54"/>
  <c r="N55"/>
  <c r="N56"/>
  <c r="N57"/>
  <c r="N58"/>
  <c r="N60"/>
  <c r="N61"/>
  <c r="N62"/>
  <c r="N63"/>
  <c r="N64"/>
  <c r="N65"/>
  <c r="N66"/>
  <c r="N67"/>
  <c r="N68"/>
  <c r="N69"/>
  <c r="N70"/>
  <c r="N71"/>
  <c r="N72"/>
  <c r="N73"/>
  <c r="N74"/>
  <c r="N75"/>
  <c r="N76"/>
  <c r="N77"/>
  <c r="N78"/>
  <c r="N80"/>
  <c r="N81"/>
  <c r="N82"/>
  <c r="N83"/>
  <c r="N84"/>
  <c r="N85"/>
  <c r="N86"/>
  <c r="N87"/>
  <c r="N88"/>
  <c r="N89"/>
  <c r="N90"/>
  <c r="N91"/>
  <c r="N93"/>
  <c r="N94"/>
  <c r="N95"/>
  <c r="N96"/>
  <c r="N97"/>
  <c r="N98"/>
  <c r="N100"/>
  <c r="N102"/>
  <c r="N103"/>
  <c r="N104"/>
  <c r="N105"/>
  <c r="N106"/>
  <c r="N117" s="1"/>
  <c r="N129" s="1"/>
  <c r="N107"/>
  <c r="N108"/>
  <c r="N109"/>
  <c r="N110"/>
  <c r="N111"/>
  <c r="N112"/>
  <c r="N113"/>
  <c r="N114"/>
  <c r="N115"/>
  <c r="N116"/>
  <c r="N118"/>
  <c r="N119"/>
  <c r="N120"/>
  <c r="N121"/>
  <c r="N122"/>
  <c r="N123"/>
  <c r="N124"/>
  <c r="N125"/>
  <c r="N126"/>
  <c r="N127"/>
  <c r="O4"/>
  <c r="P4"/>
  <c r="N4"/>
  <c r="M5"/>
  <c r="M6"/>
  <c r="M7"/>
  <c r="M8"/>
  <c r="M10"/>
  <c r="M11"/>
  <c r="M12"/>
  <c r="M13"/>
  <c r="M14"/>
  <c r="M15"/>
  <c r="M16"/>
  <c r="M18"/>
  <c r="M19"/>
  <c r="M20"/>
  <c r="M21"/>
  <c r="M22"/>
  <c r="M23"/>
  <c r="M24"/>
  <c r="M25"/>
  <c r="M26"/>
  <c r="M27"/>
  <c r="M28"/>
  <c r="M29"/>
  <c r="M30"/>
  <c r="M31"/>
  <c r="M32"/>
  <c r="M33"/>
  <c r="M34"/>
  <c r="M35"/>
  <c r="M36"/>
  <c r="M37"/>
  <c r="M39"/>
  <c r="M40"/>
  <c r="M41"/>
  <c r="M42"/>
  <c r="M43"/>
  <c r="M44"/>
  <c r="M45"/>
  <c r="M46"/>
  <c r="M47"/>
  <c r="M48"/>
  <c r="M49"/>
  <c r="M50"/>
  <c r="M51"/>
  <c r="M52"/>
  <c r="M53"/>
  <c r="M54"/>
  <c r="M55"/>
  <c r="M56"/>
  <c r="M57"/>
  <c r="M58"/>
  <c r="M60"/>
  <c r="M61"/>
  <c r="M62"/>
  <c r="M63"/>
  <c r="M64"/>
  <c r="M65"/>
  <c r="M66"/>
  <c r="M67"/>
  <c r="M68"/>
  <c r="M69"/>
  <c r="M70"/>
  <c r="M71"/>
  <c r="M72"/>
  <c r="M73"/>
  <c r="M74"/>
  <c r="M75"/>
  <c r="M76"/>
  <c r="M77"/>
  <c r="M78"/>
  <c r="M80"/>
  <c r="M81"/>
  <c r="M82"/>
  <c r="M83"/>
  <c r="M84"/>
  <c r="M85"/>
  <c r="M86"/>
  <c r="M87"/>
  <c r="M88"/>
  <c r="M89"/>
  <c r="M90"/>
  <c r="M91"/>
  <c r="M93"/>
  <c r="M94"/>
  <c r="M95"/>
  <c r="M96"/>
  <c r="M97"/>
  <c r="M98"/>
  <c r="M99"/>
  <c r="M100"/>
  <c r="M102"/>
  <c r="M103"/>
  <c r="M104"/>
  <c r="M105"/>
  <c r="M106"/>
  <c r="M107"/>
  <c r="M108"/>
  <c r="M109"/>
  <c r="M110"/>
  <c r="M111"/>
  <c r="M112"/>
  <c r="M113"/>
  <c r="M114"/>
  <c r="M115"/>
  <c r="M116"/>
  <c r="M118"/>
  <c r="M119"/>
  <c r="M120"/>
  <c r="M121"/>
  <c r="M122"/>
  <c r="M123"/>
  <c r="M124"/>
  <c r="M125"/>
  <c r="M126"/>
  <c r="M127"/>
  <c r="M4"/>
  <c r="I5" l="1"/>
  <c r="Q5" s="1"/>
  <c r="I6"/>
  <c r="Q6" s="1"/>
  <c r="I7"/>
  <c r="Q7" s="1"/>
  <c r="I8"/>
  <c r="Q8" s="1"/>
  <c r="I10"/>
  <c r="Q10" s="1"/>
  <c r="I11"/>
  <c r="Q11" s="1"/>
  <c r="I12"/>
  <c r="Q12" s="1"/>
  <c r="I13"/>
  <c r="Q13" s="1"/>
  <c r="I14"/>
  <c r="Q14" s="1"/>
  <c r="I15"/>
  <c r="Q15" s="1"/>
  <c r="I16"/>
  <c r="Q16" s="1"/>
  <c r="I18"/>
  <c r="Q18" s="1"/>
  <c r="I19"/>
  <c r="Q19" s="1"/>
  <c r="I20"/>
  <c r="Q20" s="1"/>
  <c r="I21"/>
  <c r="Q21" s="1"/>
  <c r="I22"/>
  <c r="Q22" s="1"/>
  <c r="I23"/>
  <c r="Q23" s="1"/>
  <c r="I24"/>
  <c r="Q24" s="1"/>
  <c r="I25"/>
  <c r="Q25" s="1"/>
  <c r="I26"/>
  <c r="Q26" s="1"/>
  <c r="I27"/>
  <c r="Q27" s="1"/>
  <c r="I28"/>
  <c r="Q28" s="1"/>
  <c r="I29"/>
  <c r="Q29" s="1"/>
  <c r="I30"/>
  <c r="Q30" s="1"/>
  <c r="I31"/>
  <c r="Q31" s="1"/>
  <c r="I32"/>
  <c r="Q32" s="1"/>
  <c r="I33"/>
  <c r="Q33" s="1"/>
  <c r="I34"/>
  <c r="Q34" s="1"/>
  <c r="I35"/>
  <c r="Q35" s="1"/>
  <c r="I36"/>
  <c r="Q36" s="1"/>
  <c r="I37"/>
  <c r="Q37" s="1"/>
  <c r="I39"/>
  <c r="Q39" s="1"/>
  <c r="I40"/>
  <c r="Q40" s="1"/>
  <c r="I41"/>
  <c r="Q41" s="1"/>
  <c r="I42"/>
  <c r="Q42" s="1"/>
  <c r="I43"/>
  <c r="Q43" s="1"/>
  <c r="I44"/>
  <c r="Q44" s="1"/>
  <c r="I45"/>
  <c r="Q45" s="1"/>
  <c r="I46"/>
  <c r="Q46" s="1"/>
  <c r="I47"/>
  <c r="Q47" s="1"/>
  <c r="I48"/>
  <c r="Q48" s="1"/>
  <c r="I49"/>
  <c r="Q49" s="1"/>
  <c r="I50"/>
  <c r="Q50" s="1"/>
  <c r="I51"/>
  <c r="Q51" s="1"/>
  <c r="I52"/>
  <c r="Q52" s="1"/>
  <c r="I53"/>
  <c r="Q53" s="1"/>
  <c r="I54"/>
  <c r="Q54" s="1"/>
  <c r="I55"/>
  <c r="Q55" s="1"/>
  <c r="I56"/>
  <c r="Q56" s="1"/>
  <c r="I57"/>
  <c r="Q57" s="1"/>
  <c r="I58"/>
  <c r="Q58" s="1"/>
  <c r="I60"/>
  <c r="Q60" s="1"/>
  <c r="I61"/>
  <c r="Q61" s="1"/>
  <c r="I62"/>
  <c r="Q62" s="1"/>
  <c r="I63"/>
  <c r="Q63" s="1"/>
  <c r="I64"/>
  <c r="Q64" s="1"/>
  <c r="I65"/>
  <c r="Q65" s="1"/>
  <c r="I66"/>
  <c r="Q66" s="1"/>
  <c r="I67"/>
  <c r="Q67" s="1"/>
  <c r="I68"/>
  <c r="Q68" s="1"/>
  <c r="I69"/>
  <c r="Q69" s="1"/>
  <c r="I70"/>
  <c r="Q70" s="1"/>
  <c r="I71"/>
  <c r="Q71" s="1"/>
  <c r="I72"/>
  <c r="Q72" s="1"/>
  <c r="I73"/>
  <c r="Q73" s="1"/>
  <c r="I74"/>
  <c r="Q74" s="1"/>
  <c r="I75"/>
  <c r="Q75" s="1"/>
  <c r="I76"/>
  <c r="Q76" s="1"/>
  <c r="I77"/>
  <c r="Q77" s="1"/>
  <c r="I78"/>
  <c r="Q78" s="1"/>
  <c r="I80"/>
  <c r="Q80" s="1"/>
  <c r="I81"/>
  <c r="Q81" s="1"/>
  <c r="I82"/>
  <c r="Q82" s="1"/>
  <c r="I83"/>
  <c r="Q83" s="1"/>
  <c r="I84"/>
  <c r="Q84" s="1"/>
  <c r="I85"/>
  <c r="Q85" s="1"/>
  <c r="I86"/>
  <c r="Q86" s="1"/>
  <c r="I87"/>
  <c r="Q87" s="1"/>
  <c r="I88"/>
  <c r="Q88" s="1"/>
  <c r="I89"/>
  <c r="Q89" s="1"/>
  <c r="I90"/>
  <c r="Q90" s="1"/>
  <c r="I91"/>
  <c r="Q91" s="1"/>
  <c r="I93"/>
  <c r="Q93" s="1"/>
  <c r="I94"/>
  <c r="Q94" s="1"/>
  <c r="I95"/>
  <c r="Q95" s="1"/>
  <c r="I96"/>
  <c r="Q96" s="1"/>
  <c r="I97"/>
  <c r="Q97" s="1"/>
  <c r="I98"/>
  <c r="Q98" s="1"/>
  <c r="I100"/>
  <c r="Q100" s="1"/>
  <c r="I102"/>
  <c r="Q102" s="1"/>
  <c r="I103"/>
  <c r="Q103" s="1"/>
  <c r="I104"/>
  <c r="Q104" s="1"/>
  <c r="I105"/>
  <c r="Q105" s="1"/>
  <c r="I106"/>
  <c r="I107"/>
  <c r="Q107" s="1"/>
  <c r="I108"/>
  <c r="Q108" s="1"/>
  <c r="I109"/>
  <c r="Q109" s="1"/>
  <c r="I110"/>
  <c r="Q110" s="1"/>
  <c r="I111"/>
  <c r="Q111" s="1"/>
  <c r="I112"/>
  <c r="Q112" s="1"/>
  <c r="I113"/>
  <c r="Q113" s="1"/>
  <c r="I114"/>
  <c r="Q114" s="1"/>
  <c r="I115"/>
  <c r="Q115" s="1"/>
  <c r="I116"/>
  <c r="Q116" s="1"/>
  <c r="I118"/>
  <c r="Q118" s="1"/>
  <c r="I119"/>
  <c r="Q119" s="1"/>
  <c r="I120"/>
  <c r="Q120" s="1"/>
  <c r="I121"/>
  <c r="Q121" s="1"/>
  <c r="I122"/>
  <c r="Q122" s="1"/>
  <c r="I123"/>
  <c r="Q123" s="1"/>
  <c r="I124"/>
  <c r="Q124" s="1"/>
  <c r="I125"/>
  <c r="Q125" s="1"/>
  <c r="I126"/>
  <c r="Q126" s="1"/>
  <c r="I127"/>
  <c r="Q127" s="1"/>
  <c r="I4"/>
  <c r="Q4" s="1"/>
  <c r="G99"/>
  <c r="O99" s="1"/>
  <c r="F99"/>
  <c r="N99" s="1"/>
  <c r="S4" i="17"/>
  <c r="Q5"/>
  <c r="P5"/>
  <c r="O5"/>
  <c r="N5"/>
  <c r="L5"/>
  <c r="K5"/>
  <c r="J5"/>
  <c r="I5"/>
  <c r="G5"/>
  <c r="F5"/>
  <c r="E5"/>
  <c r="D5"/>
  <c r="R4"/>
  <c r="U4" s="1"/>
  <c r="U5" s="1"/>
  <c r="M4"/>
  <c r="M5" s="1"/>
  <c r="H4"/>
  <c r="H5" s="1"/>
  <c r="Q106" i="18" l="1"/>
  <c r="Q117" s="1"/>
  <c r="I117"/>
  <c r="I129" s="1"/>
  <c r="I99"/>
  <c r="Q99" s="1"/>
  <c r="S5" i="17"/>
  <c r="T4"/>
  <c r="T5" s="1"/>
  <c r="R5"/>
  <c r="X4"/>
  <c r="X5" s="1"/>
  <c r="W4"/>
  <c r="W5" s="1"/>
  <c r="V4"/>
  <c r="V5" s="1"/>
  <c r="Y4"/>
  <c r="Y5" s="1"/>
  <c r="Q129" i="18" l="1"/>
  <c r="Z4" i="17"/>
  <c r="Z5"/>
  <c r="AA4" l="1"/>
  <c r="AA5" s="1"/>
  <c r="F107" i="16" l="1"/>
  <c r="G107"/>
  <c r="H107"/>
  <c r="I107"/>
  <c r="J107"/>
  <c r="K107"/>
  <c r="L107"/>
  <c r="M107"/>
  <c r="E107"/>
  <c r="O12" i="8"/>
  <c r="P12"/>
  <c r="Q12"/>
  <c r="R12"/>
  <c r="S12"/>
  <c r="F12"/>
  <c r="G12"/>
  <c r="H12"/>
  <c r="I12"/>
  <c r="J12"/>
  <c r="K12"/>
  <c r="L12"/>
  <c r="M12"/>
  <c r="N12"/>
  <c r="E12"/>
  <c r="F12" i="3"/>
  <c r="G12"/>
  <c r="H12"/>
  <c r="I12"/>
  <c r="J12"/>
  <c r="K12"/>
  <c r="L12"/>
  <c r="E12"/>
  <c r="N106" i="16"/>
  <c r="N105"/>
  <c r="N104"/>
  <c r="N103"/>
  <c r="N102"/>
  <c r="N101"/>
  <c r="N100"/>
  <c r="N99"/>
  <c r="N98"/>
  <c r="N97"/>
  <c r="N96"/>
  <c r="N95"/>
  <c r="N94"/>
  <c r="N93"/>
  <c r="N92"/>
  <c r="N91"/>
  <c r="N90"/>
  <c r="N89"/>
  <c r="N88"/>
  <c r="N87"/>
  <c r="N86"/>
  <c r="N85"/>
  <c r="N84"/>
  <c r="N83"/>
  <c r="N82"/>
  <c r="N81"/>
  <c r="N80"/>
  <c r="N79"/>
  <c r="N78"/>
  <c r="N77"/>
  <c r="N76"/>
  <c r="N75"/>
  <c r="N74"/>
  <c r="N73"/>
  <c r="N72"/>
  <c r="N71"/>
  <c r="N70"/>
  <c r="N69"/>
  <c r="N68"/>
  <c r="N67"/>
  <c r="N66"/>
  <c r="N65"/>
  <c r="N64"/>
  <c r="N63"/>
  <c r="N62"/>
  <c r="N61"/>
  <c r="N60"/>
  <c r="N59"/>
  <c r="N58"/>
  <c r="N57"/>
  <c r="N56"/>
  <c r="N55"/>
  <c r="N54"/>
  <c r="N53"/>
  <c r="N52"/>
  <c r="N51"/>
  <c r="N50"/>
  <c r="N49"/>
  <c r="N48"/>
  <c r="N47"/>
  <c r="N46"/>
  <c r="N45"/>
  <c r="N44"/>
  <c r="N43"/>
  <c r="N42"/>
  <c r="N41"/>
  <c r="N40"/>
  <c r="N39"/>
  <c r="N38"/>
  <c r="N37"/>
  <c r="N36"/>
  <c r="N35"/>
  <c r="N34"/>
  <c r="N33"/>
  <c r="N32"/>
  <c r="N31"/>
  <c r="N30"/>
  <c r="N29"/>
  <c r="N28"/>
  <c r="N27"/>
  <c r="N26"/>
  <c r="N25"/>
  <c r="N24"/>
  <c r="N23"/>
  <c r="N22"/>
  <c r="N21"/>
  <c r="N20"/>
  <c r="N19"/>
  <c r="N18"/>
  <c r="N17"/>
  <c r="N16"/>
  <c r="N15"/>
  <c r="N14"/>
  <c r="N13"/>
  <c r="N12"/>
  <c r="N11"/>
  <c r="N10"/>
  <c r="N9"/>
  <c r="N8"/>
  <c r="N7"/>
  <c r="N6"/>
  <c r="N5"/>
  <c r="N4"/>
  <c r="N3"/>
  <c r="F30" i="2"/>
  <c r="G30"/>
  <c r="H30"/>
  <c r="I30"/>
  <c r="J30"/>
  <c r="K30"/>
  <c r="L30"/>
  <c r="M30"/>
  <c r="N30"/>
  <c r="E30"/>
  <c r="N30" i="8"/>
  <c r="O30"/>
  <c r="P30"/>
  <c r="Q30"/>
  <c r="R30"/>
  <c r="S30"/>
  <c r="F30"/>
  <c r="G30"/>
  <c r="H30"/>
  <c r="I30"/>
  <c r="J30"/>
  <c r="K30"/>
  <c r="L30"/>
  <c r="M30"/>
  <c r="E30"/>
  <c r="F30" i="3"/>
  <c r="G30"/>
  <c r="H30"/>
  <c r="I30"/>
  <c r="J30"/>
  <c r="K30"/>
  <c r="L30"/>
  <c r="E30"/>
  <c r="O30" i="4"/>
  <c r="P30"/>
  <c r="F30"/>
  <c r="G30"/>
  <c r="H30"/>
  <c r="I30"/>
  <c r="J30"/>
  <c r="K30"/>
  <c r="L30"/>
  <c r="M30"/>
  <c r="N30"/>
  <c r="E30"/>
  <c r="T30" i="5"/>
  <c r="U30"/>
  <c r="V30"/>
  <c r="N30"/>
  <c r="O30"/>
  <c r="P30"/>
  <c r="Q30"/>
  <c r="R30"/>
  <c r="S30"/>
  <c r="F30"/>
  <c r="G30"/>
  <c r="H30"/>
  <c r="I30"/>
  <c r="J30"/>
  <c r="K30"/>
  <c r="L30"/>
  <c r="M30"/>
  <c r="E30"/>
  <c r="S30" i="11"/>
  <c r="T30"/>
  <c r="U30"/>
  <c r="V30"/>
  <c r="W30"/>
  <c r="F30"/>
  <c r="G30"/>
  <c r="H30"/>
  <c r="I30"/>
  <c r="J30"/>
  <c r="K30"/>
  <c r="L30"/>
  <c r="M30"/>
  <c r="N30"/>
  <c r="O30"/>
  <c r="P30"/>
  <c r="Q30"/>
  <c r="R30"/>
  <c r="E30"/>
  <c r="E30" i="1"/>
  <c r="F30"/>
  <c r="G30"/>
  <c r="H30"/>
  <c r="I30"/>
  <c r="J30"/>
  <c r="K30"/>
  <c r="L30"/>
  <c r="M30"/>
  <c r="N30"/>
  <c r="O30"/>
  <c r="P30"/>
  <c r="Q30"/>
  <c r="S30"/>
  <c r="T30"/>
  <c r="U30"/>
  <c r="V30"/>
  <c r="W30"/>
  <c r="X30"/>
  <c r="R30"/>
  <c r="F30" i="7"/>
  <c r="G30"/>
  <c r="H30"/>
  <c r="I30"/>
  <c r="J30"/>
  <c r="K30"/>
  <c r="E30"/>
  <c r="F30" i="6"/>
  <c r="G30"/>
  <c r="H30"/>
  <c r="I30"/>
  <c r="E30"/>
  <c r="C126" i="15"/>
  <c r="C125"/>
  <c r="C114"/>
  <c r="C98"/>
  <c r="C89"/>
  <c r="C76"/>
  <c r="C57"/>
  <c r="C37"/>
  <c r="C16"/>
  <c r="C8"/>
  <c r="I7" i="14"/>
  <c r="I6"/>
  <c r="I4"/>
  <c r="I3"/>
  <c r="N107" i="16" l="1"/>
  <c r="Y106" i="1" l="1"/>
  <c r="F16" i="11"/>
  <c r="G16"/>
  <c r="H16"/>
  <c r="I16"/>
  <c r="J16"/>
  <c r="K16"/>
  <c r="L16"/>
  <c r="M16"/>
  <c r="N16"/>
  <c r="O16"/>
  <c r="P16"/>
  <c r="Q16"/>
  <c r="R16"/>
  <c r="S16"/>
  <c r="T16"/>
  <c r="U16"/>
  <c r="W16"/>
  <c r="E16"/>
  <c r="X106"/>
  <c r="X105"/>
  <c r="X104"/>
  <c r="X103"/>
  <c r="X102"/>
  <c r="X101"/>
  <c r="X100"/>
  <c r="X99"/>
  <c r="W98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X97"/>
  <c r="X96"/>
  <c r="X95"/>
  <c r="X94"/>
  <c r="W93"/>
  <c r="V93"/>
  <c r="U93"/>
  <c r="U77" s="1"/>
  <c r="U76" s="1"/>
  <c r="T93"/>
  <c r="T77" s="1"/>
  <c r="T76" s="1"/>
  <c r="S93"/>
  <c r="R93"/>
  <c r="Q93"/>
  <c r="Q77" s="1"/>
  <c r="Q76" s="1"/>
  <c r="P93"/>
  <c r="P77" s="1"/>
  <c r="P76" s="1"/>
  <c r="O93"/>
  <c r="N93"/>
  <c r="M93"/>
  <c r="M77" s="1"/>
  <c r="M76" s="1"/>
  <c r="L93"/>
  <c r="L77" s="1"/>
  <c r="L76" s="1"/>
  <c r="K93"/>
  <c r="J93"/>
  <c r="I93"/>
  <c r="I77" s="1"/>
  <c r="I76" s="1"/>
  <c r="H93"/>
  <c r="G93"/>
  <c r="F93"/>
  <c r="F77" s="1"/>
  <c r="F76" s="1"/>
  <c r="E93"/>
  <c r="E77" s="1"/>
  <c r="X92"/>
  <c r="X91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X89"/>
  <c r="W88"/>
  <c r="V88"/>
  <c r="U88"/>
  <c r="T88"/>
  <c r="S88"/>
  <c r="R88"/>
  <c r="Q88"/>
  <c r="P88"/>
  <c r="O88"/>
  <c r="N88"/>
  <c r="M88"/>
  <c r="L88"/>
  <c r="K88"/>
  <c r="J88"/>
  <c r="I88"/>
  <c r="H88"/>
  <c r="G88"/>
  <c r="F88"/>
  <c r="E88"/>
  <c r="W87"/>
  <c r="V87"/>
  <c r="U87"/>
  <c r="T87"/>
  <c r="T86" s="1"/>
  <c r="S87"/>
  <c r="S86" s="1"/>
  <c r="S82" s="1"/>
  <c r="R87"/>
  <c r="Q87"/>
  <c r="P87"/>
  <c r="P86" s="1"/>
  <c r="O87"/>
  <c r="N87"/>
  <c r="M87"/>
  <c r="L87"/>
  <c r="L86" s="1"/>
  <c r="K87"/>
  <c r="K86" s="1"/>
  <c r="K82" s="1"/>
  <c r="J87"/>
  <c r="I87"/>
  <c r="H87"/>
  <c r="H86" s="1"/>
  <c r="G87"/>
  <c r="F87"/>
  <c r="E87"/>
  <c r="W86"/>
  <c r="W82" s="1"/>
  <c r="O86"/>
  <c r="O82" s="1"/>
  <c r="G86"/>
  <c r="G82" s="1"/>
  <c r="X85"/>
  <c r="X84"/>
  <c r="W83"/>
  <c r="V83"/>
  <c r="U83"/>
  <c r="T83"/>
  <c r="S83"/>
  <c r="R83"/>
  <c r="Q83"/>
  <c r="P83"/>
  <c r="O83"/>
  <c r="N83"/>
  <c r="M83"/>
  <c r="L83"/>
  <c r="K83"/>
  <c r="J83"/>
  <c r="I83"/>
  <c r="H83"/>
  <c r="G83"/>
  <c r="F83"/>
  <c r="E83"/>
  <c r="X81"/>
  <c r="W80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W79"/>
  <c r="W78" s="1"/>
  <c r="V79"/>
  <c r="T79"/>
  <c r="T78" s="1"/>
  <c r="Q79"/>
  <c r="Q78" s="1"/>
  <c r="P79"/>
  <c r="O79"/>
  <c r="M79"/>
  <c r="M78" s="1"/>
  <c r="L79"/>
  <c r="L78" s="1"/>
  <c r="K79"/>
  <c r="K78" s="1"/>
  <c r="J79"/>
  <c r="I79"/>
  <c r="I78" s="1"/>
  <c r="H79"/>
  <c r="H78" s="1"/>
  <c r="E79"/>
  <c r="V78"/>
  <c r="P78"/>
  <c r="O78"/>
  <c r="J78"/>
  <c r="E78"/>
  <c r="W77"/>
  <c r="W76" s="1"/>
  <c r="V77"/>
  <c r="S77"/>
  <c r="S76" s="1"/>
  <c r="R77"/>
  <c r="O77"/>
  <c r="O76" s="1"/>
  <c r="N77"/>
  <c r="K77"/>
  <c r="K76" s="1"/>
  <c r="J77"/>
  <c r="J76" s="1"/>
  <c r="G77"/>
  <c r="G76" s="1"/>
  <c r="V76"/>
  <c r="R76"/>
  <c r="N76"/>
  <c r="X75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W73"/>
  <c r="V73"/>
  <c r="U73"/>
  <c r="U72" s="1"/>
  <c r="T73"/>
  <c r="T72" s="1"/>
  <c r="S73"/>
  <c r="S72" s="1"/>
  <c r="R73"/>
  <c r="Q73"/>
  <c r="Q72" s="1"/>
  <c r="P73"/>
  <c r="P72" s="1"/>
  <c r="O73"/>
  <c r="O72" s="1"/>
  <c r="N73"/>
  <c r="N72" s="1"/>
  <c r="M73"/>
  <c r="M72" s="1"/>
  <c r="L73"/>
  <c r="K73"/>
  <c r="J73"/>
  <c r="I73"/>
  <c r="I72" s="1"/>
  <c r="H73"/>
  <c r="H72" s="1"/>
  <c r="G73"/>
  <c r="F73"/>
  <c r="E73"/>
  <c r="W72"/>
  <c r="V72"/>
  <c r="R72"/>
  <c r="L72"/>
  <c r="K72"/>
  <c r="J72"/>
  <c r="G72"/>
  <c r="F72"/>
  <c r="W71"/>
  <c r="W70" s="1"/>
  <c r="V71"/>
  <c r="U71"/>
  <c r="U70" s="1"/>
  <c r="T71"/>
  <c r="T70" s="1"/>
  <c r="S71"/>
  <c r="S70" s="1"/>
  <c r="R71"/>
  <c r="Q71"/>
  <c r="Q70" s="1"/>
  <c r="P71"/>
  <c r="P70" s="1"/>
  <c r="O71"/>
  <c r="O70" s="1"/>
  <c r="N71"/>
  <c r="M71"/>
  <c r="L71"/>
  <c r="K71"/>
  <c r="K70" s="1"/>
  <c r="J71"/>
  <c r="I71"/>
  <c r="I70" s="1"/>
  <c r="H71"/>
  <c r="G71"/>
  <c r="G70" s="1"/>
  <c r="F71"/>
  <c r="E71"/>
  <c r="E70" s="1"/>
  <c r="V70"/>
  <c r="R70"/>
  <c r="N70"/>
  <c r="M70"/>
  <c r="L70"/>
  <c r="J70"/>
  <c r="H70"/>
  <c r="F70"/>
  <c r="W69"/>
  <c r="V69"/>
  <c r="V68" s="1"/>
  <c r="U69"/>
  <c r="U68" s="1"/>
  <c r="T69"/>
  <c r="S69"/>
  <c r="R69"/>
  <c r="R68" s="1"/>
  <c r="Q69"/>
  <c r="Q68" s="1"/>
  <c r="P69"/>
  <c r="P68" s="1"/>
  <c r="O69"/>
  <c r="N69"/>
  <c r="M69"/>
  <c r="M68" s="1"/>
  <c r="L69"/>
  <c r="K69"/>
  <c r="J69"/>
  <c r="I69"/>
  <c r="I68" s="1"/>
  <c r="H69"/>
  <c r="G69"/>
  <c r="F69"/>
  <c r="F68" s="1"/>
  <c r="E69"/>
  <c r="X69" s="1"/>
  <c r="W68"/>
  <c r="T68"/>
  <c r="S68"/>
  <c r="O68"/>
  <c r="N68"/>
  <c r="L68"/>
  <c r="K68"/>
  <c r="J68"/>
  <c r="H68"/>
  <c r="G68"/>
  <c r="X67"/>
  <c r="X66"/>
  <c r="X65"/>
  <c r="X64"/>
  <c r="X63"/>
  <c r="X62"/>
  <c r="X61"/>
  <c r="X60"/>
  <c r="X59"/>
  <c r="X58"/>
  <c r="X57"/>
  <c r="X56"/>
  <c r="X55"/>
  <c r="X54"/>
  <c r="X53"/>
  <c r="X52"/>
  <c r="X51"/>
  <c r="X50"/>
  <c r="X48"/>
  <c r="X47"/>
  <c r="X46"/>
  <c r="U45"/>
  <c r="U44" s="1"/>
  <c r="Q45"/>
  <c r="N45"/>
  <c r="G45"/>
  <c r="X45" s="1"/>
  <c r="W44"/>
  <c r="V44"/>
  <c r="T44"/>
  <c r="S44"/>
  <c r="R44"/>
  <c r="Q44"/>
  <c r="P44"/>
  <c r="O44"/>
  <c r="N44"/>
  <c r="M44"/>
  <c r="L44"/>
  <c r="K44"/>
  <c r="J44"/>
  <c r="I44"/>
  <c r="H44"/>
  <c r="F44"/>
  <c r="E44"/>
  <c r="U43"/>
  <c r="S43"/>
  <c r="S42" s="1"/>
  <c r="P43"/>
  <c r="P42" s="1"/>
  <c r="G43"/>
  <c r="G42" s="1"/>
  <c r="F43"/>
  <c r="F42" s="1"/>
  <c r="E43"/>
  <c r="W42"/>
  <c r="V42"/>
  <c r="U42"/>
  <c r="T42"/>
  <c r="R42"/>
  <c r="Q42"/>
  <c r="O42"/>
  <c r="N42"/>
  <c r="M42"/>
  <c r="L42"/>
  <c r="K42"/>
  <c r="J42"/>
  <c r="I42"/>
  <c r="H42"/>
  <c r="E42"/>
  <c r="X41"/>
  <c r="X40"/>
  <c r="W39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X38"/>
  <c r="X37"/>
  <c r="X36"/>
  <c r="X35"/>
  <c r="X34"/>
  <c r="X33"/>
  <c r="X32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X29"/>
  <c r="U28"/>
  <c r="U79" s="1"/>
  <c r="U78" s="1"/>
  <c r="S28"/>
  <c r="S79" s="1"/>
  <c r="S78" s="1"/>
  <c r="R28"/>
  <c r="R79" s="1"/>
  <c r="R78" s="1"/>
  <c r="N28"/>
  <c r="N79" s="1"/>
  <c r="N78" s="1"/>
  <c r="G28"/>
  <c r="G79" s="1"/>
  <c r="G78" s="1"/>
  <c r="F28"/>
  <c r="F26" s="1"/>
  <c r="F25" s="1"/>
  <c r="W27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W26"/>
  <c r="V26"/>
  <c r="T26"/>
  <c r="T25" s="1"/>
  <c r="S26"/>
  <c r="Q26"/>
  <c r="Q25" s="1"/>
  <c r="P26"/>
  <c r="P25" s="1"/>
  <c r="O26"/>
  <c r="M26"/>
  <c r="M25" s="1"/>
  <c r="L26"/>
  <c r="L25" s="1"/>
  <c r="K26"/>
  <c r="K25" s="1"/>
  <c r="J26"/>
  <c r="I26"/>
  <c r="I25" s="1"/>
  <c r="H26"/>
  <c r="H25" s="1"/>
  <c r="E26"/>
  <c r="W25"/>
  <c r="V25"/>
  <c r="S25"/>
  <c r="O25"/>
  <c r="J25"/>
  <c r="E25"/>
  <c r="W24"/>
  <c r="V24"/>
  <c r="V23" s="1"/>
  <c r="T24"/>
  <c r="R24"/>
  <c r="R23" s="1"/>
  <c r="Q24"/>
  <c r="P24"/>
  <c r="P23" s="1"/>
  <c r="O24"/>
  <c r="O23" s="1"/>
  <c r="N24"/>
  <c r="N23" s="1"/>
  <c r="M24"/>
  <c r="L24"/>
  <c r="K24"/>
  <c r="K23" s="1"/>
  <c r="J24"/>
  <c r="J23" s="1"/>
  <c r="I24"/>
  <c r="H24"/>
  <c r="F24"/>
  <c r="F23" s="1"/>
  <c r="E24"/>
  <c r="W23"/>
  <c r="T23"/>
  <c r="Q23"/>
  <c r="M23"/>
  <c r="L23"/>
  <c r="I23"/>
  <c r="H23"/>
  <c r="E23"/>
  <c r="W22"/>
  <c r="V22"/>
  <c r="T22"/>
  <c r="S22"/>
  <c r="R22"/>
  <c r="Q22"/>
  <c r="P22"/>
  <c r="O22"/>
  <c r="N22"/>
  <c r="M22"/>
  <c r="L22"/>
  <c r="K22"/>
  <c r="J22"/>
  <c r="I22"/>
  <c r="H22"/>
  <c r="E22"/>
  <c r="E20" s="1"/>
  <c r="W21"/>
  <c r="W20" s="1"/>
  <c r="V21"/>
  <c r="T21"/>
  <c r="S21"/>
  <c r="S20" s="1"/>
  <c r="R21"/>
  <c r="Q21"/>
  <c r="P21"/>
  <c r="O21"/>
  <c r="O20" s="1"/>
  <c r="N21"/>
  <c r="N20" s="1"/>
  <c r="M21"/>
  <c r="L21"/>
  <c r="K21"/>
  <c r="K20" s="1"/>
  <c r="J21"/>
  <c r="I21"/>
  <c r="H21"/>
  <c r="G21"/>
  <c r="F21"/>
  <c r="E21"/>
  <c r="V20"/>
  <c r="R20"/>
  <c r="Q20"/>
  <c r="M20"/>
  <c r="J20"/>
  <c r="I20"/>
  <c r="W19"/>
  <c r="V19"/>
  <c r="U19"/>
  <c r="U18" s="1"/>
  <c r="T19"/>
  <c r="R19"/>
  <c r="R18" s="1"/>
  <c r="Q19"/>
  <c r="Q18" s="1"/>
  <c r="P19"/>
  <c r="O19"/>
  <c r="N19"/>
  <c r="N18" s="1"/>
  <c r="M19"/>
  <c r="M18" s="1"/>
  <c r="L19"/>
  <c r="L18" s="1"/>
  <c r="K19"/>
  <c r="J19"/>
  <c r="J18" s="1"/>
  <c r="I19"/>
  <c r="I18" s="1"/>
  <c r="H19"/>
  <c r="E19"/>
  <c r="W18"/>
  <c r="V18"/>
  <c r="T18"/>
  <c r="P18"/>
  <c r="O18"/>
  <c r="K18"/>
  <c r="H18"/>
  <c r="V17"/>
  <c r="V16" s="1"/>
  <c r="X15"/>
  <c r="W14"/>
  <c r="V14"/>
  <c r="T14"/>
  <c r="R14"/>
  <c r="Q14"/>
  <c r="P14"/>
  <c r="O14"/>
  <c r="N14"/>
  <c r="M14"/>
  <c r="L14"/>
  <c r="K14"/>
  <c r="J14"/>
  <c r="I14"/>
  <c r="H14"/>
  <c r="F14"/>
  <c r="E14"/>
  <c r="W13"/>
  <c r="W12" s="1"/>
  <c r="V13"/>
  <c r="V12" s="1"/>
  <c r="U13"/>
  <c r="T13"/>
  <c r="T12" s="1"/>
  <c r="R13"/>
  <c r="R12" s="1"/>
  <c r="Q13"/>
  <c r="P13"/>
  <c r="P12" s="1"/>
  <c r="O13"/>
  <c r="O12" s="1"/>
  <c r="N13"/>
  <c r="N12" s="1"/>
  <c r="M13"/>
  <c r="L13"/>
  <c r="L12" s="1"/>
  <c r="K13"/>
  <c r="K12" s="1"/>
  <c r="J13"/>
  <c r="J12" s="1"/>
  <c r="I13"/>
  <c r="H13"/>
  <c r="H12" s="1"/>
  <c r="E13"/>
  <c r="E12" s="1"/>
  <c r="W11"/>
  <c r="W10" s="1"/>
  <c r="W8" s="1"/>
  <c r="V11"/>
  <c r="S11"/>
  <c r="S10" s="1"/>
  <c r="S8" s="1"/>
  <c r="R11"/>
  <c r="O11"/>
  <c r="O10" s="1"/>
  <c r="O8" s="1"/>
  <c r="N11"/>
  <c r="K11"/>
  <c r="K10" s="1"/>
  <c r="K8" s="1"/>
  <c r="J11"/>
  <c r="J10" s="1"/>
  <c r="J8" s="1"/>
  <c r="G11"/>
  <c r="G10" s="1"/>
  <c r="F11"/>
  <c r="V10"/>
  <c r="V8" s="1"/>
  <c r="R10"/>
  <c r="R8" s="1"/>
  <c r="N10"/>
  <c r="F10"/>
  <c r="U9"/>
  <c r="S9"/>
  <c r="R9"/>
  <c r="P9"/>
  <c r="N9"/>
  <c r="L9"/>
  <c r="G9"/>
  <c r="F9"/>
  <c r="F8" s="1"/>
  <c r="E9"/>
  <c r="N8"/>
  <c r="U7"/>
  <c r="S7"/>
  <c r="P7"/>
  <c r="N7"/>
  <c r="G7"/>
  <c r="F7"/>
  <c r="F5" s="1"/>
  <c r="E7"/>
  <c r="U6"/>
  <c r="U5" s="1"/>
  <c r="S6"/>
  <c r="P6"/>
  <c r="N6"/>
  <c r="G6"/>
  <c r="F6"/>
  <c r="E6"/>
  <c r="W5"/>
  <c r="V5"/>
  <c r="T5"/>
  <c r="S5"/>
  <c r="R5"/>
  <c r="Q5"/>
  <c r="O5"/>
  <c r="M5"/>
  <c r="L5"/>
  <c r="K5"/>
  <c r="J5"/>
  <c r="I5"/>
  <c r="H5"/>
  <c r="G5"/>
  <c r="P16" i="8"/>
  <c r="F16" i="7"/>
  <c r="G16"/>
  <c r="H16"/>
  <c r="I16"/>
  <c r="J16"/>
  <c r="K16"/>
  <c r="E16"/>
  <c r="F16" i="6"/>
  <c r="G16"/>
  <c r="H16"/>
  <c r="I16"/>
  <c r="E16"/>
  <c r="F16" i="1"/>
  <c r="G16"/>
  <c r="H16"/>
  <c r="I16"/>
  <c r="J16"/>
  <c r="K16"/>
  <c r="L16"/>
  <c r="M16"/>
  <c r="N16"/>
  <c r="O16"/>
  <c r="P16"/>
  <c r="R16"/>
  <c r="S16"/>
  <c r="T16"/>
  <c r="U16"/>
  <c r="V16"/>
  <c r="W16"/>
  <c r="X16"/>
  <c r="E16"/>
  <c r="F16" i="5"/>
  <c r="G16"/>
  <c r="H16"/>
  <c r="I16"/>
  <c r="J16"/>
  <c r="K16"/>
  <c r="L16"/>
  <c r="M16"/>
  <c r="N16"/>
  <c r="O16"/>
  <c r="P16"/>
  <c r="Q16"/>
  <c r="R16"/>
  <c r="S16"/>
  <c r="T16"/>
  <c r="U16"/>
  <c r="V16"/>
  <c r="E16"/>
  <c r="O16" i="4"/>
  <c r="P16"/>
  <c r="F16"/>
  <c r="G16"/>
  <c r="H16"/>
  <c r="I16"/>
  <c r="J16"/>
  <c r="K16"/>
  <c r="L16"/>
  <c r="M16"/>
  <c r="N16"/>
  <c r="E16"/>
  <c r="F16" i="3"/>
  <c r="G16"/>
  <c r="H16"/>
  <c r="I16"/>
  <c r="J16"/>
  <c r="K16"/>
  <c r="L16"/>
  <c r="E16"/>
  <c r="N16" i="2"/>
  <c r="F16"/>
  <c r="G16"/>
  <c r="H16"/>
  <c r="I16"/>
  <c r="J16"/>
  <c r="K16"/>
  <c r="L16"/>
  <c r="M16"/>
  <c r="E16"/>
  <c r="O106"/>
  <c r="O105"/>
  <c r="O104"/>
  <c r="O103"/>
  <c r="O102"/>
  <c r="O101"/>
  <c r="O100"/>
  <c r="O99"/>
  <c r="N98"/>
  <c r="M98"/>
  <c r="L98"/>
  <c r="K98"/>
  <c r="J98"/>
  <c r="I98"/>
  <c r="H98"/>
  <c r="G98"/>
  <c r="F98"/>
  <c r="E98"/>
  <c r="O97"/>
  <c r="O96"/>
  <c r="O95"/>
  <c r="O94"/>
  <c r="N93"/>
  <c r="N77" s="1"/>
  <c r="N76" s="1"/>
  <c r="M93"/>
  <c r="L93"/>
  <c r="L77" s="1"/>
  <c r="L76" s="1"/>
  <c r="K93"/>
  <c r="K11" s="1"/>
  <c r="K10" s="1"/>
  <c r="K8" s="1"/>
  <c r="J93"/>
  <c r="J77" s="1"/>
  <c r="J76" s="1"/>
  <c r="I93"/>
  <c r="H93"/>
  <c r="G93"/>
  <c r="G11" s="1"/>
  <c r="G10" s="1"/>
  <c r="G8" s="1"/>
  <c r="F93"/>
  <c r="F77" s="1"/>
  <c r="F76" s="1"/>
  <c r="E93"/>
  <c r="E69" s="1"/>
  <c r="E68" s="1"/>
  <c r="O92"/>
  <c r="O91"/>
  <c r="N90"/>
  <c r="M90"/>
  <c r="L90"/>
  <c r="K90"/>
  <c r="J90"/>
  <c r="I90"/>
  <c r="H90"/>
  <c r="G90"/>
  <c r="F90"/>
  <c r="E90"/>
  <c r="O89"/>
  <c r="N88"/>
  <c r="M88"/>
  <c r="L88"/>
  <c r="K88"/>
  <c r="J88"/>
  <c r="I88"/>
  <c r="H88"/>
  <c r="G88"/>
  <c r="F88"/>
  <c r="E88"/>
  <c r="N87"/>
  <c r="N86" s="1"/>
  <c r="M87"/>
  <c r="M86" s="1"/>
  <c r="L87"/>
  <c r="K87"/>
  <c r="J87"/>
  <c r="I87"/>
  <c r="H87"/>
  <c r="G87"/>
  <c r="F87"/>
  <c r="F86" s="1"/>
  <c r="E87"/>
  <c r="E86" s="1"/>
  <c r="I86"/>
  <c r="O85"/>
  <c r="O84"/>
  <c r="N83"/>
  <c r="M83"/>
  <c r="L83"/>
  <c r="K83"/>
  <c r="J83"/>
  <c r="I83"/>
  <c r="I82" s="1"/>
  <c r="H83"/>
  <c r="G83"/>
  <c r="F83"/>
  <c r="E83"/>
  <c r="O81"/>
  <c r="N80"/>
  <c r="M80"/>
  <c r="L80"/>
  <c r="K80"/>
  <c r="J80"/>
  <c r="I80"/>
  <c r="H80"/>
  <c r="G80"/>
  <c r="F80"/>
  <c r="E80"/>
  <c r="N79"/>
  <c r="N78" s="1"/>
  <c r="M79"/>
  <c r="M78" s="1"/>
  <c r="L79"/>
  <c r="K79"/>
  <c r="J79"/>
  <c r="I79"/>
  <c r="I78" s="1"/>
  <c r="H79"/>
  <c r="G79"/>
  <c r="F79"/>
  <c r="F78" s="1"/>
  <c r="E79"/>
  <c r="E78" s="1"/>
  <c r="L78"/>
  <c r="K78"/>
  <c r="J78"/>
  <c r="H78"/>
  <c r="G78"/>
  <c r="M77"/>
  <c r="K77"/>
  <c r="K76" s="1"/>
  <c r="I77"/>
  <c r="I76" s="1"/>
  <c r="H77"/>
  <c r="H76" s="1"/>
  <c r="E77"/>
  <c r="E76" s="1"/>
  <c r="M76"/>
  <c r="O75"/>
  <c r="N74"/>
  <c r="M74"/>
  <c r="L74"/>
  <c r="K74"/>
  <c r="J74"/>
  <c r="I74"/>
  <c r="H74"/>
  <c r="G74"/>
  <c r="F74"/>
  <c r="E74"/>
  <c r="N73"/>
  <c r="N72" s="1"/>
  <c r="M73"/>
  <c r="M72" s="1"/>
  <c r="L73"/>
  <c r="L72" s="1"/>
  <c r="K73"/>
  <c r="J73"/>
  <c r="I73"/>
  <c r="I72" s="1"/>
  <c r="H73"/>
  <c r="H72" s="1"/>
  <c r="G73"/>
  <c r="F73"/>
  <c r="E73"/>
  <c r="E72" s="1"/>
  <c r="K72"/>
  <c r="J72"/>
  <c r="G72"/>
  <c r="F72"/>
  <c r="N71"/>
  <c r="N70" s="1"/>
  <c r="M71"/>
  <c r="L71"/>
  <c r="L70" s="1"/>
  <c r="K71"/>
  <c r="K70" s="1"/>
  <c r="J71"/>
  <c r="J70" s="1"/>
  <c r="I71"/>
  <c r="I70" s="1"/>
  <c r="H71"/>
  <c r="H70" s="1"/>
  <c r="G71"/>
  <c r="G70" s="1"/>
  <c r="F71"/>
  <c r="F70" s="1"/>
  <c r="E71"/>
  <c r="M70"/>
  <c r="E70"/>
  <c r="M69"/>
  <c r="M68" s="1"/>
  <c r="L69"/>
  <c r="L68" s="1"/>
  <c r="J69"/>
  <c r="J68" s="1"/>
  <c r="I69"/>
  <c r="I68" s="1"/>
  <c r="H69"/>
  <c r="F69"/>
  <c r="F68" s="1"/>
  <c r="H68"/>
  <c r="O67"/>
  <c r="O66"/>
  <c r="O65"/>
  <c r="O64"/>
  <c r="O63"/>
  <c r="O62"/>
  <c r="O61"/>
  <c r="O60"/>
  <c r="O59"/>
  <c r="O58"/>
  <c r="O57"/>
  <c r="O56"/>
  <c r="O55"/>
  <c r="O54"/>
  <c r="O53"/>
  <c r="O52"/>
  <c r="O51"/>
  <c r="O50"/>
  <c r="O48"/>
  <c r="O47"/>
  <c r="O46"/>
  <c r="O45"/>
  <c r="N44"/>
  <c r="M44"/>
  <c r="L44"/>
  <c r="K44"/>
  <c r="J44"/>
  <c r="I44"/>
  <c r="H44"/>
  <c r="G44"/>
  <c r="F44"/>
  <c r="E44"/>
  <c r="O43"/>
  <c r="N42"/>
  <c r="M42"/>
  <c r="L42"/>
  <c r="K42"/>
  <c r="J42"/>
  <c r="I42"/>
  <c r="H42"/>
  <c r="G42"/>
  <c r="F42"/>
  <c r="E42"/>
  <c r="O41"/>
  <c r="O40"/>
  <c r="N39"/>
  <c r="M39"/>
  <c r="L39"/>
  <c r="K39"/>
  <c r="J39"/>
  <c r="I39"/>
  <c r="H39"/>
  <c r="G39"/>
  <c r="F39"/>
  <c r="E39"/>
  <c r="O38"/>
  <c r="O37"/>
  <c r="O36"/>
  <c r="O35"/>
  <c r="O34"/>
  <c r="O33"/>
  <c r="O32"/>
  <c r="N31"/>
  <c r="M31"/>
  <c r="L31"/>
  <c r="K31"/>
  <c r="J31"/>
  <c r="I31"/>
  <c r="H31"/>
  <c r="G31"/>
  <c r="F31"/>
  <c r="E31"/>
  <c r="O29"/>
  <c r="O28"/>
  <c r="N27"/>
  <c r="M27"/>
  <c r="L27"/>
  <c r="J27"/>
  <c r="I27"/>
  <c r="H27"/>
  <c r="F27"/>
  <c r="E27"/>
  <c r="N26"/>
  <c r="N25" s="1"/>
  <c r="M26"/>
  <c r="M25" s="1"/>
  <c r="L26"/>
  <c r="K26"/>
  <c r="J26"/>
  <c r="J25" s="1"/>
  <c r="I26"/>
  <c r="I25" s="1"/>
  <c r="H26"/>
  <c r="H25" s="1"/>
  <c r="G26"/>
  <c r="G25" s="1"/>
  <c r="F26"/>
  <c r="F25" s="1"/>
  <c r="E26"/>
  <c r="L25"/>
  <c r="K25"/>
  <c r="E25"/>
  <c r="N24"/>
  <c r="N23" s="1"/>
  <c r="M24"/>
  <c r="M23" s="1"/>
  <c r="L24"/>
  <c r="L23" s="1"/>
  <c r="K24"/>
  <c r="J24"/>
  <c r="I24"/>
  <c r="H24"/>
  <c r="H23" s="1"/>
  <c r="G24"/>
  <c r="G23" s="1"/>
  <c r="F24"/>
  <c r="F23" s="1"/>
  <c r="E24"/>
  <c r="K23"/>
  <c r="J23"/>
  <c r="I23"/>
  <c r="E23"/>
  <c r="N22"/>
  <c r="M22"/>
  <c r="L22"/>
  <c r="L20" s="1"/>
  <c r="K22"/>
  <c r="K20" s="1"/>
  <c r="J22"/>
  <c r="I22"/>
  <c r="H22"/>
  <c r="G22"/>
  <c r="G20" s="1"/>
  <c r="F22"/>
  <c r="E22"/>
  <c r="N21"/>
  <c r="M21"/>
  <c r="L21"/>
  <c r="K21"/>
  <c r="J21"/>
  <c r="I21"/>
  <c r="H21"/>
  <c r="G21"/>
  <c r="F21"/>
  <c r="E21"/>
  <c r="N19"/>
  <c r="N18" s="1"/>
  <c r="M19"/>
  <c r="M18" s="1"/>
  <c r="L19"/>
  <c r="L18" s="1"/>
  <c r="K19"/>
  <c r="K18" s="1"/>
  <c r="J19"/>
  <c r="I19"/>
  <c r="H19"/>
  <c r="G19"/>
  <c r="G18" s="1"/>
  <c r="F19"/>
  <c r="F18" s="1"/>
  <c r="E19"/>
  <c r="J18"/>
  <c r="I18"/>
  <c r="H18"/>
  <c r="E18"/>
  <c r="O17"/>
  <c r="O15"/>
  <c r="N14"/>
  <c r="M14"/>
  <c r="L14"/>
  <c r="K14"/>
  <c r="J14"/>
  <c r="I14"/>
  <c r="H14"/>
  <c r="G14"/>
  <c r="F14"/>
  <c r="E14"/>
  <c r="N13"/>
  <c r="N12" s="1"/>
  <c r="M13"/>
  <c r="L13"/>
  <c r="K13"/>
  <c r="K12" s="1"/>
  <c r="J13"/>
  <c r="J12" s="1"/>
  <c r="I13"/>
  <c r="H13"/>
  <c r="G13"/>
  <c r="G12" s="1"/>
  <c r="F13"/>
  <c r="F12" s="1"/>
  <c r="E13"/>
  <c r="N11"/>
  <c r="N10" s="1"/>
  <c r="N8" s="1"/>
  <c r="M11"/>
  <c r="M10" s="1"/>
  <c r="M8" s="1"/>
  <c r="L11"/>
  <c r="J11"/>
  <c r="J10" s="1"/>
  <c r="J8" s="1"/>
  <c r="I11"/>
  <c r="I10" s="1"/>
  <c r="I8" s="1"/>
  <c r="H11"/>
  <c r="H10" s="1"/>
  <c r="H8" s="1"/>
  <c r="F11"/>
  <c r="F10" s="1"/>
  <c r="F8" s="1"/>
  <c r="E11"/>
  <c r="L10"/>
  <c r="L8" s="1"/>
  <c r="E10"/>
  <c r="E8" s="1"/>
  <c r="O9"/>
  <c r="O7"/>
  <c r="O6"/>
  <c r="N5"/>
  <c r="M5"/>
  <c r="L5"/>
  <c r="K5"/>
  <c r="J5"/>
  <c r="I5"/>
  <c r="H5"/>
  <c r="G5"/>
  <c r="F5"/>
  <c r="E5"/>
  <c r="N93" i="5"/>
  <c r="E125" i="10"/>
  <c r="E109"/>
  <c r="E101"/>
  <c r="E95"/>
  <c r="E74"/>
  <c r="E54"/>
  <c r="E35"/>
  <c r="E22"/>
  <c r="E13"/>
  <c r="E12" i="2" l="1"/>
  <c r="M12"/>
  <c r="M4" s="1"/>
  <c r="H12"/>
  <c r="L12"/>
  <c r="G27"/>
  <c r="K27"/>
  <c r="K4" s="1"/>
  <c r="O39"/>
  <c r="O42"/>
  <c r="G77"/>
  <c r="G76" s="1"/>
  <c r="G86"/>
  <c r="O86" s="1"/>
  <c r="K86"/>
  <c r="F82"/>
  <c r="N82"/>
  <c r="I12"/>
  <c r="E82"/>
  <c r="M82"/>
  <c r="J86"/>
  <c r="J82" s="1"/>
  <c r="O98"/>
  <c r="O4" i="11"/>
  <c r="O107" s="1"/>
  <c r="G8"/>
  <c r="I12"/>
  <c r="M12"/>
  <c r="Q12"/>
  <c r="V4"/>
  <c r="V3" s="1"/>
  <c r="X17"/>
  <c r="N26"/>
  <c r="N25" s="1"/>
  <c r="R26"/>
  <c r="R25" s="1"/>
  <c r="X73"/>
  <c r="X87"/>
  <c r="I86"/>
  <c r="M86"/>
  <c r="Q86"/>
  <c r="U86"/>
  <c r="F86"/>
  <c r="F82" s="1"/>
  <c r="J86"/>
  <c r="J82" s="1"/>
  <c r="N86"/>
  <c r="N82" s="1"/>
  <c r="R86"/>
  <c r="R82" s="1"/>
  <c r="V86"/>
  <c r="V82" s="1"/>
  <c r="H20"/>
  <c r="L20"/>
  <c r="P20"/>
  <c r="T20"/>
  <c r="O49"/>
  <c r="O3" s="1"/>
  <c r="X6"/>
  <c r="X7"/>
  <c r="P5"/>
  <c r="I49"/>
  <c r="Q49"/>
  <c r="V49"/>
  <c r="X83"/>
  <c r="I82"/>
  <c r="M82"/>
  <c r="M49" s="1"/>
  <c r="Q82"/>
  <c r="U82"/>
  <c r="U49" s="1"/>
  <c r="J49"/>
  <c r="H82"/>
  <c r="L82"/>
  <c r="L49" s="1"/>
  <c r="P82"/>
  <c r="T82"/>
  <c r="T49" s="1"/>
  <c r="F49" i="2"/>
  <c r="J49"/>
  <c r="L4"/>
  <c r="M20"/>
  <c r="H20"/>
  <c r="J20"/>
  <c r="J4" s="1"/>
  <c r="N69"/>
  <c r="N68" s="1"/>
  <c r="N49" s="1"/>
  <c r="O74"/>
  <c r="O80"/>
  <c r="H86"/>
  <c r="H82" s="1"/>
  <c r="L86"/>
  <c r="L82" s="1"/>
  <c r="L49" s="1"/>
  <c r="O90"/>
  <c r="M49"/>
  <c r="O76"/>
  <c r="O72"/>
  <c r="I20"/>
  <c r="O44"/>
  <c r="O88"/>
  <c r="E76" i="11"/>
  <c r="W4"/>
  <c r="W107" s="1"/>
  <c r="K4"/>
  <c r="J4"/>
  <c r="R4"/>
  <c r="R107" s="1"/>
  <c r="P49"/>
  <c r="V107"/>
  <c r="K49"/>
  <c r="G49"/>
  <c r="X42"/>
  <c r="G22"/>
  <c r="G20" s="1"/>
  <c r="U24"/>
  <c r="U23" s="1"/>
  <c r="S49"/>
  <c r="X39"/>
  <c r="X43"/>
  <c r="G44"/>
  <c r="X30" s="1"/>
  <c r="X70"/>
  <c r="X80"/>
  <c r="X16"/>
  <c r="E5"/>
  <c r="X9"/>
  <c r="E11"/>
  <c r="I11"/>
  <c r="I10" s="1"/>
  <c r="I8" s="1"/>
  <c r="I4" s="1"/>
  <c r="M11"/>
  <c r="M10" s="1"/>
  <c r="M8" s="1"/>
  <c r="Q11"/>
  <c r="Q10" s="1"/>
  <c r="Q8" s="1"/>
  <c r="Q4" s="1"/>
  <c r="U11"/>
  <c r="U10" s="1"/>
  <c r="U8" s="1"/>
  <c r="G13"/>
  <c r="G12" s="1"/>
  <c r="S13"/>
  <c r="G19"/>
  <c r="G18" s="1"/>
  <c r="S19"/>
  <c r="S18" s="1"/>
  <c r="U21"/>
  <c r="F22"/>
  <c r="F20" s="1"/>
  <c r="R49"/>
  <c r="X71"/>
  <c r="X98"/>
  <c r="N5"/>
  <c r="N4" s="1"/>
  <c r="N107" s="1"/>
  <c r="U14"/>
  <c r="U12" s="1"/>
  <c r="G26"/>
  <c r="G25" s="1"/>
  <c r="X28"/>
  <c r="X74"/>
  <c r="W49"/>
  <c r="X88"/>
  <c r="X90"/>
  <c r="X93"/>
  <c r="H11"/>
  <c r="H10" s="1"/>
  <c r="H8" s="1"/>
  <c r="H4" s="1"/>
  <c r="L11"/>
  <c r="L10" s="1"/>
  <c r="L8" s="1"/>
  <c r="L4" s="1"/>
  <c r="P11"/>
  <c r="P10" s="1"/>
  <c r="P8" s="1"/>
  <c r="T11"/>
  <c r="T10" s="1"/>
  <c r="T8" s="1"/>
  <c r="T4" s="1"/>
  <c r="F13"/>
  <c r="F12" s="1"/>
  <c r="G14"/>
  <c r="S14"/>
  <c r="E18"/>
  <c r="F19"/>
  <c r="F18" s="1"/>
  <c r="U22"/>
  <c r="G24"/>
  <c r="G23" s="1"/>
  <c r="S24"/>
  <c r="S23" s="1"/>
  <c r="U26"/>
  <c r="U25" s="1"/>
  <c r="N49"/>
  <c r="X31"/>
  <c r="X44"/>
  <c r="E68"/>
  <c r="E72"/>
  <c r="X72" s="1"/>
  <c r="H77"/>
  <c r="H76" s="1"/>
  <c r="H49" s="1"/>
  <c r="E86"/>
  <c r="X79"/>
  <c r="F79"/>
  <c r="F78" s="1"/>
  <c r="F49" s="1"/>
  <c r="O5" i="2"/>
  <c r="O24"/>
  <c r="N20"/>
  <c r="O14"/>
  <c r="O22"/>
  <c r="O23"/>
  <c r="O25"/>
  <c r="H4"/>
  <c r="H107" s="1"/>
  <c r="O13"/>
  <c r="H49"/>
  <c r="O78"/>
  <c r="O26"/>
  <c r="E20"/>
  <c r="F4"/>
  <c r="F20"/>
  <c r="O16"/>
  <c r="G4"/>
  <c r="G107" s="1"/>
  <c r="I49"/>
  <c r="K82"/>
  <c r="O8"/>
  <c r="E49"/>
  <c r="O68"/>
  <c r="O11"/>
  <c r="O10" s="1"/>
  <c r="I4"/>
  <c r="I107" s="1"/>
  <c r="O18"/>
  <c r="O70"/>
  <c r="O71"/>
  <c r="O77"/>
  <c r="O83"/>
  <c r="O87"/>
  <c r="O93"/>
  <c r="O21"/>
  <c r="G69"/>
  <c r="G68" s="1"/>
  <c r="K69"/>
  <c r="K68" s="1"/>
  <c r="O73"/>
  <c r="O79"/>
  <c r="O19"/>
  <c r="O31"/>
  <c r="E126" i="10"/>
  <c r="O69" i="2" l="1"/>
  <c r="G82"/>
  <c r="G49" s="1"/>
  <c r="S12" i="11"/>
  <c r="X12" s="1"/>
  <c r="X25"/>
  <c r="U20"/>
  <c r="X76"/>
  <c r="X86"/>
  <c r="X26"/>
  <c r="X22"/>
  <c r="X14"/>
  <c r="P4"/>
  <c r="P107" s="1"/>
  <c r="X20"/>
  <c r="M4"/>
  <c r="M107" s="1"/>
  <c r="X23"/>
  <c r="X19"/>
  <c r="J3" i="2"/>
  <c r="J107"/>
  <c r="L3"/>
  <c r="L107"/>
  <c r="O27"/>
  <c r="M3"/>
  <c r="M107"/>
  <c r="K49"/>
  <c r="O30"/>
  <c r="O82"/>
  <c r="K3"/>
  <c r="K107"/>
  <c r="W3" i="11"/>
  <c r="U4"/>
  <c r="U107" s="1"/>
  <c r="T107"/>
  <c r="T3"/>
  <c r="H107"/>
  <c r="H3"/>
  <c r="X11"/>
  <c r="X10" s="1"/>
  <c r="E10"/>
  <c r="E8" s="1"/>
  <c r="X8" s="1"/>
  <c r="L107"/>
  <c r="L3"/>
  <c r="I3"/>
  <c r="I107"/>
  <c r="J107"/>
  <c r="J3"/>
  <c r="E82"/>
  <c r="X82" s="1"/>
  <c r="N3"/>
  <c r="X18"/>
  <c r="X13"/>
  <c r="F4"/>
  <c r="F107" s="1"/>
  <c r="R3"/>
  <c r="X21"/>
  <c r="G4"/>
  <c r="G107" s="1"/>
  <c r="X24"/>
  <c r="X77"/>
  <c r="X5"/>
  <c r="E4"/>
  <c r="X68"/>
  <c r="Q3"/>
  <c r="Q107"/>
  <c r="K3"/>
  <c r="K107"/>
  <c r="X27"/>
  <c r="X78"/>
  <c r="N4" i="2"/>
  <c r="N107" s="1"/>
  <c r="H3"/>
  <c r="F3"/>
  <c r="F107"/>
  <c r="O20"/>
  <c r="E4"/>
  <c r="E107" s="1"/>
  <c r="O12"/>
  <c r="I3"/>
  <c r="P3" i="11" l="1"/>
  <c r="U3"/>
  <c r="M3"/>
  <c r="G3" i="2"/>
  <c r="O49"/>
  <c r="E49" i="11"/>
  <c r="X49" s="1"/>
  <c r="S4"/>
  <c r="E107"/>
  <c r="E3"/>
  <c r="G3"/>
  <c r="F3"/>
  <c r="N3" i="2"/>
  <c r="E3"/>
  <c r="O4"/>
  <c r="O107" l="1"/>
  <c r="S107" i="11"/>
  <c r="S3"/>
  <c r="X3" s="1"/>
  <c r="X4"/>
  <c r="O3" i="2"/>
  <c r="K106" i="8"/>
  <c r="K73" s="1"/>
  <c r="K72" s="1"/>
  <c r="S105"/>
  <c r="S71" s="1"/>
  <c r="S70" s="1"/>
  <c r="K105"/>
  <c r="T104"/>
  <c r="T103"/>
  <c r="T102"/>
  <c r="S101"/>
  <c r="S98" s="1"/>
  <c r="Q101"/>
  <c r="Q98" s="1"/>
  <c r="N101"/>
  <c r="N98" s="1"/>
  <c r="M101"/>
  <c r="M98" s="1"/>
  <c r="L101"/>
  <c r="L98" s="1"/>
  <c r="K101"/>
  <c r="K98" s="1"/>
  <c r="O100"/>
  <c r="J100"/>
  <c r="J98" s="1"/>
  <c r="I100"/>
  <c r="R99"/>
  <c r="R98" s="1"/>
  <c r="O99"/>
  <c r="P98"/>
  <c r="H98"/>
  <c r="G98"/>
  <c r="F98"/>
  <c r="E98"/>
  <c r="T97"/>
  <c r="T96"/>
  <c r="T95"/>
  <c r="T94"/>
  <c r="S93"/>
  <c r="R93"/>
  <c r="Q93"/>
  <c r="Q77" s="1"/>
  <c r="Q76" s="1"/>
  <c r="P93"/>
  <c r="P77" s="1"/>
  <c r="P76" s="1"/>
  <c r="O93"/>
  <c r="O77" s="1"/>
  <c r="O76" s="1"/>
  <c r="N93"/>
  <c r="M93"/>
  <c r="M77" s="1"/>
  <c r="M76" s="1"/>
  <c r="L93"/>
  <c r="L69" s="1"/>
  <c r="L68" s="1"/>
  <c r="K93"/>
  <c r="J93"/>
  <c r="I93"/>
  <c r="I77" s="1"/>
  <c r="I76" s="1"/>
  <c r="H93"/>
  <c r="H11" s="1"/>
  <c r="H10" s="1"/>
  <c r="H8" s="1"/>
  <c r="G93"/>
  <c r="F93"/>
  <c r="E93"/>
  <c r="E77" s="1"/>
  <c r="T92"/>
  <c r="T91"/>
  <c r="S90"/>
  <c r="R90"/>
  <c r="Q90"/>
  <c r="P90"/>
  <c r="O90"/>
  <c r="N90"/>
  <c r="M90"/>
  <c r="L90"/>
  <c r="K90"/>
  <c r="J90"/>
  <c r="I90"/>
  <c r="H90"/>
  <c r="G90"/>
  <c r="F90"/>
  <c r="E90"/>
  <c r="T89"/>
  <c r="S88"/>
  <c r="R88"/>
  <c r="Q88"/>
  <c r="P88"/>
  <c r="O88"/>
  <c r="N88"/>
  <c r="M88"/>
  <c r="L88"/>
  <c r="K88"/>
  <c r="J88"/>
  <c r="I88"/>
  <c r="H88"/>
  <c r="G88"/>
  <c r="F88"/>
  <c r="E88"/>
  <c r="S87"/>
  <c r="S86" s="1"/>
  <c r="R87"/>
  <c r="Q87"/>
  <c r="P87"/>
  <c r="O87"/>
  <c r="O86" s="1"/>
  <c r="N87"/>
  <c r="M87"/>
  <c r="L87"/>
  <c r="L86" s="1"/>
  <c r="L82" s="1"/>
  <c r="K87"/>
  <c r="K86" s="1"/>
  <c r="J87"/>
  <c r="I87"/>
  <c r="H87"/>
  <c r="H86" s="1"/>
  <c r="H82" s="1"/>
  <c r="G87"/>
  <c r="G86" s="1"/>
  <c r="F87"/>
  <c r="E87"/>
  <c r="P86"/>
  <c r="T85"/>
  <c r="T84"/>
  <c r="S83"/>
  <c r="S82" s="1"/>
  <c r="R83"/>
  <c r="Q83"/>
  <c r="P83"/>
  <c r="O83"/>
  <c r="N83"/>
  <c r="M83"/>
  <c r="L83"/>
  <c r="K83"/>
  <c r="K82" s="1"/>
  <c r="J83"/>
  <c r="I83"/>
  <c r="H83"/>
  <c r="G83"/>
  <c r="F83"/>
  <c r="E83"/>
  <c r="T81"/>
  <c r="S80"/>
  <c r="R80"/>
  <c r="Q80"/>
  <c r="P80"/>
  <c r="O80"/>
  <c r="N80"/>
  <c r="M80"/>
  <c r="L80"/>
  <c r="K80"/>
  <c r="J80"/>
  <c r="I80"/>
  <c r="H80"/>
  <c r="G80"/>
  <c r="F80"/>
  <c r="E80"/>
  <c r="S77"/>
  <c r="S76" s="1"/>
  <c r="R77"/>
  <c r="R76" s="1"/>
  <c r="N77"/>
  <c r="N76" s="1"/>
  <c r="K77"/>
  <c r="J77"/>
  <c r="J76" s="1"/>
  <c r="H77"/>
  <c r="H76" s="1"/>
  <c r="G77"/>
  <c r="G76" s="1"/>
  <c r="F77"/>
  <c r="K76"/>
  <c r="F76"/>
  <c r="T75"/>
  <c r="S74"/>
  <c r="R74"/>
  <c r="Q74"/>
  <c r="P74"/>
  <c r="O74"/>
  <c r="N74"/>
  <c r="M74"/>
  <c r="L74"/>
  <c r="K74"/>
  <c r="J74"/>
  <c r="I74"/>
  <c r="H74"/>
  <c r="G74"/>
  <c r="F74"/>
  <c r="E74"/>
  <c r="S73"/>
  <c r="S72" s="1"/>
  <c r="R73"/>
  <c r="R72" s="1"/>
  <c r="Q73"/>
  <c r="Q72" s="1"/>
  <c r="P73"/>
  <c r="O73"/>
  <c r="N73"/>
  <c r="N72" s="1"/>
  <c r="M73"/>
  <c r="M72" s="1"/>
  <c r="L73"/>
  <c r="L72" s="1"/>
  <c r="J73"/>
  <c r="J72" s="1"/>
  <c r="I73"/>
  <c r="I72" s="1"/>
  <c r="H73"/>
  <c r="G73"/>
  <c r="F73"/>
  <c r="E73"/>
  <c r="E72" s="1"/>
  <c r="P72"/>
  <c r="O72"/>
  <c r="G72"/>
  <c r="F72"/>
  <c r="R71"/>
  <c r="R70" s="1"/>
  <c r="Q71"/>
  <c r="Q70" s="1"/>
  <c r="P71"/>
  <c r="P70" s="1"/>
  <c r="O71"/>
  <c r="O70" s="1"/>
  <c r="N71"/>
  <c r="N70" s="1"/>
  <c r="M71"/>
  <c r="L71"/>
  <c r="L70" s="1"/>
  <c r="K71"/>
  <c r="J71"/>
  <c r="J70" s="1"/>
  <c r="I71"/>
  <c r="I70" s="1"/>
  <c r="H71"/>
  <c r="H70" s="1"/>
  <c r="G71"/>
  <c r="G70" s="1"/>
  <c r="F71"/>
  <c r="F70" s="1"/>
  <c r="E71"/>
  <c r="M70"/>
  <c r="K70"/>
  <c r="E70"/>
  <c r="S69"/>
  <c r="R69"/>
  <c r="R68" s="1"/>
  <c r="O69"/>
  <c r="O68" s="1"/>
  <c r="N69"/>
  <c r="N68" s="1"/>
  <c r="K69"/>
  <c r="J69"/>
  <c r="J68" s="1"/>
  <c r="G69"/>
  <c r="G68" s="1"/>
  <c r="F69"/>
  <c r="S68"/>
  <c r="K68"/>
  <c r="F68"/>
  <c r="S67"/>
  <c r="R67"/>
  <c r="Q67"/>
  <c r="P67"/>
  <c r="O67"/>
  <c r="N67"/>
  <c r="M67"/>
  <c r="L67"/>
  <c r="K67"/>
  <c r="J67"/>
  <c r="I67"/>
  <c r="H67"/>
  <c r="G67"/>
  <c r="F67"/>
  <c r="E67"/>
  <c r="T66"/>
  <c r="T65"/>
  <c r="T64"/>
  <c r="T63"/>
  <c r="T62"/>
  <c r="T61"/>
  <c r="T60"/>
  <c r="T59"/>
  <c r="T58"/>
  <c r="T57"/>
  <c r="T56"/>
  <c r="T55"/>
  <c r="T54"/>
  <c r="T53"/>
  <c r="T52"/>
  <c r="T51"/>
  <c r="T50"/>
  <c r="T48"/>
  <c r="T47"/>
  <c r="T46"/>
  <c r="T45"/>
  <c r="S44"/>
  <c r="R44"/>
  <c r="Q44"/>
  <c r="P44"/>
  <c r="O44"/>
  <c r="N44"/>
  <c r="M44"/>
  <c r="L44"/>
  <c r="K44"/>
  <c r="J44"/>
  <c r="I44"/>
  <c r="H44"/>
  <c r="G44"/>
  <c r="F44"/>
  <c r="E44"/>
  <c r="S43"/>
  <c r="S42" s="1"/>
  <c r="R43"/>
  <c r="Q43"/>
  <c r="Q42" s="1"/>
  <c r="O43"/>
  <c r="O42" s="1"/>
  <c r="N43"/>
  <c r="N42" s="1"/>
  <c r="M43"/>
  <c r="M42" s="1"/>
  <c r="L43"/>
  <c r="L42" s="1"/>
  <c r="K43"/>
  <c r="K42" s="1"/>
  <c r="J43"/>
  <c r="I43"/>
  <c r="H43"/>
  <c r="H42" s="1"/>
  <c r="G43"/>
  <c r="G42" s="1"/>
  <c r="F43"/>
  <c r="F42" s="1"/>
  <c r="E43"/>
  <c r="E42" s="1"/>
  <c r="R42"/>
  <c r="P42"/>
  <c r="J42"/>
  <c r="I42"/>
  <c r="T41"/>
  <c r="T40"/>
  <c r="S39"/>
  <c r="R39"/>
  <c r="Q39"/>
  <c r="P39"/>
  <c r="O39"/>
  <c r="N39"/>
  <c r="M39"/>
  <c r="L39"/>
  <c r="K39"/>
  <c r="J39"/>
  <c r="I39"/>
  <c r="H39"/>
  <c r="G39"/>
  <c r="F39"/>
  <c r="E39"/>
  <c r="T38"/>
  <c r="T37"/>
  <c r="T36"/>
  <c r="T35"/>
  <c r="T34"/>
  <c r="T33"/>
  <c r="T32"/>
  <c r="S31"/>
  <c r="R31"/>
  <c r="Q31"/>
  <c r="P31"/>
  <c r="O31"/>
  <c r="N31"/>
  <c r="M31"/>
  <c r="L31"/>
  <c r="K31"/>
  <c r="J31"/>
  <c r="I31"/>
  <c r="H31"/>
  <c r="G31"/>
  <c r="F31"/>
  <c r="E31"/>
  <c r="T29"/>
  <c r="S28"/>
  <c r="S79" s="1"/>
  <c r="S78" s="1"/>
  <c r="R28"/>
  <c r="R79" s="1"/>
  <c r="R78" s="1"/>
  <c r="Q28"/>
  <c r="Q79" s="1"/>
  <c r="Q78" s="1"/>
  <c r="P28"/>
  <c r="P79" s="1"/>
  <c r="P78" s="1"/>
  <c r="O28"/>
  <c r="O79" s="1"/>
  <c r="O78" s="1"/>
  <c r="N28"/>
  <c r="N79" s="1"/>
  <c r="N78" s="1"/>
  <c r="M28"/>
  <c r="M79" s="1"/>
  <c r="M78" s="1"/>
  <c r="L28"/>
  <c r="L79" s="1"/>
  <c r="L78" s="1"/>
  <c r="K28"/>
  <c r="K79" s="1"/>
  <c r="K78" s="1"/>
  <c r="J28"/>
  <c r="J79" s="1"/>
  <c r="J78" s="1"/>
  <c r="I28"/>
  <c r="I79" s="1"/>
  <c r="I78" s="1"/>
  <c r="H28"/>
  <c r="H79" s="1"/>
  <c r="H78" s="1"/>
  <c r="G28"/>
  <c r="G79" s="1"/>
  <c r="G78" s="1"/>
  <c r="F28"/>
  <c r="F79" s="1"/>
  <c r="F78" s="1"/>
  <c r="E28"/>
  <c r="E79" s="1"/>
  <c r="S27"/>
  <c r="R27"/>
  <c r="O27"/>
  <c r="N27"/>
  <c r="K27"/>
  <c r="J27"/>
  <c r="G27"/>
  <c r="F27"/>
  <c r="S26"/>
  <c r="S25" s="1"/>
  <c r="R26"/>
  <c r="R25" s="1"/>
  <c r="P26"/>
  <c r="P25" s="1"/>
  <c r="O26"/>
  <c r="O25" s="1"/>
  <c r="N26"/>
  <c r="L26"/>
  <c r="L25" s="1"/>
  <c r="K26"/>
  <c r="K25" s="1"/>
  <c r="J26"/>
  <c r="H26"/>
  <c r="H25" s="1"/>
  <c r="G26"/>
  <c r="G25" s="1"/>
  <c r="F26"/>
  <c r="N25"/>
  <c r="J25"/>
  <c r="F25"/>
  <c r="S24"/>
  <c r="R24"/>
  <c r="R23" s="1"/>
  <c r="P24"/>
  <c r="P23" s="1"/>
  <c r="O24"/>
  <c r="N24"/>
  <c r="N23" s="1"/>
  <c r="L24"/>
  <c r="K24"/>
  <c r="J24"/>
  <c r="J23" s="1"/>
  <c r="H24"/>
  <c r="H23" s="1"/>
  <c r="G24"/>
  <c r="G23" s="1"/>
  <c r="F24"/>
  <c r="F23" s="1"/>
  <c r="S23"/>
  <c r="O23"/>
  <c r="L23"/>
  <c r="K23"/>
  <c r="S22"/>
  <c r="R22"/>
  <c r="P22"/>
  <c r="O22"/>
  <c r="N22"/>
  <c r="L22"/>
  <c r="K22"/>
  <c r="J22"/>
  <c r="H22"/>
  <c r="G22"/>
  <c r="F22"/>
  <c r="S21"/>
  <c r="S20" s="1"/>
  <c r="R21"/>
  <c r="R20" s="1"/>
  <c r="P21"/>
  <c r="O21"/>
  <c r="O20" s="1"/>
  <c r="N21"/>
  <c r="N20" s="1"/>
  <c r="L21"/>
  <c r="K21"/>
  <c r="K20" s="1"/>
  <c r="J21"/>
  <c r="H21"/>
  <c r="G21"/>
  <c r="F21"/>
  <c r="F20" s="1"/>
  <c r="P20"/>
  <c r="L20"/>
  <c r="H20"/>
  <c r="S19"/>
  <c r="S18" s="1"/>
  <c r="R19"/>
  <c r="P19"/>
  <c r="P18" s="1"/>
  <c r="O19"/>
  <c r="O18" s="1"/>
  <c r="N19"/>
  <c r="N18" s="1"/>
  <c r="L19"/>
  <c r="L18" s="1"/>
  <c r="K19"/>
  <c r="K18" s="1"/>
  <c r="J19"/>
  <c r="H19"/>
  <c r="H18" s="1"/>
  <c r="G19"/>
  <c r="G18" s="1"/>
  <c r="F19"/>
  <c r="F18" s="1"/>
  <c r="R18"/>
  <c r="J18"/>
  <c r="S17"/>
  <c r="S16" s="1"/>
  <c r="R17"/>
  <c r="R16" s="1"/>
  <c r="Q17"/>
  <c r="Q16" s="1"/>
  <c r="O17"/>
  <c r="O16" s="1"/>
  <c r="N17"/>
  <c r="M17"/>
  <c r="M16" s="1"/>
  <c r="L17"/>
  <c r="L16" s="1"/>
  <c r="K17"/>
  <c r="K16" s="1"/>
  <c r="J17"/>
  <c r="I17"/>
  <c r="I16" s="1"/>
  <c r="H17"/>
  <c r="H16" s="1"/>
  <c r="G17"/>
  <c r="G16" s="1"/>
  <c r="F17"/>
  <c r="E17"/>
  <c r="T15"/>
  <c r="S14"/>
  <c r="R14"/>
  <c r="P14"/>
  <c r="O14"/>
  <c r="N14"/>
  <c r="L14"/>
  <c r="K14"/>
  <c r="J14"/>
  <c r="H14"/>
  <c r="G14"/>
  <c r="F14"/>
  <c r="S13"/>
  <c r="R13"/>
  <c r="P13"/>
  <c r="O13"/>
  <c r="N13"/>
  <c r="L13"/>
  <c r="K13"/>
  <c r="J13"/>
  <c r="H13"/>
  <c r="G13"/>
  <c r="F13"/>
  <c r="S11"/>
  <c r="R11"/>
  <c r="R10" s="1"/>
  <c r="P11"/>
  <c r="P10" s="1"/>
  <c r="P8" s="1"/>
  <c r="O11"/>
  <c r="O10" s="1"/>
  <c r="N11"/>
  <c r="K11"/>
  <c r="K10" s="1"/>
  <c r="J11"/>
  <c r="G11"/>
  <c r="G10" s="1"/>
  <c r="G8" s="1"/>
  <c r="F11"/>
  <c r="F10" s="1"/>
  <c r="F8" s="1"/>
  <c r="S10"/>
  <c r="N10"/>
  <c r="J10"/>
  <c r="S9"/>
  <c r="R9"/>
  <c r="Q9"/>
  <c r="P9"/>
  <c r="O9"/>
  <c r="N9"/>
  <c r="N8" s="1"/>
  <c r="M9"/>
  <c r="L9"/>
  <c r="K9"/>
  <c r="J9"/>
  <c r="I9"/>
  <c r="H9"/>
  <c r="G9"/>
  <c r="F9"/>
  <c r="E9"/>
  <c r="S7"/>
  <c r="R7"/>
  <c r="R5" s="1"/>
  <c r="Q7"/>
  <c r="P7"/>
  <c r="O7"/>
  <c r="N7"/>
  <c r="M7"/>
  <c r="L7"/>
  <c r="K7"/>
  <c r="J7"/>
  <c r="J5" s="1"/>
  <c r="I7"/>
  <c r="H7"/>
  <c r="G7"/>
  <c r="F7"/>
  <c r="E7"/>
  <c r="T7" s="1"/>
  <c r="S6"/>
  <c r="R6"/>
  <c r="Q6"/>
  <c r="P6"/>
  <c r="P5" s="1"/>
  <c r="O6"/>
  <c r="O5" s="1"/>
  <c r="N6"/>
  <c r="M6"/>
  <c r="L6"/>
  <c r="L5" s="1"/>
  <c r="K6"/>
  <c r="J6"/>
  <c r="I6"/>
  <c r="H6"/>
  <c r="H5" s="1"/>
  <c r="G6"/>
  <c r="G5" s="1"/>
  <c r="F6"/>
  <c r="E6"/>
  <c r="S5"/>
  <c r="N5"/>
  <c r="K5"/>
  <c r="F5"/>
  <c r="X107" i="11" l="1"/>
  <c r="E5" i="8"/>
  <c r="I5"/>
  <c r="M5"/>
  <c r="T5" s="1"/>
  <c r="Q5"/>
  <c r="J8"/>
  <c r="J4" s="1"/>
  <c r="L11"/>
  <c r="L10" s="1"/>
  <c r="L8" s="1"/>
  <c r="R8"/>
  <c r="R4" s="1"/>
  <c r="R107" s="1"/>
  <c r="G4"/>
  <c r="L4"/>
  <c r="L107" s="1"/>
  <c r="P4"/>
  <c r="P107" s="1"/>
  <c r="E19"/>
  <c r="E18" s="1"/>
  <c r="I19"/>
  <c r="I18" s="1"/>
  <c r="T18" s="1"/>
  <c r="M19"/>
  <c r="M18" s="1"/>
  <c r="Q19"/>
  <c r="Q18" s="1"/>
  <c r="P27"/>
  <c r="T31"/>
  <c r="P69"/>
  <c r="P68" s="1"/>
  <c r="P49" s="1"/>
  <c r="T80"/>
  <c r="T83"/>
  <c r="E86"/>
  <c r="E82" s="1"/>
  <c r="I86"/>
  <c r="I82" s="1"/>
  <c r="M86"/>
  <c r="T86" s="1"/>
  <c r="Q86"/>
  <c r="Q82" s="1"/>
  <c r="F86"/>
  <c r="F82" s="1"/>
  <c r="F49" s="1"/>
  <c r="J86"/>
  <c r="J82" s="1"/>
  <c r="N86"/>
  <c r="N82" s="1"/>
  <c r="N49" s="1"/>
  <c r="R86"/>
  <c r="R82" s="1"/>
  <c r="R49" s="1"/>
  <c r="T99"/>
  <c r="E13"/>
  <c r="T12" s="1"/>
  <c r="I13"/>
  <c r="M13"/>
  <c r="Q13"/>
  <c r="J20"/>
  <c r="E24"/>
  <c r="E23" s="1"/>
  <c r="T23" s="1"/>
  <c r="I24"/>
  <c r="I23" s="1"/>
  <c r="M24"/>
  <c r="M23" s="1"/>
  <c r="Q24"/>
  <c r="Q23" s="1"/>
  <c r="H27"/>
  <c r="H4" s="1"/>
  <c r="H107" s="1"/>
  <c r="H69"/>
  <c r="H68" s="1"/>
  <c r="L77"/>
  <c r="L76" s="1"/>
  <c r="L49" s="1"/>
  <c r="G82"/>
  <c r="G49" s="1"/>
  <c r="O82"/>
  <c r="O49" s="1"/>
  <c r="T100"/>
  <c r="T105"/>
  <c r="P82"/>
  <c r="O8"/>
  <c r="O4" s="1"/>
  <c r="S8"/>
  <c r="S4" s="1"/>
  <c r="S107" s="1"/>
  <c r="E14"/>
  <c r="I14"/>
  <c r="M14"/>
  <c r="T14" s="1"/>
  <c r="Q14"/>
  <c r="E21"/>
  <c r="I21"/>
  <c r="M21"/>
  <c r="Q21"/>
  <c r="Q20" s="1"/>
  <c r="G20"/>
  <c r="Q22"/>
  <c r="L27"/>
  <c r="K8"/>
  <c r="K4" s="1"/>
  <c r="K107" s="1"/>
  <c r="M20"/>
  <c r="T70"/>
  <c r="F4"/>
  <c r="F107" s="1"/>
  <c r="F16"/>
  <c r="J16"/>
  <c r="N4"/>
  <c r="N107" s="1"/>
  <c r="N16"/>
  <c r="E22"/>
  <c r="I22"/>
  <c r="I20" s="1"/>
  <c r="M22"/>
  <c r="T44"/>
  <c r="T73"/>
  <c r="T87"/>
  <c r="T90"/>
  <c r="I98"/>
  <c r="T101"/>
  <c r="T17"/>
  <c r="E16"/>
  <c r="T9"/>
  <c r="E26"/>
  <c r="I26"/>
  <c r="I25" s="1"/>
  <c r="M26"/>
  <c r="M25" s="1"/>
  <c r="Q26"/>
  <c r="Q25" s="1"/>
  <c r="T39"/>
  <c r="T67"/>
  <c r="T71"/>
  <c r="T88"/>
  <c r="T6"/>
  <c r="J49"/>
  <c r="T43"/>
  <c r="H72"/>
  <c r="T72" s="1"/>
  <c r="T74"/>
  <c r="S49"/>
  <c r="K49"/>
  <c r="E78"/>
  <c r="T78" s="1"/>
  <c r="T79"/>
  <c r="E76"/>
  <c r="T28"/>
  <c r="E69"/>
  <c r="I69"/>
  <c r="I68" s="1"/>
  <c r="M69"/>
  <c r="M68" s="1"/>
  <c r="Q69"/>
  <c r="Q68" s="1"/>
  <c r="T106"/>
  <c r="T42"/>
  <c r="T93"/>
  <c r="E11"/>
  <c r="I11"/>
  <c r="I10" s="1"/>
  <c r="I8" s="1"/>
  <c r="M11"/>
  <c r="M10" s="1"/>
  <c r="M8" s="1"/>
  <c r="Q11"/>
  <c r="Q10" s="1"/>
  <c r="Q8" s="1"/>
  <c r="E27"/>
  <c r="I27"/>
  <c r="M27"/>
  <c r="Q27"/>
  <c r="O98"/>
  <c r="L3" l="1"/>
  <c r="F3"/>
  <c r="J107"/>
  <c r="J3"/>
  <c r="O107"/>
  <c r="O3"/>
  <c r="M82"/>
  <c r="T82" s="1"/>
  <c r="T76"/>
  <c r="T98"/>
  <c r="I49"/>
  <c r="N3"/>
  <c r="T77"/>
  <c r="K3"/>
  <c r="T19"/>
  <c r="T21"/>
  <c r="M4"/>
  <c r="T22"/>
  <c r="Q49"/>
  <c r="S3"/>
  <c r="P3"/>
  <c r="T24"/>
  <c r="T13"/>
  <c r="T26"/>
  <c r="E25"/>
  <c r="T25" s="1"/>
  <c r="G3"/>
  <c r="G107"/>
  <c r="T16"/>
  <c r="R3"/>
  <c r="H49"/>
  <c r="H3" s="1"/>
  <c r="E20"/>
  <c r="T20" s="1"/>
  <c r="T30"/>
  <c r="T27"/>
  <c r="T69"/>
  <c r="E68"/>
  <c r="E10"/>
  <c r="E8" s="1"/>
  <c r="T11"/>
  <c r="T10" s="1"/>
  <c r="Q4"/>
  <c r="I4"/>
  <c r="M107" l="1"/>
  <c r="M3"/>
  <c r="M49"/>
  <c r="Q3"/>
  <c r="Q107"/>
  <c r="I3"/>
  <c r="I107"/>
  <c r="E49"/>
  <c r="T68"/>
  <c r="E4"/>
  <c r="E107" s="1"/>
  <c r="T8"/>
  <c r="T49" l="1"/>
  <c r="E3"/>
  <c r="T3" s="1"/>
  <c r="T4"/>
  <c r="T107" l="1"/>
  <c r="L106" i="7"/>
  <c r="L105"/>
  <c r="L104"/>
  <c r="L103"/>
  <c r="L102"/>
  <c r="L101"/>
  <c r="L100"/>
  <c r="L99"/>
  <c r="K98"/>
  <c r="J98"/>
  <c r="I98"/>
  <c r="H98"/>
  <c r="G98"/>
  <c r="F98"/>
  <c r="E98"/>
  <c r="L97"/>
  <c r="L96"/>
  <c r="L95"/>
  <c r="L94"/>
  <c r="K93"/>
  <c r="K77" s="1"/>
  <c r="K76" s="1"/>
  <c r="J93"/>
  <c r="J77" s="1"/>
  <c r="J76" s="1"/>
  <c r="I93"/>
  <c r="H93"/>
  <c r="G93"/>
  <c r="G77" s="1"/>
  <c r="G76" s="1"/>
  <c r="F93"/>
  <c r="F77" s="1"/>
  <c r="F76" s="1"/>
  <c r="E93"/>
  <c r="L92"/>
  <c r="L91"/>
  <c r="K90"/>
  <c r="J90"/>
  <c r="I90"/>
  <c r="H90"/>
  <c r="G90"/>
  <c r="F90"/>
  <c r="E90"/>
  <c r="L90" s="1"/>
  <c r="L89"/>
  <c r="K88"/>
  <c r="J88"/>
  <c r="I88"/>
  <c r="H88"/>
  <c r="G88"/>
  <c r="F88"/>
  <c r="E88"/>
  <c r="L88" s="1"/>
  <c r="K87"/>
  <c r="J87"/>
  <c r="I87"/>
  <c r="H87"/>
  <c r="H86" s="1"/>
  <c r="G87"/>
  <c r="F87"/>
  <c r="E87"/>
  <c r="K86"/>
  <c r="J86"/>
  <c r="I86"/>
  <c r="G86"/>
  <c r="F86"/>
  <c r="E86"/>
  <c r="L85"/>
  <c r="L84"/>
  <c r="K83"/>
  <c r="J83"/>
  <c r="I83"/>
  <c r="H83"/>
  <c r="H82" s="1"/>
  <c r="G83"/>
  <c r="F83"/>
  <c r="E83"/>
  <c r="K82"/>
  <c r="G82"/>
  <c r="L81"/>
  <c r="K80"/>
  <c r="J80"/>
  <c r="I80"/>
  <c r="H80"/>
  <c r="G80"/>
  <c r="F80"/>
  <c r="E80"/>
  <c r="L80" s="1"/>
  <c r="K79"/>
  <c r="J79"/>
  <c r="I79"/>
  <c r="I78" s="1"/>
  <c r="H79"/>
  <c r="G79"/>
  <c r="G78" s="1"/>
  <c r="F79"/>
  <c r="F78" s="1"/>
  <c r="E79"/>
  <c r="K78"/>
  <c r="J78"/>
  <c r="H78"/>
  <c r="I77"/>
  <c r="H77"/>
  <c r="H76" s="1"/>
  <c r="E77"/>
  <c r="L77" s="1"/>
  <c r="I76"/>
  <c r="L75"/>
  <c r="K74"/>
  <c r="J74"/>
  <c r="I74"/>
  <c r="H74"/>
  <c r="G74"/>
  <c r="F74"/>
  <c r="E74"/>
  <c r="K73"/>
  <c r="J73"/>
  <c r="J72" s="1"/>
  <c r="I73"/>
  <c r="H73"/>
  <c r="H72" s="1"/>
  <c r="G73"/>
  <c r="F73"/>
  <c r="E73"/>
  <c r="E72" s="1"/>
  <c r="K72"/>
  <c r="I72"/>
  <c r="G72"/>
  <c r="F72"/>
  <c r="K71"/>
  <c r="K70" s="1"/>
  <c r="J71"/>
  <c r="J70" s="1"/>
  <c r="I71"/>
  <c r="I70" s="1"/>
  <c r="H71"/>
  <c r="G71"/>
  <c r="F71"/>
  <c r="F70" s="1"/>
  <c r="E71"/>
  <c r="E70" s="1"/>
  <c r="H70"/>
  <c r="G70"/>
  <c r="J69"/>
  <c r="J68" s="1"/>
  <c r="I69"/>
  <c r="I68" s="1"/>
  <c r="H69"/>
  <c r="H68" s="1"/>
  <c r="F69"/>
  <c r="F68" s="1"/>
  <c r="E69"/>
  <c r="E68" s="1"/>
  <c r="L67"/>
  <c r="L66"/>
  <c r="L65"/>
  <c r="L64"/>
  <c r="L63"/>
  <c r="L62"/>
  <c r="L61"/>
  <c r="L60"/>
  <c r="L59"/>
  <c r="L58"/>
  <c r="L57"/>
  <c r="L56"/>
  <c r="L55"/>
  <c r="L54"/>
  <c r="L53"/>
  <c r="L52"/>
  <c r="L51"/>
  <c r="L50"/>
  <c r="L48"/>
  <c r="L47"/>
  <c r="L46"/>
  <c r="L45"/>
  <c r="K44"/>
  <c r="J44"/>
  <c r="I44"/>
  <c r="H44"/>
  <c r="G44"/>
  <c r="F44"/>
  <c r="E44"/>
  <c r="L43"/>
  <c r="K42"/>
  <c r="J42"/>
  <c r="I42"/>
  <c r="H42"/>
  <c r="G42"/>
  <c r="F42"/>
  <c r="E42"/>
  <c r="L41"/>
  <c r="L40"/>
  <c r="K39"/>
  <c r="J39"/>
  <c r="I39"/>
  <c r="H39"/>
  <c r="G39"/>
  <c r="F39"/>
  <c r="E39"/>
  <c r="L38"/>
  <c r="L37"/>
  <c r="L36"/>
  <c r="L35"/>
  <c r="L34"/>
  <c r="L33"/>
  <c r="L32"/>
  <c r="K31"/>
  <c r="J31"/>
  <c r="I31"/>
  <c r="H31"/>
  <c r="G31"/>
  <c r="F31"/>
  <c r="E31"/>
  <c r="L29"/>
  <c r="L28"/>
  <c r="J27"/>
  <c r="I27"/>
  <c r="H27"/>
  <c r="F27"/>
  <c r="E27"/>
  <c r="K26"/>
  <c r="K25" s="1"/>
  <c r="J26"/>
  <c r="I26"/>
  <c r="I25" s="1"/>
  <c r="H26"/>
  <c r="H25" s="1"/>
  <c r="G26"/>
  <c r="G25" s="1"/>
  <c r="F26"/>
  <c r="E26"/>
  <c r="E25" s="1"/>
  <c r="J25"/>
  <c r="F25"/>
  <c r="K24"/>
  <c r="K23" s="1"/>
  <c r="J24"/>
  <c r="J23" s="1"/>
  <c r="I24"/>
  <c r="I23" s="1"/>
  <c r="H24"/>
  <c r="G24"/>
  <c r="G23" s="1"/>
  <c r="F24"/>
  <c r="F23" s="1"/>
  <c r="E24"/>
  <c r="E23" s="1"/>
  <c r="H23"/>
  <c r="K22"/>
  <c r="J22"/>
  <c r="I22"/>
  <c r="H22"/>
  <c r="G22"/>
  <c r="F22"/>
  <c r="E22"/>
  <c r="K21"/>
  <c r="K20" s="1"/>
  <c r="J21"/>
  <c r="J20" s="1"/>
  <c r="I21"/>
  <c r="H21"/>
  <c r="G21"/>
  <c r="F21"/>
  <c r="F20" s="1"/>
  <c r="E21"/>
  <c r="I20"/>
  <c r="H20"/>
  <c r="K19"/>
  <c r="J19"/>
  <c r="J18" s="1"/>
  <c r="I19"/>
  <c r="I18" s="1"/>
  <c r="H19"/>
  <c r="H18" s="1"/>
  <c r="G19"/>
  <c r="G18" s="1"/>
  <c r="F19"/>
  <c r="E19"/>
  <c r="K18"/>
  <c r="F18"/>
  <c r="L17"/>
  <c r="L16"/>
  <c r="L15"/>
  <c r="K14"/>
  <c r="J14"/>
  <c r="I14"/>
  <c r="H14"/>
  <c r="G14"/>
  <c r="F14"/>
  <c r="E14"/>
  <c r="K13"/>
  <c r="K12" s="1"/>
  <c r="J13"/>
  <c r="I13"/>
  <c r="H13"/>
  <c r="H12" s="1"/>
  <c r="G13"/>
  <c r="G12" s="1"/>
  <c r="F13"/>
  <c r="E13"/>
  <c r="E12" s="1"/>
  <c r="K11"/>
  <c r="K10" s="1"/>
  <c r="K8" s="1"/>
  <c r="J11"/>
  <c r="J10" s="1"/>
  <c r="J8" s="1"/>
  <c r="I11"/>
  <c r="H11"/>
  <c r="H10" s="1"/>
  <c r="G11"/>
  <c r="G10" s="1"/>
  <c r="G8" s="1"/>
  <c r="F11"/>
  <c r="F10" s="1"/>
  <c r="F8" s="1"/>
  <c r="E11"/>
  <c r="I10"/>
  <c r="I8" s="1"/>
  <c r="E10"/>
  <c r="E8" s="1"/>
  <c r="H9"/>
  <c r="H7"/>
  <c r="L7" s="1"/>
  <c r="H6"/>
  <c r="H5" s="1"/>
  <c r="K5"/>
  <c r="J5"/>
  <c r="I5"/>
  <c r="G5"/>
  <c r="F5"/>
  <c r="E5"/>
  <c r="J106" i="6"/>
  <c r="J105"/>
  <c r="J104"/>
  <c r="J103"/>
  <c r="J102"/>
  <c r="J101"/>
  <c r="J100"/>
  <c r="J99"/>
  <c r="I98"/>
  <c r="H98"/>
  <c r="G98"/>
  <c r="F98"/>
  <c r="E98"/>
  <c r="J98" s="1"/>
  <c r="J97"/>
  <c r="J96"/>
  <c r="J95"/>
  <c r="J94"/>
  <c r="I93"/>
  <c r="H93"/>
  <c r="G93"/>
  <c r="G77" s="1"/>
  <c r="G76" s="1"/>
  <c r="F93"/>
  <c r="F27" s="1"/>
  <c r="E93"/>
  <c r="J92"/>
  <c r="J91"/>
  <c r="I90"/>
  <c r="H90"/>
  <c r="G90"/>
  <c r="F90"/>
  <c r="E90"/>
  <c r="J90" s="1"/>
  <c r="J89"/>
  <c r="I88"/>
  <c r="H88"/>
  <c r="G88"/>
  <c r="F88"/>
  <c r="E88"/>
  <c r="I87"/>
  <c r="I86" s="1"/>
  <c r="H87"/>
  <c r="H86" s="1"/>
  <c r="H82" s="1"/>
  <c r="G87"/>
  <c r="F87"/>
  <c r="E87"/>
  <c r="E86" s="1"/>
  <c r="G86"/>
  <c r="F86"/>
  <c r="J85"/>
  <c r="J84"/>
  <c r="I83"/>
  <c r="H83"/>
  <c r="G83"/>
  <c r="F83"/>
  <c r="F82" s="1"/>
  <c r="E83"/>
  <c r="J81"/>
  <c r="I80"/>
  <c r="H80"/>
  <c r="G80"/>
  <c r="F80"/>
  <c r="E80"/>
  <c r="I79"/>
  <c r="I78" s="1"/>
  <c r="H79"/>
  <c r="H78" s="1"/>
  <c r="G79"/>
  <c r="F79"/>
  <c r="E79"/>
  <c r="E78" s="1"/>
  <c r="G78"/>
  <c r="F78"/>
  <c r="I77"/>
  <c r="I76" s="1"/>
  <c r="H77"/>
  <c r="H76" s="1"/>
  <c r="E77"/>
  <c r="E76" s="1"/>
  <c r="J75"/>
  <c r="I74"/>
  <c r="H74"/>
  <c r="G74"/>
  <c r="F74"/>
  <c r="E74"/>
  <c r="I73"/>
  <c r="I72" s="1"/>
  <c r="H73"/>
  <c r="H72" s="1"/>
  <c r="G73"/>
  <c r="G72" s="1"/>
  <c r="F73"/>
  <c r="E73"/>
  <c r="E72" s="1"/>
  <c r="F72"/>
  <c r="I71"/>
  <c r="H71"/>
  <c r="H70" s="1"/>
  <c r="G71"/>
  <c r="G70" s="1"/>
  <c r="F71"/>
  <c r="E71"/>
  <c r="I70"/>
  <c r="F70"/>
  <c r="E70"/>
  <c r="I69"/>
  <c r="H69"/>
  <c r="H68" s="1"/>
  <c r="E69"/>
  <c r="E68" s="1"/>
  <c r="I68"/>
  <c r="J67"/>
  <c r="J66"/>
  <c r="J65"/>
  <c r="J64"/>
  <c r="J63"/>
  <c r="J62"/>
  <c r="J61"/>
  <c r="J60"/>
  <c r="J59"/>
  <c r="J58"/>
  <c r="J57"/>
  <c r="J56"/>
  <c r="J55"/>
  <c r="J54"/>
  <c r="J53"/>
  <c r="J52"/>
  <c r="J51"/>
  <c r="J50"/>
  <c r="J48"/>
  <c r="J47"/>
  <c r="J46"/>
  <c r="J45"/>
  <c r="I44"/>
  <c r="H44"/>
  <c r="G44"/>
  <c r="F44"/>
  <c r="E44"/>
  <c r="J43"/>
  <c r="I42"/>
  <c r="H42"/>
  <c r="G42"/>
  <c r="F42"/>
  <c r="E42"/>
  <c r="J41"/>
  <c r="J40"/>
  <c r="I39"/>
  <c r="H39"/>
  <c r="G39"/>
  <c r="F39"/>
  <c r="E39"/>
  <c r="J38"/>
  <c r="J37"/>
  <c r="J36"/>
  <c r="J35"/>
  <c r="J34"/>
  <c r="J33"/>
  <c r="J32"/>
  <c r="I31"/>
  <c r="H31"/>
  <c r="G31"/>
  <c r="F31"/>
  <c r="E31"/>
  <c r="J29"/>
  <c r="J28"/>
  <c r="I27"/>
  <c r="H27"/>
  <c r="E27"/>
  <c r="I26"/>
  <c r="H26"/>
  <c r="G26"/>
  <c r="G25" s="1"/>
  <c r="F26"/>
  <c r="F25" s="1"/>
  <c r="E26"/>
  <c r="I25"/>
  <c r="H25"/>
  <c r="E25"/>
  <c r="I24"/>
  <c r="H24"/>
  <c r="G24"/>
  <c r="G23" s="1"/>
  <c r="F24"/>
  <c r="E24"/>
  <c r="I23"/>
  <c r="H23"/>
  <c r="F23"/>
  <c r="E23"/>
  <c r="I22"/>
  <c r="H22"/>
  <c r="H20" s="1"/>
  <c r="G22"/>
  <c r="F22"/>
  <c r="E22"/>
  <c r="I21"/>
  <c r="I20" s="1"/>
  <c r="H21"/>
  <c r="G21"/>
  <c r="F21"/>
  <c r="E21"/>
  <c r="E20" s="1"/>
  <c r="G20"/>
  <c r="F20"/>
  <c r="I19"/>
  <c r="I18" s="1"/>
  <c r="H19"/>
  <c r="G19"/>
  <c r="F19"/>
  <c r="E19"/>
  <c r="E18" s="1"/>
  <c r="J18" s="1"/>
  <c r="H18"/>
  <c r="G18"/>
  <c r="F18"/>
  <c r="J17"/>
  <c r="J16"/>
  <c r="J15"/>
  <c r="I14"/>
  <c r="H14"/>
  <c r="G14"/>
  <c r="F14"/>
  <c r="E14"/>
  <c r="I13"/>
  <c r="I12" s="1"/>
  <c r="H13"/>
  <c r="G13"/>
  <c r="G12" s="1"/>
  <c r="F13"/>
  <c r="F12" s="1"/>
  <c r="E13"/>
  <c r="I11"/>
  <c r="I10" s="1"/>
  <c r="I8" s="1"/>
  <c r="H11"/>
  <c r="H10" s="1"/>
  <c r="H8" s="1"/>
  <c r="E11"/>
  <c r="E10" s="1"/>
  <c r="E8" s="1"/>
  <c r="J9"/>
  <c r="J7"/>
  <c r="J6"/>
  <c r="I5"/>
  <c r="H5"/>
  <c r="G5"/>
  <c r="F5"/>
  <c r="E5"/>
  <c r="W106" i="5"/>
  <c r="W105"/>
  <c r="W104"/>
  <c r="W103"/>
  <c r="W102"/>
  <c r="W101"/>
  <c r="W100"/>
  <c r="W99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W98" s="1"/>
  <c r="W97"/>
  <c r="W96"/>
  <c r="W95"/>
  <c r="W94"/>
  <c r="V93"/>
  <c r="U93"/>
  <c r="U69" s="1"/>
  <c r="U68" s="1"/>
  <c r="T93"/>
  <c r="S93"/>
  <c r="R93"/>
  <c r="Q93"/>
  <c r="Q69" s="1"/>
  <c r="Q68" s="1"/>
  <c r="P93"/>
  <c r="O93"/>
  <c r="M93"/>
  <c r="M69" s="1"/>
  <c r="M68" s="1"/>
  <c r="L93"/>
  <c r="K93"/>
  <c r="J93"/>
  <c r="I93"/>
  <c r="I69" s="1"/>
  <c r="I68" s="1"/>
  <c r="H93"/>
  <c r="G93"/>
  <c r="F93"/>
  <c r="E93"/>
  <c r="W92"/>
  <c r="W91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W90" s="1"/>
  <c r="W89"/>
  <c r="V88"/>
  <c r="U88"/>
  <c r="T88"/>
  <c r="T86" s="1"/>
  <c r="T82" s="1"/>
  <c r="S88"/>
  <c r="R88"/>
  <c r="Q88"/>
  <c r="P88"/>
  <c r="O88"/>
  <c r="N88"/>
  <c r="M88"/>
  <c r="L88"/>
  <c r="L86" s="1"/>
  <c r="L82" s="1"/>
  <c r="K88"/>
  <c r="J88"/>
  <c r="I88"/>
  <c r="H88"/>
  <c r="G88"/>
  <c r="F88"/>
  <c r="E88"/>
  <c r="V87"/>
  <c r="U87"/>
  <c r="U86" s="1"/>
  <c r="T87"/>
  <c r="S87"/>
  <c r="R87"/>
  <c r="Q87"/>
  <c r="Q86" s="1"/>
  <c r="P87"/>
  <c r="O87"/>
  <c r="N87"/>
  <c r="M87"/>
  <c r="M86" s="1"/>
  <c r="L87"/>
  <c r="K87"/>
  <c r="J87"/>
  <c r="I87"/>
  <c r="I86" s="1"/>
  <c r="H87"/>
  <c r="G87"/>
  <c r="F87"/>
  <c r="E87"/>
  <c r="W87" s="1"/>
  <c r="S86"/>
  <c r="P86"/>
  <c r="O86"/>
  <c r="K86"/>
  <c r="H86"/>
  <c r="G86"/>
  <c r="W85"/>
  <c r="W84"/>
  <c r="V83"/>
  <c r="U83"/>
  <c r="U82" s="1"/>
  <c r="T83"/>
  <c r="S83"/>
  <c r="R83"/>
  <c r="Q83"/>
  <c r="Q82" s="1"/>
  <c r="P83"/>
  <c r="O83"/>
  <c r="N83"/>
  <c r="M83"/>
  <c r="M82" s="1"/>
  <c r="L83"/>
  <c r="K83"/>
  <c r="J83"/>
  <c r="I83"/>
  <c r="I82" s="1"/>
  <c r="H83"/>
  <c r="G83"/>
  <c r="F83"/>
  <c r="E83"/>
  <c r="W83" s="1"/>
  <c r="S82"/>
  <c r="P82"/>
  <c r="O82"/>
  <c r="K82"/>
  <c r="H82"/>
  <c r="G82"/>
  <c r="W81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V79"/>
  <c r="U79"/>
  <c r="T79"/>
  <c r="S79"/>
  <c r="S78" s="1"/>
  <c r="R79"/>
  <c r="Q79"/>
  <c r="P79"/>
  <c r="O79"/>
  <c r="O78" s="1"/>
  <c r="N79"/>
  <c r="M79"/>
  <c r="L79"/>
  <c r="K79"/>
  <c r="K78" s="1"/>
  <c r="J79"/>
  <c r="I79"/>
  <c r="H79"/>
  <c r="G79"/>
  <c r="F79"/>
  <c r="F78" s="1"/>
  <c r="E79"/>
  <c r="V78"/>
  <c r="U78"/>
  <c r="T78"/>
  <c r="R78"/>
  <c r="Q78"/>
  <c r="P78"/>
  <c r="N78"/>
  <c r="M78"/>
  <c r="L78"/>
  <c r="J78"/>
  <c r="I78"/>
  <c r="H78"/>
  <c r="E78"/>
  <c r="V77"/>
  <c r="U77"/>
  <c r="U76" s="1"/>
  <c r="T77"/>
  <c r="S77"/>
  <c r="R77"/>
  <c r="Q77"/>
  <c r="Q76" s="1"/>
  <c r="P77"/>
  <c r="O77"/>
  <c r="N77"/>
  <c r="N76" s="1"/>
  <c r="M77"/>
  <c r="M76" s="1"/>
  <c r="L77"/>
  <c r="K77"/>
  <c r="J77"/>
  <c r="I77"/>
  <c r="I76" s="1"/>
  <c r="H77"/>
  <c r="G77"/>
  <c r="F77"/>
  <c r="E77"/>
  <c r="V76"/>
  <c r="T76"/>
  <c r="S76"/>
  <c r="R76"/>
  <c r="P76"/>
  <c r="O76"/>
  <c r="L76"/>
  <c r="K76"/>
  <c r="J76"/>
  <c r="H76"/>
  <c r="G76"/>
  <c r="F76"/>
  <c r="W75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W74" s="1"/>
  <c r="V73"/>
  <c r="U73"/>
  <c r="T73"/>
  <c r="S73"/>
  <c r="S72" s="1"/>
  <c r="R73"/>
  <c r="Q73"/>
  <c r="P73"/>
  <c r="O73"/>
  <c r="O72" s="1"/>
  <c r="N73"/>
  <c r="M73"/>
  <c r="L73"/>
  <c r="K73"/>
  <c r="K72" s="1"/>
  <c r="J73"/>
  <c r="I73"/>
  <c r="H73"/>
  <c r="G73"/>
  <c r="W73" s="1"/>
  <c r="F73"/>
  <c r="E73"/>
  <c r="V72"/>
  <c r="U72"/>
  <c r="T72"/>
  <c r="R72"/>
  <c r="Q72"/>
  <c r="P72"/>
  <c r="N72"/>
  <c r="M72"/>
  <c r="L72"/>
  <c r="J72"/>
  <c r="I72"/>
  <c r="H72"/>
  <c r="F72"/>
  <c r="E72"/>
  <c r="V71"/>
  <c r="U71"/>
  <c r="U70" s="1"/>
  <c r="T71"/>
  <c r="S71"/>
  <c r="R71"/>
  <c r="Q71"/>
  <c r="Q70" s="1"/>
  <c r="P71"/>
  <c r="O71"/>
  <c r="N71"/>
  <c r="M71"/>
  <c r="M70" s="1"/>
  <c r="L71"/>
  <c r="K71"/>
  <c r="K70" s="1"/>
  <c r="J71"/>
  <c r="I71"/>
  <c r="I70" s="1"/>
  <c r="H71"/>
  <c r="G71"/>
  <c r="F71"/>
  <c r="E71"/>
  <c r="W71" s="1"/>
  <c r="V70"/>
  <c r="T70"/>
  <c r="S70"/>
  <c r="R70"/>
  <c r="P70"/>
  <c r="O70"/>
  <c r="N70"/>
  <c r="L70"/>
  <c r="J70"/>
  <c r="H70"/>
  <c r="G70"/>
  <c r="F70"/>
  <c r="V69"/>
  <c r="T69"/>
  <c r="S69"/>
  <c r="S68" s="1"/>
  <c r="S49" s="1"/>
  <c r="R69"/>
  <c r="P69"/>
  <c r="O69"/>
  <c r="O68" s="1"/>
  <c r="N69"/>
  <c r="N68" s="1"/>
  <c r="L69"/>
  <c r="K69"/>
  <c r="K68" s="1"/>
  <c r="J69"/>
  <c r="H69"/>
  <c r="H68" s="1"/>
  <c r="G69"/>
  <c r="G68" s="1"/>
  <c r="F69"/>
  <c r="V68"/>
  <c r="T68"/>
  <c r="R68"/>
  <c r="P68"/>
  <c r="L68"/>
  <c r="J68"/>
  <c r="F68"/>
  <c r="W67"/>
  <c r="W66"/>
  <c r="W65"/>
  <c r="W64"/>
  <c r="W63"/>
  <c r="W62"/>
  <c r="W61"/>
  <c r="W60"/>
  <c r="W59"/>
  <c r="W58"/>
  <c r="W57"/>
  <c r="W56"/>
  <c r="W55"/>
  <c r="W54"/>
  <c r="W53"/>
  <c r="W52"/>
  <c r="W51"/>
  <c r="W50"/>
  <c r="W48"/>
  <c r="W47"/>
  <c r="W46"/>
  <c r="W45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W43"/>
  <c r="V42"/>
  <c r="U42"/>
  <c r="T42"/>
  <c r="S42"/>
  <c r="R42"/>
  <c r="Q42"/>
  <c r="P42"/>
  <c r="O42"/>
  <c r="N42"/>
  <c r="M42"/>
  <c r="L42"/>
  <c r="K42"/>
  <c r="J42"/>
  <c r="I42"/>
  <c r="H42"/>
  <c r="G42"/>
  <c r="F42"/>
  <c r="E42"/>
  <c r="W41"/>
  <c r="W40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W38"/>
  <c r="W37"/>
  <c r="W36"/>
  <c r="W35"/>
  <c r="W34"/>
  <c r="W33"/>
  <c r="W32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W29"/>
  <c r="W28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V26"/>
  <c r="V25" s="1"/>
  <c r="U26"/>
  <c r="T26"/>
  <c r="S26"/>
  <c r="R26"/>
  <c r="R25" s="1"/>
  <c r="Q26"/>
  <c r="P26"/>
  <c r="O26"/>
  <c r="N26"/>
  <c r="N25" s="1"/>
  <c r="M26"/>
  <c r="L26"/>
  <c r="K26"/>
  <c r="J26"/>
  <c r="J25" s="1"/>
  <c r="I26"/>
  <c r="I25" s="1"/>
  <c r="H26"/>
  <c r="H25" s="1"/>
  <c r="G26"/>
  <c r="G25" s="1"/>
  <c r="F26"/>
  <c r="F25" s="1"/>
  <c r="E26"/>
  <c r="U25"/>
  <c r="T25"/>
  <c r="S25"/>
  <c r="Q25"/>
  <c r="P25"/>
  <c r="O25"/>
  <c r="M25"/>
  <c r="L25"/>
  <c r="K25"/>
  <c r="V24"/>
  <c r="U24"/>
  <c r="T24"/>
  <c r="T23" s="1"/>
  <c r="S24"/>
  <c r="R24"/>
  <c r="Q24"/>
  <c r="P24"/>
  <c r="P23" s="1"/>
  <c r="O24"/>
  <c r="N24"/>
  <c r="M24"/>
  <c r="L24"/>
  <c r="L23" s="1"/>
  <c r="K24"/>
  <c r="J24"/>
  <c r="J23" s="1"/>
  <c r="I24"/>
  <c r="I23" s="1"/>
  <c r="H24"/>
  <c r="H23" s="1"/>
  <c r="G24"/>
  <c r="F24"/>
  <c r="E24"/>
  <c r="E23" s="1"/>
  <c r="V23"/>
  <c r="U23"/>
  <c r="S23"/>
  <c r="R23"/>
  <c r="Q23"/>
  <c r="O23"/>
  <c r="N23"/>
  <c r="M23"/>
  <c r="K23"/>
  <c r="G23"/>
  <c r="F23"/>
  <c r="V22"/>
  <c r="U22"/>
  <c r="T22"/>
  <c r="S22"/>
  <c r="R22"/>
  <c r="Q22"/>
  <c r="P22"/>
  <c r="O22"/>
  <c r="N22"/>
  <c r="M22"/>
  <c r="L22"/>
  <c r="K22"/>
  <c r="J22"/>
  <c r="I22"/>
  <c r="H22"/>
  <c r="G22"/>
  <c r="F22"/>
  <c r="E22"/>
  <c r="V21"/>
  <c r="U21"/>
  <c r="U20" s="1"/>
  <c r="T21"/>
  <c r="S21"/>
  <c r="R21"/>
  <c r="Q21"/>
  <c r="Q20" s="1"/>
  <c r="P21"/>
  <c r="O21"/>
  <c r="N21"/>
  <c r="M21"/>
  <c r="M20" s="1"/>
  <c r="L21"/>
  <c r="K21"/>
  <c r="J21"/>
  <c r="I21"/>
  <c r="I20" s="1"/>
  <c r="H21"/>
  <c r="G21"/>
  <c r="G20" s="1"/>
  <c r="F21"/>
  <c r="E21"/>
  <c r="T20"/>
  <c r="S20"/>
  <c r="P20"/>
  <c r="O20"/>
  <c r="L20"/>
  <c r="K20"/>
  <c r="H20"/>
  <c r="V19"/>
  <c r="V18" s="1"/>
  <c r="U19"/>
  <c r="T19"/>
  <c r="S19"/>
  <c r="S18" s="1"/>
  <c r="R19"/>
  <c r="Q19"/>
  <c r="P19"/>
  <c r="O19"/>
  <c r="O18" s="1"/>
  <c r="N19"/>
  <c r="M19"/>
  <c r="L19"/>
  <c r="K19"/>
  <c r="K18" s="1"/>
  <c r="J19"/>
  <c r="J18" s="1"/>
  <c r="I19"/>
  <c r="H19"/>
  <c r="G19"/>
  <c r="F19"/>
  <c r="F18" s="1"/>
  <c r="E19"/>
  <c r="U18"/>
  <c r="T18"/>
  <c r="R18"/>
  <c r="Q18"/>
  <c r="P18"/>
  <c r="N18"/>
  <c r="M18"/>
  <c r="L18"/>
  <c r="I18"/>
  <c r="H18"/>
  <c r="E18"/>
  <c r="W17"/>
  <c r="W16"/>
  <c r="W15"/>
  <c r="V14"/>
  <c r="U14"/>
  <c r="T14"/>
  <c r="S14"/>
  <c r="R14"/>
  <c r="Q14"/>
  <c r="P14"/>
  <c r="O14"/>
  <c r="N14"/>
  <c r="M14"/>
  <c r="L14"/>
  <c r="K14"/>
  <c r="J14"/>
  <c r="I14"/>
  <c r="H14"/>
  <c r="G14"/>
  <c r="F14"/>
  <c r="E14"/>
  <c r="V13"/>
  <c r="V12" s="1"/>
  <c r="U13"/>
  <c r="U12" s="1"/>
  <c r="T13"/>
  <c r="T12" s="1"/>
  <c r="S13"/>
  <c r="S12" s="1"/>
  <c r="R13"/>
  <c r="R12" s="1"/>
  <c r="Q13"/>
  <c r="Q12" s="1"/>
  <c r="P13"/>
  <c r="P12" s="1"/>
  <c r="O13"/>
  <c r="O12" s="1"/>
  <c r="N13"/>
  <c r="N12" s="1"/>
  <c r="M13"/>
  <c r="M12" s="1"/>
  <c r="L13"/>
  <c r="L12" s="1"/>
  <c r="K13"/>
  <c r="K12" s="1"/>
  <c r="J13"/>
  <c r="J12" s="1"/>
  <c r="I13"/>
  <c r="I12" s="1"/>
  <c r="H13"/>
  <c r="H12" s="1"/>
  <c r="G13"/>
  <c r="G12" s="1"/>
  <c r="F13"/>
  <c r="F12" s="1"/>
  <c r="E13"/>
  <c r="V11"/>
  <c r="V10" s="1"/>
  <c r="V8" s="1"/>
  <c r="U11"/>
  <c r="U10" s="1"/>
  <c r="U8" s="1"/>
  <c r="T11"/>
  <c r="S11"/>
  <c r="R11"/>
  <c r="R10" s="1"/>
  <c r="R8" s="1"/>
  <c r="Q11"/>
  <c r="P11"/>
  <c r="O11"/>
  <c r="N11"/>
  <c r="N10" s="1"/>
  <c r="N8" s="1"/>
  <c r="M11"/>
  <c r="L11"/>
  <c r="K11"/>
  <c r="K10" s="1"/>
  <c r="K8" s="1"/>
  <c r="J11"/>
  <c r="J10" s="1"/>
  <c r="J8" s="1"/>
  <c r="I11"/>
  <c r="I10" s="1"/>
  <c r="I8" s="1"/>
  <c r="H11"/>
  <c r="G11"/>
  <c r="G10" s="1"/>
  <c r="G8" s="1"/>
  <c r="F11"/>
  <c r="F10" s="1"/>
  <c r="F8" s="1"/>
  <c r="E11"/>
  <c r="T10"/>
  <c r="T8" s="1"/>
  <c r="S10"/>
  <c r="S8" s="1"/>
  <c r="Q10"/>
  <c r="P10"/>
  <c r="O10"/>
  <c r="O8" s="1"/>
  <c r="M10"/>
  <c r="M8" s="1"/>
  <c r="L10"/>
  <c r="H10"/>
  <c r="H8" s="1"/>
  <c r="E10"/>
  <c r="E8" s="1"/>
  <c r="W9"/>
  <c r="Q8"/>
  <c r="P8"/>
  <c r="L8"/>
  <c r="W7"/>
  <c r="W6"/>
  <c r="V5"/>
  <c r="U5"/>
  <c r="T5"/>
  <c r="S5"/>
  <c r="R5"/>
  <c r="Q5"/>
  <c r="P5"/>
  <c r="O5"/>
  <c r="N5"/>
  <c r="M5"/>
  <c r="L5"/>
  <c r="K5"/>
  <c r="J5"/>
  <c r="I5"/>
  <c r="H5"/>
  <c r="G5"/>
  <c r="F5"/>
  <c r="E5"/>
  <c r="Q106" i="4"/>
  <c r="Q105"/>
  <c r="Q104"/>
  <c r="Q103"/>
  <c r="Q102"/>
  <c r="Q101"/>
  <c r="Q100"/>
  <c r="Q99"/>
  <c r="P98"/>
  <c r="O98"/>
  <c r="N98"/>
  <c r="M98"/>
  <c r="L98"/>
  <c r="K98"/>
  <c r="J98"/>
  <c r="I98"/>
  <c r="H98"/>
  <c r="G98"/>
  <c r="F98"/>
  <c r="E98"/>
  <c r="Q97"/>
  <c r="Q96"/>
  <c r="Q95"/>
  <c r="Q94"/>
  <c r="P93"/>
  <c r="O93"/>
  <c r="O77" s="1"/>
  <c r="O76" s="1"/>
  <c r="N93"/>
  <c r="M93"/>
  <c r="M11" s="1"/>
  <c r="M10" s="1"/>
  <c r="M8" s="1"/>
  <c r="L93"/>
  <c r="K93"/>
  <c r="K77" s="1"/>
  <c r="K76" s="1"/>
  <c r="J93"/>
  <c r="I93"/>
  <c r="I11" s="1"/>
  <c r="I10" s="1"/>
  <c r="I8" s="1"/>
  <c r="H93"/>
  <c r="G93"/>
  <c r="G77" s="1"/>
  <c r="G76" s="1"/>
  <c r="F93"/>
  <c r="E93"/>
  <c r="Q92"/>
  <c r="Q91"/>
  <c r="P90"/>
  <c r="O90"/>
  <c r="N90"/>
  <c r="M90"/>
  <c r="L90"/>
  <c r="K90"/>
  <c r="J90"/>
  <c r="I90"/>
  <c r="H90"/>
  <c r="G90"/>
  <c r="F90"/>
  <c r="E90"/>
  <c r="Q89"/>
  <c r="P88"/>
  <c r="O88"/>
  <c r="N88"/>
  <c r="M88"/>
  <c r="L88"/>
  <c r="K88"/>
  <c r="J88"/>
  <c r="I88"/>
  <c r="H88"/>
  <c r="G88"/>
  <c r="F88"/>
  <c r="E88"/>
  <c r="P87"/>
  <c r="O87"/>
  <c r="O86" s="1"/>
  <c r="N87"/>
  <c r="M87"/>
  <c r="M86" s="1"/>
  <c r="L87"/>
  <c r="L86" s="1"/>
  <c r="L82" s="1"/>
  <c r="K87"/>
  <c r="K86" s="1"/>
  <c r="J87"/>
  <c r="I87"/>
  <c r="I86" s="1"/>
  <c r="H87"/>
  <c r="H86" s="1"/>
  <c r="H82" s="1"/>
  <c r="G87"/>
  <c r="G86" s="1"/>
  <c r="F87"/>
  <c r="E87"/>
  <c r="P86"/>
  <c r="P82" s="1"/>
  <c r="Q85"/>
  <c r="Q84"/>
  <c r="P83"/>
  <c r="O83"/>
  <c r="O82" s="1"/>
  <c r="N83"/>
  <c r="M83"/>
  <c r="L83"/>
  <c r="K83"/>
  <c r="K82" s="1"/>
  <c r="J83"/>
  <c r="I83"/>
  <c r="H83"/>
  <c r="G83"/>
  <c r="G82" s="1"/>
  <c r="F83"/>
  <c r="E83"/>
  <c r="Q83" s="1"/>
  <c r="Q81"/>
  <c r="P80"/>
  <c r="O80"/>
  <c r="N80"/>
  <c r="M80"/>
  <c r="L80"/>
  <c r="K80"/>
  <c r="J80"/>
  <c r="I80"/>
  <c r="H80"/>
  <c r="G80"/>
  <c r="F80"/>
  <c r="E80"/>
  <c r="P79"/>
  <c r="O79"/>
  <c r="O78" s="1"/>
  <c r="N79"/>
  <c r="M79"/>
  <c r="M78" s="1"/>
  <c r="L79"/>
  <c r="K79"/>
  <c r="K78" s="1"/>
  <c r="J79"/>
  <c r="I79"/>
  <c r="I78" s="1"/>
  <c r="H79"/>
  <c r="G79"/>
  <c r="G78" s="1"/>
  <c r="F79"/>
  <c r="E79"/>
  <c r="P78"/>
  <c r="N78"/>
  <c r="L78"/>
  <c r="J78"/>
  <c r="H78"/>
  <c r="F78"/>
  <c r="P77"/>
  <c r="N77"/>
  <c r="M77"/>
  <c r="M76" s="1"/>
  <c r="L77"/>
  <c r="J77"/>
  <c r="I77"/>
  <c r="I76" s="1"/>
  <c r="H77"/>
  <c r="F77"/>
  <c r="E77"/>
  <c r="P76"/>
  <c r="N76"/>
  <c r="L76"/>
  <c r="J76"/>
  <c r="H76"/>
  <c r="F76"/>
  <c r="Q75"/>
  <c r="P74"/>
  <c r="O74"/>
  <c r="N74"/>
  <c r="M74"/>
  <c r="L74"/>
  <c r="K74"/>
  <c r="J74"/>
  <c r="I74"/>
  <c r="H74"/>
  <c r="G74"/>
  <c r="F74"/>
  <c r="E74"/>
  <c r="P73"/>
  <c r="O73"/>
  <c r="O72" s="1"/>
  <c r="N73"/>
  <c r="N72" s="1"/>
  <c r="M73"/>
  <c r="M72" s="1"/>
  <c r="L73"/>
  <c r="L72" s="1"/>
  <c r="K73"/>
  <c r="K72" s="1"/>
  <c r="J73"/>
  <c r="I73"/>
  <c r="I72" s="1"/>
  <c r="H73"/>
  <c r="G73"/>
  <c r="G72" s="1"/>
  <c r="F73"/>
  <c r="F72" s="1"/>
  <c r="E73"/>
  <c r="P72"/>
  <c r="J72"/>
  <c r="H72"/>
  <c r="P71"/>
  <c r="O71"/>
  <c r="O70" s="1"/>
  <c r="N71"/>
  <c r="N70" s="1"/>
  <c r="M71"/>
  <c r="M70" s="1"/>
  <c r="L71"/>
  <c r="K71"/>
  <c r="K70" s="1"/>
  <c r="J71"/>
  <c r="J70" s="1"/>
  <c r="I71"/>
  <c r="I70" s="1"/>
  <c r="H71"/>
  <c r="G71"/>
  <c r="G70" s="1"/>
  <c r="F71"/>
  <c r="F70" s="1"/>
  <c r="E71"/>
  <c r="P70"/>
  <c r="L70"/>
  <c r="H70"/>
  <c r="P69"/>
  <c r="N69"/>
  <c r="N68" s="1"/>
  <c r="M69"/>
  <c r="M68" s="1"/>
  <c r="L69"/>
  <c r="L68" s="1"/>
  <c r="J69"/>
  <c r="I69"/>
  <c r="I68" s="1"/>
  <c r="H69"/>
  <c r="F69"/>
  <c r="F68" s="1"/>
  <c r="E69"/>
  <c r="P68"/>
  <c r="J68"/>
  <c r="H68"/>
  <c r="Q67"/>
  <c r="Q66"/>
  <c r="Q65"/>
  <c r="Q64"/>
  <c r="Q63"/>
  <c r="Q62"/>
  <c r="Q61"/>
  <c r="Q60"/>
  <c r="Q59"/>
  <c r="Q58"/>
  <c r="Q57"/>
  <c r="Q56"/>
  <c r="Q55"/>
  <c r="Q54"/>
  <c r="Q53"/>
  <c r="Q52"/>
  <c r="Q51"/>
  <c r="Q48"/>
  <c r="Q47"/>
  <c r="Q46"/>
  <c r="Q45"/>
  <c r="P44"/>
  <c r="O44"/>
  <c r="N44"/>
  <c r="M44"/>
  <c r="L44"/>
  <c r="K44"/>
  <c r="J44"/>
  <c r="I44"/>
  <c r="H44"/>
  <c r="G44"/>
  <c r="F44"/>
  <c r="E44"/>
  <c r="Q43"/>
  <c r="P42"/>
  <c r="O42"/>
  <c r="N42"/>
  <c r="M42"/>
  <c r="L42"/>
  <c r="K42"/>
  <c r="J42"/>
  <c r="I42"/>
  <c r="H42"/>
  <c r="G42"/>
  <c r="F42"/>
  <c r="E42"/>
  <c r="Q41"/>
  <c r="Q40"/>
  <c r="P39"/>
  <c r="O39"/>
  <c r="N39"/>
  <c r="M39"/>
  <c r="L39"/>
  <c r="K39"/>
  <c r="J39"/>
  <c r="I39"/>
  <c r="H39"/>
  <c r="G39"/>
  <c r="F39"/>
  <c r="E39"/>
  <c r="Q38"/>
  <c r="Q37"/>
  <c r="Q36"/>
  <c r="Q35"/>
  <c r="Q34"/>
  <c r="Q33"/>
  <c r="Q32"/>
  <c r="P31"/>
  <c r="O31"/>
  <c r="N31"/>
  <c r="M31"/>
  <c r="L31"/>
  <c r="K31"/>
  <c r="J31"/>
  <c r="I31"/>
  <c r="H31"/>
  <c r="G31"/>
  <c r="F31"/>
  <c r="E31"/>
  <c r="Q29"/>
  <c r="Q28"/>
  <c r="P27"/>
  <c r="O27"/>
  <c r="N27"/>
  <c r="M27"/>
  <c r="L27"/>
  <c r="K27"/>
  <c r="J27"/>
  <c r="I27"/>
  <c r="H27"/>
  <c r="G27"/>
  <c r="F27"/>
  <c r="E27"/>
  <c r="P26"/>
  <c r="P25" s="1"/>
  <c r="O26"/>
  <c r="O25" s="1"/>
  <c r="N26"/>
  <c r="N25" s="1"/>
  <c r="M26"/>
  <c r="M25" s="1"/>
  <c r="L26"/>
  <c r="L25" s="1"/>
  <c r="K26"/>
  <c r="J26"/>
  <c r="J25" s="1"/>
  <c r="I26"/>
  <c r="H26"/>
  <c r="H25" s="1"/>
  <c r="G26"/>
  <c r="G25" s="1"/>
  <c r="F26"/>
  <c r="F25" s="1"/>
  <c r="E26"/>
  <c r="K25"/>
  <c r="I25"/>
  <c r="E25"/>
  <c r="P24"/>
  <c r="P23" s="1"/>
  <c r="O24"/>
  <c r="O23" s="1"/>
  <c r="N24"/>
  <c r="N23" s="1"/>
  <c r="M24"/>
  <c r="L24"/>
  <c r="L23" s="1"/>
  <c r="K24"/>
  <c r="J24"/>
  <c r="J23" s="1"/>
  <c r="I24"/>
  <c r="I23" s="1"/>
  <c r="H24"/>
  <c r="H23" s="1"/>
  <c r="G24"/>
  <c r="G23" s="1"/>
  <c r="F24"/>
  <c r="F23" s="1"/>
  <c r="E24"/>
  <c r="M23"/>
  <c r="K23"/>
  <c r="E23"/>
  <c r="P22"/>
  <c r="O22"/>
  <c r="N22"/>
  <c r="M22"/>
  <c r="L22"/>
  <c r="K22"/>
  <c r="J22"/>
  <c r="I22"/>
  <c r="H22"/>
  <c r="G22"/>
  <c r="F22"/>
  <c r="E22"/>
  <c r="P21"/>
  <c r="O21"/>
  <c r="O20" s="1"/>
  <c r="N21"/>
  <c r="M21"/>
  <c r="M20" s="1"/>
  <c r="L21"/>
  <c r="L20" s="1"/>
  <c r="K21"/>
  <c r="K20" s="1"/>
  <c r="J21"/>
  <c r="I21"/>
  <c r="I20" s="1"/>
  <c r="H21"/>
  <c r="H20" s="1"/>
  <c r="G21"/>
  <c r="G20" s="1"/>
  <c r="F21"/>
  <c r="E21"/>
  <c r="P20"/>
  <c r="P19"/>
  <c r="O19"/>
  <c r="O18" s="1"/>
  <c r="N19"/>
  <c r="N18" s="1"/>
  <c r="M19"/>
  <c r="M18" s="1"/>
  <c r="L19"/>
  <c r="K19"/>
  <c r="K18" s="1"/>
  <c r="J19"/>
  <c r="J18" s="1"/>
  <c r="I19"/>
  <c r="I18" s="1"/>
  <c r="H19"/>
  <c r="G19"/>
  <c r="G18" s="1"/>
  <c r="F19"/>
  <c r="F18" s="1"/>
  <c r="E19"/>
  <c r="E18" s="1"/>
  <c r="P18"/>
  <c r="L18"/>
  <c r="H18"/>
  <c r="Q17"/>
  <c r="Q16"/>
  <c r="Q15"/>
  <c r="P14"/>
  <c r="O14"/>
  <c r="N14"/>
  <c r="M14"/>
  <c r="L14"/>
  <c r="K14"/>
  <c r="J14"/>
  <c r="I14"/>
  <c r="H14"/>
  <c r="G14"/>
  <c r="F14"/>
  <c r="E14"/>
  <c r="Q14" s="1"/>
  <c r="P13"/>
  <c r="P12" s="1"/>
  <c r="O13"/>
  <c r="O12" s="1"/>
  <c r="N13"/>
  <c r="N12" s="1"/>
  <c r="M13"/>
  <c r="M12" s="1"/>
  <c r="L13"/>
  <c r="L12" s="1"/>
  <c r="K13"/>
  <c r="K12" s="1"/>
  <c r="J13"/>
  <c r="J12" s="1"/>
  <c r="I13"/>
  <c r="I12" s="1"/>
  <c r="H13"/>
  <c r="H12" s="1"/>
  <c r="G13"/>
  <c r="G12" s="1"/>
  <c r="F13"/>
  <c r="F12" s="1"/>
  <c r="E13"/>
  <c r="E12" s="1"/>
  <c r="P11"/>
  <c r="P10" s="1"/>
  <c r="P8" s="1"/>
  <c r="N11"/>
  <c r="N10" s="1"/>
  <c r="N8" s="1"/>
  <c r="L11"/>
  <c r="L10" s="1"/>
  <c r="L8" s="1"/>
  <c r="J11"/>
  <c r="J10" s="1"/>
  <c r="J8" s="1"/>
  <c r="H11"/>
  <c r="H10" s="1"/>
  <c r="H8" s="1"/>
  <c r="G11"/>
  <c r="G10" s="1"/>
  <c r="G8" s="1"/>
  <c r="F11"/>
  <c r="F10" s="1"/>
  <c r="F8" s="1"/>
  <c r="Q9"/>
  <c r="Q7"/>
  <c r="Q6"/>
  <c r="P5"/>
  <c r="O5"/>
  <c r="N5"/>
  <c r="M5"/>
  <c r="L5"/>
  <c r="K5"/>
  <c r="J5"/>
  <c r="I5"/>
  <c r="H5"/>
  <c r="G5"/>
  <c r="F5"/>
  <c r="E5"/>
  <c r="M106" i="3"/>
  <c r="M105"/>
  <c r="M104"/>
  <c r="M103"/>
  <c r="M102"/>
  <c r="M101"/>
  <c r="M100"/>
  <c r="M99"/>
  <c r="L98"/>
  <c r="K98"/>
  <c r="J98"/>
  <c r="I98"/>
  <c r="H98"/>
  <c r="G98"/>
  <c r="F98"/>
  <c r="E98"/>
  <c r="M98" s="1"/>
  <c r="M97"/>
  <c r="M96"/>
  <c r="M95"/>
  <c r="M94"/>
  <c r="L93"/>
  <c r="K93"/>
  <c r="J93"/>
  <c r="I93"/>
  <c r="H93"/>
  <c r="G93"/>
  <c r="F93"/>
  <c r="E93"/>
  <c r="M93" s="1"/>
  <c r="M92"/>
  <c r="M91"/>
  <c r="L90"/>
  <c r="K90"/>
  <c r="J90"/>
  <c r="I90"/>
  <c r="H90"/>
  <c r="G90"/>
  <c r="F90"/>
  <c r="E90"/>
  <c r="M89"/>
  <c r="L88"/>
  <c r="K88"/>
  <c r="J88"/>
  <c r="I88"/>
  <c r="H88"/>
  <c r="G88"/>
  <c r="F88"/>
  <c r="E88"/>
  <c r="L87"/>
  <c r="K87"/>
  <c r="K86" s="1"/>
  <c r="J87"/>
  <c r="I87"/>
  <c r="I86" s="1"/>
  <c r="H87"/>
  <c r="H86" s="1"/>
  <c r="H82" s="1"/>
  <c r="G87"/>
  <c r="G86" s="1"/>
  <c r="F87"/>
  <c r="E87"/>
  <c r="L86"/>
  <c r="M85"/>
  <c r="M84"/>
  <c r="L83"/>
  <c r="K83"/>
  <c r="K82" s="1"/>
  <c r="J83"/>
  <c r="I83"/>
  <c r="I82" s="1"/>
  <c r="H83"/>
  <c r="G83"/>
  <c r="G82" s="1"/>
  <c r="F83"/>
  <c r="E83"/>
  <c r="M83" s="1"/>
  <c r="L82"/>
  <c r="M81"/>
  <c r="L80"/>
  <c r="K80"/>
  <c r="J80"/>
  <c r="I80"/>
  <c r="H80"/>
  <c r="G80"/>
  <c r="F80"/>
  <c r="E80"/>
  <c r="L79"/>
  <c r="K79"/>
  <c r="K78" s="1"/>
  <c r="J79"/>
  <c r="I79"/>
  <c r="H79"/>
  <c r="G79"/>
  <c r="G78" s="1"/>
  <c r="F79"/>
  <c r="E79"/>
  <c r="L78"/>
  <c r="J78"/>
  <c r="I78"/>
  <c r="H78"/>
  <c r="F78"/>
  <c r="E78"/>
  <c r="M78" s="1"/>
  <c r="L77"/>
  <c r="K77"/>
  <c r="J77"/>
  <c r="I77"/>
  <c r="I76" s="1"/>
  <c r="H77"/>
  <c r="G77"/>
  <c r="F77"/>
  <c r="E77"/>
  <c r="E76" s="1"/>
  <c r="L76"/>
  <c r="K76"/>
  <c r="J76"/>
  <c r="H76"/>
  <c r="G76"/>
  <c r="F76"/>
  <c r="M75"/>
  <c r="L74"/>
  <c r="K74"/>
  <c r="J74"/>
  <c r="I74"/>
  <c r="H74"/>
  <c r="G74"/>
  <c r="F74"/>
  <c r="E74"/>
  <c r="L73"/>
  <c r="K73"/>
  <c r="J73"/>
  <c r="I73"/>
  <c r="I72" s="1"/>
  <c r="H73"/>
  <c r="G73"/>
  <c r="F73"/>
  <c r="E73"/>
  <c r="E72" s="1"/>
  <c r="L72"/>
  <c r="K72"/>
  <c r="J72"/>
  <c r="H72"/>
  <c r="G72"/>
  <c r="F72"/>
  <c r="L71"/>
  <c r="K71"/>
  <c r="K70" s="1"/>
  <c r="J71"/>
  <c r="I71"/>
  <c r="H71"/>
  <c r="G71"/>
  <c r="G70" s="1"/>
  <c r="F71"/>
  <c r="F70" s="1"/>
  <c r="E71"/>
  <c r="E70" s="1"/>
  <c r="L70"/>
  <c r="J70"/>
  <c r="I70"/>
  <c r="H70"/>
  <c r="L69"/>
  <c r="K69"/>
  <c r="J69"/>
  <c r="I69"/>
  <c r="I68" s="1"/>
  <c r="H69"/>
  <c r="H68" s="1"/>
  <c r="H49" s="1"/>
  <c r="G69"/>
  <c r="F69"/>
  <c r="E69"/>
  <c r="E68" s="1"/>
  <c r="L68"/>
  <c r="K68"/>
  <c r="J68"/>
  <c r="G68"/>
  <c r="F68"/>
  <c r="M67"/>
  <c r="M66"/>
  <c r="M65"/>
  <c r="M64"/>
  <c r="M63"/>
  <c r="M62"/>
  <c r="M61"/>
  <c r="M60"/>
  <c r="M59"/>
  <c r="M58"/>
  <c r="M57"/>
  <c r="M56"/>
  <c r="M55"/>
  <c r="M54"/>
  <c r="M53"/>
  <c r="M52"/>
  <c r="M51"/>
  <c r="I49"/>
  <c r="L49"/>
  <c r="M48"/>
  <c r="M47"/>
  <c r="M46"/>
  <c r="M45"/>
  <c r="L44"/>
  <c r="K44"/>
  <c r="J44"/>
  <c r="I44"/>
  <c r="H44"/>
  <c r="G44"/>
  <c r="F44"/>
  <c r="E44"/>
  <c r="M43"/>
  <c r="L42"/>
  <c r="K42"/>
  <c r="J42"/>
  <c r="I42"/>
  <c r="H42"/>
  <c r="G42"/>
  <c r="F42"/>
  <c r="E42"/>
  <c r="M41"/>
  <c r="M40"/>
  <c r="L39"/>
  <c r="K39"/>
  <c r="J39"/>
  <c r="I39"/>
  <c r="H39"/>
  <c r="G39"/>
  <c r="F39"/>
  <c r="E39"/>
  <c r="M38"/>
  <c r="M37"/>
  <c r="M36"/>
  <c r="M35"/>
  <c r="M34"/>
  <c r="M33"/>
  <c r="M32"/>
  <c r="L31"/>
  <c r="K31"/>
  <c r="J31"/>
  <c r="I31"/>
  <c r="H31"/>
  <c r="G31"/>
  <c r="F31"/>
  <c r="E31"/>
  <c r="M29"/>
  <c r="M28"/>
  <c r="L27"/>
  <c r="K27"/>
  <c r="J27"/>
  <c r="I27"/>
  <c r="H27"/>
  <c r="G27"/>
  <c r="F27"/>
  <c r="E27"/>
  <c r="L26"/>
  <c r="K26"/>
  <c r="J26"/>
  <c r="I26"/>
  <c r="H26"/>
  <c r="G26"/>
  <c r="F26"/>
  <c r="E26"/>
  <c r="L25"/>
  <c r="K25"/>
  <c r="J25"/>
  <c r="I25"/>
  <c r="H25"/>
  <c r="G25"/>
  <c r="F25"/>
  <c r="E25"/>
  <c r="L24"/>
  <c r="K24"/>
  <c r="J24"/>
  <c r="I24"/>
  <c r="H24"/>
  <c r="G24"/>
  <c r="F24"/>
  <c r="E24"/>
  <c r="L23"/>
  <c r="K23"/>
  <c r="J23"/>
  <c r="I23"/>
  <c r="H23"/>
  <c r="G23"/>
  <c r="F23"/>
  <c r="E23"/>
  <c r="L22"/>
  <c r="K22"/>
  <c r="J22"/>
  <c r="I22"/>
  <c r="H22"/>
  <c r="G22"/>
  <c r="F22"/>
  <c r="E22"/>
  <c r="L21"/>
  <c r="K21"/>
  <c r="J21"/>
  <c r="I21"/>
  <c r="H21"/>
  <c r="G21"/>
  <c r="F21"/>
  <c r="E21"/>
  <c r="M21" s="1"/>
  <c r="L20"/>
  <c r="K20"/>
  <c r="J20"/>
  <c r="I20"/>
  <c r="H20"/>
  <c r="G20"/>
  <c r="F20"/>
  <c r="E20"/>
  <c r="M20" s="1"/>
  <c r="L19"/>
  <c r="K19"/>
  <c r="J19"/>
  <c r="I19"/>
  <c r="H19"/>
  <c r="H18" s="1"/>
  <c r="G19"/>
  <c r="F19"/>
  <c r="F18" s="1"/>
  <c r="E19"/>
  <c r="M19" s="1"/>
  <c r="L18"/>
  <c r="K18"/>
  <c r="J18"/>
  <c r="I18"/>
  <c r="G18"/>
  <c r="M17"/>
  <c r="M16"/>
  <c r="M15"/>
  <c r="L14"/>
  <c r="K14"/>
  <c r="J14"/>
  <c r="I14"/>
  <c r="H14"/>
  <c r="G14"/>
  <c r="F14"/>
  <c r="E14"/>
  <c r="L13"/>
  <c r="K13"/>
  <c r="J13"/>
  <c r="I13"/>
  <c r="H13"/>
  <c r="G13"/>
  <c r="F13"/>
  <c r="E13"/>
  <c r="M12"/>
  <c r="L11"/>
  <c r="K11"/>
  <c r="J11"/>
  <c r="I11"/>
  <c r="I10" s="1"/>
  <c r="I8" s="1"/>
  <c r="H11"/>
  <c r="G11"/>
  <c r="F11"/>
  <c r="F10" s="1"/>
  <c r="F8" s="1"/>
  <c r="E11"/>
  <c r="M11" s="1"/>
  <c r="M10" s="1"/>
  <c r="L10"/>
  <c r="L8" s="1"/>
  <c r="K10"/>
  <c r="J10"/>
  <c r="J8" s="1"/>
  <c r="H10"/>
  <c r="H8" s="1"/>
  <c r="G10"/>
  <c r="G8" s="1"/>
  <c r="E9"/>
  <c r="M9" s="1"/>
  <c r="K8"/>
  <c r="M7"/>
  <c r="M6"/>
  <c r="L5"/>
  <c r="K5"/>
  <c r="J5"/>
  <c r="I5"/>
  <c r="H5"/>
  <c r="G5"/>
  <c r="F5"/>
  <c r="E5"/>
  <c r="Y105" i="1"/>
  <c r="Y104"/>
  <c r="Y103"/>
  <c r="Y102"/>
  <c r="Y101"/>
  <c r="Y100"/>
  <c r="Y99"/>
  <c r="X98"/>
  <c r="W98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Y97"/>
  <c r="Y96"/>
  <c r="Y95"/>
  <c r="Y94"/>
  <c r="X93"/>
  <c r="X27" s="1"/>
  <c r="W93"/>
  <c r="W27" s="1"/>
  <c r="V93"/>
  <c r="U93"/>
  <c r="T93"/>
  <c r="T69" s="1"/>
  <c r="T68" s="1"/>
  <c r="S93"/>
  <c r="S27" s="1"/>
  <c r="R93"/>
  <c r="Q93"/>
  <c r="P93"/>
  <c r="P69" s="1"/>
  <c r="P68" s="1"/>
  <c r="O93"/>
  <c r="O27" s="1"/>
  <c r="N93"/>
  <c r="M93"/>
  <c r="L93"/>
  <c r="L69" s="1"/>
  <c r="L68" s="1"/>
  <c r="K93"/>
  <c r="K27" s="1"/>
  <c r="J93"/>
  <c r="I93"/>
  <c r="H93"/>
  <c r="H27" s="1"/>
  <c r="G93"/>
  <c r="G27" s="1"/>
  <c r="F93"/>
  <c r="E93"/>
  <c r="Y92"/>
  <c r="Y91"/>
  <c r="X90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Y89"/>
  <c r="X88"/>
  <c r="W88"/>
  <c r="V88"/>
  <c r="U88"/>
  <c r="T88"/>
  <c r="S88"/>
  <c r="R88"/>
  <c r="Q88"/>
  <c r="P88"/>
  <c r="O88"/>
  <c r="N88"/>
  <c r="M88"/>
  <c r="L88"/>
  <c r="K88"/>
  <c r="J88"/>
  <c r="I88"/>
  <c r="H88"/>
  <c r="G88"/>
  <c r="F88"/>
  <c r="E88"/>
  <c r="X87"/>
  <c r="X86" s="1"/>
  <c r="W87"/>
  <c r="V87"/>
  <c r="V86" s="1"/>
  <c r="U87"/>
  <c r="U86" s="1"/>
  <c r="T87"/>
  <c r="T86" s="1"/>
  <c r="S87"/>
  <c r="R87"/>
  <c r="R86" s="1"/>
  <c r="R82" s="1"/>
  <c r="Q87"/>
  <c r="Q86" s="1"/>
  <c r="P87"/>
  <c r="P86" s="1"/>
  <c r="O87"/>
  <c r="N87"/>
  <c r="N86" s="1"/>
  <c r="N82" s="1"/>
  <c r="M87"/>
  <c r="M86" s="1"/>
  <c r="L87"/>
  <c r="L86" s="1"/>
  <c r="K87"/>
  <c r="J87"/>
  <c r="I87"/>
  <c r="I86" s="1"/>
  <c r="H87"/>
  <c r="H86" s="1"/>
  <c r="G87"/>
  <c r="G86" s="1"/>
  <c r="F87"/>
  <c r="F86" s="1"/>
  <c r="F82" s="1"/>
  <c r="E87"/>
  <c r="J86"/>
  <c r="Y85"/>
  <c r="Y84"/>
  <c r="X83"/>
  <c r="X82" s="1"/>
  <c r="W83"/>
  <c r="V83"/>
  <c r="U83"/>
  <c r="U82" s="1"/>
  <c r="T83"/>
  <c r="T82" s="1"/>
  <c r="S83"/>
  <c r="R83"/>
  <c r="Q83"/>
  <c r="Q82" s="1"/>
  <c r="P83"/>
  <c r="P82" s="1"/>
  <c r="O83"/>
  <c r="N83"/>
  <c r="M83"/>
  <c r="M82" s="1"/>
  <c r="L83"/>
  <c r="L82" s="1"/>
  <c r="K83"/>
  <c r="J83"/>
  <c r="I83"/>
  <c r="I82" s="1"/>
  <c r="H83"/>
  <c r="H82" s="1"/>
  <c r="G83"/>
  <c r="F83"/>
  <c r="E83"/>
  <c r="J82"/>
  <c r="Y81"/>
  <c r="X80"/>
  <c r="W80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W79"/>
  <c r="V79"/>
  <c r="U79"/>
  <c r="U78" s="1"/>
  <c r="Q79"/>
  <c r="Q78" s="1"/>
  <c r="P79"/>
  <c r="P78" s="1"/>
  <c r="O79"/>
  <c r="W78"/>
  <c r="V78"/>
  <c r="O78"/>
  <c r="W77"/>
  <c r="W76" s="1"/>
  <c r="V77"/>
  <c r="U77"/>
  <c r="S77"/>
  <c r="S76" s="1"/>
  <c r="R77"/>
  <c r="Q77"/>
  <c r="O77"/>
  <c r="O76" s="1"/>
  <c r="N77"/>
  <c r="M77"/>
  <c r="K77"/>
  <c r="K76" s="1"/>
  <c r="J77"/>
  <c r="I77"/>
  <c r="G77"/>
  <c r="G76" s="1"/>
  <c r="F77"/>
  <c r="E77"/>
  <c r="V76"/>
  <c r="U76"/>
  <c r="R76"/>
  <c r="Q76"/>
  <c r="N76"/>
  <c r="M76"/>
  <c r="J76"/>
  <c r="I76"/>
  <c r="F76"/>
  <c r="E76"/>
  <c r="Y75"/>
  <c r="X74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X73"/>
  <c r="W73"/>
  <c r="W72" s="1"/>
  <c r="V73"/>
  <c r="U73"/>
  <c r="T73"/>
  <c r="S73"/>
  <c r="S72" s="1"/>
  <c r="R73"/>
  <c r="Q73"/>
  <c r="P73"/>
  <c r="O73"/>
  <c r="O72" s="1"/>
  <c r="N73"/>
  <c r="M73"/>
  <c r="L73"/>
  <c r="K73"/>
  <c r="K72" s="1"/>
  <c r="J73"/>
  <c r="I73"/>
  <c r="H73"/>
  <c r="G73"/>
  <c r="G72" s="1"/>
  <c r="F73"/>
  <c r="E73"/>
  <c r="X72"/>
  <c r="V72"/>
  <c r="U72"/>
  <c r="T72"/>
  <c r="R72"/>
  <c r="Q72"/>
  <c r="P72"/>
  <c r="N72"/>
  <c r="M72"/>
  <c r="L72"/>
  <c r="J72"/>
  <c r="I72"/>
  <c r="H72"/>
  <c r="F72"/>
  <c r="E72"/>
  <c r="X71"/>
  <c r="W71"/>
  <c r="V71"/>
  <c r="U71"/>
  <c r="U70" s="1"/>
  <c r="T71"/>
  <c r="S71"/>
  <c r="R71"/>
  <c r="R70" s="1"/>
  <c r="Q71"/>
  <c r="Q70" s="1"/>
  <c r="P71"/>
  <c r="O71"/>
  <c r="N71"/>
  <c r="N70" s="1"/>
  <c r="M71"/>
  <c r="M70" s="1"/>
  <c r="L71"/>
  <c r="K71"/>
  <c r="J71"/>
  <c r="J70" s="1"/>
  <c r="I71"/>
  <c r="I70" s="1"/>
  <c r="H71"/>
  <c r="G71"/>
  <c r="F71"/>
  <c r="F70" s="1"/>
  <c r="E71"/>
  <c r="X70"/>
  <c r="W70"/>
  <c r="V70"/>
  <c r="T70"/>
  <c r="S70"/>
  <c r="P70"/>
  <c r="O70"/>
  <c r="L70"/>
  <c r="K70"/>
  <c r="H70"/>
  <c r="G70"/>
  <c r="W69"/>
  <c r="W68" s="1"/>
  <c r="V69"/>
  <c r="U69"/>
  <c r="U68" s="1"/>
  <c r="S69"/>
  <c r="S68" s="1"/>
  <c r="R69"/>
  <c r="Q69"/>
  <c r="Q68" s="1"/>
  <c r="O69"/>
  <c r="O68" s="1"/>
  <c r="N69"/>
  <c r="N68" s="1"/>
  <c r="M69"/>
  <c r="M68" s="1"/>
  <c r="K69"/>
  <c r="K68" s="1"/>
  <c r="J69"/>
  <c r="I69"/>
  <c r="G69"/>
  <c r="G68" s="1"/>
  <c r="F69"/>
  <c r="E69"/>
  <c r="E68" s="1"/>
  <c r="V68"/>
  <c r="R68"/>
  <c r="J68"/>
  <c r="I68"/>
  <c r="F68"/>
  <c r="Y67"/>
  <c r="Y66"/>
  <c r="Y65"/>
  <c r="Y64"/>
  <c r="Y63"/>
  <c r="Y62"/>
  <c r="Y61"/>
  <c r="Y60"/>
  <c r="Y59"/>
  <c r="Y58"/>
  <c r="Y57"/>
  <c r="Y56"/>
  <c r="Y55"/>
  <c r="Y54"/>
  <c r="Y53"/>
  <c r="Y52"/>
  <c r="Y51"/>
  <c r="Y50"/>
  <c r="Y48"/>
  <c r="Y47"/>
  <c r="Y46"/>
  <c r="Y45"/>
  <c r="X44"/>
  <c r="W44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N43"/>
  <c r="M43"/>
  <c r="L43"/>
  <c r="L42" s="1"/>
  <c r="K43"/>
  <c r="K42" s="1"/>
  <c r="J43"/>
  <c r="I43"/>
  <c r="H43"/>
  <c r="H42" s="1"/>
  <c r="G43"/>
  <c r="G42" s="1"/>
  <c r="X42"/>
  <c r="W42"/>
  <c r="V42"/>
  <c r="U42"/>
  <c r="T42"/>
  <c r="S42"/>
  <c r="R42"/>
  <c r="Q42"/>
  <c r="P42"/>
  <c r="O42"/>
  <c r="N42"/>
  <c r="M42"/>
  <c r="J42"/>
  <c r="I42"/>
  <c r="F42"/>
  <c r="E42"/>
  <c r="Y41"/>
  <c r="Y40"/>
  <c r="X39"/>
  <c r="W39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Y38"/>
  <c r="Y37"/>
  <c r="Y36"/>
  <c r="Y35"/>
  <c r="Y34"/>
  <c r="Y33"/>
  <c r="Y32"/>
  <c r="X31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Y29"/>
  <c r="X28"/>
  <c r="X79" s="1"/>
  <c r="X78" s="1"/>
  <c r="T28"/>
  <c r="T79" s="1"/>
  <c r="T78" s="1"/>
  <c r="S28"/>
  <c r="S26" s="1"/>
  <c r="S25" s="1"/>
  <c r="R28"/>
  <c r="R79" s="1"/>
  <c r="R78" s="1"/>
  <c r="N28"/>
  <c r="N79" s="1"/>
  <c r="N78" s="1"/>
  <c r="M28"/>
  <c r="M79" s="1"/>
  <c r="M78" s="1"/>
  <c r="L28"/>
  <c r="L21" s="1"/>
  <c r="K28"/>
  <c r="K79" s="1"/>
  <c r="K78" s="1"/>
  <c r="J28"/>
  <c r="J79" s="1"/>
  <c r="J78" s="1"/>
  <c r="I28"/>
  <c r="I79" s="1"/>
  <c r="I78" s="1"/>
  <c r="H28"/>
  <c r="H21" s="1"/>
  <c r="G28"/>
  <c r="G79" s="1"/>
  <c r="G78" s="1"/>
  <c r="F28"/>
  <c r="F79" s="1"/>
  <c r="F78" s="1"/>
  <c r="E28"/>
  <c r="V27"/>
  <c r="U27"/>
  <c r="R27"/>
  <c r="Q27"/>
  <c r="P27"/>
  <c r="N27"/>
  <c r="M27"/>
  <c r="J27"/>
  <c r="I27"/>
  <c r="F27"/>
  <c r="E27"/>
  <c r="W26"/>
  <c r="V26"/>
  <c r="V25" s="1"/>
  <c r="U26"/>
  <c r="T26"/>
  <c r="R26"/>
  <c r="R25" s="1"/>
  <c r="Q26"/>
  <c r="P26"/>
  <c r="P25" s="1"/>
  <c r="O26"/>
  <c r="O25" s="1"/>
  <c r="M26"/>
  <c r="M25" s="1"/>
  <c r="K26"/>
  <c r="K25" s="1"/>
  <c r="I26"/>
  <c r="G26"/>
  <c r="G25" s="1"/>
  <c r="F26"/>
  <c r="F25" s="1"/>
  <c r="E26"/>
  <c r="W25"/>
  <c r="U25"/>
  <c r="T25"/>
  <c r="Q25"/>
  <c r="I25"/>
  <c r="E25"/>
  <c r="W24"/>
  <c r="V24"/>
  <c r="V23" s="1"/>
  <c r="U24"/>
  <c r="T24"/>
  <c r="T23" s="1"/>
  <c r="R24"/>
  <c r="Q24"/>
  <c r="Q23" s="1"/>
  <c r="P24"/>
  <c r="P23" s="1"/>
  <c r="O24"/>
  <c r="M24"/>
  <c r="L24"/>
  <c r="L23" s="1"/>
  <c r="K24"/>
  <c r="K23" s="1"/>
  <c r="I24"/>
  <c r="I23" s="1"/>
  <c r="H24"/>
  <c r="H23" s="1"/>
  <c r="G24"/>
  <c r="E24"/>
  <c r="E23" s="1"/>
  <c r="W23"/>
  <c r="U23"/>
  <c r="R23"/>
  <c r="O23"/>
  <c r="M23"/>
  <c r="G23"/>
  <c r="W22"/>
  <c r="V22"/>
  <c r="U22"/>
  <c r="T22"/>
  <c r="R22"/>
  <c r="Q22"/>
  <c r="P22"/>
  <c r="O22"/>
  <c r="N22"/>
  <c r="M22"/>
  <c r="K22"/>
  <c r="I22"/>
  <c r="G22"/>
  <c r="E22"/>
  <c r="X21"/>
  <c r="W21"/>
  <c r="V21"/>
  <c r="U21"/>
  <c r="T21"/>
  <c r="S21"/>
  <c r="R21"/>
  <c r="Q21"/>
  <c r="P21"/>
  <c r="P20" s="1"/>
  <c r="O21"/>
  <c r="O20" s="1"/>
  <c r="M21"/>
  <c r="K21"/>
  <c r="K20" s="1"/>
  <c r="I21"/>
  <c r="G21"/>
  <c r="G20" s="1"/>
  <c r="F21"/>
  <c r="E21"/>
  <c r="U20"/>
  <c r="T20"/>
  <c r="Q20"/>
  <c r="M20"/>
  <c r="I20"/>
  <c r="E20"/>
  <c r="W19"/>
  <c r="V19"/>
  <c r="V18" s="1"/>
  <c r="U19"/>
  <c r="U18" s="1"/>
  <c r="T19"/>
  <c r="R19"/>
  <c r="Q19"/>
  <c r="Q18" s="1"/>
  <c r="P19"/>
  <c r="O19"/>
  <c r="M19"/>
  <c r="M18" s="1"/>
  <c r="K19"/>
  <c r="K18" s="1"/>
  <c r="I19"/>
  <c r="I18" s="1"/>
  <c r="G19"/>
  <c r="G18" s="1"/>
  <c r="E19"/>
  <c r="W18"/>
  <c r="T18"/>
  <c r="R18"/>
  <c r="P18"/>
  <c r="O18"/>
  <c r="Q17"/>
  <c r="Y15"/>
  <c r="W14"/>
  <c r="V14"/>
  <c r="U14"/>
  <c r="T14"/>
  <c r="S14"/>
  <c r="R14"/>
  <c r="Q14"/>
  <c r="P14"/>
  <c r="O14"/>
  <c r="N14"/>
  <c r="M14"/>
  <c r="K14"/>
  <c r="I14"/>
  <c r="G14"/>
  <c r="E14"/>
  <c r="X13"/>
  <c r="W13"/>
  <c r="W12" s="1"/>
  <c r="V13"/>
  <c r="V12" s="1"/>
  <c r="U13"/>
  <c r="U12" s="1"/>
  <c r="T13"/>
  <c r="T12" s="1"/>
  <c r="R13"/>
  <c r="R12" s="1"/>
  <c r="Q13"/>
  <c r="Q12" s="1"/>
  <c r="P13"/>
  <c r="P12" s="1"/>
  <c r="O13"/>
  <c r="O12" s="1"/>
  <c r="M13"/>
  <c r="M12" s="1"/>
  <c r="L13"/>
  <c r="K13"/>
  <c r="K12" s="1"/>
  <c r="I13"/>
  <c r="I12" s="1"/>
  <c r="H13"/>
  <c r="G13"/>
  <c r="G12" s="1"/>
  <c r="E13"/>
  <c r="E12" s="1"/>
  <c r="X11"/>
  <c r="W11"/>
  <c r="W10" s="1"/>
  <c r="W8" s="1"/>
  <c r="V11"/>
  <c r="U11"/>
  <c r="U10" s="1"/>
  <c r="U8" s="1"/>
  <c r="T11"/>
  <c r="T10" s="1"/>
  <c r="S11"/>
  <c r="S10" s="1"/>
  <c r="R11"/>
  <c r="Q11"/>
  <c r="P11"/>
  <c r="P10" s="1"/>
  <c r="P8" s="1"/>
  <c r="O11"/>
  <c r="O10" s="1"/>
  <c r="O8" s="1"/>
  <c r="N11"/>
  <c r="M11"/>
  <c r="L11"/>
  <c r="L10" s="1"/>
  <c r="K11"/>
  <c r="K10" s="1"/>
  <c r="J11"/>
  <c r="I11"/>
  <c r="H11"/>
  <c r="G11"/>
  <c r="G10" s="1"/>
  <c r="F11"/>
  <c r="E11"/>
  <c r="X10"/>
  <c r="X8" s="1"/>
  <c r="V10"/>
  <c r="V8" s="1"/>
  <c r="R10"/>
  <c r="Q10"/>
  <c r="N10"/>
  <c r="M10"/>
  <c r="M8" s="1"/>
  <c r="J10"/>
  <c r="I10"/>
  <c r="H10"/>
  <c r="F10"/>
  <c r="X9"/>
  <c r="T9"/>
  <c r="S9"/>
  <c r="R9"/>
  <c r="N9"/>
  <c r="M9"/>
  <c r="L9"/>
  <c r="K9"/>
  <c r="J9"/>
  <c r="J8" s="1"/>
  <c r="I9"/>
  <c r="I8" s="1"/>
  <c r="H9"/>
  <c r="H8" s="1"/>
  <c r="G9"/>
  <c r="F9"/>
  <c r="E9"/>
  <c r="Q8"/>
  <c r="N8"/>
  <c r="F8"/>
  <c r="X7"/>
  <c r="T7"/>
  <c r="S7"/>
  <c r="R7"/>
  <c r="N7"/>
  <c r="M7"/>
  <c r="L7"/>
  <c r="K7"/>
  <c r="J7"/>
  <c r="I7"/>
  <c r="H7"/>
  <c r="G7"/>
  <c r="F7"/>
  <c r="E7"/>
  <c r="X6"/>
  <c r="W6"/>
  <c r="V6"/>
  <c r="V5" s="1"/>
  <c r="U6"/>
  <c r="U5" s="1"/>
  <c r="U4" s="1"/>
  <c r="U107" s="1"/>
  <c r="T6"/>
  <c r="S6"/>
  <c r="R6"/>
  <c r="Q6"/>
  <c r="Q5" s="1"/>
  <c r="Q4" s="1"/>
  <c r="Q107" s="1"/>
  <c r="P6"/>
  <c r="P5" s="1"/>
  <c r="O6"/>
  <c r="N6"/>
  <c r="M6"/>
  <c r="M5" s="1"/>
  <c r="L6"/>
  <c r="L5" s="1"/>
  <c r="K6"/>
  <c r="J6"/>
  <c r="I6"/>
  <c r="I5" s="1"/>
  <c r="I4" s="1"/>
  <c r="I107" s="1"/>
  <c r="H6"/>
  <c r="H5" s="1"/>
  <c r="G6"/>
  <c r="F6"/>
  <c r="E6"/>
  <c r="Y6" s="1"/>
  <c r="W5"/>
  <c r="S5"/>
  <c r="O5"/>
  <c r="N5"/>
  <c r="J5"/>
  <c r="F5"/>
  <c r="E5"/>
  <c r="F4" i="3" l="1"/>
  <c r="F107" s="1"/>
  <c r="J4"/>
  <c r="J107" s="1"/>
  <c r="K4"/>
  <c r="K107" s="1"/>
  <c r="M80"/>
  <c r="M22"/>
  <c r="M23"/>
  <c r="G49"/>
  <c r="M87"/>
  <c r="P49" i="4"/>
  <c r="Q77"/>
  <c r="L4"/>
  <c r="L3" s="1"/>
  <c r="Q21"/>
  <c r="Q22"/>
  <c r="Q24"/>
  <c r="Q44"/>
  <c r="Q73"/>
  <c r="Q74"/>
  <c r="K11"/>
  <c r="K10" s="1"/>
  <c r="K8" s="1"/>
  <c r="K4" s="1"/>
  <c r="K107" s="1"/>
  <c r="Q31"/>
  <c r="G69"/>
  <c r="G68" s="1"/>
  <c r="G49" s="1"/>
  <c r="K69"/>
  <c r="K68" s="1"/>
  <c r="O69"/>
  <c r="O68" s="1"/>
  <c r="O11"/>
  <c r="O10" s="1"/>
  <c r="O8" s="1"/>
  <c r="Q79"/>
  <c r="Q80"/>
  <c r="H49"/>
  <c r="L49"/>
  <c r="Q93"/>
  <c r="Q98"/>
  <c r="W26" i="5"/>
  <c r="W42"/>
  <c r="W5"/>
  <c r="W13"/>
  <c r="E12"/>
  <c r="W22"/>
  <c r="W79"/>
  <c r="X5" i="1"/>
  <c r="L8"/>
  <c r="T8"/>
  <c r="V82"/>
  <c r="R20"/>
  <c r="N49"/>
  <c r="L11" i="7"/>
  <c r="L10" s="1"/>
  <c r="F12"/>
  <c r="J12"/>
  <c r="L86"/>
  <c r="I12"/>
  <c r="H49"/>
  <c r="H8"/>
  <c r="L39"/>
  <c r="L44"/>
  <c r="F4"/>
  <c r="F107" s="1"/>
  <c r="J4"/>
  <c r="J107" s="1"/>
  <c r="L74"/>
  <c r="E76"/>
  <c r="J20" i="6"/>
  <c r="H49"/>
  <c r="H12"/>
  <c r="J25"/>
  <c r="J31"/>
  <c r="F69"/>
  <c r="F68" s="1"/>
  <c r="F49" s="1"/>
  <c r="F77"/>
  <c r="F76" s="1"/>
  <c r="H4"/>
  <c r="G82"/>
  <c r="J13"/>
  <c r="E12"/>
  <c r="F11"/>
  <c r="F10" s="1"/>
  <c r="F8" s="1"/>
  <c r="J22"/>
  <c r="M27" i="3"/>
  <c r="I4"/>
  <c r="I107" s="1"/>
  <c r="M13"/>
  <c r="M14"/>
  <c r="M30"/>
  <c r="M31"/>
  <c r="M39"/>
  <c r="M76"/>
  <c r="L4"/>
  <c r="E18"/>
  <c r="M18" s="1"/>
  <c r="M44"/>
  <c r="M71"/>
  <c r="M5"/>
  <c r="G4"/>
  <c r="G107" s="1"/>
  <c r="M24"/>
  <c r="M25"/>
  <c r="M26"/>
  <c r="M42"/>
  <c r="M79"/>
  <c r="F86"/>
  <c r="F82" s="1"/>
  <c r="F49" s="1"/>
  <c r="J86"/>
  <c r="J82" s="1"/>
  <c r="J49" s="1"/>
  <c r="M90"/>
  <c r="M68"/>
  <c r="M70"/>
  <c r="K49"/>
  <c r="M72"/>
  <c r="M74"/>
  <c r="M88"/>
  <c r="Q42" i="4"/>
  <c r="F20"/>
  <c r="F4" s="1"/>
  <c r="F107" s="1"/>
  <c r="J20"/>
  <c r="J4" s="1"/>
  <c r="N20"/>
  <c r="N4" s="1"/>
  <c r="N107" s="1"/>
  <c r="F86"/>
  <c r="F82" s="1"/>
  <c r="J86"/>
  <c r="J82" s="1"/>
  <c r="J49" s="1"/>
  <c r="N86"/>
  <c r="N82" s="1"/>
  <c r="N49" s="1"/>
  <c r="Q90"/>
  <c r="Q5"/>
  <c r="Q13"/>
  <c r="Q39"/>
  <c r="Q71"/>
  <c r="Q87"/>
  <c r="Q88"/>
  <c r="H4"/>
  <c r="P4"/>
  <c r="P107" s="1"/>
  <c r="G4"/>
  <c r="G107" s="1"/>
  <c r="Q26"/>
  <c r="H4" i="5"/>
  <c r="H107" s="1"/>
  <c r="I4"/>
  <c r="I107" s="1"/>
  <c r="M4"/>
  <c r="M107" s="1"/>
  <c r="Q4"/>
  <c r="Q107" s="1"/>
  <c r="U4"/>
  <c r="U107" s="1"/>
  <c r="L49"/>
  <c r="W88"/>
  <c r="W8"/>
  <c r="S4"/>
  <c r="S107" s="1"/>
  <c r="T4"/>
  <c r="T107" s="1"/>
  <c r="V4"/>
  <c r="W19"/>
  <c r="W21"/>
  <c r="E25"/>
  <c r="W39"/>
  <c r="P49"/>
  <c r="W80"/>
  <c r="W93"/>
  <c r="O4"/>
  <c r="O107" s="1"/>
  <c r="P4"/>
  <c r="P107" s="1"/>
  <c r="W14"/>
  <c r="F20"/>
  <c r="J20"/>
  <c r="J4" s="1"/>
  <c r="N20"/>
  <c r="N4" s="1"/>
  <c r="R20"/>
  <c r="R4" s="1"/>
  <c r="V20"/>
  <c r="W44"/>
  <c r="T49"/>
  <c r="K4"/>
  <c r="K107" s="1"/>
  <c r="L4"/>
  <c r="L107" s="1"/>
  <c r="W23"/>
  <c r="W24"/>
  <c r="W31"/>
  <c r="H49"/>
  <c r="F86"/>
  <c r="F82" s="1"/>
  <c r="F49" s="1"/>
  <c r="J86"/>
  <c r="J82" s="1"/>
  <c r="J49" s="1"/>
  <c r="N86"/>
  <c r="N82" s="1"/>
  <c r="R86"/>
  <c r="R82" s="1"/>
  <c r="R49" s="1"/>
  <c r="V86"/>
  <c r="V82" s="1"/>
  <c r="V49" s="1"/>
  <c r="G82" i="1"/>
  <c r="Y17"/>
  <c r="Q16"/>
  <c r="Y16" s="1"/>
  <c r="O86"/>
  <c r="O82" s="1"/>
  <c r="Y11"/>
  <c r="Y10" s="1"/>
  <c r="J14"/>
  <c r="N19"/>
  <c r="N18" s="1"/>
  <c r="J22"/>
  <c r="X22"/>
  <c r="X20" s="1"/>
  <c r="F24"/>
  <c r="F23" s="1"/>
  <c r="J24"/>
  <c r="J23" s="1"/>
  <c r="N24"/>
  <c r="N23" s="1"/>
  <c r="L27"/>
  <c r="Y42"/>
  <c r="H77"/>
  <c r="H76" s="1"/>
  <c r="L77"/>
  <c r="L76" s="1"/>
  <c r="P77"/>
  <c r="P76" s="1"/>
  <c r="P49" s="1"/>
  <c r="T77"/>
  <c r="T76" s="1"/>
  <c r="X77"/>
  <c r="X76" s="1"/>
  <c r="Y93"/>
  <c r="Y98"/>
  <c r="S86"/>
  <c r="S82" s="1"/>
  <c r="S8"/>
  <c r="F13"/>
  <c r="J13"/>
  <c r="J12" s="1"/>
  <c r="N13"/>
  <c r="N12" s="1"/>
  <c r="F19"/>
  <c r="F18" s="1"/>
  <c r="J21"/>
  <c r="W20"/>
  <c r="W4" s="1"/>
  <c r="V20"/>
  <c r="J26"/>
  <c r="J25" s="1"/>
  <c r="X26"/>
  <c r="X25" s="1"/>
  <c r="T27"/>
  <c r="Y28"/>
  <c r="Y31"/>
  <c r="Y44"/>
  <c r="H69"/>
  <c r="H68" s="1"/>
  <c r="X69"/>
  <c r="X68" s="1"/>
  <c r="Y71"/>
  <c r="Y72"/>
  <c r="Y80"/>
  <c r="Y90"/>
  <c r="M4"/>
  <c r="M107" s="1"/>
  <c r="V49"/>
  <c r="K86"/>
  <c r="K82" s="1"/>
  <c r="W86"/>
  <c r="W82" s="1"/>
  <c r="W49" s="1"/>
  <c r="T5"/>
  <c r="T4" s="1"/>
  <c r="G5"/>
  <c r="K5"/>
  <c r="R5"/>
  <c r="R4" s="1"/>
  <c r="R107" s="1"/>
  <c r="Y9"/>
  <c r="K8"/>
  <c r="R8"/>
  <c r="E10"/>
  <c r="E8" s="1"/>
  <c r="F14"/>
  <c r="X14"/>
  <c r="X12" s="1"/>
  <c r="J19"/>
  <c r="J18" s="1"/>
  <c r="X19"/>
  <c r="X18" s="1"/>
  <c r="N21"/>
  <c r="N20" s="1"/>
  <c r="F22"/>
  <c r="F20" s="1"/>
  <c r="X24"/>
  <c r="X23" s="1"/>
  <c r="N26"/>
  <c r="N25" s="1"/>
  <c r="O49"/>
  <c r="Y73"/>
  <c r="Y74"/>
  <c r="Y77"/>
  <c r="E79"/>
  <c r="Y83"/>
  <c r="Y87"/>
  <c r="Y88"/>
  <c r="L13" i="7"/>
  <c r="L31"/>
  <c r="L73"/>
  <c r="I82"/>
  <c r="I49" s="1"/>
  <c r="L14"/>
  <c r="G20"/>
  <c r="L76"/>
  <c r="L87"/>
  <c r="L93"/>
  <c r="L71"/>
  <c r="L83"/>
  <c r="L98"/>
  <c r="I4"/>
  <c r="L21"/>
  <c r="L72"/>
  <c r="F82"/>
  <c r="F49" s="1"/>
  <c r="F3" s="1"/>
  <c r="J82"/>
  <c r="H107" i="6"/>
  <c r="E82"/>
  <c r="E49" s="1"/>
  <c r="F4"/>
  <c r="F107" s="1"/>
  <c r="J72"/>
  <c r="J76"/>
  <c r="J80"/>
  <c r="J86"/>
  <c r="J88"/>
  <c r="J93"/>
  <c r="J26"/>
  <c r="J44"/>
  <c r="J73"/>
  <c r="J78"/>
  <c r="J12"/>
  <c r="J24"/>
  <c r="J39"/>
  <c r="J71"/>
  <c r="J87"/>
  <c r="I82"/>
  <c r="J14"/>
  <c r="J42"/>
  <c r="I49"/>
  <c r="J70"/>
  <c r="J74"/>
  <c r="L12" i="7"/>
  <c r="L23"/>
  <c r="L19"/>
  <c r="L22"/>
  <c r="L25"/>
  <c r="L79"/>
  <c r="L5"/>
  <c r="Q12" i="4"/>
  <c r="N49" i="5"/>
  <c r="W77"/>
  <c r="W11"/>
  <c r="W10" s="1"/>
  <c r="L8" i="7"/>
  <c r="L70"/>
  <c r="H4"/>
  <c r="J49"/>
  <c r="J3" s="1"/>
  <c r="E20"/>
  <c r="L20" s="1"/>
  <c r="L6"/>
  <c r="L9"/>
  <c r="G69"/>
  <c r="G68" s="1"/>
  <c r="G49" s="1"/>
  <c r="K69"/>
  <c r="K68" s="1"/>
  <c r="K49" s="1"/>
  <c r="E82"/>
  <c r="E18"/>
  <c r="E78"/>
  <c r="L78" s="1"/>
  <c r="L24"/>
  <c r="L26"/>
  <c r="L42"/>
  <c r="G27"/>
  <c r="G4" s="1"/>
  <c r="K27"/>
  <c r="K4" s="1"/>
  <c r="E4" i="6"/>
  <c r="E107" s="1"/>
  <c r="I4"/>
  <c r="J23"/>
  <c r="J5"/>
  <c r="J19"/>
  <c r="J21"/>
  <c r="J77"/>
  <c r="J79"/>
  <c r="G69"/>
  <c r="G68" s="1"/>
  <c r="G49" s="1"/>
  <c r="J83"/>
  <c r="G11"/>
  <c r="G10" s="1"/>
  <c r="G8" s="1"/>
  <c r="G4" s="1"/>
  <c r="G27"/>
  <c r="G4" i="5"/>
  <c r="G107" s="1"/>
  <c r="S3"/>
  <c r="K49"/>
  <c r="K3" s="1"/>
  <c r="F4"/>
  <c r="W25"/>
  <c r="O49"/>
  <c r="I49"/>
  <c r="M49"/>
  <c r="Q49"/>
  <c r="Q3" s="1"/>
  <c r="U49"/>
  <c r="U3" s="1"/>
  <c r="G18"/>
  <c r="W18" s="1"/>
  <c r="E20"/>
  <c r="E70"/>
  <c r="W70" s="1"/>
  <c r="G72"/>
  <c r="E76"/>
  <c r="W76" s="1"/>
  <c r="G78"/>
  <c r="W78" s="1"/>
  <c r="E86"/>
  <c r="E69"/>
  <c r="O4" i="4"/>
  <c r="O107" s="1"/>
  <c r="Q23"/>
  <c r="F49"/>
  <c r="K49"/>
  <c r="O49"/>
  <c r="Q25"/>
  <c r="I49"/>
  <c r="Q18"/>
  <c r="I82"/>
  <c r="M82"/>
  <c r="M49" s="1"/>
  <c r="I4"/>
  <c r="I107" s="1"/>
  <c r="M4"/>
  <c r="M107" s="1"/>
  <c r="E20"/>
  <c r="E70"/>
  <c r="Q70" s="1"/>
  <c r="E78"/>
  <c r="Q78" s="1"/>
  <c r="E86"/>
  <c r="Q19"/>
  <c r="E11"/>
  <c r="Q30"/>
  <c r="E68"/>
  <c r="E72"/>
  <c r="Q72" s="1"/>
  <c r="E76"/>
  <c r="Q76" s="1"/>
  <c r="J3" i="3"/>
  <c r="H4"/>
  <c r="E10"/>
  <c r="E8" s="1"/>
  <c r="E82"/>
  <c r="M82" s="1"/>
  <c r="E86"/>
  <c r="M50"/>
  <c r="M69"/>
  <c r="M73"/>
  <c r="M77"/>
  <c r="F49" i="1"/>
  <c r="P4"/>
  <c r="O4"/>
  <c r="V4"/>
  <c r="X49"/>
  <c r="J49"/>
  <c r="I49"/>
  <c r="M49"/>
  <c r="Q49"/>
  <c r="Q3" s="1"/>
  <c r="U49"/>
  <c r="U3" s="1"/>
  <c r="G49"/>
  <c r="K49"/>
  <c r="Y68"/>
  <c r="R49"/>
  <c r="Y39"/>
  <c r="G8"/>
  <c r="S13"/>
  <c r="S12" s="1"/>
  <c r="E18"/>
  <c r="H19"/>
  <c r="H18" s="1"/>
  <c r="L19"/>
  <c r="L18" s="1"/>
  <c r="S24"/>
  <c r="S23" s="1"/>
  <c r="E70"/>
  <c r="E78"/>
  <c r="H79"/>
  <c r="H78" s="1"/>
  <c r="L79"/>
  <c r="L78" s="1"/>
  <c r="L49" s="1"/>
  <c r="E86"/>
  <c r="E82" s="1"/>
  <c r="Y82" s="1"/>
  <c r="Y7"/>
  <c r="Y43"/>
  <c r="S19"/>
  <c r="S18" s="1"/>
  <c r="H22"/>
  <c r="H20" s="1"/>
  <c r="L22"/>
  <c r="L20" s="1"/>
  <c r="H26"/>
  <c r="H25" s="1"/>
  <c r="L26"/>
  <c r="L25" s="1"/>
  <c r="S79"/>
  <c r="S78" s="1"/>
  <c r="H14"/>
  <c r="H12" s="1"/>
  <c r="L14"/>
  <c r="L12" s="1"/>
  <c r="S22"/>
  <c r="S20" s="1"/>
  <c r="K3" i="4" l="1"/>
  <c r="M3" i="5"/>
  <c r="H3"/>
  <c r="O3"/>
  <c r="L107" i="4"/>
  <c r="G3"/>
  <c r="F3" i="3"/>
  <c r="G3"/>
  <c r="K3"/>
  <c r="Q68" i="4"/>
  <c r="Q86"/>
  <c r="Q69"/>
  <c r="Q27"/>
  <c r="P3" i="5"/>
  <c r="W20"/>
  <c r="T3"/>
  <c r="Y30" i="1"/>
  <c r="Y76"/>
  <c r="J20"/>
  <c r="H49"/>
  <c r="X4"/>
  <c r="X107" s="1"/>
  <c r="F12"/>
  <c r="F4" s="1"/>
  <c r="L68" i="7"/>
  <c r="J8" i="6"/>
  <c r="H3"/>
  <c r="H3" i="3"/>
  <c r="H107"/>
  <c r="M86"/>
  <c r="I3"/>
  <c r="L3"/>
  <c r="L107"/>
  <c r="J3" i="4"/>
  <c r="J107"/>
  <c r="Q20"/>
  <c r="P3"/>
  <c r="H3"/>
  <c r="H107"/>
  <c r="R3" i="5"/>
  <c r="R107"/>
  <c r="J3"/>
  <c r="J107"/>
  <c r="V3"/>
  <c r="V107"/>
  <c r="W86"/>
  <c r="G49"/>
  <c r="I3"/>
  <c r="W72"/>
  <c r="L3"/>
  <c r="W27"/>
  <c r="F3"/>
  <c r="F107"/>
  <c r="N3"/>
  <c r="N107"/>
  <c r="T107" i="1"/>
  <c r="W3"/>
  <c r="W107"/>
  <c r="N4"/>
  <c r="V3"/>
  <c r="V107"/>
  <c r="Y18"/>
  <c r="R3"/>
  <c r="Y25"/>
  <c r="Y23"/>
  <c r="Y13"/>
  <c r="Y5"/>
  <c r="M3"/>
  <c r="Y21"/>
  <c r="T49"/>
  <c r="T3" s="1"/>
  <c r="K4"/>
  <c r="K107" s="1"/>
  <c r="J4"/>
  <c r="Y69"/>
  <c r="O3"/>
  <c r="O107"/>
  <c r="P3"/>
  <c r="P107"/>
  <c r="Y27"/>
  <c r="Y20"/>
  <c r="S49"/>
  <c r="Y86"/>
  <c r="Y8"/>
  <c r="Y14"/>
  <c r="I3"/>
  <c r="K3" i="7"/>
  <c r="K107"/>
  <c r="H3"/>
  <c r="H107"/>
  <c r="L27"/>
  <c r="L30"/>
  <c r="L82"/>
  <c r="L69"/>
  <c r="I3"/>
  <c r="I107"/>
  <c r="F3" i="6"/>
  <c r="G3"/>
  <c r="G107"/>
  <c r="I3"/>
  <c r="I107"/>
  <c r="J11"/>
  <c r="J10" s="1"/>
  <c r="J49"/>
  <c r="J27"/>
  <c r="J68"/>
  <c r="J82"/>
  <c r="G3" i="7"/>
  <c r="G107"/>
  <c r="E4"/>
  <c r="E107" s="1"/>
  <c r="L18"/>
  <c r="E49"/>
  <c r="L49" s="1"/>
  <c r="J4" i="6"/>
  <c r="E3"/>
  <c r="J30"/>
  <c r="J69"/>
  <c r="W30" i="5"/>
  <c r="G3"/>
  <c r="W12"/>
  <c r="E4"/>
  <c r="E107" s="1"/>
  <c r="E68"/>
  <c r="W69"/>
  <c r="E82"/>
  <c r="W82" s="1"/>
  <c r="Q50" i="4"/>
  <c r="E10"/>
  <c r="E8" s="1"/>
  <c r="Q11"/>
  <c r="Q10" s="1"/>
  <c r="I3"/>
  <c r="N3"/>
  <c r="M3"/>
  <c r="O3"/>
  <c r="E82"/>
  <c r="Q82" s="1"/>
  <c r="F3"/>
  <c r="M8" i="3"/>
  <c r="E4"/>
  <c r="E107" s="1"/>
  <c r="E49"/>
  <c r="M49" s="1"/>
  <c r="E49" i="1"/>
  <c r="Y70"/>
  <c r="Y79"/>
  <c r="S4"/>
  <c r="G4"/>
  <c r="Y24"/>
  <c r="Y78"/>
  <c r="H4"/>
  <c r="Y22"/>
  <c r="E4"/>
  <c r="E107" s="1"/>
  <c r="L4"/>
  <c r="Y19"/>
  <c r="Y26"/>
  <c r="J107" i="6" l="1"/>
  <c r="K3" i="1"/>
  <c r="X3"/>
  <c r="J107"/>
  <c r="J3"/>
  <c r="L3"/>
  <c r="L107"/>
  <c r="H3"/>
  <c r="H107"/>
  <c r="S3"/>
  <c r="S107"/>
  <c r="N3"/>
  <c r="N107"/>
  <c r="G3"/>
  <c r="G107"/>
  <c r="F107"/>
  <c r="F3"/>
  <c r="Y49"/>
  <c r="J3" i="6"/>
  <c r="L4" i="7"/>
  <c r="E3"/>
  <c r="L3" s="1"/>
  <c r="W4" i="5"/>
  <c r="E49"/>
  <c r="W49" s="1"/>
  <c r="W68"/>
  <c r="Q8" i="4"/>
  <c r="E4"/>
  <c r="E107" s="1"/>
  <c r="E49"/>
  <c r="Q49" s="1"/>
  <c r="M4" i="3"/>
  <c r="E3"/>
  <c r="M3" s="1"/>
  <c r="E3" i="1"/>
  <c r="Y4"/>
  <c r="Y12"/>
  <c r="L107" i="7" l="1"/>
  <c r="Y3" i="1"/>
  <c r="Y107"/>
  <c r="W107" i="5"/>
  <c r="M107" i="3"/>
  <c r="E3" i="5"/>
  <c r="W3" s="1"/>
  <c r="Q4" i="4"/>
  <c r="E3"/>
  <c r="Q3" s="1"/>
  <c r="Q107" l="1"/>
</calcChain>
</file>

<file path=xl/comments1.xml><?xml version="1.0" encoding="utf-8"?>
<comments xmlns="http://schemas.openxmlformats.org/spreadsheetml/2006/main">
  <authors>
    <author>meng</author>
  </authors>
  <commentList>
    <comment ref="D25" authorId="0">
      <text>
        <r>
          <rPr>
            <sz val="9"/>
            <color indexed="81"/>
            <rFont val="Tahoma"/>
            <family val="2"/>
          </rPr>
          <t>21</t>
        </r>
        <r>
          <rPr>
            <sz val="9"/>
            <color indexed="81"/>
            <rFont val="宋体"/>
            <family val="3"/>
            <charset val="134"/>
          </rPr>
          <t>年</t>
        </r>
        <r>
          <rPr>
            <sz val="9"/>
            <color indexed="81"/>
            <rFont val="Tahoma"/>
            <family val="2"/>
          </rPr>
          <t xml:space="preserve">905405
</t>
        </r>
      </text>
    </comment>
  </commentList>
</comments>
</file>

<file path=xl/sharedStrings.xml><?xml version="1.0" encoding="utf-8"?>
<sst xmlns="http://schemas.openxmlformats.org/spreadsheetml/2006/main" count="14763" uniqueCount="2523">
  <si>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4" type="noConversion"/>
  </si>
  <si>
    <t>序号</t>
  </si>
  <si>
    <t>项目名称</t>
  </si>
  <si>
    <t>功能分类</t>
  </si>
  <si>
    <t>口径</t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</si>
  <si>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</si>
  <si>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</si>
  <si>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</si>
  <si>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</si>
  <si>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</si>
  <si>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</si>
  <si>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</si>
  <si>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明强小学</t>
    <phoneticPr fontId="4" type="noConversion"/>
  </si>
  <si>
    <t>七宝实验幼儿园</t>
    <phoneticPr fontId="4" type="noConversion"/>
  </si>
  <si>
    <t>航华二幼</t>
    <phoneticPr fontId="4" type="noConversion"/>
  </si>
  <si>
    <t>七宝三中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</si>
  <si>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</si>
  <si>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</si>
  <si>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</si>
  <si>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</si>
  <si>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黎明小学</t>
    <phoneticPr fontId="4" type="noConversion"/>
  </si>
  <si>
    <t>航华中学</t>
    <phoneticPr fontId="4" type="noConversion"/>
  </si>
  <si>
    <t>社区学校</t>
    <phoneticPr fontId="4" type="noConversion"/>
  </si>
  <si>
    <t>春欣幼儿园</t>
    <phoneticPr fontId="4" type="noConversion"/>
  </si>
  <si>
    <t>合计</t>
  </si>
  <si>
    <t>备注</t>
  </si>
  <si>
    <t>1</t>
  </si>
  <si>
    <t>基本支出总预算数</t>
  </si>
  <si>
    <t>公式计算</t>
  </si>
  <si>
    <t>2</t>
  </si>
  <si>
    <t>工资福利支出</t>
  </si>
  <si>
    <t>3</t>
  </si>
  <si>
    <t>　　基本工资</t>
  </si>
  <si>
    <t>4</t>
  </si>
  <si>
    <t>　　　　1、岗位工资</t>
  </si>
  <si>
    <t>主款项</t>
  </si>
  <si>
    <t>根据人事口径按实编制</t>
  </si>
  <si>
    <t>5</t>
  </si>
  <si>
    <t>　　　　2、薪级工资</t>
  </si>
  <si>
    <t>6</t>
  </si>
  <si>
    <t>　　津贴补贴</t>
  </si>
  <si>
    <t>7</t>
  </si>
  <si>
    <t>　　　　1、各类津贴★▲</t>
  </si>
  <si>
    <t>8</t>
  </si>
  <si>
    <t>　　　　2、各类补贴</t>
  </si>
  <si>
    <t>9</t>
  </si>
  <si>
    <t>　　　　　　(1)上下班交通费补贴</t>
    <phoneticPr fontId="4" type="noConversion"/>
  </si>
  <si>
    <t>10</t>
  </si>
  <si>
    <t>　　其他社会保障缴费</t>
  </si>
  <si>
    <t>注：社保缴费基数应该相同</t>
  </si>
  <si>
    <t>11</t>
  </si>
  <si>
    <t>公式计算（请检查）</t>
  </si>
  <si>
    <t>12</t>
  </si>
  <si>
    <t>13</t>
  </si>
  <si>
    <t>14</t>
  </si>
  <si>
    <t>　　绩效工资</t>
  </si>
  <si>
    <t>15</t>
  </si>
  <si>
    <t>　　　　1、绩效工资</t>
  </si>
  <si>
    <t>根据人保科数字编制（待下发）</t>
  </si>
  <si>
    <t>16</t>
  </si>
  <si>
    <t>　　　　2、校长职级制</t>
  </si>
  <si>
    <t>根据校长职级制按实编制</t>
  </si>
  <si>
    <t>17</t>
  </si>
  <si>
    <t xml:space="preserve">   城镇职工基本医疗保险缴费</t>
  </si>
  <si>
    <t>18</t>
  </si>
  <si>
    <t xml:space="preserve">        1、医疗保险费10.5%</t>
    <phoneticPr fontId="4" type="noConversion"/>
  </si>
  <si>
    <t>事业单位医疗</t>
  </si>
  <si>
    <t>19</t>
  </si>
  <si>
    <t xml:space="preserve">   公务员医疗补助缴费</t>
  </si>
  <si>
    <t>20</t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</si>
  <si>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</si>
  <si>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t>公务员医疗补助</t>
  </si>
  <si>
    <t>21</t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</si>
  <si>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</si>
  <si>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22</t>
  </si>
  <si>
    <t>　　事业单位基本养老保险缴费</t>
  </si>
  <si>
    <t>23</t>
  </si>
  <si>
    <t>　　　　1、基本养老保险16%</t>
    <phoneticPr fontId="4" type="noConversion"/>
  </si>
  <si>
    <t>养老保险</t>
  </si>
  <si>
    <t>24</t>
  </si>
  <si>
    <t>　　职业年金缴纳</t>
  </si>
  <si>
    <t>25</t>
  </si>
  <si>
    <t>　　　　1、职业年金8%</t>
  </si>
  <si>
    <t>职业年金</t>
  </si>
  <si>
    <t>26</t>
  </si>
  <si>
    <t>伙食补助费</t>
  </si>
  <si>
    <t>教职工人数*6000元（公式计算）</t>
    <phoneticPr fontId="4" type="noConversion"/>
  </si>
  <si>
    <t>27</t>
  </si>
  <si>
    <t>公积金</t>
  </si>
  <si>
    <t>根据人事口径按实编制</t>
    <phoneticPr fontId="4" type="noConversion"/>
  </si>
  <si>
    <t>28</t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</si>
  <si>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</si>
  <si>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</si>
  <si>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</si>
  <si>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>29</t>
  </si>
  <si>
    <t>对个人和家庭补助</t>
  </si>
  <si>
    <t>30</t>
  </si>
  <si>
    <t>　　离休费</t>
  </si>
  <si>
    <t>31</t>
  </si>
  <si>
    <t>　　　　1、交通费</t>
  </si>
  <si>
    <t>离退休</t>
  </si>
  <si>
    <t>根据离休人员情况按实编制</t>
  </si>
  <si>
    <t>32</t>
  </si>
  <si>
    <t>　　　　2、护理费</t>
  </si>
  <si>
    <t>33</t>
  </si>
  <si>
    <t>　　　　3、体检费(仅老干部局填写)</t>
  </si>
  <si>
    <t>不填</t>
  </si>
  <si>
    <t>34</t>
  </si>
  <si>
    <t>　　　　4、电话费</t>
  </si>
  <si>
    <t>35</t>
  </si>
  <si>
    <t>　　　　5、特殊生活补助</t>
  </si>
  <si>
    <t>36</t>
  </si>
  <si>
    <t>　　　　6、离休干部补贴费</t>
  </si>
  <si>
    <t>37</t>
  </si>
  <si>
    <t>　　　　7、护工费</t>
  </si>
  <si>
    <t>38</t>
  </si>
  <si>
    <t>39</t>
  </si>
  <si>
    <t>年初预算为0</t>
  </si>
  <si>
    <t>40</t>
  </si>
  <si>
    <t>　　生活补助</t>
  </si>
  <si>
    <t>41</t>
  </si>
  <si>
    <t>　　　　1、长期赡养补助</t>
  </si>
  <si>
    <t>42</t>
  </si>
  <si>
    <t>　　　　2、退职补助</t>
  </si>
  <si>
    <t>43</t>
  </si>
  <si>
    <t>　　奖励金</t>
  </si>
  <si>
    <t>44</t>
  </si>
  <si>
    <t>　　　　1、独生子女奖励费▲</t>
  </si>
  <si>
    <t>45</t>
  </si>
  <si>
    <t>　　其他支出对个人和家庭补助</t>
  </si>
  <si>
    <t>46</t>
  </si>
  <si>
    <t>　　　　1、子女幼托费</t>
  </si>
  <si>
    <t>按实预测</t>
  </si>
  <si>
    <t>47</t>
  </si>
  <si>
    <t>　　　　2、补贴性人员经费</t>
  </si>
  <si>
    <t>没有，填0</t>
  </si>
  <si>
    <t>48</t>
  </si>
  <si>
    <t>　　　　3、带薪休假费</t>
  </si>
  <si>
    <t>49</t>
  </si>
  <si>
    <t>　　　　4、其他</t>
  </si>
  <si>
    <t>除罗阳小学3人及七宝二中1人的退休共享费外，其他学校填0</t>
  </si>
  <si>
    <t>50</t>
  </si>
  <si>
    <t>商品和服务支出和其他资本性支出</t>
  </si>
  <si>
    <t>51</t>
  </si>
  <si>
    <t>　　(一)公用定额</t>
  </si>
  <si>
    <t>学生人数*定额</t>
  </si>
  <si>
    <t>52</t>
  </si>
  <si>
    <t>　　　　1、办公费</t>
  </si>
  <si>
    <t>53</t>
  </si>
  <si>
    <t xml:space="preserve">        2、印刷费</t>
  </si>
  <si>
    <t>54</t>
  </si>
  <si>
    <t xml:space="preserve">        3、咨询费</t>
  </si>
  <si>
    <t>55</t>
  </si>
  <si>
    <t xml:space="preserve">        4、水费</t>
  </si>
  <si>
    <t>56</t>
  </si>
  <si>
    <t xml:space="preserve">       5、电费</t>
  </si>
  <si>
    <t>57</t>
  </si>
  <si>
    <t xml:space="preserve">       6、邮电费</t>
  </si>
  <si>
    <t>58</t>
  </si>
  <si>
    <t xml:space="preserve">       7、差旅费  </t>
  </si>
  <si>
    <t>59</t>
  </si>
  <si>
    <t xml:space="preserve">       8、维修（护）费</t>
  </si>
  <si>
    <t>60</t>
  </si>
  <si>
    <t xml:space="preserve">       9、会议费</t>
  </si>
  <si>
    <t>61</t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</si>
  <si>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</si>
  <si>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</si>
  <si>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</si>
  <si>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>62</t>
  </si>
  <si>
    <t xml:space="preserve">       11、公务接待费★</t>
  </si>
  <si>
    <t>63</t>
  </si>
  <si>
    <t xml:space="preserve">       12、专用材料费</t>
  </si>
  <si>
    <t>64</t>
  </si>
  <si>
    <t xml:space="preserve">       13、劳务费</t>
  </si>
  <si>
    <t>65</t>
  </si>
  <si>
    <t xml:space="preserve">       14、委托业务费</t>
  </si>
  <si>
    <t>66</t>
  </si>
  <si>
    <t xml:space="preserve">       15、其他商品和服务支出</t>
  </si>
  <si>
    <t>67</t>
  </si>
  <si>
    <t xml:space="preserve">       16、办公设备配置</t>
  </si>
  <si>
    <t>68</t>
  </si>
  <si>
    <t xml:space="preserve">       17、专用设备</t>
  </si>
  <si>
    <t>69</t>
  </si>
  <si>
    <t>　　(二)培训费</t>
  </si>
  <si>
    <t>70</t>
  </si>
  <si>
    <t>　　　　1、进修、培训 400元/年教师</t>
  </si>
  <si>
    <t>教职工人数*400元（公式计算）</t>
  </si>
  <si>
    <t>71</t>
  </si>
  <si>
    <t>　　(三)维修(护)费</t>
  </si>
  <si>
    <t>72</t>
  </si>
  <si>
    <t>　　　　1、房屋维修费 15元/年平方米</t>
  </si>
  <si>
    <t>房屋面积*15元（公式计算）</t>
  </si>
  <si>
    <t>73</t>
  </si>
  <si>
    <t>　　(四)物业管理费</t>
  </si>
  <si>
    <t>74</t>
  </si>
  <si>
    <t>　　　　1、绿化维护费 8元/年平方米</t>
  </si>
  <si>
    <t>绿化面积*8元（公式计算）</t>
  </si>
  <si>
    <t>75</t>
  </si>
  <si>
    <t>　　(五)租赁费</t>
  </si>
  <si>
    <t>76</t>
  </si>
  <si>
    <t>　　　　1、租赁房租费</t>
  </si>
  <si>
    <t>77</t>
  </si>
  <si>
    <t>　　(六)福利费</t>
  </si>
  <si>
    <t>78</t>
  </si>
  <si>
    <t>　　　　1、福利费</t>
  </si>
  <si>
    <t>教职工人数*4320元（公式计算）</t>
  </si>
  <si>
    <t>79</t>
  </si>
  <si>
    <t>　　(七)工会经费</t>
  </si>
  <si>
    <t>80</t>
  </si>
  <si>
    <t>　　　　1、工会经费2%</t>
  </si>
  <si>
    <t>81</t>
  </si>
  <si>
    <t>　　(八)公务用车运行维护费★</t>
  </si>
  <si>
    <t>82</t>
  </si>
  <si>
    <t>　　　　1、教育系统，校/辆</t>
  </si>
  <si>
    <t>机关局有编制的车辆数*32000元/年（分园及分校预算在其他交通费中编制）</t>
  </si>
  <si>
    <t>83</t>
  </si>
  <si>
    <t>　　(九)其他商品和服务支出</t>
  </si>
  <si>
    <t>84</t>
  </si>
  <si>
    <t>　　　　1、离休公用支出</t>
  </si>
  <si>
    <t>85</t>
  </si>
  <si>
    <t>　　　　　　(1)十四级以上(含参局级、享受局级、正局级、副局级)</t>
  </si>
  <si>
    <t>86</t>
  </si>
  <si>
    <t>　　　　　　(2)十四级以下</t>
  </si>
  <si>
    <t>人数*4320元/年</t>
  </si>
  <si>
    <t>87</t>
  </si>
  <si>
    <t>　　　　2、退休公用支出</t>
  </si>
  <si>
    <t>88</t>
  </si>
  <si>
    <t>　　　　　　(1)活动费(活动费+活动费(托管))</t>
  </si>
  <si>
    <t>退休人数*400元/年（公式计算）</t>
  </si>
  <si>
    <t>89</t>
  </si>
  <si>
    <t>　　　　　　(2)福利费(福利费+福利费(托管)</t>
  </si>
  <si>
    <t>退休人数*4320元/年（公式计算）</t>
  </si>
  <si>
    <t>90</t>
  </si>
  <si>
    <t>　　　　3、其他</t>
  </si>
  <si>
    <t>91</t>
  </si>
  <si>
    <t>　　(十)其他交通费用</t>
  </si>
  <si>
    <t>92</t>
  </si>
  <si>
    <t>　　　　2、教育系统</t>
  </si>
  <si>
    <t xml:space="preserve">
机关局无编制车辆的学校按32000元编制预算
机关局有编制的车辆，每分校增加10000元，每个分园增加5000元编制预算</t>
    <phoneticPr fontId="4" type="noConversion"/>
  </si>
  <si>
    <t>93</t>
  </si>
  <si>
    <t>学校基本情况：</t>
  </si>
  <si>
    <t>94</t>
  </si>
  <si>
    <t>1、教职工(人数)</t>
  </si>
  <si>
    <t>填写2022年9月在编教职工人数</t>
    <phoneticPr fontId="4" type="noConversion"/>
  </si>
  <si>
    <t>95</t>
  </si>
  <si>
    <t xml:space="preserve">       初中</t>
  </si>
  <si>
    <t>96</t>
  </si>
  <si>
    <t xml:space="preserve">       小学</t>
  </si>
  <si>
    <t>97</t>
  </si>
  <si>
    <t xml:space="preserve">       幼儿园</t>
  </si>
  <si>
    <t>98</t>
  </si>
  <si>
    <t xml:space="preserve">       其他</t>
  </si>
  <si>
    <t>99</t>
  </si>
  <si>
    <t>2、学生(人数)</t>
  </si>
  <si>
    <t>填写2022年秋季学期学生人数，以招办人数为准</t>
    <phoneticPr fontId="4" type="noConversion"/>
  </si>
  <si>
    <t>100</t>
  </si>
  <si>
    <t>101</t>
  </si>
  <si>
    <t>102</t>
  </si>
  <si>
    <t>103</t>
  </si>
  <si>
    <t>104</t>
  </si>
  <si>
    <t>3、事业离休人员人数</t>
  </si>
  <si>
    <t>4、事业退休人员人数</t>
  </si>
  <si>
    <t>5、教育单位房屋（面积）</t>
  </si>
  <si>
    <t>6、教育单位绿化（面积）</t>
  </si>
  <si>
    <t>2023年基本支出预算表（七宝镇）</t>
    <phoneticPr fontId="4" type="noConversion"/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</si>
  <si>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</si>
  <si>
    <t>上虹中学</t>
  </si>
  <si>
    <t>龙柏中学</t>
  </si>
  <si>
    <t>金汇实验</t>
  </si>
  <si>
    <t>虹桥小学</t>
  </si>
  <si>
    <t>龙柏一小</t>
  </si>
  <si>
    <t>中心幼儿园</t>
  </si>
  <si>
    <t>虹鹿幼儿园</t>
  </si>
  <si>
    <t>龙柏一幼</t>
  </si>
  <si>
    <t>龙柏二幼</t>
  </si>
  <si>
    <t>社区学校</t>
  </si>
  <si>
    <t>　　　　　　(1)上下班交通费补贴</t>
  </si>
  <si>
    <t xml:space="preserve">        1、医疗保险费10.5%</t>
  </si>
  <si>
    <t>　　　　1、基本养老保险16%</t>
  </si>
  <si>
    <t>教职工人数*6000元（公式计算）</t>
  </si>
  <si>
    <t>其他工资福利</t>
  </si>
  <si>
    <t>其他</t>
  </si>
  <si>
    <t xml:space="preserve">       10、培训费</t>
  </si>
  <si>
    <t>生均定额5%</t>
  </si>
  <si>
    <t xml:space="preserve">
机关局无编制车辆的学校按32000元编制预算
机关局有编制的车辆，每分校增加10000元，每个分园增加5000元编制预算</t>
  </si>
  <si>
    <t>填写2022年9月在编教职工人数</t>
  </si>
  <si>
    <t>填写2022年秋季学期学生人数，以招办人数为准</t>
  </si>
  <si>
    <t>华漕幼儿园</t>
    <phoneticPr fontId="4" type="noConversion"/>
  </si>
  <si>
    <t>华漕学校</t>
    <phoneticPr fontId="4" type="noConversion"/>
  </si>
  <si>
    <t>诸翟学校</t>
    <phoneticPr fontId="4" type="noConversion"/>
  </si>
  <si>
    <t>金色幼儿园</t>
    <phoneticPr fontId="4" type="noConversion"/>
  </si>
  <si>
    <t>纪王幼儿园</t>
    <phoneticPr fontId="4" type="noConversion"/>
  </si>
  <si>
    <t>纪王学校</t>
    <phoneticPr fontId="4" type="noConversion"/>
  </si>
  <si>
    <t>诸翟幼儿园</t>
    <phoneticPr fontId="4" type="noConversion"/>
  </si>
  <si>
    <t>马桥社区学校</t>
  </si>
  <si>
    <t>马桥强恕学校</t>
  </si>
  <si>
    <t>交大马桥实验学校</t>
  </si>
  <si>
    <t>马桥复旦万科实中</t>
  </si>
  <si>
    <t>马桥文来外小</t>
  </si>
  <si>
    <t>马桥中心幼</t>
  </si>
  <si>
    <t>马桥元祥幼</t>
  </si>
  <si>
    <t>马桥实验幼</t>
  </si>
  <si>
    <t>马桥启英幼</t>
  </si>
  <si>
    <t>马桥富杰幼</t>
  </si>
  <si>
    <t>马桥富卓幼</t>
  </si>
  <si>
    <t>马桥富国幼</t>
  </si>
  <si>
    <t>上海市闵行区梅陇中学</t>
  </si>
  <si>
    <t>上海市七宝中学附属闵行金都实验中学</t>
    <phoneticPr fontId="4" type="noConversion"/>
  </si>
  <si>
    <t>上海中医药大学附属闵行晶城中学</t>
  </si>
  <si>
    <t>闵行区梅陇中心小学</t>
  </si>
  <si>
    <t>上海市闵行区曹行小学</t>
  </si>
  <si>
    <t>闵行区罗阳小学</t>
  </si>
  <si>
    <t>上海中医药大学附属闵行蔷薇小学</t>
  </si>
  <si>
    <t>闵行区梅陇镇中心幼儿园</t>
  </si>
  <si>
    <t>闵行区曹行中心幼儿园</t>
  </si>
  <si>
    <t>上海市闵行区春申景城幼儿园</t>
  </si>
  <si>
    <t>上海市闵行区晶采坊幼儿园</t>
  </si>
  <si>
    <t>上海市闵行区罗阳河畔幼儿园</t>
  </si>
  <si>
    <t>上海市闵行区晶华坊幼儿园</t>
  </si>
  <si>
    <t>上海市闵行区梅陇金都幼儿园</t>
  </si>
  <si>
    <t>上海市闵行区梅陇梅锦幼儿园</t>
  </si>
  <si>
    <t>上海市闵行区梅陇永联幼儿园</t>
    <phoneticPr fontId="4" type="noConversion"/>
  </si>
  <si>
    <t>上海市闵行区梅陇镇社区学校</t>
  </si>
  <si>
    <t>上海市罗阳中学</t>
    <phoneticPr fontId="4" type="noConversion"/>
  </si>
  <si>
    <t>佳佳幼儿园</t>
    <phoneticPr fontId="4" type="noConversion"/>
  </si>
  <si>
    <t>康城幼儿园</t>
  </si>
  <si>
    <t>明星学校</t>
  </si>
  <si>
    <t>实验幼儿园</t>
  </si>
  <si>
    <t>上海市闵行区教育学院附属友爱实验中学</t>
    <phoneticPr fontId="4" type="noConversion"/>
  </si>
  <si>
    <t>上海市闵行区景东小学</t>
  </si>
  <si>
    <t>华东师范大学闵行永德实验小学</t>
  </si>
  <si>
    <t>闵行区塘湾中心幼儿园</t>
  </si>
  <si>
    <t>上海市闵行区吴泾第三幼儿园</t>
  </si>
  <si>
    <t>华东师范大学闵行永德实验幼儿园</t>
  </si>
  <si>
    <t>上海市闵行区吴泾镇社区学校</t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</si>
  <si>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11" type="noConversion"/>
  </si>
  <si>
    <t>颛桥中学</t>
  </si>
  <si>
    <t>北桥中学</t>
  </si>
  <si>
    <t>颛桥小学</t>
  </si>
  <si>
    <t>北桥小学</t>
  </si>
  <si>
    <t>田园外小</t>
  </si>
  <si>
    <t>田园二外小</t>
  </si>
  <si>
    <t>颛桥一幼</t>
  </si>
  <si>
    <t>颛桥镇幼</t>
  </si>
  <si>
    <t>君莲幼儿园</t>
  </si>
  <si>
    <t>上师大幼</t>
  </si>
  <si>
    <t>君莲学校</t>
  </si>
  <si>
    <t>颛桥镇二幼</t>
    <phoneticPr fontId="11" type="noConversion"/>
  </si>
  <si>
    <t>田园中学</t>
    <phoneticPr fontId="11" type="noConversion"/>
  </si>
  <si>
    <t>田园幼儿园</t>
    <phoneticPr fontId="11" type="noConversion"/>
  </si>
  <si>
    <t>　　　　　　(1)上下班交通费补贴</t>
    <phoneticPr fontId="11" type="noConversion"/>
  </si>
  <si>
    <t xml:space="preserve">        1、医疗保险费10.5%</t>
    <phoneticPr fontId="11" type="noConversion"/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</si>
  <si>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</si>
  <si>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</si>
  <si>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　　　　1、基本养老保险16%</t>
    <phoneticPr fontId="11" type="noConversion"/>
  </si>
  <si>
    <t>教职工人数*6000元（公式计算）</t>
    <phoneticPr fontId="11" type="noConversion"/>
  </si>
  <si>
    <t>根据人事口径按实编制</t>
    <phoneticPr fontId="11" type="noConversion"/>
  </si>
  <si>
    <t>其他工资福利</t>
    <phoneticPr fontId="11" type="noConversion"/>
  </si>
  <si>
    <t>其他</t>
    <phoneticPr fontId="11" type="noConversion"/>
  </si>
  <si>
    <t>年初预算为0</t>
    <phoneticPr fontId="11" type="noConversion"/>
  </si>
  <si>
    <t xml:space="preserve">       10、培训费</t>
    <phoneticPr fontId="11" type="noConversion"/>
  </si>
  <si>
    <t>主款项</t>
    <phoneticPr fontId="11" type="noConversion"/>
  </si>
  <si>
    <t>生均定额5%</t>
    <phoneticPr fontId="11" type="noConversion"/>
  </si>
  <si>
    <t xml:space="preserve">
机关局无编制车辆的学校按32000元编制预算
机关局有编制的车辆，每分校增加10000元，每个分园增加5000元编制预算</t>
    <phoneticPr fontId="11" type="noConversion"/>
  </si>
  <si>
    <t>填写2022年9月在编教职工人数</t>
    <phoneticPr fontId="11" type="noConversion"/>
  </si>
  <si>
    <t>填写2022年秋季学期学生人数，以招办人数为准</t>
    <phoneticPr fontId="11" type="noConversion"/>
  </si>
  <si>
    <t>单位名称</t>
  </si>
  <si>
    <t>属性</t>
  </si>
  <si>
    <t>类别</t>
  </si>
  <si>
    <t>人数</t>
  </si>
  <si>
    <t>估计标准</t>
  </si>
  <si>
    <t>估计金额</t>
  </si>
  <si>
    <t>上海市闵行区上虹中学</t>
  </si>
  <si>
    <t>镇管-虹桥</t>
  </si>
  <si>
    <t>初中</t>
  </si>
  <si>
    <t>上海市龙柏中学</t>
  </si>
  <si>
    <t>上海市金汇实验学校</t>
  </si>
  <si>
    <t>九年一贯</t>
  </si>
  <si>
    <t>闵行区虹桥中心小学</t>
  </si>
  <si>
    <t>小学</t>
  </si>
  <si>
    <t>闵行区龙柏第一小学</t>
  </si>
  <si>
    <t>闵行区虹桥中心幼儿园</t>
  </si>
  <si>
    <t>幼儿园</t>
  </si>
  <si>
    <t>上海市闵行区虹鹿幼儿园</t>
  </si>
  <si>
    <t>闵行区龙柏第一幼儿园</t>
  </si>
  <si>
    <t>闵行区龙柏第二幼儿园</t>
  </si>
  <si>
    <t>上海市闵行区虹桥镇社区学校</t>
  </si>
  <si>
    <t>镇管-虹桥 汇总</t>
  </si>
  <si>
    <t>上海市闵行区纪王学校</t>
  </si>
  <si>
    <t>镇管-华漕</t>
  </si>
  <si>
    <t>上海市闵行区诸翟学校</t>
  </si>
  <si>
    <t>上海市闵行区华漕学校</t>
  </si>
  <si>
    <t>闵行区华漕镇纪王幼儿园</t>
  </si>
  <si>
    <t>上海市闵行区诸翟中心幼儿园</t>
  </si>
  <si>
    <t>闵行区华漕镇中心幼儿园</t>
  </si>
  <si>
    <t>上海市闵行区华漕镇金色幼儿园</t>
  </si>
  <si>
    <t>上海市闵行区华漕镇社区学校</t>
  </si>
  <si>
    <t>镇管-华漕 汇总</t>
  </si>
  <si>
    <t>上海市闵行区马桥复旦万科实验中学</t>
  </si>
  <si>
    <t>镇管-马桥</t>
  </si>
  <si>
    <t>上海市马桥强恕学校</t>
  </si>
  <si>
    <t>上海市闵行区马桥实验学校</t>
  </si>
  <si>
    <t>上海市闵行区马桥文来外国语小学</t>
  </si>
  <si>
    <t>闵行区马桥中心幼儿园</t>
  </si>
  <si>
    <t>上海市闵行区马桥富国幼儿园</t>
  </si>
  <si>
    <t>上海市闵行区马桥元祥幼儿园</t>
  </si>
  <si>
    <t>上海市闵行区马桥实验幼儿园</t>
  </si>
  <si>
    <t>上海市闵行区马桥富杰幼儿园</t>
  </si>
  <si>
    <t>上海市闵行区马桥启英幼儿园</t>
  </si>
  <si>
    <t>上海市闵行区马桥富卓幼儿园</t>
  </si>
  <si>
    <t>上海市闵行区马桥镇社区学校</t>
  </si>
  <si>
    <t>镇管-马桥 汇总</t>
  </si>
  <si>
    <t>镇管-梅陇</t>
  </si>
  <si>
    <t>上海市罗阳中学</t>
  </si>
  <si>
    <t>上海市闵行区曹行中学(金都）</t>
    <phoneticPr fontId="3" type="noConversion"/>
  </si>
  <si>
    <t>上海市闵行区梅陇永联幼儿园</t>
    <phoneticPr fontId="3" type="noConversion"/>
  </si>
  <si>
    <t>镇管-梅陇 汇总</t>
  </si>
  <si>
    <t>上海市闵行区浦江第二中学</t>
  </si>
  <si>
    <t>镇管-浦江</t>
  </si>
  <si>
    <t>上海市闵行区浦江第三中学</t>
  </si>
  <si>
    <t>上海市闵行区浦航实验中学</t>
  </si>
  <si>
    <t>上海世外教育附属浦江外国语学校</t>
  </si>
  <si>
    <t>上海市闵行区浦江第二小学</t>
  </si>
  <si>
    <t>上海市闵行区浦江第三小学</t>
  </si>
  <si>
    <t>上海戏剧学院闵行附属学校</t>
  </si>
  <si>
    <t>上海市闵行区浦汇小学</t>
  </si>
  <si>
    <t>上海市闵行区浦江汇秀小学</t>
  </si>
  <si>
    <t>上海市闵行区浦江镇第二幼儿园</t>
  </si>
  <si>
    <t>闵行区浦江镇第三幼儿园</t>
  </si>
  <si>
    <t>上海市闵行区浦江闸航路幼儿园</t>
  </si>
  <si>
    <t>上海市闵行区浦江宝邸幼儿园</t>
  </si>
  <si>
    <t>上海市闵行区浦莲幼儿园</t>
  </si>
  <si>
    <t>上海市闵行区浦江瑞和城幼儿园</t>
  </si>
  <si>
    <t>上海市闵行区浦航幼儿园</t>
  </si>
  <si>
    <t>上海市闵行区浦瑞幼儿园</t>
  </si>
  <si>
    <t>上海师范大学附属中学闵行实验学校</t>
  </si>
  <si>
    <t>上海市闵行区浦江镇社区学校</t>
  </si>
  <si>
    <t>镇管-浦江 汇总</t>
  </si>
  <si>
    <t>上海市航华中学</t>
  </si>
  <si>
    <t>镇管-七宝</t>
  </si>
  <si>
    <t>上海市闵行区文来学校</t>
  </si>
  <si>
    <t>上海市闵行区七宝第二中学</t>
  </si>
  <si>
    <t>上海市七宝实验中学</t>
  </si>
  <si>
    <t>上海市闵行区七宝第三中学</t>
  </si>
  <si>
    <t>闵行区航华第二小学</t>
  </si>
  <si>
    <t>闵行区七宝镇明强小学</t>
  </si>
  <si>
    <t>闵行区黎明小学</t>
  </si>
  <si>
    <t>上海市七宝实验小学</t>
  </si>
  <si>
    <t>上海市闵行区七宝明强第二小学</t>
  </si>
  <si>
    <t>闵行区航华第二幼儿园</t>
  </si>
  <si>
    <t>闵行区七宝中心幼儿园</t>
  </si>
  <si>
    <t>上海市闵行区星辰幼儿园</t>
  </si>
  <si>
    <t>上海市闵行区春欣幼儿园</t>
  </si>
  <si>
    <t>上海市闵行区七宝皇都幼儿园</t>
  </si>
  <si>
    <t>上海市闵行区七宝实验幼儿园</t>
  </si>
  <si>
    <t>上海市闵行区明强幼儿园</t>
  </si>
  <si>
    <t>上海市闵行区七宝幼儿园</t>
  </si>
  <si>
    <t>上海市闵行区启英宝盛幼儿园</t>
  </si>
  <si>
    <t>上海市闵行区七宝镇社区学校</t>
  </si>
  <si>
    <t>镇管-七宝 汇总</t>
  </si>
  <si>
    <t>上海市闵行区明星学校</t>
  </si>
  <si>
    <t>镇管-莘庄</t>
  </si>
  <si>
    <t>闵行区佳佳中心幼儿园</t>
  </si>
  <si>
    <t>上海市闵行区康城幼儿园</t>
  </si>
  <si>
    <t>上海市闵行区实验幼儿园</t>
  </si>
  <si>
    <t>上海市闵行区莘庄镇社区学校</t>
  </si>
  <si>
    <t>镇管-莘庄 汇总</t>
  </si>
  <si>
    <t>上海市闵行区教育学院附属友爱实验中学</t>
  </si>
  <si>
    <t>镇管-吴泾</t>
  </si>
  <si>
    <t>镇管-吴泾 汇总</t>
  </si>
  <si>
    <t>上海市闵行区颛桥中学</t>
  </si>
  <si>
    <t>镇管-颛桥</t>
  </si>
  <si>
    <t>上海市闵行区北桥中学</t>
  </si>
  <si>
    <t>上海市闵行区田园外国语中学</t>
  </si>
  <si>
    <t>上海市闵行区君莲学校</t>
  </si>
  <si>
    <t>闵行区颛桥中心小学</t>
  </si>
  <si>
    <t>上海市闵行区田园外语实验小学</t>
  </si>
  <si>
    <t>闵行区北桥中心小学</t>
  </si>
  <si>
    <t>上海市闵行区田园第二外语实验小学</t>
  </si>
  <si>
    <t>上海市闵行区颛桥镇幼儿园</t>
  </si>
  <si>
    <t>上海市闵行区颛桥镇第一幼儿园</t>
  </si>
  <si>
    <t>上海市闵行区君莲幼儿园</t>
  </si>
  <si>
    <t>上海师范大学闵行实验幼儿园</t>
  </si>
  <si>
    <t>上海市闵行区颛桥镇田园都市幼儿园</t>
  </si>
  <si>
    <t>上海市闵行区颛桥镇第二幼儿园</t>
  </si>
  <si>
    <t>上海市闵行区颛桥镇社区学校</t>
  </si>
  <si>
    <t>镇管-颛桥 汇总</t>
  </si>
  <si>
    <t>总计</t>
  </si>
  <si>
    <t>2023年绩效预估（在编人员）</t>
    <phoneticPr fontId="3" type="noConversion"/>
  </si>
  <si>
    <t>世外浦江</t>
  </si>
  <si>
    <t>二小</t>
  </si>
  <si>
    <t>浦江三小</t>
  </si>
  <si>
    <t>上戏附校</t>
  </si>
  <si>
    <t>浦江三幼</t>
  </si>
  <si>
    <t>浦莲</t>
  </si>
  <si>
    <t>浦江二中</t>
    <phoneticPr fontId="4" type="noConversion"/>
  </si>
  <si>
    <t>浦江三中</t>
    <phoneticPr fontId="4" type="noConversion"/>
  </si>
  <si>
    <t>浦航实中</t>
    <phoneticPr fontId="4" type="noConversion"/>
  </si>
  <si>
    <t>上师闵实验</t>
    <phoneticPr fontId="4" type="noConversion"/>
  </si>
  <si>
    <t>浦汇小学</t>
    <phoneticPr fontId="4" type="noConversion"/>
  </si>
  <si>
    <t>汇秀（福山）</t>
    <phoneticPr fontId="4" type="noConversion"/>
  </si>
  <si>
    <t>浦江二幼</t>
    <phoneticPr fontId="4" type="noConversion"/>
  </si>
  <si>
    <t>宝邸幼儿园</t>
    <phoneticPr fontId="4" type="noConversion"/>
  </si>
  <si>
    <t>闸航路幼儿园</t>
    <phoneticPr fontId="4" type="noConversion"/>
  </si>
  <si>
    <t>瑞和城幼儿园</t>
    <phoneticPr fontId="4" type="noConversion"/>
  </si>
  <si>
    <t>浦瑞幼儿园</t>
    <phoneticPr fontId="4" type="noConversion"/>
  </si>
  <si>
    <t xml:space="preserve">     浦航幼儿园</t>
    <phoneticPr fontId="4" type="noConversion"/>
  </si>
  <si>
    <t>浦江镇社区学校</t>
    <phoneticPr fontId="4" type="noConversion"/>
  </si>
  <si>
    <t>　　　　　　(1)上下班交通费补贴</t>
    <phoneticPr fontId="4" type="noConversion"/>
  </si>
  <si>
    <t xml:space="preserve">        1、医疗保险费10.5%</t>
    <phoneticPr fontId="4" type="noConversion"/>
  </si>
  <si>
    <t>　　　　1、基本养老保险16%</t>
    <phoneticPr fontId="4" type="noConversion"/>
  </si>
  <si>
    <t>教职工人数*6000元（公式计算）</t>
    <phoneticPr fontId="4" type="noConversion"/>
  </si>
  <si>
    <t>根据人事口径按实编制</t>
    <phoneticPr fontId="4" type="noConversion"/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</si>
  <si>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</si>
  <si>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</si>
  <si>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</si>
  <si>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</si>
  <si>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</si>
  <si>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</si>
  <si>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 xml:space="preserve">
机关局无编制车辆的学校按32000元编制预算
机关局有编制的车辆，每分校增加10000元，每个分园增加5000元编制预算</t>
    <phoneticPr fontId="4" type="noConversion"/>
  </si>
  <si>
    <t>填写2022年9月在编教职工人数</t>
    <phoneticPr fontId="4" type="noConversion"/>
  </si>
  <si>
    <t>填写2022年秋季学期学生人数，以招办人数为准</t>
    <phoneticPr fontId="4" type="noConversion"/>
  </si>
  <si>
    <t>七宝镇</t>
    <phoneticPr fontId="3" type="noConversion"/>
  </si>
  <si>
    <t>虹桥镇</t>
    <phoneticPr fontId="3" type="noConversion"/>
  </si>
  <si>
    <t>华漕镇</t>
    <phoneticPr fontId="3" type="noConversion"/>
  </si>
  <si>
    <t>马桥镇</t>
    <phoneticPr fontId="3" type="noConversion"/>
  </si>
  <si>
    <t>梅陇镇</t>
    <phoneticPr fontId="3" type="noConversion"/>
  </si>
  <si>
    <t>莘庄镇</t>
    <phoneticPr fontId="3" type="noConversion"/>
  </si>
  <si>
    <t>吴泾镇</t>
    <phoneticPr fontId="3" type="noConversion"/>
  </si>
  <si>
    <t>颛桥镇</t>
    <phoneticPr fontId="3" type="noConversion"/>
  </si>
  <si>
    <t>浦江镇</t>
    <phoneticPr fontId="3" type="noConversion"/>
  </si>
  <si>
    <t>合计</t>
    <phoneticPr fontId="3" type="noConversion"/>
  </si>
  <si>
    <t>2023年基本支出预算表</t>
    <phoneticPr fontId="4" type="noConversion"/>
  </si>
  <si>
    <t>单位</t>
  </si>
  <si>
    <t>小计</t>
  </si>
  <si>
    <t>莘庄</t>
  </si>
  <si>
    <t>吴泾</t>
  </si>
  <si>
    <t>七宝</t>
  </si>
  <si>
    <t>浦江</t>
  </si>
  <si>
    <t>梅陇</t>
  </si>
  <si>
    <t>马桥</t>
  </si>
  <si>
    <t>华漕</t>
  </si>
  <si>
    <t>颛桥</t>
  </si>
  <si>
    <t>虹桥</t>
  </si>
  <si>
    <t>2023年镇管学校校区保安经费预算表</t>
    <phoneticPr fontId="3" type="noConversion"/>
  </si>
  <si>
    <t>莘庄社区学校</t>
    <phoneticPr fontId="4" type="noConversion"/>
  </si>
  <si>
    <t>闵行实验幼儿园</t>
    <phoneticPr fontId="3" type="noConversion"/>
  </si>
  <si>
    <t>七宝实验中学</t>
    <phoneticPr fontId="4" type="noConversion"/>
  </si>
  <si>
    <t>莘庄</t>
    <phoneticPr fontId="3" type="noConversion"/>
  </si>
  <si>
    <t>吴泾</t>
    <phoneticPr fontId="3" type="noConversion"/>
  </si>
  <si>
    <t>七宝</t>
    <phoneticPr fontId="3" type="noConversion"/>
  </si>
  <si>
    <t>浦江</t>
    <phoneticPr fontId="3" type="noConversion"/>
  </si>
  <si>
    <t>梅陇</t>
    <phoneticPr fontId="3" type="noConversion"/>
  </si>
  <si>
    <t>马桥</t>
    <phoneticPr fontId="3" type="noConversion"/>
  </si>
  <si>
    <t>华漕</t>
    <phoneticPr fontId="3" type="noConversion"/>
  </si>
  <si>
    <t>颛桥</t>
    <phoneticPr fontId="3" type="noConversion"/>
  </si>
  <si>
    <t>虹桥</t>
    <phoneticPr fontId="3" type="noConversion"/>
  </si>
  <si>
    <t>镇属</t>
    <phoneticPr fontId="3" type="noConversion"/>
  </si>
  <si>
    <t>单位</t>
    <phoneticPr fontId="3" type="noConversion"/>
  </si>
  <si>
    <t>金额</t>
    <phoneticPr fontId="3" type="noConversion"/>
  </si>
  <si>
    <t>莘庄 汇总</t>
  </si>
  <si>
    <t>吴泾 汇总</t>
  </si>
  <si>
    <t>七宝 汇总</t>
  </si>
  <si>
    <t>浦江 汇总</t>
  </si>
  <si>
    <t>梅陇 汇总</t>
  </si>
  <si>
    <t>马桥 汇总</t>
  </si>
  <si>
    <t>华漕 汇总</t>
  </si>
  <si>
    <t>颛桥 汇总</t>
  </si>
  <si>
    <t>虹桥 汇总</t>
  </si>
  <si>
    <t>莘庄社区学校</t>
    <phoneticPr fontId="4" type="noConversion"/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</si>
  <si>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</si>
  <si>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</si>
  <si>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</si>
  <si>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</si>
  <si>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</si>
  <si>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</si>
  <si>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</si>
  <si>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七宝实验幼儿园</t>
    <phoneticPr fontId="4" type="noConversion"/>
  </si>
  <si>
    <t>航华二幼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</si>
  <si>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</si>
  <si>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</si>
  <si>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</si>
  <si>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</si>
  <si>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航华中学</t>
    <phoneticPr fontId="4" type="noConversion"/>
  </si>
  <si>
    <t>春欣幼儿园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</si>
  <si>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</si>
  <si>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</si>
  <si>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</si>
  <si>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</si>
  <si>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  1、工伤保险费0.256%</t>
    <phoneticPr fontId="4" type="noConversion"/>
  </si>
  <si>
    <t>　　　　1、工伤保险费0.256%</t>
    <phoneticPr fontId="11" type="noConversion"/>
  </si>
  <si>
    <t>　　　　2、失业保险0.5%</t>
    <phoneticPr fontId="11" type="noConversion"/>
  </si>
  <si>
    <t>　　　　1、工伤保险费0.256%</t>
    <phoneticPr fontId="3" type="noConversion"/>
  </si>
  <si>
    <t>　　　　2、失业保险0.5%</t>
    <phoneticPr fontId="3" type="noConversion"/>
  </si>
  <si>
    <t>镇属</t>
  </si>
  <si>
    <t>学校</t>
  </si>
  <si>
    <t>学段</t>
    <phoneticPr fontId="3" type="noConversion"/>
  </si>
  <si>
    <t>教育教辅后勤应配用工人数(2022人保提供）</t>
    <phoneticPr fontId="3" type="noConversion"/>
  </si>
  <si>
    <t>现有辅助用工人数（2022年人保科提供）</t>
    <phoneticPr fontId="3" type="noConversion"/>
  </si>
  <si>
    <t>财政资金应配备人数</t>
  </si>
  <si>
    <t>专技岗位
应配人数</t>
  </si>
  <si>
    <t>管理岗位
应配人数</t>
  </si>
  <si>
    <t>技术岗位
应配人数</t>
  </si>
  <si>
    <t>勤杂岗位
应配人数</t>
  </si>
  <si>
    <t>工资
（1-12月）</t>
  </si>
  <si>
    <t>福利费
（1月-12月）</t>
  </si>
  <si>
    <t>伙食费
（1-12月）</t>
  </si>
  <si>
    <t>工会经费
（1-12月）</t>
  </si>
  <si>
    <t>考核
（1-12月）</t>
  </si>
  <si>
    <t>奖金</t>
    <phoneticPr fontId="3" type="noConversion"/>
  </si>
  <si>
    <t>社保公积金（35.756%）</t>
    <phoneticPr fontId="3" type="noConversion"/>
  </si>
  <si>
    <t>闵行区吴泾镇社区学校</t>
  </si>
  <si>
    <t>社区学校</t>
    <phoneticPr fontId="3" type="noConversion"/>
  </si>
  <si>
    <t>吴泾合计</t>
  </si>
  <si>
    <t>管理费
（2023年全年）</t>
    <phoneticPr fontId="3" type="noConversion"/>
  </si>
  <si>
    <t>2023年预算金额（学校实际执行按人事部门规定标准执行，严禁超标准发放）</t>
    <phoneticPr fontId="3" type="noConversion"/>
  </si>
  <si>
    <t>虹桥社区学校</t>
    <phoneticPr fontId="3" type="noConversion"/>
  </si>
  <si>
    <t>颛桥社区学校</t>
    <phoneticPr fontId="3" type="noConversion"/>
  </si>
  <si>
    <t>华漕社区学校</t>
    <phoneticPr fontId="4" type="noConversion"/>
  </si>
  <si>
    <t>七宝社区学校</t>
    <phoneticPr fontId="4" type="noConversion"/>
  </si>
  <si>
    <t>2023年镇管学校残疾就业保障金预算表</t>
    <phoneticPr fontId="3" type="noConversion"/>
  </si>
  <si>
    <t>序号</t>
    <phoneticPr fontId="11" type="noConversion"/>
  </si>
  <si>
    <t>学校名称</t>
    <phoneticPr fontId="11" type="noConversion"/>
  </si>
  <si>
    <t>所属街镇</t>
    <phoneticPr fontId="11" type="noConversion"/>
  </si>
  <si>
    <t>校区               门数</t>
    <phoneticPr fontId="11" type="noConversion"/>
  </si>
  <si>
    <t>在岗人数</t>
    <phoneticPr fontId="11" type="noConversion"/>
  </si>
  <si>
    <t>值班单价</t>
    <phoneticPr fontId="11" type="noConversion"/>
  </si>
  <si>
    <t>值班金额</t>
    <phoneticPr fontId="11" type="noConversion"/>
  </si>
  <si>
    <t>浦江镇</t>
    <phoneticPr fontId="11" type="noConversion"/>
  </si>
  <si>
    <t>浦江合计</t>
    <phoneticPr fontId="3" type="noConversion"/>
  </si>
  <si>
    <t>吴泾社区学校</t>
    <phoneticPr fontId="3" type="noConversion"/>
  </si>
  <si>
    <t>吴泾镇</t>
    <phoneticPr fontId="3" type="noConversion"/>
  </si>
  <si>
    <t>吴泾合计</t>
    <phoneticPr fontId="3" type="noConversion"/>
  </si>
  <si>
    <t>镇级合计</t>
    <phoneticPr fontId="3" type="noConversion"/>
  </si>
  <si>
    <t>浦江社区学校</t>
    <phoneticPr fontId="3" type="noConversion"/>
  </si>
  <si>
    <t>单 位</t>
  </si>
  <si>
    <t>属性2</t>
  </si>
  <si>
    <t>学段</t>
  </si>
  <si>
    <t>课后延时</t>
  </si>
  <si>
    <t>总绩效</t>
  </si>
  <si>
    <t>义务</t>
  </si>
  <si>
    <t>非义务</t>
  </si>
  <si>
    <t>社校</t>
  </si>
  <si>
    <t>上海市闵行区七宝文来学校</t>
  </si>
  <si>
    <t>上海市闵行区七宝明强幼儿园</t>
  </si>
  <si>
    <t>汇秀（新福山）</t>
  </si>
  <si>
    <t>上海市七宝中学附属闵行金都实验中学</t>
  </si>
  <si>
    <t>复旦大学附属闵行实验学校</t>
  </si>
  <si>
    <t>上海市闵行区梅陇永联幼儿园</t>
  </si>
  <si>
    <t>上海交通大学附属闵行马桥实验学校</t>
  </si>
  <si>
    <t>示范幼儿园</t>
  </si>
  <si>
    <t>其中：校长绩效工资项目</t>
    <phoneticPr fontId="3" type="noConversion"/>
  </si>
  <si>
    <t>2022年分配金额</t>
    <phoneticPr fontId="3" type="noConversion"/>
  </si>
  <si>
    <t>2022年核定金额</t>
    <phoneticPr fontId="3" type="noConversion"/>
  </si>
  <si>
    <t>合计（常规）</t>
    <phoneticPr fontId="3" type="noConversion"/>
  </si>
  <si>
    <t>莘庄小计</t>
    <phoneticPr fontId="3" type="noConversion"/>
  </si>
  <si>
    <t>吴泾小计</t>
    <phoneticPr fontId="3" type="noConversion"/>
  </si>
  <si>
    <t>浦江小计</t>
    <phoneticPr fontId="3" type="noConversion"/>
  </si>
  <si>
    <t>梅陇小计</t>
    <phoneticPr fontId="3" type="noConversion"/>
  </si>
  <si>
    <t>马桥小计</t>
    <phoneticPr fontId="3" type="noConversion"/>
  </si>
  <si>
    <t>华漕小计</t>
    <phoneticPr fontId="3" type="noConversion"/>
  </si>
  <si>
    <t>颛桥小计</t>
    <phoneticPr fontId="3" type="noConversion"/>
  </si>
  <si>
    <t>虹桥小计</t>
    <phoneticPr fontId="3" type="noConversion"/>
  </si>
  <si>
    <t>镇级合计</t>
    <phoneticPr fontId="3" type="noConversion"/>
  </si>
  <si>
    <r>
      <t>2022年</t>
    </r>
    <r>
      <rPr>
        <sz val="16"/>
        <rFont val="宋体"/>
        <family val="3"/>
        <charset val="134"/>
        <scheme val="minor"/>
      </rPr>
      <t>在编人员绩效（含课后延时）清算</t>
    </r>
    <phoneticPr fontId="3" type="noConversion"/>
  </si>
  <si>
    <t>七宝小计</t>
    <phoneticPr fontId="3" type="noConversion"/>
  </si>
  <si>
    <t>清算金额</t>
    <phoneticPr fontId="3" type="noConversion"/>
  </si>
  <si>
    <t xml:space="preserve">  浦航幼儿园</t>
    <phoneticPr fontId="4" type="noConversion"/>
  </si>
  <si>
    <t>浦江社区学校</t>
    <phoneticPr fontId="4" type="noConversion"/>
  </si>
  <si>
    <t>2023年基本支出预算表(浦江镇）</t>
    <phoneticPr fontId="4" type="noConversion"/>
  </si>
  <si>
    <t>梅陇中学</t>
    <phoneticPr fontId="3" type="noConversion"/>
  </si>
  <si>
    <t>金都实验中学</t>
    <phoneticPr fontId="4" type="noConversion"/>
  </si>
  <si>
    <t>晶城中学</t>
    <phoneticPr fontId="3" type="noConversion"/>
  </si>
  <si>
    <t>梅陇小学</t>
    <phoneticPr fontId="3" type="noConversion"/>
  </si>
  <si>
    <t>曹行小学</t>
    <phoneticPr fontId="3" type="noConversion"/>
  </si>
  <si>
    <t>罗阳小学</t>
    <phoneticPr fontId="3" type="noConversion"/>
  </si>
  <si>
    <t>蔷薇小学</t>
    <phoneticPr fontId="3" type="noConversion"/>
  </si>
  <si>
    <t>梅陇中心幼</t>
    <phoneticPr fontId="3" type="noConversion"/>
  </si>
  <si>
    <t>曹行中心幼</t>
    <phoneticPr fontId="3" type="noConversion"/>
  </si>
  <si>
    <t>春申景城幼</t>
    <phoneticPr fontId="3" type="noConversion"/>
  </si>
  <si>
    <t>晶采坊幼</t>
    <phoneticPr fontId="3" type="noConversion"/>
  </si>
  <si>
    <t>罗阳河畔幼</t>
    <phoneticPr fontId="3" type="noConversion"/>
  </si>
  <si>
    <t>晶华坊幼</t>
    <phoneticPr fontId="3" type="noConversion"/>
  </si>
  <si>
    <t>金都幼儿园</t>
    <phoneticPr fontId="3" type="noConversion"/>
  </si>
  <si>
    <t>梅锦幼儿园</t>
    <phoneticPr fontId="3" type="noConversion"/>
  </si>
  <si>
    <t>永联幼儿园</t>
    <phoneticPr fontId="4" type="noConversion"/>
  </si>
  <si>
    <t>梅陇社区学校</t>
    <phoneticPr fontId="3" type="noConversion"/>
  </si>
  <si>
    <t>罗阳中学</t>
    <phoneticPr fontId="4" type="noConversion"/>
  </si>
  <si>
    <t>2023年闵行教育信息化项目预算表（镇管单位）</t>
    <phoneticPr fontId="4" type="noConversion"/>
  </si>
  <si>
    <t>镇属</t>
    <phoneticPr fontId="4" type="noConversion"/>
  </si>
  <si>
    <t>单位</t>
    <phoneticPr fontId="4" type="noConversion"/>
  </si>
  <si>
    <t>项目内容</t>
  </si>
  <si>
    <t>项目明细</t>
  </si>
  <si>
    <t>规格型号或数量单位</t>
    <phoneticPr fontId="4" type="noConversion"/>
  </si>
  <si>
    <t>数量</t>
  </si>
  <si>
    <t>单价</t>
  </si>
  <si>
    <t>金额</t>
  </si>
  <si>
    <t>二上金额</t>
    <phoneticPr fontId="4" type="noConversion"/>
  </si>
  <si>
    <t>二上核准金额</t>
    <phoneticPr fontId="4" type="noConversion"/>
  </si>
  <si>
    <t>项目说明</t>
    <phoneticPr fontId="4" type="noConversion"/>
  </si>
  <si>
    <t>项目类别</t>
    <phoneticPr fontId="4" type="noConversion"/>
  </si>
  <si>
    <t>审核单位</t>
    <phoneticPr fontId="4" type="noConversion"/>
  </si>
  <si>
    <t>项目批次</t>
    <phoneticPr fontId="4" type="noConversion"/>
  </si>
  <si>
    <t>项目类型</t>
    <phoneticPr fontId="4" type="noConversion"/>
  </si>
  <si>
    <t>项目一级分类</t>
    <phoneticPr fontId="4" type="noConversion"/>
  </si>
  <si>
    <t>项目二级分类</t>
    <phoneticPr fontId="4" type="noConversion"/>
  </si>
  <si>
    <t>办别</t>
    <phoneticPr fontId="4" type="noConversion"/>
  </si>
  <si>
    <t>学段</t>
    <phoneticPr fontId="4" type="noConversion"/>
  </si>
  <si>
    <t>资金来源</t>
    <phoneticPr fontId="4" type="noConversion"/>
  </si>
  <si>
    <t>初审意见</t>
    <phoneticPr fontId="4" type="noConversion"/>
  </si>
  <si>
    <t>审核情况</t>
    <phoneticPr fontId="4" type="noConversion"/>
  </si>
  <si>
    <t>项目级别</t>
    <phoneticPr fontId="4" type="noConversion"/>
  </si>
  <si>
    <t>项目定位</t>
    <phoneticPr fontId="4" type="noConversion"/>
  </si>
  <si>
    <t>项目职能</t>
    <phoneticPr fontId="4" type="noConversion"/>
  </si>
  <si>
    <t>备注</t>
    <phoneticPr fontId="4" type="noConversion"/>
  </si>
  <si>
    <t>一上结果</t>
    <phoneticPr fontId="4" type="noConversion"/>
  </si>
  <si>
    <t>核准金额</t>
    <phoneticPr fontId="4" type="noConversion"/>
  </si>
  <si>
    <t>二上申报金额</t>
    <phoneticPr fontId="4" type="noConversion"/>
  </si>
  <si>
    <t>二上结果</t>
    <phoneticPr fontId="4" type="noConversion"/>
  </si>
  <si>
    <t>后续操作</t>
    <phoneticPr fontId="4" type="noConversion"/>
  </si>
  <si>
    <t>教育支出代码</t>
  </si>
  <si>
    <t>教育支出</t>
  </si>
  <si>
    <t>审批机构代码</t>
  </si>
  <si>
    <t>审批机构</t>
    <phoneticPr fontId="4" type="noConversion"/>
  </si>
  <si>
    <t>维修地址</t>
  </si>
  <si>
    <t>类别代码</t>
  </si>
  <si>
    <t>主键</t>
  </si>
  <si>
    <t>任务编码</t>
  </si>
  <si>
    <t>上海交通大学附属闵行马桥实验学校</t>
    <phoneticPr fontId="4" type="noConversion"/>
  </si>
  <si>
    <t>上海交通大学附属闵行马桥实验学校标准化考点建设</t>
    <phoneticPr fontId="4" type="noConversion"/>
  </si>
  <si>
    <t>满足国家、省市对四大考试的管理要求</t>
    <phoneticPr fontId="4" type="noConversion"/>
  </si>
  <si>
    <t>项目到校，自行建设</t>
    <phoneticPr fontId="4" type="noConversion"/>
  </si>
  <si>
    <t>马桥镇 汇总</t>
  </si>
  <si>
    <t>上海市闵行区七宝文来学校</t>
    <phoneticPr fontId="4" type="noConversion"/>
  </si>
  <si>
    <t>七宝文来学校标准化考点建设</t>
    <phoneticPr fontId="4" type="noConversion"/>
  </si>
  <si>
    <t>上海市闵行区七宝明强第二小学</t>
    <phoneticPr fontId="4" type="noConversion"/>
  </si>
  <si>
    <t>明强二小数字化学习天地空间建设</t>
    <phoneticPr fontId="4" type="noConversion"/>
  </si>
  <si>
    <t>03新增项目</t>
    <phoneticPr fontId="4" type="noConversion"/>
  </si>
  <si>
    <t>个性化学习服务</t>
    <phoneticPr fontId="4" type="noConversion"/>
  </si>
  <si>
    <t>个性化学习实践</t>
    <phoneticPr fontId="4" type="noConversion"/>
  </si>
  <si>
    <t>七宝镇 汇总</t>
  </si>
  <si>
    <t>浦汇小学灵动课程管理平台</t>
    <phoneticPr fontId="4" type="noConversion"/>
  </si>
  <si>
    <t>灵动课程管理平台</t>
    <phoneticPr fontId="4" type="noConversion"/>
  </si>
  <si>
    <t>浦江镇 汇总</t>
  </si>
  <si>
    <t>上海市闵行区晶华坊幼儿园</t>
    <phoneticPr fontId="4" type="noConversion"/>
  </si>
  <si>
    <t>晶华坊幼儿园校园网络改造项目</t>
    <phoneticPr fontId="4" type="noConversion"/>
  </si>
  <si>
    <t>01一次性项目</t>
    <phoneticPr fontId="4" type="noConversion"/>
  </si>
  <si>
    <t>01区科委</t>
    <phoneticPr fontId="4" type="noConversion"/>
  </si>
  <si>
    <t>01一上</t>
    <phoneticPr fontId="4" type="noConversion"/>
  </si>
  <si>
    <t>05网络建设</t>
    <phoneticPr fontId="4" type="noConversion"/>
  </si>
  <si>
    <r>
      <t>01</t>
    </r>
    <r>
      <rPr>
        <sz val="9"/>
        <rFont val="宋体"/>
        <family val="3"/>
        <charset val="134"/>
      </rPr>
      <t>校园网络建设</t>
    </r>
    <phoneticPr fontId="4" type="noConversion"/>
  </si>
  <si>
    <t>03综合网络</t>
    <phoneticPr fontId="4" type="noConversion"/>
  </si>
  <si>
    <r>
      <t>03</t>
    </r>
    <r>
      <rPr>
        <sz val="9"/>
        <rFont val="宋体"/>
        <family val="3"/>
        <charset val="134"/>
      </rPr>
      <t>直管</t>
    </r>
    <phoneticPr fontId="4" type="noConversion"/>
  </si>
  <si>
    <t>03幼儿园</t>
    <phoneticPr fontId="4" type="noConversion"/>
  </si>
  <si>
    <t>01区财政</t>
    <phoneticPr fontId="4" type="noConversion"/>
  </si>
  <si>
    <t>待定</t>
    <phoneticPr fontId="4" type="noConversion"/>
  </si>
  <si>
    <t>03待局一审</t>
  </si>
  <si>
    <r>
      <t>04</t>
    </r>
    <r>
      <rPr>
        <sz val="9"/>
        <rFont val="宋体"/>
        <family val="3"/>
        <charset val="134"/>
      </rPr>
      <t>学校重要项目</t>
    </r>
    <phoneticPr fontId="4" type="noConversion"/>
  </si>
  <si>
    <t>基础设施建设</t>
    <phoneticPr fontId="4" type="noConversion"/>
  </si>
  <si>
    <t>优化校园网络环境</t>
    <phoneticPr fontId="4" type="noConversion"/>
  </si>
  <si>
    <t>学前三年行动计划，幼儿园网络环境优化，二个园区改造</t>
    <phoneticPr fontId="4" type="noConversion"/>
  </si>
  <si>
    <t>上海市闵行区罗阳河畔幼儿园</t>
    <phoneticPr fontId="4" type="noConversion"/>
  </si>
  <si>
    <t>罗阳河畔幼儿园(分园)校园网络改造项目</t>
    <phoneticPr fontId="4" type="noConversion"/>
  </si>
  <si>
    <t>梅陇镇 汇总</t>
  </si>
  <si>
    <t>2023年镇管单位幼儿教育教学项目（学前科）</t>
    <phoneticPr fontId="3" type="noConversion"/>
  </si>
  <si>
    <t>性质</t>
    <phoneticPr fontId="3" type="noConversion"/>
  </si>
  <si>
    <t>虹桥中心幼儿园</t>
    <phoneticPr fontId="3" type="noConversion"/>
  </si>
  <si>
    <t>公办</t>
    <phoneticPr fontId="3" type="noConversion"/>
  </si>
  <si>
    <t>优质幼儿园创建</t>
    <phoneticPr fontId="4" type="noConversion"/>
  </si>
  <si>
    <t>幼儿园办学等级创建</t>
    <phoneticPr fontId="4" type="noConversion"/>
  </si>
  <si>
    <t>一级幼儿园创建经费（镇管）</t>
    <phoneticPr fontId="4" type="noConversion"/>
  </si>
  <si>
    <t>龙柏二幼</t>
    <phoneticPr fontId="3" type="noConversion"/>
  </si>
  <si>
    <t>市示范幼儿园创建经费（镇管）</t>
    <phoneticPr fontId="4" type="noConversion"/>
  </si>
  <si>
    <t>幼儿园课程基地建设</t>
    <phoneticPr fontId="4" type="noConversion"/>
  </si>
  <si>
    <t>幼儿园课程建设经费（镇管）</t>
    <phoneticPr fontId="4" type="noConversion"/>
  </si>
  <si>
    <t>虹桥中心幼儿园</t>
  </si>
  <si>
    <t>幼儿发展</t>
    <phoneticPr fontId="4" type="noConversion"/>
  </si>
  <si>
    <t>全国足球特色幼儿园</t>
    <phoneticPr fontId="4" type="noConversion"/>
  </si>
  <si>
    <t>活动费（镇管）</t>
    <phoneticPr fontId="4" type="noConversion"/>
  </si>
  <si>
    <t>龙柏西郊幼儿园</t>
  </si>
  <si>
    <t>民办</t>
    <phoneticPr fontId="3" type="noConversion"/>
  </si>
  <si>
    <t>上海闵行区三之三古北幼儿园</t>
  </si>
  <si>
    <t>普惠性民办幼儿园维修专项补贴</t>
    <phoneticPr fontId="3" type="noConversion"/>
  </si>
  <si>
    <t>上海市金汇实验幼儿园</t>
    <phoneticPr fontId="60" type="noConversion"/>
  </si>
  <si>
    <t xml:space="preserve">上海市闵行区龙柏西郊幼儿园 </t>
  </si>
  <si>
    <t>上海闵行区小龙鱼幼儿园</t>
  </si>
  <si>
    <t>上海闵行欧顿锦绣幼儿园</t>
  </si>
  <si>
    <t>协和实验幼儿园</t>
    <phoneticPr fontId="3" type="noConversion"/>
  </si>
  <si>
    <t>民办幼儿园规范优质发展</t>
    <phoneticPr fontId="4" type="noConversion"/>
  </si>
  <si>
    <t>民办幼儿园园本课程建设</t>
    <phoneticPr fontId="4" type="noConversion"/>
  </si>
  <si>
    <t>民办幼儿园园本课程建设费（镇管）</t>
    <phoneticPr fontId="4" type="noConversion"/>
  </si>
  <si>
    <t>七宝明强幼儿园</t>
    <phoneticPr fontId="3" type="noConversion"/>
  </si>
  <si>
    <t>二级一类幼儿园创建经费（镇管）</t>
    <phoneticPr fontId="4" type="noConversion"/>
  </si>
  <si>
    <t>启英宝盛幼儿园</t>
    <phoneticPr fontId="3" type="noConversion"/>
  </si>
  <si>
    <t>碧城联明幼儿园</t>
    <phoneticPr fontId="3" type="noConversion"/>
  </si>
  <si>
    <t>星辰幼儿园</t>
    <phoneticPr fontId="3" type="noConversion"/>
  </si>
  <si>
    <t>启英幼儿园</t>
    <phoneticPr fontId="3" type="noConversion"/>
  </si>
  <si>
    <t>哈佛士幼儿园</t>
    <phoneticPr fontId="3" type="noConversion"/>
  </si>
  <si>
    <t>维多利亚幼儿园</t>
    <phoneticPr fontId="3" type="noConversion"/>
  </si>
  <si>
    <t>上海闵行区博爱幼儿园</t>
  </si>
  <si>
    <t>上海闵行区小红帽艺术幼儿园</t>
  </si>
  <si>
    <t>上海闵行区启英茂盛幼稚园</t>
  </si>
  <si>
    <t>上海闵行区哈弗士幼儿园</t>
  </si>
  <si>
    <t>上海市闵行小星星幼儿园</t>
    <phoneticPr fontId="60" type="noConversion"/>
  </si>
  <si>
    <t>上海闵行区鹤琴爱真幼儿园</t>
    <phoneticPr fontId="60" type="noConversion"/>
  </si>
  <si>
    <t>新世纪静安新城幼儿园</t>
  </si>
  <si>
    <t>七宝幼儿园</t>
    <phoneticPr fontId="3" type="noConversion"/>
  </si>
  <si>
    <t>航华二幼</t>
    <phoneticPr fontId="3" type="noConversion"/>
  </si>
  <si>
    <t>明强幼儿园</t>
    <phoneticPr fontId="3" type="noConversion"/>
  </si>
  <si>
    <t>委托管理费</t>
  </si>
  <si>
    <t>七宝明强幼儿园委托管理费</t>
  </si>
  <si>
    <t>有协议</t>
    <phoneticPr fontId="3" type="noConversion"/>
  </si>
  <si>
    <t>梅陇永联幼儿园</t>
    <phoneticPr fontId="3" type="noConversion"/>
  </si>
  <si>
    <t>罗阳河畔幼儿园</t>
    <phoneticPr fontId="3" type="noConversion"/>
  </si>
  <si>
    <t>晶采坊幼儿园</t>
    <phoneticPr fontId="3" type="noConversion"/>
  </si>
  <si>
    <t>上海闵行区望族苑幼稚园</t>
  </si>
  <si>
    <t>上海市闵行好时光金拇指幼儿园</t>
  </si>
  <si>
    <t>上海市闵行晓苗幼儿园</t>
  </si>
  <si>
    <t>上海闵行樱桃子幼稚园</t>
  </si>
  <si>
    <t>上海闵行区金孔雀幼儿园</t>
  </si>
  <si>
    <t>上海闵行区协和罗阳幼儿园</t>
  </si>
  <si>
    <t>梅陇金都幼儿园</t>
    <phoneticPr fontId="3" type="noConversion"/>
  </si>
  <si>
    <t>浦江三幼</t>
    <phoneticPr fontId="3" type="noConversion"/>
  </si>
  <si>
    <t>浦莲幼儿园</t>
    <phoneticPr fontId="3" type="noConversion"/>
  </si>
  <si>
    <t>浦航幼儿园</t>
    <phoneticPr fontId="3" type="noConversion"/>
  </si>
  <si>
    <t>浦江瑞和城幼儿园</t>
    <phoneticPr fontId="3" type="noConversion"/>
  </si>
  <si>
    <t>浦江宝坻幼儿园</t>
    <phoneticPr fontId="3" type="noConversion"/>
  </si>
  <si>
    <t>上海闵行区乐海幼儿园</t>
    <phoneticPr fontId="60" type="noConversion"/>
  </si>
  <si>
    <t>上海闵行区浦江之星幼儿园</t>
    <phoneticPr fontId="60" type="noConversion"/>
  </si>
  <si>
    <t>乐海幼儿园</t>
    <phoneticPr fontId="3" type="noConversion"/>
  </si>
  <si>
    <t>上师大幼儿园</t>
    <phoneticPr fontId="3" type="noConversion"/>
  </si>
  <si>
    <t>常春藤幼儿园</t>
    <phoneticPr fontId="3" type="noConversion"/>
  </si>
  <si>
    <t>上海闵行区博爱满庭芳幼儿园</t>
  </si>
  <si>
    <t>上海闵行区嘟嘟幼儿园</t>
  </si>
  <si>
    <t>上海市闵行区哈哈幼稚园</t>
  </si>
  <si>
    <t>上奶闵行区嘟嘟雅歌幼儿园</t>
    <phoneticPr fontId="60" type="noConversion"/>
  </si>
  <si>
    <t>上海闵行区民办鲁冰花幼儿园</t>
    <phoneticPr fontId="60" type="noConversion"/>
  </si>
  <si>
    <t>上海闵行区常春藤幼儿园</t>
  </si>
  <si>
    <t>上海闵行区学乐星幼儿园</t>
    <phoneticPr fontId="60" type="noConversion"/>
  </si>
  <si>
    <t>君莲幼儿园</t>
    <phoneticPr fontId="3" type="noConversion"/>
  </si>
  <si>
    <t>上师大闵行实验幼儿园</t>
    <phoneticPr fontId="3" type="noConversion"/>
  </si>
  <si>
    <t>合作办学费</t>
  </si>
  <si>
    <t>上师大闵行实验幼儿园合作办学费</t>
  </si>
  <si>
    <t>华漕中心幼儿园</t>
    <phoneticPr fontId="3" type="noConversion"/>
  </si>
  <si>
    <t>华漕金色幼儿园</t>
    <phoneticPr fontId="3" type="noConversion"/>
  </si>
  <si>
    <t>诸翟中心幼儿园</t>
    <phoneticPr fontId="3" type="noConversion"/>
  </si>
  <si>
    <t>马桥富杰幼儿园</t>
    <phoneticPr fontId="3" type="noConversion"/>
  </si>
  <si>
    <t>马桥实验幼儿园</t>
    <phoneticPr fontId="3" type="noConversion"/>
  </si>
  <si>
    <t>马桥富国幼儿园</t>
    <phoneticPr fontId="3" type="noConversion"/>
  </si>
  <si>
    <t>黎安实验幼儿园</t>
    <phoneticPr fontId="3" type="noConversion"/>
  </si>
  <si>
    <t>佳佳中心幼儿园</t>
    <phoneticPr fontId="3" type="noConversion"/>
  </si>
  <si>
    <t>康城幼儿园</t>
    <phoneticPr fontId="3" type="noConversion"/>
  </si>
  <si>
    <t>儿童城悦庭幼儿园</t>
    <phoneticPr fontId="3" type="noConversion"/>
  </si>
  <si>
    <t>绿世界实验幼儿园</t>
    <phoneticPr fontId="3" type="noConversion"/>
  </si>
  <si>
    <t>上海市闵行区儿童城悦庭幼儿园</t>
  </si>
  <si>
    <t>上海闵行区圣陶沙幼儿园</t>
  </si>
  <si>
    <t>上海市闵行区海丽达春申幼儿园</t>
  </si>
  <si>
    <t>上海闵行区博闻幼儿园</t>
  </si>
  <si>
    <t>上海闵行区星光幼儿园</t>
    <phoneticPr fontId="60" type="noConversion"/>
  </si>
  <si>
    <t>上海闵行区世纪昂立幼儿园</t>
    <phoneticPr fontId="60" type="noConversion"/>
  </si>
  <si>
    <t>上海市闵行区今明莲浦幼稚园</t>
  </si>
  <si>
    <t>上海闵行区黎安实验幼儿园</t>
    <phoneticPr fontId="60" type="noConversion"/>
  </si>
  <si>
    <t>上海市闵行新梅幼儿园</t>
  </si>
  <si>
    <t>上海闵行江南海粟幼稚园</t>
    <phoneticPr fontId="60" type="noConversion"/>
  </si>
  <si>
    <t>上海闵行区佳佳新天地幼儿园</t>
    <phoneticPr fontId="60" type="noConversion"/>
  </si>
  <si>
    <t>上海闵行区嘉臣爱伊幼儿园</t>
  </si>
  <si>
    <t>上海闵行区依霖幼儿园</t>
    <phoneticPr fontId="60" type="noConversion"/>
  </si>
  <si>
    <t>上海闵行区新世纪虹莘幼稚园</t>
  </si>
  <si>
    <t>上海闵行区绿世界实验幼儿园</t>
    <phoneticPr fontId="60" type="noConversion"/>
  </si>
  <si>
    <t>上海莘城海粟幼儿园</t>
    <phoneticPr fontId="60" type="noConversion"/>
  </si>
  <si>
    <t>嘉臣爱伊幼儿园</t>
    <phoneticPr fontId="3" type="noConversion"/>
  </si>
  <si>
    <t>吴泾三幼</t>
    <phoneticPr fontId="3" type="noConversion"/>
  </si>
  <si>
    <t>华师大闵行永德实验幼儿园</t>
    <phoneticPr fontId="3" type="noConversion"/>
  </si>
  <si>
    <t>2023年镇管单位科艺体德项目（普教一科）</t>
    <phoneticPr fontId="3" type="noConversion"/>
  </si>
  <si>
    <t>预算单位</t>
  </si>
  <si>
    <t>闵行区虹桥中心小学</t>
    <phoneticPr fontId="3" type="noConversion"/>
  </si>
  <si>
    <t>学校体育工作</t>
  </si>
  <si>
    <t>技能等级测试</t>
  </si>
  <si>
    <t>学校少年宫</t>
  </si>
  <si>
    <t>运营管理补贴费</t>
  </si>
  <si>
    <t>德育“第一课堂”建设</t>
    <phoneticPr fontId="3" type="noConversion"/>
  </si>
  <si>
    <t>美育特色联盟</t>
  </si>
  <si>
    <t>师资培训、专家指导、学生艺术团建设等</t>
  </si>
  <si>
    <t>骏博外国语初级中学（民办）</t>
    <phoneticPr fontId="3" type="noConversion"/>
  </si>
  <si>
    <t>闵行区纪王学校</t>
  </si>
  <si>
    <t>戏曲传承与发展（沪剧）</t>
  </si>
  <si>
    <t>教学课时费、专家指导费、学生活动与实践等</t>
  </si>
  <si>
    <t>马桥复旦万科实验中学</t>
  </si>
  <si>
    <t>上海市马桥强恕学校</t>
    <phoneticPr fontId="3" type="noConversion"/>
  </si>
  <si>
    <t>闵行区马桥文来外国语小学</t>
  </si>
  <si>
    <t>闵行区曹行小学</t>
  </si>
  <si>
    <t>闵行区晶城中学</t>
  </si>
  <si>
    <t>闵行区梅陇中学</t>
  </si>
  <si>
    <t>闵行区蔷薇小学</t>
  </si>
  <si>
    <t>七宝中学附属金都实验学校</t>
  </si>
  <si>
    <t>闵行区福山实验学校</t>
  </si>
  <si>
    <t>闵行区浦汇小学</t>
  </si>
  <si>
    <t>闵行区浦江第二小学</t>
  </si>
  <si>
    <t>闵行区浦江第三小学</t>
  </si>
  <si>
    <t>上海市闵行区浦江第三中学</t>
    <phoneticPr fontId="3" type="noConversion"/>
  </si>
  <si>
    <t>上海市闵行区浦汇小学</t>
    <phoneticPr fontId="3" type="noConversion"/>
  </si>
  <si>
    <t>上海市德育实训基地</t>
    <phoneticPr fontId="3" type="noConversion"/>
  </si>
  <si>
    <t>教师培训</t>
    <phoneticPr fontId="3" type="noConversion"/>
  </si>
  <si>
    <t>校园足球精英基地校建设</t>
  </si>
  <si>
    <t>上海戏剧学院闵行附属学校</t>
    <phoneticPr fontId="3" type="noConversion"/>
  </si>
  <si>
    <t>戏曲传承与发展（越剧）</t>
  </si>
  <si>
    <t>闵行区七宝第二中学</t>
  </si>
  <si>
    <t>闵行区七宝第三中学</t>
  </si>
  <si>
    <t>闵行区七宝明强第二小学</t>
  </si>
  <si>
    <t>上海七宝文来学校</t>
  </si>
  <si>
    <t>上海市航华中学</t>
    <phoneticPr fontId="3" type="noConversion"/>
  </si>
  <si>
    <t>上海市七宝实验中学</t>
    <phoneticPr fontId="60" type="noConversion"/>
  </si>
  <si>
    <t>上海市文来中学初中部</t>
  </si>
  <si>
    <t>上海市文来中学高中部</t>
    <phoneticPr fontId="60" type="noConversion"/>
  </si>
  <si>
    <t>体育“一条龙”龙头学校</t>
  </si>
  <si>
    <t>项目布局建设</t>
  </si>
  <si>
    <t>艺术“一条龙”龙头学校</t>
  </si>
  <si>
    <t>项目布局建设、艺术团建设等</t>
  </si>
  <si>
    <t>闵行区明星学校</t>
  </si>
  <si>
    <t>上海市民办协和双语尚音学校</t>
  </si>
  <si>
    <t>闵行区景东小学</t>
  </si>
  <si>
    <t>戏曲传承与发展（昆曲）</t>
  </si>
  <si>
    <t>闵行区北桥中学</t>
  </si>
  <si>
    <t>闵行区君莲学校</t>
  </si>
  <si>
    <t>闵行区田园外语实验小学</t>
  </si>
  <si>
    <t>闵行区颛桥中学</t>
  </si>
  <si>
    <t>上海市闵行区田园外国语中学</t>
    <phoneticPr fontId="60" type="noConversion"/>
  </si>
  <si>
    <r>
      <t>2023</t>
    </r>
    <r>
      <rPr>
        <sz val="14"/>
        <rFont val="宋体"/>
        <family val="3"/>
        <charset val="134"/>
      </rPr>
      <t>年镇级单位中小学教育教学项目（普教二科）</t>
    </r>
    <phoneticPr fontId="4" type="noConversion"/>
  </si>
  <si>
    <t>所属街镇</t>
    <phoneticPr fontId="4" type="noConversion"/>
  </si>
  <si>
    <t>审核金额</t>
    <phoneticPr fontId="4" type="noConversion"/>
  </si>
  <si>
    <t>虹桥</t>
    <phoneticPr fontId="4" type="noConversion"/>
  </si>
  <si>
    <t>闵行区虹桥镇教育委员会</t>
    <phoneticPr fontId="4" type="noConversion"/>
  </si>
  <si>
    <t>学区化集团化建设</t>
  </si>
  <si>
    <t>学区化办学建设</t>
  </si>
  <si>
    <t>各学段针对学区建设发展开展的项目、活动等</t>
  </si>
  <si>
    <t>已沟通</t>
    <phoneticPr fontId="4" type="noConversion"/>
  </si>
  <si>
    <t>闵行区龙柏第一小学</t>
    <phoneticPr fontId="4" type="noConversion"/>
  </si>
  <si>
    <t>教育均衡发展－优质资源引进（中小学）</t>
  </si>
  <si>
    <t>教育均衡发展建设费</t>
  </si>
  <si>
    <t>协和教育集团托管费</t>
  </si>
  <si>
    <t>有协议</t>
    <phoneticPr fontId="4" type="noConversion"/>
  </si>
  <si>
    <t>上海市龙柏中学</t>
    <phoneticPr fontId="4" type="noConversion"/>
  </si>
  <si>
    <t>强校工程</t>
    <phoneticPr fontId="4" type="noConversion"/>
  </si>
  <si>
    <t>市级实验校（第二轮）</t>
    <phoneticPr fontId="4" type="noConversion"/>
  </si>
  <si>
    <t>教师课程领导力提升、课程建设及展示活动、校园育人空间提升</t>
    <phoneticPr fontId="4" type="noConversion"/>
  </si>
  <si>
    <t>第二轮市级实验校</t>
    <phoneticPr fontId="4" type="noConversion"/>
  </si>
  <si>
    <t>华漕</t>
    <phoneticPr fontId="4" type="noConversion"/>
  </si>
  <si>
    <t>闵行区华漕镇教育委员会</t>
    <phoneticPr fontId="4" type="noConversion"/>
  </si>
  <si>
    <t>青年教师成长营</t>
  </si>
  <si>
    <t>智慧教师工作坊</t>
  </si>
  <si>
    <t>上海市闵行区华漕学校</t>
    <phoneticPr fontId="4" type="noConversion"/>
  </si>
  <si>
    <t>新优质学校创建</t>
    <phoneticPr fontId="3" type="noConversion"/>
  </si>
  <si>
    <t>第三轮新优质学校创建</t>
    <phoneticPr fontId="3" type="noConversion"/>
  </si>
  <si>
    <t>课程领导力项目</t>
  </si>
  <si>
    <t>项目参与学校发生变化</t>
  </si>
  <si>
    <t>马桥</t>
    <phoneticPr fontId="4" type="noConversion"/>
  </si>
  <si>
    <t>闵行区马桥镇教育委员会</t>
    <phoneticPr fontId="4" type="noConversion"/>
  </si>
  <si>
    <t>教育均衡发展－优质资源引进（中小学）</t>
    <phoneticPr fontId="4" type="noConversion"/>
  </si>
  <si>
    <t>上海交通大学附属闵行马桥实验学校合作办学管理费</t>
    <phoneticPr fontId="4" type="noConversion"/>
  </si>
  <si>
    <t>2023年1月至2023年12月合作办学管理费</t>
  </si>
  <si>
    <t>上海市马桥强恕学校</t>
    <phoneticPr fontId="4" type="noConversion"/>
  </si>
  <si>
    <t>梅陇</t>
    <phoneticPr fontId="4" type="noConversion"/>
  </si>
  <si>
    <t>闵行区梅陇镇教育委员会</t>
    <phoneticPr fontId="4" type="noConversion"/>
  </si>
  <si>
    <t>构建以传承中医药国学传统文化为特色的镇本课程</t>
  </si>
  <si>
    <t>艺术、体育、人文、科技四大类课程设置</t>
  </si>
  <si>
    <t>学前"德教双馨"骨干教师培优项目</t>
  </si>
  <si>
    <t>上海市闵行区梅陇中学</t>
    <phoneticPr fontId="4" type="noConversion"/>
  </si>
  <si>
    <t>特色课程建设</t>
  </si>
  <si>
    <t>初中阶段中医药校本特色课程建设</t>
  </si>
  <si>
    <t>小学阶段中医药校本特色课程建设</t>
  </si>
  <si>
    <t>浦江</t>
    <phoneticPr fontId="4" type="noConversion"/>
  </si>
  <si>
    <t>闵行区浦江镇教育委员会</t>
    <phoneticPr fontId="4" type="noConversion"/>
  </si>
  <si>
    <t>世外合作项目</t>
  </si>
  <si>
    <t>初中学校携手共进计划</t>
  </si>
  <si>
    <t>世外项目评估经费</t>
  </si>
  <si>
    <t xml:space="preserve">与上师大附属中学合作 </t>
  </si>
  <si>
    <t xml:space="preserve">与上师大附属中学合作项目 </t>
  </si>
  <si>
    <t>紧密型学区建设教育专项-初中教育联盟</t>
    <phoneticPr fontId="4" type="noConversion"/>
  </si>
  <si>
    <t>初中教育联盟</t>
    <phoneticPr fontId="4" type="noConversion"/>
  </si>
  <si>
    <t>紧密型学区建设教育专项-浦江戏剧教育园区</t>
    <phoneticPr fontId="4" type="noConversion"/>
  </si>
  <si>
    <t>浦江戏剧教育园区</t>
    <phoneticPr fontId="4" type="noConversion"/>
  </si>
  <si>
    <t>紧密型学区建设教育专项-小学教育联盟</t>
    <phoneticPr fontId="4" type="noConversion"/>
  </si>
  <si>
    <t>小学教育联盟</t>
    <phoneticPr fontId="4" type="noConversion"/>
  </si>
  <si>
    <t>紧密型学区建设教育专项-学前教育联盟</t>
    <phoneticPr fontId="4" type="noConversion"/>
  </si>
  <si>
    <t>学前教育联盟</t>
    <phoneticPr fontId="4" type="noConversion"/>
  </si>
  <si>
    <t>上海市闵行区浦江第二中学</t>
    <phoneticPr fontId="4" type="noConversion"/>
  </si>
  <si>
    <t>七宝</t>
    <phoneticPr fontId="4" type="noConversion"/>
  </si>
  <si>
    <t>闵行区七宝镇教育委员会</t>
  </si>
  <si>
    <t>初中联合休</t>
  </si>
  <si>
    <t>小学联合体</t>
  </si>
  <si>
    <t xml:space="preserve">学前联合体 </t>
  </si>
  <si>
    <t>新优质学校创建</t>
  </si>
  <si>
    <t>第三轮新优质学校创建</t>
  </si>
  <si>
    <t>莘庄</t>
    <phoneticPr fontId="4" type="noConversion"/>
  </si>
  <si>
    <t>闵行区莘庄镇教育委员会</t>
    <phoneticPr fontId="4" type="noConversion"/>
  </si>
  <si>
    <t>多元课程进校园</t>
  </si>
  <si>
    <t>讲课指导费、课程编制费、方案设计费、材料费、设计费、指导、活动组织、活动素材等</t>
  </si>
  <si>
    <t>太极文化进校园</t>
  </si>
  <si>
    <t>课时费、服装器材费、教材培训费、辅导课时费等</t>
  </si>
  <si>
    <t xml:space="preserve">整本书阅读的教学实践研究和教师培训 </t>
  </si>
  <si>
    <t>专家指导、校本教材、活动展示、宣传、撰写区域课程教材、区域课程教材定制费等</t>
  </si>
  <si>
    <t>莘芽童声合唱团</t>
  </si>
  <si>
    <t>专家费、音乐制作、训练器材、演出服、后勤、办公耗材、教材与创作等</t>
  </si>
  <si>
    <t>莘芽行进乐团</t>
  </si>
  <si>
    <t>专家指导费、购买训练设施、乐谱、乐器、乐器配件、维修费等</t>
  </si>
  <si>
    <t>莘庄镇小学教育联盟2023年深度推进均衡发展</t>
  </si>
  <si>
    <t>课程编制、开发与实施，课程资料与材料、课程辅导、课时费、指导劳务费、器材使用（租用）、宣传制作、背景喷绘、证书、活动用品等</t>
  </si>
  <si>
    <t>吴泾</t>
    <phoneticPr fontId="4" type="noConversion"/>
  </si>
  <si>
    <t>闵行区吴泾镇教育委员会</t>
  </si>
  <si>
    <t xml:space="preserve">华东师大为永德路系列学校提供咨询服务 </t>
  </si>
  <si>
    <t xml:space="preserve">与华东师大合作办学经费（按协议） </t>
  </si>
  <si>
    <t xml:space="preserve">吴泾镇骨干教师专业项目发展扶持 </t>
  </si>
  <si>
    <t xml:space="preserve">"1、骨干教师专业提升培训及柔性流动项目（100000元） 2、教师节活动：骨干教师成果交流展示 （100000元）" </t>
  </si>
  <si>
    <t>吴泾镇学区化中小学教学内涵提升</t>
  </si>
  <si>
    <t xml:space="preserve">各校学区化内涵项目扶持 </t>
  </si>
  <si>
    <t>吴泾镇中小幼办学特色辐射项目</t>
  </si>
  <si>
    <t xml:space="preserve">学校特色学区化项目扶持 </t>
  </si>
  <si>
    <t>学区办工作推进和展示项目</t>
  </si>
  <si>
    <t>1、学区办推进工作经费（100000元） 2、学区化工作展示经费（100000元）</t>
  </si>
  <si>
    <t>颛桥</t>
    <phoneticPr fontId="4" type="noConversion"/>
  </si>
  <si>
    <t>闵行区颛桥镇教育委员会</t>
    <phoneticPr fontId="4" type="noConversion"/>
  </si>
  <si>
    <t>上海市闵行区田园第二外语实验小学</t>
    <phoneticPr fontId="4" type="noConversion"/>
  </si>
  <si>
    <t>冠名费（星河湾托管）</t>
    <phoneticPr fontId="3" type="noConversion"/>
  </si>
  <si>
    <t>上海市闵行区颛桥中学</t>
    <phoneticPr fontId="4" type="noConversion"/>
  </si>
  <si>
    <t>中小学教育教学（上宝冠名费）</t>
    <phoneticPr fontId="3" type="noConversion"/>
  </si>
  <si>
    <t>2023年镇管单位标准化考场项目（考试中心）</t>
    <phoneticPr fontId="3" type="noConversion"/>
  </si>
  <si>
    <t>华漕学校</t>
    <phoneticPr fontId="3" type="noConversion"/>
  </si>
  <si>
    <t>一贯制</t>
    <phoneticPr fontId="3" type="noConversion"/>
  </si>
  <si>
    <t>标准化考场重大考试支持服务费</t>
  </si>
  <si>
    <t>重大考试保障服务费</t>
    <phoneticPr fontId="3" type="noConversion"/>
  </si>
  <si>
    <t>标准化考场网上视频巡查系统（2022运维）</t>
    <phoneticPr fontId="3" type="noConversion"/>
  </si>
  <si>
    <t>七宝二中</t>
    <phoneticPr fontId="3" type="noConversion"/>
  </si>
  <si>
    <t>初中</t>
    <phoneticPr fontId="3" type="noConversion"/>
  </si>
  <si>
    <t>七宝实中</t>
    <phoneticPr fontId="3" type="noConversion"/>
  </si>
  <si>
    <t>七宝三中</t>
    <phoneticPr fontId="3" type="noConversion"/>
  </si>
  <si>
    <t>颛桥中学</t>
    <phoneticPr fontId="3" type="noConversion"/>
  </si>
  <si>
    <t>浦江三中</t>
    <phoneticPr fontId="3" type="noConversion"/>
  </si>
  <si>
    <t>友爱实验</t>
    <phoneticPr fontId="3" type="noConversion"/>
  </si>
  <si>
    <t>金汇实验</t>
    <phoneticPr fontId="3" type="noConversion"/>
  </si>
  <si>
    <t>项目明细</t>
    <phoneticPr fontId="3" type="noConversion"/>
  </si>
  <si>
    <t>镇级金额</t>
  </si>
  <si>
    <t>区骨干系列培养项目</t>
  </si>
  <si>
    <t>第六届骨干基地所在学校</t>
    <phoneticPr fontId="3" type="noConversion"/>
  </si>
  <si>
    <t>龙柏第一幼儿园</t>
  </si>
  <si>
    <t>第二届种子基地所在学校</t>
    <phoneticPr fontId="3" type="noConversion"/>
  </si>
  <si>
    <t>浦江第三中学</t>
  </si>
  <si>
    <t>浦江宝邸幼儿园</t>
  </si>
  <si>
    <t>启英幼儿园民办</t>
    <phoneticPr fontId="3" type="noConversion"/>
  </si>
  <si>
    <t>第五届名师工作室所在学校</t>
    <phoneticPr fontId="3" type="noConversion"/>
  </si>
  <si>
    <t>七宝幼儿园</t>
  </si>
  <si>
    <t>七宝中心幼儿园</t>
    <phoneticPr fontId="3" type="noConversion"/>
  </si>
  <si>
    <t>校长队伍建设类项目</t>
  </si>
  <si>
    <t>校长基地建设</t>
    <phoneticPr fontId="3" type="noConversion"/>
  </si>
  <si>
    <t>七宝文来</t>
    <phoneticPr fontId="3" type="noConversion"/>
  </si>
  <si>
    <t>明强二小</t>
    <phoneticPr fontId="3" type="noConversion"/>
  </si>
  <si>
    <t>德育队伍建设</t>
    <phoneticPr fontId="3" type="noConversion"/>
  </si>
  <si>
    <t>区班主任工作室所在学校</t>
    <phoneticPr fontId="3" type="noConversion"/>
  </si>
  <si>
    <t>明强小学</t>
  </si>
  <si>
    <t>德育实践研究基地所在学校</t>
    <phoneticPr fontId="3" type="noConversion"/>
  </si>
  <si>
    <t>区家庭教育指导名师工作室所在学校</t>
    <phoneticPr fontId="3" type="noConversion"/>
  </si>
  <si>
    <t>上海市闵行区启英幼儿园</t>
    <phoneticPr fontId="3" type="noConversion"/>
  </si>
  <si>
    <t>区心理分中心所在学校</t>
    <phoneticPr fontId="3" type="noConversion"/>
  </si>
  <si>
    <t>文来中学（初中部）民办</t>
    <phoneticPr fontId="3" type="noConversion"/>
  </si>
  <si>
    <t>七宝外国语小学</t>
  </si>
  <si>
    <t>文来中学（民办）</t>
    <phoneticPr fontId="3" type="noConversion"/>
  </si>
  <si>
    <t>吴泾第三幼儿园</t>
  </si>
  <si>
    <t>佳佳中心幼儿园</t>
  </si>
  <si>
    <t>闵行区实验幼儿园</t>
  </si>
  <si>
    <t>田园外语实验小学</t>
  </si>
  <si>
    <t>田园初中</t>
    <phoneticPr fontId="3" type="noConversion"/>
  </si>
  <si>
    <t>交大附属马桥实验学校</t>
    <phoneticPr fontId="3" type="noConversion"/>
  </si>
  <si>
    <r>
      <t>2023</t>
    </r>
    <r>
      <rPr>
        <b/>
        <sz val="12"/>
        <rFont val="宋体"/>
        <family val="3"/>
        <charset val="134"/>
      </rPr>
      <t>年闵行教育系统镇管学校设备专项申请汇总表</t>
    </r>
    <phoneticPr fontId="3" type="noConversion"/>
  </si>
  <si>
    <r>
      <rPr>
        <b/>
        <sz val="10"/>
        <rFont val="宋体"/>
        <family val="3"/>
        <charset val="134"/>
      </rPr>
      <t>序号</t>
    </r>
  </si>
  <si>
    <t>所属街镇</t>
    <phoneticPr fontId="3" type="noConversion"/>
  </si>
  <si>
    <r>
      <rPr>
        <b/>
        <sz val="10"/>
        <rFont val="宋体"/>
        <family val="3"/>
        <charset val="134"/>
      </rPr>
      <t>办学类型</t>
    </r>
    <phoneticPr fontId="4" type="noConversion"/>
  </si>
  <si>
    <t>学校名称</t>
    <phoneticPr fontId="3" type="noConversion"/>
  </si>
  <si>
    <r>
      <rPr>
        <b/>
        <sz val="10"/>
        <rFont val="宋体"/>
        <family val="3"/>
        <charset val="134"/>
      </rPr>
      <t>项目名称</t>
    </r>
  </si>
  <si>
    <r>
      <rPr>
        <b/>
        <sz val="10"/>
        <rFont val="宋体"/>
        <family val="3"/>
        <charset val="134"/>
      </rPr>
      <t>项目内容</t>
    </r>
  </si>
  <si>
    <r>
      <rPr>
        <b/>
        <sz val="10"/>
        <rFont val="宋体"/>
        <family val="3"/>
        <charset val="134"/>
      </rPr>
      <t>项目明细</t>
    </r>
  </si>
  <si>
    <t>规格
型号</t>
    <phoneticPr fontId="3" type="noConversion"/>
  </si>
  <si>
    <r>
      <rPr>
        <b/>
        <sz val="10"/>
        <rFont val="宋体"/>
        <family val="3"/>
        <charset val="134"/>
      </rPr>
      <t>单价</t>
    </r>
  </si>
  <si>
    <r>
      <rPr>
        <b/>
        <sz val="10"/>
        <rFont val="宋体"/>
        <family val="3"/>
        <charset val="134"/>
      </rPr>
      <t>数量</t>
    </r>
  </si>
  <si>
    <r>
      <rPr>
        <b/>
        <sz val="10"/>
        <rFont val="宋体"/>
        <family val="3"/>
        <charset val="134"/>
      </rPr>
      <t>金额</t>
    </r>
  </si>
  <si>
    <r>
      <rPr>
        <b/>
        <sz val="10"/>
        <rFont val="宋体"/>
        <family val="3"/>
        <charset val="134"/>
      </rPr>
      <t>备注</t>
    </r>
  </si>
  <si>
    <r>
      <rPr>
        <sz val="10"/>
        <rFont val="宋体"/>
        <family val="3"/>
        <charset val="134"/>
      </rPr>
      <t>吴泾镇</t>
    </r>
    <phoneticPr fontId="4" type="noConversion"/>
  </si>
  <si>
    <r>
      <rPr>
        <sz val="10"/>
        <rFont val="宋体"/>
        <family val="3"/>
        <charset val="134"/>
      </rPr>
      <t>小学</t>
    </r>
    <phoneticPr fontId="4" type="noConversion"/>
  </si>
  <si>
    <r>
      <rPr>
        <sz val="10"/>
        <rFont val="宋体"/>
        <family val="3"/>
        <charset val="134"/>
      </rPr>
      <t>华东师范大学闵行永德实验小学</t>
    </r>
  </si>
  <si>
    <r>
      <rPr>
        <sz val="10"/>
        <rFont val="宋体"/>
        <family val="3"/>
        <charset val="134"/>
      </rPr>
      <t>设备购置与更新</t>
    </r>
    <phoneticPr fontId="4" type="noConversion"/>
  </si>
  <si>
    <r>
      <rPr>
        <sz val="10"/>
        <rFont val="宋体"/>
        <family val="3"/>
        <charset val="134"/>
      </rPr>
      <t>教室灯光改造</t>
    </r>
  </si>
  <si>
    <t>吴泾镇</t>
    <phoneticPr fontId="4" type="noConversion"/>
  </si>
  <si>
    <t>幼儿园</t>
    <phoneticPr fontId="4" type="noConversion"/>
  </si>
  <si>
    <r>
      <rPr>
        <sz val="10"/>
        <rFont val="宋体"/>
        <family val="3"/>
        <charset val="134"/>
      </rPr>
      <t>上海市闵行区吴泾第三幼儿园</t>
    </r>
  </si>
  <si>
    <r>
      <rPr>
        <sz val="10"/>
        <rFont val="宋体"/>
        <family val="3"/>
        <charset val="134"/>
      </rPr>
      <t>设备购置与更新</t>
    </r>
  </si>
  <si>
    <r>
      <rPr>
        <sz val="10"/>
        <rFont val="宋体"/>
        <family val="3"/>
        <charset val="134"/>
      </rPr>
      <t>交互式多媒体设备更新</t>
    </r>
    <phoneticPr fontId="3" type="noConversion"/>
  </si>
  <si>
    <r>
      <rPr>
        <sz val="10"/>
        <rFont val="宋体"/>
        <family val="3"/>
        <charset val="134"/>
      </rPr>
      <t>教室</t>
    </r>
    <r>
      <rPr>
        <sz val="10"/>
        <rFont val="Times New Roman"/>
        <family val="1"/>
      </rPr>
      <t>55</t>
    </r>
    <r>
      <rPr>
        <sz val="10"/>
        <rFont val="宋体"/>
        <family val="3"/>
        <charset val="134"/>
      </rPr>
      <t>寸交互式触控一体机</t>
    </r>
    <phoneticPr fontId="3" type="noConversion"/>
  </si>
  <si>
    <r>
      <rPr>
        <sz val="10"/>
        <rFont val="宋体"/>
        <family val="3"/>
        <charset val="134"/>
      </rPr>
      <t>华东师范大学闵行永德实验幼儿园</t>
    </r>
    <phoneticPr fontId="3" type="noConversion"/>
  </si>
  <si>
    <r>
      <rPr>
        <sz val="10"/>
        <rFont val="宋体"/>
        <family val="3"/>
        <charset val="134"/>
      </rPr>
      <t>厨房设备更新</t>
    </r>
    <phoneticPr fontId="3" type="noConversion"/>
  </si>
  <si>
    <r>
      <rPr>
        <sz val="10"/>
        <rFont val="宋体"/>
        <family val="3"/>
        <charset val="134"/>
      </rPr>
      <t>厨房设备（排烟系统）</t>
    </r>
    <phoneticPr fontId="4" type="noConversion"/>
  </si>
  <si>
    <t>批</t>
    <phoneticPr fontId="4" type="noConversion"/>
  </si>
  <si>
    <r>
      <rPr>
        <sz val="10"/>
        <rFont val="宋体"/>
        <family val="3"/>
        <charset val="134"/>
      </rPr>
      <t>户外运动器械</t>
    </r>
    <phoneticPr fontId="3" type="noConversion"/>
  </si>
  <si>
    <r>
      <rPr>
        <sz val="10"/>
        <rFont val="宋体"/>
        <family val="3"/>
        <charset val="134"/>
      </rPr>
      <t>户外中型运动器械</t>
    </r>
    <phoneticPr fontId="3" type="noConversion"/>
  </si>
  <si>
    <t>套</t>
  </si>
  <si>
    <t>新开办</t>
    <phoneticPr fontId="3" type="noConversion"/>
  </si>
  <si>
    <t>上海市闵行区教育学院附属友爱实验中学</t>
    <phoneticPr fontId="3" type="noConversion"/>
  </si>
  <si>
    <t>新开办高中</t>
    <phoneticPr fontId="3" type="noConversion"/>
  </si>
  <si>
    <t>吴泾镇 汇总</t>
  </si>
  <si>
    <r>
      <rPr>
        <sz val="10"/>
        <rFont val="宋体"/>
        <family val="3"/>
        <charset val="134"/>
      </rPr>
      <t>七宝镇</t>
    </r>
    <phoneticPr fontId="4" type="noConversion"/>
  </si>
  <si>
    <r>
      <rPr>
        <sz val="10"/>
        <rFont val="宋体"/>
        <family val="3"/>
        <charset val="134"/>
      </rPr>
      <t>闵行区航华第二小学</t>
    </r>
  </si>
  <si>
    <r>
      <rPr>
        <sz val="10"/>
        <rFont val="宋体"/>
        <family val="3"/>
        <charset val="134"/>
      </rPr>
      <t>油烟排风设备更新</t>
    </r>
    <phoneticPr fontId="3" type="noConversion"/>
  </si>
  <si>
    <r>
      <rPr>
        <sz val="10"/>
        <rFont val="宋体"/>
        <family val="3"/>
        <charset val="134"/>
      </rPr>
      <t>批</t>
    </r>
    <phoneticPr fontId="3" type="noConversion"/>
  </si>
  <si>
    <r>
      <rPr>
        <sz val="10"/>
        <rFont val="宋体"/>
        <family val="3"/>
        <charset val="134"/>
      </rPr>
      <t>闵行区黎明小学</t>
    </r>
  </si>
  <si>
    <r>
      <rPr>
        <sz val="10"/>
        <rFont val="宋体"/>
        <family val="3"/>
        <charset val="134"/>
      </rPr>
      <t>智慧图书借阅系统</t>
    </r>
    <phoneticPr fontId="3" type="noConversion"/>
  </si>
  <si>
    <r>
      <rPr>
        <sz val="10"/>
        <rFont val="宋体"/>
        <family val="3"/>
        <charset val="134"/>
      </rPr>
      <t>上海市闵行区七宝明强第二小学</t>
    </r>
  </si>
  <si>
    <r>
      <t>70</t>
    </r>
    <r>
      <rPr>
        <sz val="10"/>
        <rFont val="宋体"/>
        <family val="3"/>
        <charset val="134"/>
      </rPr>
      <t>寸及以上智能交互式平板电视机</t>
    </r>
    <phoneticPr fontId="4" type="noConversion"/>
  </si>
  <si>
    <r>
      <rPr>
        <sz val="10"/>
        <rFont val="宋体"/>
        <family val="3"/>
        <charset val="134"/>
      </rPr>
      <t>九年制</t>
    </r>
    <phoneticPr fontId="4" type="noConversion"/>
  </si>
  <si>
    <r>
      <rPr>
        <sz val="10"/>
        <rFont val="宋体"/>
        <family val="3"/>
        <charset val="134"/>
      </rPr>
      <t>上海市闵行区七宝文来学校</t>
    </r>
    <phoneticPr fontId="4" type="noConversion"/>
  </si>
  <si>
    <r>
      <rPr>
        <sz val="10"/>
        <rFont val="宋体"/>
        <family val="3"/>
        <charset val="134"/>
      </rPr>
      <t>外语听说测试设备</t>
    </r>
  </si>
  <si>
    <r>
      <rPr>
        <sz val="10"/>
        <rFont val="宋体"/>
        <family val="3"/>
        <charset val="134"/>
      </rPr>
      <t>中考外语听说测试考场设备</t>
    </r>
  </si>
  <si>
    <r>
      <rPr>
        <sz val="10"/>
        <rFont val="宋体"/>
        <family val="3"/>
        <charset val="134"/>
      </rPr>
      <t>中考考点教室空调设备</t>
    </r>
    <phoneticPr fontId="3" type="noConversion"/>
  </si>
  <si>
    <r>
      <t>3P</t>
    </r>
    <r>
      <rPr>
        <sz val="10"/>
        <rFont val="宋体"/>
        <family val="3"/>
        <charset val="134"/>
      </rPr>
      <t>空调设备</t>
    </r>
    <phoneticPr fontId="3" type="noConversion"/>
  </si>
  <si>
    <t>物理实验室设备配置</t>
    <phoneticPr fontId="3" type="noConversion"/>
  </si>
  <si>
    <t>物理吊装实验室设备配置</t>
    <phoneticPr fontId="3" type="noConversion"/>
  </si>
  <si>
    <r>
      <rPr>
        <sz val="10"/>
        <rFont val="宋体"/>
        <family val="3"/>
        <charset val="134"/>
      </rPr>
      <t>物理实验室仪器</t>
    </r>
  </si>
  <si>
    <r>
      <rPr>
        <sz val="10"/>
        <rFont val="宋体"/>
        <family val="3"/>
        <charset val="134"/>
      </rPr>
      <t>物理实验室仪器</t>
    </r>
    <phoneticPr fontId="3" type="noConversion"/>
  </si>
  <si>
    <t>生命科学实验室设备配置</t>
    <phoneticPr fontId="3" type="noConversion"/>
  </si>
  <si>
    <t>生命科学吊装实验室设备配置</t>
    <phoneticPr fontId="3" type="noConversion"/>
  </si>
  <si>
    <r>
      <rPr>
        <sz val="10"/>
        <rFont val="宋体"/>
        <family val="3"/>
        <charset val="134"/>
      </rPr>
      <t>生命科学实验室仪器</t>
    </r>
    <phoneticPr fontId="3" type="noConversion"/>
  </si>
  <si>
    <r>
      <rPr>
        <sz val="10"/>
        <rFont val="宋体"/>
        <family val="3"/>
        <charset val="134"/>
      </rPr>
      <t>上海市闵行区七宝文来学校</t>
    </r>
  </si>
  <si>
    <r>
      <rPr>
        <sz val="10"/>
        <rFont val="宋体"/>
        <family val="3"/>
        <charset val="134"/>
      </rPr>
      <t>学生饮用水设备</t>
    </r>
  </si>
  <si>
    <r>
      <rPr>
        <sz val="10"/>
        <rFont val="宋体"/>
        <family val="3"/>
        <charset val="134"/>
      </rPr>
      <t>初中</t>
    </r>
    <phoneticPr fontId="4" type="noConversion"/>
  </si>
  <si>
    <r>
      <rPr>
        <sz val="10"/>
        <rFont val="宋体"/>
        <family val="3"/>
        <charset val="134"/>
      </rPr>
      <t>上海市闵行区七宝第三中学</t>
    </r>
  </si>
  <si>
    <r>
      <t>80</t>
    </r>
    <r>
      <rPr>
        <sz val="10"/>
        <rFont val="宋体"/>
        <family val="3"/>
        <charset val="134"/>
      </rPr>
      <t>寸及以上交互式智能一体白板</t>
    </r>
    <phoneticPr fontId="3" type="noConversion"/>
  </si>
  <si>
    <r>
      <rPr>
        <sz val="10"/>
        <rFont val="宋体"/>
        <family val="3"/>
        <charset val="134"/>
      </rPr>
      <t>上海市航华中学</t>
    </r>
  </si>
  <si>
    <r>
      <rPr>
        <sz val="10"/>
        <rFont val="宋体"/>
        <family val="3"/>
        <charset val="134"/>
      </rPr>
      <t>幼儿园</t>
    </r>
    <phoneticPr fontId="4" type="noConversion"/>
  </si>
  <si>
    <t>闵行区七宝中心幼儿园</t>
    <phoneticPr fontId="4" type="noConversion"/>
  </si>
  <si>
    <r>
      <rPr>
        <sz val="10"/>
        <rFont val="宋体"/>
        <family val="3"/>
        <charset val="134"/>
      </rPr>
      <t>上海市闵行区春欣幼儿园</t>
    </r>
  </si>
  <si>
    <r>
      <rPr>
        <sz val="10"/>
        <rFont val="宋体"/>
        <family val="3"/>
        <charset val="134"/>
      </rPr>
      <t>幼儿专用活动室</t>
    </r>
    <phoneticPr fontId="3" type="noConversion"/>
  </si>
  <si>
    <r>
      <rPr>
        <sz val="10"/>
        <rFont val="宋体"/>
        <family val="3"/>
        <charset val="134"/>
      </rPr>
      <t>幼儿建构室</t>
    </r>
    <phoneticPr fontId="3" type="noConversion"/>
  </si>
  <si>
    <r>
      <rPr>
        <sz val="10"/>
        <rFont val="宋体"/>
        <family val="3"/>
        <charset val="134"/>
      </rPr>
      <t>上海闵行区航华第二幼儿园</t>
    </r>
  </si>
  <si>
    <r>
      <rPr>
        <sz val="10"/>
        <rFont val="宋体"/>
        <family val="3"/>
        <charset val="134"/>
      </rPr>
      <t>上海市闵行区星辰幼儿园</t>
    </r>
    <phoneticPr fontId="4" type="noConversion"/>
  </si>
  <si>
    <r>
      <rPr>
        <sz val="10"/>
        <rFont val="宋体"/>
        <family val="3"/>
        <charset val="134"/>
      </rPr>
      <t>幼儿科探室</t>
    </r>
    <phoneticPr fontId="3" type="noConversion"/>
  </si>
  <si>
    <r>
      <rPr>
        <sz val="10"/>
        <rFont val="宋体"/>
        <family val="3"/>
        <charset val="134"/>
      </rPr>
      <t>浦江镇</t>
    </r>
    <phoneticPr fontId="4" type="noConversion"/>
  </si>
  <si>
    <r>
      <rPr>
        <sz val="10"/>
        <rFont val="宋体"/>
        <family val="3"/>
        <charset val="134"/>
      </rPr>
      <t>上海市闵行区浦航实验中学</t>
    </r>
  </si>
  <si>
    <r>
      <rPr>
        <sz val="10"/>
        <rFont val="宋体"/>
        <family val="3"/>
        <charset val="134"/>
      </rPr>
      <t>上海市闵行区浦江第三小学</t>
    </r>
  </si>
  <si>
    <r>
      <t>70</t>
    </r>
    <r>
      <rPr>
        <sz val="10"/>
        <rFont val="宋体"/>
        <family val="3"/>
        <charset val="134"/>
      </rPr>
      <t>寸及以上智能交互式平板电视机</t>
    </r>
  </si>
  <si>
    <r>
      <rPr>
        <sz val="10"/>
        <rFont val="宋体"/>
        <family val="3"/>
        <charset val="134"/>
      </rPr>
      <t>上海世外教育附属浦江外国语学校</t>
    </r>
  </si>
  <si>
    <t>劳技教室设备配置</t>
    <phoneticPr fontId="3" type="noConversion"/>
  </si>
  <si>
    <r>
      <rPr>
        <sz val="10"/>
        <rFont val="宋体"/>
        <family val="3"/>
        <charset val="134"/>
      </rPr>
      <t>劳技教室仪器</t>
    </r>
    <phoneticPr fontId="3" type="noConversion"/>
  </si>
  <si>
    <t>化学实验室设备配置</t>
    <phoneticPr fontId="3" type="noConversion"/>
  </si>
  <si>
    <t>化学吊装实验室设备配置</t>
    <phoneticPr fontId="3" type="noConversion"/>
  </si>
  <si>
    <r>
      <rPr>
        <sz val="10"/>
        <rFont val="宋体"/>
        <family val="3"/>
        <charset val="134"/>
      </rPr>
      <t>化学实验室仪器</t>
    </r>
    <phoneticPr fontId="3" type="noConversion"/>
  </si>
  <si>
    <t>浦江镇</t>
    <phoneticPr fontId="4" type="noConversion"/>
  </si>
  <si>
    <r>
      <rPr>
        <sz val="10"/>
        <rFont val="宋体"/>
        <family val="3"/>
        <charset val="134"/>
      </rPr>
      <t>上海市闵行区浦瑞幼儿园</t>
    </r>
    <r>
      <rPr>
        <sz val="10"/>
        <rFont val="Times New Roman"/>
        <family val="1"/>
      </rPr>
      <t xml:space="preserve"> </t>
    </r>
  </si>
  <si>
    <r>
      <rPr>
        <sz val="10"/>
        <rFont val="宋体"/>
        <family val="3"/>
        <charset val="134"/>
      </rPr>
      <t>梅陇镇</t>
    </r>
    <phoneticPr fontId="4" type="noConversion"/>
  </si>
  <si>
    <r>
      <rPr>
        <sz val="10"/>
        <rFont val="宋体"/>
        <family val="3"/>
        <charset val="134"/>
      </rPr>
      <t>上海市闵行区曹行小学</t>
    </r>
    <r>
      <rPr>
        <sz val="10"/>
        <rFont val="Times New Roman"/>
        <family val="1"/>
      </rPr>
      <t xml:space="preserve">      </t>
    </r>
    <phoneticPr fontId="3" type="noConversion"/>
  </si>
  <si>
    <r>
      <rPr>
        <sz val="10"/>
        <rFont val="宋体"/>
        <family val="3"/>
        <charset val="134"/>
      </rPr>
      <t>灶台、烟道更新</t>
    </r>
    <phoneticPr fontId="3" type="noConversion"/>
  </si>
  <si>
    <r>
      <rPr>
        <sz val="10"/>
        <rFont val="宋体"/>
        <family val="3"/>
        <charset val="134"/>
      </rPr>
      <t>批</t>
    </r>
  </si>
  <si>
    <t>梅陇镇</t>
    <phoneticPr fontId="4" type="noConversion"/>
  </si>
  <si>
    <r>
      <rPr>
        <sz val="10"/>
        <rFont val="宋体"/>
        <family val="3"/>
        <charset val="134"/>
      </rPr>
      <t>上海闵行区曹行中心幼儿园</t>
    </r>
  </si>
  <si>
    <t>农民工小学</t>
    <phoneticPr fontId="3" type="noConversion"/>
  </si>
  <si>
    <t>上海闵行区民办弘梅小学</t>
    <phoneticPr fontId="3" type="noConversion"/>
  </si>
  <si>
    <t>户外LED显示屏</t>
    <phoneticPr fontId="3" type="noConversion"/>
  </si>
  <si>
    <r>
      <rPr>
        <sz val="10"/>
        <rFont val="宋体"/>
        <family val="3"/>
        <charset val="134"/>
      </rPr>
      <t>校门户外</t>
    </r>
    <r>
      <rPr>
        <sz val="10"/>
        <rFont val="Times New Roman"/>
        <family val="1"/>
      </rPr>
      <t>LED</t>
    </r>
    <r>
      <rPr>
        <sz val="10"/>
        <rFont val="宋体"/>
        <family val="3"/>
        <charset val="134"/>
      </rPr>
      <t>显示屏</t>
    </r>
    <phoneticPr fontId="3" type="noConversion"/>
  </si>
  <si>
    <r>
      <rPr>
        <sz val="10"/>
        <rFont val="宋体"/>
        <family val="3"/>
        <charset val="134"/>
      </rPr>
      <t>马桥镇</t>
    </r>
    <phoneticPr fontId="4" type="noConversion"/>
  </si>
  <si>
    <r>
      <rPr>
        <sz val="10"/>
        <rFont val="宋体"/>
        <family val="3"/>
        <charset val="134"/>
      </rPr>
      <t>上海市闵行区马桥文来外国语小学</t>
    </r>
    <phoneticPr fontId="4" type="noConversion"/>
  </si>
  <si>
    <t>设备购置与更新</t>
    <phoneticPr fontId="4" type="noConversion"/>
  </si>
  <si>
    <t>学生机房计算机购置</t>
    <phoneticPr fontId="3" type="noConversion"/>
  </si>
  <si>
    <t>学生计算机购置</t>
    <phoneticPr fontId="4" type="noConversion"/>
  </si>
  <si>
    <t>设备添置</t>
  </si>
  <si>
    <t>家具设备</t>
  </si>
  <si>
    <t>教室专用室家具</t>
  </si>
  <si>
    <t>批</t>
  </si>
  <si>
    <t>交互式多媒体设备</t>
  </si>
  <si>
    <t>70寸</t>
  </si>
  <si>
    <t>教学设备</t>
  </si>
  <si>
    <t>钢琴</t>
  </si>
  <si>
    <t>立式，不低于 130cm，带琴凳、琴罩</t>
  </si>
  <si>
    <t>厨房设备</t>
  </si>
  <si>
    <t>设备搬迁调试</t>
  </si>
  <si>
    <r>
      <rPr>
        <sz val="10"/>
        <rFont val="宋体"/>
        <family val="3"/>
        <charset val="134"/>
      </rPr>
      <t>上海交通大学附属闵行马桥实验学校</t>
    </r>
    <phoneticPr fontId="4" type="noConversion"/>
  </si>
  <si>
    <r>
      <rPr>
        <sz val="10"/>
        <rFont val="宋体"/>
        <family val="3"/>
        <charset val="134"/>
      </rPr>
      <t>中考考点教室灯光改造</t>
    </r>
    <phoneticPr fontId="3" type="noConversion"/>
  </si>
  <si>
    <r>
      <rPr>
        <sz val="10"/>
        <rFont val="宋体"/>
        <family val="3"/>
        <charset val="134"/>
      </rPr>
      <t>教室灯光改造</t>
    </r>
    <phoneticPr fontId="3" type="noConversion"/>
  </si>
  <si>
    <t>马桥镇</t>
    <phoneticPr fontId="4" type="noConversion"/>
  </si>
  <si>
    <t>上海闵行区民办马桥小学</t>
    <phoneticPr fontId="4" type="noConversion"/>
  </si>
  <si>
    <t>学生剧场剧场椅</t>
    <phoneticPr fontId="3" type="noConversion"/>
  </si>
  <si>
    <t>剧场椅</t>
    <phoneticPr fontId="3" type="noConversion"/>
  </si>
  <si>
    <r>
      <rPr>
        <sz val="10"/>
        <rFont val="宋体"/>
        <family val="3"/>
        <charset val="134"/>
      </rPr>
      <t>套</t>
    </r>
    <phoneticPr fontId="4" type="noConversion"/>
  </si>
  <si>
    <t>华漕镇</t>
    <phoneticPr fontId="4" type="noConversion"/>
  </si>
  <si>
    <t>上海闵行区华漕镇纪王幼儿园</t>
  </si>
  <si>
    <t>上海闵行区诸翟中心幼儿园</t>
  </si>
  <si>
    <t>华漕镇 汇总</t>
  </si>
  <si>
    <r>
      <rPr>
        <sz val="10"/>
        <rFont val="宋体"/>
        <family val="3"/>
        <charset val="134"/>
      </rPr>
      <t>颛桥镇</t>
    </r>
    <phoneticPr fontId="4" type="noConversion"/>
  </si>
  <si>
    <r>
      <rPr>
        <sz val="10"/>
        <rFont val="宋体"/>
        <family val="3"/>
        <charset val="134"/>
      </rPr>
      <t>上海市闵行区北桥小学</t>
    </r>
    <phoneticPr fontId="4" type="noConversion"/>
  </si>
  <si>
    <r>
      <rPr>
        <sz val="10"/>
        <rFont val="宋体"/>
        <family val="3"/>
        <charset val="134"/>
      </rPr>
      <t>闵行区颛桥中心小学</t>
    </r>
    <phoneticPr fontId="4" type="noConversion"/>
  </si>
  <si>
    <r>
      <rPr>
        <sz val="10"/>
        <rFont val="宋体"/>
        <family val="3"/>
        <charset val="134"/>
      </rPr>
      <t>厨房设备更新</t>
    </r>
    <phoneticPr fontId="4" type="noConversion"/>
  </si>
  <si>
    <r>
      <rPr>
        <sz val="10"/>
        <rFont val="宋体"/>
        <family val="3"/>
        <charset val="134"/>
      </rPr>
      <t>天燃气蒸饭箱</t>
    </r>
    <phoneticPr fontId="4" type="noConversion"/>
  </si>
  <si>
    <r>
      <rPr>
        <sz val="10"/>
        <rFont val="宋体"/>
        <family val="3"/>
        <charset val="134"/>
      </rPr>
      <t>上海市闵行区田园第二外语实验小学</t>
    </r>
    <phoneticPr fontId="3" type="noConversion"/>
  </si>
  <si>
    <r>
      <rPr>
        <sz val="10"/>
        <rFont val="宋体"/>
        <family val="3"/>
        <charset val="134"/>
      </rPr>
      <t>上海市闵行区君莲学校（初中部）</t>
    </r>
    <phoneticPr fontId="4" type="noConversion"/>
  </si>
  <si>
    <t>颛桥镇</t>
    <phoneticPr fontId="4" type="noConversion"/>
  </si>
  <si>
    <r>
      <rPr>
        <sz val="10"/>
        <rFont val="宋体"/>
        <family val="3"/>
        <charset val="134"/>
      </rPr>
      <t>上海市闵行区颛桥镇第一幼儿园</t>
    </r>
  </si>
  <si>
    <t>颛桥镇 汇总</t>
  </si>
  <si>
    <r>
      <rPr>
        <sz val="10"/>
        <rFont val="宋体"/>
        <family val="3"/>
        <charset val="134"/>
      </rPr>
      <t>虹桥镇</t>
    </r>
    <phoneticPr fontId="4" type="noConversion"/>
  </si>
  <si>
    <r>
      <rPr>
        <sz val="10"/>
        <rFont val="宋体"/>
        <family val="3"/>
        <charset val="134"/>
      </rPr>
      <t>上海市闵行区上虹中学</t>
    </r>
    <phoneticPr fontId="4" type="noConversion"/>
  </si>
  <si>
    <t>虹桥镇</t>
    <phoneticPr fontId="4" type="noConversion"/>
  </si>
  <si>
    <r>
      <rPr>
        <sz val="10"/>
        <rFont val="宋体"/>
        <family val="3"/>
        <charset val="134"/>
      </rPr>
      <t>虹桥中心幼儿园</t>
    </r>
    <phoneticPr fontId="4" type="noConversion"/>
  </si>
  <si>
    <r>
      <rPr>
        <sz val="10"/>
        <rFont val="宋体"/>
        <family val="3"/>
        <charset val="134"/>
      </rPr>
      <t>幼儿图书室</t>
    </r>
    <phoneticPr fontId="4" type="noConversion"/>
  </si>
  <si>
    <r>
      <rPr>
        <sz val="10"/>
        <rFont val="宋体"/>
        <family val="3"/>
        <charset val="134"/>
      </rPr>
      <t>批</t>
    </r>
    <phoneticPr fontId="4" type="noConversion"/>
  </si>
  <si>
    <r>
      <rPr>
        <sz val="10"/>
        <rFont val="宋体"/>
        <family val="3"/>
        <charset val="134"/>
      </rPr>
      <t>上海市闵行区虹鹿幼儿园</t>
    </r>
  </si>
  <si>
    <t>虹桥镇 汇总</t>
  </si>
  <si>
    <r>
      <t>2023</t>
    </r>
    <r>
      <rPr>
        <b/>
        <sz val="14"/>
        <color indexed="8"/>
        <rFont val="宋体"/>
        <family val="3"/>
        <charset val="134"/>
      </rPr>
      <t>年闵行教育系统镇管学校设备专项申请汇总表（理化实验室</t>
    </r>
    <r>
      <rPr>
        <b/>
        <sz val="14"/>
        <color indexed="8"/>
        <rFont val="Times New Roman"/>
        <family val="1"/>
      </rPr>
      <t>:</t>
    </r>
    <r>
      <rPr>
        <b/>
        <sz val="14"/>
        <color indexed="8"/>
        <rFont val="宋体"/>
        <family val="3"/>
        <charset val="134"/>
      </rPr>
      <t>除家具乡镇自行采购，其他教育局统一采购）</t>
    </r>
    <phoneticPr fontId="3" type="noConversion"/>
  </si>
  <si>
    <r>
      <rPr>
        <b/>
        <sz val="9"/>
        <color indexed="8"/>
        <rFont val="宋体"/>
        <family val="3"/>
        <charset val="134"/>
      </rPr>
      <t>单位名称</t>
    </r>
  </si>
  <si>
    <r>
      <rPr>
        <b/>
        <sz val="9"/>
        <color indexed="8"/>
        <rFont val="宋体"/>
        <family val="3"/>
        <charset val="134"/>
      </rPr>
      <t>项目名称</t>
    </r>
  </si>
  <si>
    <r>
      <rPr>
        <b/>
        <sz val="9"/>
        <color indexed="8"/>
        <rFont val="宋体"/>
        <family val="3"/>
        <charset val="134"/>
      </rPr>
      <t>项目内容</t>
    </r>
  </si>
  <si>
    <r>
      <rPr>
        <b/>
        <sz val="9"/>
        <color indexed="8"/>
        <rFont val="宋体"/>
        <family val="3"/>
        <charset val="134"/>
      </rPr>
      <t>项目明细</t>
    </r>
  </si>
  <si>
    <r>
      <rPr>
        <b/>
        <sz val="9"/>
        <color indexed="8"/>
        <rFont val="宋体"/>
        <family val="3"/>
        <charset val="134"/>
      </rPr>
      <t>规格型号</t>
    </r>
    <phoneticPr fontId="4" type="noConversion"/>
  </si>
  <si>
    <r>
      <rPr>
        <b/>
        <sz val="9"/>
        <color indexed="8"/>
        <rFont val="宋体"/>
        <family val="3"/>
        <charset val="134"/>
      </rPr>
      <t>单价</t>
    </r>
    <phoneticPr fontId="4" type="noConversion"/>
  </si>
  <si>
    <r>
      <rPr>
        <b/>
        <sz val="9"/>
        <color indexed="8"/>
        <rFont val="宋体"/>
        <family val="3"/>
        <charset val="134"/>
      </rPr>
      <t>数量</t>
    </r>
    <phoneticPr fontId="4" type="noConversion"/>
  </si>
  <si>
    <r>
      <rPr>
        <b/>
        <sz val="9"/>
        <color indexed="8"/>
        <rFont val="宋体"/>
        <family val="3"/>
        <charset val="134"/>
      </rPr>
      <t>金额</t>
    </r>
    <phoneticPr fontId="4" type="noConversion"/>
  </si>
  <si>
    <t>参考依据</t>
    <phoneticPr fontId="4" type="noConversion"/>
  </si>
  <si>
    <r>
      <rPr>
        <sz val="9"/>
        <rFont val="宋体"/>
        <family val="3"/>
        <charset val="134"/>
      </rPr>
      <t>七宝金都</t>
    </r>
    <r>
      <rPr>
        <sz val="9"/>
        <rFont val="Times New Roman"/>
        <family val="1"/>
      </rPr>
      <t xml:space="preserve"> </t>
    </r>
    <phoneticPr fontId="4" type="noConversion"/>
  </si>
  <si>
    <t>闵行区初中理化实验操作考试标准化考场设备</t>
    <phoneticPr fontId="4" type="noConversion"/>
  </si>
  <si>
    <t>理化实验室视频采集系统</t>
    <phoneticPr fontId="4" type="noConversion"/>
  </si>
  <si>
    <t>便携式可移动实验操作视频采集系统</t>
  </si>
  <si>
    <t>/</t>
    <phoneticPr fontId="4" type="noConversion"/>
  </si>
  <si>
    <t>参考财政局评审报告：《单个实验室“视频采集系统”预算明细及审核情况》</t>
    <phoneticPr fontId="4" type="noConversion"/>
  </si>
  <si>
    <t>闵行区初中理化实验操作考试标准化考场设备</t>
  </si>
  <si>
    <t>理化实验室视频采集系统</t>
  </si>
  <si>
    <t>学生视频采集终端</t>
  </si>
  <si>
    <t>显示器</t>
  </si>
  <si>
    <t>可拆卸挡板</t>
  </si>
  <si>
    <t>定制</t>
    <phoneticPr fontId="4" type="noConversion"/>
  </si>
  <si>
    <t>工控控制系统</t>
  </si>
  <si>
    <t>内置交换机</t>
  </si>
  <si>
    <t>华三Mini S8</t>
  </si>
  <si>
    <t>教师监考工作站</t>
  </si>
  <si>
    <t>联想ThinkStation K</t>
  </si>
  <si>
    <t>标准化考场视频巡查系统建设</t>
    <phoneticPr fontId="4" type="noConversion"/>
  </si>
  <si>
    <t>高清红外半球摄像机(实验室、侯考室、考务室和保密室）</t>
  </si>
  <si>
    <t>参考科委评审报告</t>
    <phoneticPr fontId="4" type="noConversion"/>
  </si>
  <si>
    <t>高清红外半球摄像机(通道、楼梯）</t>
  </si>
  <si>
    <t>高清红外筒形摄像机（通道）</t>
  </si>
  <si>
    <t>高清球形网络摄像机（校门口）</t>
  </si>
  <si>
    <t>拾音器</t>
  </si>
  <si>
    <t>校级三合一SIP服务器</t>
  </si>
  <si>
    <t>液晶显示器</t>
  </si>
  <si>
    <t>数字高清解码器</t>
  </si>
  <si>
    <t>网上巡查存储服务器</t>
  </si>
  <si>
    <t>存储硬盘</t>
  </si>
  <si>
    <t>希捷6T</t>
  </si>
  <si>
    <t>网上巡查平台管理软件</t>
  </si>
  <si>
    <t>管理终端</t>
  </si>
  <si>
    <t>联想启天M430-B473</t>
  </si>
  <si>
    <t>24口汇聚交换机</t>
  </si>
  <si>
    <t>华为S5735-L24T4X-A1</t>
  </si>
  <si>
    <t>24口接入交换机</t>
  </si>
  <si>
    <t>华为S5735-L24T4S-A1</t>
  </si>
  <si>
    <t>千兆光模块</t>
  </si>
  <si>
    <t>华为SFP-GE-SX-C</t>
  </si>
  <si>
    <t>万兆光模块</t>
  </si>
  <si>
    <t>华为OMXD30000</t>
  </si>
  <si>
    <t>网上巡查专网光缆</t>
  </si>
  <si>
    <t>22U网络机柜</t>
  </si>
  <si>
    <t>UPS（3KVA ）</t>
  </si>
  <si>
    <t>网上巡查网络点位</t>
  </si>
  <si>
    <t>网上巡查供电点位</t>
  </si>
  <si>
    <t>网上巡查音频点位</t>
  </si>
  <si>
    <t>网上巡查点位配套PVC管、线槽</t>
  </si>
  <si>
    <t>摄像机电源</t>
  </si>
  <si>
    <t>监控室外箱</t>
  </si>
  <si>
    <t xml:space="preserve">高清视频会议硬件终端 </t>
  </si>
  <si>
    <t>华为Box 300</t>
  </si>
  <si>
    <t>高清视频会议摄像机</t>
  </si>
  <si>
    <t>华为Camera 200</t>
  </si>
  <si>
    <t>全向麦克风</t>
  </si>
  <si>
    <t>华为Mic 500</t>
  </si>
  <si>
    <t>音箱</t>
  </si>
  <si>
    <t>飞利浦SPA5270B</t>
  </si>
  <si>
    <t>无线信号屏蔽终端</t>
  </si>
  <si>
    <t>金属探测仪</t>
  </si>
  <si>
    <t>考试网络环境建设</t>
    <phoneticPr fontId="4" type="noConversion"/>
  </si>
  <si>
    <t>考试网络环境建设</t>
  </si>
  <si>
    <t>考点实验室设备综合布线</t>
  </si>
  <si>
    <t>备份网络监控一体机</t>
  </si>
  <si>
    <r>
      <rPr>
        <sz val="9"/>
        <rFont val="宋体"/>
        <family val="3"/>
        <charset val="134"/>
      </rPr>
      <t>参考附件</t>
    </r>
    <r>
      <rPr>
        <sz val="9"/>
        <rFont val="Times New Roman"/>
        <family val="1"/>
      </rPr>
      <t>6</t>
    </r>
    <phoneticPr fontId="4" type="noConversion"/>
  </si>
  <si>
    <t>项目安装调试费1（含理化考试技术保障费）</t>
    <phoneticPr fontId="4" type="noConversion"/>
  </si>
  <si>
    <t>参考科委评审报告</t>
  </si>
  <si>
    <t>考试和评卷管理主要软件系统建设</t>
    <phoneticPr fontId="4" type="noConversion"/>
  </si>
  <si>
    <t>校端存储服务器</t>
  </si>
  <si>
    <t>考试和评卷管理主要软件系统建设</t>
  </si>
  <si>
    <t>初中理化实验实验操作考试考务抽签子系统</t>
  </si>
  <si>
    <t>初中理化实验操作考试教学教务系统</t>
  </si>
  <si>
    <t>考评系统辅助终端</t>
  </si>
  <si>
    <t>项目安装调试费2（含理化考试技术保障费）</t>
    <phoneticPr fontId="4" type="noConversion"/>
  </si>
  <si>
    <t>项目整体监理费</t>
    <phoneticPr fontId="4" type="noConversion"/>
  </si>
  <si>
    <t>项目监理费</t>
  </si>
  <si>
    <t>项目监理费（1%）</t>
    <phoneticPr fontId="4" type="noConversion"/>
  </si>
  <si>
    <t>财务监理费</t>
  </si>
  <si>
    <t>财务监理费（1%）</t>
    <phoneticPr fontId="4" type="noConversion"/>
  </si>
  <si>
    <t>小计</t>
    <phoneticPr fontId="3" type="noConversion"/>
  </si>
  <si>
    <t>罗阳中学</t>
  </si>
  <si>
    <t>化学实验室家具</t>
    <phoneticPr fontId="4" type="noConversion"/>
  </si>
  <si>
    <t>多功能柱</t>
  </si>
  <si>
    <t>340*200*720mm</t>
  </si>
  <si>
    <t>参考财政局评审报告：《单个实验室“实验室家具”预算明细及审核情况》</t>
    <phoneticPr fontId="4" type="noConversion"/>
  </si>
  <si>
    <t>教师演示讲台</t>
  </si>
  <si>
    <t>3000*700*900mm</t>
  </si>
  <si>
    <t>学生实验桌</t>
  </si>
  <si>
    <t>1200*600*780mm</t>
  </si>
  <si>
    <t>实践专用凳</t>
  </si>
  <si>
    <t>Φ315*450-500mm</t>
  </si>
  <si>
    <t>全新钢塑水槽柜（含龙头）</t>
  </si>
  <si>
    <t>450*580*790mm</t>
  </si>
  <si>
    <t>教师演示电源</t>
  </si>
  <si>
    <t>500mm*260mm</t>
  </si>
  <si>
    <t>学生安全电源</t>
  </si>
  <si>
    <t>270mm*70mm*45mm（±）</t>
  </si>
  <si>
    <t>物理实验室家具</t>
    <phoneticPr fontId="4" type="noConversion"/>
  </si>
  <si>
    <t>梅陇镇合计</t>
    <phoneticPr fontId="3" type="noConversion"/>
  </si>
  <si>
    <t>田外初中</t>
  </si>
  <si>
    <t>标准化考场视频巡查系统建设</t>
  </si>
  <si>
    <t>颛桥镇合计</t>
    <phoneticPr fontId="3" type="noConversion"/>
  </si>
  <si>
    <t>强恕学校</t>
  </si>
  <si>
    <t>马桥镇合计</t>
    <phoneticPr fontId="3" type="noConversion"/>
  </si>
  <si>
    <t>浦江三中</t>
  </si>
  <si>
    <t>浦江镇合计</t>
    <phoneticPr fontId="3" type="noConversion"/>
  </si>
  <si>
    <t>总计</t>
    <phoneticPr fontId="3" type="noConversion"/>
  </si>
  <si>
    <t>2022年镇管单位专项预算（培训专项）</t>
    <phoneticPr fontId="3" type="noConversion"/>
  </si>
  <si>
    <t>台</t>
  </si>
  <si>
    <t>2023年镇级单位抚恤金专项预算（1-4月）</t>
    <phoneticPr fontId="3" type="noConversion"/>
  </si>
  <si>
    <t>序号</t>
    <phoneticPr fontId="4" type="noConversion"/>
  </si>
  <si>
    <t>性质</t>
  </si>
  <si>
    <t>学校名称</t>
    <phoneticPr fontId="4" type="noConversion"/>
  </si>
  <si>
    <t>学前（班级）</t>
    <phoneticPr fontId="4" type="noConversion"/>
  </si>
  <si>
    <t>学前（人数）</t>
    <phoneticPr fontId="4" type="noConversion"/>
  </si>
  <si>
    <t>小学（班级）</t>
    <phoneticPr fontId="4" type="noConversion"/>
  </si>
  <si>
    <t>小学（人数）</t>
    <phoneticPr fontId="4" type="noConversion"/>
  </si>
  <si>
    <t>一年级</t>
  </si>
  <si>
    <t>二年级</t>
  </si>
  <si>
    <t>三年级</t>
  </si>
  <si>
    <t>四年级</t>
  </si>
  <si>
    <t>五年级</t>
  </si>
  <si>
    <t>辅读班</t>
  </si>
  <si>
    <t>初中（班级）</t>
    <phoneticPr fontId="4" type="noConversion"/>
  </si>
  <si>
    <t>初中（人数）</t>
    <phoneticPr fontId="4" type="noConversion"/>
  </si>
  <si>
    <t>高中（班级）</t>
  </si>
  <si>
    <t>高中（人数）</t>
  </si>
  <si>
    <t>学生数合计</t>
    <phoneticPr fontId="4" type="noConversion"/>
  </si>
  <si>
    <t>教职工（人数）</t>
  </si>
  <si>
    <t>其中校长书记</t>
    <phoneticPr fontId="4" type="noConversion"/>
  </si>
  <si>
    <t>绩效</t>
    <phoneticPr fontId="4" type="noConversion"/>
  </si>
  <si>
    <t>分校</t>
    <phoneticPr fontId="4" type="noConversion"/>
  </si>
  <si>
    <t>公务车</t>
    <phoneticPr fontId="4" type="noConversion"/>
  </si>
  <si>
    <t>1-4月抚恤金</t>
    <phoneticPr fontId="3" type="noConversion"/>
  </si>
  <si>
    <t>初级中学</t>
  </si>
  <si>
    <t>九年一贯制</t>
  </si>
  <si>
    <t>幼儿园</t>
    <phoneticPr fontId="4" type="noConversion"/>
  </si>
  <si>
    <t>梅陇</t>
    <phoneticPr fontId="4" type="noConversion"/>
  </si>
  <si>
    <t>上海市闵行区浦江镇第三幼儿园</t>
  </si>
  <si>
    <t>上海市闵行区颛桥中心小学</t>
  </si>
  <si>
    <t>上海市闵行区北桥中心小学</t>
  </si>
  <si>
    <t>闵行区教育考试中心</t>
  </si>
  <si>
    <r>
      <rPr>
        <sz val="18"/>
        <rFont val="宋体"/>
        <family val="3"/>
        <charset val="134"/>
        <scheme val="minor"/>
      </rPr>
      <t>2023年吴泾</t>
    </r>
    <r>
      <rPr>
        <u/>
        <sz val="18"/>
        <rFont val="宋体"/>
        <family val="3"/>
        <charset val="134"/>
        <scheme val="minor"/>
      </rPr>
      <t>镇</t>
    </r>
    <r>
      <rPr>
        <sz val="18"/>
        <rFont val="宋体"/>
        <family val="3"/>
        <charset val="134"/>
        <scheme val="minor"/>
      </rPr>
      <t>校舍修缮专项细化表</t>
    </r>
  </si>
  <si>
    <t>学校名称</t>
  </si>
  <si>
    <t>修缮
类型</t>
  </si>
  <si>
    <t>修缮
对象</t>
  </si>
  <si>
    <t>修缮内容</t>
  </si>
  <si>
    <t>工程量</t>
  </si>
  <si>
    <t>合价</t>
  </si>
  <si>
    <t>闵行区教育学院附属友爱实验中学</t>
  </si>
  <si>
    <t>校舍修缮</t>
  </si>
  <si>
    <t>卫生间及淋浴间</t>
  </si>
  <si>
    <t>吊顶装饰</t>
  </si>
  <si>
    <t>㎡</t>
  </si>
  <si>
    <t>楼地面工程</t>
  </si>
  <si>
    <t>墙面装饰工程</t>
  </si>
  <si>
    <t>卫浴设备</t>
  </si>
  <si>
    <t>项</t>
  </si>
  <si>
    <t>防水防潮卫浴隔断</t>
  </si>
  <si>
    <t>内墙工程</t>
  </si>
  <si>
    <t>新增墙体</t>
  </si>
  <si>
    <r>
      <rPr>
        <sz val="10"/>
        <rFont val="宋体"/>
        <family val="3"/>
        <charset val="134"/>
        <scheme val="minor"/>
      </rPr>
      <t>m</t>
    </r>
    <r>
      <rPr>
        <vertAlign val="superscript"/>
        <sz val="10"/>
        <rFont val="宋体"/>
        <family val="3"/>
        <charset val="134"/>
        <scheme val="minor"/>
      </rPr>
      <t>3</t>
    </r>
  </si>
  <si>
    <t>室内门扇</t>
  </si>
  <si>
    <t>樘</t>
  </si>
  <si>
    <t>2000-1600</t>
  </si>
  <si>
    <t>室内增加设施</t>
  </si>
  <si>
    <t>宿舍单元增设晾衣架</t>
  </si>
  <si>
    <t>立面工程</t>
  </si>
  <si>
    <t>宿舍护栏</t>
  </si>
  <si>
    <t>m</t>
  </si>
  <si>
    <t>立面门窗更换</t>
  </si>
  <si>
    <t>立面百叶</t>
  </si>
  <si>
    <t>场地改造</t>
  </si>
  <si>
    <t>增设无障碍坡道</t>
  </si>
  <si>
    <t>增设无障碍坡道对应绿化局部修改；延伸硬质路面至新增无障碍坡道</t>
  </si>
  <si>
    <t>给排水改造工程</t>
  </si>
  <si>
    <t>室内给排水改造工程</t>
  </si>
  <si>
    <t>室外开挖预埋管线</t>
  </si>
  <si>
    <t>水箱基础</t>
  </si>
  <si>
    <t>室外热泵机组围挡</t>
  </si>
  <si>
    <t>暖通改造工程</t>
  </si>
  <si>
    <t>电气改造工程</t>
  </si>
  <si>
    <t>其他修缮</t>
  </si>
  <si>
    <t>原太阳能设备修缮维护</t>
  </si>
  <si>
    <t>拆除工程</t>
  </si>
  <si>
    <t>垃圾清运</t>
  </si>
  <si>
    <t>m3</t>
  </si>
  <si>
    <t>建安费小计</t>
  </si>
  <si>
    <t>可研编制费</t>
  </si>
  <si>
    <t>招标代理费（含工程量清单编制）</t>
  </si>
  <si>
    <t>设计费</t>
  </si>
  <si>
    <t>工程监理费（含审价费/投资监理费）</t>
  </si>
  <si>
    <t>参考发改价格[2007]670号文、沪发改投[2016]70号文；其中审价费/投资监理费为 万元。（建安费200万元以下计取审价费；建安费200万元（含）以上计取投资监理费）</t>
  </si>
  <si>
    <t>审图费</t>
  </si>
  <si>
    <t>沪计价费[2005]056号</t>
  </si>
  <si>
    <t>投资监理费（含审价）</t>
  </si>
  <si>
    <t>空气检测费</t>
  </si>
  <si>
    <t>GB50325;GB/T18883</t>
  </si>
  <si>
    <t>抗震检测</t>
  </si>
  <si>
    <t>二类费用小计</t>
  </si>
  <si>
    <t>建筑物名称</t>
  </si>
  <si>
    <t>七宝明强第二小学</t>
  </si>
  <si>
    <t>场地</t>
  </si>
  <si>
    <t>网球场地（含沥青基础）</t>
  </si>
  <si>
    <t>排水沟</t>
  </si>
  <si>
    <t>（一）建安费合计</t>
  </si>
  <si>
    <t>代建管理费</t>
  </si>
  <si>
    <t>场地检测费</t>
  </si>
  <si>
    <t>（二）工程建设其他费合计</t>
  </si>
  <si>
    <t>总投资（一）+（二）</t>
  </si>
  <si>
    <t>七宝中心幼儿园（广海园）</t>
  </si>
  <si>
    <t>教学楼</t>
  </si>
  <si>
    <t>建筑外墙</t>
  </si>
  <si>
    <t>内墙涂料</t>
  </si>
  <si>
    <t>外窗</t>
  </si>
  <si>
    <t>9间幼儿卫生间改造</t>
  </si>
  <si>
    <t>地面防水</t>
  </si>
  <si>
    <t>地面地砖</t>
  </si>
  <si>
    <t>墙面防水</t>
  </si>
  <si>
    <t>墙面面砖</t>
  </si>
  <si>
    <t>铝合金方板吊顶</t>
  </si>
  <si>
    <t>洗漱台</t>
  </si>
  <si>
    <t>个</t>
  </si>
  <si>
    <t>台盆龙头洁具灯具拆装（含损坏换新、附属设施、水电排管布线）</t>
  </si>
  <si>
    <t>拆除及零星</t>
  </si>
  <si>
    <t>3间成人卫生间改造</t>
  </si>
  <si>
    <t>新装台盆龙头洁具灯具（含水电排管布线）</t>
  </si>
  <si>
    <t>房屋检测费</t>
  </si>
  <si>
    <t>七宝皇都幼儿园</t>
  </si>
  <si>
    <t>14间卫生间改造</t>
  </si>
  <si>
    <t>维修隔壁教室墙面防水</t>
  </si>
  <si>
    <t>洁具灯具拆装（含损坏换新、附属设施、水电排管布线）</t>
  </si>
  <si>
    <t>音控室</t>
  </si>
  <si>
    <t>轻钢龙骨墙体及饰面板</t>
  </si>
  <si>
    <t>门窗</t>
  </si>
  <si>
    <t>复合地板地面</t>
  </si>
  <si>
    <t>多功能厅</t>
  </si>
  <si>
    <t>吸音板</t>
  </si>
  <si>
    <t>舞台</t>
  </si>
  <si>
    <t>室外门更新</t>
  </si>
  <si>
    <t>室外</t>
  </si>
  <si>
    <t>玩沙戏水池</t>
  </si>
  <si>
    <t>洗手池</t>
  </si>
  <si>
    <t>管道</t>
  </si>
  <si>
    <t>黄沙</t>
  </si>
  <si>
    <t>地面</t>
  </si>
  <si>
    <t>青石板道路及草坪</t>
  </si>
  <si>
    <t>户外绿化</t>
  </si>
  <si>
    <t>草皮种植</t>
  </si>
  <si>
    <t>树木移植</t>
  </si>
  <si>
    <t>各类果树</t>
  </si>
  <si>
    <t>棵</t>
  </si>
  <si>
    <t>自动遮阳伸缩帘</t>
  </si>
  <si>
    <t>格栅吊顶</t>
  </si>
  <si>
    <t>15间教室、6个专用活动室</t>
  </si>
  <si>
    <t>喷淋移位、管道重排</t>
  </si>
  <si>
    <t>油水分离隔油池改造</t>
  </si>
  <si>
    <t>管道重排及路面修补</t>
  </si>
  <si>
    <t>隔油池</t>
  </si>
  <si>
    <t>1F室内肯德基地砖</t>
  </si>
  <si>
    <t>m²</t>
  </si>
  <si>
    <t>航华第二小学</t>
  </si>
  <si>
    <t>食堂隔油池</t>
  </si>
  <si>
    <t>拆除室外污水管（DN200）</t>
  </si>
  <si>
    <t>新建室外污水管（DN200）</t>
  </si>
  <si>
    <t>现状污水窨井修补（φ700）</t>
  </si>
  <si>
    <t>座</t>
  </si>
  <si>
    <t>污水窨井（φ700）</t>
  </si>
  <si>
    <t>厨房室内污水管（D110）</t>
  </si>
  <si>
    <t>隔油池（GG3S）</t>
  </si>
  <si>
    <t>食堂室外路面</t>
  </si>
  <si>
    <t>雨水工程</t>
  </si>
  <si>
    <t>雨水管（DN300）</t>
  </si>
  <si>
    <t>雨水管（排水沟）连接管（DN200）</t>
  </si>
  <si>
    <t>雨水口（单篦）</t>
  </si>
  <si>
    <t>新建食堂北侧绿化</t>
  </si>
  <si>
    <t>新建食堂北侧花池侧石</t>
  </si>
  <si>
    <t>路面恢复</t>
  </si>
  <si>
    <t>沥青道路铺设</t>
  </si>
  <si>
    <t>拆除原面层</t>
  </si>
  <si>
    <t>垃圾外运</t>
  </si>
  <si>
    <t>m³</t>
  </si>
  <si>
    <t>素土夯实</t>
  </si>
  <si>
    <t>砾石砂垫层 150mm</t>
  </si>
  <si>
    <t>道路及人行道 水泥稳定碎石基层 实际厚度(mm):300</t>
  </si>
  <si>
    <t>道路 粗粒式沥青混凝土面层 实际厚度(mm):60</t>
  </si>
  <si>
    <t>道路 细粒式沥青混凝土面层(mm):40</t>
  </si>
  <si>
    <t>现有碎石建筑垃圾清运</t>
  </si>
  <si>
    <t>实验办公楼出入口</t>
  </si>
  <si>
    <t>拆除东侧原出入口平台</t>
  </si>
  <si>
    <t>新建东侧台阶</t>
  </si>
  <si>
    <t>新增西侧无障碍通道</t>
  </si>
  <si>
    <t>主干道路面</t>
  </si>
  <si>
    <t>主干道沥青路面新铺</t>
  </si>
  <si>
    <t>铣刨沥青混凝土路面 厚度4cm</t>
  </si>
  <si>
    <t>道路 细粒式沥青混凝土面层 (mm):40</t>
  </si>
  <si>
    <t>路沿石更换</t>
  </si>
  <si>
    <t>雨水篦子更换</t>
  </si>
  <si>
    <t>七宝第三中学</t>
  </si>
  <si>
    <t>室外消防管网</t>
  </si>
  <si>
    <t>新增消防给水管</t>
  </si>
  <si>
    <t>室外消火栓给水管 公称直径200mm以内</t>
  </si>
  <si>
    <t>室外消火栓管</t>
  </si>
  <si>
    <t>室外消火栓</t>
  </si>
  <si>
    <t>消防泵房管道改造</t>
  </si>
  <si>
    <t>室外消防管网入户接口</t>
  </si>
  <si>
    <t>处</t>
  </si>
  <si>
    <t>食堂外污水管网</t>
  </si>
  <si>
    <t>污水管</t>
  </si>
  <si>
    <t>污水窨井</t>
  </si>
  <si>
    <t>沥青道路开挖、恢复</t>
  </si>
  <si>
    <t>道路及人行道 水泥混凝土基层</t>
  </si>
  <si>
    <t>原有管网废弃清理</t>
  </si>
  <si>
    <t>液压镐翻挖混凝土 厚20cm</t>
  </si>
  <si>
    <t>拆除排水管道 混凝土管道 Φ≤300</t>
  </si>
  <si>
    <t>新增一路消防给水市政管道接口</t>
  </si>
  <si>
    <t>七宝实验小学</t>
  </si>
  <si>
    <t>室外操场塑胶场地更换</t>
  </si>
  <si>
    <t>原损坏水泥混凝土基层修补（暂按10%）</t>
  </si>
  <si>
    <t>水泥砂浆20mm厚结合层</t>
  </si>
  <si>
    <t>13mm厚EPDM塑胶场地</t>
  </si>
  <si>
    <t>总计</t>
    <phoneticPr fontId="3" type="noConversion"/>
  </si>
  <si>
    <r>
      <t>2023年</t>
    </r>
    <r>
      <rPr>
        <b/>
        <u/>
        <sz val="12"/>
        <rFont val="宋体"/>
        <family val="3"/>
        <charset val="134"/>
      </rPr>
      <t>七宝镇</t>
    </r>
    <r>
      <rPr>
        <b/>
        <sz val="12"/>
        <rFont val="宋体"/>
        <family val="3"/>
        <charset val="134"/>
      </rPr>
      <t>校舍修缮专项细化表</t>
    </r>
  </si>
  <si>
    <t>浦江二中</t>
  </si>
  <si>
    <t>体育馆</t>
  </si>
  <si>
    <t>屋面防水卷材（防水涂膜）</t>
  </si>
  <si>
    <t>更换屋面成品天沟</t>
  </si>
  <si>
    <t>更换雨水管</t>
  </si>
  <si>
    <t>清理体育馆楼梯间屋面及疏通雨水管</t>
  </si>
  <si>
    <t>更换隔音护墙板</t>
  </si>
  <si>
    <t>更换室外PE80给水管（含路面开挖、修复）</t>
  </si>
  <si>
    <t>不锈钢闸阀及水表阀组</t>
  </si>
  <si>
    <t>福山实验学校</t>
  </si>
  <si>
    <t>外墙（修补、涂料、脚手架）</t>
  </si>
  <si>
    <t>规划皮划艇校内配套设施</t>
  </si>
  <si>
    <t>围墙开门、行政楼一层卫生间改造</t>
  </si>
  <si>
    <t>浦航幼儿园</t>
  </si>
  <si>
    <t>5间卫生间改造</t>
  </si>
  <si>
    <t>m2</t>
  </si>
  <si>
    <t>洁具拆装（含损坏换新、附属设施、局部水管）</t>
  </si>
  <si>
    <t>厨房吊顶</t>
  </si>
  <si>
    <t>公共洗消间、保健室吊顶</t>
  </si>
  <si>
    <t>成人厕所吊顶</t>
  </si>
  <si>
    <t>窗维修</t>
  </si>
  <si>
    <t>门维修</t>
  </si>
  <si>
    <t>浦江镇第三幼儿园</t>
  </si>
  <si>
    <t>食堂</t>
  </si>
  <si>
    <t>更换300*300地砖</t>
  </si>
  <si>
    <t>更换600*600红缸砖</t>
  </si>
  <si>
    <t>地面防潮层</t>
  </si>
  <si>
    <t>重做排水沟</t>
  </si>
  <si>
    <t>开裂墙砖处修复</t>
  </si>
  <si>
    <t>浦莲幼儿园（佳兴园）</t>
  </si>
  <si>
    <t>楼梯铺阻燃PVC地板</t>
  </si>
  <si>
    <t>走廊铺阻燃PVC地板</t>
  </si>
  <si>
    <t>新做铝板装饰护墙板</t>
  </si>
  <si>
    <t>护墙板上方墙面涂料</t>
  </si>
  <si>
    <t>浦江宝邸幼儿园（瑞和园）</t>
  </si>
  <si>
    <t>外墙涂料（含脚手架）</t>
  </si>
  <si>
    <t>围墙涂漆（涂料、无脚手架）</t>
  </si>
  <si>
    <t>塑胶场地</t>
  </si>
  <si>
    <t>浦汇小学</t>
  </si>
  <si>
    <t>顶棚涂料</t>
  </si>
  <si>
    <t>屋面伸缩缝维修30米</t>
  </si>
  <si>
    <t>室内排水管防水构造修缮</t>
  </si>
  <si>
    <t>篮球场、网球场场地修缮（沥青基层）</t>
  </si>
  <si>
    <r>
      <t>2023年</t>
    </r>
    <r>
      <rPr>
        <b/>
        <u/>
        <sz val="12"/>
        <rFont val="宋体"/>
        <family val="3"/>
        <charset val="134"/>
      </rPr>
      <t>浦江镇</t>
    </r>
    <r>
      <rPr>
        <b/>
        <sz val="12"/>
        <rFont val="宋体"/>
        <family val="3"/>
        <charset val="134"/>
      </rPr>
      <t>校舍修缮专项细化表</t>
    </r>
  </si>
  <si>
    <t>总计</t>
    <phoneticPr fontId="3" type="noConversion"/>
  </si>
  <si>
    <t>2023年梅陇镇校舍修缮专项细化表</t>
  </si>
  <si>
    <t>学校全称</t>
  </si>
  <si>
    <t>维修类型</t>
  </si>
  <si>
    <t>校舍维修内容</t>
  </si>
  <si>
    <t>单价（元）</t>
  </si>
  <si>
    <t>合价（元）</t>
  </si>
  <si>
    <t>上海市闵行区梅陇金都幼儿园（银泰分园）</t>
  </si>
  <si>
    <t>升旗台改造</t>
  </si>
  <si>
    <t>教学楼外墙、翻新及外窗打胶</t>
  </si>
  <si>
    <t>走道、楼梯间</t>
  </si>
  <si>
    <t>生态木墙裙含拆除原PVC</t>
  </si>
  <si>
    <t>墙顶面涂料含拆除</t>
  </si>
  <si>
    <t>教室及专用活动室、多功能室</t>
  </si>
  <si>
    <t>新做实木复合地板（含拆除）</t>
  </si>
  <si>
    <t>生态木墙裙含拆除原有</t>
  </si>
  <si>
    <t>墙面涂料含拆除</t>
  </si>
  <si>
    <t>（二）工程建设其他费</t>
  </si>
  <si>
    <t>塑胶跑道和半圆活动场地</t>
  </si>
  <si>
    <t>30厚细沥青基础</t>
  </si>
  <si>
    <t>塑胶跑道和半圆活动场地-面层</t>
  </si>
  <si>
    <t>塑胶跑道和半圆活动场地水沟疏通及破损盖板更换</t>
  </si>
  <si>
    <t>30无填充人造草坪足球场</t>
  </si>
  <si>
    <t>补充申报-围墙拆除及垃圾外运</t>
  </si>
  <si>
    <t>补充申报-新建围墙(含钢筋混凝土基础）</t>
  </si>
  <si>
    <t>补充申报-彩钢板围护设施</t>
  </si>
  <si>
    <t>补充申报-不锈钢广告牌拆装成品保护</t>
  </si>
  <si>
    <t>上海中医药大学附属闵行蔷薇小学(蔷薇校区)</t>
  </si>
  <si>
    <t>活动场地</t>
  </si>
  <si>
    <t>50厚细沥青路面（含侧石更换、阴井抬高、局部开裂修补）</t>
  </si>
  <si>
    <t>活动场地改造</t>
  </si>
  <si>
    <t>15厚EPDM塑胶</t>
  </si>
  <si>
    <t>细沥青基础</t>
  </si>
  <si>
    <t>15厚EPDM塑胶-面层</t>
  </si>
  <si>
    <t>上海闵行区民办弘梅小学</t>
  </si>
  <si>
    <t>拆除、局部基础修补</t>
  </si>
  <si>
    <t>硅PU篮球场</t>
  </si>
  <si>
    <t>硅PU篮球场-面层</t>
  </si>
  <si>
    <t>上海闵行区民办弘梅第二小学</t>
  </si>
  <si>
    <t>沥青基础（含局部基础修补、拆除）</t>
  </si>
  <si>
    <t>13厚EPDM塑胶</t>
  </si>
  <si>
    <t>13厚EPDM塑胶-面层</t>
  </si>
  <si>
    <r>
      <rPr>
        <sz val="18"/>
        <rFont val="宋体"/>
        <family val="3"/>
        <charset val="134"/>
        <scheme val="minor"/>
      </rPr>
      <t>2023年</t>
    </r>
    <r>
      <rPr>
        <u/>
        <sz val="18"/>
        <rFont val="宋体"/>
        <family val="3"/>
        <charset val="134"/>
        <scheme val="minor"/>
      </rPr>
      <t>马桥镇</t>
    </r>
    <r>
      <rPr>
        <sz val="18"/>
        <rFont val="宋体"/>
        <family val="3"/>
        <charset val="134"/>
        <scheme val="minor"/>
      </rPr>
      <t>校舍修缮专项细化表</t>
    </r>
  </si>
  <si>
    <t>闵行区马桥元祥幼儿园</t>
  </si>
  <si>
    <t>局部修缮</t>
  </si>
  <si>
    <t>教室及卧室</t>
  </si>
  <si>
    <t>教室及卧室空调线路重排</t>
  </si>
  <si>
    <t>木地板更换及维修</t>
  </si>
  <si>
    <t>阳台重新做挡水过门石</t>
  </si>
  <si>
    <t>建安费合计</t>
  </si>
  <si>
    <t>可研评审费</t>
  </si>
  <si>
    <t>空气检测费（如有）</t>
  </si>
  <si>
    <t>点</t>
  </si>
  <si>
    <t>二类费用合计</t>
  </si>
  <si>
    <t>电路与电器改造</t>
  </si>
  <si>
    <t>预备费</t>
  </si>
  <si>
    <t>上海市闵行区马桥文来外国语小学（西校区）</t>
  </si>
  <si>
    <t>1号、2号、4号教学楼</t>
  </si>
  <si>
    <t>1#楼一至三层、2#楼一至四层、4#楼二至四层男女卫生间修缮</t>
  </si>
  <si>
    <t>间</t>
  </si>
  <si>
    <t>1号教学楼</t>
  </si>
  <si>
    <t>会议室</t>
  </si>
  <si>
    <t>研修室</t>
  </si>
  <si>
    <t>2号教学楼</t>
  </si>
  <si>
    <t>图书馆</t>
  </si>
  <si>
    <t>多功能厅及准备间</t>
  </si>
  <si>
    <t>连廊</t>
  </si>
  <si>
    <t>2、3、4层连廊墙面墙砖铲除后粉刷</t>
  </si>
  <si>
    <t>1#-2#楼连廊屋顶防水</t>
  </si>
  <si>
    <t>4号教学楼</t>
  </si>
  <si>
    <t>一层教室维修</t>
  </si>
  <si>
    <t>一层厕所维修</t>
  </si>
  <si>
    <t>1层走道修缮</t>
  </si>
  <si>
    <t>1层教师办公室维修</t>
  </si>
  <si>
    <t>4#楼1-4层教室、一层教室办公室进行强弱电改造,更换教室内配电箱、管线开槽处修复</t>
  </si>
  <si>
    <t>室外场地</t>
  </si>
  <si>
    <t>4号楼南侧室外场地维修</t>
  </si>
  <si>
    <t>原有沥青路面基层清理铣刨、加罩6cm沥青砼</t>
  </si>
  <si>
    <t>建筑垃圾外运费</t>
  </si>
  <si>
    <t>车</t>
  </si>
  <si>
    <t>上海市闵行区民办马桥小学</t>
  </si>
  <si>
    <t>新做石膏板吊顶</t>
  </si>
  <si>
    <t>铺设复合木地板</t>
  </si>
  <si>
    <t>拆除墙砖，铺贴陶铝吸音板</t>
  </si>
  <si>
    <t>舞台修复</t>
  </si>
  <si>
    <t>更换木门（1.5*2.7）</t>
  </si>
  <si>
    <t>音控室、备用间吊顶粉刷</t>
  </si>
  <si>
    <t>墙面粉刷</t>
  </si>
  <si>
    <t>强弱电、插座、灯具更换</t>
  </si>
  <si>
    <t>外墙防水涂料一底两涂</t>
  </si>
  <si>
    <t>平方米</t>
  </si>
  <si>
    <t>内墙面局部修补粉刷</t>
  </si>
  <si>
    <t>2023年华漕镇校舍修缮专项细化表</t>
  </si>
  <si>
    <t>地址</t>
  </si>
  <si>
    <t>校舍修缮内容</t>
  </si>
  <si>
    <t>审核金额</t>
  </si>
  <si>
    <t>北翟路2000弄45号</t>
  </si>
  <si>
    <t>创意坊</t>
  </si>
  <si>
    <t>创意坊吊顶</t>
  </si>
  <si>
    <t>创意坊墙面</t>
  </si>
  <si>
    <t>创意坊室内家具</t>
  </si>
  <si>
    <t>创意坊室内水电改造</t>
  </si>
  <si>
    <t>屋面防水</t>
  </si>
  <si>
    <t>东北面屋面防水保温层</t>
  </si>
  <si>
    <t>西北面屋面防水保温层</t>
  </si>
  <si>
    <t>诸翟中心幼儿园</t>
  </si>
  <si>
    <t>平乐路125号</t>
  </si>
  <si>
    <t>15厚EPDM塑胶场地</t>
  </si>
  <si>
    <t>防腐木地面</t>
  </si>
  <si>
    <r>
      <rPr>
        <sz val="18"/>
        <rFont val="宋体"/>
        <family val="3"/>
        <charset val="134"/>
        <scheme val="minor"/>
      </rPr>
      <t>2023年颛桥</t>
    </r>
    <r>
      <rPr>
        <u/>
        <sz val="18"/>
        <rFont val="宋体"/>
        <family val="3"/>
        <charset val="134"/>
        <scheme val="minor"/>
      </rPr>
      <t>镇</t>
    </r>
    <r>
      <rPr>
        <sz val="18"/>
        <rFont val="宋体"/>
        <family val="3"/>
        <charset val="134"/>
        <scheme val="minor"/>
      </rPr>
      <t>校舍修缮专项细化表</t>
    </r>
  </si>
  <si>
    <t>颛桥镇田园都市幼儿园</t>
  </si>
  <si>
    <t>校舍维修（电扩容）</t>
  </si>
  <si>
    <t>配电房（校舍修缮 用电增容工程原表箱拆除及新表箱安装、电缆导线敷设、路面修复等）</t>
  </si>
  <si>
    <t>电表箱安装及拆除</t>
  </si>
  <si>
    <t>电缆采购及敷设</t>
  </si>
  <si>
    <t>米</t>
  </si>
  <si>
    <t>导线架设</t>
  </si>
  <si>
    <t>小区路面绿化修复</t>
  </si>
  <si>
    <t>工可评审费</t>
  </si>
  <si>
    <t>校舍维修（维修+电扩容）</t>
  </si>
  <si>
    <t>变电所</t>
  </si>
  <si>
    <t>原有变电所进行改扩建</t>
  </si>
  <si>
    <t>315KVA及630KVA高低压电力系统</t>
  </si>
  <si>
    <t>后出线电缆</t>
  </si>
  <si>
    <t>室外手井</t>
  </si>
  <si>
    <t>监控中心及门卫切换箱</t>
  </si>
  <si>
    <t>考试中心配电柜改造</t>
  </si>
  <si>
    <t>后出线新增桥架</t>
  </si>
  <si>
    <t>开挖、敷设管及修复费用</t>
  </si>
  <si>
    <t>小学部</t>
  </si>
  <si>
    <t>局部建筑外墙(含基础粉刷层）</t>
  </si>
  <si>
    <t>中学部</t>
  </si>
  <si>
    <t>给水管改造</t>
  </si>
  <si>
    <t>供电局多回路容量</t>
  </si>
  <si>
    <t>KVA</t>
  </si>
  <si>
    <t>上海闵行区民办华星小学</t>
  </si>
  <si>
    <t>校舍维修</t>
  </si>
  <si>
    <t>厕所维修（6间）</t>
  </si>
  <si>
    <t>外墙局部维修</t>
  </si>
  <si>
    <t>场地检测费（如有）</t>
  </si>
  <si>
    <t>坡屋面改造（含原钢结构油漆，木望板损坏处更换、防水层、沥青瓦）</t>
  </si>
  <si>
    <t>2023年虹桥镇校舍修缮专项细化表</t>
  </si>
  <si>
    <t>兰竹路8号</t>
  </si>
  <si>
    <t>室外总体</t>
  </si>
  <si>
    <t>操场塑胶跑道</t>
  </si>
  <si>
    <t>无障碍坡道</t>
  </si>
  <si>
    <t>无障碍卫生间</t>
  </si>
  <si>
    <t>无障碍卫生间重新装修</t>
  </si>
  <si>
    <t>红松路81弄18号</t>
  </si>
  <si>
    <t>操场跑道</t>
  </si>
  <si>
    <t>操场跑道、南北侧场地</t>
  </si>
  <si>
    <t>更换操场排水沟盖板</t>
  </si>
  <si>
    <t>网球场</t>
  </si>
  <si>
    <t>网球场地维修</t>
  </si>
  <si>
    <t>网球场地重排排水沟</t>
  </si>
  <si>
    <t>网球场安全防护网网换新，立柱保留</t>
  </si>
  <si>
    <t>网球场背景墙涂料</t>
  </si>
  <si>
    <t>篮球场</t>
  </si>
  <si>
    <t>蓝球场地</t>
  </si>
  <si>
    <t>蓝球场地重排雨水管</t>
  </si>
  <si>
    <t>蓝球场地更换立缘石101米</t>
  </si>
  <si>
    <t>蓝球场地8个雨水口</t>
  </si>
  <si>
    <t>蓝球场安全防护网</t>
  </si>
  <si>
    <t>虹桥中心小学</t>
  </si>
  <si>
    <t>万源路2323号</t>
  </si>
  <si>
    <t>龙柏一幼分园</t>
  </si>
  <si>
    <t>龙柏三村90号</t>
  </si>
  <si>
    <t>室外排水工程</t>
  </si>
  <si>
    <t>室外雨水管</t>
  </si>
  <si>
    <t>室外污水管</t>
  </si>
  <si>
    <t>雨污水窨井</t>
  </si>
  <si>
    <t>污水检测井</t>
  </si>
  <si>
    <t>化粪池</t>
  </si>
  <si>
    <t>成品树脂明沟及盖板</t>
  </si>
  <si>
    <t>佳佳幼儿园</t>
  </si>
  <si>
    <t>2022年佳佳幼儿园（莘沥园）暑期维修项目</t>
  </si>
  <si>
    <t>2022年佳佳幼儿园（联东园）暑期维修项目</t>
  </si>
  <si>
    <t>2022年康城幼儿园暑期维修项目</t>
  </si>
  <si>
    <t>塘湾小学、永德实验幼儿园</t>
  </si>
  <si>
    <t>2022年吴泾镇镇管学校局部修缮项目</t>
  </si>
  <si>
    <t>上海市闵行区浦江第三中</t>
  </si>
  <si>
    <t>上海市闵行区浦江第三中学校舍维修项目</t>
  </si>
  <si>
    <t>上海市闵行区浦江第二小学校舍维修项目</t>
  </si>
  <si>
    <t>上海市闵行区浦汇小学校舍维修项目</t>
  </si>
  <si>
    <t>上海市闵行区浦莲幼儿园（佳兴分园）校舍维修项目</t>
  </si>
  <si>
    <t>上海市闵行区浦航幼儿园（中城分园）</t>
  </si>
  <si>
    <t>上海市闵行区浦航幼儿园（中城分园）校舍维修项目</t>
  </si>
  <si>
    <t>上海市闵行区浦江宝邸幼儿园（瑞和分园）</t>
  </si>
  <si>
    <t>上海市闵行区浦江宝邸幼儿园（瑞和分园）校舍维修项目</t>
  </si>
  <si>
    <t>上海市闵行区浦江第二中学校舍维修项目</t>
  </si>
  <si>
    <t>复旦大学附属闵行实验学校1号变电站更换低压配电柜</t>
  </si>
  <si>
    <t>梅陇中心幼儿园</t>
  </si>
  <si>
    <t>梅陇中心幼儿园（二村61号）校舍维修</t>
  </si>
  <si>
    <t>上海交通大学附属闵行马桥实验学校2022年校舍修缮项目</t>
  </si>
  <si>
    <t>马桥复旦万科实验中学2022年校舍修缮项目</t>
  </si>
  <si>
    <t>民办马桥小学</t>
  </si>
  <si>
    <t>民办马桥小学2022年校舍修缮项目</t>
  </si>
  <si>
    <t>马桥富杰幼儿园</t>
  </si>
  <si>
    <t>马桥富杰幼儿园(总园）2022年校舍修缮项目</t>
  </si>
  <si>
    <t>马桥文来外国语小学（西校区）</t>
  </si>
  <si>
    <t>马桥文来外国语小学（西校区）2022年校舍修缮项目</t>
  </si>
  <si>
    <t>上海交通大学附属闵行马桥实验学校维修工程</t>
  </si>
  <si>
    <t>2022年闵行区龙柏第一幼儿园
暑期校舍维修项目</t>
  </si>
  <si>
    <t>莘庄小计</t>
    <phoneticPr fontId="3" type="noConversion"/>
  </si>
  <si>
    <t>浦江小计</t>
    <phoneticPr fontId="3" type="noConversion"/>
  </si>
  <si>
    <t>梅陇小计</t>
    <phoneticPr fontId="3" type="noConversion"/>
  </si>
  <si>
    <t>马桥小计</t>
    <phoneticPr fontId="3" type="noConversion"/>
  </si>
  <si>
    <t>吴泾小计</t>
    <phoneticPr fontId="3" type="noConversion"/>
  </si>
  <si>
    <t>虹桥小计</t>
    <phoneticPr fontId="3" type="noConversion"/>
  </si>
  <si>
    <t>总投资</t>
    <phoneticPr fontId="3" type="noConversion"/>
  </si>
  <si>
    <t>施工合同价</t>
    <phoneticPr fontId="3" type="noConversion"/>
  </si>
  <si>
    <t>工程审定价</t>
    <phoneticPr fontId="3" type="noConversion"/>
  </si>
  <si>
    <t>二类费用</t>
    <phoneticPr fontId="3" type="noConversion"/>
  </si>
  <si>
    <t>应执行金额费用</t>
    <phoneticPr fontId="3" type="noConversion"/>
  </si>
  <si>
    <t>已执行金额费用</t>
    <phoneticPr fontId="3" type="noConversion"/>
  </si>
  <si>
    <t>尾款清算金额费用</t>
    <phoneticPr fontId="3" type="noConversion"/>
  </si>
  <si>
    <t>2022年镇管学校部分校舍维修尾款清算</t>
    <phoneticPr fontId="3" type="noConversion"/>
  </si>
  <si>
    <t>历年附加经费</t>
    <phoneticPr fontId="3" type="noConversion"/>
  </si>
  <si>
    <t>实际下达
（8折）</t>
    <phoneticPr fontId="3" type="noConversion"/>
  </si>
  <si>
    <t>实际下达
8折</t>
    <phoneticPr fontId="3" type="noConversion"/>
  </si>
  <si>
    <t>学校
名称</t>
    <phoneticPr fontId="3" type="noConversion"/>
  </si>
  <si>
    <t>见明细表</t>
    <phoneticPr fontId="3" type="noConversion"/>
  </si>
  <si>
    <t>交互式智能一体机</t>
    <phoneticPr fontId="3" type="noConversion"/>
  </si>
  <si>
    <t>学校思赏行项目</t>
    <phoneticPr fontId="3" type="noConversion"/>
  </si>
  <si>
    <t>学校steam课程</t>
    <phoneticPr fontId="3" type="noConversion"/>
  </si>
  <si>
    <t>学校思赏行课程</t>
    <phoneticPr fontId="3" type="noConversion"/>
  </si>
  <si>
    <t>学校steam课程</t>
    <phoneticPr fontId="3" type="noConversion"/>
  </si>
  <si>
    <t>青年教师培训</t>
    <phoneticPr fontId="3" type="noConversion"/>
  </si>
  <si>
    <t>学科带头人研讨</t>
    <phoneticPr fontId="3" type="noConversion"/>
  </si>
  <si>
    <t>所属街镇</t>
  </si>
  <si>
    <t>建设规模[班]</t>
  </si>
  <si>
    <r>
      <t>用地面积[m</t>
    </r>
    <r>
      <rPr>
        <b/>
        <vertAlign val="superscript"/>
        <sz val="12"/>
        <rFont val="宋体"/>
        <family val="3"/>
        <charset val="134"/>
      </rPr>
      <t>2</t>
    </r>
    <r>
      <rPr>
        <b/>
        <sz val="12"/>
        <rFont val="宋体"/>
        <family val="3"/>
        <charset val="134"/>
      </rPr>
      <t>]</t>
    </r>
  </si>
  <si>
    <r>
      <t>建筑面积[m</t>
    </r>
    <r>
      <rPr>
        <b/>
        <vertAlign val="superscript"/>
        <sz val="12"/>
        <rFont val="宋体"/>
        <family val="3"/>
        <charset val="134"/>
      </rPr>
      <t>2</t>
    </r>
    <r>
      <rPr>
        <b/>
        <sz val="12"/>
        <rFont val="宋体"/>
        <family val="3"/>
        <charset val="134"/>
      </rPr>
      <t>]</t>
    </r>
  </si>
  <si>
    <r>
      <t>绿化面积[m</t>
    </r>
    <r>
      <rPr>
        <b/>
        <vertAlign val="superscript"/>
        <sz val="12"/>
        <rFont val="宋体"/>
        <family val="3"/>
        <charset val="134"/>
      </rPr>
      <t>2</t>
    </r>
    <r>
      <rPr>
        <b/>
        <sz val="12"/>
        <rFont val="宋体"/>
        <family val="3"/>
        <charset val="134"/>
      </rPr>
      <t>]</t>
    </r>
  </si>
  <si>
    <t>保安费用（元/年）</t>
  </si>
  <si>
    <t>保安经费
（1-8月）</t>
    <phoneticPr fontId="60" type="noConversion"/>
  </si>
  <si>
    <t>绿化</t>
    <phoneticPr fontId="60" type="noConversion"/>
  </si>
  <si>
    <t>合计</t>
    <phoneticPr fontId="60" type="noConversion"/>
  </si>
  <si>
    <t>新选址1号基地E5-06地块幼儿园</t>
  </si>
  <si>
    <t>浦江镇</t>
  </si>
  <si>
    <t>浦航路70号</t>
  </si>
  <si>
    <t>拓展基地06-05地块幼儿园</t>
  </si>
  <si>
    <t>永高路225号</t>
  </si>
  <si>
    <t>鲁汇基地04-02地块幼儿园</t>
  </si>
  <si>
    <t>鲁康路475号</t>
  </si>
  <si>
    <t>鲁汇基地14-01地块初中</t>
  </si>
  <si>
    <t>汇延路30号</t>
  </si>
  <si>
    <t>拓展基地08-04地块初中</t>
  </si>
  <si>
    <t>鲁康路1248号</t>
  </si>
  <si>
    <t>拓展基地43-06地块小学</t>
  </si>
  <si>
    <t>闸航路4048号</t>
  </si>
  <si>
    <t>君莲H地块幼儿园</t>
  </si>
  <si>
    <t>颛桥镇</t>
    <phoneticPr fontId="60" type="noConversion"/>
  </si>
  <si>
    <t>沪光路365号</t>
  </si>
  <si>
    <t>收回2022年预算</t>
    <phoneticPr fontId="60" type="noConversion"/>
  </si>
  <si>
    <t>2023年闵行区镇管未开办学校经费预算表（按支付进度2023.1-8月）</t>
    <phoneticPr fontId="60" type="noConversion"/>
  </si>
  <si>
    <r>
      <t>闵行区浦江文馨学校搬迁设备预算明细表（调整稿）</t>
    </r>
    <r>
      <rPr>
        <b/>
        <sz val="14"/>
        <color indexed="8"/>
        <rFont val="Times New Roman"/>
        <family val="1"/>
      </rPr>
      <t xml:space="preserve"> </t>
    </r>
  </si>
  <si>
    <t>规格型号或数量单位</t>
  </si>
  <si>
    <t>金额（元）</t>
  </si>
  <si>
    <t>上海闵行区浦江文馨学校</t>
  </si>
  <si>
    <t>信息设备</t>
  </si>
  <si>
    <t>校园广播设备</t>
  </si>
  <si>
    <t>控制主机、户外防水音柱等设备</t>
  </si>
  <si>
    <t>老学校搬迁新学校适当增加控制主机、户外防水音柱等设备</t>
  </si>
  <si>
    <t>校园网络设备</t>
  </si>
  <si>
    <t>交换机等设备</t>
  </si>
  <si>
    <t>老学校搬迁新学校适当增加交换机等设备</t>
  </si>
  <si>
    <t>校园网络拆装调试</t>
  </si>
  <si>
    <t>拆装调试布线</t>
  </si>
  <si>
    <t>老学校移设备新学校原设备拆除，清运，复原安装，调试</t>
  </si>
  <si>
    <t>校园安防设备</t>
  </si>
  <si>
    <t>校门红外报警监控等设备</t>
  </si>
  <si>
    <t>老学校搬迁新学校适当增加红外和电子围栏、监控等设备</t>
  </si>
  <si>
    <t>食堂设备</t>
  </si>
  <si>
    <t>增加灶台排风设备</t>
  </si>
  <si>
    <t>老学校移设备新学校原设备拆除，安装，增加部分等设备</t>
  </si>
  <si>
    <t>煤气移表费</t>
  </si>
  <si>
    <t>煤气排管费</t>
  </si>
  <si>
    <t>煤气报警器</t>
  </si>
  <si>
    <t>4探头</t>
  </si>
  <si>
    <t>收放移动剧场桌椅</t>
  </si>
  <si>
    <t>原剧场椅为阶梯固定式，添置100移动桌、300移动椅</t>
  </si>
  <si>
    <t>后书写板</t>
  </si>
  <si>
    <t>学习园地组合栏</t>
  </si>
  <si>
    <t>4000*1200</t>
  </si>
  <si>
    <t>原有经过2019年搬迁已散架</t>
  </si>
  <si>
    <t>多媒体讲台</t>
  </si>
  <si>
    <t>可放置多媒体设备</t>
  </si>
  <si>
    <t>1200*700*900</t>
  </si>
  <si>
    <t>少先队室会议桌</t>
  </si>
  <si>
    <t>可拼装式</t>
  </si>
  <si>
    <t>少先队材料柜</t>
  </si>
  <si>
    <t>实验柜</t>
  </si>
  <si>
    <t>1200*2400*600</t>
  </si>
  <si>
    <t>学生课桌椅</t>
  </si>
  <si>
    <t>学生课桌</t>
  </si>
  <si>
    <t>600*400升降式</t>
  </si>
  <si>
    <t>原有破旧不堪，增加部分等设备</t>
  </si>
  <si>
    <t>体育器材</t>
  </si>
  <si>
    <t>室内篮球架</t>
  </si>
  <si>
    <t>安装在体育馆墙上</t>
  </si>
  <si>
    <t>室外篮球架及护套</t>
  </si>
  <si>
    <t>安装在篮球场</t>
  </si>
  <si>
    <t>云梯</t>
  </si>
  <si>
    <t>操场</t>
  </si>
  <si>
    <t>双杠</t>
  </si>
  <si>
    <t>高低杠</t>
  </si>
  <si>
    <t>肋木架</t>
  </si>
  <si>
    <t>电器设备</t>
  </si>
  <si>
    <t>空调</t>
  </si>
  <si>
    <t>剧场空调</t>
  </si>
  <si>
    <t>3匹</t>
  </si>
  <si>
    <t>新的剧场需要10台3P的空调，老学校剧场有6个空调可以搬迁过去，缺4台</t>
  </si>
  <si>
    <t>综合实验室空调</t>
  </si>
  <si>
    <t>原实验室没有增加</t>
  </si>
  <si>
    <t>吊扇</t>
  </si>
  <si>
    <t>普通教室、专用教室、食堂、办公室、会议室等</t>
  </si>
  <si>
    <t>原校舍吊扇搬迁后还缺60个吊扇需要单独购买</t>
  </si>
  <si>
    <t>教育城域网接入</t>
  </si>
  <si>
    <t>老学校搬迁新学校适当增加设备</t>
  </si>
  <si>
    <t>电梯</t>
  </si>
  <si>
    <t>教学楼电梯</t>
  </si>
  <si>
    <t>设备搬迁拆装调试</t>
  </si>
  <si>
    <t>老学校搬迁拆装新学校设备搬迁拆装调试</t>
  </si>
  <si>
    <t>鲁康路1248号校舍修缮工程细化表（文馨小学）</t>
    <phoneticPr fontId="60" type="noConversion"/>
  </si>
  <si>
    <t>审核情况</t>
  </si>
  <si>
    <t>8折下达</t>
    <phoneticPr fontId="60" type="noConversion"/>
  </si>
  <si>
    <t>鲁康路1248号校舍修缮工程</t>
  </si>
  <si>
    <t>二次装修</t>
  </si>
  <si>
    <t>环跑13厚塑胶跑道面层</t>
  </si>
  <si>
    <t>环跑13厚塑胶跑道盖板</t>
  </si>
  <si>
    <t>篮球场盖板</t>
  </si>
  <si>
    <t>篮球场8厚PU面层</t>
  </si>
  <si>
    <t>器械场地成品塑胶</t>
  </si>
  <si>
    <t>运动场地天然草改仿真草坪</t>
  </si>
  <si>
    <t>整体绿化补种、修整、搬迁</t>
  </si>
  <si>
    <t>株</t>
  </si>
  <si>
    <t>非机动车雨棚</t>
  </si>
  <si>
    <t>入口东侧非机动车位改机动车位</t>
  </si>
  <si>
    <t>行政办公楼</t>
  </si>
  <si>
    <t>4F</t>
  </si>
  <si>
    <t>拆除轻质砖墙
（6间合并3间）</t>
  </si>
  <si>
    <t>墙面涂料破损处修缮</t>
  </si>
  <si>
    <t>顶面涂料破损处修缮</t>
  </si>
  <si>
    <t>矿棉板吊顶破损处修缮</t>
  </si>
  <si>
    <t>木地板破损处修缮+配套踢脚</t>
  </si>
  <si>
    <t>会议室、走廊矿棉板吊顶</t>
  </si>
  <si>
    <t>会议室矿棉板吊顶</t>
  </si>
  <si>
    <t>走廊矿棉板吊顶</t>
  </si>
  <si>
    <t>原学生社团地板换地砖+瓷砖踢脚</t>
  </si>
  <si>
    <t>1-3F</t>
  </si>
  <si>
    <t>行政办公连廊处还原原有电梯坑位（拆除电梯门洞处墙体）</t>
  </si>
  <si>
    <t>木地板破损处修缮</t>
  </si>
  <si>
    <t>舞台加高加宽（原舞台尺寸为L10.9m*W3m*H400）
加踏步木地板</t>
  </si>
  <si>
    <t xml:space="preserve">舞台加高加宽加踏步
（现舞台尺寸约为L12.8m*W4.7m*H600）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</si>
  <si>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舞台木地板</t>
  </si>
  <si>
    <t xml:space="preserve">新做灯具（平板灯、LED硬灯条、灯带） </t>
  </si>
  <si>
    <t>平板灯</t>
  </si>
  <si>
    <t>LED硬灯条</t>
  </si>
  <si>
    <t>LED灯带</t>
  </si>
  <si>
    <t>控制室增加观察窗</t>
  </si>
  <si>
    <t>原出入口玻璃双开门改外开（五金件更换）
含铰链、闭门器等</t>
  </si>
  <si>
    <t>更衣室新开门洞</t>
  </si>
  <si>
    <t>新开门洞</t>
  </si>
  <si>
    <t>新做门</t>
  </si>
  <si>
    <t>顶面铝扣板吊顶</t>
  </si>
  <si>
    <t>地面自流平</t>
  </si>
  <si>
    <t>地面PVC卷材</t>
  </si>
  <si>
    <t>墙面吸音板</t>
  </si>
  <si>
    <t>餐厅整体修缮</t>
  </si>
  <si>
    <t>顶面涂料修缮</t>
  </si>
  <si>
    <t>墙面涂料修缮</t>
  </si>
  <si>
    <t>墙面瓷砖修缮</t>
  </si>
  <si>
    <t>地面地砖修缮</t>
  </si>
  <si>
    <t>洗手池拆除换新</t>
  </si>
  <si>
    <t>风扇电源线布置预留</t>
  </si>
  <si>
    <t>挂钩打孔安装
（风扇挂钩含电源）</t>
  </si>
  <si>
    <t>厨房整体修缮</t>
  </si>
  <si>
    <t>顶面铝扣板修缮</t>
  </si>
  <si>
    <t>地面原有排水渠盖板修缮更换</t>
  </si>
  <si>
    <t>门锁等五金件更换</t>
  </si>
  <si>
    <t>出餐口改造</t>
  </si>
  <si>
    <t>拆除原有出餐口</t>
  </si>
  <si>
    <t>墙体砌筑（H=700mm）</t>
  </si>
  <si>
    <t>新砌墙体表面新作瓷砖</t>
  </si>
  <si>
    <t>600mm宽人造石台面</t>
  </si>
  <si>
    <t>出菜口铝合金
隔断玻璃窗</t>
  </si>
  <si>
    <t>风雨操场</t>
  </si>
  <si>
    <t>楼梯扶手除锈</t>
  </si>
  <si>
    <t>木龙骨+实木地板+配套踢脚</t>
  </si>
  <si>
    <t>专业教学楼</t>
  </si>
  <si>
    <t>1F</t>
  </si>
  <si>
    <t>新砌墙体新刷墙面涂料</t>
  </si>
  <si>
    <t>新砌墙新做墙面墙裙</t>
  </si>
  <si>
    <t>地面地砖破损处修缮</t>
  </si>
  <si>
    <t>地面修补剂修补原有地面洞（直径100mm）</t>
  </si>
  <si>
    <t>新砌墙体</t>
  </si>
  <si>
    <t>新建窗</t>
  </si>
  <si>
    <t>卫生间调整</t>
  </si>
  <si>
    <t>局部调整</t>
  </si>
  <si>
    <t>台盆移位置</t>
  </si>
  <si>
    <t>厕位增加</t>
  </si>
  <si>
    <t>更换铝合金窗</t>
  </si>
  <si>
    <t>新建木门</t>
  </si>
  <si>
    <t>窗台新作不锈钢栏杆（200mm高）</t>
  </si>
  <si>
    <t>2F</t>
  </si>
  <si>
    <t>地面地砖破损处修补</t>
  </si>
  <si>
    <t>台盆移位置调整</t>
  </si>
  <si>
    <t>窗台新作不锈钢栏杆</t>
  </si>
  <si>
    <t>3F</t>
  </si>
  <si>
    <t>墙面吸音板（舞蹈教室）</t>
  </si>
  <si>
    <t>墙面镜子</t>
  </si>
  <si>
    <t>镜面基层板</t>
  </si>
  <si>
    <t>把杆</t>
  </si>
  <si>
    <t>综合实验室加水槽（L2000mm*W600mm*H700mm）</t>
  </si>
  <si>
    <t>新做地面架高基础面饰木地板</t>
  </si>
  <si>
    <t>舞蹈教室地面</t>
  </si>
  <si>
    <t>美术教室地面</t>
  </si>
  <si>
    <t>新做地面架高基础防静电地板（计算机教室）</t>
  </si>
  <si>
    <t>3F强电调整</t>
  </si>
  <si>
    <t>墙面吸音板（舞蹈教室）（含隔音棉及轻钢龙骨基层）</t>
  </si>
  <si>
    <t>墙面吸音板（音乐教室）（含隔音棉及轻钢龙骨基层）</t>
  </si>
  <si>
    <t>地面新做复合木地板</t>
  </si>
  <si>
    <t>4F强电调整</t>
  </si>
  <si>
    <t>1、2F</t>
  </si>
  <si>
    <t>1F、2F强电调整</t>
  </si>
  <si>
    <t>教学楼一、二修缮</t>
  </si>
  <si>
    <t>墙砖墙裙破损处修缮</t>
  </si>
  <si>
    <t>台盆换新（50%）</t>
  </si>
  <si>
    <t>零星费用</t>
  </si>
  <si>
    <t>入口门头改造</t>
  </si>
  <si>
    <t>不锈钢电镀铭牌字体
主题大字（约800mm*800mm大小字体)</t>
  </si>
  <si>
    <t>不锈钢电镀铭牌字体
辅助英文小字</t>
  </si>
  <si>
    <t>铭牌底座钢结构基础
（含水泥找平等造型）</t>
  </si>
  <si>
    <t>铭牌处底座铝板面层制作</t>
  </si>
  <si>
    <t>门卫室南侧荣誉墙</t>
  </si>
  <si>
    <t>消防指示灯修补、灯光门锁等更换</t>
  </si>
  <si>
    <t>消防指示灯修补等</t>
  </si>
  <si>
    <t>灯具更换</t>
  </si>
  <si>
    <t>门锁等更换</t>
  </si>
  <si>
    <t>下水管道修缮</t>
  </si>
  <si>
    <t>水泵房设备修理增设</t>
  </si>
  <si>
    <t>校舍屋面及沉降缝、水管渗漏修理等零星项目</t>
  </si>
  <si>
    <t>校舍屋面及沉降缝</t>
  </si>
  <si>
    <t>水管渗漏修理等</t>
  </si>
  <si>
    <t>垃圾房改造</t>
  </si>
  <si>
    <t>卷帘门（高2400mmx宽3000mm）</t>
  </si>
  <si>
    <t>新增坡道（长4500mmx宽6500mm）</t>
  </si>
  <si>
    <t>新增扶手栏杆</t>
  </si>
  <si>
    <t>领操台改造</t>
  </si>
  <si>
    <t>领操台高度降低
（至800mm高）</t>
  </si>
  <si>
    <t>不锈钢栏杆拆除新建
（前矮后高1100mm高）</t>
  </si>
  <si>
    <t>领操台墙面墙砖修补</t>
  </si>
  <si>
    <t>领操台地面地砖新做</t>
  </si>
  <si>
    <t>前楼梯拆除改后方楼梯上</t>
  </si>
  <si>
    <t>室外花岗岩修补及入口缓坡</t>
  </si>
  <si>
    <t>室外花岗岩修补</t>
  </si>
  <si>
    <t>行政办公楼无障碍坡道</t>
  </si>
  <si>
    <t>入口进入处高低差找平，两侧缓坡设置（约18米）</t>
  </si>
  <si>
    <t>学校入口域修补修缮</t>
  </si>
  <si>
    <t>门卫室外侧墙面修缮</t>
  </si>
  <si>
    <t>入口处墙面修缮</t>
  </si>
  <si>
    <t>连廊区域修补、修缮</t>
  </si>
  <si>
    <t>风雨操场室外区域修补</t>
  </si>
  <si>
    <t>地面地砖防滑处理</t>
  </si>
  <si>
    <t>食堂室外等区域修补</t>
  </si>
  <si>
    <t>维修费</t>
  </si>
  <si>
    <t>电气维修费</t>
  </si>
  <si>
    <t>低压出线柜维修（指示灯更换9个）</t>
  </si>
  <si>
    <t>/</t>
  </si>
  <si>
    <t>AH3变压柜维修（3个表坏）</t>
  </si>
  <si>
    <t>消防维修费</t>
  </si>
  <si>
    <t>腐蚀阀门更换</t>
  </si>
  <si>
    <t>消防泵控制柜</t>
  </si>
  <si>
    <t>增压泵控制柜</t>
  </si>
  <si>
    <t>建安费</t>
  </si>
  <si>
    <t>二类费</t>
  </si>
  <si>
    <t>检测费</t>
  </si>
  <si>
    <t>场地检测费（1）</t>
  </si>
  <si>
    <t>塑胶场地检测</t>
  </si>
  <si>
    <t>篮球场场地检测</t>
  </si>
  <si>
    <t>场地检测费（2）</t>
  </si>
  <si>
    <t>人工草坪检测费用</t>
  </si>
  <si>
    <t>电预试检测费</t>
  </si>
  <si>
    <t>三相变压器系统调试、母线、避雷器、电缆、断路器、接地网、五防回路等13项内容</t>
  </si>
  <si>
    <t>消防检测费</t>
  </si>
  <si>
    <t>室内消火栓检测、室外消火栓检测等8项内容</t>
  </si>
  <si>
    <t>总投资</t>
  </si>
  <si>
    <t>浦江</t>
    <phoneticPr fontId="4" type="noConversion"/>
  </si>
  <si>
    <t>闵行区浦江镇教育委员会</t>
  </si>
  <si>
    <t xml:space="preserve">世外合作项目 </t>
  </si>
  <si>
    <t xml:space="preserve">初中学校携手共进计划 </t>
  </si>
  <si>
    <t>引进优质资源</t>
  </si>
  <si>
    <t xml:space="preserve">世外教育集团托管费 </t>
  </si>
  <si>
    <t>2023年镇级单位中小学教育教学项目（普教二科）</t>
    <phoneticPr fontId="3" type="noConversion"/>
  </si>
  <si>
    <t>镇属</t>
    <phoneticPr fontId="3" type="noConversion"/>
  </si>
  <si>
    <t>数量</t>
    <phoneticPr fontId="3" type="noConversion"/>
  </si>
  <si>
    <t>单价</t>
    <phoneticPr fontId="3" type="noConversion"/>
  </si>
  <si>
    <t>金额</t>
    <phoneticPr fontId="3" type="noConversion"/>
  </si>
  <si>
    <t>备注</t>
    <phoneticPr fontId="3" type="noConversion"/>
  </si>
  <si>
    <t>性质</t>
    <phoneticPr fontId="3" type="noConversion"/>
  </si>
  <si>
    <t>莘庄</t>
    <phoneticPr fontId="3" type="noConversion"/>
  </si>
  <si>
    <t>黎安实验幼儿园</t>
    <phoneticPr fontId="3" type="noConversion"/>
  </si>
  <si>
    <t>关闭</t>
    <phoneticPr fontId="3" type="noConversion"/>
  </si>
  <si>
    <t>莘庄合计</t>
    <phoneticPr fontId="3" type="noConversion"/>
  </si>
  <si>
    <t>2023年镇管单位补充公用经费预算表</t>
    <phoneticPr fontId="3" type="noConversion"/>
  </si>
  <si>
    <t>园部</t>
    <phoneticPr fontId="3" type="noConversion"/>
  </si>
  <si>
    <t>因故额外增加临时额度（2022人保提供）</t>
    <phoneticPr fontId="3" type="noConversion"/>
  </si>
  <si>
    <t>教育教辅后勤应配用工人数(正常额度+临时额度）</t>
  </si>
  <si>
    <t>2023年金额（年初预算：按中位数测算，学校实际执行按人事部门规定标准执行，严禁超标准发放）</t>
    <phoneticPr fontId="3" type="noConversion"/>
  </si>
  <si>
    <t>离职补偿</t>
    <phoneticPr fontId="3" type="noConversion"/>
  </si>
  <si>
    <t>掌勺津贴</t>
    <phoneticPr fontId="3" type="noConversion"/>
  </si>
  <si>
    <t>社保公积金
（35.756%）</t>
    <phoneticPr fontId="3" type="noConversion"/>
  </si>
  <si>
    <t>非义务</t>
    <phoneticPr fontId="3" type="noConversion"/>
  </si>
  <si>
    <t>闵行区虹鹿幼儿园</t>
  </si>
  <si>
    <t>义务</t>
    <phoneticPr fontId="3" type="noConversion"/>
  </si>
  <si>
    <t>闵行区虹桥小学</t>
  </si>
  <si>
    <t>虹桥合计</t>
  </si>
  <si>
    <t>闵行区华漕镇金色幼儿园</t>
  </si>
  <si>
    <t>闵行区诸翟中心幼儿园</t>
  </si>
  <si>
    <t>华漕合计</t>
  </si>
  <si>
    <t>闵行区马桥实验幼儿园</t>
  </si>
  <si>
    <t>闵行区马桥富杰幼儿园</t>
  </si>
  <si>
    <t>闵行区马桥启英幼儿园</t>
  </si>
  <si>
    <t>闵行区马桥实验学校</t>
    <phoneticPr fontId="3" type="noConversion"/>
  </si>
  <si>
    <t>闵行区马桥强恕学校</t>
  </si>
  <si>
    <t>马桥富卓幼儿园</t>
  </si>
  <si>
    <t>马桥富国幼儿园</t>
  </si>
  <si>
    <t>马桥合计</t>
  </si>
  <si>
    <t>闵行区晶采坊幼儿园</t>
  </si>
  <si>
    <t>闵行区晶华坊幼儿园</t>
  </si>
  <si>
    <t>闵行区罗阳河畔幼儿园</t>
  </si>
  <si>
    <t>闵行区春申景城幼儿园</t>
  </si>
  <si>
    <t>闵行区曹行中心小学</t>
  </si>
  <si>
    <t>闵行区曹行中学（金都)</t>
    <phoneticPr fontId="3" type="noConversion"/>
  </si>
  <si>
    <t>复旦实验</t>
    <phoneticPr fontId="3" type="noConversion"/>
  </si>
  <si>
    <t>梅陇金都幼儿园</t>
  </si>
  <si>
    <t>梅陇梅锦幼儿园</t>
  </si>
  <si>
    <t>梅陇合计</t>
  </si>
  <si>
    <t>闵行区浦江宝邸幼儿园</t>
  </si>
  <si>
    <t>闵行区浦莲幼儿园</t>
  </si>
  <si>
    <t>闵行区浦江镇第二幼儿园</t>
  </si>
  <si>
    <t>上戏附校</t>
    <phoneticPr fontId="3" type="noConversion"/>
  </si>
  <si>
    <t>闵行区浦江二中</t>
  </si>
  <si>
    <t>闵行区浦江三中</t>
  </si>
  <si>
    <t>闵行区浦航二中</t>
  </si>
  <si>
    <t>闵行区浦航幼儿园</t>
  </si>
  <si>
    <t>闵行区浦江汇秀小学</t>
  </si>
  <si>
    <t>闵行区浦江瑞和城幼儿园</t>
  </si>
  <si>
    <t>闵行区浦江闸航路幼儿园</t>
  </si>
  <si>
    <t>世外浦江学校</t>
  </si>
  <si>
    <t>上师大附中</t>
    <phoneticPr fontId="3" type="noConversion"/>
  </si>
  <si>
    <t>浦瑞幼儿园</t>
  </si>
  <si>
    <t>浦江合计</t>
  </si>
  <si>
    <t>闵行区春欣幼儿园</t>
  </si>
  <si>
    <t>闵行区七宝实验幼儿园</t>
  </si>
  <si>
    <t>闵行区星辰幼儿园</t>
  </si>
  <si>
    <t>闵行区航华二幼</t>
  </si>
  <si>
    <t>闵行区航华二小</t>
  </si>
  <si>
    <t>七宝启英宝盛幼儿园</t>
    <phoneticPr fontId="3" type="noConversion"/>
  </si>
  <si>
    <t>七宝明强幼儿园</t>
  </si>
  <si>
    <t>七宝文来学校</t>
  </si>
  <si>
    <t>七宝合计</t>
  </si>
  <si>
    <t>华东师范大学闵行永德幼儿园</t>
  </si>
  <si>
    <t>闵行区吴泾第三幼儿园</t>
  </si>
  <si>
    <t>闵行区友爱实验中学</t>
  </si>
  <si>
    <t>永德实验小学</t>
  </si>
  <si>
    <t>闵行区康城幼儿园</t>
  </si>
  <si>
    <t>莘庄合计</t>
  </si>
  <si>
    <t>闵行区君莲幼儿园</t>
  </si>
  <si>
    <t>闵行区颛桥镇第一幼儿园</t>
  </si>
  <si>
    <t>闵行区颛桥镇幼儿园</t>
  </si>
  <si>
    <t>闵行区田园第二外语实验小学</t>
  </si>
  <si>
    <t>田园外国语中学</t>
  </si>
  <si>
    <t>田园都市幼儿园</t>
  </si>
  <si>
    <t>颛桥第二幼儿园</t>
  </si>
  <si>
    <t>颛桥合计</t>
  </si>
  <si>
    <t>合计预下达
（附加经费）</t>
    <phoneticPr fontId="3" type="noConversion"/>
  </si>
  <si>
    <t>预下达20%
（统筹经费）</t>
    <phoneticPr fontId="3" type="noConversion"/>
  </si>
  <si>
    <r>
      <rPr>
        <b/>
        <sz val="12"/>
        <color theme="1"/>
        <rFont val="Times New Roman"/>
        <family val="1"/>
      </rPr>
      <t>2023</t>
    </r>
    <r>
      <rPr>
        <b/>
        <sz val="12"/>
        <color theme="1"/>
        <rFont val="宋体"/>
        <family val="3"/>
        <charset val="134"/>
      </rPr>
      <t>年镇管学校扩班设备预算明细汇总</t>
    </r>
  </si>
  <si>
    <t>归属</t>
  </si>
  <si>
    <t>办学类型</t>
  </si>
  <si>
    <t>型号规格</t>
  </si>
  <si>
    <t>金额(元)</t>
  </si>
  <si>
    <t>上海市闵行区诸翟学校 汇总</t>
  </si>
  <si>
    <t>华漕镇</t>
  </si>
  <si>
    <t>2023年镇管扩班设备</t>
  </si>
  <si>
    <t>课桌椅</t>
  </si>
  <si>
    <t>学生储物柜</t>
  </si>
  <si>
    <t>80寸及以上交互式智能黑板</t>
  </si>
  <si>
    <t>上海市闵行区华漕学校 汇总</t>
  </si>
  <si>
    <t>上海市闵行区华漕镇金色幼儿园 汇总</t>
  </si>
  <si>
    <t>幼儿桌椅</t>
  </si>
  <si>
    <t>一桌六椅，木质</t>
  </si>
  <si>
    <t>幼儿餐桌椅</t>
  </si>
  <si>
    <t>幼儿衣帽橱</t>
  </si>
  <si>
    <t>一组，木质</t>
  </si>
  <si>
    <t>幼儿饮水设备</t>
  </si>
  <si>
    <t>保温桶、茶水柜等，应具备锁定装置、木质</t>
  </si>
  <si>
    <t>玩具柜</t>
  </si>
  <si>
    <t>一组八件（含展示板）、木质、开放式可移动</t>
  </si>
  <si>
    <t>含琴凳、琴套</t>
  </si>
  <si>
    <t>桌面玩具</t>
  </si>
  <si>
    <t>一批</t>
  </si>
  <si>
    <t>空调设备</t>
  </si>
  <si>
    <t>空调3匹</t>
  </si>
  <si>
    <t>空调5匹</t>
  </si>
  <si>
    <t>65寸及以上交互式智能一体机</t>
  </si>
  <si>
    <t>热水器</t>
  </si>
  <si>
    <t>洗衣机</t>
  </si>
  <si>
    <t>上海市闵行区七宝文来学校 汇总</t>
  </si>
  <si>
    <t>七宝镇</t>
  </si>
  <si>
    <t>教师办公桌椅</t>
  </si>
  <si>
    <t>教师办公橱</t>
  </si>
  <si>
    <t>教师计算机</t>
  </si>
  <si>
    <t>教师便携式计算机</t>
  </si>
  <si>
    <t>2024年镇管扩班设备</t>
  </si>
  <si>
    <t>教室空调3匹</t>
  </si>
  <si>
    <t>上海市七宝实验中学 汇总</t>
  </si>
  <si>
    <t>上海市闵行区七宝第二中学 汇总</t>
  </si>
  <si>
    <t>推拉式书写板</t>
  </si>
  <si>
    <t>80寸及以上交互式智能一体电子白板</t>
  </si>
  <si>
    <t>上海市航华中学 汇总</t>
  </si>
  <si>
    <t>上海市闵行区七宝明强第二小 汇总</t>
  </si>
  <si>
    <t>上海市闵行区七宝明强第二小</t>
  </si>
  <si>
    <t>70寸及以上交互式智能一体机</t>
  </si>
  <si>
    <t>闵行区七宝镇明强小学 汇总</t>
  </si>
  <si>
    <t>上海市七宝实验小学 汇总</t>
  </si>
  <si>
    <t>上海市闵行区春欣幼儿园 汇总</t>
  </si>
  <si>
    <t>幼儿床</t>
  </si>
  <si>
    <t>木质、可固定或叠放收藏</t>
  </si>
  <si>
    <t>嵌入式空调5匹</t>
  </si>
  <si>
    <t>嵌入式空调3匹</t>
  </si>
  <si>
    <t>上海市闵行区七宝明强幼儿园 汇总</t>
  </si>
  <si>
    <t>办公橱</t>
  </si>
  <si>
    <t>上海市闵行区启英宝盛幼儿园 汇总</t>
  </si>
  <si>
    <t>上海市龙柏中学 汇总</t>
  </si>
  <si>
    <t>虹桥镇</t>
  </si>
  <si>
    <t>闵行区龙柏第一小学 汇总</t>
  </si>
  <si>
    <t>莘庄镇 汇总</t>
  </si>
  <si>
    <t>上海市明星学校 汇总</t>
  </si>
  <si>
    <t>莘庄镇</t>
  </si>
  <si>
    <t>上海市明星学校</t>
  </si>
  <si>
    <t>教室展示板</t>
  </si>
  <si>
    <t>上海市闵行区佳佳中心幼儿园 汇总</t>
  </si>
  <si>
    <t>上海市闵行区佳佳中心幼儿园</t>
  </si>
  <si>
    <t>梅陇镇</t>
  </si>
  <si>
    <t>上海中医药大学附属闵行晶城中学 汇总</t>
  </si>
  <si>
    <t>上海市罗阳中学 汇总</t>
  </si>
  <si>
    <t>上海市闵行区晶华坊幼儿园分园 汇总</t>
  </si>
  <si>
    <t>上海市闵行区晶华坊幼儿园分园</t>
  </si>
  <si>
    <t>上海市闵行区梅陇永联幼儿园 汇总</t>
  </si>
  <si>
    <t>上海世外教育附属浦江外国语学校 汇总</t>
  </si>
  <si>
    <t>上海市闵行区浦航实验中学 汇总</t>
  </si>
  <si>
    <t>上海市闵行区浦江第二中学 汇总</t>
  </si>
  <si>
    <t>上海市闵行区浦江第三中学 汇总</t>
  </si>
  <si>
    <t>上海师范大学附属中学闵行实验学校 汇总</t>
  </si>
  <si>
    <t>上海市闵行区浦江第二小学 汇总</t>
  </si>
  <si>
    <t>上海市闵行区浦汇小学 汇总</t>
  </si>
  <si>
    <t>教室空调5匹</t>
  </si>
  <si>
    <t>上海市闵行区福山实验学校 汇总</t>
  </si>
  <si>
    <t>上海市闵行区福山实验学校</t>
  </si>
  <si>
    <t>上海市闵行区浦江宝邸幼儿园 汇总</t>
  </si>
  <si>
    <t>上海市闵行区浦莲幼儿园 汇总</t>
  </si>
  <si>
    <t>上海市闵行区浦航幼儿园 汇总</t>
  </si>
  <si>
    <t>上海市闵行区浦江瑞和城幼儿园 汇总</t>
  </si>
  <si>
    <t>上海市闵行区浦瑞幼儿园 汇总</t>
  </si>
  <si>
    <t>华东师范大学闵行永德实验小学 汇总</t>
  </si>
  <si>
    <t>吴泾镇</t>
  </si>
  <si>
    <t>教室空调2匹</t>
  </si>
  <si>
    <t>上海交通大学附属闵行马桥实验学校 汇总</t>
  </si>
  <si>
    <t>马桥镇</t>
  </si>
  <si>
    <t>上海市闵行区马桥复旦万科实验中学 汇总</t>
  </si>
  <si>
    <t>上海市闵行区马桥文来外国语小学 汇总</t>
  </si>
  <si>
    <t>上海市闵行区田园外国语中学 汇总</t>
  </si>
  <si>
    <t>颛桥镇</t>
  </si>
  <si>
    <t>上海市闵行区田园第二外国语实验小学 汇总</t>
  </si>
  <si>
    <t>上海市闵行区田园第二外国语实验小学</t>
  </si>
  <si>
    <t>上海市闵行区颛桥镇第二幼儿园 汇总</t>
  </si>
  <si>
    <t>教师算机</t>
  </si>
  <si>
    <t>历年附加承担</t>
    <phoneticPr fontId="3" type="noConversion"/>
  </si>
  <si>
    <t>规格型号</t>
  </si>
  <si>
    <t>80寸及以上交互式智能一体电子白板（实验室）</t>
  </si>
  <si>
    <t>物理实验室家具设备</t>
  </si>
  <si>
    <t>化学实验室家具设备</t>
  </si>
  <si>
    <t>除湿设备</t>
  </si>
  <si>
    <t>化学实验室除湿机</t>
  </si>
  <si>
    <t>教室实验室空调</t>
  </si>
  <si>
    <t>计算机设备</t>
  </si>
  <si>
    <t>便携式计算机</t>
  </si>
  <si>
    <t>信息化设备</t>
  </si>
  <si>
    <t>网络交换机</t>
  </si>
  <si>
    <t>无线AP</t>
  </si>
  <si>
    <t>办公设备</t>
  </si>
  <si>
    <t>打印机</t>
  </si>
  <si>
    <t>多媒体设备</t>
  </si>
  <si>
    <t>会议室多媒体设备</t>
  </si>
  <si>
    <t>音响设备</t>
  </si>
  <si>
    <t>操场广播音响设备</t>
  </si>
  <si>
    <r>
      <t>2023</t>
    </r>
    <r>
      <rPr>
        <b/>
        <sz val="14"/>
        <color indexed="8"/>
        <rFont val="宋体"/>
        <family val="3"/>
        <charset val="134"/>
      </rPr>
      <t>年闵行区教育系统设备专项申报明细表</t>
    </r>
    <phoneticPr fontId="3" type="noConversion"/>
  </si>
  <si>
    <t>七宝镇合计</t>
    <phoneticPr fontId="3" type="noConversion"/>
  </si>
  <si>
    <t>上海市闵行区七宝文来学校</t>
    <phoneticPr fontId="3" type="noConversion"/>
  </si>
  <si>
    <t>区报镇管扩班设备</t>
    <phoneticPr fontId="3" type="noConversion"/>
  </si>
  <si>
    <t>区报追加设备</t>
    <phoneticPr fontId="3" type="noConversion"/>
  </si>
  <si>
    <t>场地设施升级行动</t>
    <phoneticPr fontId="3" type="noConversion"/>
  </si>
  <si>
    <t>场地设施升级设备</t>
    <phoneticPr fontId="3" type="noConversion"/>
  </si>
  <si>
    <t>体质检测教室设备</t>
    <phoneticPr fontId="3" type="noConversion"/>
  </si>
  <si>
    <t>体育中考设备</t>
    <phoneticPr fontId="3" type="noConversion"/>
  </si>
  <si>
    <t>航华中学</t>
  </si>
  <si>
    <t>七宝二中</t>
  </si>
  <si>
    <t>七宝三中</t>
  </si>
  <si>
    <t>七宝实中</t>
  </si>
  <si>
    <t>七宝文来</t>
  </si>
  <si>
    <t>2023年镇级单位中小学教育教学项目（普教一科）</t>
    <phoneticPr fontId="3" type="noConversion"/>
  </si>
  <si>
    <t>体育课程</t>
    <phoneticPr fontId="3" type="noConversion"/>
  </si>
  <si>
    <t>跨学科学习空间</t>
    <phoneticPr fontId="3" type="noConversion"/>
  </si>
  <si>
    <t>教职工2022.7-2023.6月劳动补偿测算表</t>
    <phoneticPr fontId="4" type="noConversion"/>
  </si>
  <si>
    <t>姓名</t>
  </si>
  <si>
    <t>学期奖</t>
  </si>
  <si>
    <t>2022.7</t>
  </si>
  <si>
    <t>2022.8</t>
  </si>
  <si>
    <t>2022.9</t>
  </si>
  <si>
    <t>2022.10</t>
  </si>
  <si>
    <t>2022.11</t>
  </si>
  <si>
    <t>2022.12</t>
  </si>
  <si>
    <t>年终奖</t>
  </si>
  <si>
    <t>教师节</t>
  </si>
  <si>
    <t>国庆节</t>
  </si>
  <si>
    <t>元旦</t>
  </si>
  <si>
    <t>春节</t>
  </si>
  <si>
    <t>2023.1</t>
  </si>
  <si>
    <t>2023.2</t>
  </si>
  <si>
    <t>2023.3</t>
  </si>
  <si>
    <t>2023.4</t>
  </si>
  <si>
    <t>2023.5</t>
  </si>
  <si>
    <t>五一节日</t>
  </si>
  <si>
    <t>2023.6</t>
  </si>
  <si>
    <t>半年考核</t>
  </si>
  <si>
    <t>应发合计数</t>
  </si>
  <si>
    <t>月平均
工资</t>
    <phoneticPr fontId="4" type="noConversion"/>
  </si>
  <si>
    <t>转民校龄</t>
  </si>
  <si>
    <t>赔偿金</t>
  </si>
  <si>
    <t>孙丽华</t>
  </si>
  <si>
    <t>石秀连</t>
  </si>
  <si>
    <t>刘世林</t>
  </si>
  <si>
    <t>刘  萍</t>
  </si>
  <si>
    <t>李  林</t>
  </si>
  <si>
    <t>吴志永</t>
  </si>
  <si>
    <t>聂秀林</t>
  </si>
  <si>
    <t>朱茂丽</t>
  </si>
  <si>
    <t>沈丙满</t>
  </si>
  <si>
    <t>刘兰芳</t>
  </si>
  <si>
    <t>刘红燕</t>
  </si>
  <si>
    <t>胡金晨</t>
  </si>
  <si>
    <t>熊国静</t>
  </si>
  <si>
    <t>赵东迅</t>
  </si>
  <si>
    <t>冯晶晶</t>
  </si>
  <si>
    <t>吴国斌</t>
  </si>
  <si>
    <t>李媛媛</t>
  </si>
  <si>
    <t>李志龙</t>
  </si>
  <si>
    <t>赵守锁</t>
  </si>
  <si>
    <t>合计</t>
    <phoneticPr fontId="4" type="noConversion"/>
  </si>
  <si>
    <t>录用单位</t>
  </si>
  <si>
    <t>镇属</t>
    <phoneticPr fontId="3" type="noConversion"/>
  </si>
  <si>
    <t>教师类型</t>
  </si>
  <si>
    <t>学校阶段</t>
  </si>
  <si>
    <t>金额
（8~12月）</t>
    <phoneticPr fontId="3" type="noConversion"/>
  </si>
  <si>
    <t>储备教师</t>
  </si>
  <si>
    <t>盛诗逸</t>
  </si>
  <si>
    <t>七宝镇</t>
    <phoneticPr fontId="3" type="noConversion"/>
  </si>
  <si>
    <t>夏佳妮</t>
  </si>
  <si>
    <t>龚竹滢</t>
  </si>
  <si>
    <t>高心予</t>
  </si>
  <si>
    <t>贾旭枫</t>
  </si>
  <si>
    <t>李琦</t>
  </si>
  <si>
    <t>徐婧</t>
  </si>
  <si>
    <t>七宝镇</t>
    <phoneticPr fontId="3" type="noConversion"/>
  </si>
  <si>
    <t>顾逸成</t>
  </si>
  <si>
    <t>蒋卓伊</t>
  </si>
  <si>
    <t>钱治涵</t>
  </si>
  <si>
    <t>唐宇</t>
  </si>
  <si>
    <t>徐飞扬</t>
  </si>
  <si>
    <t>潘忆珏</t>
  </si>
  <si>
    <t>陈李杰</t>
  </si>
  <si>
    <t>薛瑞</t>
  </si>
  <si>
    <t>叶尘逍</t>
  </si>
  <si>
    <t>秦韵萱</t>
  </si>
  <si>
    <t>付尹柯</t>
  </si>
  <si>
    <t>张子辰</t>
  </si>
  <si>
    <t>侯佳慧</t>
  </si>
  <si>
    <t>汪敏</t>
  </si>
  <si>
    <t>陆薏怡</t>
  </si>
  <si>
    <t>吴蒙各</t>
  </si>
  <si>
    <t>朱颖琦</t>
  </si>
  <si>
    <t>晋慧慧</t>
  </si>
  <si>
    <t>2023年储备教师预算（8-12月）</t>
    <phoneticPr fontId="3" type="noConversion"/>
  </si>
  <si>
    <t>七宝二中</t>
    <phoneticPr fontId="4" type="noConversion"/>
  </si>
  <si>
    <t>七宝实验中学</t>
    <phoneticPr fontId="4" type="noConversion"/>
  </si>
  <si>
    <t>七宝三中</t>
    <phoneticPr fontId="4" type="noConversion"/>
  </si>
  <si>
    <t>明强小学</t>
    <phoneticPr fontId="4" type="noConversion"/>
  </si>
  <si>
    <t>黎明小学</t>
    <phoneticPr fontId="4" type="noConversion"/>
  </si>
  <si>
    <t>七宝实小</t>
    <phoneticPr fontId="4" type="noConversion"/>
  </si>
  <si>
    <t>航华二小</t>
    <phoneticPr fontId="4" type="noConversion"/>
  </si>
  <si>
    <t>明强二小</t>
    <phoneticPr fontId="4" type="noConversion"/>
  </si>
  <si>
    <t>中心幼</t>
    <phoneticPr fontId="4" type="noConversion"/>
  </si>
  <si>
    <t>星辰</t>
    <phoneticPr fontId="4" type="noConversion"/>
  </si>
  <si>
    <t>春欣</t>
    <phoneticPr fontId="4" type="noConversion"/>
  </si>
  <si>
    <t>七实幼</t>
    <phoneticPr fontId="4" type="noConversion"/>
  </si>
  <si>
    <t>航华二幼</t>
    <phoneticPr fontId="4" type="noConversion"/>
  </si>
  <si>
    <t>皇都</t>
    <phoneticPr fontId="4" type="noConversion"/>
  </si>
  <si>
    <t>明强幼</t>
    <phoneticPr fontId="4" type="noConversion"/>
  </si>
  <si>
    <t>七宝幼</t>
    <phoneticPr fontId="4" type="noConversion"/>
  </si>
  <si>
    <t>宝盛</t>
    <phoneticPr fontId="4" type="noConversion"/>
  </si>
  <si>
    <t>文来</t>
    <phoneticPr fontId="4" type="noConversion"/>
  </si>
  <si>
    <t>七宝社区</t>
    <phoneticPr fontId="4" type="noConversion"/>
  </si>
  <si>
    <t>一次分配</t>
    <phoneticPr fontId="4" type="noConversion"/>
  </si>
  <si>
    <t>四次分配</t>
    <phoneticPr fontId="4" type="noConversion"/>
  </si>
  <si>
    <t>　　　　　　(1)上下班交通费补贴</t>
    <phoneticPr fontId="4" type="noConversion"/>
  </si>
  <si>
    <t>　　　　1、工伤保险费0.5%</t>
    <phoneticPr fontId="4" type="noConversion"/>
  </si>
  <si>
    <t>根据社保口径按实编制</t>
    <phoneticPr fontId="4" type="noConversion"/>
  </si>
  <si>
    <t>　　　　2、失业保险0.5%</t>
    <phoneticPr fontId="4" type="noConversion"/>
  </si>
  <si>
    <t>根据人保科数字编制</t>
    <phoneticPr fontId="4" type="noConversion"/>
  </si>
  <si>
    <t>　　　　3、工作餐补贴</t>
    <phoneticPr fontId="4" type="noConversion"/>
  </si>
  <si>
    <t>　　　　4、课后服务(在编人员）</t>
    <phoneticPr fontId="4" type="noConversion"/>
  </si>
  <si>
    <r>
      <t xml:space="preserve">        1、医疗保险费10</t>
    </r>
    <r>
      <rPr>
        <sz val="9"/>
        <color indexed="8"/>
        <rFont val="宋体"/>
        <family val="3"/>
        <charset val="134"/>
      </rPr>
      <t>%</t>
    </r>
    <phoneticPr fontId="4" type="noConversion"/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</si>
  <si>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  <phoneticPr fontId="4" type="noConversion"/>
  </si>
  <si>
    <t>根据相关口径按实编制</t>
    <phoneticPr fontId="4" type="noConversion"/>
  </si>
  <si>
    <t>　　　　1、基本养老保险16%</t>
    <phoneticPr fontId="4" type="noConversion"/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</si>
  <si>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  <phoneticPr fontId="4" type="noConversion"/>
  </si>
  <si>
    <t>根据人事口径按实编制</t>
    <phoneticPr fontId="4" type="noConversion"/>
  </si>
  <si>
    <t xml:space="preserve">    其他工资福利</t>
    <phoneticPr fontId="4" type="noConversion"/>
  </si>
  <si>
    <t>年初预算为0</t>
    <phoneticPr fontId="4" type="noConversion"/>
  </si>
  <si>
    <t>　　　　1、护理费</t>
    <phoneticPr fontId="4" type="noConversion"/>
  </si>
  <si>
    <t>　　　　2、交通费</t>
    <phoneticPr fontId="4" type="noConversion"/>
  </si>
  <si>
    <t>　　　　3、其他补贴</t>
    <phoneticPr fontId="4" type="noConversion"/>
  </si>
  <si>
    <t xml:space="preserve">    退休费</t>
    <phoneticPr fontId="4" type="noConversion"/>
  </si>
  <si>
    <t>根据退休人员情况按实编制</t>
    <phoneticPr fontId="4" type="noConversion"/>
  </si>
  <si>
    <t xml:space="preserve">        1、退休人员生活补贴</t>
    <phoneticPr fontId="4" type="noConversion"/>
  </si>
  <si>
    <t>　　　　1、其他</t>
    <phoneticPr fontId="4" type="noConversion"/>
  </si>
  <si>
    <t xml:space="preserve">       其中：培训费</t>
    <phoneticPr fontId="4" type="noConversion"/>
  </si>
  <si>
    <t>主款项</t>
    <phoneticPr fontId="4" type="noConversion"/>
  </si>
  <si>
    <t>生均定额5%</t>
    <phoneticPr fontId="4" type="noConversion"/>
  </si>
  <si>
    <t>教职工人数*400元标准内按实填列</t>
    <phoneticPr fontId="4" type="noConversion"/>
  </si>
  <si>
    <t>房屋面积*15元标准内按实填列</t>
    <phoneticPr fontId="4" type="noConversion"/>
  </si>
  <si>
    <t>绿化面积*8元标准内按实填列</t>
    <phoneticPr fontId="4" type="noConversion"/>
  </si>
  <si>
    <t>　　(五)福利费</t>
    <phoneticPr fontId="4" type="noConversion"/>
  </si>
  <si>
    <t>　　　　1、在职福利费</t>
    <phoneticPr fontId="4" type="noConversion"/>
  </si>
  <si>
    <t>教职工人数*4320元</t>
    <phoneticPr fontId="4" type="noConversion"/>
  </si>
  <si>
    <t>　　　　2、离退休福利费</t>
    <phoneticPr fontId="4" type="noConversion"/>
  </si>
  <si>
    <t>离退休人数*4320元</t>
    <phoneticPr fontId="4" type="noConversion"/>
  </si>
  <si>
    <t>　　(六)工会经费</t>
    <phoneticPr fontId="4" type="noConversion"/>
  </si>
  <si>
    <t>根据工会口径按实编制</t>
    <phoneticPr fontId="4" type="noConversion"/>
  </si>
  <si>
    <t>　　(七)公务用车运行维护费★</t>
    <phoneticPr fontId="4" type="noConversion"/>
  </si>
  <si>
    <t>机关局有编制的车辆数*32000元/年标准内填列（分园及分校预算在其他交通费中编制）</t>
    <phoneticPr fontId="4" type="noConversion"/>
  </si>
  <si>
    <t>　　(八)其他商品和服务支出</t>
    <phoneticPr fontId="4" type="noConversion"/>
  </si>
  <si>
    <t>　　　　1、离退休公用支出</t>
    <phoneticPr fontId="4" type="noConversion"/>
  </si>
  <si>
    <t>离退休人数*400元/年标准内按实填列</t>
    <phoneticPr fontId="4" type="noConversion"/>
  </si>
  <si>
    <t>　　　　2、子女幼托费</t>
    <phoneticPr fontId="4" type="noConversion"/>
  </si>
  <si>
    <t>按人事口径实填列</t>
    <phoneticPr fontId="4" type="noConversion"/>
  </si>
  <si>
    <t>　　(九)其他交通费用</t>
    <phoneticPr fontId="4" type="noConversion"/>
  </si>
  <si>
    <t xml:space="preserve">
机关局无编制车辆的学校按32000元编制预算
机关局有编制的车辆，每分校增加10000元，每个分园增加5000元标准内填列</t>
    <phoneticPr fontId="4" type="noConversion"/>
  </si>
  <si>
    <r>
      <t>填写202</t>
    </r>
    <r>
      <rPr>
        <sz val="9"/>
        <color indexed="8"/>
        <rFont val="宋体"/>
        <family val="3"/>
        <charset val="134"/>
      </rPr>
      <t>3</t>
    </r>
    <r>
      <rPr>
        <sz val="9"/>
        <color indexed="8"/>
        <rFont val="宋体"/>
        <family val="3"/>
        <charset val="134"/>
      </rPr>
      <t>年9月在编教职工人数</t>
    </r>
    <phoneticPr fontId="4" type="noConversion"/>
  </si>
  <si>
    <r>
      <t>填写202</t>
    </r>
    <r>
      <rPr>
        <sz val="9"/>
        <color indexed="8"/>
        <rFont val="宋体"/>
        <family val="3"/>
        <charset val="134"/>
      </rPr>
      <t>3</t>
    </r>
    <r>
      <rPr>
        <sz val="9"/>
        <color indexed="8"/>
        <rFont val="宋体"/>
        <family val="3"/>
        <charset val="134"/>
      </rPr>
      <t>年秋季学期学生人数，以招办人数为准</t>
    </r>
    <phoneticPr fontId="4" type="noConversion"/>
  </si>
  <si>
    <t>抚恤金专项调整预算</t>
    <phoneticPr fontId="3" type="noConversion"/>
  </si>
  <si>
    <t>残疾人就业保障专项预算调整</t>
    <phoneticPr fontId="3" type="noConversion"/>
  </si>
  <si>
    <t>镇属</t>
    <phoneticPr fontId="3" type="noConversion"/>
  </si>
  <si>
    <t>单位</t>
    <phoneticPr fontId="3" type="noConversion"/>
  </si>
  <si>
    <t>七宝</t>
    <phoneticPr fontId="3" type="noConversion"/>
  </si>
  <si>
    <t>全年预算</t>
    <phoneticPr fontId="3" type="noConversion"/>
  </si>
  <si>
    <t>一次分配</t>
    <phoneticPr fontId="3" type="noConversion"/>
  </si>
  <si>
    <t>四次分配</t>
    <phoneticPr fontId="3" type="noConversion"/>
  </si>
  <si>
    <t>上海市闵行区七宝明强幼儿园</t>
    <phoneticPr fontId="3" type="noConversion"/>
  </si>
  <si>
    <t>上海市闵行区七宝幼儿园</t>
    <phoneticPr fontId="3" type="noConversion"/>
  </si>
  <si>
    <t>上海市闵行区启英宝盛幼儿园</t>
    <phoneticPr fontId="3" type="noConversion"/>
  </si>
  <si>
    <t>镇属</t>
    <phoneticPr fontId="3" type="noConversion"/>
  </si>
  <si>
    <t>单位</t>
    <phoneticPr fontId="3" type="noConversion"/>
  </si>
  <si>
    <t>全年预算</t>
    <phoneticPr fontId="3" type="noConversion"/>
  </si>
  <si>
    <t>二次分配</t>
    <phoneticPr fontId="3" type="noConversion"/>
  </si>
  <si>
    <t>四次分配</t>
    <phoneticPr fontId="3" type="noConversion"/>
  </si>
  <si>
    <t>七宝</t>
    <phoneticPr fontId="3" type="noConversion"/>
  </si>
  <si>
    <t>社保公积金
（35.256%）</t>
    <phoneticPr fontId="3" type="noConversion"/>
  </si>
  <si>
    <t>离职补偿</t>
  </si>
  <si>
    <t>2023年金额（年初预算：按中位数测算，学校实际执行按人事部门规定标准执行，严禁超标准发放）老标准</t>
    <phoneticPr fontId="3" type="noConversion"/>
  </si>
  <si>
    <t>学校需求
（老标准）</t>
    <phoneticPr fontId="3" type="noConversion"/>
  </si>
  <si>
    <t>补上年</t>
    <phoneticPr fontId="3" type="noConversion"/>
  </si>
  <si>
    <t>课后服务预估
（2024年清算）</t>
    <phoneticPr fontId="3" type="noConversion"/>
  </si>
  <si>
    <t>应预下达合计</t>
    <phoneticPr fontId="3" type="noConversion"/>
  </si>
  <si>
    <t>已预下达
（附加经费）</t>
    <phoneticPr fontId="3" type="noConversion"/>
  </si>
  <si>
    <t>已预下达
（统筹经费）</t>
    <phoneticPr fontId="3" type="noConversion"/>
  </si>
  <si>
    <t>补充预下达
合计</t>
    <phoneticPr fontId="3" type="noConversion"/>
  </si>
  <si>
    <t>社保原因</t>
    <phoneticPr fontId="3" type="noConversion"/>
  </si>
  <si>
    <t>社保原因</t>
    <phoneticPr fontId="3" type="noConversion"/>
  </si>
  <si>
    <t>附加三次承担</t>
    <phoneticPr fontId="3" type="noConversion"/>
  </si>
  <si>
    <t>附加三次承担</t>
    <phoneticPr fontId="3" type="noConversion"/>
  </si>
  <si>
    <t>七宝小计</t>
    <phoneticPr fontId="3" type="noConversion"/>
  </si>
  <si>
    <t>-</t>
  </si>
  <si>
    <t>2023年七宝第三中学校舍维修工程</t>
  </si>
  <si>
    <t>统筹四次承担</t>
    <phoneticPr fontId="3" type="noConversion"/>
  </si>
  <si>
    <t>附加三次承担</t>
    <phoneticPr fontId="3" type="noConversion"/>
  </si>
  <si>
    <t>总投资
（元）</t>
    <phoneticPr fontId="3" type="noConversion"/>
  </si>
  <si>
    <t>建安费
（元）</t>
    <phoneticPr fontId="3" type="noConversion"/>
  </si>
  <si>
    <t>施工合同价
（元）</t>
    <phoneticPr fontId="3" type="noConversion"/>
  </si>
  <si>
    <t>工程审定价
（元）</t>
    <phoneticPr fontId="3" type="noConversion"/>
  </si>
  <si>
    <t>二类费用
（元）</t>
    <phoneticPr fontId="3" type="noConversion"/>
  </si>
  <si>
    <t>应执行
金额费用（元）</t>
    <phoneticPr fontId="3" type="noConversion"/>
  </si>
  <si>
    <t>已执行
金额费用（元）</t>
    <phoneticPr fontId="3" type="noConversion"/>
  </si>
  <si>
    <t>尾款清算
金额费用（元）</t>
    <phoneticPr fontId="3" type="noConversion"/>
  </si>
  <si>
    <t>2023年镇级单位尾款清算预算表</t>
    <phoneticPr fontId="3" type="noConversion"/>
  </si>
  <si>
    <t>2023年绩效预估（在编人员调整预算用）</t>
    <phoneticPr fontId="3" type="noConversion"/>
  </si>
  <si>
    <t>新标准增资
测算</t>
    <phoneticPr fontId="3" type="noConversion"/>
  </si>
  <si>
    <t>上半年
人数</t>
    <phoneticPr fontId="3" type="noConversion"/>
  </si>
  <si>
    <t>下半年
人数</t>
    <phoneticPr fontId="3" type="noConversion"/>
  </si>
  <si>
    <t>平均
人数</t>
    <phoneticPr fontId="3" type="noConversion"/>
  </si>
  <si>
    <t>估计
标准</t>
    <phoneticPr fontId="3" type="noConversion"/>
  </si>
  <si>
    <t>增量
预估</t>
    <phoneticPr fontId="3" type="noConversion"/>
  </si>
  <si>
    <t>审价未出以合同价计算</t>
    <phoneticPr fontId="3" type="noConversion"/>
  </si>
  <si>
    <t>2023年基本支出调整预算表(七宝）</t>
    <phoneticPr fontId="4" type="noConversion"/>
  </si>
  <si>
    <t>2023年教育统筹经费第四次分配明细表</t>
    <phoneticPr fontId="3" type="noConversion"/>
  </si>
  <si>
    <t>单位：元</t>
    <phoneticPr fontId="4" type="noConversion"/>
  </si>
  <si>
    <t>序号</t>
    <phoneticPr fontId="4" type="noConversion"/>
  </si>
  <si>
    <t>项目</t>
    <phoneticPr fontId="4" type="noConversion"/>
  </si>
  <si>
    <t>四次分配合计</t>
    <phoneticPr fontId="3" type="noConversion"/>
  </si>
  <si>
    <t>其中：教育局</t>
    <phoneticPr fontId="3" type="noConversion"/>
  </si>
  <si>
    <t>其中：乡镇（工业区）</t>
    <phoneticPr fontId="3" type="noConversion"/>
  </si>
  <si>
    <t>工资福利支出</t>
    <phoneticPr fontId="3" type="noConversion"/>
  </si>
  <si>
    <t>商品服务支出</t>
    <phoneticPr fontId="3" type="noConversion"/>
  </si>
  <si>
    <t>对个人和家庭的补助支出</t>
    <phoneticPr fontId="3" type="noConversion"/>
  </si>
  <si>
    <t>社区教育经费</t>
  </si>
  <si>
    <t>残疾就业保障</t>
    <phoneticPr fontId="3" type="noConversion"/>
  </si>
  <si>
    <t>补充公用经费</t>
    <phoneticPr fontId="3" type="noConversion"/>
  </si>
  <si>
    <t>设备购置与更新</t>
  </si>
  <si>
    <t>中小学教育教学</t>
  </si>
  <si>
    <t>科艺体德专项</t>
  </si>
  <si>
    <t>抚恤金</t>
    <phoneticPr fontId="3" type="noConversion"/>
  </si>
  <si>
    <t>储备教师</t>
    <phoneticPr fontId="3" type="noConversion"/>
  </si>
  <si>
    <t>七宝镇：</t>
    <phoneticPr fontId="4" type="noConversion"/>
  </si>
  <si>
    <t>振兴小学关闭</t>
    <phoneticPr fontId="3" type="noConversion"/>
  </si>
</sst>
</file>

<file path=xl/styles.xml><?xml version="1.0" encoding="utf-8"?>
<styleSheet xmlns="http://schemas.openxmlformats.org/spreadsheetml/2006/main">
  <numFmts count="18">
    <numFmt numFmtId="41" formatCode="_ * #,##0_ ;_ * \-#,##0_ ;_ * &quot;-&quot;_ ;_ @_ "/>
    <numFmt numFmtId="43" formatCode="_ * #,##0.00_ ;_ * \-#,##0.00_ ;_ * &quot;-&quot;??_ ;_ @_ "/>
    <numFmt numFmtId="176" formatCode="0.00_ ;\-0.00;;"/>
    <numFmt numFmtId="177" formatCode="0.00_);[Red]\(0.00\)"/>
    <numFmt numFmtId="178" formatCode="0.00_ "/>
    <numFmt numFmtId="179" formatCode="0.000_ ;\-0;;"/>
    <numFmt numFmtId="180" formatCode="0.0_ "/>
    <numFmt numFmtId="181" formatCode="[$-409]d/mmm/yy;@"/>
    <numFmt numFmtId="182" formatCode="0_);[Red]\(0\)"/>
    <numFmt numFmtId="183" formatCode="#,##0.00_ "/>
    <numFmt numFmtId="184" formatCode="0_ "/>
    <numFmt numFmtId="185" formatCode="_-* #,##0_-;\-* #,##0_-;_-* &quot;-&quot;_-;_-@_-"/>
    <numFmt numFmtId="186" formatCode="#,##0.00_);[Red]\(#,##0.00\)"/>
    <numFmt numFmtId="187" formatCode="#,##0_ "/>
    <numFmt numFmtId="188" formatCode="#,###,###,###"/>
    <numFmt numFmtId="189" formatCode="[$-F800]dddd\,\ mmmm\ dd\,\ yyyy"/>
    <numFmt numFmtId="190" formatCode="0.0000_ "/>
    <numFmt numFmtId="191" formatCode="0.000000000_ "/>
  </numFmts>
  <fonts count="142">
    <font>
      <sz val="11"/>
      <color theme="1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b/>
      <sz val="20"/>
      <color indexed="8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9"/>
      <name val="宋体"/>
      <family val="3"/>
      <charset val="134"/>
    </font>
    <font>
      <b/>
      <sz val="20"/>
      <color indexed="8"/>
      <name val="宋体"/>
      <family val="3"/>
      <charset val="134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16"/>
      <color theme="1"/>
      <name val="宋体"/>
      <family val="3"/>
      <charset val="134"/>
      <scheme val="minor"/>
    </font>
    <font>
      <sz val="8"/>
      <color theme="1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8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0"/>
      <name val="宋体"/>
      <family val="3"/>
      <charset val="134"/>
    </font>
    <font>
      <sz val="12"/>
      <name val="Times New Roman"/>
      <family val="1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6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2"/>
      <color indexed="17"/>
      <name val="宋体"/>
      <family val="3"/>
      <charset val="134"/>
    </font>
    <font>
      <sz val="12"/>
      <color indexed="14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name val="Arial"/>
      <family val="2"/>
    </font>
    <font>
      <sz val="11"/>
      <color indexed="14"/>
      <name val="宋体"/>
      <family val="3"/>
      <charset val="134"/>
    </font>
    <font>
      <u/>
      <sz val="14.4"/>
      <color indexed="12"/>
      <name val="宋体"/>
      <family val="3"/>
      <charset val="134"/>
    </font>
    <font>
      <sz val="11"/>
      <color indexed="8"/>
      <name val="等线"/>
      <charset val="134"/>
    </font>
    <font>
      <sz val="11"/>
      <color theme="1"/>
      <name val="等线"/>
      <charset val="134"/>
    </font>
    <font>
      <sz val="11"/>
      <color rgb="FF006100"/>
      <name val="宋体"/>
      <family val="3"/>
      <charset val="134"/>
      <scheme val="minor"/>
    </font>
    <font>
      <b/>
      <sz val="9"/>
      <name val="宋体"/>
      <family val="3"/>
      <charset val="134"/>
    </font>
    <font>
      <sz val="22"/>
      <color theme="1"/>
      <name val="宋体"/>
      <family val="2"/>
      <charset val="134"/>
      <scheme val="minor"/>
    </font>
    <font>
      <sz val="22"/>
      <color theme="1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9"/>
      <name val="宋体"/>
      <family val="2"/>
      <charset val="134"/>
    </font>
    <font>
      <sz val="9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color indexed="8"/>
      <name val="宋体"/>
      <family val="3"/>
      <charset val="134"/>
      <scheme val="minor"/>
    </font>
    <font>
      <sz val="9"/>
      <color theme="1"/>
      <name val="宋体"/>
      <family val="2"/>
      <charset val="134"/>
      <scheme val="minor"/>
    </font>
    <font>
      <sz val="9"/>
      <name val="黑体"/>
      <family val="3"/>
      <charset val="134"/>
    </font>
    <font>
      <u/>
      <sz val="11"/>
      <color theme="10"/>
      <name val="宋体"/>
      <family val="2"/>
      <charset val="134"/>
      <scheme val="minor"/>
    </font>
    <font>
      <u/>
      <sz val="9"/>
      <color rgb="FFFF0000"/>
      <name val="宋体"/>
      <family val="3"/>
      <charset val="134"/>
      <scheme val="minor"/>
    </font>
    <font>
      <sz val="16"/>
      <name val="宋体"/>
      <family val="2"/>
      <charset val="134"/>
      <scheme val="minor"/>
    </font>
    <font>
      <sz val="16"/>
      <name val="宋体"/>
      <family val="3"/>
      <charset val="134"/>
      <scheme val="minor"/>
    </font>
    <font>
      <sz val="11"/>
      <color theme="1"/>
      <name val="宋体"/>
      <family val="2"/>
      <charset val="134"/>
      <scheme val="minor"/>
    </font>
    <font>
      <sz val="18"/>
      <name val="黑体"/>
      <family val="3"/>
      <charset val="134"/>
    </font>
    <font>
      <sz val="14"/>
      <name val="宋体"/>
      <family val="3"/>
      <charset val="134"/>
    </font>
    <font>
      <b/>
      <sz val="9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sz val="18"/>
      <name val="宋体"/>
      <family val="3"/>
      <charset val="134"/>
      <scheme val="major"/>
    </font>
    <font>
      <sz val="9"/>
      <name val="仿宋"/>
      <family val="3"/>
      <charset val="134"/>
    </font>
    <font>
      <sz val="9"/>
      <color theme="1"/>
      <name val="仿宋"/>
      <family val="3"/>
      <charset val="134"/>
    </font>
    <font>
      <b/>
      <sz val="9"/>
      <name val="仿宋"/>
      <family val="3"/>
      <charset val="134"/>
    </font>
    <font>
      <sz val="9"/>
      <color indexed="8"/>
      <name val="仿宋"/>
      <family val="3"/>
      <charset val="134"/>
    </font>
    <font>
      <sz val="14"/>
      <name val="宋体"/>
      <family val="3"/>
      <charset val="134"/>
      <scheme val="minor"/>
    </font>
    <font>
      <b/>
      <sz val="9"/>
      <color theme="1"/>
      <name val="仿宋"/>
      <family val="3"/>
      <charset val="134"/>
    </font>
    <font>
      <sz val="14"/>
      <name val="Arial"/>
      <family val="2"/>
    </font>
    <font>
      <sz val="9"/>
      <name val="Arial"/>
      <family val="2"/>
    </font>
    <font>
      <sz val="9"/>
      <color rgb="FFFF0000"/>
      <name val="宋体"/>
      <family val="3"/>
      <charset val="134"/>
    </font>
    <font>
      <sz val="9"/>
      <color theme="1"/>
      <name val="Arial"/>
      <family val="2"/>
    </font>
    <font>
      <b/>
      <sz val="18"/>
      <color indexed="8"/>
      <name val="宋体"/>
      <family val="3"/>
      <charset val="134"/>
    </font>
    <font>
      <sz val="18"/>
      <color theme="1"/>
      <name val="宋体"/>
      <family val="3"/>
      <charset val="134"/>
      <scheme val="minor"/>
    </font>
    <font>
      <b/>
      <sz val="16"/>
      <color indexed="8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color indexed="8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0"/>
      <name val="宋体"/>
      <family val="3"/>
      <charset val="134"/>
    </font>
    <font>
      <sz val="10"/>
      <name val="Times New Roman"/>
      <family val="1"/>
    </font>
    <font>
      <sz val="10"/>
      <name val="Helv"/>
      <family val="2"/>
      <charset val="134"/>
    </font>
    <font>
      <sz val="10"/>
      <name val="方正书宋_GBK"/>
      <family val="3"/>
      <charset val="134"/>
    </font>
    <font>
      <sz val="12"/>
      <name val="楷体_GB2312"/>
      <family val="3"/>
      <charset val="134"/>
    </font>
    <font>
      <sz val="10"/>
      <color theme="1"/>
      <name val="方正书宋_GBK"/>
      <family val="3"/>
      <charset val="134"/>
    </font>
    <font>
      <b/>
      <sz val="14"/>
      <color indexed="8"/>
      <name val="Times New Roman"/>
      <family val="1"/>
    </font>
    <font>
      <b/>
      <sz val="14"/>
      <color indexed="8"/>
      <name val="宋体"/>
      <family val="3"/>
      <charset val="134"/>
    </font>
    <font>
      <b/>
      <sz val="9"/>
      <color indexed="8"/>
      <name val="Times New Roman"/>
      <family val="1"/>
    </font>
    <font>
      <b/>
      <sz val="9"/>
      <name val="Times New Roman"/>
      <family val="1"/>
    </font>
    <font>
      <sz val="9"/>
      <name val="Times New Roman"/>
      <family val="1"/>
    </font>
    <font>
      <sz val="16"/>
      <name val="宋体"/>
      <family val="3"/>
      <charset val="134"/>
    </font>
    <font>
      <sz val="10"/>
      <name val="仿宋_GB2312"/>
      <charset val="134"/>
    </font>
    <font>
      <sz val="18"/>
      <name val="宋体"/>
      <family val="3"/>
      <charset val="134"/>
      <scheme val="minor"/>
    </font>
    <font>
      <u/>
      <sz val="18"/>
      <name val="宋体"/>
      <family val="3"/>
      <charset val="134"/>
      <scheme val="minor"/>
    </font>
    <font>
      <b/>
      <sz val="10"/>
      <name val="宋体"/>
      <family val="3"/>
      <charset val="134"/>
      <scheme val="minor"/>
    </font>
    <font>
      <vertAlign val="superscript"/>
      <sz val="10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u/>
      <sz val="12"/>
      <name val="宋体"/>
      <family val="3"/>
      <charset val="134"/>
    </font>
    <font>
      <b/>
      <sz val="11"/>
      <name val="宋体"/>
      <family val="3"/>
      <charset val="134"/>
      <scheme val="minor"/>
    </font>
    <font>
      <b/>
      <sz val="18"/>
      <name val="宋体"/>
      <family val="3"/>
      <charset val="134"/>
      <scheme val="minor"/>
    </font>
    <font>
      <sz val="11"/>
      <name val="宋体"/>
      <family val="3"/>
      <charset val="134"/>
    </font>
    <font>
      <b/>
      <sz val="9"/>
      <name val="宋体"/>
      <family val="3"/>
      <charset val="134"/>
      <scheme val="minor"/>
    </font>
    <font>
      <sz val="9"/>
      <color indexed="81"/>
      <name val="Tahoma"/>
      <family val="2"/>
    </font>
    <font>
      <b/>
      <sz val="16"/>
      <name val="宋体"/>
      <family val="3"/>
      <charset val="134"/>
      <scheme val="minor"/>
    </font>
    <font>
      <sz val="9"/>
      <color rgb="FFFF0000"/>
      <name val="宋体"/>
      <family val="3"/>
      <charset val="134"/>
      <scheme val="minor"/>
    </font>
    <font>
      <sz val="9"/>
      <color indexed="81"/>
      <name val="宋体"/>
      <family val="3"/>
      <charset val="134"/>
    </font>
    <font>
      <sz val="16"/>
      <color theme="1"/>
      <name val="宋体"/>
      <family val="2"/>
      <charset val="134"/>
      <scheme val="minor"/>
    </font>
    <font>
      <b/>
      <sz val="16"/>
      <name val="宋体"/>
      <family val="3"/>
      <charset val="134"/>
    </font>
    <font>
      <b/>
      <vertAlign val="superscript"/>
      <sz val="12"/>
      <name val="宋体"/>
      <family val="3"/>
      <charset val="134"/>
    </font>
    <font>
      <b/>
      <sz val="9"/>
      <color theme="1"/>
      <name val="宋体"/>
      <family val="3"/>
      <charset val="134"/>
    </font>
    <font>
      <b/>
      <sz val="14"/>
      <color rgb="FF000000"/>
      <name val="宋体"/>
      <family val="3"/>
      <charset val="134"/>
    </font>
    <font>
      <sz val="12"/>
      <color indexed="10"/>
      <name val="宋体"/>
      <family val="3"/>
      <charset val="134"/>
    </font>
    <font>
      <b/>
      <sz val="8"/>
      <name val="仿宋"/>
      <family val="3"/>
      <charset val="134"/>
    </font>
    <font>
      <b/>
      <sz val="12"/>
      <name val="宋体"/>
      <family val="3"/>
      <charset val="134"/>
      <scheme val="minor"/>
    </font>
    <font>
      <sz val="18"/>
      <color theme="1"/>
      <name val="宋体"/>
      <family val="2"/>
      <charset val="134"/>
      <scheme val="minor"/>
    </font>
    <font>
      <sz val="14"/>
      <name val="宋体"/>
      <family val="2"/>
      <charset val="134"/>
    </font>
    <font>
      <b/>
      <sz val="12"/>
      <color theme="1"/>
      <name val="Times New Roman"/>
      <family val="1"/>
    </font>
    <font>
      <b/>
      <sz val="12"/>
      <color theme="1"/>
      <name val="宋体"/>
      <family val="3"/>
      <charset val="134"/>
    </font>
    <font>
      <b/>
      <sz val="9"/>
      <name val="宋体"/>
      <family val="3"/>
      <charset val="134"/>
      <scheme val="major"/>
    </font>
    <font>
      <sz val="9"/>
      <name val="宋体"/>
      <family val="3"/>
      <charset val="134"/>
      <scheme val="major"/>
    </font>
    <font>
      <sz val="9"/>
      <color rgb="FF000000"/>
      <name val="宋体"/>
      <family val="3"/>
      <charset val="134"/>
    </font>
    <font>
      <sz val="14"/>
      <color theme="1"/>
      <name val="宋体"/>
      <family val="3"/>
      <charset val="134"/>
      <scheme val="minor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仿宋"/>
      <family val="3"/>
      <charset val="134"/>
    </font>
    <font>
      <sz val="12"/>
      <color theme="1"/>
      <name val="宋体"/>
      <family val="2"/>
      <charset val="134"/>
      <scheme val="minor"/>
    </font>
  </fonts>
  <fills count="3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rgb="FFFFFFFF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</borders>
  <cellStyleXfs count="2025">
    <xf numFmtId="0" fontId="0" fillId="0" borderId="0">
      <alignment vertical="center"/>
    </xf>
    <xf numFmtId="0" fontId="20" fillId="0" borderId="0"/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7" fillId="0" borderId="0"/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6" fillId="0" borderId="0"/>
    <xf numFmtId="0" fontId="26" fillId="0" borderId="0"/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9" fillId="0" borderId="0" applyNumberFormat="0" applyFill="0" applyBorder="0" applyAlignment="0" applyProtection="0">
      <alignment vertical="top"/>
      <protection locked="0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52" fillId="28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50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8" fillId="0" borderId="0" applyFont="0" applyFill="0" applyBorder="0" applyAlignment="0" applyProtection="0">
      <alignment vertical="center"/>
    </xf>
    <xf numFmtId="43" fontId="28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50" fillId="0" borderId="0" applyFont="0" applyFill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27" fillId="0" borderId="0"/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43" fontId="68" fillId="0" borderId="0" applyFont="0" applyFill="0" applyBorder="0" applyAlignment="0" applyProtection="0">
      <alignment vertical="center"/>
    </xf>
    <xf numFmtId="0" fontId="27" fillId="0" borderId="0"/>
    <xf numFmtId="176" fontId="68" fillId="0" borderId="0">
      <alignment vertical="center"/>
    </xf>
    <xf numFmtId="176" fontId="18" fillId="0" borderId="0">
      <alignment vertical="center"/>
    </xf>
    <xf numFmtId="176" fontId="68" fillId="0" borderId="0">
      <alignment vertical="center"/>
    </xf>
    <xf numFmtId="176" fontId="68" fillId="0" borderId="0">
      <alignment vertical="center"/>
    </xf>
    <xf numFmtId="178" fontId="95" fillId="0" borderId="0"/>
    <xf numFmtId="43" fontId="23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41" fontId="68" fillId="0" borderId="0" applyFont="0" applyFill="0" applyBorder="0" applyAlignment="0" applyProtection="0">
      <alignment vertical="center"/>
    </xf>
    <xf numFmtId="9" fontId="68" fillId="0" borderId="0" applyFont="0" applyFill="0" applyBorder="0" applyAlignment="0" applyProtection="0">
      <alignment vertical="center"/>
    </xf>
    <xf numFmtId="0" fontId="23" fillId="0" borderId="0"/>
    <xf numFmtId="0" fontId="59" fillId="0" borderId="0" applyBorder="0"/>
    <xf numFmtId="180" fontId="23" fillId="0" borderId="0" applyFont="0" applyFill="0" applyBorder="0" applyAlignment="0" applyProtection="0">
      <alignment vertical="center"/>
    </xf>
    <xf numFmtId="0" fontId="23" fillId="0" borderId="0"/>
    <xf numFmtId="180" fontId="23" fillId="0" borderId="0" applyFont="0" applyFill="0" applyBorder="0" applyAlignment="0" applyProtection="0">
      <alignment vertical="center"/>
    </xf>
    <xf numFmtId="0" fontId="23" fillId="0" borderId="0"/>
    <xf numFmtId="180" fontId="23" fillId="0" borderId="0" applyFont="0" applyFill="0" applyBorder="0" applyAlignment="0" applyProtection="0">
      <alignment vertical="center"/>
    </xf>
    <xf numFmtId="0" fontId="23" fillId="0" borderId="0"/>
    <xf numFmtId="0" fontId="23" fillId="0" borderId="0">
      <alignment vertical="center"/>
    </xf>
    <xf numFmtId="176" fontId="21" fillId="0" borderId="0">
      <alignment vertical="center"/>
    </xf>
    <xf numFmtId="0" fontId="23" fillId="0" borderId="0"/>
    <xf numFmtId="176" fontId="18" fillId="0" borderId="0">
      <alignment vertical="center"/>
    </xf>
    <xf numFmtId="0" fontId="47" fillId="0" borderId="0"/>
  </cellStyleXfs>
  <cellXfs count="1102">
    <xf numFmtId="0" fontId="0" fillId="0" borderId="0" xfId="0">
      <alignment vertical="center"/>
    </xf>
    <xf numFmtId="0" fontId="4" fillId="2" borderId="0" xfId="0" applyFont="1" applyFill="1" applyAlignment="1" applyProtection="1">
      <protection locked="0"/>
    </xf>
    <xf numFmtId="0" fontId="6" fillId="2" borderId="1" xfId="0" applyNumberFormat="1" applyFont="1" applyFill="1" applyBorder="1" applyAlignment="1" applyProtection="1">
      <alignment horizontal="center" vertical="center"/>
      <protection locked="0"/>
    </xf>
    <xf numFmtId="0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2" borderId="1" xfId="0" applyNumberFormat="1" applyFont="1" applyFill="1" applyBorder="1" applyAlignment="1" applyProtection="1">
      <alignment horizontal="center"/>
      <protection locked="0"/>
    </xf>
    <xf numFmtId="49" fontId="7" fillId="2" borderId="1" xfId="0" applyNumberFormat="1" applyFont="1" applyFill="1" applyBorder="1" applyAlignment="1" applyProtection="1">
      <protection locked="0"/>
    </xf>
    <xf numFmtId="49" fontId="7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/>
    <xf numFmtId="49" fontId="8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>
      <protection locked="0"/>
    </xf>
    <xf numFmtId="49" fontId="8" fillId="2" borderId="1" xfId="0" applyNumberFormat="1" applyFont="1" applyFill="1" applyBorder="1" applyAlignment="1" applyProtection="1">
      <alignment horizontal="left" wrapText="1"/>
      <protection locked="0"/>
    </xf>
    <xf numFmtId="49" fontId="8" fillId="2" borderId="1" xfId="0" applyNumberFormat="1" applyFont="1" applyFill="1" applyBorder="1" applyAlignment="1" applyProtection="1">
      <protection locked="0"/>
    </xf>
    <xf numFmtId="0" fontId="8" fillId="2" borderId="0" xfId="0" applyFont="1" applyFill="1" applyAlignment="1" applyProtection="1">
      <protection locked="0"/>
    </xf>
    <xf numFmtId="49" fontId="4" fillId="2" borderId="1" xfId="0" applyNumberFormat="1" applyFont="1" applyFill="1" applyBorder="1" applyAlignment="1" applyProtection="1">
      <protection locked="0"/>
    </xf>
    <xf numFmtId="49" fontId="4" fillId="2" borderId="1" xfId="0" applyNumberFormat="1" applyFont="1" applyFill="1" applyBorder="1" applyAlignment="1" applyProtection="1">
      <alignment wrapText="1"/>
      <protection locked="0"/>
    </xf>
    <xf numFmtId="176" fontId="4" fillId="2" borderId="1" xfId="0" applyNumberFormat="1" applyFont="1" applyFill="1" applyBorder="1" applyAlignment="1" applyProtection="1">
      <protection locked="0"/>
    </xf>
    <xf numFmtId="176" fontId="4" fillId="2" borderId="1" xfId="0" applyNumberFormat="1" applyFont="1" applyFill="1" applyBorder="1" applyAlignment="1" applyProtection="1"/>
    <xf numFmtId="177" fontId="8" fillId="2" borderId="1" xfId="0" applyNumberFormat="1" applyFont="1" applyFill="1" applyBorder="1" applyAlignment="1" applyProtection="1">
      <protection locked="0"/>
    </xf>
    <xf numFmtId="176" fontId="8" fillId="3" borderId="1" xfId="0" applyNumberFormat="1" applyFont="1" applyFill="1" applyBorder="1" applyAlignment="1" applyProtection="1"/>
    <xf numFmtId="0" fontId="4" fillId="2" borderId="1" xfId="0" applyFont="1" applyFill="1" applyBorder="1" applyAlignment="1" applyProtection="1">
      <alignment wrapText="1"/>
      <protection locked="0"/>
    </xf>
    <xf numFmtId="0" fontId="8" fillId="2" borderId="1" xfId="0" applyFont="1" applyFill="1" applyBorder="1" applyAlignment="1" applyProtection="1">
      <alignment wrapText="1"/>
      <protection locked="0"/>
    </xf>
    <xf numFmtId="176" fontId="8" fillId="3" borderId="1" xfId="0" applyNumberFormat="1" applyFont="1" applyFill="1" applyBorder="1" applyAlignment="1" applyProtection="1">
      <protection locked="0"/>
    </xf>
    <xf numFmtId="177" fontId="4" fillId="2" borderId="1" xfId="0" applyNumberFormat="1" applyFont="1" applyFill="1" applyBorder="1" applyAlignment="1" applyProtection="1">
      <protection locked="0"/>
    </xf>
    <xf numFmtId="49" fontId="7" fillId="2" borderId="2" xfId="0" applyNumberFormat="1" applyFont="1" applyFill="1" applyBorder="1" applyAlignment="1" applyProtection="1">
      <alignment vertical="center"/>
      <protection locked="0"/>
    </xf>
    <xf numFmtId="0" fontId="4" fillId="2" borderId="2" xfId="0" applyFont="1" applyFill="1" applyBorder="1" applyAlignment="1" applyProtection="1">
      <alignment wrapText="1"/>
      <protection locked="0"/>
    </xf>
    <xf numFmtId="176" fontId="4" fillId="2" borderId="2" xfId="0" applyNumberFormat="1" applyFont="1" applyFill="1" applyBorder="1" applyAlignment="1" applyProtection="1">
      <protection locked="0"/>
    </xf>
    <xf numFmtId="49" fontId="4" fillId="2" borderId="2" xfId="0" applyNumberFormat="1" applyFont="1" applyFill="1" applyBorder="1" applyAlignment="1" applyProtection="1">
      <alignment wrapText="1"/>
      <protection locked="0"/>
    </xf>
    <xf numFmtId="49" fontId="7" fillId="2" borderId="3" xfId="0" applyNumberFormat="1" applyFont="1" applyFill="1" applyBorder="1" applyAlignment="1" applyProtection="1">
      <alignment vertical="center"/>
      <protection locked="0"/>
    </xf>
    <xf numFmtId="0" fontId="4" fillId="2" borderId="3" xfId="0" applyFont="1" applyFill="1" applyBorder="1" applyAlignment="1" applyProtection="1">
      <alignment wrapText="1"/>
      <protection locked="0"/>
    </xf>
    <xf numFmtId="176" fontId="4" fillId="2" borderId="3" xfId="0" applyNumberFormat="1" applyFont="1" applyFill="1" applyBorder="1" applyAlignment="1" applyProtection="1">
      <protection locked="0"/>
    </xf>
    <xf numFmtId="49" fontId="4" fillId="2" borderId="3" xfId="0" applyNumberFormat="1" applyFont="1" applyFill="1" applyBorder="1" applyAlignment="1" applyProtection="1">
      <alignment wrapText="1"/>
      <protection locked="0"/>
    </xf>
    <xf numFmtId="49" fontId="7" fillId="2" borderId="1" xfId="0" applyNumberFormat="1" applyFont="1" applyFill="1" applyBorder="1" applyAlignment="1" applyProtection="1">
      <alignment horizontal="left"/>
      <protection locked="0"/>
    </xf>
    <xf numFmtId="178" fontId="4" fillId="2" borderId="1" xfId="0" applyNumberFormat="1" applyFont="1" applyFill="1" applyBorder="1" applyAlignment="1" applyProtection="1">
      <protection locked="0"/>
    </xf>
    <xf numFmtId="0" fontId="4" fillId="2" borderId="0" xfId="0" applyFont="1" applyFill="1" applyAlignment="1" applyProtection="1">
      <alignment horizontal="center"/>
      <protection locked="0"/>
    </xf>
    <xf numFmtId="0" fontId="4" fillId="2" borderId="0" xfId="0" applyFont="1" applyFill="1" applyAlignment="1" applyProtection="1">
      <alignment wrapText="1"/>
      <protection locked="0"/>
    </xf>
    <xf numFmtId="176" fontId="4" fillId="2" borderId="0" xfId="0" applyNumberFormat="1" applyFont="1" applyFill="1" applyAlignment="1" applyProtection="1">
      <protection locked="0"/>
    </xf>
    <xf numFmtId="0" fontId="9" fillId="3" borderId="1" xfId="0" applyNumberFormat="1" applyFont="1" applyFill="1" applyBorder="1" applyAlignment="1" applyProtection="1">
      <alignment horizontal="center" vertical="center"/>
      <protection locked="0"/>
    </xf>
    <xf numFmtId="0" fontId="11" fillId="2" borderId="0" xfId="0" applyFont="1" applyFill="1" applyAlignment="1" applyProtection="1">
      <protection locked="0"/>
    </xf>
    <xf numFmtId="0" fontId="13" fillId="2" borderId="1" xfId="0" applyNumberFormat="1" applyFont="1" applyFill="1" applyBorder="1" applyAlignment="1" applyProtection="1">
      <alignment horizontal="center" vertical="center"/>
      <protection locked="0"/>
    </xf>
    <xf numFmtId="0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4" fillId="2" borderId="1" xfId="0" applyNumberFormat="1" applyFont="1" applyFill="1" applyBorder="1" applyAlignment="1" applyProtection="1">
      <alignment horizontal="center"/>
      <protection locked="0"/>
    </xf>
    <xf numFmtId="49" fontId="14" fillId="2" borderId="1" xfId="0" applyNumberFormat="1" applyFont="1" applyFill="1" applyBorder="1" applyAlignment="1" applyProtection="1">
      <protection locked="0"/>
    </xf>
    <xf numFmtId="49" fontId="14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/>
    <xf numFmtId="49" fontId="15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>
      <protection locked="0"/>
    </xf>
    <xf numFmtId="49" fontId="15" fillId="2" borderId="1" xfId="0" applyNumberFormat="1" applyFont="1" applyFill="1" applyBorder="1" applyAlignment="1" applyProtection="1">
      <alignment horizontal="left" wrapText="1"/>
      <protection locked="0"/>
    </xf>
    <xf numFmtId="49" fontId="15" fillId="2" borderId="1" xfId="0" applyNumberFormat="1" applyFont="1" applyFill="1" applyBorder="1" applyAlignment="1" applyProtection="1">
      <protection locked="0"/>
    </xf>
    <xf numFmtId="0" fontId="15" fillId="2" borderId="0" xfId="0" applyFont="1" applyFill="1" applyAlignment="1" applyProtection="1">
      <protection locked="0"/>
    </xf>
    <xf numFmtId="49" fontId="11" fillId="2" borderId="1" xfId="0" applyNumberFormat="1" applyFont="1" applyFill="1" applyBorder="1" applyAlignment="1" applyProtection="1">
      <protection locked="0"/>
    </xf>
    <xf numFmtId="49" fontId="11" fillId="2" borderId="1" xfId="0" applyNumberFormat="1" applyFont="1" applyFill="1" applyBorder="1" applyAlignment="1" applyProtection="1">
      <alignment wrapText="1"/>
      <protection locked="0"/>
    </xf>
    <xf numFmtId="176" fontId="11" fillId="2" borderId="1" xfId="0" applyNumberFormat="1" applyFont="1" applyFill="1" applyBorder="1" applyAlignment="1" applyProtection="1">
      <protection locked="0"/>
    </xf>
    <xf numFmtId="176" fontId="11" fillId="2" borderId="1" xfId="0" applyNumberFormat="1" applyFont="1" applyFill="1" applyBorder="1" applyAlignment="1" applyProtection="1"/>
    <xf numFmtId="177" fontId="15" fillId="2" borderId="1" xfId="0" applyNumberFormat="1" applyFont="1" applyFill="1" applyBorder="1" applyAlignment="1" applyProtection="1">
      <protection locked="0"/>
    </xf>
    <xf numFmtId="0" fontId="11" fillId="2" borderId="1" xfId="0" applyFont="1" applyFill="1" applyBorder="1" applyAlignment="1" applyProtection="1">
      <alignment wrapText="1"/>
      <protection locked="0"/>
    </xf>
    <xf numFmtId="0" fontId="15" fillId="2" borderId="1" xfId="0" applyFont="1" applyFill="1" applyBorder="1" applyAlignment="1" applyProtection="1">
      <alignment wrapText="1"/>
      <protection locked="0"/>
    </xf>
    <xf numFmtId="177" fontId="11" fillId="2" borderId="1" xfId="0" applyNumberFormat="1" applyFont="1" applyFill="1" applyBorder="1" applyAlignment="1" applyProtection="1">
      <protection locked="0"/>
    </xf>
    <xf numFmtId="49" fontId="14" fillId="2" borderId="2" xfId="0" applyNumberFormat="1" applyFont="1" applyFill="1" applyBorder="1" applyAlignment="1" applyProtection="1">
      <alignment vertical="center"/>
      <protection locked="0"/>
    </xf>
    <xf numFmtId="0" fontId="11" fillId="2" borderId="2" xfId="0" applyFont="1" applyFill="1" applyBorder="1" applyAlignment="1" applyProtection="1">
      <alignment wrapText="1"/>
      <protection locked="0"/>
    </xf>
    <xf numFmtId="176" fontId="11" fillId="2" borderId="2" xfId="0" applyNumberFormat="1" applyFont="1" applyFill="1" applyBorder="1" applyAlignment="1" applyProtection="1">
      <protection locked="0"/>
    </xf>
    <xf numFmtId="49" fontId="11" fillId="2" borderId="2" xfId="0" applyNumberFormat="1" applyFont="1" applyFill="1" applyBorder="1" applyAlignment="1" applyProtection="1">
      <alignment wrapText="1"/>
      <protection locked="0"/>
    </xf>
    <xf numFmtId="49" fontId="14" fillId="2" borderId="3" xfId="0" applyNumberFormat="1" applyFont="1" applyFill="1" applyBorder="1" applyAlignment="1" applyProtection="1">
      <alignment vertical="center"/>
      <protection locked="0"/>
    </xf>
    <xf numFmtId="0" fontId="11" fillId="2" borderId="3" xfId="0" applyFont="1" applyFill="1" applyBorder="1" applyAlignment="1" applyProtection="1">
      <alignment wrapText="1"/>
      <protection locked="0"/>
    </xf>
    <xf numFmtId="176" fontId="11" fillId="2" borderId="3" xfId="0" applyNumberFormat="1" applyFont="1" applyFill="1" applyBorder="1" applyAlignment="1" applyProtection="1">
      <protection locked="0"/>
    </xf>
    <xf numFmtId="49" fontId="11" fillId="2" borderId="3" xfId="0" applyNumberFormat="1" applyFont="1" applyFill="1" applyBorder="1" applyAlignment="1" applyProtection="1">
      <alignment wrapText="1"/>
      <protection locked="0"/>
    </xf>
    <xf numFmtId="49" fontId="14" fillId="2" borderId="1" xfId="0" applyNumberFormat="1" applyFont="1" applyFill="1" applyBorder="1" applyAlignment="1" applyProtection="1">
      <alignment horizontal="left"/>
      <protection locked="0"/>
    </xf>
    <xf numFmtId="178" fontId="11" fillId="2" borderId="1" xfId="0" applyNumberFormat="1" applyFont="1" applyFill="1" applyBorder="1" applyAlignment="1" applyProtection="1">
      <protection locked="0"/>
    </xf>
    <xf numFmtId="0" fontId="11" fillId="2" borderId="0" xfId="0" applyFont="1" applyFill="1" applyAlignment="1" applyProtection="1">
      <alignment horizontal="center"/>
      <protection locked="0"/>
    </xf>
    <xf numFmtId="0" fontId="11" fillId="2" borderId="0" xfId="0" applyFont="1" applyFill="1" applyAlignment="1" applyProtection="1">
      <alignment wrapText="1"/>
      <protection locked="0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/>
    </xf>
    <xf numFmtId="0" fontId="19" fillId="0" borderId="1" xfId="0" applyFont="1" applyBorder="1">
      <alignment vertical="center"/>
    </xf>
    <xf numFmtId="0" fontId="0" fillId="0" borderId="1" xfId="0" applyBorder="1">
      <alignment vertical="center"/>
    </xf>
    <xf numFmtId="0" fontId="1" fillId="0" borderId="1" xfId="0" applyNumberFormat="1" applyFont="1" applyBorder="1">
      <alignment vertical="center"/>
    </xf>
    <xf numFmtId="0" fontId="1" fillId="0" borderId="1" xfId="0" applyFont="1" applyBorder="1">
      <alignment vertical="center"/>
    </xf>
    <xf numFmtId="0" fontId="0" fillId="0" borderId="0" xfId="0" applyAlignment="1">
      <alignment horizontal="center" vertical="center"/>
    </xf>
    <xf numFmtId="178" fontId="0" fillId="0" borderId="0" xfId="0" applyNumberFormat="1" applyAlignment="1">
      <alignment horizontal="right" vertical="center"/>
    </xf>
    <xf numFmtId="0" fontId="17" fillId="0" borderId="1" xfId="0" applyFont="1" applyBorder="1" applyAlignment="1">
      <alignment horizontal="center" vertical="center"/>
    </xf>
    <xf numFmtId="178" fontId="18" fillId="0" borderId="1" xfId="0" applyNumberFormat="1" applyFont="1" applyBorder="1" applyAlignment="1">
      <alignment horizontal="center" vertical="center"/>
    </xf>
    <xf numFmtId="0" fontId="0" fillId="3" borderId="1" xfId="0" applyNumberFormat="1" applyFill="1" applyBorder="1">
      <alignment vertical="center"/>
    </xf>
    <xf numFmtId="0" fontId="0" fillId="0" borderId="1" xfId="0" applyNumberFormat="1" applyBorder="1" applyAlignment="1">
      <alignment horizontal="right" vertical="center"/>
    </xf>
    <xf numFmtId="0" fontId="0" fillId="0" borderId="1" xfId="0" applyNumberFormat="1" applyBorder="1" applyAlignment="1">
      <alignment vertical="center"/>
    </xf>
    <xf numFmtId="0" fontId="4" fillId="3" borderId="0" xfId="0" applyFont="1" applyFill="1" applyAlignment="1" applyProtection="1">
      <protection locked="0"/>
    </xf>
    <xf numFmtId="0" fontId="6" fillId="3" borderId="1" xfId="0" applyNumberFormat="1" applyFont="1" applyFill="1" applyBorder="1" applyAlignment="1" applyProtection="1">
      <alignment horizontal="center" vertical="center"/>
      <protection locked="0"/>
    </xf>
    <xf numFmtId="0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3" borderId="1" xfId="0" applyNumberFormat="1" applyFont="1" applyFill="1" applyBorder="1" applyAlignment="1" applyProtection="1">
      <alignment horizontal="center"/>
      <protection locked="0"/>
    </xf>
    <xf numFmtId="49" fontId="7" fillId="3" borderId="1" xfId="0" applyNumberFormat="1" applyFont="1" applyFill="1" applyBorder="1" applyAlignment="1" applyProtection="1">
      <protection locked="0"/>
    </xf>
    <xf numFmtId="49" fontId="7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horizontal="left" wrapText="1"/>
      <protection locked="0"/>
    </xf>
    <xf numFmtId="49" fontId="8" fillId="3" borderId="1" xfId="0" applyNumberFormat="1" applyFont="1" applyFill="1" applyBorder="1" applyAlignment="1" applyProtection="1">
      <protection locked="0"/>
    </xf>
    <xf numFmtId="0" fontId="8" fillId="3" borderId="0" xfId="0" applyFont="1" applyFill="1" applyAlignment="1" applyProtection="1">
      <protection locked="0"/>
    </xf>
    <xf numFmtId="49" fontId="4" fillId="3" borderId="1" xfId="0" applyNumberFormat="1" applyFont="1" applyFill="1" applyBorder="1" applyAlignment="1" applyProtection="1">
      <protection locked="0"/>
    </xf>
    <xf numFmtId="49" fontId="4" fillId="3" borderId="1" xfId="0" applyNumberFormat="1" applyFont="1" applyFill="1" applyBorder="1" applyAlignment="1" applyProtection="1">
      <alignment wrapText="1"/>
      <protection locked="0"/>
    </xf>
    <xf numFmtId="176" fontId="4" fillId="3" borderId="1" xfId="0" applyNumberFormat="1" applyFont="1" applyFill="1" applyBorder="1" applyAlignment="1" applyProtection="1">
      <protection locked="0"/>
    </xf>
    <xf numFmtId="176" fontId="4" fillId="3" borderId="1" xfId="0" applyNumberFormat="1" applyFont="1" applyFill="1" applyBorder="1" applyAlignment="1" applyProtection="1"/>
    <xf numFmtId="177" fontId="8" fillId="3" borderId="1" xfId="0" applyNumberFormat="1" applyFont="1" applyFill="1" applyBorder="1" applyAlignment="1" applyProtection="1">
      <protection locked="0"/>
    </xf>
    <xf numFmtId="0" fontId="4" fillId="3" borderId="1" xfId="0" applyFont="1" applyFill="1" applyBorder="1" applyAlignment="1" applyProtection="1">
      <alignment wrapText="1"/>
      <protection locked="0"/>
    </xf>
    <xf numFmtId="0" fontId="8" fillId="3" borderId="1" xfId="0" applyFont="1" applyFill="1" applyBorder="1" applyAlignment="1" applyProtection="1">
      <alignment wrapText="1"/>
      <protection locked="0"/>
    </xf>
    <xf numFmtId="177" fontId="4" fillId="3" borderId="1" xfId="0" applyNumberFormat="1" applyFont="1" applyFill="1" applyBorder="1" applyAlignment="1" applyProtection="1">
      <protection locked="0"/>
    </xf>
    <xf numFmtId="49" fontId="7" fillId="3" borderId="2" xfId="0" applyNumberFormat="1" applyFont="1" applyFill="1" applyBorder="1" applyAlignment="1" applyProtection="1">
      <alignment vertical="center"/>
      <protection locked="0"/>
    </xf>
    <xf numFmtId="0" fontId="4" fillId="3" borderId="2" xfId="0" applyFont="1" applyFill="1" applyBorder="1" applyAlignment="1" applyProtection="1">
      <alignment wrapText="1"/>
      <protection locked="0"/>
    </xf>
    <xf numFmtId="176" fontId="4" fillId="3" borderId="2" xfId="0" applyNumberFormat="1" applyFont="1" applyFill="1" applyBorder="1" applyAlignment="1" applyProtection="1">
      <protection locked="0"/>
    </xf>
    <xf numFmtId="49" fontId="4" fillId="3" borderId="2" xfId="0" applyNumberFormat="1" applyFont="1" applyFill="1" applyBorder="1" applyAlignment="1" applyProtection="1">
      <alignment wrapText="1"/>
      <protection locked="0"/>
    </xf>
    <xf numFmtId="49" fontId="7" fillId="3" borderId="3" xfId="0" applyNumberFormat="1" applyFont="1" applyFill="1" applyBorder="1" applyAlignment="1" applyProtection="1">
      <alignment vertical="center"/>
      <protection locked="0"/>
    </xf>
    <xf numFmtId="0" fontId="4" fillId="3" borderId="3" xfId="0" applyFont="1" applyFill="1" applyBorder="1" applyAlignment="1" applyProtection="1">
      <alignment wrapText="1"/>
      <protection locked="0"/>
    </xf>
    <xf numFmtId="176" fontId="4" fillId="3" borderId="3" xfId="0" applyNumberFormat="1" applyFont="1" applyFill="1" applyBorder="1" applyAlignment="1" applyProtection="1">
      <protection locked="0"/>
    </xf>
    <xf numFmtId="49" fontId="4" fillId="3" borderId="3" xfId="0" applyNumberFormat="1" applyFont="1" applyFill="1" applyBorder="1" applyAlignment="1" applyProtection="1">
      <alignment wrapText="1"/>
      <protection locked="0"/>
    </xf>
    <xf numFmtId="49" fontId="7" fillId="3" borderId="1" xfId="0" applyNumberFormat="1" applyFont="1" applyFill="1" applyBorder="1" applyAlignment="1" applyProtection="1">
      <alignment horizontal="left"/>
      <protection locked="0"/>
    </xf>
    <xf numFmtId="178" fontId="4" fillId="3" borderId="1" xfId="0" applyNumberFormat="1" applyFont="1" applyFill="1" applyBorder="1" applyAlignment="1" applyProtection="1">
      <protection locked="0"/>
    </xf>
    <xf numFmtId="0" fontId="4" fillId="3" borderId="0" xfId="0" applyFont="1" applyFill="1" applyAlignment="1" applyProtection="1">
      <alignment horizontal="center"/>
      <protection locked="0"/>
    </xf>
    <xf numFmtId="0" fontId="4" fillId="3" borderId="0" xfId="0" applyFont="1" applyFill="1" applyAlignment="1" applyProtection="1">
      <alignment wrapText="1"/>
      <protection locked="0"/>
    </xf>
    <xf numFmtId="0" fontId="4" fillId="2" borderId="1" xfId="0" applyFont="1" applyFill="1" applyBorder="1" applyAlignment="1" applyProtection="1">
      <protection locked="0"/>
    </xf>
    <xf numFmtId="0" fontId="8" fillId="2" borderId="1" xfId="0" applyFont="1" applyFill="1" applyBorder="1" applyAlignment="1" applyProtection="1">
      <protection locked="0"/>
    </xf>
    <xf numFmtId="0" fontId="53" fillId="2" borderId="1" xfId="0" applyFont="1" applyFill="1" applyBorder="1" applyAlignment="1" applyProtection="1">
      <alignment horizontal="center" vertical="center"/>
      <protection locked="0"/>
    </xf>
    <xf numFmtId="0" fontId="53" fillId="2" borderId="0" xfId="0" applyFont="1" applyFill="1" applyAlignment="1" applyProtection="1">
      <alignment vertical="center"/>
      <protection locked="0"/>
    </xf>
    <xf numFmtId="179" fontId="8" fillId="2" borderId="1" xfId="0" applyNumberFormat="1" applyFont="1" applyFill="1" applyBorder="1" applyAlignment="1" applyProtection="1">
      <protection locked="0"/>
    </xf>
    <xf numFmtId="178" fontId="8" fillId="2" borderId="1" xfId="0" applyNumberFormat="1" applyFont="1" applyFill="1" applyBorder="1" applyAlignment="1" applyProtection="1">
      <protection locked="0"/>
    </xf>
    <xf numFmtId="0" fontId="4" fillId="2" borderId="1" xfId="0" applyNumberFormat="1" applyFont="1" applyFill="1" applyBorder="1" applyAlignment="1" applyProtection="1">
      <protection locked="0"/>
    </xf>
    <xf numFmtId="0" fontId="18" fillId="0" borderId="0" xfId="0" applyFont="1">
      <alignment vertical="center"/>
    </xf>
    <xf numFmtId="0" fontId="57" fillId="0" borderId="15" xfId="0" applyFont="1" applyBorder="1" applyAlignment="1">
      <alignment horizontal="center" vertical="center"/>
    </xf>
    <xf numFmtId="0" fontId="18" fillId="0" borderId="15" xfId="0" applyFont="1" applyBorder="1">
      <alignment vertical="center"/>
    </xf>
    <xf numFmtId="0" fontId="14" fillId="2" borderId="15" xfId="0" applyNumberFormat="1" applyFont="1" applyFill="1" applyBorder="1" applyAlignment="1" applyProtection="1">
      <alignment horizontal="center" vertical="center" wrapText="1"/>
      <protection locked="0"/>
    </xf>
    <xf numFmtId="0" fontId="18" fillId="0" borderId="15" xfId="0" applyNumberFormat="1" applyFont="1" applyBorder="1">
      <alignment vertical="center"/>
    </xf>
    <xf numFmtId="0" fontId="14" fillId="3" borderId="15" xfId="0" applyNumberFormat="1" applyFont="1" applyFill="1" applyBorder="1" applyAlignment="1" applyProtection="1">
      <alignment horizontal="center" vertical="center" wrapText="1"/>
      <protection locked="0"/>
    </xf>
    <xf numFmtId="0" fontId="11" fillId="3" borderId="15" xfId="0" applyNumberFormat="1" applyFont="1" applyFill="1" applyBorder="1" applyAlignment="1" applyProtection="1">
      <alignment horizontal="center" vertical="center"/>
      <protection locked="0"/>
    </xf>
    <xf numFmtId="0" fontId="14" fillId="3" borderId="19" xfId="0" applyNumberFormat="1" applyFont="1" applyFill="1" applyBorder="1" applyAlignment="1" applyProtection="1">
      <alignment horizontal="center" vertical="center" wrapText="1"/>
      <protection locked="0"/>
    </xf>
    <xf numFmtId="49" fontId="15" fillId="3" borderId="1" xfId="0" applyNumberFormat="1" applyFont="1" applyFill="1" applyBorder="1" applyAlignment="1" applyProtection="1">
      <protection locked="0"/>
    </xf>
    <xf numFmtId="0" fontId="53" fillId="2" borderId="15" xfId="0" applyFont="1" applyFill="1" applyBorder="1" applyAlignment="1" applyProtection="1">
      <alignment horizontal="center" vertical="center"/>
      <protection locked="0"/>
    </xf>
    <xf numFmtId="0" fontId="4" fillId="2" borderId="15" xfId="0" applyFont="1" applyFill="1" applyBorder="1" applyAlignment="1" applyProtection="1">
      <protection locked="0"/>
    </xf>
    <xf numFmtId="0" fontId="8" fillId="2" borderId="15" xfId="0" applyFont="1" applyFill="1" applyBorder="1" applyAlignment="1" applyProtection="1">
      <protection locked="0"/>
    </xf>
    <xf numFmtId="178" fontId="4" fillId="2" borderId="15" xfId="0" applyNumberFormat="1" applyFont="1" applyFill="1" applyBorder="1" applyAlignment="1" applyProtection="1">
      <protection locked="0"/>
    </xf>
    <xf numFmtId="0" fontId="59" fillId="3" borderId="0" xfId="0" applyNumberFormat="1" applyFont="1" applyFill="1">
      <alignment vertical="center"/>
    </xf>
    <xf numFmtId="0" fontId="11" fillId="29" borderId="15" xfId="0" applyNumberFormat="1" applyFont="1" applyFill="1" applyBorder="1" applyAlignment="1">
      <alignment horizontal="center" vertical="center" wrapText="1"/>
    </xf>
    <xf numFmtId="0" fontId="60" fillId="29" borderId="15" xfId="0" applyNumberFormat="1" applyFont="1" applyFill="1" applyBorder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60" fillId="3" borderId="15" xfId="0" applyNumberFormat="1" applyFont="1" applyFill="1" applyBorder="1" applyAlignment="1">
      <alignment horizontal="center" vertical="center"/>
    </xf>
    <xf numFmtId="0" fontId="11" fillId="3" borderId="15" xfId="0" applyNumberFormat="1" applyFont="1" applyFill="1" applyBorder="1" applyAlignment="1">
      <alignment horizontal="center" vertical="center"/>
    </xf>
    <xf numFmtId="178" fontId="11" fillId="3" borderId="15" xfId="0" applyNumberFormat="1" applyFont="1" applyFill="1" applyBorder="1" applyAlignment="1">
      <alignment horizontal="center" vertical="center"/>
    </xf>
    <xf numFmtId="178" fontId="60" fillId="3" borderId="15" xfId="0" applyNumberFormat="1" applyFont="1" applyFill="1" applyBorder="1" applyAlignment="1">
      <alignment horizontal="center" vertical="center"/>
    </xf>
    <xf numFmtId="178" fontId="59" fillId="3" borderId="0" xfId="0" applyNumberFormat="1" applyFont="1" applyFill="1">
      <alignment vertical="center"/>
    </xf>
    <xf numFmtId="178" fontId="60" fillId="29" borderId="15" xfId="0" applyNumberFormat="1" applyFont="1" applyFill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/>
    </xf>
    <xf numFmtId="0" fontId="61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 wrapText="1"/>
    </xf>
    <xf numFmtId="177" fontId="60" fillId="2" borderId="15" xfId="1718" applyNumberFormat="1" applyFont="1" applyFill="1" applyBorder="1" applyAlignment="1">
      <alignment horizontal="center" vertical="center" wrapText="1"/>
    </xf>
    <xf numFmtId="177" fontId="60" fillId="2" borderId="15" xfId="0" applyNumberFormat="1" applyFont="1" applyFill="1" applyBorder="1" applyAlignment="1">
      <alignment horizontal="center" vertical="center" wrapText="1"/>
    </xf>
    <xf numFmtId="0" fontId="59" fillId="0" borderId="15" xfId="0" applyFont="1" applyBorder="1" applyAlignment="1">
      <alignment horizontal="center" vertical="center"/>
    </xf>
    <xf numFmtId="177" fontId="60" fillId="2" borderId="15" xfId="1718" applyNumberFormat="1" applyFont="1" applyFill="1" applyBorder="1" applyAlignment="1">
      <alignment horizontal="center" vertical="center"/>
    </xf>
    <xf numFmtId="177" fontId="59" fillId="0" borderId="15" xfId="0" applyNumberFormat="1" applyFont="1" applyBorder="1" applyAlignment="1">
      <alignment horizontal="center" vertical="center"/>
    </xf>
    <xf numFmtId="0" fontId="0" fillId="0" borderId="0" xfId="0">
      <alignment vertical="center"/>
    </xf>
    <xf numFmtId="0" fontId="62" fillId="0" borderId="0" xfId="0" applyFont="1">
      <alignment vertical="center"/>
    </xf>
    <xf numFmtId="0" fontId="63" fillId="3" borderId="15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horizontal="center" vertical="center" wrapText="1"/>
    </xf>
    <xf numFmtId="0" fontId="62" fillId="0" borderId="15" xfId="0" applyFont="1" applyBorder="1" applyAlignment="1">
      <alignment horizontal="center" vertical="center"/>
    </xf>
    <xf numFmtId="0" fontId="59" fillId="0" borderId="0" xfId="0" applyFont="1">
      <alignment vertical="center"/>
    </xf>
    <xf numFmtId="0" fontId="65" fillId="0" borderId="15" xfId="2000" applyFont="1" applyBorder="1" applyAlignment="1">
      <alignment horizontal="center" vertical="center"/>
    </xf>
    <xf numFmtId="0" fontId="58" fillId="3" borderId="15" xfId="0" applyFont="1" applyFill="1" applyBorder="1" applyAlignment="1">
      <alignment horizontal="center" vertical="center" wrapText="1"/>
    </xf>
    <xf numFmtId="178" fontId="59" fillId="0" borderId="15" xfId="0" applyNumberFormat="1" applyFont="1" applyBorder="1" applyAlignment="1">
      <alignment horizontal="center" vertical="center"/>
    </xf>
    <xf numFmtId="178" fontId="4" fillId="3" borderId="15" xfId="0" applyNumberFormat="1" applyFont="1" applyFill="1" applyBorder="1" applyAlignment="1">
      <alignment horizontal="center" vertical="center" wrapText="1"/>
    </xf>
    <xf numFmtId="178" fontId="59" fillId="0" borderId="15" xfId="0" applyNumberFormat="1" applyFont="1" applyBorder="1">
      <alignment vertical="center"/>
    </xf>
    <xf numFmtId="178" fontId="62" fillId="0" borderId="15" xfId="0" applyNumberFormat="1" applyFont="1" applyBorder="1" applyAlignment="1">
      <alignment horizontal="center" vertical="center"/>
    </xf>
    <xf numFmtId="178" fontId="0" fillId="0" borderId="0" xfId="0" applyNumberFormat="1">
      <alignment vertical="center"/>
    </xf>
    <xf numFmtId="0" fontId="62" fillId="0" borderId="1" xfId="0" applyFont="1" applyBorder="1">
      <alignment vertical="center"/>
    </xf>
    <xf numFmtId="0" fontId="4" fillId="3" borderId="15" xfId="0" applyFont="1" applyFill="1" applyBorder="1" applyAlignment="1">
      <alignment horizontal="center" vertical="center"/>
    </xf>
    <xf numFmtId="0" fontId="0" fillId="0" borderId="0" xfId="0" applyNumberFormat="1" applyFont="1" applyFill="1" applyBorder="1" applyAlignment="1"/>
    <xf numFmtId="0" fontId="4" fillId="0" borderId="15" xfId="0" applyNumberFormat="1" applyFont="1" applyFill="1" applyBorder="1" applyAlignment="1">
      <alignment horizontal="center" vertical="center"/>
    </xf>
    <xf numFmtId="0" fontId="4" fillId="0" borderId="15" xfId="0" applyNumberFormat="1" applyFont="1" applyFill="1" applyBorder="1" applyAlignment="1">
      <alignment horizontal="center" vertical="center" shrinkToFit="1"/>
    </xf>
    <xf numFmtId="0" fontId="4" fillId="0" borderId="15" xfId="0" applyNumberFormat="1" applyFont="1" applyFill="1" applyBorder="1" applyAlignment="1">
      <alignment horizontal="center" vertical="center" wrapText="1" shrinkToFit="1"/>
    </xf>
    <xf numFmtId="0" fontId="70" fillId="0" borderId="22" xfId="0" applyNumberFormat="1" applyFont="1" applyFill="1" applyBorder="1" applyAlignment="1">
      <alignment horizontal="center" vertical="center" shrinkToFit="1"/>
    </xf>
    <xf numFmtId="0" fontId="70" fillId="0" borderId="23" xfId="0" applyNumberFormat="1" applyFont="1" applyFill="1" applyBorder="1" applyAlignment="1">
      <alignment horizontal="center" vertical="center" shrinkToFit="1"/>
    </xf>
    <xf numFmtId="0" fontId="59" fillId="0" borderId="15" xfId="0" applyNumberFormat="1" applyFont="1" applyFill="1" applyBorder="1" applyAlignment="1">
      <alignment horizontal="center" vertical="center"/>
    </xf>
    <xf numFmtId="0" fontId="60" fillId="0" borderId="15" xfId="0" applyFont="1" applyFill="1" applyBorder="1" applyAlignment="1">
      <alignment horizontal="center" vertical="center" wrapText="1"/>
    </xf>
    <xf numFmtId="0" fontId="4" fillId="0" borderId="15" xfId="2002" applyFont="1" applyFill="1" applyBorder="1" applyAlignment="1" applyProtection="1">
      <alignment horizontal="center" vertical="center" wrapText="1"/>
      <protection locked="0"/>
    </xf>
    <xf numFmtId="0" fontId="4" fillId="0" borderId="15" xfId="2001" applyNumberFormat="1" applyFont="1" applyFill="1" applyBorder="1" applyAlignment="1" applyProtection="1">
      <alignment horizontal="center" vertical="center" wrapText="1"/>
    </xf>
    <xf numFmtId="43" fontId="4" fillId="0" borderId="15" xfId="2001" applyFont="1" applyFill="1" applyBorder="1" applyAlignment="1" applyProtection="1">
      <alignment horizontal="center" vertical="center" wrapText="1"/>
    </xf>
    <xf numFmtId="0" fontId="60" fillId="0" borderId="15" xfId="1201" applyFont="1" applyFill="1" applyBorder="1" applyAlignment="1">
      <alignment horizontal="center" vertical="center" wrapText="1"/>
    </xf>
    <xf numFmtId="0" fontId="4" fillId="0" borderId="15" xfId="0" applyNumberFormat="1" applyFont="1" applyFill="1" applyBorder="1" applyAlignment="1">
      <alignment horizontal="center" vertical="center" wrapText="1"/>
    </xf>
    <xf numFmtId="43" fontId="20" fillId="0" borderId="18" xfId="2001" applyFont="1" applyFill="1" applyBorder="1" applyAlignment="1" applyProtection="1">
      <alignment horizontal="center" vertical="center" wrapText="1"/>
    </xf>
    <xf numFmtId="43" fontId="20" fillId="0" borderId="15" xfId="2001" applyFont="1" applyFill="1" applyBorder="1" applyAlignment="1" applyProtection="1">
      <alignment horizontal="center" vertical="center" wrapText="1"/>
    </xf>
    <xf numFmtId="0" fontId="47" fillId="0" borderId="15" xfId="0" applyNumberFormat="1" applyFont="1" applyFill="1" applyBorder="1" applyAlignment="1">
      <alignment wrapText="1"/>
    </xf>
    <xf numFmtId="0" fontId="71" fillId="0" borderId="15" xfId="0" applyNumberFormat="1" applyFont="1" applyFill="1" applyBorder="1" applyAlignment="1">
      <alignment horizontal="center" vertical="center"/>
    </xf>
    <xf numFmtId="0" fontId="60" fillId="0" borderId="15" xfId="2002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/>
    </xf>
    <xf numFmtId="0" fontId="47" fillId="0" borderId="0" xfId="0" applyNumberFormat="1" applyFont="1" applyFill="1" applyBorder="1" applyAlignment="1">
      <alignment wrapText="1"/>
    </xf>
    <xf numFmtId="0" fontId="72" fillId="0" borderId="15" xfId="2002" applyFont="1" applyFill="1" applyBorder="1" applyAlignment="1" applyProtection="1">
      <alignment horizontal="center" vertical="center" wrapText="1"/>
      <protection locked="0"/>
    </xf>
    <xf numFmtId="0" fontId="4" fillId="0" borderId="15" xfId="2002" applyNumberFormat="1" applyFont="1" applyFill="1" applyBorder="1" applyAlignment="1" applyProtection="1">
      <alignment horizontal="center" vertical="center" wrapText="1"/>
      <protection locked="0"/>
    </xf>
    <xf numFmtId="0" fontId="4" fillId="0" borderId="15" xfId="0" applyFont="1" applyFill="1" applyBorder="1" applyAlignment="1">
      <alignment horizontal="center" vertical="center" wrapText="1"/>
    </xf>
    <xf numFmtId="0" fontId="59" fillId="0" borderId="15" xfId="0" applyFont="1" applyFill="1" applyBorder="1" applyAlignment="1">
      <alignment horizontal="center" vertical="center"/>
    </xf>
    <xf numFmtId="0" fontId="20" fillId="0" borderId="18" xfId="0" applyNumberFormat="1" applyFont="1" applyFill="1" applyBorder="1" applyAlignment="1">
      <alignment horizontal="center" vertical="center" wrapText="1" shrinkToFit="1"/>
    </xf>
    <xf numFmtId="0" fontId="20" fillId="0" borderId="15" xfId="0" applyNumberFormat="1" applyFont="1" applyFill="1" applyBorder="1" applyAlignment="1">
      <alignment horizontal="center" vertical="center" wrapText="1" shrinkToFit="1"/>
    </xf>
    <xf numFmtId="0" fontId="20" fillId="0" borderId="0" xfId="0" applyNumberFormat="1" applyFont="1" applyFill="1" applyBorder="1" applyAlignment="1">
      <alignment horizontal="center" vertical="center" wrapText="1" shrinkToFit="1"/>
    </xf>
    <xf numFmtId="0" fontId="0" fillId="0" borderId="0" xfId="0" applyNumberFormat="1" applyFont="1" applyFill="1" applyBorder="1" applyAlignment="1">
      <alignment wrapText="1"/>
    </xf>
    <xf numFmtId="0" fontId="0" fillId="3" borderId="0" xfId="0" applyNumberFormat="1" applyFont="1" applyFill="1" applyAlignment="1">
      <alignment horizontal="center" vertical="center"/>
    </xf>
    <xf numFmtId="0" fontId="74" fillId="3" borderId="15" xfId="2003" applyNumberFormat="1" applyFont="1" applyFill="1" applyBorder="1" applyAlignment="1">
      <alignment horizontal="center" vertical="center" shrinkToFit="1"/>
    </xf>
    <xf numFmtId="0" fontId="74" fillId="3" borderId="15" xfId="2003" applyNumberFormat="1" applyFont="1" applyFill="1" applyBorder="1" applyAlignment="1">
      <alignment horizontal="center" vertical="center" wrapText="1" shrinkToFit="1"/>
    </xf>
    <xf numFmtId="0" fontId="0" fillId="3" borderId="0" xfId="0" applyNumberFormat="1" applyFont="1" applyFill="1">
      <alignment vertical="center"/>
    </xf>
    <xf numFmtId="0" fontId="75" fillId="3" borderId="15" xfId="2003" applyNumberFormat="1" applyFont="1" applyFill="1" applyBorder="1" applyAlignment="1">
      <alignment horizontal="center" vertical="center"/>
    </xf>
    <xf numFmtId="0" fontId="75" fillId="3" borderId="15" xfId="0" applyFont="1" applyFill="1" applyBorder="1" applyAlignment="1">
      <alignment horizontal="center" vertical="center"/>
    </xf>
    <xf numFmtId="0" fontId="75" fillId="3" borderId="15" xfId="0" applyNumberFormat="1" applyFont="1" applyFill="1" applyBorder="1" applyAlignment="1">
      <alignment horizontal="center" vertical="center" shrinkToFit="1"/>
    </xf>
    <xf numFmtId="0" fontId="74" fillId="3" borderId="15" xfId="2003" applyNumberFormat="1" applyFont="1" applyFill="1" applyBorder="1" applyAlignment="1">
      <alignment horizontal="center" vertical="center"/>
    </xf>
    <xf numFmtId="180" fontId="74" fillId="3" borderId="15" xfId="2003" applyNumberFormat="1" applyFont="1" applyFill="1" applyBorder="1" applyAlignment="1">
      <alignment horizontal="right" vertical="center"/>
    </xf>
    <xf numFmtId="0" fontId="74" fillId="3" borderId="15" xfId="0" applyFont="1" applyFill="1" applyBorder="1" applyAlignment="1">
      <alignment horizontal="center" vertical="center" wrapText="1"/>
    </xf>
    <xf numFmtId="0" fontId="75" fillId="3" borderId="15" xfId="0" applyFont="1" applyFill="1" applyBorder="1" applyAlignment="1">
      <alignment horizontal="center" vertical="center" wrapText="1"/>
    </xf>
    <xf numFmtId="0" fontId="76" fillId="3" borderId="15" xfId="2003" applyNumberFormat="1" applyFont="1" applyFill="1" applyBorder="1" applyAlignment="1">
      <alignment horizontal="center" vertical="center"/>
    </xf>
    <xf numFmtId="0" fontId="75" fillId="3" borderId="15" xfId="0" applyNumberFormat="1" applyFont="1" applyFill="1" applyBorder="1" applyAlignment="1">
      <alignment horizontal="center" vertical="center"/>
    </xf>
    <xf numFmtId="0" fontId="74" fillId="3" borderId="15" xfId="2003" applyNumberFormat="1" applyFont="1" applyFill="1" applyBorder="1" applyAlignment="1">
      <alignment horizontal="center" vertical="center" wrapText="1"/>
    </xf>
    <xf numFmtId="0" fontId="0" fillId="3" borderId="0" xfId="0" applyNumberFormat="1" applyFill="1">
      <alignment vertical="center"/>
    </xf>
    <xf numFmtId="180" fontId="75" fillId="3" borderId="15" xfId="0" applyNumberFormat="1" applyFont="1" applyFill="1" applyBorder="1" applyAlignment="1">
      <alignment horizontal="center" vertical="center"/>
    </xf>
    <xf numFmtId="0" fontId="77" fillId="3" borderId="15" xfId="0" applyFont="1" applyFill="1" applyBorder="1" applyAlignment="1">
      <alignment horizontal="center" vertical="center" wrapText="1"/>
    </xf>
    <xf numFmtId="0" fontId="0" fillId="3" borderId="0" xfId="0" applyFill="1">
      <alignment vertical="center"/>
    </xf>
    <xf numFmtId="0" fontId="74" fillId="3" borderId="24" xfId="2004" applyNumberFormat="1" applyFont="1" applyFill="1" applyBorder="1" applyAlignment="1">
      <alignment horizontal="center" vertical="center"/>
    </xf>
    <xf numFmtId="0" fontId="75" fillId="3" borderId="0" xfId="0" applyFont="1" applyFill="1">
      <alignment vertical="center"/>
    </xf>
    <xf numFmtId="0" fontId="74" fillId="3" borderId="24" xfId="0" applyFont="1" applyFill="1" applyBorder="1" applyAlignment="1">
      <alignment horizontal="center" vertical="center" wrapText="1"/>
    </xf>
    <xf numFmtId="0" fontId="74" fillId="3" borderId="15" xfId="0" applyFont="1" applyFill="1" applyBorder="1" applyAlignment="1">
      <alignment horizontal="center" vertical="center"/>
    </xf>
    <xf numFmtId="0" fontId="74" fillId="3" borderId="15" xfId="2004" applyNumberFormat="1" applyFont="1" applyFill="1" applyBorder="1" applyAlignment="1">
      <alignment horizontal="center" vertical="center"/>
    </xf>
    <xf numFmtId="0" fontId="74" fillId="3" borderId="15" xfId="2004" applyNumberFormat="1" applyFont="1" applyFill="1" applyBorder="1" applyAlignment="1">
      <alignment horizontal="center" vertical="center" wrapText="1"/>
    </xf>
    <xf numFmtId="0" fontId="79" fillId="3" borderId="0" xfId="0" applyFont="1" applyFill="1" applyAlignment="1">
      <alignment horizontal="center" vertical="center"/>
    </xf>
    <xf numFmtId="0" fontId="75" fillId="3" borderId="24" xfId="0" applyFont="1" applyFill="1" applyBorder="1" applyAlignment="1">
      <alignment horizontal="center" vertical="center"/>
    </xf>
    <xf numFmtId="0" fontId="74" fillId="3" borderId="24" xfId="0" applyFont="1" applyFill="1" applyBorder="1" applyAlignment="1">
      <alignment horizontal="center" vertical="center"/>
    </xf>
    <xf numFmtId="0" fontId="74" fillId="3" borderId="24" xfId="2004" applyNumberFormat="1" applyFont="1" applyFill="1" applyBorder="1" applyAlignment="1">
      <alignment horizontal="center" vertical="center" wrapText="1"/>
    </xf>
    <xf numFmtId="0" fontId="74" fillId="3" borderId="24" xfId="0" applyNumberFormat="1" applyFont="1" applyFill="1" applyBorder="1" applyAlignment="1">
      <alignment horizontal="center" vertical="center"/>
    </xf>
    <xf numFmtId="0" fontId="74" fillId="3" borderId="23" xfId="0" applyFont="1" applyFill="1" applyBorder="1" applyAlignment="1">
      <alignment horizontal="center" vertical="center" wrapText="1"/>
    </xf>
    <xf numFmtId="0" fontId="74" fillId="3" borderId="23" xfId="2004" applyNumberFormat="1" applyFont="1" applyFill="1" applyBorder="1" applyAlignment="1">
      <alignment horizontal="center" vertical="center" wrapText="1"/>
    </xf>
    <xf numFmtId="0" fontId="75" fillId="3" borderId="25" xfId="0" applyFont="1" applyFill="1" applyBorder="1" applyAlignment="1">
      <alignment horizontal="center" vertical="center"/>
    </xf>
    <xf numFmtId="0" fontId="79" fillId="3" borderId="1" xfId="0" applyFont="1" applyFill="1" applyBorder="1" applyAlignment="1">
      <alignment horizontal="center" vertical="center"/>
    </xf>
    <xf numFmtId="0" fontId="74" fillId="3" borderId="1" xfId="0" applyFont="1" applyFill="1" applyBorder="1" applyAlignment="1">
      <alignment horizontal="center" vertical="center" wrapText="1"/>
    </xf>
    <xf numFmtId="0" fontId="74" fillId="3" borderId="1" xfId="2004" applyNumberFormat="1" applyFont="1" applyFill="1" applyBorder="1" applyAlignment="1">
      <alignment horizontal="center" vertical="center" wrapText="1"/>
    </xf>
    <xf numFmtId="0" fontId="75" fillId="3" borderId="1" xfId="0" applyFont="1" applyFill="1" applyBorder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81" fillId="3" borderId="0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 shrinkToFit="1"/>
    </xf>
    <xf numFmtId="0" fontId="4" fillId="3" borderId="16" xfId="0" applyNumberFormat="1" applyFont="1" applyFill="1" applyBorder="1" applyAlignment="1">
      <alignment horizontal="center" vertical="center" shrinkToFit="1"/>
    </xf>
    <xf numFmtId="0" fontId="81" fillId="3" borderId="26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/>
    </xf>
    <xf numFmtId="0" fontId="4" fillId="3" borderId="15" xfId="0" applyNumberFormat="1" applyFont="1" applyFill="1" applyBorder="1" applyAlignment="1">
      <alignment horizontal="left" vertical="center"/>
    </xf>
    <xf numFmtId="0" fontId="4" fillId="3" borderId="16" xfId="0" applyNumberFormat="1" applyFont="1" applyFill="1" applyBorder="1" applyAlignment="1">
      <alignment horizontal="center" vertical="center"/>
    </xf>
    <xf numFmtId="0" fontId="82" fillId="3" borderId="26" xfId="0" applyNumberFormat="1" applyFont="1" applyFill="1" applyBorder="1" applyAlignment="1">
      <alignment horizontal="left"/>
    </xf>
    <xf numFmtId="0" fontId="81" fillId="3" borderId="0" xfId="0" applyNumberFormat="1" applyFont="1" applyFill="1" applyBorder="1" applyAlignment="1">
      <alignment horizontal="left"/>
    </xf>
    <xf numFmtId="0" fontId="83" fillId="3" borderId="0" xfId="0" applyNumberFormat="1" applyFont="1" applyFill="1" applyBorder="1" applyAlignment="1">
      <alignment horizontal="left"/>
    </xf>
    <xf numFmtId="0" fontId="72" fillId="3" borderId="15" xfId="0" applyNumberFormat="1" applyFont="1" applyFill="1" applyBorder="1" applyAlignment="1">
      <alignment horizontal="center" vertical="center"/>
    </xf>
    <xf numFmtId="0" fontId="72" fillId="3" borderId="15" xfId="0" applyNumberFormat="1" applyFont="1" applyFill="1" applyBorder="1" applyAlignment="1">
      <alignment horizontal="left" vertical="center"/>
    </xf>
    <xf numFmtId="0" fontId="72" fillId="3" borderId="16" xfId="0" applyNumberFormat="1" applyFont="1" applyFill="1" applyBorder="1" applyAlignment="1">
      <alignment horizontal="center" vertical="center"/>
    </xf>
    <xf numFmtId="0" fontId="72" fillId="3" borderId="26" xfId="0" applyNumberFormat="1" applyFont="1" applyFill="1" applyBorder="1" applyAlignment="1">
      <alignment horizontal="left"/>
    </xf>
    <xf numFmtId="0" fontId="4" fillId="3" borderId="26" xfId="0" applyNumberFormat="1" applyFont="1" applyFill="1" applyBorder="1" applyAlignment="1">
      <alignment horizontal="left"/>
    </xf>
    <xf numFmtId="0" fontId="4" fillId="3" borderId="0" xfId="0" applyNumberFormat="1" applyFont="1" applyFill="1" applyBorder="1" applyAlignment="1">
      <alignment horizontal="left"/>
    </xf>
    <xf numFmtId="0" fontId="4" fillId="3" borderId="14" xfId="0" applyNumberFormat="1" applyFont="1" applyFill="1" applyBorder="1" applyAlignment="1">
      <alignment horizontal="center" vertical="center"/>
    </xf>
    <xf numFmtId="0" fontId="4" fillId="3" borderId="14" xfId="0" applyNumberFormat="1" applyFont="1" applyFill="1" applyBorder="1" applyAlignment="1">
      <alignment horizontal="left"/>
    </xf>
    <xf numFmtId="0" fontId="4" fillId="3" borderId="14" xfId="0" applyNumberFormat="1" applyFont="1" applyFill="1" applyBorder="1" applyAlignment="1">
      <alignment horizontal="left" vertical="center"/>
    </xf>
    <xf numFmtId="0" fontId="81" fillId="3" borderId="26" xfId="0" applyNumberFormat="1" applyFont="1" applyFill="1" applyBorder="1" applyAlignment="1">
      <alignment horizontal="left"/>
    </xf>
    <xf numFmtId="0" fontId="4" fillId="3" borderId="15" xfId="0" applyNumberFormat="1" applyFont="1" applyFill="1" applyBorder="1" applyAlignment="1">
      <alignment horizontal="left"/>
    </xf>
    <xf numFmtId="0" fontId="72" fillId="3" borderId="0" xfId="0" applyNumberFormat="1" applyFont="1" applyFill="1" applyBorder="1" applyAlignment="1">
      <alignment horizontal="left"/>
    </xf>
    <xf numFmtId="0" fontId="82" fillId="3" borderId="26" xfId="0" applyNumberFormat="1" applyFont="1" applyFill="1" applyBorder="1" applyAlignment="1">
      <alignment horizontal="left" vertical="center"/>
    </xf>
    <xf numFmtId="0" fontId="4" fillId="3" borderId="26" xfId="0" applyNumberFormat="1" applyFont="1" applyFill="1" applyBorder="1" applyAlignment="1">
      <alignment horizontal="left" vertical="center"/>
    </xf>
    <xf numFmtId="0" fontId="4" fillId="3" borderId="15" xfId="0" applyNumberFormat="1" applyFont="1" applyFill="1" applyBorder="1" applyAlignment="1">
      <alignment horizontal="center"/>
    </xf>
    <xf numFmtId="0" fontId="4" fillId="3" borderId="14" xfId="0" applyNumberFormat="1" applyFont="1" applyFill="1" applyBorder="1" applyAlignment="1">
      <alignment horizontal="center"/>
    </xf>
    <xf numFmtId="0" fontId="4" fillId="3" borderId="3" xfId="0" applyNumberFormat="1" applyFont="1" applyFill="1" applyBorder="1" applyAlignment="1">
      <alignment horizontal="center" vertical="center"/>
    </xf>
    <xf numFmtId="0" fontId="4" fillId="3" borderId="3" xfId="0" applyNumberFormat="1" applyFont="1" applyFill="1" applyBorder="1" applyAlignment="1">
      <alignment horizontal="left" vertical="center"/>
    </xf>
    <xf numFmtId="0" fontId="4" fillId="3" borderId="24" xfId="0" applyNumberFormat="1" applyFont="1" applyFill="1" applyBorder="1" applyAlignment="1">
      <alignment horizontal="left" vertical="center" wrapText="1"/>
    </xf>
    <xf numFmtId="0" fontId="4" fillId="3" borderId="1" xfId="0" applyNumberFormat="1" applyFont="1" applyFill="1" applyBorder="1" applyAlignment="1">
      <alignment horizontal="left" vertical="center"/>
    </xf>
    <xf numFmtId="0" fontId="4" fillId="3" borderId="1" xfId="0" applyNumberFormat="1" applyFont="1" applyFill="1" applyBorder="1" applyAlignment="1">
      <alignment horizontal="center"/>
    </xf>
    <xf numFmtId="0" fontId="4" fillId="3" borderId="1" xfId="0" applyNumberFormat="1" applyFont="1" applyFill="1" applyBorder="1" applyAlignment="1">
      <alignment horizontal="center" vertical="center"/>
    </xf>
    <xf numFmtId="0" fontId="72" fillId="3" borderId="1" xfId="0" applyNumberFormat="1" applyFont="1" applyFill="1" applyBorder="1" applyAlignment="1">
      <alignment horizontal="left" vertical="center"/>
    </xf>
    <xf numFmtId="0" fontId="72" fillId="3" borderId="1" xfId="0" applyNumberFormat="1" applyFont="1" applyFill="1" applyBorder="1" applyAlignment="1">
      <alignment horizontal="center" vertical="center"/>
    </xf>
    <xf numFmtId="0" fontId="81" fillId="3" borderId="0" xfId="0" applyNumberFormat="1" applyFont="1" applyFill="1" applyBorder="1" applyAlignment="1">
      <alignment horizontal="center"/>
    </xf>
    <xf numFmtId="0" fontId="85" fillId="0" borderId="0" xfId="0" applyNumberFormat="1" applyFont="1">
      <alignment vertical="center"/>
    </xf>
    <xf numFmtId="0" fontId="60" fillId="3" borderId="15" xfId="2005" applyNumberFormat="1" applyFont="1" applyFill="1" applyBorder="1" applyAlignment="1">
      <alignment horizontal="center" vertical="center"/>
    </xf>
    <xf numFmtId="0" fontId="60" fillId="3" borderId="15" xfId="2005" applyNumberFormat="1" applyFont="1" applyFill="1" applyBorder="1" applyAlignment="1">
      <alignment horizontal="center" vertical="center" wrapText="1"/>
    </xf>
    <xf numFmtId="0" fontId="60" fillId="3" borderId="15" xfId="2001" applyNumberFormat="1" applyFont="1" applyFill="1" applyBorder="1" applyAlignment="1">
      <alignment horizontal="center" vertical="center"/>
    </xf>
    <xf numFmtId="0" fontId="59" fillId="0" borderId="0" xfId="0" applyNumberFormat="1" applyFont="1">
      <alignment vertical="center"/>
    </xf>
    <xf numFmtId="0" fontId="60" fillId="0" borderId="15" xfId="2005" applyNumberFormat="1" applyFont="1" applyFill="1" applyBorder="1" applyAlignment="1">
      <alignment horizontal="center" vertical="center" wrapText="1"/>
    </xf>
    <xf numFmtId="0" fontId="61" fillId="0" borderId="15" xfId="2005" applyNumberFormat="1" applyFont="1" applyFill="1" applyBorder="1" applyAlignment="1" applyProtection="1">
      <alignment horizontal="left" vertical="center" wrapText="1"/>
    </xf>
    <xf numFmtId="0" fontId="60" fillId="0" borderId="15" xfId="2005" applyNumberFormat="1" applyFont="1" applyFill="1" applyBorder="1" applyAlignment="1">
      <alignment horizontal="center" vertical="center"/>
    </xf>
    <xf numFmtId="0" fontId="60" fillId="0" borderId="15" xfId="2001" applyNumberFormat="1" applyFont="1" applyFill="1" applyBorder="1" applyAlignment="1">
      <alignment horizontal="center" vertical="center"/>
    </xf>
    <xf numFmtId="0" fontId="61" fillId="3" borderId="15" xfId="2005" applyNumberFormat="1" applyFont="1" applyFill="1" applyBorder="1" applyAlignment="1" applyProtection="1">
      <alignment horizontal="left" vertical="center" wrapText="1"/>
    </xf>
    <xf numFmtId="0" fontId="0" fillId="0" borderId="0" xfId="0" applyNumberFormat="1">
      <alignment vertical="center"/>
    </xf>
    <xf numFmtId="0" fontId="87" fillId="3" borderId="15" xfId="0" applyNumberFormat="1" applyFont="1" applyFill="1" applyBorder="1" applyAlignment="1">
      <alignment horizontal="center" vertical="center"/>
    </xf>
    <xf numFmtId="0" fontId="20" fillId="3" borderId="15" xfId="2006" applyNumberFormat="1" applyFont="1" applyFill="1" applyBorder="1" applyAlignment="1">
      <alignment horizontal="center" vertical="center"/>
    </xf>
    <xf numFmtId="0" fontId="20" fillId="3" borderId="15" xfId="2001" applyNumberFormat="1" applyFont="1" applyFill="1" applyBorder="1" applyAlignment="1">
      <alignment horizontal="center" vertical="center"/>
    </xf>
    <xf numFmtId="0" fontId="87" fillId="3" borderId="0" xfId="0" applyNumberFormat="1" applyFont="1" applyFill="1" applyAlignment="1">
      <alignment horizontal="center" vertical="center"/>
    </xf>
    <xf numFmtId="0" fontId="20" fillId="3" borderId="15" xfId="1123" applyNumberFormat="1" applyFont="1" applyFill="1" applyBorder="1" applyAlignment="1">
      <alignment horizontal="center" vertical="center"/>
    </xf>
    <xf numFmtId="0" fontId="88" fillId="3" borderId="15" xfId="2006" applyNumberFormat="1" applyFont="1" applyFill="1" applyBorder="1" applyAlignment="1" applyProtection="1">
      <alignment horizontal="center" vertical="center" wrapText="1"/>
    </xf>
    <xf numFmtId="0" fontId="89" fillId="3" borderId="15" xfId="2006" applyNumberFormat="1" applyFont="1" applyFill="1" applyBorder="1" applyAlignment="1">
      <alignment horizontal="center" vertical="center"/>
    </xf>
    <xf numFmtId="0" fontId="89" fillId="3" borderId="15" xfId="2001" applyNumberFormat="1" applyFont="1" applyFill="1" applyBorder="1" applyAlignment="1">
      <alignment horizontal="center" vertical="center"/>
    </xf>
    <xf numFmtId="0" fontId="87" fillId="3" borderId="15" xfId="2006" applyNumberFormat="1" applyFont="1" applyFill="1" applyBorder="1" applyAlignment="1">
      <alignment horizontal="center" vertical="center"/>
    </xf>
    <xf numFmtId="0" fontId="90" fillId="3" borderId="15" xfId="0" applyNumberFormat="1" applyFont="1" applyFill="1" applyBorder="1" applyAlignment="1">
      <alignment horizontal="center" vertical="center"/>
    </xf>
    <xf numFmtId="0" fontId="92" fillId="0" borderId="15" xfId="1123" applyNumberFormat="1" applyFont="1" applyFill="1" applyBorder="1" applyAlignment="1">
      <alignment horizontal="center" vertical="center" wrapText="1"/>
    </xf>
    <xf numFmtId="181" fontId="93" fillId="0" borderId="14" xfId="1123" applyNumberFormat="1" applyFont="1" applyFill="1" applyBorder="1" applyAlignment="1" applyProtection="1">
      <alignment horizontal="center" vertical="center" wrapText="1"/>
    </xf>
    <xf numFmtId="0" fontId="92" fillId="0" borderId="15" xfId="1123" applyNumberFormat="1" applyFont="1" applyFill="1" applyBorder="1" applyAlignment="1" applyProtection="1">
      <alignment horizontal="center" vertical="center" wrapText="1"/>
    </xf>
    <xf numFmtId="181" fontId="92" fillId="0" borderId="15" xfId="1123" applyNumberFormat="1" applyFont="1" applyFill="1" applyBorder="1" applyAlignment="1" applyProtection="1">
      <alignment horizontal="center" vertical="center" wrapText="1"/>
    </xf>
    <xf numFmtId="181" fontId="93" fillId="0" borderId="15" xfId="1123" applyNumberFormat="1" applyFont="1" applyFill="1" applyBorder="1" applyAlignment="1" applyProtection="1">
      <alignment horizontal="center" vertical="center" wrapText="1"/>
    </xf>
    <xf numFmtId="178" fontId="92" fillId="0" borderId="14" xfId="1123" applyNumberFormat="1" applyFont="1" applyFill="1" applyBorder="1" applyAlignment="1" applyProtection="1">
      <alignment horizontal="center" vertical="center" wrapText="1"/>
    </xf>
    <xf numFmtId="181" fontId="92" fillId="0" borderId="14" xfId="1123" applyNumberFormat="1" applyFont="1" applyFill="1" applyBorder="1" applyAlignment="1">
      <alignment horizontal="center" vertical="center" wrapText="1"/>
    </xf>
    <xf numFmtId="0" fontId="94" fillId="0" borderId="15" xfId="1123" applyNumberFormat="1" applyFont="1" applyFill="1" applyBorder="1" applyAlignment="1">
      <alignment horizontal="center" vertical="center" wrapText="1"/>
    </xf>
    <xf numFmtId="181" fontId="94" fillId="0" borderId="15" xfId="1123" applyNumberFormat="1" applyFont="1" applyFill="1" applyBorder="1" applyAlignment="1">
      <alignment horizontal="center" vertical="center" wrapText="1"/>
    </xf>
    <xf numFmtId="181" fontId="94" fillId="0" borderId="15" xfId="1123" applyNumberFormat="1" applyFont="1" applyFill="1" applyBorder="1" applyAlignment="1">
      <alignment horizontal="left" vertical="center" wrapText="1"/>
    </xf>
    <xf numFmtId="178" fontId="94" fillId="0" borderId="15" xfId="1123" applyNumberFormat="1" applyFont="1" applyFill="1" applyBorder="1" applyAlignment="1">
      <alignment horizontal="right" vertical="center" wrapText="1"/>
    </xf>
    <xf numFmtId="177" fontId="94" fillId="0" borderId="15" xfId="1123" applyNumberFormat="1" applyFont="1" applyFill="1" applyBorder="1" applyAlignment="1">
      <alignment horizontal="right" vertical="center" wrapText="1" shrinkToFit="1"/>
    </xf>
    <xf numFmtId="0" fontId="94" fillId="0" borderId="15" xfId="1123" applyNumberFormat="1" applyFont="1" applyFill="1" applyBorder="1" applyAlignment="1">
      <alignment horizontal="center" vertical="center"/>
    </xf>
    <xf numFmtId="181" fontId="94" fillId="0" borderId="15" xfId="1123" applyNumberFormat="1" applyFont="1" applyFill="1" applyBorder="1" applyAlignment="1">
      <alignment horizontal="left" vertical="center"/>
    </xf>
    <xf numFmtId="181" fontId="94" fillId="0" borderId="0" xfId="1123" applyNumberFormat="1" applyFont="1" applyFill="1" applyAlignment="1">
      <alignment vertical="center"/>
    </xf>
    <xf numFmtId="181" fontId="20" fillId="0" borderId="15" xfId="1123" applyNumberFormat="1" applyFont="1" applyFill="1" applyBorder="1" applyAlignment="1">
      <alignment horizontal="center" vertical="center" wrapText="1"/>
    </xf>
    <xf numFmtId="0" fontId="20" fillId="0" borderId="15" xfId="1123" applyNumberFormat="1" applyFont="1" applyFill="1" applyBorder="1" applyAlignment="1">
      <alignment horizontal="center" vertical="center"/>
    </xf>
    <xf numFmtId="181" fontId="20" fillId="0" borderId="15" xfId="1123" applyNumberFormat="1" applyFont="1" applyFill="1" applyBorder="1" applyAlignment="1">
      <alignment horizontal="left" vertical="center"/>
    </xf>
    <xf numFmtId="181" fontId="20" fillId="0" borderId="15" xfId="1123" applyNumberFormat="1" applyFont="1" applyFill="1" applyBorder="1" applyAlignment="1">
      <alignment horizontal="left" vertical="center" wrapText="1"/>
    </xf>
    <xf numFmtId="181" fontId="92" fillId="0" borderId="15" xfId="1123" applyNumberFormat="1" applyFont="1" applyFill="1" applyBorder="1" applyAlignment="1">
      <alignment horizontal="center" vertical="center" wrapText="1"/>
    </xf>
    <xf numFmtId="181" fontId="94" fillId="0" borderId="15" xfId="2007" applyNumberFormat="1" applyFont="1" applyFill="1" applyBorder="1" applyAlignment="1">
      <alignment horizontal="left" vertical="center" wrapText="1"/>
    </xf>
    <xf numFmtId="181" fontId="20" fillId="0" borderId="15" xfId="1123" applyNumberFormat="1" applyFont="1" applyFill="1" applyBorder="1" applyAlignment="1">
      <alignment vertical="center" wrapText="1"/>
    </xf>
    <xf numFmtId="181" fontId="94" fillId="0" borderId="15" xfId="1129" applyNumberFormat="1" applyFont="1" applyFill="1" applyBorder="1" applyAlignment="1">
      <alignment horizontal="left" vertical="center" wrapText="1"/>
    </xf>
    <xf numFmtId="178" fontId="94" fillId="0" borderId="15" xfId="2008" applyNumberFormat="1" applyFont="1" applyFill="1" applyBorder="1" applyAlignment="1">
      <alignment horizontal="right" vertical="center" wrapText="1"/>
    </xf>
    <xf numFmtId="177" fontId="94" fillId="0" borderId="15" xfId="1123" applyNumberFormat="1" applyFont="1" applyFill="1" applyBorder="1" applyAlignment="1">
      <alignment horizontal="right" vertical="center" wrapText="1"/>
    </xf>
    <xf numFmtId="181" fontId="20" fillId="0" borderId="15" xfId="1123" applyNumberFormat="1" applyFont="1" applyFill="1" applyBorder="1" applyAlignment="1">
      <alignment horizontal="center" vertical="center"/>
    </xf>
    <xf numFmtId="177" fontId="94" fillId="0" borderId="15" xfId="1123" applyNumberFormat="1" applyFont="1" applyFill="1" applyBorder="1" applyAlignment="1">
      <alignment horizontal="right" vertical="center"/>
    </xf>
    <xf numFmtId="181" fontId="94" fillId="0" borderId="15" xfId="1129" applyNumberFormat="1" applyFont="1" applyFill="1" applyBorder="1" applyAlignment="1">
      <alignment horizontal="center" vertical="center" wrapText="1"/>
    </xf>
    <xf numFmtId="178" fontId="94" fillId="0" borderId="15" xfId="1129" applyNumberFormat="1" applyFont="1" applyFill="1" applyBorder="1" applyAlignment="1">
      <alignment horizontal="right" vertical="center" wrapText="1"/>
    </xf>
    <xf numFmtId="0" fontId="94" fillId="0" borderId="15" xfId="1129" applyNumberFormat="1" applyFont="1" applyFill="1" applyBorder="1" applyAlignment="1">
      <alignment horizontal="center" vertical="center" wrapText="1"/>
    </xf>
    <xf numFmtId="0" fontId="20" fillId="0" borderId="15" xfId="1123" applyNumberFormat="1" applyFont="1" applyFill="1" applyBorder="1" applyAlignment="1">
      <alignment horizontal="center" vertical="center" wrapText="1"/>
    </xf>
    <xf numFmtId="0" fontId="20" fillId="0" borderId="15" xfId="1123" applyNumberFormat="1" applyFont="1" applyFill="1" applyBorder="1" applyAlignment="1">
      <alignment horizontal="left" vertical="center" wrapText="1"/>
    </xf>
    <xf numFmtId="178" fontId="94" fillId="0" borderId="15" xfId="1123" applyNumberFormat="1" applyFont="1" applyFill="1" applyBorder="1" applyAlignment="1">
      <alignment horizontal="right" vertical="center"/>
    </xf>
    <xf numFmtId="181" fontId="94" fillId="0" borderId="15" xfId="1123" applyNumberFormat="1" applyFont="1" applyFill="1" applyBorder="1" applyAlignment="1">
      <alignment horizontal="center" vertical="center"/>
    </xf>
    <xf numFmtId="0" fontId="27" fillId="0" borderId="0" xfId="0" applyFont="1" applyFill="1">
      <alignment vertical="center"/>
    </xf>
    <xf numFmtId="0" fontId="91" fillId="0" borderId="0" xfId="0" applyFont="1" applyFill="1">
      <alignment vertical="center"/>
    </xf>
    <xf numFmtId="0" fontId="103" fillId="0" borderId="15" xfId="0" applyFont="1" applyFill="1" applyBorder="1" applyAlignment="1">
      <alignment horizontal="center" vertical="center"/>
    </xf>
    <xf numFmtId="178" fontId="103" fillId="0" borderId="15" xfId="0" applyNumberFormat="1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103" fillId="29" borderId="15" xfId="0" applyFont="1" applyFill="1" applyBorder="1" applyAlignment="1">
      <alignment horizontal="center" vertical="center"/>
    </xf>
    <xf numFmtId="0" fontId="4" fillId="29" borderId="15" xfId="0" applyFont="1" applyFill="1" applyBorder="1" applyAlignment="1">
      <alignment horizontal="center" vertical="center"/>
    </xf>
    <xf numFmtId="178" fontId="103" fillId="29" borderId="15" xfId="0" applyNumberFormat="1" applyFont="1" applyFill="1" applyBorder="1" applyAlignment="1">
      <alignment horizontal="center" vertical="center"/>
    </xf>
    <xf numFmtId="0" fontId="103" fillId="3" borderId="15" xfId="0" applyFont="1" applyFill="1" applyBorder="1" applyAlignment="1">
      <alignment horizontal="center" vertical="center"/>
    </xf>
    <xf numFmtId="178" fontId="103" fillId="3" borderId="15" xfId="0" applyNumberFormat="1" applyFont="1" applyFill="1" applyBorder="1" applyAlignment="1">
      <alignment horizontal="center" vertical="center"/>
    </xf>
    <xf numFmtId="0" fontId="27" fillId="3" borderId="0" xfId="0" applyFont="1" applyFill="1">
      <alignment vertical="center"/>
    </xf>
    <xf numFmtId="0" fontId="27" fillId="0" borderId="0" xfId="0" applyFont="1" applyFill="1" applyAlignment="1">
      <alignment horizontal="left" vertical="center"/>
    </xf>
    <xf numFmtId="178" fontId="27" fillId="0" borderId="0" xfId="0" applyNumberFormat="1" applyFont="1" applyFill="1">
      <alignment vertical="center"/>
    </xf>
    <xf numFmtId="0" fontId="94" fillId="0" borderId="0" xfId="0" applyFont="1" applyFill="1" applyAlignment="1">
      <alignment horizontal="center" vertical="center"/>
    </xf>
    <xf numFmtId="0" fontId="94" fillId="3" borderId="15" xfId="1123" applyNumberFormat="1" applyFont="1" applyFill="1" applyBorder="1" applyAlignment="1">
      <alignment horizontal="center" vertical="center" wrapText="1"/>
    </xf>
    <xf numFmtId="181" fontId="92" fillId="3" borderId="15" xfId="1123" applyNumberFormat="1" applyFont="1" applyFill="1" applyBorder="1" applyAlignment="1">
      <alignment horizontal="center" vertical="center" wrapText="1"/>
    </xf>
    <xf numFmtId="0" fontId="20" fillId="3" borderId="15" xfId="1123" applyNumberFormat="1" applyFont="1" applyFill="1" applyBorder="1" applyAlignment="1">
      <alignment horizontal="center" vertical="center" wrapText="1"/>
    </xf>
    <xf numFmtId="0" fontId="4" fillId="3" borderId="15" xfId="1383" applyNumberFormat="1" applyFont="1" applyFill="1" applyBorder="1" applyAlignment="1">
      <alignment horizontal="left" vertical="center" wrapText="1"/>
    </xf>
    <xf numFmtId="181" fontId="20" fillId="3" borderId="15" xfId="1123" applyNumberFormat="1" applyFont="1" applyFill="1" applyBorder="1" applyAlignment="1">
      <alignment horizontal="left" vertical="center" wrapText="1"/>
    </xf>
    <xf numFmtId="178" fontId="4" fillId="3" borderId="15" xfId="1383" applyNumberFormat="1" applyFont="1" applyFill="1" applyBorder="1" applyAlignment="1">
      <alignment horizontal="center" vertical="center" wrapText="1"/>
    </xf>
    <xf numFmtId="177" fontId="94" fillId="3" borderId="15" xfId="1123" applyNumberFormat="1" applyFont="1" applyFill="1" applyBorder="1" applyAlignment="1">
      <alignment horizontal="right" vertical="center" wrapText="1" shrinkToFit="1"/>
    </xf>
    <xf numFmtId="181" fontId="94" fillId="3" borderId="15" xfId="1123" applyNumberFormat="1" applyFont="1" applyFill="1" applyBorder="1" applyAlignment="1">
      <alignment horizontal="left" vertical="center" wrapText="1"/>
    </xf>
    <xf numFmtId="181" fontId="94" fillId="3" borderId="0" xfId="1123" applyNumberFormat="1" applyFont="1" applyFill="1" applyAlignment="1">
      <alignment vertical="center"/>
    </xf>
    <xf numFmtId="0" fontId="20" fillId="0" borderId="0" xfId="0" applyNumberFormat="1" applyFont="1" applyFill="1" applyBorder="1" applyAlignment="1" applyProtection="1"/>
    <xf numFmtId="0" fontId="20" fillId="0" borderId="15" xfId="0" applyNumberFormat="1" applyFont="1" applyFill="1" applyBorder="1" applyAlignment="1" applyProtection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 wrapText="1"/>
    </xf>
    <xf numFmtId="0" fontId="20" fillId="0" borderId="14" xfId="0" applyNumberFormat="1" applyFont="1" applyFill="1" applyBorder="1" applyAlignment="1" applyProtection="1">
      <alignment horizontal="center" vertical="center"/>
    </xf>
    <xf numFmtId="0" fontId="20" fillId="0" borderId="14" xfId="0" applyNumberFormat="1" applyFont="1" applyFill="1" applyBorder="1" applyAlignment="1" applyProtection="1">
      <alignment horizontal="center" vertical="center" wrapText="1"/>
    </xf>
    <xf numFmtId="0" fontId="20" fillId="0" borderId="28" xfId="0" applyNumberFormat="1" applyFont="1" applyFill="1" applyBorder="1" applyAlignment="1" applyProtection="1">
      <alignment horizontal="center" vertical="center"/>
    </xf>
    <xf numFmtId="0" fontId="20" fillId="0" borderId="28" xfId="0" applyNumberFormat="1" applyFont="1" applyFill="1" applyBorder="1" applyAlignment="1" applyProtection="1">
      <alignment vertical="center"/>
    </xf>
    <xf numFmtId="0" fontId="20" fillId="0" borderId="14" xfId="0" applyNumberFormat="1" applyFont="1" applyFill="1" applyBorder="1" applyAlignment="1" applyProtection="1">
      <alignment vertical="center"/>
    </xf>
    <xf numFmtId="0" fontId="20" fillId="0" borderId="15" xfId="0" applyNumberFormat="1" applyFont="1" applyFill="1" applyBorder="1" applyAlignment="1" applyProtection="1">
      <alignment horizontal="left"/>
    </xf>
    <xf numFmtId="0" fontId="20" fillId="0" borderId="15" xfId="0" applyNumberFormat="1" applyFont="1" applyFill="1" applyBorder="1" applyAlignment="1" applyProtection="1">
      <alignment horizontal="left" vertical="center"/>
    </xf>
    <xf numFmtId="182" fontId="105" fillId="31" borderId="15" xfId="0" applyNumberFormat="1" applyFont="1" applyFill="1" applyBorder="1" applyAlignment="1" applyProtection="1">
      <alignment horizontal="center" vertical="center" wrapText="1"/>
    </xf>
    <xf numFmtId="0" fontId="20" fillId="0" borderId="16" xfId="0" applyNumberFormat="1" applyFont="1" applyFill="1" applyBorder="1" applyAlignment="1" applyProtection="1">
      <alignment horizontal="center" vertical="center"/>
    </xf>
    <xf numFmtId="43" fontId="94" fillId="0" borderId="15" xfId="1682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 applyProtection="1"/>
    <xf numFmtId="178" fontId="20" fillId="0" borderId="15" xfId="0" applyNumberFormat="1" applyFont="1" applyFill="1" applyBorder="1" applyAlignment="1" applyProtection="1"/>
    <xf numFmtId="182" fontId="105" fillId="0" borderId="15" xfId="0" applyNumberFormat="1" applyFont="1" applyFill="1" applyBorder="1" applyAlignment="1" applyProtection="1">
      <alignment horizontal="center" vertical="center" wrapText="1"/>
    </xf>
    <xf numFmtId="0" fontId="93" fillId="0" borderId="15" xfId="0" applyNumberFormat="1" applyFont="1" applyFill="1" applyBorder="1" applyAlignment="1" applyProtection="1">
      <alignment horizontal="center" vertical="center"/>
    </xf>
    <xf numFmtId="0" fontId="89" fillId="0" borderId="15" xfId="1225" applyFont="1" applyBorder="1" applyAlignment="1">
      <alignment horizontal="left" vertical="center"/>
    </xf>
    <xf numFmtId="0" fontId="89" fillId="0" borderId="15" xfId="1225" applyFont="1" applyBorder="1" applyAlignment="1">
      <alignment horizontal="center" vertical="center"/>
    </xf>
    <xf numFmtId="0" fontId="20" fillId="0" borderId="15" xfId="1267" applyNumberFormat="1" applyFont="1" applyBorder="1" applyAlignment="1">
      <alignment horizontal="center" vertical="center" wrapText="1"/>
    </xf>
    <xf numFmtId="0" fontId="20" fillId="0" borderId="15" xfId="1267" applyFont="1" applyBorder="1" applyAlignment="1">
      <alignment horizont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0" fontId="20" fillId="0" borderId="0" xfId="0" applyNumberFormat="1" applyFont="1" applyFill="1" applyBorder="1" applyAlignment="1" applyProtection="1">
      <alignment horizontal="left"/>
    </xf>
    <xf numFmtId="0" fontId="20" fillId="0" borderId="0" xfId="0" applyNumberFormat="1" applyFont="1" applyFill="1" applyBorder="1" applyAlignment="1" applyProtection="1">
      <alignment horizontal="center"/>
    </xf>
    <xf numFmtId="0" fontId="87" fillId="0" borderId="0" xfId="0" applyFont="1" applyAlignment="1">
      <alignment horizontal="center" vertical="center"/>
    </xf>
    <xf numFmtId="0" fontId="108" fillId="0" borderId="15" xfId="0" applyFont="1" applyFill="1" applyBorder="1" applyAlignment="1">
      <alignment horizontal="center" vertical="center" wrapText="1"/>
    </xf>
    <xf numFmtId="183" fontId="108" fillId="0" borderId="15" xfId="0" applyNumberFormat="1" applyFont="1" applyFill="1" applyBorder="1" applyAlignment="1">
      <alignment horizontal="center" vertical="center" wrapText="1"/>
    </xf>
    <xf numFmtId="0" fontId="87" fillId="0" borderId="0" xfId="0" applyFont="1" applyFill="1" applyAlignment="1">
      <alignment horizontal="center" vertical="center"/>
    </xf>
    <xf numFmtId="0" fontId="20" fillId="0" borderId="15" xfId="0" applyFont="1" applyFill="1" applyBorder="1" applyAlignment="1">
      <alignment horizontal="left" vertical="center" wrapText="1"/>
    </xf>
    <xf numFmtId="0" fontId="20" fillId="0" borderId="15" xfId="2012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center" vertical="center"/>
    </xf>
    <xf numFmtId="183" fontId="89" fillId="0" borderId="15" xfId="0" applyNumberFormat="1" applyFont="1" applyFill="1" applyBorder="1" applyAlignment="1">
      <alignment horizontal="center" vertical="center"/>
    </xf>
    <xf numFmtId="183" fontId="89" fillId="0" borderId="15" xfId="0" applyNumberFormat="1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center" vertical="center" wrapText="1"/>
    </xf>
    <xf numFmtId="2" fontId="20" fillId="0" borderId="15" xfId="0" applyNumberFormat="1" applyFont="1" applyFill="1" applyBorder="1" applyAlignment="1">
      <alignment horizontal="center" vertical="center"/>
    </xf>
    <xf numFmtId="178" fontId="20" fillId="0" borderId="15" xfId="0" applyNumberFormat="1" applyFont="1" applyFill="1" applyBorder="1" applyAlignment="1">
      <alignment horizontal="center" vertical="center"/>
    </xf>
    <xf numFmtId="0" fontId="87" fillId="30" borderId="0" xfId="0" applyFont="1" applyFill="1" applyAlignment="1">
      <alignment horizontal="center" vertical="center"/>
    </xf>
    <xf numFmtId="0" fontId="20" fillId="0" borderId="15" xfId="0" applyFont="1" applyFill="1" applyBorder="1" applyAlignment="1">
      <alignment horizontal="center" vertical="center"/>
    </xf>
    <xf numFmtId="0" fontId="20" fillId="0" borderId="14" xfId="0" applyFont="1" applyFill="1" applyBorder="1" applyAlignment="1">
      <alignment horizontal="center" vertical="center" wrapText="1"/>
    </xf>
    <xf numFmtId="0" fontId="20" fillId="0" borderId="14" xfId="0" applyFont="1" applyFill="1" applyBorder="1" applyAlignment="1">
      <alignment horizontal="left" vertical="center" wrapText="1"/>
    </xf>
    <xf numFmtId="183" fontId="20" fillId="0" borderId="15" xfId="0" applyNumberFormat="1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left" vertical="center" wrapText="1"/>
    </xf>
    <xf numFmtId="0" fontId="94" fillId="0" borderId="15" xfId="0" applyFont="1" applyFill="1" applyBorder="1" applyAlignment="1">
      <alignment horizontal="center" vertical="center"/>
    </xf>
    <xf numFmtId="2" fontId="93" fillId="0" borderId="15" xfId="0" applyNumberFormat="1" applyFont="1" applyFill="1" applyBorder="1" applyAlignment="1">
      <alignment horizontal="center" vertical="center"/>
    </xf>
    <xf numFmtId="0" fontId="108" fillId="0" borderId="15" xfId="0" applyFont="1" applyFill="1" applyBorder="1" applyAlignment="1">
      <alignment horizontal="center" vertical="center"/>
    </xf>
    <xf numFmtId="0" fontId="90" fillId="0" borderId="0" xfId="0" applyFont="1" applyAlignment="1">
      <alignment horizontal="center" vertical="center"/>
    </xf>
    <xf numFmtId="2" fontId="89" fillId="0" borderId="15" xfId="0" applyNumberFormat="1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center" vertical="center" wrapText="1"/>
    </xf>
    <xf numFmtId="0" fontId="87" fillId="0" borderId="4" xfId="0" applyFont="1" applyFill="1" applyBorder="1" applyAlignment="1">
      <alignment horizontal="center" vertical="center"/>
    </xf>
    <xf numFmtId="0" fontId="89" fillId="0" borderId="0" xfId="0" applyFont="1" applyFill="1" applyAlignment="1">
      <alignment horizontal="center" vertical="center"/>
    </xf>
    <xf numFmtId="0" fontId="89" fillId="0" borderId="0" xfId="0" applyFont="1" applyFill="1" applyAlignment="1">
      <alignment horizontal="center" vertical="center" wrapText="1"/>
    </xf>
    <xf numFmtId="183" fontId="89" fillId="0" borderId="0" xfId="0" applyNumberFormat="1" applyFont="1" applyFill="1" applyAlignment="1">
      <alignment horizontal="center" vertical="center"/>
    </xf>
    <xf numFmtId="0" fontId="110" fillId="0" borderId="0" xfId="0" applyFont="1" applyFill="1">
      <alignment vertical="center"/>
    </xf>
    <xf numFmtId="183" fontId="110" fillId="0" borderId="0" xfId="0" applyNumberFormat="1" applyFont="1" applyFill="1">
      <alignment vertical="center"/>
    </xf>
    <xf numFmtId="0" fontId="93" fillId="0" borderId="15" xfId="2012" applyFont="1" applyFill="1" applyBorder="1" applyAlignment="1">
      <alignment horizontal="center" vertical="center" wrapText="1"/>
    </xf>
    <xf numFmtId="0" fontId="20" fillId="3" borderId="0" xfId="1104" applyFont="1" applyFill="1" applyAlignment="1">
      <alignment horizontal="center" vertical="center" wrapText="1"/>
    </xf>
    <xf numFmtId="0" fontId="20" fillId="3" borderId="0" xfId="0" applyFont="1" applyFill="1">
      <alignment vertical="center"/>
    </xf>
    <xf numFmtId="0" fontId="93" fillId="3" borderId="15" xfId="1104" applyFont="1" applyFill="1" applyBorder="1" applyAlignment="1">
      <alignment horizontal="center" vertical="center" wrapText="1"/>
    </xf>
    <xf numFmtId="177" fontId="93" fillId="3" borderId="15" xfId="1104" applyNumberFormat="1" applyFont="1" applyFill="1" applyBorder="1" applyAlignment="1">
      <alignment horizontal="center" vertical="center" wrapText="1"/>
    </xf>
    <xf numFmtId="177" fontId="93" fillId="3" borderId="15" xfId="2010" applyNumberFormat="1" applyFont="1" applyFill="1" applyBorder="1" applyAlignment="1">
      <alignment horizontal="center" vertical="center" wrapText="1"/>
    </xf>
    <xf numFmtId="0" fontId="93" fillId="3" borderId="0" xfId="1104" applyFont="1" applyFill="1" applyAlignment="1">
      <alignment horizontal="center" vertical="center" wrapText="1"/>
    </xf>
    <xf numFmtId="0" fontId="20" fillId="3" borderId="15" xfId="2012" applyFont="1" applyFill="1" applyBorder="1" applyAlignment="1">
      <alignment horizontal="center" vertical="center" wrapText="1"/>
    </xf>
    <xf numFmtId="177" fontId="20" fillId="3" borderId="15" xfId="2010" applyNumberFormat="1" applyFont="1" applyFill="1" applyBorder="1" applyAlignment="1">
      <alignment horizontal="center" vertical="center" wrapText="1"/>
    </xf>
    <xf numFmtId="177" fontId="20" fillId="3" borderId="15" xfId="2012" applyNumberFormat="1" applyFont="1" applyFill="1" applyBorder="1" applyAlignment="1">
      <alignment horizontal="center" vertical="center" wrapText="1"/>
    </xf>
    <xf numFmtId="0" fontId="93" fillId="3" borderId="15" xfId="2012" applyFont="1" applyFill="1" applyBorder="1" applyAlignment="1">
      <alignment horizontal="center" vertical="center" wrapText="1"/>
    </xf>
    <xf numFmtId="178" fontId="93" fillId="3" borderId="15" xfId="2010" applyNumberFormat="1" applyFont="1" applyFill="1" applyBorder="1" applyAlignment="1">
      <alignment horizontal="center" vertical="center" wrapText="1"/>
    </xf>
    <xf numFmtId="0" fontId="93" fillId="3" borderId="0" xfId="0" applyFont="1" applyFill="1">
      <alignment vertical="center"/>
    </xf>
    <xf numFmtId="177" fontId="20" fillId="3" borderId="15" xfId="1104" applyNumberFormat="1" applyFont="1" applyFill="1" applyBorder="1" applyAlignment="1">
      <alignment horizontal="center" vertical="center" wrapText="1"/>
    </xf>
    <xf numFmtId="0" fontId="93" fillId="3" borderId="0" xfId="1104" applyFont="1" applyFill="1" applyAlignment="1">
      <alignment horizontal="center" vertical="center"/>
    </xf>
    <xf numFmtId="177" fontId="20" fillId="3" borderId="15" xfId="0" applyNumberFormat="1" applyFont="1" applyFill="1" applyBorder="1" applyAlignment="1">
      <alignment horizontal="center" vertical="center"/>
    </xf>
    <xf numFmtId="0" fontId="20" fillId="3" borderId="0" xfId="1104" applyFont="1" applyFill="1" applyAlignment="1">
      <alignment horizontal="center" vertical="center"/>
    </xf>
    <xf numFmtId="0" fontId="20" fillId="3" borderId="15" xfId="0" applyFont="1" applyFill="1" applyBorder="1" applyAlignment="1">
      <alignment horizontal="center" vertical="center"/>
    </xf>
    <xf numFmtId="0" fontId="20" fillId="3" borderId="15" xfId="0" applyFont="1" applyFill="1" applyBorder="1" applyAlignment="1">
      <alignment horizontal="center" vertical="center" wrapText="1"/>
    </xf>
    <xf numFmtId="0" fontId="20" fillId="3" borderId="15" xfId="1104" applyFont="1" applyFill="1" applyBorder="1" applyAlignment="1">
      <alignment horizontal="center" vertical="center" wrapText="1"/>
    </xf>
    <xf numFmtId="177" fontId="20" fillId="3" borderId="15" xfId="2013" applyNumberFormat="1" applyFont="1" applyFill="1" applyBorder="1" applyAlignment="1">
      <alignment horizontal="center" vertical="center" wrapText="1"/>
    </xf>
    <xf numFmtId="178" fontId="20" fillId="3" borderId="15" xfId="2012" applyNumberFormat="1" applyFont="1" applyFill="1" applyBorder="1" applyAlignment="1">
      <alignment horizontal="center" vertical="center" wrapText="1"/>
    </xf>
    <xf numFmtId="0" fontId="20" fillId="3" borderId="15" xfId="2013" applyFont="1" applyFill="1" applyBorder="1" applyAlignment="1">
      <alignment horizontal="center" vertical="center" wrapText="1"/>
    </xf>
    <xf numFmtId="178" fontId="20" fillId="3" borderId="15" xfId="2013" applyNumberFormat="1" applyFont="1" applyFill="1" applyBorder="1" applyAlignment="1">
      <alignment horizontal="center" vertical="center" wrapText="1"/>
    </xf>
    <xf numFmtId="178" fontId="20" fillId="3" borderId="15" xfId="2010" applyNumberFormat="1" applyFont="1" applyFill="1" applyBorder="1" applyAlignment="1">
      <alignment horizontal="center" vertical="center" wrapText="1"/>
    </xf>
    <xf numFmtId="184" fontId="20" fillId="3" borderId="15" xfId="0" applyNumberFormat="1" applyFont="1" applyFill="1" applyBorder="1" applyAlignment="1">
      <alignment horizontal="center" vertical="center" wrapText="1"/>
    </xf>
    <xf numFmtId="177" fontId="20" fillId="3" borderId="15" xfId="0" applyNumberFormat="1" applyFont="1" applyFill="1" applyBorder="1" applyAlignment="1">
      <alignment horizontal="center" vertical="center" wrapText="1"/>
    </xf>
    <xf numFmtId="177" fontId="20" fillId="3" borderId="0" xfId="1104" applyNumberFormat="1" applyFont="1" applyFill="1" applyAlignment="1">
      <alignment horizontal="center" vertical="center" wrapText="1"/>
    </xf>
    <xf numFmtId="0" fontId="90" fillId="0" borderId="15" xfId="0" applyFont="1" applyBorder="1" applyAlignment="1">
      <alignment horizontal="center" vertical="center"/>
    </xf>
    <xf numFmtId="177" fontId="20" fillId="0" borderId="15" xfId="0" applyNumberFormat="1" applyFont="1" applyFill="1" applyBorder="1" applyAlignment="1">
      <alignment horizontal="center" vertical="center" wrapText="1"/>
    </xf>
    <xf numFmtId="0" fontId="110" fillId="3" borderId="0" xfId="0" applyFont="1" applyFill="1">
      <alignment vertical="center"/>
    </xf>
    <xf numFmtId="177" fontId="93" fillId="3" borderId="16" xfId="2010" applyNumberFormat="1" applyFont="1" applyFill="1" applyBorder="1" applyAlignment="1">
      <alignment horizontal="center" vertical="center" wrapText="1"/>
    </xf>
    <xf numFmtId="0" fontId="20" fillId="3" borderId="18" xfId="2012" applyFont="1" applyFill="1" applyBorder="1" applyAlignment="1">
      <alignment horizontal="center" vertical="center" wrapText="1"/>
    </xf>
    <xf numFmtId="177" fontId="20" fillId="3" borderId="16" xfId="2010" applyNumberFormat="1" applyFont="1" applyFill="1" applyBorder="1" applyAlignment="1">
      <alignment horizontal="center" vertical="center" wrapText="1"/>
    </xf>
    <xf numFmtId="0" fontId="93" fillId="3" borderId="18" xfId="2012" applyFont="1" applyFill="1" applyBorder="1" applyAlignment="1">
      <alignment horizontal="center" vertical="center" wrapText="1"/>
    </xf>
    <xf numFmtId="178" fontId="93" fillId="3" borderId="16" xfId="2010" applyNumberFormat="1" applyFont="1" applyFill="1" applyBorder="1" applyAlignment="1">
      <alignment horizontal="center" vertical="center" wrapText="1"/>
    </xf>
    <xf numFmtId="177" fontId="20" fillId="3" borderId="16" xfId="1104" applyNumberFormat="1" applyFont="1" applyFill="1" applyBorder="1" applyAlignment="1">
      <alignment horizontal="center" vertical="center" wrapText="1"/>
    </xf>
    <xf numFmtId="178" fontId="20" fillId="3" borderId="16" xfId="2010" applyNumberFormat="1" applyFont="1" applyFill="1" applyBorder="1" applyAlignment="1">
      <alignment horizontal="center" vertical="center" wrapText="1"/>
    </xf>
    <xf numFmtId="178" fontId="20" fillId="3" borderId="16" xfId="0" applyNumberFormat="1" applyFont="1" applyFill="1" applyBorder="1" applyAlignment="1">
      <alignment horizontal="center" vertical="center" wrapText="1"/>
    </xf>
    <xf numFmtId="0" fontId="60" fillId="0" borderId="0" xfId="1104" applyFont="1" applyFill="1" applyAlignment="1">
      <alignment vertical="center" wrapText="1"/>
    </xf>
    <xf numFmtId="0" fontId="4" fillId="0" borderId="15" xfId="1123" applyFont="1" applyFill="1" applyBorder="1" applyAlignment="1">
      <alignment horizontal="center" vertical="center"/>
    </xf>
    <xf numFmtId="0" fontId="23" fillId="0" borderId="0" xfId="1123" applyFont="1" applyFill="1" applyAlignment="1">
      <alignment horizontal="center" vertical="center"/>
    </xf>
    <xf numFmtId="0" fontId="4" fillId="0" borderId="15" xfId="2012" applyFont="1" applyFill="1" applyBorder="1" applyAlignment="1">
      <alignment vertical="center" wrapText="1"/>
    </xf>
    <xf numFmtId="0" fontId="4" fillId="0" borderId="15" xfId="2015" applyFont="1" applyBorder="1" applyAlignment="1">
      <alignment horizontal="center" vertical="center" wrapText="1"/>
    </xf>
    <xf numFmtId="182" fontId="4" fillId="0" borderId="15" xfId="2014" applyNumberFormat="1" applyFont="1" applyFill="1" applyBorder="1" applyAlignment="1">
      <alignment horizontal="right" vertical="center" wrapText="1"/>
    </xf>
    <xf numFmtId="182" fontId="4" fillId="0" borderId="15" xfId="2014" applyNumberFormat="1" applyFont="1" applyFill="1" applyBorder="1" applyAlignment="1">
      <alignment horizontal="center" vertical="center" wrapText="1"/>
    </xf>
    <xf numFmtId="0" fontId="4" fillId="0" borderId="15" xfId="2012" applyFont="1" applyFill="1" applyBorder="1" applyAlignment="1">
      <alignment horizontal="center" vertical="center" wrapText="1"/>
    </xf>
    <xf numFmtId="0" fontId="9" fillId="0" borderId="15" xfId="2012" applyFont="1" applyFill="1" applyBorder="1" applyAlignment="1">
      <alignment horizontal="center" vertical="center" wrapText="1"/>
    </xf>
    <xf numFmtId="0" fontId="9" fillId="0" borderId="15" xfId="2012" applyFont="1" applyFill="1" applyBorder="1" applyAlignment="1">
      <alignment horizontal="right" vertical="center" wrapText="1"/>
    </xf>
    <xf numFmtId="0" fontId="9" fillId="0" borderId="15" xfId="1123" applyFont="1" applyFill="1" applyBorder="1" applyAlignment="1">
      <alignment horizontal="right" vertical="center"/>
    </xf>
    <xf numFmtId="182" fontId="9" fillId="0" borderId="15" xfId="1149" applyNumberFormat="1" applyFont="1" applyFill="1" applyBorder="1" applyAlignment="1">
      <alignment horizontal="center" vertical="center" wrapText="1"/>
    </xf>
    <xf numFmtId="0" fontId="93" fillId="0" borderId="0" xfId="1123" applyFont="1" applyFill="1" applyAlignment="1">
      <alignment horizontal="center" vertical="center"/>
    </xf>
    <xf numFmtId="9" fontId="9" fillId="0" borderId="15" xfId="1123" applyNumberFormat="1" applyFont="1" applyFill="1" applyBorder="1" applyAlignment="1">
      <alignment horizontal="right" vertical="center"/>
    </xf>
    <xf numFmtId="182" fontId="9" fillId="0" borderId="15" xfId="2016" applyNumberFormat="1" applyFont="1" applyFill="1" applyBorder="1" applyAlignment="1">
      <alignment horizontal="center" vertical="center" wrapText="1"/>
    </xf>
    <xf numFmtId="182" fontId="4" fillId="0" borderId="15" xfId="2014" applyNumberFormat="1" applyFont="1" applyFill="1" applyBorder="1" applyAlignment="1">
      <alignment horizontal="left" vertical="center" wrapText="1"/>
    </xf>
    <xf numFmtId="0" fontId="4" fillId="0" borderId="14" xfId="2015" applyFont="1" applyBorder="1" applyAlignment="1">
      <alignment horizontal="center" vertical="center" wrapText="1"/>
    </xf>
    <xf numFmtId="0" fontId="9" fillId="0" borderId="15" xfId="2015" applyFont="1" applyBorder="1" applyAlignment="1">
      <alignment horizontal="center" vertical="center" wrapText="1"/>
    </xf>
    <xf numFmtId="182" fontId="9" fillId="0" borderId="15" xfId="2014" applyNumberFormat="1" applyFont="1" applyFill="1" applyBorder="1" applyAlignment="1">
      <alignment horizontal="center" vertical="center" wrapText="1"/>
    </xf>
    <xf numFmtId="0" fontId="22" fillId="0" borderId="0" xfId="1123" applyFont="1" applyFill="1" applyAlignment="1">
      <alignment horizontal="center" vertical="center"/>
    </xf>
    <xf numFmtId="0" fontId="4" fillId="0" borderId="15" xfId="2012" applyFont="1" applyFill="1" applyBorder="1" applyAlignment="1">
      <alignment horizontal="left" vertical="center" wrapText="1"/>
    </xf>
    <xf numFmtId="0" fontId="9" fillId="0" borderId="15" xfId="2014" applyNumberFormat="1" applyFont="1" applyFill="1" applyBorder="1" applyAlignment="1">
      <alignment horizontal="center" vertical="center" wrapText="1"/>
    </xf>
    <xf numFmtId="0" fontId="4" fillId="0" borderId="15" xfId="2012" applyFont="1" applyFill="1" applyBorder="1" applyAlignment="1">
      <alignment horizontal="right" vertical="center" wrapText="1"/>
    </xf>
    <xf numFmtId="0" fontId="4" fillId="0" borderId="15" xfId="1123" applyFont="1" applyFill="1" applyBorder="1" applyAlignment="1">
      <alignment horizontal="right" vertical="center"/>
    </xf>
    <xf numFmtId="185" fontId="115" fillId="0" borderId="0" xfId="2014" applyNumberFormat="1" applyFont="1" applyFill="1" applyAlignment="1">
      <alignment horizontal="center" vertical="center"/>
    </xf>
    <xf numFmtId="185" fontId="115" fillId="0" borderId="0" xfId="2014" applyNumberFormat="1" applyFont="1" applyFill="1" applyAlignment="1">
      <alignment horizontal="right" vertical="center"/>
    </xf>
    <xf numFmtId="0" fontId="23" fillId="0" borderId="0" xfId="1123" applyFont="1" applyFill="1" applyAlignment="1">
      <alignment horizontal="left" vertical="center"/>
    </xf>
    <xf numFmtId="0" fontId="23" fillId="0" borderId="0" xfId="1123" applyFont="1" applyFill="1" applyAlignment="1">
      <alignment horizontal="right" vertical="center"/>
    </xf>
    <xf numFmtId="0" fontId="9" fillId="0" borderId="15" xfId="1123" applyFont="1" applyFill="1" applyBorder="1" applyAlignment="1">
      <alignment horizontal="center" vertical="center"/>
    </xf>
    <xf numFmtId="185" fontId="9" fillId="0" borderId="15" xfId="2014" applyNumberFormat="1" applyFont="1" applyFill="1" applyBorder="1" applyAlignment="1">
      <alignment horizontal="center" vertical="center"/>
    </xf>
    <xf numFmtId="0" fontId="9" fillId="0" borderId="0" xfId="1123" applyFont="1" applyFill="1" applyAlignment="1">
      <alignment horizontal="center" vertical="center"/>
    </xf>
    <xf numFmtId="0" fontId="116" fillId="0" borderId="0" xfId="1104" applyFont="1" applyFill="1" applyAlignment="1">
      <alignment vertical="center" wrapText="1"/>
    </xf>
    <xf numFmtId="0" fontId="9" fillId="0" borderId="14" xfId="2012" applyFont="1" applyFill="1" applyBorder="1" applyAlignment="1">
      <alignment horizontal="center" vertical="center" wrapText="1"/>
    </xf>
    <xf numFmtId="0" fontId="9" fillId="0" borderId="14" xfId="2012" applyFont="1" applyFill="1" applyBorder="1" applyAlignment="1">
      <alignment horizontal="right" vertical="center" wrapText="1"/>
    </xf>
    <xf numFmtId="0" fontId="9" fillId="0" borderId="14" xfId="1123" applyFont="1" applyFill="1" applyBorder="1" applyAlignment="1">
      <alignment horizontal="right" vertical="center"/>
    </xf>
    <xf numFmtId="182" fontId="9" fillId="0" borderId="14" xfId="2016" applyNumberFormat="1" applyFont="1" applyFill="1" applyBorder="1" applyAlignment="1">
      <alignment horizontal="center" vertical="center" wrapText="1"/>
    </xf>
    <xf numFmtId="0" fontId="23" fillId="0" borderId="15" xfId="1123" applyFont="1" applyFill="1" applyBorder="1" applyAlignment="1">
      <alignment horizontal="center" vertical="center"/>
    </xf>
    <xf numFmtId="185" fontId="115" fillId="0" borderId="15" xfId="2014" applyNumberFormat="1" applyFont="1" applyFill="1" applyBorder="1" applyAlignment="1">
      <alignment horizontal="center" vertical="center"/>
    </xf>
    <xf numFmtId="185" fontId="115" fillId="0" borderId="15" xfId="2014" applyNumberFormat="1" applyFont="1" applyFill="1" applyBorder="1" applyAlignment="1">
      <alignment horizontal="right" vertical="center"/>
    </xf>
    <xf numFmtId="0" fontId="90" fillId="0" borderId="0" xfId="0" applyFont="1" applyFill="1" applyAlignment="1">
      <alignment horizontal="center" vertical="center"/>
    </xf>
    <xf numFmtId="186" fontId="89" fillId="0" borderId="15" xfId="0" applyNumberFormat="1" applyFont="1" applyFill="1" applyBorder="1" applyAlignment="1">
      <alignment horizontal="center" vertical="center" wrapText="1"/>
    </xf>
    <xf numFmtId="9" fontId="89" fillId="0" borderId="15" xfId="2011" applyFont="1" applyFill="1" applyBorder="1" applyAlignment="1">
      <alignment horizontal="center" vertical="center" wrapText="1"/>
    </xf>
    <xf numFmtId="0" fontId="89" fillId="3" borderId="15" xfId="0" applyFont="1" applyFill="1" applyBorder="1" applyAlignment="1">
      <alignment horizontal="center" vertical="center" wrapText="1"/>
    </xf>
    <xf numFmtId="183" fontId="89" fillId="3" borderId="15" xfId="0" applyNumberFormat="1" applyFont="1" applyFill="1" applyBorder="1" applyAlignment="1">
      <alignment horizontal="center" vertical="center" wrapText="1"/>
    </xf>
    <xf numFmtId="0" fontId="87" fillId="3" borderId="0" xfId="0" applyFont="1" applyFill="1" applyAlignment="1">
      <alignment horizontal="center" vertical="center"/>
    </xf>
    <xf numFmtId="0" fontId="116" fillId="0" borderId="15" xfId="2017" applyFont="1" applyBorder="1" applyAlignment="1">
      <alignment horizontal="center" vertical="center" wrapText="1"/>
    </xf>
    <xf numFmtId="184" fontId="116" fillId="0" borderId="15" xfId="2017" applyNumberFormat="1" applyFont="1" applyBorder="1" applyAlignment="1">
      <alignment horizontal="center" vertical="center" wrapText="1"/>
    </xf>
    <xf numFmtId="184" fontId="116" fillId="0" borderId="15" xfId="2018" applyNumberFormat="1" applyFont="1" applyFill="1" applyBorder="1" applyAlignment="1">
      <alignment horizontal="center" vertical="center" wrapText="1"/>
    </xf>
    <xf numFmtId="0" fontId="60" fillId="0" borderId="15" xfId="2012" applyFont="1" applyFill="1" applyBorder="1" applyAlignment="1">
      <alignment horizontal="center" vertical="center" wrapText="1"/>
    </xf>
    <xf numFmtId="0" fontId="60" fillId="0" borderId="15" xfId="2017" applyFont="1" applyBorder="1" applyAlignment="1">
      <alignment horizontal="center" vertical="center" wrapText="1"/>
    </xf>
    <xf numFmtId="184" fontId="60" fillId="0" borderId="15" xfId="2012" applyNumberFormat="1" applyFont="1" applyFill="1" applyBorder="1" applyAlignment="1">
      <alignment horizontal="center" vertical="center" wrapText="1"/>
    </xf>
    <xf numFmtId="184" fontId="60" fillId="0" borderId="15" xfId="2010" applyNumberFormat="1" applyFont="1" applyFill="1" applyBorder="1" applyAlignment="1">
      <alignment horizontal="center" vertical="center" wrapText="1"/>
    </xf>
    <xf numFmtId="184" fontId="116" fillId="0" borderId="15" xfId="2010" applyNumberFormat="1" applyFont="1" applyFill="1" applyBorder="1" applyAlignment="1">
      <alignment horizontal="center" vertical="center" wrapText="1"/>
    </xf>
    <xf numFmtId="0" fontId="60" fillId="0" borderId="15" xfId="1104" applyFont="1" applyFill="1" applyBorder="1" applyAlignment="1">
      <alignment vertical="center" wrapText="1"/>
    </xf>
    <xf numFmtId="0" fontId="60" fillId="0" borderId="15" xfId="1104" applyFont="1" applyFill="1" applyBorder="1" applyAlignment="1">
      <alignment horizontal="center" vertical="center" wrapText="1"/>
    </xf>
    <xf numFmtId="184" fontId="116" fillId="0" borderId="15" xfId="1104" applyNumberFormat="1" applyFont="1" applyFill="1" applyBorder="1" applyAlignment="1">
      <alignment horizontal="center" vertical="center" wrapText="1"/>
    </xf>
    <xf numFmtId="184" fontId="60" fillId="0" borderId="15" xfId="2010" applyNumberFormat="1" applyFont="1" applyFill="1" applyBorder="1" applyAlignment="1">
      <alignment horizontal="right" vertical="center" wrapText="1"/>
    </xf>
    <xf numFmtId="0" fontId="116" fillId="0" borderId="15" xfId="1104" applyFont="1" applyFill="1" applyBorder="1" applyAlignment="1">
      <alignment vertical="center" wrapText="1"/>
    </xf>
    <xf numFmtId="0" fontId="60" fillId="0" borderId="0" xfId="1104" applyFont="1" applyFill="1" applyAlignment="1">
      <alignment horizontal="center" vertical="center" wrapText="1"/>
    </xf>
    <xf numFmtId="184" fontId="60" fillId="0" borderId="0" xfId="2010" applyNumberFormat="1" applyFont="1" applyFill="1" applyAlignment="1">
      <alignment horizontal="center" vertical="center" wrapText="1"/>
    </xf>
    <xf numFmtId="184" fontId="116" fillId="0" borderId="15" xfId="1104" applyNumberFormat="1" applyFont="1" applyFill="1" applyBorder="1" applyAlignment="1">
      <alignment vertical="center" wrapText="1"/>
    </xf>
    <xf numFmtId="0" fontId="116" fillId="0" borderId="15" xfId="1104" applyFont="1" applyFill="1" applyBorder="1" applyAlignment="1">
      <alignment horizontal="center" vertical="center" wrapText="1"/>
    </xf>
    <xf numFmtId="0" fontId="89" fillId="0" borderId="15" xfId="2012" applyFont="1" applyFill="1" applyBorder="1" applyAlignment="1">
      <alignment horizontal="center" vertical="center" wrapText="1"/>
    </xf>
    <xf numFmtId="184" fontId="89" fillId="0" borderId="15" xfId="2012" applyNumberFormat="1" applyFont="1" applyFill="1" applyBorder="1" applyAlignment="1">
      <alignment horizontal="center" vertical="center" wrapText="1"/>
    </xf>
    <xf numFmtId="0" fontId="87" fillId="0" borderId="0" xfId="0" applyFont="1" applyFill="1" applyAlignment="1">
      <alignment horizontal="left" vertical="center"/>
    </xf>
    <xf numFmtId="10" fontId="89" fillId="0" borderId="15" xfId="2011" applyNumberFormat="1" applyFont="1" applyFill="1" applyBorder="1" applyAlignment="1">
      <alignment horizontal="center" vertical="center"/>
    </xf>
    <xf numFmtId="0" fontId="20" fillId="0" borderId="15" xfId="2012" applyFont="1" applyFill="1" applyBorder="1" applyAlignment="1">
      <alignment vertical="center" wrapText="1"/>
    </xf>
    <xf numFmtId="183" fontId="20" fillId="0" borderId="15" xfId="2010" applyNumberFormat="1" applyFont="1" applyFill="1" applyBorder="1" applyAlignment="1">
      <alignment horizontal="center" vertical="center"/>
    </xf>
    <xf numFmtId="0" fontId="87" fillId="0" borderId="0" xfId="0" applyFont="1">
      <alignment vertical="center"/>
    </xf>
    <xf numFmtId="0" fontId="20" fillId="0" borderId="14" xfId="2012" applyFont="1" applyFill="1" applyBorder="1" applyAlignment="1">
      <alignment horizontal="center" vertical="center" wrapText="1"/>
    </xf>
    <xf numFmtId="0" fontId="93" fillId="0" borderId="15" xfId="0" applyFont="1" applyFill="1" applyBorder="1" applyAlignment="1">
      <alignment horizontal="center" vertical="center"/>
    </xf>
    <xf numFmtId="183" fontId="93" fillId="0" borderId="14" xfId="0" applyNumberFormat="1" applyFont="1" applyFill="1" applyBorder="1" applyAlignment="1">
      <alignment horizontal="center" vertical="center" wrapText="1"/>
    </xf>
    <xf numFmtId="0" fontId="110" fillId="0" borderId="15" xfId="0" applyFont="1" applyFill="1" applyBorder="1">
      <alignment vertical="center"/>
    </xf>
    <xf numFmtId="0" fontId="60" fillId="0" borderId="0" xfId="2017" applyFont="1" applyAlignment="1">
      <alignment vertical="center" wrapText="1"/>
    </xf>
    <xf numFmtId="184" fontId="119" fillId="0" borderId="15" xfId="2017" applyNumberFormat="1" applyFont="1" applyBorder="1" applyAlignment="1">
      <alignment horizontal="center" vertical="center" wrapText="1"/>
    </xf>
    <xf numFmtId="184" fontId="60" fillId="0" borderId="15" xfId="2017" applyNumberFormat="1" applyFont="1" applyBorder="1" applyAlignment="1">
      <alignment horizontal="center" vertical="center" wrapText="1"/>
    </xf>
    <xf numFmtId="0" fontId="119" fillId="0" borderId="15" xfId="2017" applyFont="1" applyBorder="1" applyAlignment="1">
      <alignment horizontal="center" vertical="center" wrapText="1"/>
    </xf>
    <xf numFmtId="0" fontId="119" fillId="0" borderId="0" xfId="2017" applyFont="1" applyAlignment="1">
      <alignment vertical="center" wrapText="1"/>
    </xf>
    <xf numFmtId="0" fontId="60" fillId="0" borderId="15" xfId="2017" applyFont="1" applyBorder="1" applyAlignment="1">
      <alignment horizontal="left" vertical="center" wrapText="1"/>
    </xf>
    <xf numFmtId="180" fontId="60" fillId="0" borderId="15" xfId="2017" applyNumberFormat="1" applyFont="1" applyBorder="1" applyAlignment="1">
      <alignment horizontal="center" vertical="center" wrapText="1"/>
    </xf>
    <xf numFmtId="0" fontId="116" fillId="0" borderId="15" xfId="2019" applyFont="1" applyBorder="1" applyAlignment="1">
      <alignment horizontal="center" vertical="center" wrapText="1"/>
    </xf>
    <xf numFmtId="184" fontId="116" fillId="0" borderId="15" xfId="2019" applyNumberFormat="1" applyFont="1" applyBorder="1" applyAlignment="1">
      <alignment horizontal="center" vertical="center" wrapText="1"/>
    </xf>
    <xf numFmtId="0" fontId="116" fillId="0" borderId="0" xfId="2017" applyFont="1" applyAlignment="1">
      <alignment vertical="center" wrapText="1"/>
    </xf>
    <xf numFmtId="184" fontId="60" fillId="0" borderId="15" xfId="2019" applyNumberFormat="1" applyFont="1" applyBorder="1" applyAlignment="1">
      <alignment horizontal="center" vertical="center" wrapText="1"/>
    </xf>
    <xf numFmtId="0" fontId="60" fillId="0" borderId="15" xfId="2019" applyFont="1" applyBorder="1" applyAlignment="1">
      <alignment horizontal="left" vertical="center" wrapText="1"/>
    </xf>
    <xf numFmtId="0" fontId="60" fillId="0" borderId="15" xfId="2019" applyFont="1" applyBorder="1" applyAlignment="1">
      <alignment horizontal="center" vertical="center" wrapText="1"/>
    </xf>
    <xf numFmtId="0" fontId="60" fillId="0" borderId="0" xfId="2017" applyFont="1" applyAlignment="1">
      <alignment horizontal="center" vertical="center" wrapText="1"/>
    </xf>
    <xf numFmtId="184" fontId="60" fillId="0" borderId="0" xfId="2017" applyNumberFormat="1" applyFont="1" applyAlignment="1">
      <alignment horizontal="center" vertical="center" wrapText="1"/>
    </xf>
    <xf numFmtId="184" fontId="60" fillId="0" borderId="0" xfId="2018" applyNumberFormat="1" applyFont="1" applyFill="1" applyAlignment="1">
      <alignment horizontal="center" vertical="center" wrapText="1"/>
    </xf>
    <xf numFmtId="184" fontId="116" fillId="0" borderId="16" xfId="2018" applyNumberFormat="1" applyFont="1" applyFill="1" applyBorder="1" applyAlignment="1">
      <alignment horizontal="center" vertical="center" wrapText="1"/>
    </xf>
    <xf numFmtId="184" fontId="60" fillId="0" borderId="16" xfId="2017" applyNumberFormat="1" applyFont="1" applyBorder="1" applyAlignment="1">
      <alignment horizontal="center" vertical="center" wrapText="1"/>
    </xf>
    <xf numFmtId="184" fontId="119" fillId="0" borderId="16" xfId="2017" applyNumberFormat="1" applyFont="1" applyBorder="1" applyAlignment="1">
      <alignment horizontal="center" vertical="center" wrapText="1"/>
    </xf>
    <xf numFmtId="184" fontId="116" fillId="0" borderId="16" xfId="2017" applyNumberFormat="1" applyFont="1" applyBorder="1" applyAlignment="1">
      <alignment horizontal="center" vertical="center" wrapText="1"/>
    </xf>
    <xf numFmtId="182" fontId="9" fillId="0" borderId="16" xfId="1149" applyNumberFormat="1" applyFont="1" applyFill="1" applyBorder="1" applyAlignment="1">
      <alignment horizontal="center" vertical="center" wrapText="1"/>
    </xf>
    <xf numFmtId="184" fontId="60" fillId="0" borderId="16" xfId="2018" applyNumberFormat="1" applyFont="1" applyFill="1" applyBorder="1" applyAlignment="1">
      <alignment horizontal="center" vertical="center" wrapText="1"/>
    </xf>
    <xf numFmtId="0" fontId="60" fillId="0" borderId="15" xfId="2017" applyFont="1" applyBorder="1" applyAlignment="1">
      <alignment vertical="center" wrapText="1"/>
    </xf>
    <xf numFmtId="0" fontId="110" fillId="0" borderId="0" xfId="0" applyFont="1" applyFill="1" applyAlignment="1">
      <alignment horizontal="center" vertical="center"/>
    </xf>
    <xf numFmtId="0" fontId="110" fillId="0" borderId="0" xfId="0" applyFont="1" applyFill="1" applyAlignment="1">
      <alignment horizontal="center" vertical="center" wrapText="1"/>
    </xf>
    <xf numFmtId="184" fontId="110" fillId="0" borderId="0" xfId="0" applyNumberFormat="1" applyFont="1" applyFill="1" applyAlignment="1">
      <alignment horizontal="center" vertical="center"/>
    </xf>
    <xf numFmtId="184" fontId="110" fillId="0" borderId="0" xfId="0" applyNumberFormat="1" applyFont="1" applyFill="1" applyBorder="1" applyAlignment="1">
      <alignment horizontal="center" vertical="center"/>
    </xf>
    <xf numFmtId="0" fontId="60" fillId="0" borderId="15" xfId="0" applyFont="1" applyFill="1" applyBorder="1" applyAlignment="1">
      <alignment horizontal="center" vertical="center"/>
    </xf>
    <xf numFmtId="184" fontId="4" fillId="0" borderId="15" xfId="1123" applyNumberFormat="1" applyFont="1" applyFill="1" applyBorder="1" applyAlignment="1">
      <alignment horizontal="center" vertical="center"/>
    </xf>
    <xf numFmtId="184" fontId="4" fillId="0" borderId="15" xfId="1123" applyNumberFormat="1" applyFont="1" applyFill="1" applyBorder="1" applyAlignment="1">
      <alignment horizontal="center" vertical="center" wrapText="1"/>
    </xf>
    <xf numFmtId="0" fontId="60" fillId="0" borderId="0" xfId="0" applyFont="1" applyFill="1" applyAlignment="1">
      <alignment horizontal="center" vertical="center"/>
    </xf>
    <xf numFmtId="178" fontId="60" fillId="0" borderId="15" xfId="0" applyNumberFormat="1" applyFont="1" applyFill="1" applyBorder="1" applyAlignment="1">
      <alignment horizontal="center" vertical="center"/>
    </xf>
    <xf numFmtId="0" fontId="60" fillId="0" borderId="0" xfId="0" applyFont="1" applyFill="1">
      <alignment vertical="center"/>
    </xf>
    <xf numFmtId="0" fontId="60" fillId="3" borderId="15" xfId="0" applyFont="1" applyFill="1" applyBorder="1" applyAlignment="1">
      <alignment horizontal="center" vertical="center"/>
    </xf>
    <xf numFmtId="0" fontId="4" fillId="3" borderId="15" xfId="2012" applyFont="1" applyFill="1" applyBorder="1" applyAlignment="1">
      <alignment horizontal="center" vertical="center" wrapText="1"/>
    </xf>
    <xf numFmtId="178" fontId="60" fillId="3" borderId="0" xfId="0" applyNumberFormat="1" applyFont="1" applyFill="1" applyAlignment="1">
      <alignment horizontal="center" vertical="center"/>
    </xf>
    <xf numFmtId="0" fontId="60" fillId="3" borderId="0" xfId="0" applyFont="1" applyFill="1">
      <alignment vertical="center"/>
    </xf>
    <xf numFmtId="178" fontId="60" fillId="3" borderId="15" xfId="0" applyNumberFormat="1" applyFont="1" applyFill="1" applyBorder="1" applyAlignment="1">
      <alignment horizontal="center" vertical="center" wrapText="1"/>
    </xf>
    <xf numFmtId="178" fontId="60" fillId="0" borderId="15" xfId="0" applyNumberFormat="1" applyFont="1" applyFill="1" applyBorder="1" applyAlignment="1">
      <alignment horizontal="center" vertical="center" wrapText="1"/>
    </xf>
    <xf numFmtId="184" fontId="60" fillId="0" borderId="15" xfId="0" applyNumberFormat="1" applyFont="1" applyFill="1" applyBorder="1" applyAlignment="1">
      <alignment horizontal="center" vertical="center"/>
    </xf>
    <xf numFmtId="0" fontId="93" fillId="3" borderId="15" xfId="1104" applyFont="1" applyFill="1" applyBorder="1" applyAlignment="1">
      <alignment horizontal="center" vertical="center" wrapText="1"/>
    </xf>
    <xf numFmtId="0" fontId="116" fillId="0" borderId="15" xfId="2017" applyFont="1" applyBorder="1" applyAlignment="1">
      <alignment horizontal="center" vertical="center" wrapText="1"/>
    </xf>
    <xf numFmtId="0" fontId="20" fillId="0" borderId="15" xfId="2011" applyNumberFormat="1" applyFont="1" applyFill="1" applyBorder="1" applyAlignment="1" applyProtection="1">
      <alignment horizontal="center" vertical="center" wrapText="1"/>
    </xf>
    <xf numFmtId="0" fontId="90" fillId="0" borderId="15" xfId="0" applyFont="1" applyFill="1" applyBorder="1" applyAlignment="1">
      <alignment horizontal="center" vertical="center" wrapText="1"/>
    </xf>
    <xf numFmtId="0" fontId="89" fillId="0" borderId="15" xfId="0" applyNumberFormat="1" applyFont="1" applyFill="1" applyBorder="1" applyAlignment="1">
      <alignment horizontal="center" vertical="center"/>
    </xf>
    <xf numFmtId="0" fontId="89" fillId="0" borderId="15" xfId="0" applyNumberFormat="1" applyFont="1" applyFill="1" applyBorder="1" applyAlignment="1">
      <alignment horizontal="center" vertical="center" wrapText="1"/>
    </xf>
    <xf numFmtId="0" fontId="108" fillId="0" borderId="15" xfId="0" applyNumberFormat="1" applyFont="1" applyFill="1" applyBorder="1" applyAlignment="1">
      <alignment horizontal="center" vertical="center"/>
    </xf>
    <xf numFmtId="178" fontId="89" fillId="0" borderId="15" xfId="0" applyNumberFormat="1" applyFont="1" applyFill="1" applyBorder="1" applyAlignment="1">
      <alignment horizontal="center" vertical="center"/>
    </xf>
    <xf numFmtId="178" fontId="89" fillId="0" borderId="15" xfId="0" applyNumberFormat="1" applyFont="1" applyFill="1" applyBorder="1" applyAlignment="1">
      <alignment horizontal="center" vertical="center" wrapText="1"/>
    </xf>
    <xf numFmtId="178" fontId="108" fillId="0" borderId="15" xfId="0" applyNumberFormat="1" applyFont="1" applyFill="1" applyBorder="1" applyAlignment="1">
      <alignment horizontal="center" vertical="center"/>
    </xf>
    <xf numFmtId="0" fontId="9" fillId="0" borderId="15" xfId="1123" applyFont="1" applyFill="1" applyBorder="1" applyAlignment="1">
      <alignment horizontal="center" vertical="center" wrapText="1"/>
    </xf>
    <xf numFmtId="0" fontId="108" fillId="0" borderId="15" xfId="0" applyNumberFormat="1" applyFont="1" applyFill="1" applyBorder="1" applyAlignment="1">
      <alignment horizontal="center" vertical="center" wrapText="1"/>
    </xf>
    <xf numFmtId="0" fontId="89" fillId="3" borderId="15" xfId="0" applyNumberFormat="1" applyFont="1" applyFill="1" applyBorder="1" applyAlignment="1">
      <alignment horizontal="center" vertical="center" wrapText="1"/>
    </xf>
    <xf numFmtId="0" fontId="90" fillId="0" borderId="15" xfId="0" applyFont="1" applyBorder="1" applyAlignment="1">
      <alignment horizontal="center" vertical="center" wrapText="1"/>
    </xf>
    <xf numFmtId="0" fontId="89" fillId="0" borderId="15" xfId="2012" applyNumberFormat="1" applyFont="1" applyFill="1" applyBorder="1" applyAlignment="1">
      <alignment horizontal="center" vertical="center" wrapText="1"/>
    </xf>
    <xf numFmtId="0" fontId="20" fillId="0" borderId="15" xfId="2012" applyNumberFormat="1" applyFont="1" applyFill="1" applyBorder="1" applyAlignment="1">
      <alignment horizontal="center" vertical="center" wrapText="1"/>
    </xf>
    <xf numFmtId="0" fontId="93" fillId="0" borderId="15" xfId="2010" applyNumberFormat="1" applyFont="1" applyFill="1" applyBorder="1" applyAlignment="1">
      <alignment horizontal="center" vertical="center" wrapText="1"/>
    </xf>
    <xf numFmtId="0" fontId="20" fillId="0" borderId="15" xfId="2010" applyNumberFormat="1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>
      <alignment horizontal="center" vertical="center"/>
    </xf>
    <xf numFmtId="0" fontId="93" fillId="0" borderId="15" xfId="0" applyNumberFormat="1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>
      <alignment horizontal="center" vertical="center" wrapText="1"/>
    </xf>
    <xf numFmtId="0" fontId="20" fillId="0" borderId="15" xfId="2011" applyNumberFormat="1" applyFont="1" applyFill="1" applyBorder="1" applyAlignment="1">
      <alignment horizontal="center" vertical="center" wrapText="1"/>
    </xf>
    <xf numFmtId="0" fontId="93" fillId="0" borderId="14" xfId="0" applyNumberFormat="1" applyFont="1" applyFill="1" applyBorder="1" applyAlignment="1">
      <alignment horizontal="center" vertical="center" wrapText="1"/>
    </xf>
    <xf numFmtId="0" fontId="110" fillId="0" borderId="15" xfId="0" applyNumberFormat="1" applyFont="1" applyFill="1" applyBorder="1">
      <alignment vertical="center"/>
    </xf>
    <xf numFmtId="178" fontId="108" fillId="0" borderId="15" xfId="0" applyNumberFormat="1" applyFont="1" applyFill="1" applyBorder="1" applyAlignment="1">
      <alignment horizontal="center" vertical="center" wrapText="1"/>
    </xf>
    <xf numFmtId="178" fontId="93" fillId="0" borderId="15" xfId="2010" applyNumberFormat="1" applyFont="1" applyFill="1" applyBorder="1" applyAlignment="1">
      <alignment horizontal="center" vertical="center" wrapText="1"/>
    </xf>
    <xf numFmtId="178" fontId="93" fillId="0" borderId="15" xfId="2010" applyNumberFormat="1" applyFont="1" applyFill="1" applyBorder="1" applyAlignment="1">
      <alignment horizontal="center" vertical="center"/>
    </xf>
    <xf numFmtId="178" fontId="87" fillId="0" borderId="15" xfId="0" applyNumberFormat="1" applyFont="1" applyFill="1" applyBorder="1" applyAlignment="1">
      <alignment horizontal="center" vertical="center"/>
    </xf>
    <xf numFmtId="178" fontId="93" fillId="0" borderId="14" xfId="0" applyNumberFormat="1" applyFont="1" applyFill="1" applyBorder="1" applyAlignment="1">
      <alignment horizontal="center" vertical="center" wrapText="1"/>
    </xf>
    <xf numFmtId="178" fontId="110" fillId="0" borderId="15" xfId="0" applyNumberFormat="1" applyFont="1" applyFill="1" applyBorder="1">
      <alignment vertical="center"/>
    </xf>
    <xf numFmtId="181" fontId="94" fillId="3" borderId="15" xfId="1123" applyNumberFormat="1" applyFont="1" applyFill="1" applyBorder="1" applyAlignment="1">
      <alignment horizontal="center" vertical="center" wrapText="1"/>
    </xf>
    <xf numFmtId="0" fontId="96" fillId="3" borderId="15" xfId="0" applyFont="1" applyFill="1" applyBorder="1" applyAlignment="1">
      <alignment horizontal="left" vertical="center" wrapText="1"/>
    </xf>
    <xf numFmtId="0" fontId="96" fillId="3" borderId="15" xfId="0" applyFont="1" applyFill="1" applyBorder="1" applyAlignment="1">
      <alignment horizontal="center" vertical="center" wrapText="1"/>
    </xf>
    <xf numFmtId="178" fontId="94" fillId="3" borderId="15" xfId="1123" applyNumberFormat="1" applyFont="1" applyFill="1" applyBorder="1" applyAlignment="1">
      <alignment horizontal="right" vertical="center" wrapText="1"/>
    </xf>
    <xf numFmtId="0" fontId="96" fillId="3" borderId="15" xfId="2009" applyNumberFormat="1" applyFont="1" applyFill="1" applyBorder="1" applyAlignment="1">
      <alignment horizontal="left" vertical="center" wrapText="1"/>
    </xf>
    <xf numFmtId="0" fontId="98" fillId="3" borderId="15" xfId="0" applyFont="1" applyFill="1" applyBorder="1" applyAlignment="1">
      <alignment horizontal="left" vertical="center" wrapText="1"/>
    </xf>
    <xf numFmtId="0" fontId="71" fillId="0" borderId="15" xfId="0" applyFont="1" applyBorder="1" applyAlignment="1">
      <alignment horizontal="center" vertical="center"/>
    </xf>
    <xf numFmtId="0" fontId="22" fillId="3" borderId="15" xfId="0" applyFont="1" applyFill="1" applyBorder="1" applyAlignment="1">
      <alignment horizontal="center" vertical="center" readingOrder="1"/>
    </xf>
    <xf numFmtId="0" fontId="22" fillId="0" borderId="15" xfId="0" applyFont="1" applyBorder="1" applyAlignment="1">
      <alignment horizontal="center" vertical="center" readingOrder="1"/>
    </xf>
    <xf numFmtId="0" fontId="22" fillId="0" borderId="15" xfId="0" applyFont="1" applyBorder="1" applyAlignment="1">
      <alignment horizontal="center" vertical="center" wrapText="1" readingOrder="1"/>
    </xf>
    <xf numFmtId="0" fontId="111" fillId="3" borderId="15" xfId="0" applyFont="1" applyFill="1" applyBorder="1" applyAlignment="1">
      <alignment horizontal="center" vertical="center" wrapText="1" readingOrder="1"/>
    </xf>
    <xf numFmtId="0" fontId="111" fillId="0" borderId="15" xfId="0" applyFont="1" applyBorder="1" applyAlignment="1">
      <alignment horizontal="center" vertical="center" readingOrder="1"/>
    </xf>
    <xf numFmtId="0" fontId="0" fillId="0" borderId="0" xfId="0" applyAlignment="1">
      <alignment horizontal="center" vertical="center" readingOrder="1"/>
    </xf>
    <xf numFmtId="0" fontId="4" fillId="0" borderId="15" xfId="2012" applyFont="1" applyBorder="1" applyAlignment="1">
      <alignment horizontal="center" vertical="center" wrapText="1" readingOrder="1"/>
    </xf>
    <xf numFmtId="0" fontId="4" fillId="0" borderId="15" xfId="2012" applyFont="1" applyBorder="1" applyAlignment="1">
      <alignment horizontal="left" vertical="center" wrapText="1" readingOrder="1"/>
    </xf>
    <xf numFmtId="178" fontId="4" fillId="0" borderId="15" xfId="2012" applyNumberFormat="1" applyFont="1" applyBorder="1" applyAlignment="1">
      <alignment horizontal="center" vertical="center" wrapText="1" readingOrder="1"/>
    </xf>
    <xf numFmtId="178" fontId="59" fillId="3" borderId="15" xfId="0" applyNumberFormat="1" applyFont="1" applyFill="1" applyBorder="1" applyAlignment="1">
      <alignment horizontal="center" vertical="center" readingOrder="1"/>
    </xf>
    <xf numFmtId="0" fontId="59" fillId="0" borderId="15" xfId="0" applyFont="1" applyBorder="1" applyAlignment="1">
      <alignment horizontal="center" vertical="center" readingOrder="1"/>
    </xf>
    <xf numFmtId="178" fontId="59" fillId="0" borderId="15" xfId="0" applyNumberFormat="1" applyFont="1" applyBorder="1" applyAlignment="1">
      <alignment horizontal="center" vertical="center" readingOrder="1"/>
    </xf>
    <xf numFmtId="0" fontId="59" fillId="0" borderId="0" xfId="0" applyFont="1" applyAlignment="1">
      <alignment horizontal="center" vertical="center" readingOrder="1"/>
    </xf>
    <xf numFmtId="0" fontId="72" fillId="0" borderId="15" xfId="0" applyFont="1" applyBorder="1" applyAlignment="1">
      <alignment horizontal="left" vertical="center" wrapText="1" readingOrder="1"/>
    </xf>
    <xf numFmtId="0" fontId="72" fillId="0" borderId="15" xfId="1123" applyFont="1" applyBorder="1" applyAlignment="1">
      <alignment horizontal="center" vertical="center" wrapText="1"/>
    </xf>
    <xf numFmtId="0" fontId="72" fillId="0" borderId="15" xfId="1123" applyFont="1" applyBorder="1" applyAlignment="1">
      <alignment horizontal="left" vertical="center" wrapText="1"/>
    </xf>
    <xf numFmtId="178" fontId="72" fillId="0" borderId="15" xfId="1123" applyNumberFormat="1" applyFont="1" applyBorder="1" applyAlignment="1">
      <alignment horizontal="center" vertical="center" wrapText="1"/>
    </xf>
    <xf numFmtId="178" fontId="59" fillId="3" borderId="15" xfId="0" applyNumberFormat="1" applyFont="1" applyFill="1" applyBorder="1" applyAlignment="1">
      <alignment horizontal="center" vertical="center"/>
    </xf>
    <xf numFmtId="0" fontId="59" fillId="0" borderId="15" xfId="0" applyFont="1" applyBorder="1">
      <alignment vertical="center"/>
    </xf>
    <xf numFmtId="0" fontId="72" fillId="0" borderId="15" xfId="0" applyFont="1" applyBorder="1" applyAlignment="1">
      <alignment horizontal="center" vertical="center" readingOrder="1"/>
    </xf>
    <xf numFmtId="178" fontId="72" fillId="0" borderId="15" xfId="0" applyNumberFormat="1" applyFont="1" applyBorder="1" applyAlignment="1">
      <alignment horizontal="center" vertical="center" readingOrder="1"/>
    </xf>
    <xf numFmtId="0" fontId="72" fillId="3" borderId="15" xfId="1123" applyFont="1" applyFill="1" applyBorder="1" applyAlignment="1">
      <alignment horizontal="left" vertical="center" wrapText="1"/>
    </xf>
    <xf numFmtId="0" fontId="9" fillId="0" borderId="15" xfId="2012" applyFont="1" applyBorder="1" applyAlignment="1">
      <alignment horizontal="center" vertical="center" wrapText="1" readingOrder="1"/>
    </xf>
    <xf numFmtId="0" fontId="124" fillId="0" borderId="15" xfId="0" applyFont="1" applyBorder="1" applyAlignment="1">
      <alignment horizontal="left" vertical="center" wrapText="1" readingOrder="1"/>
    </xf>
    <xf numFmtId="0" fontId="124" fillId="0" borderId="15" xfId="1123" applyNumberFormat="1" applyFont="1" applyBorder="1" applyAlignment="1">
      <alignment horizontal="center" vertical="center" wrapText="1"/>
    </xf>
    <xf numFmtId="0" fontId="124" fillId="0" borderId="15" xfId="1123" applyFont="1" applyBorder="1" applyAlignment="1">
      <alignment horizontal="left" vertical="center" wrapText="1"/>
    </xf>
    <xf numFmtId="0" fontId="124" fillId="0" borderId="15" xfId="1123" applyFont="1" applyBorder="1" applyAlignment="1">
      <alignment horizontal="center" vertical="center" wrapText="1"/>
    </xf>
    <xf numFmtId="178" fontId="124" fillId="0" borderId="15" xfId="1123" applyNumberFormat="1" applyFont="1" applyBorder="1" applyAlignment="1">
      <alignment horizontal="center" vertical="center" wrapText="1"/>
    </xf>
    <xf numFmtId="178" fontId="71" fillId="3" borderId="15" xfId="0" applyNumberFormat="1" applyFont="1" applyFill="1" applyBorder="1" applyAlignment="1">
      <alignment horizontal="center" vertical="center"/>
    </xf>
    <xf numFmtId="178" fontId="71" fillId="0" borderId="15" xfId="0" applyNumberFormat="1" applyFont="1" applyBorder="1" applyAlignment="1">
      <alignment horizontal="center" vertical="center" readingOrder="1"/>
    </xf>
    <xf numFmtId="178" fontId="9" fillId="0" borderId="15" xfId="2012" applyNumberFormat="1" applyFont="1" applyBorder="1" applyAlignment="1">
      <alignment horizontal="center" vertical="center" wrapText="1" readingOrder="1"/>
    </xf>
    <xf numFmtId="0" fontId="0" fillId="0" borderId="0" xfId="0" applyAlignment="1">
      <alignment horizontal="left" vertical="center" readingOrder="1"/>
    </xf>
    <xf numFmtId="0" fontId="0" fillId="0" borderId="0" xfId="0" applyAlignment="1">
      <alignment vertical="center" readingOrder="1"/>
    </xf>
    <xf numFmtId="0" fontId="93" fillId="3" borderId="15" xfId="1383" applyNumberFormat="1" applyFont="1" applyFill="1" applyBorder="1" applyAlignment="1">
      <alignment horizontal="center" vertical="center" wrapText="1"/>
    </xf>
    <xf numFmtId="0" fontId="93" fillId="2" borderId="15" xfId="1383" applyNumberFormat="1" applyFont="1" applyFill="1" applyBorder="1" applyAlignment="1" applyProtection="1">
      <alignment horizontal="center" vertical="center" wrapText="1"/>
    </xf>
    <xf numFmtId="178" fontId="93" fillId="0" borderId="15" xfId="0" applyNumberFormat="1" applyFont="1" applyFill="1" applyBorder="1" applyAlignment="1">
      <alignment horizontal="center" vertical="center" wrapText="1"/>
    </xf>
    <xf numFmtId="0" fontId="93" fillId="0" borderId="15" xfId="0" applyNumberFormat="1" applyFont="1" applyFill="1" applyBorder="1" applyAlignment="1">
      <alignment horizontal="center" vertical="center" wrapText="1"/>
    </xf>
    <xf numFmtId="0" fontId="20" fillId="3" borderId="15" xfId="1383" applyNumberFormat="1" applyFont="1" applyFill="1" applyBorder="1" applyAlignment="1">
      <alignment horizontal="center" vertical="center" wrapText="1"/>
    </xf>
    <xf numFmtId="0" fontId="20" fillId="3" borderId="15" xfId="0" applyNumberFormat="1" applyFont="1" applyFill="1" applyBorder="1" applyAlignment="1">
      <alignment horizontal="center" vertical="center" wrapText="1"/>
    </xf>
    <xf numFmtId="178" fontId="20" fillId="3" borderId="15" xfId="1383" applyNumberFormat="1" applyFont="1" applyFill="1" applyBorder="1" applyAlignment="1">
      <alignment horizontal="center" vertical="center" wrapText="1"/>
    </xf>
    <xf numFmtId="0" fontId="20" fillId="3" borderId="15" xfId="2020" applyNumberFormat="1" applyFont="1" applyFill="1" applyBorder="1" applyAlignment="1">
      <alignment horizontal="center" vertical="center" wrapText="1"/>
    </xf>
    <xf numFmtId="178" fontId="20" fillId="3" borderId="15" xfId="1676" applyNumberFormat="1" applyFont="1" applyFill="1" applyBorder="1" applyAlignment="1">
      <alignment horizontal="center" vertical="center" wrapText="1"/>
    </xf>
    <xf numFmtId="0" fontId="126" fillId="0" borderId="0" xfId="0" applyNumberFormat="1" applyFont="1">
      <alignment vertical="center"/>
    </xf>
    <xf numFmtId="0" fontId="20" fillId="3" borderId="15" xfId="2021" applyNumberFormat="1" applyFont="1" applyFill="1" applyBorder="1" applyAlignment="1">
      <alignment horizontal="center" vertical="center" wrapText="1"/>
    </xf>
    <xf numFmtId="0" fontId="20" fillId="0" borderId="15" xfId="0" applyNumberFormat="1" applyFont="1" applyBorder="1" applyAlignment="1">
      <alignment horizontal="center" vertical="center" wrapText="1"/>
    </xf>
    <xf numFmtId="178" fontId="93" fillId="3" borderId="15" xfId="1383" applyNumberFormat="1" applyFont="1" applyFill="1" applyBorder="1" applyAlignment="1">
      <alignment horizontal="center" vertical="center" wrapText="1"/>
    </xf>
    <xf numFmtId="0" fontId="110" fillId="0" borderId="0" xfId="0" applyFont="1">
      <alignment vertical="center"/>
    </xf>
    <xf numFmtId="0" fontId="127" fillId="0" borderId="15" xfId="0" applyFont="1" applyBorder="1" applyAlignment="1">
      <alignment horizontal="center" vertical="center" wrapText="1"/>
    </xf>
    <xf numFmtId="182" fontId="127" fillId="0" borderId="15" xfId="2014" applyNumberFormat="1" applyFont="1" applyFill="1" applyBorder="1" applyAlignment="1">
      <alignment horizontal="center" vertical="center" wrapText="1"/>
    </xf>
    <xf numFmtId="3" fontId="110" fillId="0" borderId="0" xfId="0" applyNumberFormat="1" applyFont="1">
      <alignment vertical="center"/>
    </xf>
    <xf numFmtId="4" fontId="110" fillId="0" borderId="0" xfId="0" applyNumberFormat="1" applyFont="1">
      <alignment vertical="center"/>
    </xf>
    <xf numFmtId="2" fontId="110" fillId="0" borderId="0" xfId="0" applyNumberFormat="1" applyFont="1">
      <alignment vertical="center"/>
    </xf>
    <xf numFmtId="0" fontId="74" fillId="0" borderId="15" xfId="2022" applyFont="1" applyBorder="1" applyAlignment="1">
      <alignment horizontal="center" vertical="center" wrapText="1"/>
    </xf>
    <xf numFmtId="187" fontId="74" fillId="0" borderId="15" xfId="0" applyNumberFormat="1" applyFont="1" applyBorder="1" applyAlignment="1">
      <alignment horizontal="center" vertical="center" wrapText="1"/>
    </xf>
    <xf numFmtId="3" fontId="74" fillId="0" borderId="15" xfId="0" applyNumberFormat="1" applyFont="1" applyBorder="1" applyAlignment="1">
      <alignment horizontal="center" vertical="center" wrapText="1"/>
    </xf>
    <xf numFmtId="38" fontId="74" fillId="0" borderId="15" xfId="0" applyNumberFormat="1" applyFont="1" applyBorder="1" applyAlignment="1">
      <alignment horizontal="center" vertical="center" wrapText="1"/>
    </xf>
    <xf numFmtId="0" fontId="60" fillId="0" borderId="0" xfId="0" applyFont="1">
      <alignment vertical="center"/>
    </xf>
    <xf numFmtId="0" fontId="74" fillId="0" borderId="15" xfId="0" applyFont="1" applyBorder="1" applyAlignment="1">
      <alignment horizontal="center" vertical="center" wrapText="1"/>
    </xf>
    <xf numFmtId="0" fontId="76" fillId="0" borderId="15" xfId="0" applyFont="1" applyBorder="1" applyAlignment="1">
      <alignment vertical="center" wrapText="1"/>
    </xf>
    <xf numFmtId="187" fontId="76" fillId="0" borderId="15" xfId="0" applyNumberFormat="1" applyFont="1" applyBorder="1" applyAlignment="1">
      <alignment vertical="center" wrapText="1"/>
    </xf>
    <xf numFmtId="38" fontId="76" fillId="0" borderId="15" xfId="0" applyNumberFormat="1" applyFont="1" applyBorder="1" applyAlignment="1">
      <alignment horizontal="center" vertical="center" wrapText="1"/>
    </xf>
    <xf numFmtId="3" fontId="60" fillId="0" borderId="0" xfId="0" applyNumberFormat="1" applyFont="1">
      <alignment vertical="center"/>
    </xf>
    <xf numFmtId="9" fontId="76" fillId="0" borderId="15" xfId="0" applyNumberFormat="1" applyFont="1" applyBorder="1" applyAlignment="1">
      <alignment horizontal="center" vertical="center" wrapText="1"/>
    </xf>
    <xf numFmtId="0" fontId="76" fillId="0" borderId="15" xfId="0" applyFont="1" applyBorder="1" applyAlignment="1">
      <alignment horizontal="center" vertical="center" wrapText="1"/>
    </xf>
    <xf numFmtId="0" fontId="74" fillId="0" borderId="15" xfId="0" applyFont="1" applyBorder="1" applyAlignment="1">
      <alignment horizontal="center" vertical="center"/>
    </xf>
    <xf numFmtId="3" fontId="76" fillId="0" borderId="15" xfId="0" applyNumberFormat="1" applyFont="1" applyBorder="1" applyAlignment="1">
      <alignment horizontal="center" vertical="center" wrapText="1"/>
    </xf>
    <xf numFmtId="0" fontId="74" fillId="0" borderId="15" xfId="0" applyFont="1" applyBorder="1" applyAlignment="1">
      <alignment vertical="center" wrapText="1"/>
    </xf>
    <xf numFmtId="183" fontId="74" fillId="0" borderId="15" xfId="0" applyNumberFormat="1" applyFont="1" applyBorder="1" applyAlignment="1">
      <alignment horizontal="center" vertical="center" wrapText="1"/>
    </xf>
    <xf numFmtId="1" fontId="74" fillId="0" borderId="15" xfId="0" applyNumberFormat="1" applyFont="1" applyBorder="1" applyAlignment="1">
      <alignment horizontal="center" vertical="center" wrapText="1"/>
    </xf>
    <xf numFmtId="0" fontId="4" fillId="3" borderId="24" xfId="0" applyNumberFormat="1" applyFont="1" applyFill="1" applyBorder="1" applyAlignment="1">
      <alignment horizontal="center" vertical="center"/>
    </xf>
    <xf numFmtId="0" fontId="4" fillId="3" borderId="24" xfId="0" applyNumberFormat="1" applyFont="1" applyFill="1" applyBorder="1" applyAlignment="1">
      <alignment horizontal="left" vertical="center"/>
    </xf>
    <xf numFmtId="188" fontId="4" fillId="3" borderId="24" xfId="0" applyNumberFormat="1" applyFont="1" applyFill="1" applyBorder="1" applyAlignment="1">
      <alignment horizontal="center" vertical="center"/>
    </xf>
    <xf numFmtId="0" fontId="59" fillId="3" borderId="24" xfId="0" applyNumberFormat="1" applyFont="1" applyFill="1" applyBorder="1" applyAlignment="1">
      <alignment horizontal="center" vertical="center"/>
    </xf>
    <xf numFmtId="0" fontId="4" fillId="3" borderId="24" xfId="0" applyNumberFormat="1" applyFont="1" applyFill="1" applyBorder="1" applyAlignment="1">
      <alignment horizontal="center" vertical="center" shrinkToFit="1"/>
    </xf>
    <xf numFmtId="0" fontId="0" fillId="0" borderId="24" xfId="0" applyBorder="1">
      <alignment vertical="center"/>
    </xf>
    <xf numFmtId="0" fontId="4" fillId="3" borderId="24" xfId="0" applyNumberFormat="1" applyFont="1" applyFill="1" applyBorder="1" applyAlignment="1">
      <alignment horizontal="right" vertical="center"/>
    </xf>
    <xf numFmtId="0" fontId="0" fillId="0" borderId="24" xfId="0" applyNumberFormat="1" applyBorder="1">
      <alignment vertical="center"/>
    </xf>
    <xf numFmtId="0" fontId="60" fillId="29" borderId="15" xfId="0" applyNumberFormat="1" applyFont="1" applyFill="1" applyBorder="1" applyAlignment="1">
      <alignment horizontal="center" vertical="center"/>
    </xf>
    <xf numFmtId="0" fontId="4" fillId="29" borderId="15" xfId="0" applyNumberFormat="1" applyFont="1" applyFill="1" applyBorder="1" applyAlignment="1">
      <alignment horizontal="center" vertical="center" wrapText="1"/>
    </xf>
    <xf numFmtId="178" fontId="4" fillId="3" borderId="15" xfId="0" applyNumberFormat="1" applyFont="1" applyFill="1" applyBorder="1" applyAlignment="1">
      <alignment horizontal="center" vertical="center"/>
    </xf>
    <xf numFmtId="178" fontId="4" fillId="3" borderId="15" xfId="2023" applyNumberFormat="1" applyFont="1" applyFill="1" applyBorder="1" applyAlignment="1">
      <alignment horizontal="center" vertical="center" wrapText="1"/>
    </xf>
    <xf numFmtId="178" fontId="4" fillId="3" borderId="15" xfId="2023" applyNumberFormat="1" applyFont="1" applyFill="1" applyBorder="1" applyAlignment="1">
      <alignment horizontal="center" vertical="center"/>
    </xf>
    <xf numFmtId="178" fontId="59" fillId="3" borderId="15" xfId="0" applyNumberFormat="1" applyFont="1" applyFill="1" applyBorder="1">
      <alignment vertical="center"/>
    </xf>
    <xf numFmtId="0" fontId="4" fillId="29" borderId="15" xfId="0" applyNumberFormat="1" applyFont="1" applyFill="1" applyBorder="1" applyAlignment="1">
      <alignment horizontal="center" vertical="center"/>
    </xf>
    <xf numFmtId="178" fontId="60" fillId="3" borderId="15" xfId="0" applyNumberFormat="1" applyFont="1" applyFill="1" applyBorder="1">
      <alignment vertical="center"/>
    </xf>
    <xf numFmtId="0" fontId="60" fillId="3" borderId="0" xfId="0" applyNumberFormat="1" applyFont="1" applyFill="1">
      <alignment vertical="center"/>
    </xf>
    <xf numFmtId="0" fontId="4" fillId="3" borderId="15" xfId="0" applyNumberFormat="1" applyFont="1" applyFill="1" applyBorder="1" applyAlignment="1">
      <alignment horizontal="center" vertical="center" wrapText="1"/>
    </xf>
    <xf numFmtId="178" fontId="60" fillId="3" borderId="15" xfId="0" applyNumberFormat="1" applyFont="1" applyFill="1" applyBorder="1" applyAlignment="1">
      <alignment horizontal="center"/>
    </xf>
    <xf numFmtId="189" fontId="0" fillId="3" borderId="0" xfId="0" applyNumberFormat="1" applyFill="1">
      <alignment vertical="center"/>
    </xf>
    <xf numFmtId="189" fontId="0" fillId="0" borderId="0" xfId="0" applyNumberFormat="1">
      <alignment vertical="center"/>
    </xf>
    <xf numFmtId="182" fontId="133" fillId="3" borderId="14" xfId="0" applyNumberFormat="1" applyFont="1" applyFill="1" applyBorder="1" applyAlignment="1">
      <alignment horizontal="center" vertical="center"/>
    </xf>
    <xf numFmtId="189" fontId="133" fillId="3" borderId="14" xfId="0" applyNumberFormat="1" applyFont="1" applyFill="1" applyBorder="1" applyAlignment="1">
      <alignment horizontal="center" vertical="center" wrapText="1"/>
    </xf>
    <xf numFmtId="189" fontId="133" fillId="3" borderId="14" xfId="0" applyNumberFormat="1" applyFont="1" applyFill="1" applyBorder="1" applyAlignment="1">
      <alignment horizontal="center" vertical="center"/>
    </xf>
    <xf numFmtId="177" fontId="133" fillId="3" borderId="14" xfId="0" applyNumberFormat="1" applyFont="1" applyFill="1" applyBorder="1" applyAlignment="1">
      <alignment horizontal="center" vertical="center"/>
    </xf>
    <xf numFmtId="178" fontId="133" fillId="3" borderId="14" xfId="0" applyNumberFormat="1" applyFont="1" applyFill="1" applyBorder="1" applyAlignment="1">
      <alignment horizontal="center" vertical="center"/>
    </xf>
    <xf numFmtId="0" fontId="133" fillId="3" borderId="15" xfId="1361" applyFont="1" applyFill="1" applyBorder="1" applyAlignment="1">
      <alignment horizontal="center" vertical="center" wrapText="1"/>
    </xf>
    <xf numFmtId="0" fontId="133" fillId="3" borderId="15" xfId="1361" applyFont="1" applyFill="1" applyBorder="1" applyAlignment="1">
      <alignment vertical="center" wrapText="1"/>
    </xf>
    <xf numFmtId="189" fontId="133" fillId="3" borderId="15" xfId="1199" applyNumberFormat="1" applyFont="1" applyFill="1" applyBorder="1" applyAlignment="1">
      <alignment horizontal="left" vertical="center" wrapText="1"/>
    </xf>
    <xf numFmtId="0" fontId="133" fillId="3" borderId="15" xfId="0" applyNumberFormat="1" applyFont="1" applyFill="1" applyBorder="1" applyAlignment="1">
      <alignment horizontal="left" vertical="center" wrapText="1"/>
    </xf>
    <xf numFmtId="182" fontId="133" fillId="3" borderId="15" xfId="2009" applyNumberFormat="1" applyFont="1" applyFill="1" applyBorder="1" applyAlignment="1">
      <alignment horizontal="left" vertical="center" wrapText="1"/>
    </xf>
    <xf numFmtId="177" fontId="133" fillId="3" borderId="15" xfId="0" applyNumberFormat="1" applyFont="1" applyFill="1" applyBorder="1" applyAlignment="1">
      <alignment horizontal="right" vertical="center" wrapText="1"/>
    </xf>
    <xf numFmtId="0" fontId="133" fillId="3" borderId="15" xfId="0" applyNumberFormat="1" applyFont="1" applyFill="1" applyBorder="1" applyAlignment="1">
      <alignment horizontal="center" vertical="center" wrapText="1"/>
    </xf>
    <xf numFmtId="178" fontId="133" fillId="3" borderId="15" xfId="1199" applyNumberFormat="1" applyFont="1" applyFill="1" applyBorder="1" applyAlignment="1">
      <alignment horizontal="right" vertical="center" wrapText="1"/>
    </xf>
    <xf numFmtId="0" fontId="134" fillId="3" borderId="15" xfId="1361" applyFont="1" applyFill="1" applyBorder="1" applyAlignment="1">
      <alignment horizontal="center" vertical="center" wrapText="1"/>
    </xf>
    <xf numFmtId="0" fontId="134" fillId="3" borderId="15" xfId="1361" applyFont="1" applyFill="1" applyBorder="1" applyAlignment="1">
      <alignment vertical="center" wrapText="1"/>
    </xf>
    <xf numFmtId="189" fontId="134" fillId="3" borderId="15" xfId="1199" applyNumberFormat="1" applyFont="1" applyFill="1" applyBorder="1" applyAlignment="1">
      <alignment horizontal="left" vertical="center" wrapText="1"/>
    </xf>
    <xf numFmtId="0" fontId="134" fillId="3" borderId="15" xfId="0" applyNumberFormat="1" applyFont="1" applyFill="1" applyBorder="1" applyAlignment="1">
      <alignment horizontal="left" vertical="center" wrapText="1"/>
    </xf>
    <xf numFmtId="182" fontId="134" fillId="3" borderId="15" xfId="2009" applyNumberFormat="1" applyFont="1" applyFill="1" applyBorder="1" applyAlignment="1">
      <alignment horizontal="left" vertical="center" wrapText="1"/>
    </xf>
    <xf numFmtId="177" fontId="134" fillId="3" borderId="15" xfId="0" applyNumberFormat="1" applyFont="1" applyFill="1" applyBorder="1" applyAlignment="1">
      <alignment horizontal="right" vertical="center" wrapText="1"/>
    </xf>
    <xf numFmtId="0" fontId="134" fillId="3" borderId="15" xfId="0" applyNumberFormat="1" applyFont="1" applyFill="1" applyBorder="1" applyAlignment="1">
      <alignment horizontal="center" vertical="center" wrapText="1"/>
    </xf>
    <xf numFmtId="178" fontId="134" fillId="3" borderId="15" xfId="1199" applyNumberFormat="1" applyFont="1" applyFill="1" applyBorder="1" applyAlignment="1">
      <alignment horizontal="right" vertical="center" wrapText="1"/>
    </xf>
    <xf numFmtId="0" fontId="134" fillId="3" borderId="15" xfId="2009" applyNumberFormat="1" applyFont="1" applyFill="1" applyBorder="1" applyAlignment="1">
      <alignment horizontal="left" vertical="center" wrapText="1"/>
    </xf>
    <xf numFmtId="0" fontId="134" fillId="3" borderId="15" xfId="2009" applyFont="1" applyFill="1" applyBorder="1" applyAlignment="1">
      <alignment horizontal="left" vertical="center" wrapText="1"/>
    </xf>
    <xf numFmtId="0" fontId="133" fillId="3" borderId="15" xfId="1199" applyNumberFormat="1" applyFont="1" applyFill="1" applyBorder="1" applyAlignment="1">
      <alignment horizontal="left" vertical="center" wrapText="1"/>
    </xf>
    <xf numFmtId="0" fontId="133" fillId="3" borderId="15" xfId="2009" applyFont="1" applyFill="1" applyBorder="1" applyAlignment="1">
      <alignment horizontal="left" vertical="center" wrapText="1"/>
    </xf>
    <xf numFmtId="178" fontId="133" fillId="3" borderId="15" xfId="2009" applyNumberFormat="1" applyFont="1" applyFill="1" applyBorder="1" applyAlignment="1">
      <alignment horizontal="right" vertical="center" wrapText="1"/>
    </xf>
    <xf numFmtId="0" fontId="133" fillId="3" borderId="15" xfId="2019" applyFont="1" applyFill="1" applyBorder="1" applyAlignment="1">
      <alignment horizontal="center" vertical="center" wrapText="1"/>
    </xf>
    <xf numFmtId="0" fontId="134" fillId="3" borderId="15" xfId="1199" applyNumberFormat="1" applyFont="1" applyFill="1" applyBorder="1" applyAlignment="1">
      <alignment horizontal="left" vertical="center" wrapText="1"/>
    </xf>
    <xf numFmtId="178" fontId="134" fillId="3" borderId="15" xfId="2009" applyNumberFormat="1" applyFont="1" applyFill="1" applyBorder="1" applyAlignment="1">
      <alignment horizontal="right" vertical="center" wrapText="1"/>
    </xf>
    <xf numFmtId="0" fontId="134" fillId="3" borderId="15" xfId="2019" applyFont="1" applyFill="1" applyBorder="1" applyAlignment="1">
      <alignment horizontal="center" vertical="center" wrapText="1"/>
    </xf>
    <xf numFmtId="178" fontId="134" fillId="3" borderId="15" xfId="2019" applyNumberFormat="1" applyFont="1" applyFill="1" applyBorder="1" applyAlignment="1">
      <alignment horizontal="right" vertical="center" wrapText="1"/>
    </xf>
    <xf numFmtId="182" fontId="134" fillId="3" borderId="15" xfId="2019" applyNumberFormat="1" applyFont="1" applyFill="1" applyBorder="1" applyAlignment="1">
      <alignment horizontal="left" vertical="center" wrapText="1"/>
    </xf>
    <xf numFmtId="189" fontId="134" fillId="3" borderId="15" xfId="0" applyNumberFormat="1" applyFont="1" applyFill="1" applyBorder="1" applyAlignment="1">
      <alignment vertical="center" wrapText="1"/>
    </xf>
    <xf numFmtId="0" fontId="134" fillId="3" borderId="15" xfId="1123" applyNumberFormat="1" applyFont="1" applyFill="1" applyBorder="1" applyAlignment="1">
      <alignment horizontal="left" vertical="center" wrapText="1"/>
    </xf>
    <xf numFmtId="0" fontId="133" fillId="3" borderId="15" xfId="2009" applyNumberFormat="1" applyFont="1" applyFill="1" applyBorder="1" applyAlignment="1">
      <alignment horizontal="left" vertical="center" wrapText="1"/>
    </xf>
    <xf numFmtId="182" fontId="133" fillId="3" borderId="15" xfId="0" applyNumberFormat="1" applyFont="1" applyFill="1" applyBorder="1" applyAlignment="1">
      <alignment horizontal="center" vertical="center" wrapText="1"/>
    </xf>
    <xf numFmtId="182" fontId="133" fillId="3" borderId="15" xfId="2019" applyNumberFormat="1" applyFont="1" applyFill="1" applyBorder="1" applyAlignment="1">
      <alignment horizontal="left" vertical="center" wrapText="1"/>
    </xf>
    <xf numFmtId="178" fontId="133" fillId="3" borderId="15" xfId="2019" applyNumberFormat="1" applyFont="1" applyFill="1" applyBorder="1" applyAlignment="1">
      <alignment horizontal="right" vertical="center" wrapText="1"/>
    </xf>
    <xf numFmtId="182" fontId="134" fillId="3" borderId="15" xfId="0" applyNumberFormat="1" applyFont="1" applyFill="1" applyBorder="1" applyAlignment="1">
      <alignment horizontal="center" vertical="center" wrapText="1"/>
    </xf>
    <xf numFmtId="0" fontId="60" fillId="3" borderId="1" xfId="0" applyNumberFormat="1" applyFont="1" applyFill="1" applyBorder="1" applyAlignment="1">
      <alignment horizontal="center" vertical="center" wrapText="1"/>
    </xf>
    <xf numFmtId="0" fontId="59" fillId="0" borderId="1" xfId="0" applyFont="1" applyBorder="1" applyAlignment="1">
      <alignment horizontal="center" vertical="center"/>
    </xf>
    <xf numFmtId="178" fontId="60" fillId="3" borderId="1" xfId="0" applyNumberFormat="1" applyFont="1" applyFill="1" applyBorder="1" applyAlignment="1">
      <alignment horizontal="center" vertical="center" wrapText="1"/>
    </xf>
    <xf numFmtId="178" fontId="60" fillId="3" borderId="1" xfId="0" applyNumberFormat="1" applyFont="1" applyFill="1" applyBorder="1" applyAlignment="1">
      <alignment horizontal="left" vertical="center" wrapText="1"/>
    </xf>
    <xf numFmtId="178" fontId="60" fillId="3" borderId="1" xfId="2009" applyNumberFormat="1" applyFont="1" applyFill="1" applyBorder="1" applyAlignment="1">
      <alignment horizontal="left" vertical="center" wrapText="1"/>
    </xf>
    <xf numFmtId="178" fontId="60" fillId="3" borderId="1" xfId="1199" applyNumberFormat="1" applyFont="1" applyFill="1" applyBorder="1" applyAlignment="1">
      <alignment horizontal="left" vertical="center" wrapText="1"/>
    </xf>
    <xf numFmtId="189" fontId="60" fillId="3" borderId="1" xfId="1228" applyNumberFormat="1" applyFont="1" applyFill="1" applyBorder="1" applyAlignment="1">
      <alignment horizontal="left" vertical="center" wrapText="1"/>
    </xf>
    <xf numFmtId="0" fontId="4" fillId="3" borderId="15" xfId="0" applyFont="1" applyFill="1" applyBorder="1" applyAlignment="1">
      <alignment horizontal="center" vertical="center"/>
    </xf>
    <xf numFmtId="178" fontId="60" fillId="3" borderId="1" xfId="0" applyNumberFormat="1" applyFont="1" applyFill="1" applyBorder="1" applyAlignment="1">
      <alignment horizontal="center" vertical="center" wrapText="1"/>
    </xf>
    <xf numFmtId="0" fontId="60" fillId="3" borderId="1" xfId="0" applyNumberFormat="1" applyFont="1" applyFill="1" applyBorder="1" applyAlignment="1">
      <alignment horizontal="center" vertical="center" wrapText="1"/>
    </xf>
    <xf numFmtId="0" fontId="134" fillId="3" borderId="1" xfId="1405" applyNumberFormat="1" applyFont="1" applyFill="1" applyBorder="1" applyAlignment="1">
      <alignment horizontal="left" vertical="center" wrapText="1"/>
    </xf>
    <xf numFmtId="189" fontId="134" fillId="3" borderId="1" xfId="1199" applyNumberFormat="1" applyFont="1" applyFill="1" applyBorder="1" applyAlignment="1">
      <alignment horizontal="left" vertical="center" wrapText="1"/>
    </xf>
    <xf numFmtId="0" fontId="134" fillId="3" borderId="1" xfId="1405" applyNumberFormat="1" applyFont="1" applyFill="1" applyBorder="1" applyAlignment="1">
      <alignment horizontal="center" vertical="center" wrapText="1"/>
    </xf>
    <xf numFmtId="177" fontId="134" fillId="3" borderId="1" xfId="1405" applyNumberFormat="1" applyFont="1" applyFill="1" applyBorder="1" applyAlignment="1">
      <alignment horizontal="center" vertical="center" wrapText="1"/>
    </xf>
    <xf numFmtId="178" fontId="134" fillId="3" borderId="1" xfId="1199" applyNumberFormat="1" applyFont="1" applyFill="1" applyBorder="1" applyAlignment="1">
      <alignment horizontal="center" vertical="center" wrapText="1"/>
    </xf>
    <xf numFmtId="0" fontId="134" fillId="3" borderId="1" xfId="2009" applyNumberFormat="1" applyFont="1" applyFill="1" applyBorder="1" applyAlignment="1">
      <alignment horizontal="left" vertical="center" wrapText="1"/>
    </xf>
    <xf numFmtId="0" fontId="134" fillId="3" borderId="1" xfId="1199" applyNumberFormat="1" applyFont="1" applyFill="1" applyBorder="1" applyAlignment="1">
      <alignment horizontal="left" vertical="center" wrapText="1"/>
    </xf>
    <xf numFmtId="0" fontId="59" fillId="0" borderId="1" xfId="0" applyFont="1" applyBorder="1" applyAlignment="1">
      <alignment vertical="center"/>
    </xf>
    <xf numFmtId="0" fontId="135" fillId="0" borderId="1" xfId="0" applyFont="1" applyBorder="1" applyAlignment="1">
      <alignment horizontal="left" vertical="center"/>
    </xf>
    <xf numFmtId="0" fontId="59" fillId="0" borderId="24" xfId="0" applyFont="1" applyBorder="1" applyAlignment="1">
      <alignment horizontal="center" vertical="center"/>
    </xf>
    <xf numFmtId="0" fontId="135" fillId="0" borderId="24" xfId="0" applyFont="1" applyBorder="1" applyAlignment="1">
      <alignment horizontal="center" vertical="center"/>
    </xf>
    <xf numFmtId="0" fontId="4" fillId="3" borderId="24" xfId="0" applyNumberFormat="1" applyFont="1" applyFill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/>
    </xf>
    <xf numFmtId="182" fontId="6" fillId="0" borderId="32" xfId="0" applyNumberFormat="1" applyFont="1" applyFill="1" applyBorder="1" applyAlignment="1">
      <alignment horizontal="center" vertical="center"/>
    </xf>
    <xf numFmtId="182" fontId="6" fillId="0" borderId="32" xfId="0" applyNumberFormat="1" applyFont="1" applyBorder="1" applyAlignment="1">
      <alignment horizontal="center" vertical="center"/>
    </xf>
    <xf numFmtId="49" fontId="6" fillId="0" borderId="15" xfId="0" applyNumberFormat="1" applyFont="1" applyBorder="1" applyAlignment="1">
      <alignment horizontal="center" vertical="center" wrapText="1"/>
    </xf>
    <xf numFmtId="182" fontId="6" fillId="0" borderId="15" xfId="0" applyNumberFormat="1" applyFont="1" applyFill="1" applyBorder="1" applyAlignment="1">
      <alignment horizontal="center" vertical="center" wrapText="1"/>
    </xf>
    <xf numFmtId="182" fontId="6" fillId="0" borderId="15" xfId="0" applyNumberFormat="1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/>
    </xf>
    <xf numFmtId="182" fontId="4" fillId="0" borderId="15" xfId="2024" applyNumberFormat="1" applyFont="1" applyFill="1" applyBorder="1" applyAlignment="1">
      <alignment horizontal="center" vertical="center"/>
    </xf>
    <xf numFmtId="182" fontId="4" fillId="0" borderId="15" xfId="0" applyNumberFormat="1" applyFont="1" applyFill="1" applyBorder="1" applyAlignment="1">
      <alignment horizontal="center"/>
    </xf>
    <xf numFmtId="182" fontId="4" fillId="0" borderId="15" xfId="1129" applyNumberFormat="1" applyFont="1" applyFill="1" applyBorder="1" applyAlignment="1">
      <alignment horizontal="center" vertical="center"/>
    </xf>
    <xf numFmtId="182" fontId="7" fillId="0" borderId="15" xfId="0" applyNumberFormat="1" applyFont="1" applyFill="1" applyBorder="1" applyAlignment="1">
      <alignment horizontal="center" vertical="center"/>
    </xf>
    <xf numFmtId="182" fontId="7" fillId="0" borderId="15" xfId="0" applyNumberFormat="1" applyFont="1" applyBorder="1" applyAlignment="1">
      <alignment horizontal="center" vertical="center"/>
    </xf>
    <xf numFmtId="182" fontId="4" fillId="0" borderId="15" xfId="0" applyNumberFormat="1" applyFont="1" applyBorder="1" applyAlignment="1">
      <alignment horizontal="center" vertical="center"/>
    </xf>
    <xf numFmtId="0" fontId="7" fillId="0" borderId="15" xfId="0" applyFont="1" applyFill="1" applyBorder="1" applyAlignment="1">
      <alignment horizontal="center" vertical="center"/>
    </xf>
    <xf numFmtId="182" fontId="4" fillId="0" borderId="15" xfId="0" applyNumberFormat="1" applyFont="1" applyFill="1" applyBorder="1" applyAlignment="1">
      <alignment horizontal="center" vertical="center"/>
    </xf>
    <xf numFmtId="182" fontId="9" fillId="0" borderId="15" xfId="0" applyNumberFormat="1" applyFont="1" applyFill="1" applyBorder="1" applyAlignment="1">
      <alignment horizontal="center" vertical="center"/>
    </xf>
    <xf numFmtId="182" fontId="6" fillId="0" borderId="15" xfId="0" applyNumberFormat="1" applyFont="1" applyBorder="1" applyAlignment="1">
      <alignment horizontal="center" vertical="center"/>
    </xf>
    <xf numFmtId="182" fontId="9" fillId="0" borderId="15" xfId="0" applyNumberFormat="1" applyFont="1" applyBorder="1" applyAlignment="1">
      <alignment horizontal="center" vertical="center"/>
    </xf>
    <xf numFmtId="0" fontId="4" fillId="0" borderId="0" xfId="0" applyFont="1">
      <alignment vertical="center"/>
    </xf>
    <xf numFmtId="182" fontId="4" fillId="0" borderId="0" xfId="0" applyNumberFormat="1" applyFont="1" applyFill="1">
      <alignment vertical="center"/>
    </xf>
    <xf numFmtId="182" fontId="4" fillId="0" borderId="0" xfId="0" applyNumberFormat="1" applyFont="1">
      <alignment vertical="center"/>
    </xf>
    <xf numFmtId="0" fontId="0" fillId="3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 applyProtection="1">
      <protection locked="0"/>
    </xf>
    <xf numFmtId="184" fontId="8" fillId="3" borderId="1" xfId="0" applyNumberFormat="1" applyFont="1" applyFill="1" applyBorder="1" applyAlignment="1" applyProtection="1">
      <protection locked="0"/>
    </xf>
    <xf numFmtId="182" fontId="8" fillId="3" borderId="1" xfId="0" applyNumberFormat="1" applyFont="1" applyFill="1" applyBorder="1" applyAlignment="1" applyProtection="1">
      <alignment wrapText="1"/>
      <protection locked="0"/>
    </xf>
    <xf numFmtId="178" fontId="8" fillId="3" borderId="1" xfId="0" applyNumberFormat="1" applyFont="1" applyFill="1" applyBorder="1" applyAlignment="1" applyProtection="1"/>
    <xf numFmtId="0" fontId="71" fillId="0" borderId="1" xfId="0" applyFont="1" applyBorder="1" applyAlignment="1">
      <alignment horizontal="center" vertical="center"/>
    </xf>
    <xf numFmtId="0" fontId="60" fillId="29" borderId="15" xfId="0" applyNumberFormat="1" applyFont="1" applyFill="1" applyBorder="1" applyAlignment="1">
      <alignment horizontal="center" vertical="center"/>
    </xf>
    <xf numFmtId="0" fontId="4" fillId="29" borderId="15" xfId="0" applyNumberFormat="1" applyFont="1" applyFill="1" applyBorder="1" applyAlignment="1">
      <alignment horizontal="center" vertical="center"/>
    </xf>
    <xf numFmtId="0" fontId="59" fillId="29" borderId="0" xfId="0" applyNumberFormat="1" applyFont="1" applyFill="1">
      <alignment vertical="center"/>
    </xf>
    <xf numFmtId="178" fontId="59" fillId="3" borderId="16" xfId="0" applyNumberFormat="1" applyFont="1" applyFill="1" applyBorder="1">
      <alignment vertical="center"/>
    </xf>
    <xf numFmtId="178" fontId="60" fillId="29" borderId="16" xfId="0" applyNumberFormat="1" applyFont="1" applyFill="1" applyBorder="1" applyAlignment="1">
      <alignment horizontal="center" vertical="center"/>
    </xf>
    <xf numFmtId="178" fontId="60" fillId="3" borderId="16" xfId="0" applyNumberFormat="1" applyFont="1" applyFill="1" applyBorder="1">
      <alignment vertical="center"/>
    </xf>
    <xf numFmtId="0" fontId="60" fillId="29" borderId="15" xfId="0" applyNumberFormat="1" applyFont="1" applyFill="1" applyBorder="1" applyAlignment="1">
      <alignment horizontal="center" vertical="center"/>
    </xf>
    <xf numFmtId="177" fontId="4" fillId="3" borderId="0" xfId="0" applyNumberFormat="1" applyFont="1" applyFill="1" applyAlignment="1" applyProtection="1">
      <protection locked="0"/>
    </xf>
    <xf numFmtId="0" fontId="0" fillId="3" borderId="15" xfId="0" applyFill="1" applyBorder="1" applyAlignment="1">
      <alignment horizontal="center" vertical="center"/>
    </xf>
    <xf numFmtId="0" fontId="0" fillId="0" borderId="15" xfId="0" applyBorder="1">
      <alignment vertical="center"/>
    </xf>
    <xf numFmtId="0" fontId="59" fillId="29" borderId="1" xfId="0" applyFont="1" applyFill="1" applyBorder="1" applyAlignment="1">
      <alignment horizontal="center" vertical="center"/>
    </xf>
    <xf numFmtId="0" fontId="59" fillId="29" borderId="15" xfId="0" applyFont="1" applyFill="1" applyBorder="1" applyAlignment="1">
      <alignment horizontal="center" vertical="center"/>
    </xf>
    <xf numFmtId="0" fontId="71" fillId="29" borderId="1" xfId="0" applyFont="1" applyFill="1" applyBorder="1" applyAlignment="1">
      <alignment horizontal="center" vertical="center"/>
    </xf>
    <xf numFmtId="184" fontId="136" fillId="0" borderId="0" xfId="0" applyNumberFormat="1" applyFont="1" applyFill="1" applyAlignment="1">
      <alignment horizontal="center" vertical="center" wrapText="1"/>
    </xf>
    <xf numFmtId="184" fontId="18" fillId="0" borderId="15" xfId="0" applyNumberFormat="1" applyFont="1" applyFill="1" applyBorder="1" applyAlignment="1">
      <alignment horizontal="center" vertical="center" wrapText="1"/>
    </xf>
    <xf numFmtId="184" fontId="115" fillId="0" borderId="15" xfId="1123" applyNumberFormat="1" applyFont="1" applyFill="1" applyBorder="1" applyAlignment="1">
      <alignment horizontal="center" vertical="center" wrapText="1"/>
    </xf>
    <xf numFmtId="184" fontId="18" fillId="0" borderId="0" xfId="0" applyNumberFormat="1" applyFont="1" applyFill="1" applyAlignment="1">
      <alignment horizontal="center" vertical="center" wrapText="1"/>
    </xf>
    <xf numFmtId="178" fontId="18" fillId="0" borderId="15" xfId="0" applyNumberFormat="1" applyFont="1" applyFill="1" applyBorder="1" applyAlignment="1">
      <alignment horizontal="center" vertical="center" wrapText="1"/>
    </xf>
    <xf numFmtId="184" fontId="115" fillId="0" borderId="15" xfId="0" applyNumberFormat="1" applyFont="1" applyFill="1" applyBorder="1" applyAlignment="1">
      <alignment horizontal="center" vertical="center" wrapText="1"/>
    </xf>
    <xf numFmtId="184" fontId="18" fillId="0" borderId="0" xfId="0" applyNumberFormat="1" applyFont="1" applyFill="1" applyAlignment="1">
      <alignment vertical="center" wrapText="1"/>
    </xf>
    <xf numFmtId="184" fontId="136" fillId="0" borderId="0" xfId="0" applyNumberFormat="1" applyFont="1" applyFill="1" applyBorder="1" applyAlignment="1">
      <alignment horizontal="center" vertical="center" wrapText="1"/>
    </xf>
    <xf numFmtId="0" fontId="87" fillId="0" borderId="1" xfId="0" applyFont="1" applyBorder="1" applyAlignment="1">
      <alignment horizontal="center" vertical="center"/>
    </xf>
    <xf numFmtId="0" fontId="87" fillId="0" borderId="1" xfId="0" applyFont="1" applyBorder="1">
      <alignment vertical="center"/>
    </xf>
    <xf numFmtId="0" fontId="87" fillId="3" borderId="1" xfId="0" applyFont="1" applyFill="1" applyBorder="1">
      <alignment vertical="center"/>
    </xf>
    <xf numFmtId="180" fontId="87" fillId="3" borderId="1" xfId="0" applyNumberFormat="1" applyFont="1" applyFill="1" applyBorder="1">
      <alignment vertical="center"/>
    </xf>
    <xf numFmtId="0" fontId="87" fillId="0" borderId="1" xfId="0" applyFont="1" applyBorder="1" applyAlignment="1">
      <alignment horizontal="right" vertical="center"/>
    </xf>
    <xf numFmtId="0" fontId="90" fillId="0" borderId="1" xfId="0" applyFont="1" applyBorder="1">
      <alignment vertical="center"/>
    </xf>
    <xf numFmtId="178" fontId="87" fillId="0" borderId="0" xfId="0" applyNumberFormat="1" applyFont="1" applyAlignment="1">
      <alignment horizontal="right" vertical="center"/>
    </xf>
    <xf numFmtId="0" fontId="87" fillId="0" borderId="1" xfId="0" applyFont="1" applyBorder="1" applyAlignment="1">
      <alignment horizontal="center" vertical="center" wrapText="1"/>
    </xf>
    <xf numFmtId="0" fontId="56" fillId="0" borderId="0" xfId="0" applyFont="1">
      <alignment vertical="center"/>
    </xf>
    <xf numFmtId="177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177" fontId="8" fillId="3" borderId="1" xfId="0" applyNumberFormat="1" applyFont="1" applyFill="1" applyBorder="1" applyAlignment="1" applyProtection="1">
      <alignment horizontal="center" vertical="center" wrapText="1"/>
      <protection locked="0"/>
    </xf>
    <xf numFmtId="178" fontId="8" fillId="3" borderId="1" xfId="0" applyNumberFormat="1" applyFont="1" applyFill="1" applyBorder="1" applyAlignment="1" applyProtection="1">
      <alignment horizontal="center" vertical="center"/>
      <protection locked="0"/>
    </xf>
    <xf numFmtId="191" fontId="4" fillId="3" borderId="0" xfId="0" applyNumberFormat="1" applyFont="1" applyFill="1" applyAlignment="1" applyProtection="1">
      <protection locked="0"/>
    </xf>
    <xf numFmtId="190" fontId="8" fillId="3" borderId="1" xfId="0" applyNumberFormat="1" applyFont="1" applyFill="1" applyBorder="1" applyAlignment="1" applyProtection="1">
      <protection locked="0"/>
    </xf>
    <xf numFmtId="178" fontId="8" fillId="3" borderId="1" xfId="0" applyNumberFormat="1" applyFont="1" applyFill="1" applyBorder="1" applyAlignment="1" applyProtection="1">
      <protection locked="0"/>
    </xf>
    <xf numFmtId="177" fontId="4" fillId="3" borderId="3" xfId="0" applyNumberFormat="1" applyFont="1" applyFill="1" applyBorder="1" applyAlignment="1" applyProtection="1">
      <alignment wrapText="1"/>
      <protection locked="0"/>
    </xf>
    <xf numFmtId="176" fontId="4" fillId="3" borderId="0" xfId="0" applyNumberFormat="1" applyFont="1" applyFill="1" applyAlignment="1" applyProtection="1">
      <protection locked="0"/>
    </xf>
    <xf numFmtId="177" fontId="8" fillId="3" borderId="1" xfId="0" applyNumberFormat="1" applyFont="1" applyFill="1" applyBorder="1" applyAlignment="1" applyProtection="1">
      <alignment wrapText="1"/>
      <protection locked="0"/>
    </xf>
    <xf numFmtId="0" fontId="138" fillId="0" borderId="0" xfId="0" applyNumberFormat="1" applyFont="1" applyBorder="1" applyAlignment="1">
      <alignment horizontal="right" vertical="center"/>
    </xf>
    <xf numFmtId="0" fontId="139" fillId="0" borderId="1" xfId="0" applyNumberFormat="1" applyFont="1" applyBorder="1" applyAlignment="1">
      <alignment horizontal="center" vertical="center"/>
    </xf>
    <xf numFmtId="0" fontId="139" fillId="0" borderId="1" xfId="0" applyNumberFormat="1" applyFont="1" applyFill="1" applyBorder="1" applyAlignment="1">
      <alignment horizontal="center" vertical="center"/>
    </xf>
    <xf numFmtId="178" fontId="140" fillId="0" borderId="1" xfId="0" applyNumberFormat="1" applyFont="1" applyBorder="1">
      <alignment vertical="center"/>
    </xf>
    <xf numFmtId="178" fontId="141" fillId="0" borderId="1" xfId="0" applyNumberFormat="1" applyFont="1" applyBorder="1">
      <alignment vertical="center"/>
    </xf>
    <xf numFmtId="178" fontId="139" fillId="0" borderId="1" xfId="0" applyNumberFormat="1" applyFont="1" applyBorder="1">
      <alignment vertical="center"/>
    </xf>
    <xf numFmtId="0" fontId="0" fillId="0" borderId="0" xfId="0" applyNumberFormat="1" applyAlignment="1">
      <alignment horizontal="center" vertical="center"/>
    </xf>
    <xf numFmtId="0" fontId="137" fillId="0" borderId="0" xfId="0" applyNumberFormat="1" applyFont="1" applyBorder="1" applyAlignment="1">
      <alignment horizontal="center" vertical="center"/>
    </xf>
    <xf numFmtId="189" fontId="0" fillId="0" borderId="0" xfId="0" applyNumberFormat="1" applyAlignment="1">
      <alignment vertical="center"/>
    </xf>
    <xf numFmtId="0" fontId="138" fillId="0" borderId="32" xfId="0" applyNumberFormat="1" applyFont="1" applyBorder="1" applyAlignment="1">
      <alignment vertical="center"/>
    </xf>
    <xf numFmtId="189" fontId="0" fillId="0" borderId="32" xfId="0" applyNumberFormat="1" applyBorder="1" applyAlignment="1">
      <alignment vertical="center"/>
    </xf>
    <xf numFmtId="0" fontId="10" fillId="2" borderId="4" xfId="0" applyNumberFormat="1" applyFont="1" applyFill="1" applyBorder="1" applyAlignment="1" applyProtection="1">
      <alignment horizontal="center" vertical="center"/>
      <protection locked="0"/>
    </xf>
    <xf numFmtId="0" fontId="5" fillId="2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vertical="center"/>
    </xf>
    <xf numFmtId="0" fontId="4" fillId="3" borderId="15" xfId="0" applyFont="1" applyFill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66" fillId="0" borderId="4" xfId="0" applyFont="1" applyBorder="1" applyAlignment="1">
      <alignment horizontal="center" vertical="center"/>
    </xf>
    <xf numFmtId="0" fontId="67" fillId="0" borderId="4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/>
    </xf>
    <xf numFmtId="0" fontId="2" fillId="2" borderId="0" xfId="0" applyNumberFormat="1" applyFont="1" applyFill="1" applyBorder="1" applyAlignment="1" applyProtection="1">
      <alignment horizontal="center" vertical="center"/>
      <protection locked="0"/>
    </xf>
    <xf numFmtId="0" fontId="5" fillId="2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0" xfId="0" applyNumberFormat="1" applyFont="1" applyFill="1" applyBorder="1" applyAlignment="1" applyProtection="1">
      <alignment horizontal="center" vertical="center"/>
      <protection locked="0"/>
    </xf>
    <xf numFmtId="0" fontId="5" fillId="3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4" xfId="0" applyNumberFormat="1" applyFont="1" applyFill="1" applyBorder="1" applyAlignment="1" applyProtection="1">
      <alignment horizontal="center" vertical="center"/>
      <protection locked="0"/>
    </xf>
    <xf numFmtId="0" fontId="10" fillId="2" borderId="0" xfId="0" applyNumberFormat="1" applyFont="1" applyFill="1" applyBorder="1" applyAlignment="1" applyProtection="1">
      <alignment horizontal="center" vertical="center"/>
      <protection locked="0"/>
    </xf>
    <xf numFmtId="0" fontId="12" fillId="2" borderId="0" xfId="0" applyNumberFormat="1" applyFont="1" applyFill="1" applyBorder="1" applyAlignment="1" applyProtection="1">
      <alignment horizontal="center" vertical="center"/>
      <protection locked="0"/>
    </xf>
    <xf numFmtId="0" fontId="16" fillId="0" borderId="4" xfId="0" applyFont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/>
    </xf>
    <xf numFmtId="0" fontId="54" fillId="0" borderId="4" xfId="0" applyFont="1" applyBorder="1" applyAlignment="1">
      <alignment horizontal="center" vertical="center"/>
    </xf>
    <xf numFmtId="0" fontId="55" fillId="0" borderId="4" xfId="0" applyFont="1" applyBorder="1" applyAlignment="1">
      <alignment horizontal="center" vertical="center"/>
    </xf>
    <xf numFmtId="0" fontId="56" fillId="0" borderId="0" xfId="0" applyFont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58" fillId="3" borderId="4" xfId="0" applyNumberFormat="1" applyFont="1" applyFill="1" applyBorder="1" applyAlignment="1">
      <alignment horizontal="center"/>
    </xf>
    <xf numFmtId="0" fontId="11" fillId="3" borderId="4" xfId="0" applyNumberFormat="1" applyFont="1" applyFill="1" applyBorder="1" applyAlignment="1">
      <alignment horizontal="center"/>
    </xf>
    <xf numFmtId="0" fontId="60" fillId="29" borderId="14" xfId="0" applyNumberFormat="1" applyFont="1" applyFill="1" applyBorder="1" applyAlignment="1">
      <alignment horizontal="center" vertical="center"/>
    </xf>
    <xf numFmtId="0" fontId="60" fillId="29" borderId="3" xfId="0" applyNumberFormat="1" applyFont="1" applyFill="1" applyBorder="1" applyAlignment="1">
      <alignment horizontal="center" vertical="center"/>
    </xf>
    <xf numFmtId="0" fontId="60" fillId="29" borderId="15" xfId="0" applyNumberFormat="1" applyFont="1" applyFill="1" applyBorder="1" applyAlignment="1">
      <alignment horizontal="center" vertical="center"/>
    </xf>
    <xf numFmtId="181" fontId="91" fillId="0" borderId="4" xfId="1123" applyNumberFormat="1" applyFont="1" applyFill="1" applyBorder="1" applyAlignment="1">
      <alignment horizontal="center" vertical="center" wrapText="1"/>
    </xf>
    <xf numFmtId="0" fontId="99" fillId="0" borderId="0" xfId="0" applyNumberFormat="1" applyFont="1" applyFill="1" applyBorder="1" applyAlignment="1" applyProtection="1">
      <alignment horizontal="center" vertical="center"/>
    </xf>
    <xf numFmtId="0" fontId="101" fillId="29" borderId="15" xfId="0" applyNumberFormat="1" applyFont="1" applyFill="1" applyBorder="1" applyAlignment="1" applyProtection="1">
      <alignment horizontal="center" vertical="center" wrapText="1"/>
    </xf>
    <xf numFmtId="178" fontId="101" fillId="29" borderId="15" xfId="0" applyNumberFormat="1" applyFont="1" applyFill="1" applyBorder="1" applyAlignment="1" applyProtection="1">
      <alignment horizontal="center" vertical="center" wrapText="1"/>
    </xf>
    <xf numFmtId="0" fontId="102" fillId="29" borderId="15" xfId="0" applyFont="1" applyFill="1" applyBorder="1" applyAlignment="1">
      <alignment horizontal="center" vertical="center"/>
    </xf>
    <xf numFmtId="0" fontId="89" fillId="0" borderId="15" xfId="0" applyFont="1" applyFill="1" applyBorder="1" applyAlignment="1">
      <alignment horizontal="center" vertical="center"/>
    </xf>
    <xf numFmtId="0" fontId="89" fillId="0" borderId="15" xfId="0" applyNumberFormat="1" applyFont="1" applyFill="1" applyBorder="1" applyAlignment="1">
      <alignment horizontal="center" vertical="center"/>
    </xf>
    <xf numFmtId="0" fontId="20" fillId="0" borderId="15" xfId="2012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center" vertical="center" wrapText="1"/>
    </xf>
    <xf numFmtId="0" fontId="108" fillId="0" borderId="15" xfId="0" applyFont="1" applyFill="1" applyBorder="1" applyAlignment="1">
      <alignment horizontal="center" vertical="center"/>
    </xf>
    <xf numFmtId="0" fontId="89" fillId="0" borderId="15" xfId="0" applyFont="1" applyFill="1" applyBorder="1" applyAlignment="1">
      <alignment horizontal="center" vertical="center" wrapText="1"/>
    </xf>
    <xf numFmtId="0" fontId="108" fillId="0" borderId="15" xfId="0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left" vertical="center" wrapText="1"/>
    </xf>
    <xf numFmtId="0" fontId="20" fillId="0" borderId="14" xfId="0" applyFont="1" applyFill="1" applyBorder="1" applyAlignment="1">
      <alignment horizontal="center" vertical="center" wrapText="1"/>
    </xf>
    <xf numFmtId="0" fontId="20" fillId="0" borderId="19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20" fillId="0" borderId="14" xfId="2012" applyFont="1" applyFill="1" applyBorder="1" applyAlignment="1">
      <alignment horizontal="center" vertical="center" wrapText="1"/>
    </xf>
    <xf numFmtId="0" fontId="20" fillId="0" borderId="19" xfId="2012" applyFont="1" applyFill="1" applyBorder="1" applyAlignment="1">
      <alignment horizontal="center" vertical="center" wrapText="1"/>
    </xf>
    <xf numFmtId="0" fontId="20" fillId="0" borderId="3" xfId="2012" applyFont="1" applyFill="1" applyBorder="1" applyAlignment="1">
      <alignment horizontal="center" vertical="center" wrapText="1"/>
    </xf>
    <xf numFmtId="0" fontId="90" fillId="0" borderId="15" xfId="0" applyFont="1" applyBorder="1" applyAlignment="1">
      <alignment horizontal="center" vertical="center"/>
    </xf>
    <xf numFmtId="0" fontId="111" fillId="0" borderId="15" xfId="0" applyFont="1" applyBorder="1" applyAlignment="1">
      <alignment horizontal="center" vertical="center"/>
    </xf>
    <xf numFmtId="0" fontId="106" fillId="0" borderId="4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82" fontId="89" fillId="0" borderId="15" xfId="0" applyNumberFormat="1" applyFont="1" applyFill="1" applyBorder="1" applyAlignment="1">
      <alignment horizontal="center" vertical="center" wrapText="1"/>
    </xf>
    <xf numFmtId="9" fontId="89" fillId="0" borderId="14" xfId="2011" applyNumberFormat="1" applyFont="1" applyFill="1" applyBorder="1" applyAlignment="1">
      <alignment horizontal="center" vertical="center"/>
    </xf>
    <xf numFmtId="9" fontId="89" fillId="0" borderId="19" xfId="2011" applyFont="1" applyFill="1" applyBorder="1" applyAlignment="1">
      <alignment horizontal="center" vertical="center"/>
    </xf>
    <xf numFmtId="9" fontId="89" fillId="0" borderId="3" xfId="2011" applyFont="1" applyFill="1" applyBorder="1" applyAlignment="1">
      <alignment horizontal="center" vertical="center"/>
    </xf>
    <xf numFmtId="0" fontId="89" fillId="0" borderId="14" xfId="2011" applyNumberFormat="1" applyFont="1" applyFill="1" applyBorder="1" applyAlignment="1">
      <alignment horizontal="center" vertical="center"/>
    </xf>
    <xf numFmtId="0" fontId="89" fillId="0" borderId="19" xfId="2011" applyNumberFormat="1" applyFont="1" applyFill="1" applyBorder="1" applyAlignment="1">
      <alignment horizontal="center" vertical="center"/>
    </xf>
    <xf numFmtId="0" fontId="89" fillId="0" borderId="3" xfId="2011" applyNumberFormat="1" applyFont="1" applyFill="1" applyBorder="1" applyAlignment="1">
      <alignment horizontal="center" vertical="center"/>
    </xf>
    <xf numFmtId="0" fontId="108" fillId="0" borderId="15" xfId="2012" applyFont="1" applyFill="1" applyBorder="1" applyAlignment="1">
      <alignment horizontal="center" vertical="center" wrapText="1"/>
    </xf>
    <xf numFmtId="177" fontId="20" fillId="3" borderId="15" xfId="1104" applyNumberFormat="1" applyFont="1" applyFill="1" applyBorder="1" applyAlignment="1">
      <alignment horizontal="center" vertical="center" wrapText="1"/>
    </xf>
    <xf numFmtId="0" fontId="20" fillId="3" borderId="15" xfId="2012" applyFont="1" applyFill="1" applyBorder="1" applyAlignment="1">
      <alignment horizontal="center" vertical="center" wrapText="1"/>
    </xf>
    <xf numFmtId="0" fontId="93" fillId="3" borderId="15" xfId="1104" applyFont="1" applyFill="1" applyBorder="1" applyAlignment="1">
      <alignment horizontal="center" vertical="center" wrapText="1"/>
    </xf>
    <xf numFmtId="0" fontId="93" fillId="3" borderId="15" xfId="2012" applyFont="1" applyFill="1" applyBorder="1" applyAlignment="1">
      <alignment horizontal="center" vertical="center" wrapText="1"/>
    </xf>
    <xf numFmtId="177" fontId="20" fillId="3" borderId="15" xfId="2012" applyNumberFormat="1" applyFont="1" applyFill="1" applyBorder="1" applyAlignment="1">
      <alignment horizontal="center" vertical="center" wrapText="1"/>
    </xf>
    <xf numFmtId="182" fontId="20" fillId="3" borderId="15" xfId="1104" applyNumberFormat="1" applyFont="1" applyFill="1" applyBorder="1" applyAlignment="1">
      <alignment horizontal="center" vertical="center" wrapText="1"/>
    </xf>
    <xf numFmtId="0" fontId="20" fillId="3" borderId="15" xfId="1104" applyFont="1" applyFill="1" applyBorder="1" applyAlignment="1">
      <alignment horizontal="center" vertical="center" wrapText="1"/>
    </xf>
    <xf numFmtId="177" fontId="20" fillId="3" borderId="15" xfId="2010" applyNumberFormat="1" applyFont="1" applyFill="1" applyBorder="1" applyAlignment="1">
      <alignment horizontal="center" vertical="center" wrapText="1"/>
    </xf>
    <xf numFmtId="177" fontId="20" fillId="3" borderId="15" xfId="2010" applyNumberFormat="1" applyFont="1" applyFill="1" applyBorder="1" applyAlignment="1" applyProtection="1">
      <alignment horizontal="center" vertical="center" wrapText="1"/>
    </xf>
    <xf numFmtId="182" fontId="20" fillId="3" borderId="15" xfId="0" applyNumberFormat="1" applyFont="1" applyFill="1" applyBorder="1" applyAlignment="1">
      <alignment horizontal="center" vertical="center" wrapText="1"/>
    </xf>
    <xf numFmtId="0" fontId="93" fillId="3" borderId="15" xfId="0" applyFont="1" applyFill="1" applyBorder="1" applyAlignment="1">
      <alignment horizontal="center" vertical="center" wrapText="1"/>
    </xf>
    <xf numFmtId="0" fontId="22" fillId="3" borderId="4" xfId="1104" applyFont="1" applyFill="1" applyBorder="1" applyAlignment="1">
      <alignment horizontal="center" vertical="center" wrapText="1"/>
    </xf>
    <xf numFmtId="0" fontId="111" fillId="3" borderId="4" xfId="0" applyFont="1" applyFill="1" applyBorder="1" applyAlignment="1">
      <alignment horizontal="center" vertical="center" wrapText="1"/>
    </xf>
    <xf numFmtId="0" fontId="111" fillId="3" borderId="15" xfId="0" applyFont="1" applyFill="1" applyBorder="1" applyAlignment="1">
      <alignment horizontal="center" vertical="center" wrapText="1"/>
    </xf>
    <xf numFmtId="0" fontId="93" fillId="3" borderId="15" xfId="1104" applyFont="1" applyFill="1" applyBorder="1" applyAlignment="1">
      <alignment horizontal="center" vertical="center"/>
    </xf>
    <xf numFmtId="0" fontId="111" fillId="3" borderId="15" xfId="0" applyFont="1" applyFill="1" applyBorder="1" applyAlignment="1">
      <alignment horizontal="center" vertical="center"/>
    </xf>
    <xf numFmtId="177" fontId="20" fillId="3" borderId="0" xfId="1104" applyNumberFormat="1" applyFont="1" applyFill="1" applyAlignment="1">
      <alignment horizontal="center" vertical="center" wrapText="1"/>
    </xf>
    <xf numFmtId="177" fontId="20" fillId="3" borderId="28" xfId="0" applyNumberFormat="1" applyFont="1" applyFill="1" applyBorder="1" applyAlignment="1">
      <alignment horizontal="center" vertical="center" wrapText="1"/>
    </xf>
    <xf numFmtId="177" fontId="20" fillId="3" borderId="26" xfId="0" applyNumberFormat="1" applyFont="1" applyFill="1" applyBorder="1" applyAlignment="1">
      <alignment horizontal="center" vertical="center" wrapText="1"/>
    </xf>
    <xf numFmtId="177" fontId="20" fillId="3" borderId="20" xfId="0" applyNumberFormat="1" applyFont="1" applyFill="1" applyBorder="1" applyAlignment="1">
      <alignment horizontal="center" vertical="center" wrapText="1"/>
    </xf>
    <xf numFmtId="0" fontId="20" fillId="3" borderId="27" xfId="2012" applyFont="1" applyFill="1" applyBorder="1" applyAlignment="1">
      <alignment horizontal="center" vertical="center" wrapText="1"/>
    </xf>
    <xf numFmtId="0" fontId="20" fillId="3" borderId="30" xfId="2012" applyFont="1" applyFill="1" applyBorder="1" applyAlignment="1">
      <alignment horizontal="center" vertical="center" wrapText="1"/>
    </xf>
    <xf numFmtId="0" fontId="20" fillId="3" borderId="21" xfId="2012" applyFont="1" applyFill="1" applyBorder="1" applyAlignment="1">
      <alignment horizontal="center" vertical="center" wrapText="1"/>
    </xf>
    <xf numFmtId="177" fontId="20" fillId="3" borderId="14" xfId="2012" applyNumberFormat="1" applyFont="1" applyFill="1" applyBorder="1" applyAlignment="1">
      <alignment horizontal="center" vertical="center" wrapText="1"/>
    </xf>
    <xf numFmtId="177" fontId="20" fillId="3" borderId="19" xfId="2012" applyNumberFormat="1" applyFont="1" applyFill="1" applyBorder="1" applyAlignment="1">
      <alignment horizontal="center" vertical="center" wrapText="1"/>
    </xf>
    <xf numFmtId="177" fontId="20" fillId="3" borderId="3" xfId="2012" applyNumberFormat="1" applyFont="1" applyFill="1" applyBorder="1" applyAlignment="1">
      <alignment horizontal="center" vertical="center" wrapText="1"/>
    </xf>
    <xf numFmtId="177" fontId="20" fillId="3" borderId="14" xfId="0" applyNumberFormat="1" applyFont="1" applyFill="1" applyBorder="1" applyAlignment="1">
      <alignment horizontal="center" vertical="center" wrapText="1"/>
    </xf>
    <xf numFmtId="177" fontId="20" fillId="3" borderId="19" xfId="0" applyNumberFormat="1" applyFont="1" applyFill="1" applyBorder="1" applyAlignment="1">
      <alignment horizontal="center" vertical="center" wrapText="1"/>
    </xf>
    <xf numFmtId="177" fontId="20" fillId="3" borderId="3" xfId="0" applyNumberFormat="1" applyFont="1" applyFill="1" applyBorder="1" applyAlignment="1">
      <alignment horizontal="center" vertical="center" wrapText="1"/>
    </xf>
    <xf numFmtId="177" fontId="20" fillId="3" borderId="28" xfId="1104" applyNumberFormat="1" applyFont="1" applyFill="1" applyBorder="1" applyAlignment="1">
      <alignment horizontal="center" vertical="center" wrapText="1"/>
    </xf>
    <xf numFmtId="177" fontId="20" fillId="3" borderId="26" xfId="1104" applyNumberFormat="1" applyFont="1" applyFill="1" applyBorder="1" applyAlignment="1">
      <alignment horizontal="center" vertical="center" wrapText="1"/>
    </xf>
    <xf numFmtId="177" fontId="20" fillId="3" borderId="20" xfId="1104" applyNumberFormat="1" applyFont="1" applyFill="1" applyBorder="1" applyAlignment="1">
      <alignment horizontal="center" vertical="center" wrapText="1"/>
    </xf>
    <xf numFmtId="182" fontId="20" fillId="3" borderId="16" xfId="1104" applyNumberFormat="1" applyFont="1" applyFill="1" applyBorder="1" applyAlignment="1">
      <alignment horizontal="center" vertical="center" wrapText="1"/>
    </xf>
    <xf numFmtId="182" fontId="20" fillId="3" borderId="17" xfId="1104" applyNumberFormat="1" applyFont="1" applyFill="1" applyBorder="1" applyAlignment="1">
      <alignment horizontal="center" vertical="center" wrapText="1"/>
    </xf>
    <xf numFmtId="182" fontId="20" fillId="3" borderId="18" xfId="1104" applyNumberFormat="1" applyFont="1" applyFill="1" applyBorder="1" applyAlignment="1">
      <alignment horizontal="center" vertical="center" wrapText="1"/>
    </xf>
    <xf numFmtId="0" fontId="20" fillId="3" borderId="15" xfId="0" applyFont="1" applyFill="1" applyBorder="1" applyAlignment="1">
      <alignment horizontal="center" vertical="center" wrapText="1"/>
    </xf>
    <xf numFmtId="0" fontId="20" fillId="3" borderId="14" xfId="2012" applyFont="1" applyFill="1" applyBorder="1" applyAlignment="1">
      <alignment horizontal="center" vertical="center" wrapText="1"/>
    </xf>
    <xf numFmtId="0" fontId="20" fillId="3" borderId="19" xfId="2012" applyFont="1" applyFill="1" applyBorder="1" applyAlignment="1">
      <alignment horizontal="center" vertical="center" wrapText="1"/>
    </xf>
    <xf numFmtId="0" fontId="20" fillId="3" borderId="3" xfId="2012" applyFont="1" applyFill="1" applyBorder="1" applyAlignment="1">
      <alignment horizontal="center" vertical="center" wrapText="1"/>
    </xf>
    <xf numFmtId="0" fontId="113" fillId="3" borderId="4" xfId="0" applyFont="1" applyFill="1" applyBorder="1" applyAlignment="1">
      <alignment horizontal="center" vertical="center" wrapText="1"/>
    </xf>
    <xf numFmtId="0" fontId="93" fillId="3" borderId="16" xfId="2012" applyFont="1" applyFill="1" applyBorder="1" applyAlignment="1">
      <alignment horizontal="center" vertical="center" wrapText="1"/>
    </xf>
    <xf numFmtId="0" fontId="93" fillId="3" borderId="17" xfId="2012" applyFont="1" applyFill="1" applyBorder="1" applyAlignment="1">
      <alignment horizontal="center" vertical="center" wrapText="1"/>
    </xf>
    <xf numFmtId="0" fontId="93" fillId="3" borderId="18" xfId="2012" applyFont="1" applyFill="1" applyBorder="1" applyAlignment="1">
      <alignment horizontal="center" vertical="center" wrapText="1"/>
    </xf>
    <xf numFmtId="0" fontId="113" fillId="3" borderId="15" xfId="0" applyFont="1" applyFill="1" applyBorder="1" applyAlignment="1">
      <alignment horizontal="center" vertical="center" wrapText="1"/>
    </xf>
    <xf numFmtId="0" fontId="20" fillId="3" borderId="16" xfId="2012" applyFont="1" applyFill="1" applyBorder="1" applyAlignment="1">
      <alignment horizontal="center" vertical="center" wrapText="1"/>
    </xf>
    <xf numFmtId="0" fontId="20" fillId="3" borderId="18" xfId="2012" applyFont="1" applyFill="1" applyBorder="1" applyAlignment="1">
      <alignment horizontal="center" vertical="center" wrapText="1"/>
    </xf>
    <xf numFmtId="0" fontId="4" fillId="0" borderId="15" xfId="2012" applyFont="1" applyFill="1" applyBorder="1" applyAlignment="1">
      <alignment horizontal="center" vertical="center" wrapText="1"/>
    </xf>
    <xf numFmtId="0" fontId="4" fillId="0" borderId="15" xfId="1123" applyFont="1" applyFill="1" applyBorder="1" applyAlignment="1">
      <alignment horizontal="center" vertical="center"/>
    </xf>
    <xf numFmtId="0" fontId="4" fillId="0" borderId="14" xfId="2012" applyFont="1" applyFill="1" applyBorder="1" applyAlignment="1">
      <alignment horizontal="center" vertical="center" wrapText="1"/>
    </xf>
    <xf numFmtId="0" fontId="4" fillId="0" borderId="3" xfId="2012" applyFont="1" applyFill="1" applyBorder="1" applyAlignment="1">
      <alignment horizontal="center" vertical="center" wrapText="1"/>
    </xf>
    <xf numFmtId="0" fontId="4" fillId="0" borderId="19" xfId="2012" applyFont="1" applyFill="1" applyBorder="1" applyAlignment="1">
      <alignment horizontal="center" vertical="center" wrapText="1"/>
    </xf>
    <xf numFmtId="0" fontId="9" fillId="0" borderId="16" xfId="2012" applyFont="1" applyFill="1" applyBorder="1" applyAlignment="1">
      <alignment horizontal="center" vertical="center" wrapText="1"/>
    </xf>
    <xf numFmtId="0" fontId="9" fillId="0" borderId="17" xfId="2012" applyFont="1" applyFill="1" applyBorder="1" applyAlignment="1">
      <alignment horizontal="center" vertical="center" wrapText="1"/>
    </xf>
    <xf numFmtId="0" fontId="9" fillId="0" borderId="18" xfId="2012" applyFont="1" applyFill="1" applyBorder="1" applyAlignment="1">
      <alignment horizontal="center" vertical="center" wrapText="1"/>
    </xf>
    <xf numFmtId="0" fontId="9" fillId="0" borderId="15" xfId="2012" applyFont="1" applyFill="1" applyBorder="1" applyAlignment="1">
      <alignment horizontal="center" vertical="center" wrapText="1"/>
    </xf>
    <xf numFmtId="0" fontId="4" fillId="0" borderId="19" xfId="1123" applyFont="1" applyFill="1" applyBorder="1" applyAlignment="1">
      <alignment horizontal="center" vertical="center"/>
    </xf>
    <xf numFmtId="0" fontId="4" fillId="0" borderId="14" xfId="2015" applyFont="1" applyBorder="1" applyAlignment="1">
      <alignment horizontal="center" vertical="center" wrapText="1"/>
    </xf>
    <xf numFmtId="0" fontId="4" fillId="0" borderId="3" xfId="2015" applyFont="1" applyBorder="1" applyAlignment="1">
      <alignment horizontal="center" vertical="center" wrapText="1"/>
    </xf>
    <xf numFmtId="0" fontId="4" fillId="0" borderId="14" xfId="2015" applyFont="1" applyBorder="1" applyAlignment="1">
      <alignment horizontal="right" vertical="center" wrapText="1"/>
    </xf>
    <xf numFmtId="0" fontId="4" fillId="0" borderId="3" xfId="2015" applyFont="1" applyBorder="1" applyAlignment="1">
      <alignment horizontal="right" vertical="center" wrapText="1"/>
    </xf>
    <xf numFmtId="0" fontId="9" fillId="0" borderId="15" xfId="1123" applyFont="1" applyFill="1" applyBorder="1" applyAlignment="1">
      <alignment horizontal="center" vertical="center"/>
    </xf>
    <xf numFmtId="0" fontId="4" fillId="0" borderId="15" xfId="2012" applyFont="1" applyFill="1" applyBorder="1" applyAlignment="1">
      <alignment horizontal="right" vertical="center" wrapText="1"/>
    </xf>
    <xf numFmtId="0" fontId="4" fillId="0" borderId="14" xfId="2012" applyFont="1" applyFill="1" applyBorder="1" applyAlignment="1">
      <alignment horizontal="right" vertical="center" wrapText="1"/>
    </xf>
    <xf numFmtId="0" fontId="4" fillId="0" borderId="3" xfId="2012" applyFont="1" applyFill="1" applyBorder="1" applyAlignment="1">
      <alignment horizontal="right" vertical="center" wrapText="1"/>
    </xf>
    <xf numFmtId="0" fontId="9" fillId="0" borderId="28" xfId="2012" applyFont="1" applyFill="1" applyBorder="1" applyAlignment="1">
      <alignment horizontal="center" vertical="center" wrapText="1"/>
    </xf>
    <xf numFmtId="0" fontId="9" fillId="0" borderId="29" xfId="2012" applyFont="1" applyFill="1" applyBorder="1" applyAlignment="1">
      <alignment horizontal="center" vertical="center" wrapText="1"/>
    </xf>
    <xf numFmtId="0" fontId="9" fillId="0" borderId="27" xfId="2012" applyFont="1" applyFill="1" applyBorder="1" applyAlignment="1">
      <alignment horizontal="center" vertical="center" wrapText="1"/>
    </xf>
    <xf numFmtId="0" fontId="114" fillId="0" borderId="4" xfId="1104" applyFont="1" applyFill="1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0" fontId="71" fillId="0" borderId="15" xfId="0" applyFont="1" applyBorder="1" applyAlignment="1">
      <alignment horizontal="center" vertical="center"/>
    </xf>
    <xf numFmtId="183" fontId="89" fillId="0" borderId="15" xfId="0" applyNumberFormat="1" applyFont="1" applyFill="1" applyBorder="1" applyAlignment="1">
      <alignment horizontal="center" vertical="center" wrapText="1"/>
    </xf>
    <xf numFmtId="0" fontId="89" fillId="0" borderId="15" xfId="0" applyNumberFormat="1" applyFont="1" applyFill="1" applyBorder="1" applyAlignment="1">
      <alignment horizontal="center" vertical="center" wrapText="1"/>
    </xf>
    <xf numFmtId="9" fontId="89" fillId="0" borderId="15" xfId="2011" applyNumberFormat="1" applyFont="1" applyFill="1" applyBorder="1" applyAlignment="1">
      <alignment horizontal="center" vertical="center" wrapText="1"/>
    </xf>
    <xf numFmtId="9" fontId="89" fillId="0" borderId="15" xfId="2011" applyFont="1" applyFill="1" applyBorder="1" applyAlignment="1">
      <alignment horizontal="center" vertical="center" wrapText="1"/>
    </xf>
    <xf numFmtId="0" fontId="89" fillId="0" borderId="15" xfId="2011" applyNumberFormat="1" applyFont="1" applyFill="1" applyBorder="1" applyAlignment="1">
      <alignment horizontal="center" vertical="center" wrapText="1"/>
    </xf>
    <xf numFmtId="0" fontId="90" fillId="0" borderId="15" xfId="0" applyFont="1" applyFill="1" applyBorder="1" applyAlignment="1">
      <alignment horizontal="center" vertical="center"/>
    </xf>
    <xf numFmtId="0" fontId="116" fillId="0" borderId="15" xfId="2017" applyFont="1" applyBorder="1" applyAlignment="1">
      <alignment horizontal="center" vertical="center" wrapText="1"/>
    </xf>
    <xf numFmtId="0" fontId="116" fillId="0" borderId="15" xfId="1104" applyFont="1" applyFill="1" applyBorder="1" applyAlignment="1">
      <alignment horizontal="center" vertical="center" wrapText="1"/>
    </xf>
    <xf numFmtId="0" fontId="60" fillId="0" borderId="15" xfId="1104" applyFont="1" applyFill="1" applyBorder="1" applyAlignment="1">
      <alignment horizontal="center" vertical="center" wrapText="1"/>
    </xf>
    <xf numFmtId="0" fontId="116" fillId="0" borderId="15" xfId="2012" applyFont="1" applyFill="1" applyBorder="1" applyAlignment="1">
      <alignment horizontal="center" vertical="center" wrapText="1"/>
    </xf>
    <xf numFmtId="0" fontId="60" fillId="0" borderId="15" xfId="2012" applyFont="1" applyFill="1" applyBorder="1" applyAlignment="1">
      <alignment horizontal="center" vertical="center" wrapText="1"/>
    </xf>
    <xf numFmtId="182" fontId="116" fillId="0" borderId="15" xfId="1104" applyNumberFormat="1" applyFont="1" applyFill="1" applyBorder="1" applyAlignment="1">
      <alignment horizontal="center" vertical="center" wrapText="1"/>
    </xf>
    <xf numFmtId="0" fontId="111" fillId="0" borderId="15" xfId="0" applyFont="1" applyBorder="1" applyAlignment="1">
      <alignment horizontal="center" vertical="center" wrapText="1"/>
    </xf>
    <xf numFmtId="184" fontId="60" fillId="0" borderId="15" xfId="2010" applyNumberFormat="1" applyFont="1" applyFill="1" applyBorder="1" applyAlignment="1">
      <alignment horizontal="center" vertical="center" wrapText="1"/>
    </xf>
    <xf numFmtId="0" fontId="89" fillId="0" borderId="14" xfId="0" applyNumberFormat="1" applyFont="1" applyFill="1" applyBorder="1" applyAlignment="1">
      <alignment horizontal="center" vertical="center"/>
    </xf>
    <xf numFmtId="0" fontId="89" fillId="0" borderId="19" xfId="0" applyNumberFormat="1" applyFont="1" applyFill="1" applyBorder="1" applyAlignment="1">
      <alignment horizontal="center" vertical="center"/>
    </xf>
    <xf numFmtId="0" fontId="89" fillId="0" borderId="3" xfId="0" applyNumberFormat="1" applyFont="1" applyFill="1" applyBorder="1" applyAlignment="1">
      <alignment horizontal="center" vertical="center"/>
    </xf>
    <xf numFmtId="178" fontId="89" fillId="0" borderId="14" xfId="0" applyNumberFormat="1" applyFont="1" applyFill="1" applyBorder="1" applyAlignment="1">
      <alignment horizontal="center" vertical="center"/>
    </xf>
    <xf numFmtId="178" fontId="89" fillId="0" borderId="19" xfId="0" applyNumberFormat="1" applyFont="1" applyFill="1" applyBorder="1" applyAlignment="1">
      <alignment horizontal="center" vertical="center"/>
    </xf>
    <xf numFmtId="178" fontId="89" fillId="0" borderId="3" xfId="0" applyNumberFormat="1" applyFont="1" applyFill="1" applyBorder="1" applyAlignment="1">
      <alignment horizontal="center" vertical="center"/>
    </xf>
    <xf numFmtId="182" fontId="89" fillId="0" borderId="15" xfId="0" applyNumberFormat="1" applyFont="1" applyFill="1" applyBorder="1" applyAlignment="1">
      <alignment vertical="center" wrapText="1"/>
    </xf>
    <xf numFmtId="0" fontId="89" fillId="0" borderId="15" xfId="2012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left" vertical="center" wrapText="1"/>
    </xf>
    <xf numFmtId="0" fontId="89" fillId="0" borderId="14" xfId="0" applyFont="1" applyFill="1" applyBorder="1" applyAlignment="1">
      <alignment horizontal="center" vertical="center"/>
    </xf>
    <xf numFmtId="0" fontId="108" fillId="0" borderId="14" xfId="2012" applyFont="1" applyFill="1" applyBorder="1" applyAlignment="1">
      <alignment horizontal="center" vertical="center" wrapText="1"/>
    </xf>
    <xf numFmtId="0" fontId="20" fillId="0" borderId="15" xfId="2011" applyNumberFormat="1" applyFont="1" applyFill="1" applyBorder="1" applyAlignment="1" applyProtection="1">
      <alignment horizontal="center" vertical="center" wrapText="1"/>
    </xf>
    <xf numFmtId="178" fontId="87" fillId="0" borderId="14" xfId="0" applyNumberFormat="1" applyFont="1" applyFill="1" applyBorder="1" applyAlignment="1">
      <alignment horizontal="center" vertical="center"/>
    </xf>
    <xf numFmtId="178" fontId="87" fillId="0" borderId="19" xfId="0" applyNumberFormat="1" applyFont="1" applyFill="1" applyBorder="1" applyAlignment="1">
      <alignment horizontal="center" vertical="center"/>
    </xf>
    <xf numFmtId="178" fontId="87" fillId="0" borderId="3" xfId="0" applyNumberFormat="1" applyFont="1" applyFill="1" applyBorder="1" applyAlignment="1">
      <alignment horizontal="center" vertical="center"/>
    </xf>
    <xf numFmtId="0" fontId="113" fillId="0" borderId="15" xfId="0" applyFont="1" applyFill="1" applyBorder="1" applyAlignment="1">
      <alignment horizontal="center" vertical="center"/>
    </xf>
    <xf numFmtId="0" fontId="60" fillId="0" borderId="15" xfId="2019" applyFont="1" applyBorder="1" applyAlignment="1">
      <alignment horizontal="center" vertical="center" wrapText="1"/>
    </xf>
    <xf numFmtId="0" fontId="60" fillId="0" borderId="15" xfId="2017" applyFont="1" applyBorder="1" applyAlignment="1">
      <alignment horizontal="center" vertical="center" wrapText="1"/>
    </xf>
    <xf numFmtId="182" fontId="60" fillId="0" borderId="15" xfId="2017" applyNumberFormat="1" applyFont="1" applyBorder="1" applyAlignment="1">
      <alignment horizontal="center" vertical="center" wrapText="1"/>
    </xf>
    <xf numFmtId="0" fontId="116" fillId="0" borderId="15" xfId="2019" applyFont="1" applyBorder="1" applyAlignment="1">
      <alignment horizontal="center" vertical="center" wrapText="1"/>
    </xf>
    <xf numFmtId="0" fontId="60" fillId="0" borderId="15" xfId="2019" applyFont="1" applyBorder="1" applyAlignment="1">
      <alignment horizontal="left" vertical="center" wrapText="1"/>
    </xf>
    <xf numFmtId="0" fontId="118" fillId="0" borderId="0" xfId="1104" applyFont="1" applyFill="1" applyAlignment="1">
      <alignment horizontal="center" vertical="center" wrapText="1"/>
    </xf>
    <xf numFmtId="184" fontId="118" fillId="0" borderId="0" xfId="1104" applyNumberFormat="1" applyFont="1" applyFill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15" xfId="0" applyBorder="1" applyAlignment="1">
      <alignment vertical="center" wrapText="1"/>
    </xf>
    <xf numFmtId="0" fontId="60" fillId="0" borderId="15" xfId="2017" applyFont="1" applyBorder="1" applyAlignment="1">
      <alignment horizontal="left" vertical="center" wrapText="1"/>
    </xf>
    <xf numFmtId="0" fontId="121" fillId="0" borderId="4" xfId="0" applyFont="1" applyBorder="1" applyAlignment="1">
      <alignment horizontal="center" vertical="center"/>
    </xf>
    <xf numFmtId="0" fontId="56" fillId="0" borderId="4" xfId="0" applyFont="1" applyBorder="1" applyAlignment="1">
      <alignment horizontal="center" vertical="center"/>
    </xf>
    <xf numFmtId="0" fontId="73" fillId="3" borderId="4" xfId="2003" applyNumberFormat="1" applyFont="1" applyFill="1" applyBorder="1" applyAlignment="1" applyProtection="1">
      <alignment horizontal="center" vertical="center"/>
    </xf>
    <xf numFmtId="0" fontId="0" fillId="3" borderId="4" xfId="0" applyFont="1" applyFill="1" applyBorder="1" applyAlignment="1">
      <alignment horizontal="center" vertical="center"/>
    </xf>
    <xf numFmtId="0" fontId="78" fillId="3" borderId="0" xfId="2004" applyNumberFormat="1" applyFont="1" applyFill="1" applyAlignment="1">
      <alignment horizontal="center" vertical="center"/>
    </xf>
    <xf numFmtId="0" fontId="80" fillId="3" borderId="4" xfId="0" applyNumberFormat="1" applyFont="1" applyFill="1" applyBorder="1" applyAlignment="1">
      <alignment horizontal="center" vertical="center"/>
    </xf>
    <xf numFmtId="0" fontId="80" fillId="0" borderId="4" xfId="0" applyNumberFormat="1" applyFont="1" applyFill="1" applyBorder="1" applyAlignment="1">
      <alignment vertical="center"/>
    </xf>
    <xf numFmtId="0" fontId="4" fillId="3" borderId="14" xfId="0" applyNumberFormat="1" applyFont="1" applyFill="1" applyBorder="1" applyAlignment="1">
      <alignment horizontal="center" vertical="center"/>
    </xf>
    <xf numFmtId="0" fontId="4" fillId="3" borderId="19" xfId="0" applyNumberFormat="1" applyFont="1" applyFill="1" applyBorder="1" applyAlignment="1">
      <alignment horizontal="center" vertical="center"/>
    </xf>
    <xf numFmtId="0" fontId="4" fillId="3" borderId="3" xfId="0" applyNumberFormat="1" applyFont="1" applyFill="1" applyBorder="1" applyAlignment="1">
      <alignment horizontal="center" vertical="center"/>
    </xf>
    <xf numFmtId="0" fontId="4" fillId="3" borderId="14" xfId="0" applyNumberFormat="1" applyFont="1" applyFill="1" applyBorder="1" applyAlignment="1">
      <alignment horizontal="left" vertical="center"/>
    </xf>
    <xf numFmtId="0" fontId="4" fillId="3" borderId="19" xfId="0" applyNumberFormat="1" applyFont="1" applyFill="1" applyBorder="1" applyAlignment="1">
      <alignment horizontal="left" vertical="center"/>
    </xf>
    <xf numFmtId="0" fontId="4" fillId="3" borderId="3" xfId="0" applyNumberFormat="1" applyFont="1" applyFill="1" applyBorder="1" applyAlignment="1">
      <alignment horizontal="left" vertical="center"/>
    </xf>
    <xf numFmtId="0" fontId="72" fillId="3" borderId="26" xfId="0" applyNumberFormat="1" applyFont="1" applyFill="1" applyBorder="1" applyAlignment="1">
      <alignment horizontal="left" vertical="center"/>
    </xf>
    <xf numFmtId="0" fontId="0" fillId="3" borderId="26" xfId="0" applyNumberFormat="1" applyFont="1" applyFill="1" applyBorder="1" applyAlignment="1">
      <alignment horizontal="left" vertical="center"/>
    </xf>
    <xf numFmtId="0" fontId="72" fillId="3" borderId="14" xfId="0" applyNumberFormat="1" applyFont="1" applyFill="1" applyBorder="1" applyAlignment="1">
      <alignment horizontal="center" vertical="center"/>
    </xf>
    <xf numFmtId="0" fontId="72" fillId="3" borderId="14" xfId="0" applyNumberFormat="1" applyFont="1" applyFill="1" applyBorder="1" applyAlignment="1">
      <alignment horizontal="left" vertical="center"/>
    </xf>
    <xf numFmtId="0" fontId="0" fillId="0" borderId="19" xfId="0" applyBorder="1" applyAlignment="1">
      <alignment horizontal="center" vertical="center"/>
    </xf>
    <xf numFmtId="0" fontId="69" fillId="0" borderId="0" xfId="0" applyNumberFormat="1" applyFont="1" applyFill="1" applyBorder="1" applyAlignment="1">
      <alignment horizontal="center" vertical="center"/>
    </xf>
    <xf numFmtId="0" fontId="84" fillId="0" borderId="4" xfId="2005" applyNumberFormat="1" applyFont="1" applyBorder="1" applyAlignment="1">
      <alignment horizontal="center" vertical="center"/>
    </xf>
    <xf numFmtId="0" fontId="86" fillId="3" borderId="4" xfId="2006" applyNumberFormat="1" applyFont="1" applyFill="1" applyBorder="1" applyAlignment="1">
      <alignment horizontal="center" vertical="center"/>
    </xf>
    <xf numFmtId="0" fontId="0" fillId="3" borderId="4" xfId="0" applyNumberFormat="1" applyFill="1" applyBorder="1" applyAlignment="1">
      <alignment vertic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0" fontId="104" fillId="0" borderId="4" xfId="0" applyNumberFormat="1" applyFont="1" applyFill="1" applyBorder="1" applyAlignment="1" applyProtection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/>
    </xf>
    <xf numFmtId="0" fontId="122" fillId="0" borderId="4" xfId="0" applyFont="1" applyBorder="1" applyAlignment="1">
      <alignment horizontal="center" vertical="center" readingOrder="1"/>
    </xf>
    <xf numFmtId="0" fontId="0" fillId="0" borderId="4" xfId="0" applyBorder="1" applyAlignment="1">
      <alignment vertical="center" readingOrder="1"/>
    </xf>
    <xf numFmtId="0" fontId="125" fillId="2" borderId="0" xfId="1383" applyNumberFormat="1" applyFont="1" applyFill="1" applyBorder="1" applyAlignment="1" applyProtection="1">
      <alignment horizontal="center" vertical="center" wrapText="1"/>
    </xf>
    <xf numFmtId="0" fontId="99" fillId="2" borderId="0" xfId="1383" applyNumberFormat="1" applyFont="1" applyFill="1" applyBorder="1" applyAlignment="1" applyProtection="1">
      <alignment horizontal="center" vertical="center" wrapText="1"/>
    </xf>
    <xf numFmtId="178" fontId="99" fillId="2" borderId="0" xfId="1383" applyNumberFormat="1" applyFont="1" applyFill="1" applyBorder="1" applyAlignment="1" applyProtection="1">
      <alignment horizontal="center" vertical="center" wrapText="1"/>
    </xf>
    <xf numFmtId="189" fontId="131" fillId="3" borderId="32" xfId="0" applyNumberFormat="1" applyFont="1" applyFill="1" applyBorder="1" applyAlignment="1">
      <alignment horizontal="center" vertical="center"/>
    </xf>
    <xf numFmtId="0" fontId="74" fillId="0" borderId="16" xfId="0" applyFont="1" applyBorder="1" applyAlignment="1">
      <alignment horizontal="center" vertical="center" wrapText="1"/>
    </xf>
    <xf numFmtId="0" fontId="74" fillId="0" borderId="18" xfId="0" applyFont="1" applyBorder="1" applyAlignment="1">
      <alignment horizontal="center" vertical="center" wrapText="1"/>
    </xf>
    <xf numFmtId="0" fontId="76" fillId="0" borderId="15" xfId="0" applyFont="1" applyBorder="1" applyAlignment="1">
      <alignment horizontal="center" vertical="center" wrapText="1"/>
    </xf>
    <xf numFmtId="0" fontId="74" fillId="0" borderId="15" xfId="0" applyFont="1" applyBorder="1" applyAlignment="1">
      <alignment horizontal="center" vertical="center" wrapText="1"/>
    </xf>
    <xf numFmtId="3" fontId="74" fillId="0" borderId="14" xfId="0" applyNumberFormat="1" applyFont="1" applyBorder="1" applyAlignment="1">
      <alignment horizontal="center" vertical="center" wrapText="1"/>
    </xf>
    <xf numFmtId="3" fontId="74" fillId="0" borderId="19" xfId="0" applyNumberFormat="1" applyFont="1" applyBorder="1" applyAlignment="1">
      <alignment horizontal="center" vertical="center" wrapText="1"/>
    </xf>
    <xf numFmtId="3" fontId="74" fillId="0" borderId="3" xfId="0" applyNumberFormat="1" applyFont="1" applyBorder="1" applyAlignment="1">
      <alignment horizontal="center" vertical="center" wrapText="1"/>
    </xf>
    <xf numFmtId="38" fontId="74" fillId="0" borderId="14" xfId="0" applyNumberFormat="1" applyFont="1" applyBorder="1" applyAlignment="1">
      <alignment horizontal="center" vertical="center" wrapText="1"/>
    </xf>
    <xf numFmtId="38" fontId="74" fillId="0" borderId="19" xfId="0" applyNumberFormat="1" applyFont="1" applyBorder="1" applyAlignment="1">
      <alignment horizontal="center" vertical="center" wrapText="1"/>
    </xf>
    <xf numFmtId="38" fontId="74" fillId="0" borderId="3" xfId="0" applyNumberFormat="1" applyFont="1" applyBorder="1" applyAlignment="1">
      <alignment horizontal="center" vertical="center" wrapText="1"/>
    </xf>
    <xf numFmtId="0" fontId="74" fillId="0" borderId="14" xfId="2022" applyFont="1" applyBorder="1" applyAlignment="1">
      <alignment horizontal="center" vertical="center" wrapText="1"/>
    </xf>
    <xf numFmtId="0" fontId="74" fillId="0" borderId="19" xfId="2022" applyFont="1" applyBorder="1" applyAlignment="1">
      <alignment horizontal="center" vertical="center" wrapText="1"/>
    </xf>
    <xf numFmtId="0" fontId="74" fillId="0" borderId="3" xfId="2022" applyFont="1" applyBorder="1" applyAlignment="1">
      <alignment horizontal="center" vertical="center" wrapText="1"/>
    </xf>
    <xf numFmtId="187" fontId="74" fillId="0" borderId="14" xfId="0" applyNumberFormat="1" applyFont="1" applyBorder="1" applyAlignment="1">
      <alignment horizontal="center" vertical="center" wrapText="1"/>
    </xf>
    <xf numFmtId="187" fontId="74" fillId="0" borderId="19" xfId="0" applyNumberFormat="1" applyFont="1" applyBorder="1" applyAlignment="1">
      <alignment horizontal="center" vertical="center" wrapText="1"/>
    </xf>
    <xf numFmtId="187" fontId="74" fillId="0" borderId="3" xfId="0" applyNumberFormat="1" applyFont="1" applyBorder="1" applyAlignment="1">
      <alignment horizontal="center" vertical="center" wrapText="1"/>
    </xf>
    <xf numFmtId="0" fontId="74" fillId="0" borderId="28" xfId="0" applyFont="1" applyBorder="1" applyAlignment="1">
      <alignment horizontal="center" vertical="center" wrapText="1"/>
    </xf>
    <xf numFmtId="0" fontId="74" fillId="0" borderId="27" xfId="0" applyFont="1" applyBorder="1" applyAlignment="1">
      <alignment horizontal="center" vertical="center" wrapText="1"/>
    </xf>
    <xf numFmtId="0" fontId="74" fillId="0" borderId="26" xfId="0" applyFont="1" applyBorder="1" applyAlignment="1">
      <alignment horizontal="center" vertical="center" wrapText="1"/>
    </xf>
    <xf numFmtId="0" fontId="74" fillId="0" borderId="30" xfId="0" applyFont="1" applyBorder="1" applyAlignment="1">
      <alignment horizontal="center" vertical="center" wrapText="1"/>
    </xf>
    <xf numFmtId="0" fontId="74" fillId="0" borderId="20" xfId="0" applyFont="1" applyBorder="1" applyAlignment="1">
      <alignment horizontal="center" vertical="center" wrapText="1"/>
    </xf>
    <xf numFmtId="0" fontId="74" fillId="0" borderId="21" xfId="0" applyFont="1" applyBorder="1" applyAlignment="1">
      <alignment horizontal="center" vertical="center" wrapText="1"/>
    </xf>
    <xf numFmtId="0" fontId="74" fillId="0" borderId="14" xfId="0" applyFont="1" applyBorder="1" applyAlignment="1">
      <alignment horizontal="center" vertical="center" wrapText="1"/>
    </xf>
    <xf numFmtId="0" fontId="74" fillId="0" borderId="19" xfId="0" applyFont="1" applyBorder="1" applyAlignment="1">
      <alignment horizontal="center" vertical="center" wrapText="1"/>
    </xf>
    <xf numFmtId="0" fontId="74" fillId="0" borderId="3" xfId="0" applyFont="1" applyBorder="1" applyAlignment="1">
      <alignment horizontal="center" vertical="center" wrapText="1"/>
    </xf>
    <xf numFmtId="0" fontId="60" fillId="0" borderId="14" xfId="0" applyFont="1" applyBorder="1" applyAlignment="1">
      <alignment horizontal="center" vertical="center"/>
    </xf>
    <xf numFmtId="0" fontId="62" fillId="0" borderId="19" xfId="0" applyFont="1" applyBorder="1" applyAlignment="1">
      <alignment horizontal="center" vertical="center"/>
    </xf>
    <xf numFmtId="0" fontId="62" fillId="0" borderId="3" xfId="0" applyFont="1" applyBorder="1" applyAlignment="1">
      <alignment horizontal="center" vertical="center"/>
    </xf>
    <xf numFmtId="0" fontId="128" fillId="0" borderId="4" xfId="0" applyFont="1" applyBorder="1" applyAlignment="1">
      <alignment horizontal="center" vertical="center"/>
    </xf>
    <xf numFmtId="0" fontId="111" fillId="0" borderId="4" xfId="0" applyFont="1" applyBorder="1" applyAlignment="1">
      <alignment vertical="center"/>
    </xf>
    <xf numFmtId="0" fontId="127" fillId="0" borderId="15" xfId="0" applyFont="1" applyBorder="1" applyAlignment="1">
      <alignment horizontal="center" vertical="center" wrapText="1"/>
    </xf>
    <xf numFmtId="0" fontId="127" fillId="0" borderId="14" xfId="0" applyFont="1" applyBorder="1" applyAlignment="1">
      <alignment horizontal="center" vertical="center" wrapText="1"/>
    </xf>
    <xf numFmtId="0" fontId="127" fillId="0" borderId="3" xfId="0" applyFont="1" applyBorder="1" applyAlignment="1">
      <alignment horizontal="center" vertical="center" wrapText="1"/>
    </xf>
    <xf numFmtId="0" fontId="127" fillId="0" borderId="15" xfId="0" applyFont="1" applyBorder="1" applyAlignment="1">
      <alignment horizontal="center" vertical="center"/>
    </xf>
    <xf numFmtId="182" fontId="127" fillId="0" borderId="14" xfId="2014" applyNumberFormat="1" applyFont="1" applyFill="1" applyBorder="1" applyAlignment="1">
      <alignment horizontal="center" vertical="center" wrapText="1"/>
    </xf>
    <xf numFmtId="182" fontId="127" fillId="0" borderId="3" xfId="2014" applyNumberFormat="1" applyFont="1" applyFill="1" applyBorder="1" applyAlignment="1">
      <alignment horizontal="center" vertical="center" wrapText="1"/>
    </xf>
    <xf numFmtId="4" fontId="74" fillId="0" borderId="14" xfId="0" applyNumberFormat="1" applyFont="1" applyBorder="1" applyAlignment="1">
      <alignment horizontal="center" vertical="center" wrapText="1"/>
    </xf>
    <xf numFmtId="4" fontId="74" fillId="0" borderId="3" xfId="0" applyNumberFormat="1" applyFont="1" applyBorder="1" applyAlignment="1">
      <alignment horizontal="center" vertical="center" wrapText="1"/>
    </xf>
    <xf numFmtId="0" fontId="129" fillId="3" borderId="31" xfId="0" applyNumberFormat="1" applyFont="1" applyFill="1" applyBorder="1" applyAlignment="1">
      <alignment horizontal="center" vertical="center" wrapText="1"/>
    </xf>
    <xf numFmtId="0" fontId="0" fillId="0" borderId="31" xfId="0" applyBorder="1" applyAlignment="1">
      <alignment vertical="center"/>
    </xf>
    <xf numFmtId="0" fontId="130" fillId="3" borderId="32" xfId="0" applyNumberFormat="1" applyFont="1" applyFill="1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32" xfId="0" applyBorder="1" applyAlignment="1">
      <alignment vertical="center"/>
    </xf>
    <xf numFmtId="0" fontId="4" fillId="29" borderId="15" xfId="0" applyNumberFormat="1" applyFont="1" applyFill="1" applyBorder="1" applyAlignment="1">
      <alignment horizontal="center" vertical="center"/>
    </xf>
    <xf numFmtId="9" fontId="59" fillId="29" borderId="14" xfId="0" applyNumberFormat="1" applyFont="1" applyFill="1" applyBorder="1" applyAlignment="1">
      <alignment horizontal="center" vertical="center"/>
    </xf>
    <xf numFmtId="0" fontId="59" fillId="29" borderId="3" xfId="0" applyNumberFormat="1" applyFont="1" applyFill="1" applyBorder="1" applyAlignment="1">
      <alignment horizontal="center" vertical="center"/>
    </xf>
    <xf numFmtId="0" fontId="59" fillId="29" borderId="14" xfId="0" applyNumberFormat="1" applyFont="1" applyFill="1" applyBorder="1" applyAlignment="1">
      <alignment horizontal="center" vertical="center"/>
    </xf>
    <xf numFmtId="0" fontId="59" fillId="29" borderId="14" xfId="0" applyNumberFormat="1" applyFont="1" applyFill="1" applyBorder="1" applyAlignment="1">
      <alignment horizontal="center" vertical="center" wrapText="1"/>
    </xf>
    <xf numFmtId="9" fontId="59" fillId="29" borderId="15" xfId="0" applyNumberFormat="1" applyFont="1" applyFill="1" applyBorder="1" applyAlignment="1">
      <alignment horizontal="center" vertical="center" wrapText="1"/>
    </xf>
    <xf numFmtId="0" fontId="59" fillId="29" borderId="15" xfId="0" applyNumberFormat="1" applyFont="1" applyFill="1" applyBorder="1" applyAlignment="1">
      <alignment horizontal="center" vertical="center"/>
    </xf>
    <xf numFmtId="178" fontId="8" fillId="3" borderId="14" xfId="0" applyNumberFormat="1" applyFont="1" applyFill="1" applyBorder="1" applyAlignment="1" applyProtection="1">
      <alignment horizontal="center" vertical="center" wrapText="1"/>
      <protection locked="0"/>
    </xf>
    <xf numFmtId="0" fontId="0" fillId="3" borderId="33" xfId="0" applyFill="1" applyBorder="1" applyAlignment="1">
      <alignment horizontal="center" vertical="center" wrapText="1"/>
    </xf>
    <xf numFmtId="0" fontId="0" fillId="3" borderId="34" xfId="0" applyFill="1" applyBorder="1" applyAlignment="1">
      <alignment horizontal="center" vertical="center" wrapText="1"/>
    </xf>
    <xf numFmtId="0" fontId="2" fillId="3" borderId="32" xfId="0" applyNumberFormat="1" applyFont="1" applyFill="1" applyBorder="1" applyAlignment="1" applyProtection="1">
      <alignment horizontal="center" vertical="center"/>
      <protection locked="0"/>
    </xf>
    <xf numFmtId="0" fontId="5" fillId="3" borderId="32" xfId="0" applyNumberFormat="1" applyFont="1" applyFill="1" applyBorder="1" applyAlignment="1" applyProtection="1">
      <alignment horizontal="center" vertical="center"/>
      <protection locked="0"/>
    </xf>
    <xf numFmtId="0" fontId="0" fillId="3" borderId="32" xfId="0" applyFill="1" applyBorder="1" applyAlignment="1"/>
    <xf numFmtId="177" fontId="8" fillId="3" borderId="14" xfId="0" applyNumberFormat="1" applyFont="1" applyFill="1" applyBorder="1" applyAlignment="1" applyProtection="1">
      <alignment horizontal="center" vertical="center" wrapText="1"/>
      <protection locked="0"/>
    </xf>
    <xf numFmtId="0" fontId="0" fillId="3" borderId="3" xfId="0" applyFill="1" applyBorder="1" applyAlignment="1">
      <alignment horizontal="center" vertical="center" wrapText="1"/>
    </xf>
    <xf numFmtId="0" fontId="16" fillId="0" borderId="32" xfId="0" applyFont="1" applyBorder="1" applyAlignment="1">
      <alignment horizontal="center" vertical="center"/>
    </xf>
    <xf numFmtId="184" fontId="136" fillId="0" borderId="4" xfId="0" applyNumberFormat="1" applyFont="1" applyFill="1" applyBorder="1" applyAlignment="1">
      <alignment horizontal="center" vertical="center" wrapText="1"/>
    </xf>
    <xf numFmtId="0" fontId="136" fillId="0" borderId="4" xfId="0" applyFont="1" applyBorder="1" applyAlignment="1">
      <alignment horizontal="center" vertical="center" wrapText="1"/>
    </xf>
    <xf numFmtId="0" fontId="130" fillId="3" borderId="4" xfId="0" applyNumberFormat="1" applyFont="1" applyFill="1" applyBorder="1" applyAlignment="1">
      <alignment horizontal="center" vertical="center"/>
    </xf>
    <xf numFmtId="9" fontId="59" fillId="29" borderId="16" xfId="0" applyNumberFormat="1" applyFont="1" applyFill="1" applyBorder="1" applyAlignment="1">
      <alignment horizontal="center" vertical="center" wrapText="1"/>
    </xf>
    <xf numFmtId="0" fontId="59" fillId="29" borderId="16" xfId="0" applyNumberFormat="1" applyFont="1" applyFill="1" applyBorder="1" applyAlignment="1">
      <alignment horizontal="center" vertical="center"/>
    </xf>
    <xf numFmtId="0" fontId="56" fillId="0" borderId="4" xfId="0" applyFont="1" applyBorder="1" applyAlignment="1">
      <alignment vertical="center"/>
    </xf>
    <xf numFmtId="0" fontId="129" fillId="0" borderId="0" xfId="0" applyFont="1" applyBorder="1" applyAlignment="1">
      <alignment horizontal="center" vertical="center"/>
    </xf>
    <xf numFmtId="0" fontId="85" fillId="0" borderId="0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121" fillId="0" borderId="0" xfId="0" applyFont="1" applyAlignment="1">
      <alignment horizontal="center" vertical="center"/>
    </xf>
    <xf numFmtId="0" fontId="56" fillId="0" borderId="0" xfId="0" applyFont="1" applyAlignment="1">
      <alignment vertical="center"/>
    </xf>
    <xf numFmtId="178" fontId="60" fillId="3" borderId="1" xfId="0" applyNumberFormat="1" applyFont="1" applyFill="1" applyBorder="1" applyAlignment="1">
      <alignment horizontal="center" vertical="center" wrapText="1"/>
    </xf>
    <xf numFmtId="0" fontId="60" fillId="3" borderId="1" xfId="0" applyNumberFormat="1" applyFont="1" applyFill="1" applyBorder="1" applyAlignment="1">
      <alignment horizontal="center" vertical="center" wrapText="1"/>
    </xf>
    <xf numFmtId="178" fontId="61" fillId="3" borderId="1" xfId="0" applyNumberFormat="1" applyFont="1" applyFill="1" applyBorder="1" applyAlignment="1" applyProtection="1">
      <alignment horizontal="center" vertical="center" wrapText="1"/>
    </xf>
    <xf numFmtId="0" fontId="100" fillId="0" borderId="0" xfId="0" applyFont="1" applyBorder="1" applyAlignment="1">
      <alignment horizontal="center" vertical="center"/>
    </xf>
    <xf numFmtId="0" fontId="9" fillId="3" borderId="16" xfId="0" applyFont="1" applyFill="1" applyBorder="1" applyAlignment="1">
      <alignment horizontal="center" vertical="center"/>
    </xf>
    <xf numFmtId="0" fontId="9" fillId="3" borderId="18" xfId="0" applyFont="1" applyFill="1" applyBorder="1" applyAlignment="1">
      <alignment horizontal="center" vertical="center"/>
    </xf>
  </cellXfs>
  <cellStyles count="2025">
    <cellStyle name="_ET_STYLE_NoName_00_" xfId="2024"/>
    <cellStyle name="20% - 强调文字颜色 1 2" xfId="2"/>
    <cellStyle name="20% - 强调文字颜色 1 2 2" xfId="3"/>
    <cellStyle name="20% - 强调文字颜色 1 2 2 2" xfId="4"/>
    <cellStyle name="20% - 强调文字颜色 1 2 2 2 2" xfId="5"/>
    <cellStyle name="20% - 强调文字颜色 1 2 2 3" xfId="6"/>
    <cellStyle name="20% - 强调文字颜色 1 2 3" xfId="7"/>
    <cellStyle name="20% - 强调文字颜色 1 2 3 2" xfId="8"/>
    <cellStyle name="20% - 强调文字颜色 1 2 4" xfId="9"/>
    <cellStyle name="20% - 强调文字颜色 1 3" xfId="10"/>
    <cellStyle name="20% - 强调文字颜色 1 3 2" xfId="11"/>
    <cellStyle name="20% - 强调文字颜色 1 3 2 2" xfId="12"/>
    <cellStyle name="20% - 强调文字颜色 1 3 2 2 2" xfId="13"/>
    <cellStyle name="20% - 强调文字颜色 1 3 2 3" xfId="14"/>
    <cellStyle name="20% - 强调文字颜色 1 3 3" xfId="15"/>
    <cellStyle name="20% - 强调文字颜色 1 3 3 2" xfId="16"/>
    <cellStyle name="20% - 强调文字颜色 1 3 4" xfId="17"/>
    <cellStyle name="20% - 强调文字颜色 1 4" xfId="18"/>
    <cellStyle name="20% - 强调文字颜色 1 4 2" xfId="19"/>
    <cellStyle name="20% - 强调文字颜色 1 4 2 2" xfId="20"/>
    <cellStyle name="20% - 强调文字颜色 1 4 2 2 2" xfId="21"/>
    <cellStyle name="20% - 强调文字颜色 1 4 2 3" xfId="22"/>
    <cellStyle name="20% - 强调文字颜色 1 4 3" xfId="23"/>
    <cellStyle name="20% - 强调文字颜色 1 4 3 2" xfId="24"/>
    <cellStyle name="20% - 强调文字颜色 1 4 4" xfId="25"/>
    <cellStyle name="20% - 强调文字颜色 1 5" xfId="26"/>
    <cellStyle name="20% - 强调文字颜色 1 5 2" xfId="27"/>
    <cellStyle name="20% - 强调文字颜色 1 5 2 2" xfId="28"/>
    <cellStyle name="20% - 强调文字颜色 1 5 3" xfId="29"/>
    <cellStyle name="20% - 强调文字颜色 1 6" xfId="30"/>
    <cellStyle name="20% - 强调文字颜色 1 6 2" xfId="31"/>
    <cellStyle name="20% - 强调文字颜色 1 6 2 2" xfId="32"/>
    <cellStyle name="20% - 强调文字颜色 1 6 3" xfId="33"/>
    <cellStyle name="20% - 强调文字颜色 1 7" xfId="34"/>
    <cellStyle name="20% - 强调文字颜色 1 7 2" xfId="35"/>
    <cellStyle name="20% - 强调文字颜色 1 7 2 2" xfId="36"/>
    <cellStyle name="20% - 强调文字颜色 1 7 3" xfId="37"/>
    <cellStyle name="20% - 强调文字颜色 2 2" xfId="38"/>
    <cellStyle name="20% - 强调文字颜色 2 2 2" xfId="39"/>
    <cellStyle name="20% - 强调文字颜色 2 2 2 2" xfId="40"/>
    <cellStyle name="20% - 强调文字颜色 2 2 2 2 2" xfId="41"/>
    <cellStyle name="20% - 强调文字颜色 2 2 2 3" xfId="42"/>
    <cellStyle name="20% - 强调文字颜色 2 2 3" xfId="43"/>
    <cellStyle name="20% - 强调文字颜色 2 2 3 2" xfId="44"/>
    <cellStyle name="20% - 强调文字颜色 2 2 4" xfId="45"/>
    <cellStyle name="20% - 强调文字颜色 2 3" xfId="46"/>
    <cellStyle name="20% - 强调文字颜色 2 3 2" xfId="47"/>
    <cellStyle name="20% - 强调文字颜色 2 3 2 2" xfId="48"/>
    <cellStyle name="20% - 强调文字颜色 2 3 2 2 2" xfId="49"/>
    <cellStyle name="20% - 强调文字颜色 2 3 2 3" xfId="50"/>
    <cellStyle name="20% - 强调文字颜色 2 3 3" xfId="51"/>
    <cellStyle name="20% - 强调文字颜色 2 3 3 2" xfId="52"/>
    <cellStyle name="20% - 强调文字颜色 2 3 4" xfId="53"/>
    <cellStyle name="20% - 强调文字颜色 2 4" xfId="54"/>
    <cellStyle name="20% - 强调文字颜色 2 4 2" xfId="55"/>
    <cellStyle name="20% - 强调文字颜色 2 4 2 2" xfId="56"/>
    <cellStyle name="20% - 强调文字颜色 2 4 2 2 2" xfId="57"/>
    <cellStyle name="20% - 强调文字颜色 2 4 2 3" xfId="58"/>
    <cellStyle name="20% - 强调文字颜色 2 4 3" xfId="59"/>
    <cellStyle name="20% - 强调文字颜色 2 4 3 2" xfId="60"/>
    <cellStyle name="20% - 强调文字颜色 2 4 4" xfId="61"/>
    <cellStyle name="20% - 强调文字颜色 2 5" xfId="62"/>
    <cellStyle name="20% - 强调文字颜色 2 5 2" xfId="63"/>
    <cellStyle name="20% - 强调文字颜色 2 5 2 2" xfId="64"/>
    <cellStyle name="20% - 强调文字颜色 2 5 3" xfId="65"/>
    <cellStyle name="20% - 强调文字颜色 2 6" xfId="66"/>
    <cellStyle name="20% - 强调文字颜色 2 6 2" xfId="67"/>
    <cellStyle name="20% - 强调文字颜色 2 6 2 2" xfId="68"/>
    <cellStyle name="20% - 强调文字颜色 2 6 3" xfId="69"/>
    <cellStyle name="20% - 强调文字颜色 2 7" xfId="70"/>
    <cellStyle name="20% - 强调文字颜色 2 7 2" xfId="71"/>
    <cellStyle name="20% - 强调文字颜色 2 7 2 2" xfId="72"/>
    <cellStyle name="20% - 强调文字颜色 2 7 3" xfId="73"/>
    <cellStyle name="20% - 强调文字颜色 3 2" xfId="74"/>
    <cellStyle name="20% - 强调文字颜色 3 2 2" xfId="75"/>
    <cellStyle name="20% - 强调文字颜色 3 2 2 2" xfId="76"/>
    <cellStyle name="20% - 强调文字颜色 3 2 2 2 2" xfId="77"/>
    <cellStyle name="20% - 强调文字颜色 3 2 2 3" xfId="78"/>
    <cellStyle name="20% - 强调文字颜色 3 2 3" xfId="79"/>
    <cellStyle name="20% - 强调文字颜色 3 2 3 2" xfId="80"/>
    <cellStyle name="20% - 强调文字颜色 3 2 4" xfId="81"/>
    <cellStyle name="20% - 强调文字颜色 3 3" xfId="82"/>
    <cellStyle name="20% - 强调文字颜色 3 3 2" xfId="83"/>
    <cellStyle name="20% - 强调文字颜色 3 3 2 2" xfId="84"/>
    <cellStyle name="20% - 强调文字颜色 3 3 2 2 2" xfId="85"/>
    <cellStyle name="20% - 强调文字颜色 3 3 2 3" xfId="86"/>
    <cellStyle name="20% - 强调文字颜色 3 3 3" xfId="87"/>
    <cellStyle name="20% - 强调文字颜色 3 3 3 2" xfId="88"/>
    <cellStyle name="20% - 强调文字颜色 3 3 4" xfId="89"/>
    <cellStyle name="20% - 强调文字颜色 3 4" xfId="90"/>
    <cellStyle name="20% - 强调文字颜色 3 4 2" xfId="91"/>
    <cellStyle name="20% - 强调文字颜色 3 4 2 2" xfId="92"/>
    <cellStyle name="20% - 强调文字颜色 3 4 2 2 2" xfId="93"/>
    <cellStyle name="20% - 强调文字颜色 3 4 2 3" xfId="94"/>
    <cellStyle name="20% - 强调文字颜色 3 4 3" xfId="95"/>
    <cellStyle name="20% - 强调文字颜色 3 4 3 2" xfId="96"/>
    <cellStyle name="20% - 强调文字颜色 3 4 4" xfId="97"/>
    <cellStyle name="20% - 强调文字颜色 3 5" xfId="98"/>
    <cellStyle name="20% - 强调文字颜色 3 5 2" xfId="99"/>
    <cellStyle name="20% - 强调文字颜色 3 5 2 2" xfId="100"/>
    <cellStyle name="20% - 强调文字颜色 3 5 3" xfId="101"/>
    <cellStyle name="20% - 强调文字颜色 3 6" xfId="102"/>
    <cellStyle name="20% - 强调文字颜色 3 6 2" xfId="103"/>
    <cellStyle name="20% - 强调文字颜色 3 6 2 2" xfId="104"/>
    <cellStyle name="20% - 强调文字颜色 3 6 3" xfId="105"/>
    <cellStyle name="20% - 强调文字颜色 3 7" xfId="106"/>
    <cellStyle name="20% - 强调文字颜色 3 7 2" xfId="107"/>
    <cellStyle name="20% - 强调文字颜色 3 7 2 2" xfId="108"/>
    <cellStyle name="20% - 强调文字颜色 3 7 3" xfId="109"/>
    <cellStyle name="20% - 强调文字颜色 4 2" xfId="110"/>
    <cellStyle name="20% - 强调文字颜色 4 2 2" xfId="111"/>
    <cellStyle name="20% - 强调文字颜色 4 2 2 2" xfId="112"/>
    <cellStyle name="20% - 强调文字颜色 4 2 2 2 2" xfId="113"/>
    <cellStyle name="20% - 强调文字颜色 4 2 2 3" xfId="114"/>
    <cellStyle name="20% - 强调文字颜色 4 2 3" xfId="115"/>
    <cellStyle name="20% - 强调文字颜色 4 2 3 2" xfId="116"/>
    <cellStyle name="20% - 强调文字颜色 4 2 4" xfId="117"/>
    <cellStyle name="20% - 强调文字颜色 4 3" xfId="118"/>
    <cellStyle name="20% - 强调文字颜色 4 3 2" xfId="119"/>
    <cellStyle name="20% - 强调文字颜色 4 3 2 2" xfId="120"/>
    <cellStyle name="20% - 强调文字颜色 4 3 2 2 2" xfId="121"/>
    <cellStyle name="20% - 强调文字颜色 4 3 2 3" xfId="122"/>
    <cellStyle name="20% - 强调文字颜色 4 3 3" xfId="123"/>
    <cellStyle name="20% - 强调文字颜色 4 3 3 2" xfId="124"/>
    <cellStyle name="20% - 强调文字颜色 4 3 4" xfId="125"/>
    <cellStyle name="20% - 强调文字颜色 4 4" xfId="126"/>
    <cellStyle name="20% - 强调文字颜色 4 4 2" xfId="127"/>
    <cellStyle name="20% - 强调文字颜色 4 4 2 2" xfId="128"/>
    <cellStyle name="20% - 强调文字颜色 4 4 2 2 2" xfId="129"/>
    <cellStyle name="20% - 强调文字颜色 4 4 2 3" xfId="130"/>
    <cellStyle name="20% - 强调文字颜色 4 4 3" xfId="131"/>
    <cellStyle name="20% - 强调文字颜色 4 4 3 2" xfId="132"/>
    <cellStyle name="20% - 强调文字颜色 4 4 4" xfId="133"/>
    <cellStyle name="20% - 强调文字颜色 4 5" xfId="134"/>
    <cellStyle name="20% - 强调文字颜色 4 5 2" xfId="135"/>
    <cellStyle name="20% - 强调文字颜色 4 5 2 2" xfId="136"/>
    <cellStyle name="20% - 强调文字颜色 4 5 3" xfId="137"/>
    <cellStyle name="20% - 强调文字颜色 4 6" xfId="138"/>
    <cellStyle name="20% - 强调文字颜色 4 6 2" xfId="139"/>
    <cellStyle name="20% - 强调文字颜色 4 6 2 2" xfId="140"/>
    <cellStyle name="20% - 强调文字颜色 4 6 3" xfId="141"/>
    <cellStyle name="20% - 强调文字颜色 4 7" xfId="142"/>
    <cellStyle name="20% - 强调文字颜色 4 7 2" xfId="143"/>
    <cellStyle name="20% - 强调文字颜色 4 7 2 2" xfId="144"/>
    <cellStyle name="20% - 强调文字颜色 4 7 3" xfId="145"/>
    <cellStyle name="20% - 强调文字颜色 5 2" xfId="146"/>
    <cellStyle name="20% - 强调文字颜色 5 2 2" xfId="147"/>
    <cellStyle name="20% - 强调文字颜色 5 2 2 2" xfId="148"/>
    <cellStyle name="20% - 强调文字颜色 5 2 2 2 2" xfId="149"/>
    <cellStyle name="20% - 强调文字颜色 5 2 2 3" xfId="150"/>
    <cellStyle name="20% - 强调文字颜色 5 2 3" xfId="151"/>
    <cellStyle name="20% - 强调文字颜色 5 2 3 2" xfId="152"/>
    <cellStyle name="20% - 强调文字颜色 5 2 4" xfId="153"/>
    <cellStyle name="20% - 强调文字颜色 5 3" xfId="154"/>
    <cellStyle name="20% - 强调文字颜色 5 3 2" xfId="155"/>
    <cellStyle name="20% - 强调文字颜色 5 3 2 2" xfId="156"/>
    <cellStyle name="20% - 强调文字颜色 5 3 2 2 2" xfId="157"/>
    <cellStyle name="20% - 强调文字颜色 5 3 2 3" xfId="158"/>
    <cellStyle name="20% - 强调文字颜色 5 3 3" xfId="159"/>
    <cellStyle name="20% - 强调文字颜色 5 3 3 2" xfId="160"/>
    <cellStyle name="20% - 强调文字颜色 5 3 4" xfId="161"/>
    <cellStyle name="20% - 强调文字颜色 5 4" xfId="162"/>
    <cellStyle name="20% - 强调文字颜色 5 4 2" xfId="163"/>
    <cellStyle name="20% - 强调文字颜色 5 4 2 2" xfId="164"/>
    <cellStyle name="20% - 强调文字颜色 5 4 2 2 2" xfId="165"/>
    <cellStyle name="20% - 强调文字颜色 5 4 2 3" xfId="166"/>
    <cellStyle name="20% - 强调文字颜色 5 4 3" xfId="167"/>
    <cellStyle name="20% - 强调文字颜色 5 4 3 2" xfId="168"/>
    <cellStyle name="20% - 强调文字颜色 5 4 4" xfId="169"/>
    <cellStyle name="20% - 强调文字颜色 5 5" xfId="170"/>
    <cellStyle name="20% - 强调文字颜色 5 5 2" xfId="171"/>
    <cellStyle name="20% - 强调文字颜色 5 5 2 2" xfId="172"/>
    <cellStyle name="20% - 强调文字颜色 5 5 3" xfId="173"/>
    <cellStyle name="20% - 强调文字颜色 5 6" xfId="174"/>
    <cellStyle name="20% - 强调文字颜色 5 6 2" xfId="175"/>
    <cellStyle name="20% - 强调文字颜色 5 6 2 2" xfId="176"/>
    <cellStyle name="20% - 强调文字颜色 5 6 3" xfId="177"/>
    <cellStyle name="20% - 强调文字颜色 5 7" xfId="178"/>
    <cellStyle name="20% - 强调文字颜色 5 7 2" xfId="179"/>
    <cellStyle name="20% - 强调文字颜色 5 7 2 2" xfId="180"/>
    <cellStyle name="20% - 强调文字颜色 5 7 3" xfId="181"/>
    <cellStyle name="20% - 强调文字颜色 6 2" xfId="182"/>
    <cellStyle name="20% - 强调文字颜色 6 2 2" xfId="183"/>
    <cellStyle name="20% - 强调文字颜色 6 2 2 2" xfId="184"/>
    <cellStyle name="20% - 强调文字颜色 6 2 2 2 2" xfId="185"/>
    <cellStyle name="20% - 强调文字颜色 6 2 2 3" xfId="186"/>
    <cellStyle name="20% - 强调文字颜色 6 2 3" xfId="187"/>
    <cellStyle name="20% - 强调文字颜色 6 2 3 2" xfId="188"/>
    <cellStyle name="20% - 强调文字颜色 6 2 4" xfId="189"/>
    <cellStyle name="20% - 强调文字颜色 6 3" xfId="190"/>
    <cellStyle name="20% - 强调文字颜色 6 3 2" xfId="191"/>
    <cellStyle name="20% - 强调文字颜色 6 3 2 2" xfId="192"/>
    <cellStyle name="20% - 强调文字颜色 6 3 2 2 2" xfId="193"/>
    <cellStyle name="20% - 强调文字颜色 6 3 2 3" xfId="194"/>
    <cellStyle name="20% - 强调文字颜色 6 3 3" xfId="195"/>
    <cellStyle name="20% - 强调文字颜色 6 3 3 2" xfId="196"/>
    <cellStyle name="20% - 强调文字颜色 6 3 4" xfId="197"/>
    <cellStyle name="20% - 强调文字颜色 6 4" xfId="198"/>
    <cellStyle name="20% - 强调文字颜色 6 4 2" xfId="199"/>
    <cellStyle name="20% - 强调文字颜色 6 4 2 2" xfId="200"/>
    <cellStyle name="20% - 强调文字颜色 6 4 2 2 2" xfId="201"/>
    <cellStyle name="20% - 强调文字颜色 6 4 2 3" xfId="202"/>
    <cellStyle name="20% - 强调文字颜色 6 4 3" xfId="203"/>
    <cellStyle name="20% - 强调文字颜色 6 4 3 2" xfId="204"/>
    <cellStyle name="20% - 强调文字颜色 6 4 4" xfId="205"/>
    <cellStyle name="20% - 强调文字颜色 6 5" xfId="206"/>
    <cellStyle name="20% - 强调文字颜色 6 5 2" xfId="207"/>
    <cellStyle name="20% - 强调文字颜色 6 5 2 2" xfId="208"/>
    <cellStyle name="20% - 强调文字颜色 6 5 3" xfId="209"/>
    <cellStyle name="20% - 强调文字颜色 6 6" xfId="210"/>
    <cellStyle name="20% - 强调文字颜色 6 6 2" xfId="211"/>
    <cellStyle name="20% - 强调文字颜色 6 6 2 2" xfId="212"/>
    <cellStyle name="20% - 强调文字颜色 6 6 3" xfId="213"/>
    <cellStyle name="20% - 强调文字颜色 6 7" xfId="214"/>
    <cellStyle name="20% - 强调文字颜色 6 7 2" xfId="215"/>
    <cellStyle name="20% - 强调文字颜色 6 7 2 2" xfId="216"/>
    <cellStyle name="20% - 强调文字颜色 6 7 3" xfId="217"/>
    <cellStyle name="20% - 着色 1 2" xfId="218"/>
    <cellStyle name="20% - 着色 1 2 2" xfId="219"/>
    <cellStyle name="20% - 着色 1 2 2 2" xfId="220"/>
    <cellStyle name="20% - 着色 1 2 2 2 2" xfId="221"/>
    <cellStyle name="20% - 着色 1 2 2 3" xfId="222"/>
    <cellStyle name="20% - 着色 1 2 3" xfId="223"/>
    <cellStyle name="20% - 着色 1 2 3 2" xfId="224"/>
    <cellStyle name="20% - 着色 1 2 4" xfId="225"/>
    <cellStyle name="20% - 着色 1 3" xfId="226"/>
    <cellStyle name="20% - 着色 1 3 2" xfId="227"/>
    <cellStyle name="20% - 着色 1 3 2 2" xfId="228"/>
    <cellStyle name="20% - 着色 1 3 3" xfId="229"/>
    <cellStyle name="20% - 着色 1 4" xfId="230"/>
    <cellStyle name="20% - 着色 1 4 2" xfId="231"/>
    <cellStyle name="20% - 着色 1 4 2 2" xfId="232"/>
    <cellStyle name="20% - 着色 1 4 3" xfId="233"/>
    <cellStyle name="20% - 着色 1 5" xfId="234"/>
    <cellStyle name="20% - 着色 1 5 2" xfId="235"/>
    <cellStyle name="20% - 着色 1 6" xfId="236"/>
    <cellStyle name="20% - 着色 2 2" xfId="237"/>
    <cellStyle name="20% - 着色 2 2 2" xfId="238"/>
    <cellStyle name="20% - 着色 2 2 2 2" xfId="239"/>
    <cellStyle name="20% - 着色 2 2 2 2 2" xfId="240"/>
    <cellStyle name="20% - 着色 2 2 2 3" xfId="241"/>
    <cellStyle name="20% - 着色 2 2 3" xfId="242"/>
    <cellStyle name="20% - 着色 2 2 3 2" xfId="243"/>
    <cellStyle name="20% - 着色 2 2 4" xfId="244"/>
    <cellStyle name="20% - 着色 2 3" xfId="245"/>
    <cellStyle name="20% - 着色 2 3 2" xfId="246"/>
    <cellStyle name="20% - 着色 2 3 2 2" xfId="247"/>
    <cellStyle name="20% - 着色 2 3 3" xfId="248"/>
    <cellStyle name="20% - 着色 2 4" xfId="249"/>
    <cellStyle name="20% - 着色 2 4 2" xfId="250"/>
    <cellStyle name="20% - 着色 2 4 2 2" xfId="251"/>
    <cellStyle name="20% - 着色 2 4 3" xfId="252"/>
    <cellStyle name="20% - 着色 2 5" xfId="253"/>
    <cellStyle name="20% - 着色 2 5 2" xfId="254"/>
    <cellStyle name="20% - 着色 2 6" xfId="255"/>
    <cellStyle name="20% - 着色 3 2" xfId="256"/>
    <cellStyle name="20% - 着色 3 2 2" xfId="257"/>
    <cellStyle name="20% - 着色 3 2 2 2" xfId="258"/>
    <cellStyle name="20% - 着色 3 2 2 2 2" xfId="259"/>
    <cellStyle name="20% - 着色 3 2 2 3" xfId="260"/>
    <cellStyle name="20% - 着色 3 2 3" xfId="261"/>
    <cellStyle name="20% - 着色 3 2 3 2" xfId="262"/>
    <cellStyle name="20% - 着色 3 2 4" xfId="263"/>
    <cellStyle name="20% - 着色 3 3" xfId="264"/>
    <cellStyle name="20% - 着色 3 3 2" xfId="265"/>
    <cellStyle name="20% - 着色 3 3 2 2" xfId="266"/>
    <cellStyle name="20% - 着色 3 3 3" xfId="267"/>
    <cellStyle name="20% - 着色 3 4" xfId="268"/>
    <cellStyle name="20% - 着色 3 4 2" xfId="269"/>
    <cellStyle name="20% - 着色 3 4 2 2" xfId="270"/>
    <cellStyle name="20% - 着色 3 4 3" xfId="271"/>
    <cellStyle name="20% - 着色 3 5" xfId="272"/>
    <cellStyle name="20% - 着色 3 5 2" xfId="273"/>
    <cellStyle name="20% - 着色 3 6" xfId="274"/>
    <cellStyle name="20% - 着色 4 2" xfId="275"/>
    <cellStyle name="20% - 着色 4 2 2" xfId="276"/>
    <cellStyle name="20% - 着色 4 2 2 2" xfId="277"/>
    <cellStyle name="20% - 着色 4 2 2 2 2" xfId="278"/>
    <cellStyle name="20% - 着色 4 2 2 3" xfId="279"/>
    <cellStyle name="20% - 着色 4 2 3" xfId="280"/>
    <cellStyle name="20% - 着色 4 2 3 2" xfId="281"/>
    <cellStyle name="20% - 着色 4 2 4" xfId="282"/>
    <cellStyle name="20% - 着色 4 3" xfId="283"/>
    <cellStyle name="20% - 着色 4 3 2" xfId="284"/>
    <cellStyle name="20% - 着色 4 3 2 2" xfId="285"/>
    <cellStyle name="20% - 着色 4 3 3" xfId="286"/>
    <cellStyle name="20% - 着色 4 4" xfId="287"/>
    <cellStyle name="20% - 着色 4 4 2" xfId="288"/>
    <cellStyle name="20% - 着色 4 4 2 2" xfId="289"/>
    <cellStyle name="20% - 着色 4 4 3" xfId="290"/>
    <cellStyle name="20% - 着色 4 5" xfId="291"/>
    <cellStyle name="20% - 着色 4 5 2" xfId="292"/>
    <cellStyle name="20% - 着色 4 6" xfId="293"/>
    <cellStyle name="20% - 着色 5 2" xfId="294"/>
    <cellStyle name="20% - 着色 5 2 2" xfId="295"/>
    <cellStyle name="20% - 着色 5 2 2 2" xfId="296"/>
    <cellStyle name="20% - 着色 5 2 2 2 2" xfId="297"/>
    <cellStyle name="20% - 着色 5 2 2 3" xfId="298"/>
    <cellStyle name="20% - 着色 5 2 3" xfId="299"/>
    <cellStyle name="20% - 着色 5 2 3 2" xfId="300"/>
    <cellStyle name="20% - 着色 5 2 4" xfId="301"/>
    <cellStyle name="20% - 着色 5 3" xfId="302"/>
    <cellStyle name="20% - 着色 5 3 2" xfId="303"/>
    <cellStyle name="20% - 着色 5 3 2 2" xfId="304"/>
    <cellStyle name="20% - 着色 5 3 3" xfId="305"/>
    <cellStyle name="20% - 着色 5 4" xfId="306"/>
    <cellStyle name="20% - 着色 5 4 2" xfId="307"/>
    <cellStyle name="20% - 着色 5 4 2 2" xfId="308"/>
    <cellStyle name="20% - 着色 5 4 3" xfId="309"/>
    <cellStyle name="20% - 着色 5 5" xfId="310"/>
    <cellStyle name="20% - 着色 5 5 2" xfId="311"/>
    <cellStyle name="20% - 着色 5 6" xfId="312"/>
    <cellStyle name="20% - 着色 6 2" xfId="313"/>
    <cellStyle name="20% - 着色 6 2 2" xfId="314"/>
    <cellStyle name="20% - 着色 6 2 2 2" xfId="315"/>
    <cellStyle name="20% - 着色 6 2 2 2 2" xfId="316"/>
    <cellStyle name="20% - 着色 6 2 2 3" xfId="317"/>
    <cellStyle name="20% - 着色 6 2 3" xfId="318"/>
    <cellStyle name="20% - 着色 6 2 3 2" xfId="319"/>
    <cellStyle name="20% - 着色 6 2 4" xfId="320"/>
    <cellStyle name="20% - 着色 6 3" xfId="321"/>
    <cellStyle name="20% - 着色 6 3 2" xfId="322"/>
    <cellStyle name="20% - 着色 6 3 2 2" xfId="323"/>
    <cellStyle name="20% - 着色 6 3 3" xfId="324"/>
    <cellStyle name="20% - 着色 6 4" xfId="325"/>
    <cellStyle name="20% - 着色 6 4 2" xfId="326"/>
    <cellStyle name="20% - 着色 6 4 2 2" xfId="327"/>
    <cellStyle name="20% - 着色 6 4 3" xfId="328"/>
    <cellStyle name="20% - 着色 6 5" xfId="329"/>
    <cellStyle name="20% - 着色 6 5 2" xfId="330"/>
    <cellStyle name="20% - 着色 6 6" xfId="331"/>
    <cellStyle name="40% - 强调文字颜色 1 2" xfId="332"/>
    <cellStyle name="40% - 强调文字颜色 1 2 2" xfId="333"/>
    <cellStyle name="40% - 强调文字颜色 1 2 2 2" xfId="334"/>
    <cellStyle name="40% - 强调文字颜色 1 2 2 2 2" xfId="335"/>
    <cellStyle name="40% - 强调文字颜色 1 2 2 3" xfId="336"/>
    <cellStyle name="40% - 强调文字颜色 1 2 3" xfId="337"/>
    <cellStyle name="40% - 强调文字颜色 1 2 3 2" xfId="338"/>
    <cellStyle name="40% - 强调文字颜色 1 2 4" xfId="339"/>
    <cellStyle name="40% - 强调文字颜色 1 3" xfId="340"/>
    <cellStyle name="40% - 强调文字颜色 1 3 2" xfId="341"/>
    <cellStyle name="40% - 强调文字颜色 1 3 2 2" xfId="342"/>
    <cellStyle name="40% - 强调文字颜色 1 3 2 2 2" xfId="343"/>
    <cellStyle name="40% - 强调文字颜色 1 3 2 3" xfId="344"/>
    <cellStyle name="40% - 强调文字颜色 1 3 3" xfId="345"/>
    <cellStyle name="40% - 强调文字颜色 1 3 3 2" xfId="346"/>
    <cellStyle name="40% - 强调文字颜色 1 3 4" xfId="347"/>
    <cellStyle name="40% - 强调文字颜色 1 4" xfId="348"/>
    <cellStyle name="40% - 强调文字颜色 1 4 2" xfId="349"/>
    <cellStyle name="40% - 强调文字颜色 1 4 2 2" xfId="350"/>
    <cellStyle name="40% - 强调文字颜色 1 4 2 2 2" xfId="351"/>
    <cellStyle name="40% - 强调文字颜色 1 4 2 3" xfId="352"/>
    <cellStyle name="40% - 强调文字颜色 1 4 3" xfId="353"/>
    <cellStyle name="40% - 强调文字颜色 1 4 3 2" xfId="354"/>
    <cellStyle name="40% - 强调文字颜色 1 4 4" xfId="355"/>
    <cellStyle name="40% - 强调文字颜色 1 5" xfId="356"/>
    <cellStyle name="40% - 强调文字颜色 1 5 2" xfId="357"/>
    <cellStyle name="40% - 强调文字颜色 1 5 2 2" xfId="358"/>
    <cellStyle name="40% - 强调文字颜色 1 5 3" xfId="359"/>
    <cellStyle name="40% - 强调文字颜色 1 6" xfId="360"/>
    <cellStyle name="40% - 强调文字颜色 1 6 2" xfId="361"/>
    <cellStyle name="40% - 强调文字颜色 1 6 2 2" xfId="362"/>
    <cellStyle name="40% - 强调文字颜色 1 6 3" xfId="363"/>
    <cellStyle name="40% - 强调文字颜色 1 7" xfId="364"/>
    <cellStyle name="40% - 强调文字颜色 1 7 2" xfId="365"/>
    <cellStyle name="40% - 强调文字颜色 1 7 2 2" xfId="366"/>
    <cellStyle name="40% - 强调文字颜色 1 7 3" xfId="367"/>
    <cellStyle name="40% - 强调文字颜色 2 2" xfId="368"/>
    <cellStyle name="40% - 强调文字颜色 2 2 2" xfId="369"/>
    <cellStyle name="40% - 强调文字颜色 2 2 2 2" xfId="370"/>
    <cellStyle name="40% - 强调文字颜色 2 2 2 2 2" xfId="371"/>
    <cellStyle name="40% - 强调文字颜色 2 2 2 3" xfId="372"/>
    <cellStyle name="40% - 强调文字颜色 2 2 3" xfId="373"/>
    <cellStyle name="40% - 强调文字颜色 2 2 3 2" xfId="374"/>
    <cellStyle name="40% - 强调文字颜色 2 2 4" xfId="375"/>
    <cellStyle name="40% - 强调文字颜色 2 3" xfId="376"/>
    <cellStyle name="40% - 强调文字颜色 2 3 2" xfId="377"/>
    <cellStyle name="40% - 强调文字颜色 2 3 2 2" xfId="378"/>
    <cellStyle name="40% - 强调文字颜色 2 3 2 2 2" xfId="379"/>
    <cellStyle name="40% - 强调文字颜色 2 3 2 3" xfId="380"/>
    <cellStyle name="40% - 强调文字颜色 2 3 3" xfId="381"/>
    <cellStyle name="40% - 强调文字颜色 2 3 3 2" xfId="382"/>
    <cellStyle name="40% - 强调文字颜色 2 3 4" xfId="383"/>
    <cellStyle name="40% - 强调文字颜色 2 4" xfId="384"/>
    <cellStyle name="40% - 强调文字颜色 2 4 2" xfId="385"/>
    <cellStyle name="40% - 强调文字颜色 2 4 2 2" xfId="386"/>
    <cellStyle name="40% - 强调文字颜色 2 4 2 2 2" xfId="387"/>
    <cellStyle name="40% - 强调文字颜色 2 4 2 3" xfId="388"/>
    <cellStyle name="40% - 强调文字颜色 2 4 3" xfId="389"/>
    <cellStyle name="40% - 强调文字颜色 2 4 3 2" xfId="390"/>
    <cellStyle name="40% - 强调文字颜色 2 4 4" xfId="391"/>
    <cellStyle name="40% - 强调文字颜色 2 5" xfId="392"/>
    <cellStyle name="40% - 强调文字颜色 2 5 2" xfId="393"/>
    <cellStyle name="40% - 强调文字颜色 2 5 2 2" xfId="394"/>
    <cellStyle name="40% - 强调文字颜色 2 5 3" xfId="395"/>
    <cellStyle name="40% - 强调文字颜色 2 6" xfId="396"/>
    <cellStyle name="40% - 强调文字颜色 2 6 2" xfId="397"/>
    <cellStyle name="40% - 强调文字颜色 2 6 2 2" xfId="398"/>
    <cellStyle name="40% - 强调文字颜色 2 6 3" xfId="399"/>
    <cellStyle name="40% - 强调文字颜色 2 7" xfId="400"/>
    <cellStyle name="40% - 强调文字颜色 2 7 2" xfId="401"/>
    <cellStyle name="40% - 强调文字颜色 2 7 2 2" xfId="402"/>
    <cellStyle name="40% - 强调文字颜色 2 7 3" xfId="403"/>
    <cellStyle name="40% - 强调文字颜色 3 2" xfId="404"/>
    <cellStyle name="40% - 强调文字颜色 3 2 2" xfId="405"/>
    <cellStyle name="40% - 强调文字颜色 3 2 2 2" xfId="406"/>
    <cellStyle name="40% - 强调文字颜色 3 2 2 2 2" xfId="407"/>
    <cellStyle name="40% - 强调文字颜色 3 2 2 3" xfId="408"/>
    <cellStyle name="40% - 强调文字颜色 3 2 3" xfId="409"/>
    <cellStyle name="40% - 强调文字颜色 3 2 3 2" xfId="410"/>
    <cellStyle name="40% - 强调文字颜色 3 2 4" xfId="411"/>
    <cellStyle name="40% - 强调文字颜色 3 3" xfId="412"/>
    <cellStyle name="40% - 强调文字颜色 3 3 2" xfId="413"/>
    <cellStyle name="40% - 强调文字颜色 3 3 2 2" xfId="414"/>
    <cellStyle name="40% - 强调文字颜色 3 3 2 2 2" xfId="415"/>
    <cellStyle name="40% - 强调文字颜色 3 3 2 3" xfId="416"/>
    <cellStyle name="40% - 强调文字颜色 3 3 3" xfId="417"/>
    <cellStyle name="40% - 强调文字颜色 3 3 3 2" xfId="418"/>
    <cellStyle name="40% - 强调文字颜色 3 3 4" xfId="419"/>
    <cellStyle name="40% - 强调文字颜色 3 4" xfId="420"/>
    <cellStyle name="40% - 强调文字颜色 3 4 2" xfId="421"/>
    <cellStyle name="40% - 强调文字颜色 3 4 2 2" xfId="422"/>
    <cellStyle name="40% - 强调文字颜色 3 4 2 2 2" xfId="423"/>
    <cellStyle name="40% - 强调文字颜色 3 4 2 3" xfId="424"/>
    <cellStyle name="40% - 强调文字颜色 3 4 3" xfId="425"/>
    <cellStyle name="40% - 强调文字颜色 3 4 3 2" xfId="426"/>
    <cellStyle name="40% - 强调文字颜色 3 4 4" xfId="427"/>
    <cellStyle name="40% - 强调文字颜色 3 5" xfId="428"/>
    <cellStyle name="40% - 强调文字颜色 3 5 2" xfId="429"/>
    <cellStyle name="40% - 强调文字颜色 3 5 2 2" xfId="430"/>
    <cellStyle name="40% - 强调文字颜色 3 5 3" xfId="431"/>
    <cellStyle name="40% - 强调文字颜色 3 6" xfId="432"/>
    <cellStyle name="40% - 强调文字颜色 3 6 2" xfId="433"/>
    <cellStyle name="40% - 强调文字颜色 3 6 2 2" xfId="434"/>
    <cellStyle name="40% - 强调文字颜色 3 6 3" xfId="435"/>
    <cellStyle name="40% - 强调文字颜色 3 7" xfId="436"/>
    <cellStyle name="40% - 强调文字颜色 3 7 2" xfId="437"/>
    <cellStyle name="40% - 强调文字颜色 3 7 2 2" xfId="438"/>
    <cellStyle name="40% - 强调文字颜色 3 7 3" xfId="439"/>
    <cellStyle name="40% - 强调文字颜色 4 2" xfId="440"/>
    <cellStyle name="40% - 强调文字颜色 4 2 2" xfId="441"/>
    <cellStyle name="40% - 强调文字颜色 4 2 2 2" xfId="442"/>
    <cellStyle name="40% - 强调文字颜色 4 2 2 2 2" xfId="443"/>
    <cellStyle name="40% - 强调文字颜色 4 2 2 3" xfId="444"/>
    <cellStyle name="40% - 强调文字颜色 4 2 3" xfId="445"/>
    <cellStyle name="40% - 强调文字颜色 4 2 3 2" xfId="446"/>
    <cellStyle name="40% - 强调文字颜色 4 2 4" xfId="447"/>
    <cellStyle name="40% - 强调文字颜色 4 3" xfId="448"/>
    <cellStyle name="40% - 强调文字颜色 4 3 2" xfId="449"/>
    <cellStyle name="40% - 强调文字颜色 4 3 2 2" xfId="450"/>
    <cellStyle name="40% - 强调文字颜色 4 3 2 2 2" xfId="451"/>
    <cellStyle name="40% - 强调文字颜色 4 3 2 3" xfId="452"/>
    <cellStyle name="40% - 强调文字颜色 4 3 3" xfId="453"/>
    <cellStyle name="40% - 强调文字颜色 4 3 3 2" xfId="454"/>
    <cellStyle name="40% - 强调文字颜色 4 3 4" xfId="455"/>
    <cellStyle name="40% - 强调文字颜色 4 4" xfId="456"/>
    <cellStyle name="40% - 强调文字颜色 4 4 2" xfId="457"/>
    <cellStyle name="40% - 强调文字颜色 4 4 2 2" xfId="458"/>
    <cellStyle name="40% - 强调文字颜色 4 4 2 2 2" xfId="459"/>
    <cellStyle name="40% - 强调文字颜色 4 4 2 3" xfId="460"/>
    <cellStyle name="40% - 强调文字颜色 4 4 3" xfId="461"/>
    <cellStyle name="40% - 强调文字颜色 4 4 3 2" xfId="462"/>
    <cellStyle name="40% - 强调文字颜色 4 4 4" xfId="463"/>
    <cellStyle name="40% - 强调文字颜色 4 5" xfId="464"/>
    <cellStyle name="40% - 强调文字颜色 4 5 2" xfId="465"/>
    <cellStyle name="40% - 强调文字颜色 4 5 2 2" xfId="466"/>
    <cellStyle name="40% - 强调文字颜色 4 5 3" xfId="467"/>
    <cellStyle name="40% - 强调文字颜色 4 6" xfId="468"/>
    <cellStyle name="40% - 强调文字颜色 4 6 2" xfId="469"/>
    <cellStyle name="40% - 强调文字颜色 4 6 2 2" xfId="470"/>
    <cellStyle name="40% - 强调文字颜色 4 6 3" xfId="471"/>
    <cellStyle name="40% - 强调文字颜色 4 7" xfId="472"/>
    <cellStyle name="40% - 强调文字颜色 4 7 2" xfId="473"/>
    <cellStyle name="40% - 强调文字颜色 4 7 2 2" xfId="474"/>
    <cellStyle name="40% - 强调文字颜色 4 7 3" xfId="475"/>
    <cellStyle name="40% - 强调文字颜色 5 2" xfId="476"/>
    <cellStyle name="40% - 强调文字颜色 5 2 2" xfId="477"/>
    <cellStyle name="40% - 强调文字颜色 5 2 2 2" xfId="478"/>
    <cellStyle name="40% - 强调文字颜色 5 2 2 2 2" xfId="479"/>
    <cellStyle name="40% - 强调文字颜色 5 2 2 3" xfId="480"/>
    <cellStyle name="40% - 强调文字颜色 5 2 3" xfId="481"/>
    <cellStyle name="40% - 强调文字颜色 5 2 3 2" xfId="482"/>
    <cellStyle name="40% - 强调文字颜色 5 2 4" xfId="483"/>
    <cellStyle name="40% - 强调文字颜色 5 3" xfId="484"/>
    <cellStyle name="40% - 强调文字颜色 5 3 2" xfId="485"/>
    <cellStyle name="40% - 强调文字颜色 5 3 2 2" xfId="486"/>
    <cellStyle name="40% - 强调文字颜色 5 3 2 2 2" xfId="487"/>
    <cellStyle name="40% - 强调文字颜色 5 3 2 3" xfId="488"/>
    <cellStyle name="40% - 强调文字颜色 5 3 3" xfId="489"/>
    <cellStyle name="40% - 强调文字颜色 5 3 3 2" xfId="490"/>
    <cellStyle name="40% - 强调文字颜色 5 3 4" xfId="491"/>
    <cellStyle name="40% - 强调文字颜色 5 4" xfId="492"/>
    <cellStyle name="40% - 强调文字颜色 5 4 2" xfId="493"/>
    <cellStyle name="40% - 强调文字颜色 5 4 2 2" xfId="494"/>
    <cellStyle name="40% - 强调文字颜色 5 4 2 2 2" xfId="495"/>
    <cellStyle name="40% - 强调文字颜色 5 4 2 3" xfId="496"/>
    <cellStyle name="40% - 强调文字颜色 5 4 3" xfId="497"/>
    <cellStyle name="40% - 强调文字颜色 5 4 3 2" xfId="498"/>
    <cellStyle name="40% - 强调文字颜色 5 4 4" xfId="499"/>
    <cellStyle name="40% - 强调文字颜色 5 5" xfId="500"/>
    <cellStyle name="40% - 强调文字颜色 5 5 2" xfId="501"/>
    <cellStyle name="40% - 强调文字颜色 5 5 2 2" xfId="502"/>
    <cellStyle name="40% - 强调文字颜色 5 5 3" xfId="503"/>
    <cellStyle name="40% - 强调文字颜色 5 6" xfId="504"/>
    <cellStyle name="40% - 强调文字颜色 5 6 2" xfId="505"/>
    <cellStyle name="40% - 强调文字颜色 5 6 2 2" xfId="506"/>
    <cellStyle name="40% - 强调文字颜色 5 6 3" xfId="507"/>
    <cellStyle name="40% - 强调文字颜色 5 7" xfId="508"/>
    <cellStyle name="40% - 强调文字颜色 5 7 2" xfId="509"/>
    <cellStyle name="40% - 强调文字颜色 5 7 2 2" xfId="510"/>
    <cellStyle name="40% - 强调文字颜色 5 7 3" xfId="511"/>
    <cellStyle name="40% - 强调文字颜色 6 2" xfId="512"/>
    <cellStyle name="40% - 强调文字颜色 6 2 2" xfId="513"/>
    <cellStyle name="40% - 强调文字颜色 6 2 2 2" xfId="514"/>
    <cellStyle name="40% - 强调文字颜色 6 2 2 2 2" xfId="515"/>
    <cellStyle name="40% - 强调文字颜色 6 2 2 3" xfId="516"/>
    <cellStyle name="40% - 强调文字颜色 6 2 3" xfId="517"/>
    <cellStyle name="40% - 强调文字颜色 6 2 3 2" xfId="518"/>
    <cellStyle name="40% - 强调文字颜色 6 2 4" xfId="519"/>
    <cellStyle name="40% - 强调文字颜色 6 3" xfId="520"/>
    <cellStyle name="40% - 强调文字颜色 6 3 2" xfId="521"/>
    <cellStyle name="40% - 强调文字颜色 6 3 2 2" xfId="522"/>
    <cellStyle name="40% - 强调文字颜色 6 3 2 2 2" xfId="523"/>
    <cellStyle name="40% - 强调文字颜色 6 3 2 3" xfId="524"/>
    <cellStyle name="40% - 强调文字颜色 6 3 3" xfId="525"/>
    <cellStyle name="40% - 强调文字颜色 6 3 3 2" xfId="526"/>
    <cellStyle name="40% - 强调文字颜色 6 3 4" xfId="527"/>
    <cellStyle name="40% - 强调文字颜色 6 4" xfId="528"/>
    <cellStyle name="40% - 强调文字颜色 6 4 2" xfId="529"/>
    <cellStyle name="40% - 强调文字颜色 6 4 2 2" xfId="530"/>
    <cellStyle name="40% - 强调文字颜色 6 4 2 2 2" xfId="531"/>
    <cellStyle name="40% - 强调文字颜色 6 4 2 3" xfId="532"/>
    <cellStyle name="40% - 强调文字颜色 6 4 3" xfId="533"/>
    <cellStyle name="40% - 强调文字颜色 6 4 3 2" xfId="534"/>
    <cellStyle name="40% - 强调文字颜色 6 4 4" xfId="535"/>
    <cellStyle name="40% - 强调文字颜色 6 5" xfId="536"/>
    <cellStyle name="40% - 强调文字颜色 6 5 2" xfId="537"/>
    <cellStyle name="40% - 强调文字颜色 6 5 2 2" xfId="538"/>
    <cellStyle name="40% - 强调文字颜色 6 5 3" xfId="539"/>
    <cellStyle name="40% - 强调文字颜色 6 6" xfId="540"/>
    <cellStyle name="40% - 强调文字颜色 6 6 2" xfId="541"/>
    <cellStyle name="40% - 强调文字颜色 6 6 2 2" xfId="542"/>
    <cellStyle name="40% - 强调文字颜色 6 6 3" xfId="543"/>
    <cellStyle name="40% - 强调文字颜色 6 7" xfId="544"/>
    <cellStyle name="40% - 强调文字颜色 6 7 2" xfId="545"/>
    <cellStyle name="40% - 强调文字颜色 6 7 2 2" xfId="546"/>
    <cellStyle name="40% - 强调文字颜色 6 7 3" xfId="547"/>
    <cellStyle name="40% - 着色 1 2" xfId="548"/>
    <cellStyle name="40% - 着色 1 2 2" xfId="549"/>
    <cellStyle name="40% - 着色 1 2 2 2" xfId="550"/>
    <cellStyle name="40% - 着色 1 2 2 2 2" xfId="551"/>
    <cellStyle name="40% - 着色 1 2 2 3" xfId="552"/>
    <cellStyle name="40% - 着色 1 2 3" xfId="553"/>
    <cellStyle name="40% - 着色 1 2 3 2" xfId="554"/>
    <cellStyle name="40% - 着色 1 2 4" xfId="555"/>
    <cellStyle name="40% - 着色 1 3" xfId="556"/>
    <cellStyle name="40% - 着色 1 3 2" xfId="557"/>
    <cellStyle name="40% - 着色 1 3 2 2" xfId="558"/>
    <cellStyle name="40% - 着色 1 3 3" xfId="559"/>
    <cellStyle name="40% - 着色 1 4" xfId="560"/>
    <cellStyle name="40% - 着色 1 4 2" xfId="561"/>
    <cellStyle name="40% - 着色 1 4 2 2" xfId="562"/>
    <cellStyle name="40% - 着色 1 4 3" xfId="563"/>
    <cellStyle name="40% - 着色 1 5" xfId="564"/>
    <cellStyle name="40% - 着色 1 5 2" xfId="565"/>
    <cellStyle name="40% - 着色 1 6" xfId="566"/>
    <cellStyle name="40% - 着色 2 2" xfId="567"/>
    <cellStyle name="40% - 着色 2 2 2" xfId="568"/>
    <cellStyle name="40% - 着色 2 2 2 2" xfId="569"/>
    <cellStyle name="40% - 着色 2 2 2 2 2" xfId="570"/>
    <cellStyle name="40% - 着色 2 2 2 3" xfId="571"/>
    <cellStyle name="40% - 着色 2 2 3" xfId="572"/>
    <cellStyle name="40% - 着色 2 2 3 2" xfId="573"/>
    <cellStyle name="40% - 着色 2 2 4" xfId="574"/>
    <cellStyle name="40% - 着色 2 3" xfId="575"/>
    <cellStyle name="40% - 着色 2 3 2" xfId="576"/>
    <cellStyle name="40% - 着色 2 3 2 2" xfId="577"/>
    <cellStyle name="40% - 着色 2 3 3" xfId="578"/>
    <cellStyle name="40% - 着色 2 4" xfId="579"/>
    <cellStyle name="40% - 着色 2 4 2" xfId="580"/>
    <cellStyle name="40% - 着色 2 4 2 2" xfId="581"/>
    <cellStyle name="40% - 着色 2 4 3" xfId="582"/>
    <cellStyle name="40% - 着色 2 5" xfId="583"/>
    <cellStyle name="40% - 着色 2 5 2" xfId="584"/>
    <cellStyle name="40% - 着色 2 6" xfId="585"/>
    <cellStyle name="40% - 着色 3 2" xfId="586"/>
    <cellStyle name="40% - 着色 3 2 2" xfId="587"/>
    <cellStyle name="40% - 着色 3 2 2 2" xfId="588"/>
    <cellStyle name="40% - 着色 3 2 2 2 2" xfId="589"/>
    <cellStyle name="40% - 着色 3 2 2 3" xfId="590"/>
    <cellStyle name="40% - 着色 3 2 3" xfId="591"/>
    <cellStyle name="40% - 着色 3 2 3 2" xfId="592"/>
    <cellStyle name="40% - 着色 3 2 4" xfId="593"/>
    <cellStyle name="40% - 着色 3 3" xfId="594"/>
    <cellStyle name="40% - 着色 3 3 2" xfId="595"/>
    <cellStyle name="40% - 着色 3 3 2 2" xfId="596"/>
    <cellStyle name="40% - 着色 3 3 3" xfId="597"/>
    <cellStyle name="40% - 着色 3 4" xfId="598"/>
    <cellStyle name="40% - 着色 3 4 2" xfId="599"/>
    <cellStyle name="40% - 着色 3 4 2 2" xfId="600"/>
    <cellStyle name="40% - 着色 3 4 3" xfId="601"/>
    <cellStyle name="40% - 着色 3 5" xfId="602"/>
    <cellStyle name="40% - 着色 3 5 2" xfId="603"/>
    <cellStyle name="40% - 着色 3 6" xfId="604"/>
    <cellStyle name="40% - 着色 4 2" xfId="605"/>
    <cellStyle name="40% - 着色 4 2 2" xfId="606"/>
    <cellStyle name="40% - 着色 4 2 2 2" xfId="607"/>
    <cellStyle name="40% - 着色 4 2 2 2 2" xfId="608"/>
    <cellStyle name="40% - 着色 4 2 2 3" xfId="609"/>
    <cellStyle name="40% - 着色 4 2 3" xfId="610"/>
    <cellStyle name="40% - 着色 4 2 3 2" xfId="611"/>
    <cellStyle name="40% - 着色 4 2 4" xfId="612"/>
    <cellStyle name="40% - 着色 4 3" xfId="613"/>
    <cellStyle name="40% - 着色 4 3 2" xfId="614"/>
    <cellStyle name="40% - 着色 4 3 2 2" xfId="615"/>
    <cellStyle name="40% - 着色 4 3 3" xfId="616"/>
    <cellStyle name="40% - 着色 4 4" xfId="617"/>
    <cellStyle name="40% - 着色 4 4 2" xfId="618"/>
    <cellStyle name="40% - 着色 4 4 2 2" xfId="619"/>
    <cellStyle name="40% - 着色 4 4 3" xfId="620"/>
    <cellStyle name="40% - 着色 4 5" xfId="621"/>
    <cellStyle name="40% - 着色 4 5 2" xfId="622"/>
    <cellStyle name="40% - 着色 4 6" xfId="623"/>
    <cellStyle name="40% - 着色 5 2" xfId="624"/>
    <cellStyle name="40% - 着色 5 2 2" xfId="625"/>
    <cellStyle name="40% - 着色 5 2 2 2" xfId="626"/>
    <cellStyle name="40% - 着色 5 2 2 2 2" xfId="627"/>
    <cellStyle name="40% - 着色 5 2 2 3" xfId="628"/>
    <cellStyle name="40% - 着色 5 2 3" xfId="629"/>
    <cellStyle name="40% - 着色 5 2 3 2" xfId="630"/>
    <cellStyle name="40% - 着色 5 2 4" xfId="631"/>
    <cellStyle name="40% - 着色 5 3" xfId="632"/>
    <cellStyle name="40% - 着色 5 3 2" xfId="633"/>
    <cellStyle name="40% - 着色 5 3 2 2" xfId="634"/>
    <cellStyle name="40% - 着色 5 3 3" xfId="635"/>
    <cellStyle name="40% - 着色 5 4" xfId="636"/>
    <cellStyle name="40% - 着色 5 4 2" xfId="637"/>
    <cellStyle name="40% - 着色 5 4 2 2" xfId="638"/>
    <cellStyle name="40% - 着色 5 4 3" xfId="639"/>
    <cellStyle name="40% - 着色 5 5" xfId="640"/>
    <cellStyle name="40% - 着色 5 5 2" xfId="641"/>
    <cellStyle name="40% - 着色 5 6" xfId="642"/>
    <cellStyle name="40% - 着色 6 2" xfId="643"/>
    <cellStyle name="40% - 着色 6 2 2" xfId="644"/>
    <cellStyle name="40% - 着色 6 2 2 2" xfId="645"/>
    <cellStyle name="40% - 着色 6 2 2 2 2" xfId="646"/>
    <cellStyle name="40% - 着色 6 2 2 3" xfId="647"/>
    <cellStyle name="40% - 着色 6 2 3" xfId="648"/>
    <cellStyle name="40% - 着色 6 2 3 2" xfId="649"/>
    <cellStyle name="40% - 着色 6 2 4" xfId="650"/>
    <cellStyle name="40% - 着色 6 3" xfId="651"/>
    <cellStyle name="40% - 着色 6 3 2" xfId="652"/>
    <cellStyle name="40% - 着色 6 3 2 2" xfId="653"/>
    <cellStyle name="40% - 着色 6 3 3" xfId="654"/>
    <cellStyle name="40% - 着色 6 4" xfId="655"/>
    <cellStyle name="40% - 着色 6 4 2" xfId="656"/>
    <cellStyle name="40% - 着色 6 4 2 2" xfId="657"/>
    <cellStyle name="40% - 着色 6 4 3" xfId="658"/>
    <cellStyle name="40% - 着色 6 5" xfId="659"/>
    <cellStyle name="40% - 着色 6 5 2" xfId="660"/>
    <cellStyle name="40% - 着色 6 6" xfId="661"/>
    <cellStyle name="60% - 强调文字颜色 1 2" xfId="662"/>
    <cellStyle name="60% - 强调文字颜色 1 2 2" xfId="663"/>
    <cellStyle name="60% - 强调文字颜色 1 2 2 2" xfId="664"/>
    <cellStyle name="60% - 强调文字颜色 1 2 3" xfId="665"/>
    <cellStyle name="60% - 强调文字颜色 1 3" xfId="666"/>
    <cellStyle name="60% - 强调文字颜色 1 3 2" xfId="667"/>
    <cellStyle name="60% - 强调文字颜色 1 3 2 2" xfId="668"/>
    <cellStyle name="60% - 强调文字颜色 1 3 3" xfId="669"/>
    <cellStyle name="60% - 强调文字颜色 1 4" xfId="670"/>
    <cellStyle name="60% - 强调文字颜色 1 4 2" xfId="671"/>
    <cellStyle name="60% - 强调文字颜色 1 4 2 2" xfId="672"/>
    <cellStyle name="60% - 强调文字颜色 1 4 3" xfId="673"/>
    <cellStyle name="60% - 强调文字颜色 1 5" xfId="674"/>
    <cellStyle name="60% - 强调文字颜色 1 5 2" xfId="675"/>
    <cellStyle name="60% - 强调文字颜色 1 6" xfId="676"/>
    <cellStyle name="60% - 强调文字颜色 1 6 2" xfId="677"/>
    <cellStyle name="60% - 强调文字颜色 1 7" xfId="678"/>
    <cellStyle name="60% - 强调文字颜色 1 7 2" xfId="679"/>
    <cellStyle name="60% - 强调文字颜色 2 2" xfId="680"/>
    <cellStyle name="60% - 强调文字颜色 2 2 2" xfId="681"/>
    <cellStyle name="60% - 强调文字颜色 2 2 2 2" xfId="682"/>
    <cellStyle name="60% - 强调文字颜色 2 2 3" xfId="683"/>
    <cellStyle name="60% - 强调文字颜色 2 3" xfId="684"/>
    <cellStyle name="60% - 强调文字颜色 2 3 2" xfId="685"/>
    <cellStyle name="60% - 强调文字颜色 2 3 2 2" xfId="686"/>
    <cellStyle name="60% - 强调文字颜色 2 3 3" xfId="687"/>
    <cellStyle name="60% - 强调文字颜色 2 4" xfId="688"/>
    <cellStyle name="60% - 强调文字颜色 2 4 2" xfId="689"/>
    <cellStyle name="60% - 强调文字颜色 2 4 2 2" xfId="690"/>
    <cellStyle name="60% - 强调文字颜色 2 4 3" xfId="691"/>
    <cellStyle name="60% - 强调文字颜色 2 5" xfId="692"/>
    <cellStyle name="60% - 强调文字颜色 2 5 2" xfId="693"/>
    <cellStyle name="60% - 强调文字颜色 2 6" xfId="694"/>
    <cellStyle name="60% - 强调文字颜色 2 6 2" xfId="695"/>
    <cellStyle name="60% - 强调文字颜色 2 7" xfId="696"/>
    <cellStyle name="60% - 强调文字颜色 2 7 2" xfId="697"/>
    <cellStyle name="60% - 强调文字颜色 3 2" xfId="698"/>
    <cellStyle name="60% - 强调文字颜色 3 2 2" xfId="699"/>
    <cellStyle name="60% - 强调文字颜色 3 2 2 2" xfId="700"/>
    <cellStyle name="60% - 强调文字颜色 3 2 3" xfId="701"/>
    <cellStyle name="60% - 强调文字颜色 3 3" xfId="702"/>
    <cellStyle name="60% - 强调文字颜色 3 3 2" xfId="703"/>
    <cellStyle name="60% - 强调文字颜色 3 3 2 2" xfId="704"/>
    <cellStyle name="60% - 强调文字颜色 3 3 3" xfId="705"/>
    <cellStyle name="60% - 强调文字颜色 3 4" xfId="706"/>
    <cellStyle name="60% - 强调文字颜色 3 4 2" xfId="707"/>
    <cellStyle name="60% - 强调文字颜色 3 4 2 2" xfId="708"/>
    <cellStyle name="60% - 强调文字颜色 3 4 3" xfId="709"/>
    <cellStyle name="60% - 强调文字颜色 3 5" xfId="710"/>
    <cellStyle name="60% - 强调文字颜色 3 5 2" xfId="711"/>
    <cellStyle name="60% - 强调文字颜色 3 6" xfId="712"/>
    <cellStyle name="60% - 强调文字颜色 3 6 2" xfId="713"/>
    <cellStyle name="60% - 强调文字颜色 3 7" xfId="714"/>
    <cellStyle name="60% - 强调文字颜色 3 7 2" xfId="715"/>
    <cellStyle name="60% - 强调文字颜色 4 2" xfId="716"/>
    <cellStyle name="60% - 强调文字颜色 4 2 2" xfId="717"/>
    <cellStyle name="60% - 强调文字颜色 4 2 2 2" xfId="718"/>
    <cellStyle name="60% - 强调文字颜色 4 2 3" xfId="719"/>
    <cellStyle name="60% - 强调文字颜色 4 3" xfId="720"/>
    <cellStyle name="60% - 强调文字颜色 4 3 2" xfId="721"/>
    <cellStyle name="60% - 强调文字颜色 4 3 2 2" xfId="722"/>
    <cellStyle name="60% - 强调文字颜色 4 3 3" xfId="723"/>
    <cellStyle name="60% - 强调文字颜色 4 4" xfId="724"/>
    <cellStyle name="60% - 强调文字颜色 4 4 2" xfId="725"/>
    <cellStyle name="60% - 强调文字颜色 4 4 2 2" xfId="726"/>
    <cellStyle name="60% - 强调文字颜色 4 4 3" xfId="727"/>
    <cellStyle name="60% - 强调文字颜色 4 5" xfId="728"/>
    <cellStyle name="60% - 强调文字颜色 4 5 2" xfId="729"/>
    <cellStyle name="60% - 强调文字颜色 4 6" xfId="730"/>
    <cellStyle name="60% - 强调文字颜色 4 6 2" xfId="731"/>
    <cellStyle name="60% - 强调文字颜色 4 7" xfId="732"/>
    <cellStyle name="60% - 强调文字颜色 4 7 2" xfId="733"/>
    <cellStyle name="60% - 强调文字颜色 5 2" xfId="734"/>
    <cellStyle name="60% - 强调文字颜色 5 2 2" xfId="735"/>
    <cellStyle name="60% - 强调文字颜色 5 2 2 2" xfId="736"/>
    <cellStyle name="60% - 强调文字颜色 5 2 3" xfId="737"/>
    <cellStyle name="60% - 强调文字颜色 5 3" xfId="738"/>
    <cellStyle name="60% - 强调文字颜色 5 3 2" xfId="739"/>
    <cellStyle name="60% - 强调文字颜色 5 3 2 2" xfId="740"/>
    <cellStyle name="60% - 强调文字颜色 5 3 3" xfId="741"/>
    <cellStyle name="60% - 强调文字颜色 5 4" xfId="742"/>
    <cellStyle name="60% - 强调文字颜色 5 4 2" xfId="743"/>
    <cellStyle name="60% - 强调文字颜色 5 4 2 2" xfId="744"/>
    <cellStyle name="60% - 强调文字颜色 5 4 3" xfId="745"/>
    <cellStyle name="60% - 强调文字颜色 5 5" xfId="746"/>
    <cellStyle name="60% - 强调文字颜色 5 5 2" xfId="747"/>
    <cellStyle name="60% - 强调文字颜色 5 6" xfId="748"/>
    <cellStyle name="60% - 强调文字颜色 5 6 2" xfId="749"/>
    <cellStyle name="60% - 强调文字颜色 5 7" xfId="750"/>
    <cellStyle name="60% - 强调文字颜色 5 7 2" xfId="751"/>
    <cellStyle name="60% - 强调文字颜色 6 2" xfId="752"/>
    <cellStyle name="60% - 强调文字颜色 6 2 2" xfId="753"/>
    <cellStyle name="60% - 强调文字颜色 6 2 2 2" xfId="754"/>
    <cellStyle name="60% - 强调文字颜色 6 2 3" xfId="755"/>
    <cellStyle name="60% - 强调文字颜色 6 3" xfId="756"/>
    <cellStyle name="60% - 强调文字颜色 6 3 2" xfId="757"/>
    <cellStyle name="60% - 强调文字颜色 6 3 2 2" xfId="758"/>
    <cellStyle name="60% - 强调文字颜色 6 3 3" xfId="759"/>
    <cellStyle name="60% - 强调文字颜色 6 4" xfId="760"/>
    <cellStyle name="60% - 强调文字颜色 6 4 2" xfId="761"/>
    <cellStyle name="60% - 强调文字颜色 6 4 2 2" xfId="762"/>
    <cellStyle name="60% - 强调文字颜色 6 4 3" xfId="763"/>
    <cellStyle name="60% - 强调文字颜色 6 5" xfId="764"/>
    <cellStyle name="60% - 强调文字颜色 6 5 2" xfId="765"/>
    <cellStyle name="60% - 强调文字颜色 6 6" xfId="766"/>
    <cellStyle name="60% - 强调文字颜色 6 6 2" xfId="767"/>
    <cellStyle name="60% - 强调文字颜色 6 7" xfId="768"/>
    <cellStyle name="60% - 强调文字颜色 6 7 2" xfId="769"/>
    <cellStyle name="60% - 着色 1 2" xfId="770"/>
    <cellStyle name="60% - 着色 1 2 2" xfId="771"/>
    <cellStyle name="60% - 着色 1 2 2 2" xfId="772"/>
    <cellStyle name="60% - 着色 1 2 3" xfId="773"/>
    <cellStyle name="60% - 着色 1 3" xfId="774"/>
    <cellStyle name="60% - 着色 1 3 2" xfId="775"/>
    <cellStyle name="60% - 着色 1 4" xfId="776"/>
    <cellStyle name="60% - 着色 1 4 2" xfId="777"/>
    <cellStyle name="60% - 着色 1 5" xfId="778"/>
    <cellStyle name="60% - 着色 2 2" xfId="779"/>
    <cellStyle name="60% - 着色 2 2 2" xfId="780"/>
    <cellStyle name="60% - 着色 2 2 2 2" xfId="781"/>
    <cellStyle name="60% - 着色 2 2 3" xfId="782"/>
    <cellStyle name="60% - 着色 2 3" xfId="783"/>
    <cellStyle name="60% - 着色 2 3 2" xfId="784"/>
    <cellStyle name="60% - 着色 2 4" xfId="785"/>
    <cellStyle name="60% - 着色 2 4 2" xfId="786"/>
    <cellStyle name="60% - 着色 2 5" xfId="787"/>
    <cellStyle name="60% - 着色 3 2" xfId="788"/>
    <cellStyle name="60% - 着色 3 2 2" xfId="789"/>
    <cellStyle name="60% - 着色 3 2 2 2" xfId="790"/>
    <cellStyle name="60% - 着色 3 2 3" xfId="791"/>
    <cellStyle name="60% - 着色 3 3" xfId="792"/>
    <cellStyle name="60% - 着色 3 3 2" xfId="793"/>
    <cellStyle name="60% - 着色 3 4" xfId="794"/>
    <cellStyle name="60% - 着色 3 4 2" xfId="795"/>
    <cellStyle name="60% - 着色 3 5" xfId="796"/>
    <cellStyle name="60% - 着色 4 2" xfId="797"/>
    <cellStyle name="60% - 着色 4 2 2" xfId="798"/>
    <cellStyle name="60% - 着色 4 2 2 2" xfId="799"/>
    <cellStyle name="60% - 着色 4 2 3" xfId="800"/>
    <cellStyle name="60% - 着色 4 3" xfId="801"/>
    <cellStyle name="60% - 着色 4 3 2" xfId="802"/>
    <cellStyle name="60% - 着色 4 4" xfId="803"/>
    <cellStyle name="60% - 着色 4 4 2" xfId="804"/>
    <cellStyle name="60% - 着色 4 5" xfId="805"/>
    <cellStyle name="60% - 着色 5 2" xfId="806"/>
    <cellStyle name="60% - 着色 5 2 2" xfId="807"/>
    <cellStyle name="60% - 着色 5 2 2 2" xfId="808"/>
    <cellStyle name="60% - 着色 5 2 3" xfId="809"/>
    <cellStyle name="60% - 着色 5 3" xfId="810"/>
    <cellStyle name="60% - 着色 5 3 2" xfId="811"/>
    <cellStyle name="60% - 着色 5 4" xfId="812"/>
    <cellStyle name="60% - 着色 5 4 2" xfId="813"/>
    <cellStyle name="60% - 着色 5 5" xfId="814"/>
    <cellStyle name="60% - 着色 6 2" xfId="815"/>
    <cellStyle name="60% - 着色 6 2 2" xfId="816"/>
    <cellStyle name="60% - 着色 6 2 2 2" xfId="817"/>
    <cellStyle name="60% - 着色 6 2 3" xfId="818"/>
    <cellStyle name="60% - 着色 6 3" xfId="819"/>
    <cellStyle name="60% - 着色 6 3 2" xfId="820"/>
    <cellStyle name="60% - 着色 6 4" xfId="821"/>
    <cellStyle name="60% - 着色 6 4 2" xfId="822"/>
    <cellStyle name="60% - 着色 6 5" xfId="823"/>
    <cellStyle name="Normal" xfId="2013"/>
    <cellStyle name="RowLevel_1" xfId="824"/>
    <cellStyle name="百分比" xfId="2011" builtinId="5"/>
    <cellStyle name="百分比 2" xfId="825"/>
    <cellStyle name="百分比 2 2" xfId="826"/>
    <cellStyle name="百分比 2 2 2" xfId="827"/>
    <cellStyle name="百分比 2 2 2 2" xfId="828"/>
    <cellStyle name="百分比 2 2 3" xfId="829"/>
    <cellStyle name="百分比 2 3" xfId="830"/>
    <cellStyle name="百分比 2 3 2" xfId="831"/>
    <cellStyle name="百分比 2 4" xfId="832"/>
    <cellStyle name="百分比 2 4 2" xfId="833"/>
    <cellStyle name="百分比 2 5" xfId="834"/>
    <cellStyle name="百分比 2 5 2" xfId="835"/>
    <cellStyle name="百分比 2 5 2 2" xfId="836"/>
    <cellStyle name="百分比 2 5 3" xfId="837"/>
    <cellStyle name="百分比 2 6" xfId="838"/>
    <cellStyle name="百分比 2 6 2" xfId="839"/>
    <cellStyle name="百分比 2 7" xfId="840"/>
    <cellStyle name="百分比 3" xfId="841"/>
    <cellStyle name="百分比 3 2" xfId="842"/>
    <cellStyle name="百分比 3 2 2" xfId="843"/>
    <cellStyle name="百分比 3 2 2 2" xfId="844"/>
    <cellStyle name="百分比 3 2 3" xfId="845"/>
    <cellStyle name="百分比 3 3" xfId="846"/>
    <cellStyle name="百分比 3 3 2" xfId="847"/>
    <cellStyle name="百分比 3 4" xfId="848"/>
    <cellStyle name="百分比 3 4 2" xfId="849"/>
    <cellStyle name="百分比 3 5" xfId="850"/>
    <cellStyle name="百分比 3 5 2" xfId="851"/>
    <cellStyle name="百分比 3 6" xfId="852"/>
    <cellStyle name="百分比 4" xfId="853"/>
    <cellStyle name="百分比 4 2" xfId="854"/>
    <cellStyle name="百分比 4 2 2" xfId="855"/>
    <cellStyle name="百分比 4 3" xfId="856"/>
    <cellStyle name="百分比 5" xfId="857"/>
    <cellStyle name="百分比 5 2" xfId="858"/>
    <cellStyle name="百分比 5 2 2" xfId="859"/>
    <cellStyle name="百分比 5 3" xfId="860"/>
    <cellStyle name="百分比 6" xfId="861"/>
    <cellStyle name="百分比 6 2" xfId="862"/>
    <cellStyle name="百分比 6 2 2" xfId="863"/>
    <cellStyle name="百分比 6 3" xfId="864"/>
    <cellStyle name="百分比 7" xfId="865"/>
    <cellStyle name="百分比 7 2" xfId="866"/>
    <cellStyle name="百分比 8" xfId="867"/>
    <cellStyle name="标题 1 2" xfId="868"/>
    <cellStyle name="标题 1 2 2" xfId="869"/>
    <cellStyle name="标题 1 2 2 2" xfId="870"/>
    <cellStyle name="标题 1 2 3" xfId="871"/>
    <cellStyle name="标题 1 3" xfId="872"/>
    <cellStyle name="标题 1 3 2" xfId="873"/>
    <cellStyle name="标题 1 3 2 2" xfId="874"/>
    <cellStyle name="标题 1 3 3" xfId="875"/>
    <cellStyle name="标题 1 4" xfId="876"/>
    <cellStyle name="标题 1 4 2" xfId="877"/>
    <cellStyle name="标题 1 4 2 2" xfId="878"/>
    <cellStyle name="标题 1 4 3" xfId="879"/>
    <cellStyle name="标题 1 5" xfId="880"/>
    <cellStyle name="标题 1 5 2" xfId="881"/>
    <cellStyle name="标题 1 6" xfId="882"/>
    <cellStyle name="标题 1 6 2" xfId="883"/>
    <cellStyle name="标题 2 2" xfId="884"/>
    <cellStyle name="标题 2 2 2" xfId="885"/>
    <cellStyle name="标题 2 2 2 2" xfId="886"/>
    <cellStyle name="标题 2 2 3" xfId="887"/>
    <cellStyle name="标题 2 3" xfId="888"/>
    <cellStyle name="标题 2 3 2" xfId="889"/>
    <cellStyle name="标题 2 3 2 2" xfId="890"/>
    <cellStyle name="标题 2 3 3" xfId="891"/>
    <cellStyle name="标题 2 4" xfId="892"/>
    <cellStyle name="标题 2 4 2" xfId="893"/>
    <cellStyle name="标题 2 4 2 2" xfId="894"/>
    <cellStyle name="标题 2 4 3" xfId="895"/>
    <cellStyle name="标题 2 5" xfId="896"/>
    <cellStyle name="标题 2 5 2" xfId="897"/>
    <cellStyle name="标题 2 6" xfId="898"/>
    <cellStyle name="标题 2 6 2" xfId="899"/>
    <cellStyle name="标题 3 2" xfId="900"/>
    <cellStyle name="标题 3 2 2" xfId="901"/>
    <cellStyle name="标题 3 2 2 2" xfId="902"/>
    <cellStyle name="标题 3 2 3" xfId="903"/>
    <cellStyle name="标题 3 3" xfId="904"/>
    <cellStyle name="标题 3 3 2" xfId="905"/>
    <cellStyle name="标题 3 3 2 2" xfId="906"/>
    <cellStyle name="标题 3 3 3" xfId="907"/>
    <cellStyle name="标题 3 4" xfId="908"/>
    <cellStyle name="标题 3 4 2" xfId="909"/>
    <cellStyle name="标题 3 4 2 2" xfId="910"/>
    <cellStyle name="标题 3 4 3" xfId="911"/>
    <cellStyle name="标题 3 5" xfId="912"/>
    <cellStyle name="标题 3 5 2" xfId="913"/>
    <cellStyle name="标题 3 6" xfId="914"/>
    <cellStyle name="标题 3 6 2" xfId="915"/>
    <cellStyle name="标题 4 2" xfId="916"/>
    <cellStyle name="标题 4 2 2" xfId="917"/>
    <cellStyle name="标题 4 2 2 2" xfId="918"/>
    <cellStyle name="标题 4 2 3" xfId="919"/>
    <cellStyle name="标题 4 3" xfId="920"/>
    <cellStyle name="标题 4 3 2" xfId="921"/>
    <cellStyle name="标题 4 3 2 2" xfId="922"/>
    <cellStyle name="标题 4 3 3" xfId="923"/>
    <cellStyle name="标题 4 4" xfId="924"/>
    <cellStyle name="标题 4 4 2" xfId="925"/>
    <cellStyle name="标题 4 4 2 2" xfId="926"/>
    <cellStyle name="标题 4 4 3" xfId="927"/>
    <cellStyle name="标题 4 5" xfId="928"/>
    <cellStyle name="标题 4 5 2" xfId="929"/>
    <cellStyle name="标题 4 6" xfId="930"/>
    <cellStyle name="标题 4 6 2" xfId="931"/>
    <cellStyle name="标题 5" xfId="932"/>
    <cellStyle name="标题 5 2" xfId="933"/>
    <cellStyle name="标题 5 2 2" xfId="934"/>
    <cellStyle name="标题 5 3" xfId="935"/>
    <cellStyle name="标题 6" xfId="936"/>
    <cellStyle name="标题 6 2" xfId="937"/>
    <cellStyle name="标题 6 2 2" xfId="938"/>
    <cellStyle name="标题 6 3" xfId="939"/>
    <cellStyle name="标题 7" xfId="940"/>
    <cellStyle name="标题 7 2" xfId="941"/>
    <cellStyle name="标题 7 2 2" xfId="942"/>
    <cellStyle name="标题 7 3" xfId="943"/>
    <cellStyle name="标题 8" xfId="944"/>
    <cellStyle name="标题 8 2" xfId="945"/>
    <cellStyle name="标题 9" xfId="946"/>
    <cellStyle name="标题 9 2" xfId="947"/>
    <cellStyle name="差 2" xfId="948"/>
    <cellStyle name="差 2 2" xfId="949"/>
    <cellStyle name="差 2 2 2" xfId="950"/>
    <cellStyle name="差 2 3" xfId="951"/>
    <cellStyle name="差 3" xfId="952"/>
    <cellStyle name="差 3 2" xfId="953"/>
    <cellStyle name="差 3 2 2" xfId="954"/>
    <cellStyle name="差 3 3" xfId="955"/>
    <cellStyle name="差 4" xfId="956"/>
    <cellStyle name="差 4 2" xfId="957"/>
    <cellStyle name="差 4 2 2" xfId="958"/>
    <cellStyle name="差 4 3" xfId="959"/>
    <cellStyle name="差 5" xfId="960"/>
    <cellStyle name="差 5 2" xfId="961"/>
    <cellStyle name="差 6" xfId="962"/>
    <cellStyle name="差 6 2" xfId="963"/>
    <cellStyle name="差 7" xfId="964"/>
    <cellStyle name="差 7 2" xfId="965"/>
    <cellStyle name="差_2013见习培训经费表下半年(chen)2014年9月" xfId="966"/>
    <cellStyle name="差_2013见习培训经费表下半年(chen)2014年9月 2" xfId="967"/>
    <cellStyle name="差_2013见习培训经费表下半年(chen)2014年9月 2 2" xfId="968"/>
    <cellStyle name="差_2013见习培训经费表下半年(chen)2014年9月 2 2 2" xfId="969"/>
    <cellStyle name="差_2013见习培训经费表下半年(chen)2014年9月 2 3" xfId="970"/>
    <cellStyle name="差_2013见习培训经费表下半年(chen)2014年9月 3" xfId="971"/>
    <cellStyle name="差_2013见习培训经费表下半年(chen)2014年9月 3 2" xfId="972"/>
    <cellStyle name="差_2013见习培训经费表下半年(chen)2014年9月 4" xfId="973"/>
    <cellStyle name="差_2013见习培训经费表下半年(chen)2014年9月 4 2" xfId="974"/>
    <cellStyle name="差_2013见习培训经费表下半年(chen)2014年9月 5" xfId="975"/>
    <cellStyle name="差_2014年聘用学校导师带教经费表" xfId="976"/>
    <cellStyle name="差_2014年聘用学校导师带教经费表 2" xfId="977"/>
    <cellStyle name="差_2014年聘用学校导师带教经费表 2 2" xfId="978"/>
    <cellStyle name="差_2014年聘用学校导师带教经费表 2 2 2" xfId="979"/>
    <cellStyle name="差_2014年聘用学校导师带教经费表 2 3" xfId="980"/>
    <cellStyle name="差_2014年聘用学校导师带教经费表 3" xfId="981"/>
    <cellStyle name="差_2014年聘用学校导师带教经费表 3 2" xfId="982"/>
    <cellStyle name="差_2014年聘用学校导师带教经费表 3 2 2" xfId="983"/>
    <cellStyle name="差_2014年聘用学校导师带教经费表 3 3" xfId="984"/>
    <cellStyle name="差_2014年聘用学校导师带教经费表 4" xfId="985"/>
    <cellStyle name="差_2014年聘用学校导师带教经费表 4 2" xfId="986"/>
    <cellStyle name="差_2014年聘用学校导师带教经费表 4 2 2" xfId="987"/>
    <cellStyle name="差_2014年聘用学校导师带教经费表 4 3" xfId="988"/>
    <cellStyle name="差_2014年聘用学校导师带教经费表 5" xfId="989"/>
    <cellStyle name="差_2014年聘用学校导师带教经费表 5 2" xfId="990"/>
    <cellStyle name="差_2014年聘用学校导师带教经费表 6" xfId="991"/>
    <cellStyle name="差_2014年聘用学校导师带教经费表 6 2" xfId="992"/>
    <cellStyle name="差_2014年聘用学校导师带教经费表 7" xfId="993"/>
    <cellStyle name="差_2014年终考核奖完整版-给核算中心" xfId="994"/>
    <cellStyle name="差_2014年终考核奖完整版-给核算中心 2" xfId="995"/>
    <cellStyle name="差_2014年终考核奖完整版-给核算中心 2 2" xfId="996"/>
    <cellStyle name="差_2014年终考核奖完整版-给核算中心 2 2 2" xfId="997"/>
    <cellStyle name="差_2014年终考核奖完整版-给核算中心 2 3" xfId="998"/>
    <cellStyle name="差_2014年终考核奖完整版-给核算中心 3" xfId="999"/>
    <cellStyle name="差_2014年终考核奖完整版-给核算中心 3 2" xfId="1000"/>
    <cellStyle name="差_2014年终考核奖完整版-给核算中心 4" xfId="1001"/>
    <cellStyle name="差_2014年终考核奖完整版-给核算中心 4 2" xfId="1002"/>
    <cellStyle name="差_2014年终考核奖完整版-给核算中心 5" xfId="1003"/>
    <cellStyle name="差_2014优秀学校奖励测算表" xfId="1004"/>
    <cellStyle name="差_2014优秀学校奖励测算表 2" xfId="1005"/>
    <cellStyle name="差_2014优秀学校奖励测算表 2 2" xfId="1006"/>
    <cellStyle name="差_2014优秀学校奖励测算表 2 2 2" xfId="1007"/>
    <cellStyle name="差_2014优秀学校奖励测算表 2 3" xfId="1008"/>
    <cellStyle name="差_2014优秀学校奖励测算表 3" xfId="1009"/>
    <cellStyle name="差_2014优秀学校奖励测算表 3 2" xfId="1010"/>
    <cellStyle name="差_2014优秀学校奖励测算表 4" xfId="1011"/>
    <cellStyle name="差_2014优秀学校奖励测算表 4 2" xfId="1012"/>
    <cellStyle name="差_2014优秀学校奖励测算表 5" xfId="1013"/>
    <cellStyle name="差_2015年年终奖预发表-给核算中心" xfId="1014"/>
    <cellStyle name="差_2015年年终奖预发表-给核算中心 2" xfId="1015"/>
    <cellStyle name="差_2015年年终奖预发表-给核算中心 2 2" xfId="1016"/>
    <cellStyle name="差_2015年年终奖预发表-给核算中心 2 2 2" xfId="1017"/>
    <cellStyle name="差_2015年年终奖预发表-给核算中心 2 3" xfId="1018"/>
    <cellStyle name="差_2015年年终奖预发表-给核算中心 3" xfId="1019"/>
    <cellStyle name="差_2015年年终奖预发表-给核算中心 3 2" xfId="1020"/>
    <cellStyle name="差_2015年年终奖预发表-给核算中心 4" xfId="1021"/>
    <cellStyle name="差_2015年年终奖预发表-给核算中心 4 2" xfId="1022"/>
    <cellStyle name="差_2015年年终奖预发表-给核算中心 5" xfId="1023"/>
    <cellStyle name="差_2016年3月校长职级工资（核算中心）" xfId="1024"/>
    <cellStyle name="差_2016年3月校长职级工资（核算中心） 2" xfId="1025"/>
    <cellStyle name="差_2016年3月校长职级工资（核算中心） 2 2" xfId="1026"/>
    <cellStyle name="差_2016年3月校长职级工资（核算中心） 2 2 2" xfId="1027"/>
    <cellStyle name="差_2016年3月校长职级工资（核算中心） 2 3" xfId="1028"/>
    <cellStyle name="差_2016年3月校长职级工资（核算中心） 3" xfId="1029"/>
    <cellStyle name="差_2016年3月校长职级工资（核算中心） 3 2" xfId="1030"/>
    <cellStyle name="差_2016年3月校长职级工资（核算中心） 4" xfId="1031"/>
    <cellStyle name="差_2016年3月校长职级工资（核算中心） 4 2" xfId="1032"/>
    <cellStyle name="差_2016年3月校长职级工资（核算中心） 5" xfId="1033"/>
    <cellStyle name="差_2016统计人数汇总表（完稿版）9.12" xfId="1034"/>
    <cellStyle name="差_2016统计人数汇总表（完稿版）9.12 2" xfId="1035"/>
    <cellStyle name="差_2016统计人数汇总表（完稿版）9.12 2 2" xfId="1036"/>
    <cellStyle name="差_2016统计人数汇总表（完稿版）9.12 2 2 2" xfId="1037"/>
    <cellStyle name="差_2016统计人数汇总表（完稿版）9.12 2 3" xfId="1038"/>
    <cellStyle name="差_2016统计人数汇总表（完稿版）9.12 3" xfId="1039"/>
    <cellStyle name="差_2016统计人数汇总表（完稿版）9.12 3 2" xfId="1040"/>
    <cellStyle name="差_2016统计人数汇总表（完稿版）9.12 4" xfId="1041"/>
    <cellStyle name="差_2016统计人数汇总表（完稿版）9.12 4 2" xfId="1042"/>
    <cellStyle name="差_2016统计人数汇总表（完稿版）9.12 5" xfId="1043"/>
    <cellStyle name="差_A0汇总表（报计财科：项目津贴发放）" xfId="1044"/>
    <cellStyle name="差_A0汇总表（报计财科：项目津贴发放） 2" xfId="1045"/>
    <cellStyle name="差_A0汇总表（报计财科：项目津贴发放） 2 2" xfId="1046"/>
    <cellStyle name="差_A0汇总表（报计财科：项目津贴发放） 2 2 2" xfId="1047"/>
    <cellStyle name="差_A0汇总表（报计财科：项目津贴发放） 2 3" xfId="1048"/>
    <cellStyle name="差_A0汇总表（报计财科：项目津贴发放） 3" xfId="1049"/>
    <cellStyle name="差_A0汇总表（报计财科：项目津贴发放） 3 2" xfId="1050"/>
    <cellStyle name="差_A0汇总表（报计财科：项目津贴发放） 4" xfId="1051"/>
    <cellStyle name="差_A0汇总表（报计财科：项目津贴发放） 4 2" xfId="1052"/>
    <cellStyle name="差_A0汇总表（报计财科：项目津贴发放） 5" xfId="1053"/>
    <cellStyle name="差_统筹-校长（暂估）" xfId="1054"/>
    <cellStyle name="差_统筹-校长（暂估） 2" xfId="1055"/>
    <cellStyle name="差_统筹-校长（暂估） 2 2" xfId="1056"/>
    <cellStyle name="差_统筹-校长（暂估） 2 2 2" xfId="1057"/>
    <cellStyle name="差_统筹-校长（暂估） 2 3" xfId="1058"/>
    <cellStyle name="差_统筹-校长（暂估） 3" xfId="1059"/>
    <cellStyle name="差_统筹-校长（暂估） 3 2" xfId="1060"/>
    <cellStyle name="差_统筹-校长（暂估） 4" xfId="1061"/>
    <cellStyle name="差_统筹-校长（暂估） 4 2" xfId="1062"/>
    <cellStyle name="差_统筹-校长（暂估） 5" xfId="1063"/>
    <cellStyle name="差_校长、书记2015年增量部分发放清单" xfId="1064"/>
    <cellStyle name="差_校长、书记2015年增量部分发放清单 2" xfId="1065"/>
    <cellStyle name="差_校长、书记2015年增量部分发放清单 2 2" xfId="1066"/>
    <cellStyle name="差_校长、书记2015年增量部分发放清单 2 2 2" xfId="1067"/>
    <cellStyle name="差_校长、书记2015年增量部分发放清单 2 3" xfId="1068"/>
    <cellStyle name="差_校长、书记2015年增量部分发放清单 3" xfId="1069"/>
    <cellStyle name="差_校长、书记2015年增量部分发放清单 3 2" xfId="1070"/>
    <cellStyle name="差_校长、书记2015年增量部分发放清单 4" xfId="1071"/>
    <cellStyle name="差_校长、书记2015年增量部分发放清单 4 2" xfId="1072"/>
    <cellStyle name="差_校长、书记2015年增量部分发放清单 5" xfId="1073"/>
    <cellStyle name="差_校长职级、亚信会奖励、教师节奖励镇管" xfId="1074"/>
    <cellStyle name="差_校长职级、亚信会奖励、教师节奖励镇管 2" xfId="1075"/>
    <cellStyle name="差_校长职级、亚信会奖励、教师节奖励镇管 2 2" xfId="1076"/>
    <cellStyle name="差_校长职级、亚信会奖励、教师节奖励镇管 2 2 2" xfId="1077"/>
    <cellStyle name="差_校长职级、亚信会奖励、教师节奖励镇管 2 3" xfId="1078"/>
    <cellStyle name="差_校长职级、亚信会奖励、教师节奖励镇管 3" xfId="1079"/>
    <cellStyle name="差_校长职级、亚信会奖励、教师节奖励镇管 3 2" xfId="1080"/>
    <cellStyle name="差_校长职级、亚信会奖励、教师节奖励镇管 4" xfId="1081"/>
    <cellStyle name="差_校长职级、亚信会奖励、教师节奖励镇管 4 2" xfId="1082"/>
    <cellStyle name="差_校长职级、亚信会奖励、教师节奖励镇管 5" xfId="1083"/>
    <cellStyle name="差_镇管汇总" xfId="1084"/>
    <cellStyle name="差_镇管汇总 2" xfId="1085"/>
    <cellStyle name="差_镇管汇总 2 2" xfId="1086"/>
    <cellStyle name="差_镇管汇总 2 2 2" xfId="1087"/>
    <cellStyle name="差_镇管汇总 2 3" xfId="1088"/>
    <cellStyle name="差_镇管汇总 3" xfId="1089"/>
    <cellStyle name="差_镇管汇总 3 2" xfId="1090"/>
    <cellStyle name="差_镇管汇总 4" xfId="1091"/>
    <cellStyle name="差_镇管汇总 4 2" xfId="1092"/>
    <cellStyle name="差_镇管汇总 5" xfId="1093"/>
    <cellStyle name="常规" xfId="0" builtinId="0"/>
    <cellStyle name="常规 10" xfId="1094"/>
    <cellStyle name="常规 10 2" xfId="1095"/>
    <cellStyle name="常规 10 2 2" xfId="1096"/>
    <cellStyle name="常规 10 3" xfId="1097"/>
    <cellStyle name="常规 10 4" xfId="1098"/>
    <cellStyle name="常规 100" xfId="1"/>
    <cellStyle name="常规 107" xfId="2023"/>
    <cellStyle name="常规 11" xfId="1099"/>
    <cellStyle name="常规 11 2" xfId="1100"/>
    <cellStyle name="常规 11 2 2" xfId="1101"/>
    <cellStyle name="常规 11 3" xfId="1102"/>
    <cellStyle name="常规 11 4" xfId="1103"/>
    <cellStyle name="常规 12" xfId="1104"/>
    <cellStyle name="常规 12 2" xfId="1105"/>
    <cellStyle name="常规 12 2 2" xfId="1106"/>
    <cellStyle name="常规 12 3" xfId="1107"/>
    <cellStyle name="常规 12 4" xfId="1108"/>
    <cellStyle name="常规 13" xfId="1109"/>
    <cellStyle name="常规 13 2" xfId="1110"/>
    <cellStyle name="常规 14" xfId="1111"/>
    <cellStyle name="常规 14 2" xfId="1112"/>
    <cellStyle name="常规 15" xfId="1113"/>
    <cellStyle name="常规 15 2" xfId="1114"/>
    <cellStyle name="常规 16" xfId="1115"/>
    <cellStyle name="常规 16 2" xfId="1116"/>
    <cellStyle name="常规 17" xfId="1117"/>
    <cellStyle name="常规 17 2" xfId="1118"/>
    <cellStyle name="常规 18" xfId="1119"/>
    <cellStyle name="常规 18 2" xfId="1120"/>
    <cellStyle name="常规 19" xfId="1121"/>
    <cellStyle name="常规 19 2" xfId="1122"/>
    <cellStyle name="常规 2" xfId="1123"/>
    <cellStyle name="常规 2 10" xfId="1124"/>
    <cellStyle name="常规 2 10 2" xfId="1125"/>
    <cellStyle name="常规 2 11" xfId="1126"/>
    <cellStyle name="常规 2 11 2" xfId="1127"/>
    <cellStyle name="常规 2 12" xfId="1128"/>
    <cellStyle name="常规 2 2" xfId="1129"/>
    <cellStyle name="常规 2 2 2" xfId="1130"/>
    <cellStyle name="常规 2 2 2 2" xfId="1131"/>
    <cellStyle name="常规 2 2 2 2 2" xfId="1132"/>
    <cellStyle name="常规 2 2 2 2 2 2" xfId="1133"/>
    <cellStyle name="常规 2 2 2 2 3" xfId="1134"/>
    <cellStyle name="常规 2 2 2 3" xfId="1135"/>
    <cellStyle name="常规 2 2 2 3 2" xfId="1136"/>
    <cellStyle name="常规 2 2 2 4" xfId="1137"/>
    <cellStyle name="常规 2 2 3" xfId="1138"/>
    <cellStyle name="常规 2 2 3 2" xfId="1139"/>
    <cellStyle name="常规 2 2 3 2 2" xfId="1140"/>
    <cellStyle name="常规 2 2 3 3" xfId="1141"/>
    <cellStyle name="常规 2 2 4" xfId="1142"/>
    <cellStyle name="常规 2 2 4 2" xfId="1143"/>
    <cellStyle name="常规 2 2 4 2 2" xfId="1144"/>
    <cellStyle name="常规 2 2 4 3" xfId="1145"/>
    <cellStyle name="常规 2 2 5" xfId="1146"/>
    <cellStyle name="常规 2 2 5 2" xfId="1147"/>
    <cellStyle name="常规 2 2 6" xfId="1148"/>
    <cellStyle name="常规 2 3" xfId="1149"/>
    <cellStyle name="常规 2 3 2" xfId="1150"/>
    <cellStyle name="常规 2 3 2 2" xfId="1151"/>
    <cellStyle name="常规 2 3 2 2 2" xfId="1152"/>
    <cellStyle name="常规 2 3 2 3" xfId="1153"/>
    <cellStyle name="常规 2 3 3" xfId="1154"/>
    <cellStyle name="常规 2 3 3 2" xfId="1155"/>
    <cellStyle name="常规 2 3 4" xfId="1156"/>
    <cellStyle name="常规 2 3 4 2" xfId="1157"/>
    <cellStyle name="常规 2 4" xfId="1158"/>
    <cellStyle name="常规 2 4 2" xfId="1159"/>
    <cellStyle name="常规 2 4 2 2" xfId="1160"/>
    <cellStyle name="常规 2 4 2 2 2" xfId="1161"/>
    <cellStyle name="常规 2 4 2 3" xfId="1162"/>
    <cellStyle name="常规 2 4 3" xfId="1163"/>
    <cellStyle name="常规 2 4 3 2" xfId="1164"/>
    <cellStyle name="常规 2 4 4" xfId="1165"/>
    <cellStyle name="常规 2 5" xfId="1166"/>
    <cellStyle name="常规 2 5 2" xfId="1167"/>
    <cellStyle name="常规 2 5 2 2" xfId="1168"/>
    <cellStyle name="常规 2 5 3" xfId="1169"/>
    <cellStyle name="常规 2 6" xfId="1170"/>
    <cellStyle name="常规 2 6 2" xfId="1171"/>
    <cellStyle name="常规 2 7" xfId="1172"/>
    <cellStyle name="常规 2 8" xfId="1173"/>
    <cellStyle name="常规 2 8 2" xfId="1174"/>
    <cellStyle name="常规 2 8 2 2" xfId="1175"/>
    <cellStyle name="常规 2 8 3" xfId="1176"/>
    <cellStyle name="常规 2 9" xfId="1177"/>
    <cellStyle name="常规 2 9 2" xfId="1178"/>
    <cellStyle name="常规 2 9 2 2" xfId="1179"/>
    <cellStyle name="常规 2 9 3" xfId="1180"/>
    <cellStyle name="常规 2_统筹-校长（暂估）" xfId="1181"/>
    <cellStyle name="常规 20" xfId="1182"/>
    <cellStyle name="常规 21" xfId="1183"/>
    <cellStyle name="常规 21 2" xfId="1184"/>
    <cellStyle name="常规 22" xfId="1185"/>
    <cellStyle name="常规 23" xfId="1186"/>
    <cellStyle name="常规 23 2" xfId="1187"/>
    <cellStyle name="常规 24" xfId="1188"/>
    <cellStyle name="常规 25" xfId="1189"/>
    <cellStyle name="常规 25 2" xfId="1190"/>
    <cellStyle name="常规 26" xfId="1191"/>
    <cellStyle name="常规 26 2" xfId="1192"/>
    <cellStyle name="常规 27" xfId="1193"/>
    <cellStyle name="常规 27 2" xfId="1194"/>
    <cellStyle name="常规 28" xfId="1195"/>
    <cellStyle name="常规 28 2" xfId="1196"/>
    <cellStyle name="常规 29" xfId="1197"/>
    <cellStyle name="常规 29 2" xfId="1198"/>
    <cellStyle name="常规 293" xfId="2003"/>
    <cellStyle name="常规 294" xfId="2004"/>
    <cellStyle name="常规 296" xfId="2005"/>
    <cellStyle name="常规 297" xfId="2006"/>
    <cellStyle name="常规 3" xfId="1199"/>
    <cellStyle name="常规 3 2" xfId="1200"/>
    <cellStyle name="常规 3 2 2" xfId="1201"/>
    <cellStyle name="常规 3 2 2 2" xfId="1202"/>
    <cellStyle name="常规 3 2 2 2 2" xfId="1203"/>
    <cellStyle name="常规 3 2 2 3" xfId="1204"/>
    <cellStyle name="常规 3 2 3" xfId="1205"/>
    <cellStyle name="常规 3 2 3 2" xfId="1206"/>
    <cellStyle name="常规 3 2 4" xfId="1207"/>
    <cellStyle name="常规 3 2 4 2" xfId="1208"/>
    <cellStyle name="常规 3 2 5" xfId="1209"/>
    <cellStyle name="常规 3 2 5 2" xfId="1210"/>
    <cellStyle name="常规 3 2 6" xfId="1211"/>
    <cellStyle name="常规 3 2 7" xfId="1212"/>
    <cellStyle name="常规 3 3" xfId="1213"/>
    <cellStyle name="常规 3 3 2" xfId="1214"/>
    <cellStyle name="常规 3 3 2 2" xfId="1215"/>
    <cellStyle name="常规 3 3 2 2 2" xfId="1216"/>
    <cellStyle name="常规 3 3 2 3" xfId="1217"/>
    <cellStyle name="常规 3 3 3" xfId="1218"/>
    <cellStyle name="常规 3 3 3 2" xfId="1219"/>
    <cellStyle name="常规 3 3 4" xfId="1220"/>
    <cellStyle name="常规 3 3 4 2" xfId="1221"/>
    <cellStyle name="常规 3 3 5" xfId="1222"/>
    <cellStyle name="常规 3 3 5 2" xfId="1223"/>
    <cellStyle name="常规 3 3 6" xfId="1224"/>
    <cellStyle name="常规 3 4" xfId="1225"/>
    <cellStyle name="常规 3 4 2" xfId="1226"/>
    <cellStyle name="常规 3 4 2 2" xfId="1227"/>
    <cellStyle name="常规 3 4 2 2 2" xfId="1228"/>
    <cellStyle name="常规 3 4 2 3" xfId="1229"/>
    <cellStyle name="常规 3 4 3" xfId="1230"/>
    <cellStyle name="常规 3 4 3 2" xfId="1231"/>
    <cellStyle name="常规 3 4 4" xfId="1232"/>
    <cellStyle name="常规 3 4 4 2" xfId="1233"/>
    <cellStyle name="常规 3 5" xfId="1234"/>
    <cellStyle name="常规 3 5 2" xfId="1235"/>
    <cellStyle name="常规 3 5 2 2" xfId="1236"/>
    <cellStyle name="常规 3 5 3" xfId="1237"/>
    <cellStyle name="常规 3 6" xfId="1238"/>
    <cellStyle name="常规 3 7" xfId="1239"/>
    <cellStyle name="常规 3 7 2" xfId="1240"/>
    <cellStyle name="常规 3 7 2 2" xfId="1241"/>
    <cellStyle name="常规 3 7 3" xfId="1242"/>
    <cellStyle name="常规 3 8" xfId="1243"/>
    <cellStyle name="常规 3 8 2" xfId="1244"/>
    <cellStyle name="常规 3 9" xfId="1245"/>
    <cellStyle name="常规 3_统筹-校长（暂估）" xfId="1246"/>
    <cellStyle name="常规 30" xfId="1247"/>
    <cellStyle name="常规 30 2" xfId="1248"/>
    <cellStyle name="常规 31" xfId="1249"/>
    <cellStyle name="常规 31 2" xfId="1250"/>
    <cellStyle name="常规 32" xfId="1251"/>
    <cellStyle name="常规 32 2" xfId="1252"/>
    <cellStyle name="常规 33" xfId="1253"/>
    <cellStyle name="常规 33 2" xfId="1254"/>
    <cellStyle name="常规 34" xfId="1255"/>
    <cellStyle name="常规 34 2" xfId="1256"/>
    <cellStyle name="常规 35" xfId="1257"/>
    <cellStyle name="常规 35 2" xfId="1258"/>
    <cellStyle name="常规 36" xfId="1259"/>
    <cellStyle name="常规 36 2" xfId="1260"/>
    <cellStyle name="常规 37" xfId="1261"/>
    <cellStyle name="常规 37 2" xfId="1262"/>
    <cellStyle name="常规 38" xfId="1263"/>
    <cellStyle name="常规 38 2" xfId="1264"/>
    <cellStyle name="常规 39" xfId="1265"/>
    <cellStyle name="常规 39 2" xfId="1266"/>
    <cellStyle name="常规 4" xfId="1267"/>
    <cellStyle name="常规 4 2" xfId="1268"/>
    <cellStyle name="常规 4 2 2" xfId="1269"/>
    <cellStyle name="常规 4 2 2 2" xfId="1270"/>
    <cellStyle name="常规 4 2 3" xfId="1271"/>
    <cellStyle name="常规 4 3" xfId="1272"/>
    <cellStyle name="常规 4 3 2" xfId="1273"/>
    <cellStyle name="常规 4 4" xfId="1274"/>
    <cellStyle name="常规 4 4 2" xfId="1275"/>
    <cellStyle name="常规 4 5" xfId="1276"/>
    <cellStyle name="常规 4 5 2" xfId="1277"/>
    <cellStyle name="常规 4 6" xfId="1278"/>
    <cellStyle name="常规 4 6 2" xfId="1279"/>
    <cellStyle name="常规 4 7" xfId="1280"/>
    <cellStyle name="常规 4 8" xfId="1281"/>
    <cellStyle name="常规 40" xfId="1282"/>
    <cellStyle name="常规 40 2" xfId="1283"/>
    <cellStyle name="常规 41" xfId="1284"/>
    <cellStyle name="常规 41 2" xfId="1285"/>
    <cellStyle name="常规 42" xfId="1286"/>
    <cellStyle name="常规 42 2" xfId="1287"/>
    <cellStyle name="常规 43" xfId="1288"/>
    <cellStyle name="常规 43 2" xfId="1289"/>
    <cellStyle name="常规 44" xfId="1290"/>
    <cellStyle name="常规 44 2" xfId="1291"/>
    <cellStyle name="常规 45" xfId="1292"/>
    <cellStyle name="常规 45 2" xfId="1293"/>
    <cellStyle name="常规 46" xfId="1294"/>
    <cellStyle name="常规 46 2" xfId="1295"/>
    <cellStyle name="常规 47" xfId="1296"/>
    <cellStyle name="常规 47 2" xfId="1297"/>
    <cellStyle name="常规 48" xfId="1298"/>
    <cellStyle name="常规 48 2" xfId="1299"/>
    <cellStyle name="常规 49" xfId="1300"/>
    <cellStyle name="常规 49 2" xfId="1301"/>
    <cellStyle name="常规 5" xfId="1302"/>
    <cellStyle name="常规 5 2" xfId="1303"/>
    <cellStyle name="常规 5 2 2" xfId="1304"/>
    <cellStyle name="常规 5 2 2 2" xfId="1305"/>
    <cellStyle name="常规 5 2 3" xfId="1306"/>
    <cellStyle name="常规 5 3" xfId="1307"/>
    <cellStyle name="常规 5 3 2" xfId="1308"/>
    <cellStyle name="常规 5 4" xfId="1309"/>
    <cellStyle name="常规 5 4 2" xfId="1310"/>
    <cellStyle name="常规 5 5" xfId="1311"/>
    <cellStyle name="常规 5 5 2" xfId="1312"/>
    <cellStyle name="常规 5 6" xfId="1313"/>
    <cellStyle name="常规 5_虹桥枢纽—申虹路（北翟路~街坊主弄）道路新建工程121019" xfId="2017"/>
    <cellStyle name="常规 50" xfId="1314"/>
    <cellStyle name="常规 50 2" xfId="1315"/>
    <cellStyle name="常规 51" xfId="1316"/>
    <cellStyle name="常规 51 2" xfId="1317"/>
    <cellStyle name="常规 52" xfId="1318"/>
    <cellStyle name="常规 52 2" xfId="1319"/>
    <cellStyle name="常规 53" xfId="1320"/>
    <cellStyle name="常规 53 2" xfId="1321"/>
    <cellStyle name="常规 54" xfId="1322"/>
    <cellStyle name="常规 54 2" xfId="1323"/>
    <cellStyle name="常规 55" xfId="1324"/>
    <cellStyle name="常规 55 2" xfId="1325"/>
    <cellStyle name="常规 56" xfId="1326"/>
    <cellStyle name="常规 56 2" xfId="1327"/>
    <cellStyle name="常规 57" xfId="1328"/>
    <cellStyle name="常规 57 2" xfId="1329"/>
    <cellStyle name="常规 58" xfId="1330"/>
    <cellStyle name="常规 58 2" xfId="1331"/>
    <cellStyle name="常规 59" xfId="1332"/>
    <cellStyle name="常规 59 2" xfId="1333"/>
    <cellStyle name="常规 6" xfId="1334"/>
    <cellStyle name="常规 6 2" xfId="1335"/>
    <cellStyle name="常规 6 2 2" xfId="1336"/>
    <cellStyle name="常规 6 2 2 2" xfId="1337"/>
    <cellStyle name="常规 6 2 3" xfId="1338"/>
    <cellStyle name="常规 6 3" xfId="1339"/>
    <cellStyle name="常规 6 3 2" xfId="1340"/>
    <cellStyle name="常规 6 4" xfId="1341"/>
    <cellStyle name="常规 6 4 2" xfId="1342"/>
    <cellStyle name="常规 6 5" xfId="1343"/>
    <cellStyle name="常规 6 5 2" xfId="1344"/>
    <cellStyle name="常规 6 6" xfId="1345"/>
    <cellStyle name="常规 60" xfId="1346"/>
    <cellStyle name="常规 60 2" xfId="1347"/>
    <cellStyle name="常规 61" xfId="1348"/>
    <cellStyle name="常规 61 2" xfId="1349"/>
    <cellStyle name="常规 62" xfId="1350"/>
    <cellStyle name="常规 62 2" xfId="1351"/>
    <cellStyle name="常规 63" xfId="1352"/>
    <cellStyle name="常规 63 2" xfId="1353"/>
    <cellStyle name="常规 64" xfId="1354"/>
    <cellStyle name="常规 64 2" xfId="1355"/>
    <cellStyle name="常规 65" xfId="1356"/>
    <cellStyle name="常规 66" xfId="1357"/>
    <cellStyle name="常规 67" xfId="1358"/>
    <cellStyle name="常规 68" xfId="1359"/>
    <cellStyle name="常规 69" xfId="1360"/>
    <cellStyle name="常规 7" xfId="1361"/>
    <cellStyle name="常规 7 2" xfId="1362"/>
    <cellStyle name="常规 7 2 2" xfId="1363"/>
    <cellStyle name="常规 7 2 2 2" xfId="1364"/>
    <cellStyle name="常规 7 2 3" xfId="1365"/>
    <cellStyle name="常规 7 3" xfId="1366"/>
    <cellStyle name="常规 7 3 2" xfId="1367"/>
    <cellStyle name="常规 7 4" xfId="1368"/>
    <cellStyle name="常规 7 4 2" xfId="1369"/>
    <cellStyle name="常规 7 5" xfId="1370"/>
    <cellStyle name="常规 7 5 2" xfId="1371"/>
    <cellStyle name="常规 7 6" xfId="1372"/>
    <cellStyle name="常规 70" xfId="1373"/>
    <cellStyle name="常规 71" xfId="1374"/>
    <cellStyle name="常规 72" xfId="1375"/>
    <cellStyle name="常规 73" xfId="1376"/>
    <cellStyle name="常规 74" xfId="1377"/>
    <cellStyle name="常规 75" xfId="1378"/>
    <cellStyle name="常规 76" xfId="1379"/>
    <cellStyle name="常规 77" xfId="1380"/>
    <cellStyle name="常规 78" xfId="1381"/>
    <cellStyle name="常规 79" xfId="1382"/>
    <cellStyle name="常规 8" xfId="1383"/>
    <cellStyle name="常规 8 2" xfId="1384"/>
    <cellStyle name="常规 8 2 2" xfId="1385"/>
    <cellStyle name="常规 8 2 2 2" xfId="1386"/>
    <cellStyle name="常规 8 2 3" xfId="1387"/>
    <cellStyle name="常规 8 3" xfId="1388"/>
    <cellStyle name="常规 8 3 2" xfId="1389"/>
    <cellStyle name="常规 8 4" xfId="1390"/>
    <cellStyle name="常规 8 4 2" xfId="1391"/>
    <cellStyle name="常规 8 5" xfId="1392"/>
    <cellStyle name="常规 8 5 2" xfId="1393"/>
    <cellStyle name="常规 8 6" xfId="1394"/>
    <cellStyle name="常规 80" xfId="1395"/>
    <cellStyle name="常规 81" xfId="1396"/>
    <cellStyle name="常规 82" xfId="1397"/>
    <cellStyle name="常规 83" xfId="1398"/>
    <cellStyle name="常规 84" xfId="1399"/>
    <cellStyle name="常规 85" xfId="1400"/>
    <cellStyle name="常规 86" xfId="1401"/>
    <cellStyle name="常规 87" xfId="1402"/>
    <cellStyle name="常规 88" xfId="1403"/>
    <cellStyle name="常规 89" xfId="1404"/>
    <cellStyle name="常规 9" xfId="1405"/>
    <cellStyle name="常规 9 2" xfId="1406"/>
    <cellStyle name="常规 9 2 2" xfId="1407"/>
    <cellStyle name="常规 9 2 2 2" xfId="1408"/>
    <cellStyle name="常规 9 2 2 2 2" xfId="1409"/>
    <cellStyle name="常规 9 2 2 3" xfId="1410"/>
    <cellStyle name="常规 9 2 3" xfId="1411"/>
    <cellStyle name="常规 9 2 3 2" xfId="1412"/>
    <cellStyle name="常规 9 2 4" xfId="1413"/>
    <cellStyle name="常规 9 3" xfId="1414"/>
    <cellStyle name="常规 9 3 2" xfId="1415"/>
    <cellStyle name="常规 9 3 2 2" xfId="1416"/>
    <cellStyle name="常规 9 3 3" xfId="1417"/>
    <cellStyle name="常规 9 4" xfId="1418"/>
    <cellStyle name="常规 9 4 2" xfId="1419"/>
    <cellStyle name="常规 9 4 2 2" xfId="1420"/>
    <cellStyle name="常规 9 4 3" xfId="1421"/>
    <cellStyle name="常规 9 5" xfId="1422"/>
    <cellStyle name="常规 9 5 2" xfId="1423"/>
    <cellStyle name="常规 9 6" xfId="1424"/>
    <cellStyle name="常规 90" xfId="1425"/>
    <cellStyle name="常规 91" xfId="1426"/>
    <cellStyle name="常规 92" xfId="1427"/>
    <cellStyle name="常规 93" xfId="1428"/>
    <cellStyle name="常规 94" xfId="1429"/>
    <cellStyle name="常规 95" xfId="1430"/>
    <cellStyle name="常规 96" xfId="1431"/>
    <cellStyle name="常规 97" xfId="1432"/>
    <cellStyle name="常规 98" xfId="1433"/>
    <cellStyle name="常规 99" xfId="1434"/>
    <cellStyle name="常规_Sheet1" xfId="2012"/>
    <cellStyle name="常规_Sheet1 2" xfId="2019"/>
    <cellStyle name="常规_Sheet1 3" xfId="2022"/>
    <cellStyle name="常规_Sheet1_1" xfId="2009"/>
    <cellStyle name="常规_Sheet3" xfId="2020"/>
    <cellStyle name="常规_二小新校舍设备(3)" xfId="2021"/>
    <cellStyle name="常规_基建维修专项申报表" xfId="2015"/>
    <cellStyle name="常规_项目申报表" xfId="2002"/>
    <cellStyle name="常规_小学设备预算" xfId="2007"/>
    <cellStyle name="超链接" xfId="2000" builtinId="8"/>
    <cellStyle name="超链接 2" xfId="1435"/>
    <cellStyle name="好 2" xfId="1436"/>
    <cellStyle name="好 2 2" xfId="1437"/>
    <cellStyle name="好 2 2 2" xfId="1438"/>
    <cellStyle name="好 2 3" xfId="1439"/>
    <cellStyle name="好 3" xfId="1440"/>
    <cellStyle name="好 3 2" xfId="1441"/>
    <cellStyle name="好 3 2 2" xfId="1442"/>
    <cellStyle name="好 3 3" xfId="1443"/>
    <cellStyle name="好 4" xfId="1444"/>
    <cellStyle name="好 4 2" xfId="1445"/>
    <cellStyle name="好 4 2 2" xfId="1446"/>
    <cellStyle name="好 4 3" xfId="1447"/>
    <cellStyle name="好 5" xfId="1448"/>
    <cellStyle name="好 5 2" xfId="1449"/>
    <cellStyle name="好 6" xfId="1450"/>
    <cellStyle name="好 6 2" xfId="1451"/>
    <cellStyle name="好 7" xfId="1452"/>
    <cellStyle name="好 7 2" xfId="1453"/>
    <cellStyle name="好 8" xfId="1454"/>
    <cellStyle name="好_2013见习培训经费表下半年(chen)2014年9月" xfId="1455"/>
    <cellStyle name="好_2013见习培训经费表下半年(chen)2014年9月 2" xfId="1456"/>
    <cellStyle name="好_2013见习培训经费表下半年(chen)2014年9月 2 2" xfId="1457"/>
    <cellStyle name="好_2013见习培训经费表下半年(chen)2014年9月 2 2 2" xfId="1458"/>
    <cellStyle name="好_2013见习培训经费表下半年(chen)2014年9月 2 3" xfId="1459"/>
    <cellStyle name="好_2013见习培训经费表下半年(chen)2014年9月 3" xfId="1460"/>
    <cellStyle name="好_2013见习培训经费表下半年(chen)2014年9月 3 2" xfId="1461"/>
    <cellStyle name="好_2013见习培训经费表下半年(chen)2014年9月 4" xfId="1462"/>
    <cellStyle name="好_2013见习培训经费表下半年(chen)2014年9月 4 2" xfId="1463"/>
    <cellStyle name="好_2013见习培训经费表下半年(chen)2014年9月 5" xfId="1464"/>
    <cellStyle name="好_2014年聘用学校导师带教经费表" xfId="1465"/>
    <cellStyle name="好_2014年聘用学校导师带教经费表 2" xfId="1466"/>
    <cellStyle name="好_2014年聘用学校导师带教经费表 2 2" xfId="1467"/>
    <cellStyle name="好_2014年聘用学校导师带教经费表 2 2 2" xfId="1468"/>
    <cellStyle name="好_2014年聘用学校导师带教经费表 2 3" xfId="1469"/>
    <cellStyle name="好_2014年聘用学校导师带教经费表 3" xfId="1470"/>
    <cellStyle name="好_2014年聘用学校导师带教经费表 3 2" xfId="1471"/>
    <cellStyle name="好_2014年聘用学校导师带教经费表 3 2 2" xfId="1472"/>
    <cellStyle name="好_2014年聘用学校导师带教经费表 3 3" xfId="1473"/>
    <cellStyle name="好_2014年聘用学校导师带教经费表 4" xfId="1474"/>
    <cellStyle name="好_2014年聘用学校导师带教经费表 4 2" xfId="1475"/>
    <cellStyle name="好_2014年聘用学校导师带教经费表 4 2 2" xfId="1476"/>
    <cellStyle name="好_2014年聘用学校导师带教经费表 4 3" xfId="1477"/>
    <cellStyle name="好_2014年聘用学校导师带教经费表 5" xfId="1478"/>
    <cellStyle name="好_2014年聘用学校导师带教经费表 5 2" xfId="1479"/>
    <cellStyle name="好_2014年聘用学校导师带教经费表 6" xfId="1480"/>
    <cellStyle name="好_2014年聘用学校导师带教经费表 6 2" xfId="1481"/>
    <cellStyle name="好_2014年聘用学校导师带教经费表 7" xfId="1482"/>
    <cellStyle name="好_2014年终考核奖完整版-给核算中心" xfId="1483"/>
    <cellStyle name="好_2014年终考核奖完整版-给核算中心 2" xfId="1484"/>
    <cellStyle name="好_2014年终考核奖完整版-给核算中心 2 2" xfId="1485"/>
    <cellStyle name="好_2014年终考核奖完整版-给核算中心 2 2 2" xfId="1486"/>
    <cellStyle name="好_2014年终考核奖完整版-给核算中心 2 3" xfId="1487"/>
    <cellStyle name="好_2014年终考核奖完整版-给核算中心 3" xfId="1488"/>
    <cellStyle name="好_2014年终考核奖完整版-给核算中心 3 2" xfId="1489"/>
    <cellStyle name="好_2014年终考核奖完整版-给核算中心 4" xfId="1490"/>
    <cellStyle name="好_2014年终考核奖完整版-给核算中心 4 2" xfId="1491"/>
    <cellStyle name="好_2014年终考核奖完整版-给核算中心 5" xfId="1492"/>
    <cellStyle name="好_2014优秀学校奖励测算表" xfId="1493"/>
    <cellStyle name="好_2014优秀学校奖励测算表 2" xfId="1494"/>
    <cellStyle name="好_2014优秀学校奖励测算表 2 2" xfId="1495"/>
    <cellStyle name="好_2014优秀学校奖励测算表 2 2 2" xfId="1496"/>
    <cellStyle name="好_2014优秀学校奖励测算表 2 3" xfId="1497"/>
    <cellStyle name="好_2014优秀学校奖励测算表 3" xfId="1498"/>
    <cellStyle name="好_2014优秀学校奖励测算表 3 2" xfId="1499"/>
    <cellStyle name="好_2014优秀学校奖励测算表 4" xfId="1500"/>
    <cellStyle name="好_2014优秀学校奖励测算表 4 2" xfId="1501"/>
    <cellStyle name="好_2014优秀学校奖励测算表 5" xfId="1502"/>
    <cellStyle name="好_2015年年终奖预发表-给核算中心" xfId="1503"/>
    <cellStyle name="好_2015年年终奖预发表-给核算中心 2" xfId="1504"/>
    <cellStyle name="好_2015年年终奖预发表-给核算中心 2 2" xfId="1505"/>
    <cellStyle name="好_2015年年终奖预发表-给核算中心 2 2 2" xfId="1506"/>
    <cellStyle name="好_2015年年终奖预发表-给核算中心 2 3" xfId="1507"/>
    <cellStyle name="好_2015年年终奖预发表-给核算中心 3" xfId="1508"/>
    <cellStyle name="好_2015年年终奖预发表-给核算中心 3 2" xfId="1509"/>
    <cellStyle name="好_2015年年终奖预发表-给核算中心 4" xfId="1510"/>
    <cellStyle name="好_2015年年终奖预发表-给核算中心 4 2" xfId="1511"/>
    <cellStyle name="好_2015年年终奖预发表-给核算中心 5" xfId="1512"/>
    <cellStyle name="好_2016年3月校长职级工资（核算中心）" xfId="1513"/>
    <cellStyle name="好_2016年3月校长职级工资（核算中心） 2" xfId="1514"/>
    <cellStyle name="好_2016年3月校长职级工资（核算中心） 2 2" xfId="1515"/>
    <cellStyle name="好_2016年3月校长职级工资（核算中心） 2 2 2" xfId="1516"/>
    <cellStyle name="好_2016年3月校长职级工资（核算中心） 2 3" xfId="1517"/>
    <cellStyle name="好_2016年3月校长职级工资（核算中心） 3" xfId="1518"/>
    <cellStyle name="好_2016年3月校长职级工资（核算中心） 3 2" xfId="1519"/>
    <cellStyle name="好_2016年3月校长职级工资（核算中心） 4" xfId="1520"/>
    <cellStyle name="好_2016年3月校长职级工资（核算中心） 4 2" xfId="1521"/>
    <cellStyle name="好_2016年3月校长职级工资（核算中心） 5" xfId="1522"/>
    <cellStyle name="好_A0汇总表（报计财科：项目津贴发放）" xfId="1523"/>
    <cellStyle name="好_A0汇总表（报计财科：项目津贴发放） 2" xfId="1524"/>
    <cellStyle name="好_A0汇总表（报计财科：项目津贴发放） 2 2" xfId="1525"/>
    <cellStyle name="好_A0汇总表（报计财科：项目津贴发放） 2 2 2" xfId="1526"/>
    <cellStyle name="好_A0汇总表（报计财科：项目津贴发放） 2 3" xfId="1527"/>
    <cellStyle name="好_A0汇总表（报计财科：项目津贴发放） 3" xfId="1528"/>
    <cellStyle name="好_A0汇总表（报计财科：项目津贴发放） 3 2" xfId="1529"/>
    <cellStyle name="好_A0汇总表（报计财科：项目津贴发放） 4" xfId="1530"/>
    <cellStyle name="好_A0汇总表（报计财科：项目津贴发放） 4 2" xfId="1531"/>
    <cellStyle name="好_A0汇总表（报计财科：项目津贴发放） 5" xfId="1532"/>
    <cellStyle name="好_统筹-校长（暂估）" xfId="1533"/>
    <cellStyle name="好_统筹-校长（暂估） 2" xfId="1534"/>
    <cellStyle name="好_统筹-校长（暂估） 2 2" xfId="1535"/>
    <cellStyle name="好_统筹-校长（暂估） 2 2 2" xfId="1536"/>
    <cellStyle name="好_统筹-校长（暂估） 2 3" xfId="1537"/>
    <cellStyle name="好_统筹-校长（暂估） 3" xfId="1538"/>
    <cellStyle name="好_统筹-校长（暂估） 3 2" xfId="1539"/>
    <cellStyle name="好_统筹-校长（暂估） 4" xfId="1540"/>
    <cellStyle name="好_统筹-校长（暂估） 4 2" xfId="1541"/>
    <cellStyle name="好_统筹-校长（暂估） 5" xfId="1542"/>
    <cellStyle name="好_校长、书记2015年增量部分发放清单" xfId="1543"/>
    <cellStyle name="好_校长、书记2015年增量部分发放清单 2" xfId="1544"/>
    <cellStyle name="好_校长、书记2015年增量部分发放清单 2 2" xfId="1545"/>
    <cellStyle name="好_校长、书记2015年增量部分发放清单 2 2 2" xfId="1546"/>
    <cellStyle name="好_校长、书记2015年增量部分发放清单 2 3" xfId="1547"/>
    <cellStyle name="好_校长、书记2015年增量部分发放清单 3" xfId="1548"/>
    <cellStyle name="好_校长、书记2015年增量部分发放清单 3 2" xfId="1549"/>
    <cellStyle name="好_校长、书记2015年增量部分发放清单 4" xfId="1550"/>
    <cellStyle name="好_校长、书记2015年增量部分发放清单 4 2" xfId="1551"/>
    <cellStyle name="好_校长、书记2015年增量部分发放清单 5" xfId="1552"/>
    <cellStyle name="好_校长职级、亚信会奖励、教师节奖励镇管" xfId="1553"/>
    <cellStyle name="好_校长职级、亚信会奖励、教师节奖励镇管 2" xfId="1554"/>
    <cellStyle name="好_校长职级、亚信会奖励、教师节奖励镇管 2 2" xfId="1555"/>
    <cellStyle name="好_校长职级、亚信会奖励、教师节奖励镇管 2 2 2" xfId="1556"/>
    <cellStyle name="好_校长职级、亚信会奖励、教师节奖励镇管 2 3" xfId="1557"/>
    <cellStyle name="好_校长职级、亚信会奖励、教师节奖励镇管 3" xfId="1558"/>
    <cellStyle name="好_校长职级、亚信会奖励、教师节奖励镇管 3 2" xfId="1559"/>
    <cellStyle name="好_校长职级、亚信会奖励、教师节奖励镇管 4" xfId="1560"/>
    <cellStyle name="好_校长职级、亚信会奖励、教师节奖励镇管 4 2" xfId="1561"/>
    <cellStyle name="好_校长职级、亚信会奖励、教师节奖励镇管 5" xfId="1562"/>
    <cellStyle name="好_镇管汇总" xfId="1563"/>
    <cellStyle name="好_镇管汇总 2" xfId="1564"/>
    <cellStyle name="好_镇管汇总 2 2" xfId="1565"/>
    <cellStyle name="好_镇管汇总 2 2 2" xfId="1566"/>
    <cellStyle name="好_镇管汇总 2 3" xfId="1567"/>
    <cellStyle name="好_镇管汇总 3" xfId="1568"/>
    <cellStyle name="好_镇管汇总 3 2" xfId="1569"/>
    <cellStyle name="好_镇管汇总 4" xfId="1570"/>
    <cellStyle name="好_镇管汇总 4 2" xfId="1571"/>
    <cellStyle name="好_镇管汇总 5" xfId="1572"/>
    <cellStyle name="汇总 2" xfId="1573"/>
    <cellStyle name="汇总 2 2" xfId="1574"/>
    <cellStyle name="汇总 2 2 2" xfId="1575"/>
    <cellStyle name="汇总 2 3" xfId="1576"/>
    <cellStyle name="汇总 3" xfId="1577"/>
    <cellStyle name="汇总 3 2" xfId="1578"/>
    <cellStyle name="汇总 3 2 2" xfId="1579"/>
    <cellStyle name="汇总 3 3" xfId="1580"/>
    <cellStyle name="汇总 4" xfId="1581"/>
    <cellStyle name="汇总 4 2" xfId="1582"/>
    <cellStyle name="汇总 4 2 2" xfId="1583"/>
    <cellStyle name="汇总 4 3" xfId="1584"/>
    <cellStyle name="汇总 5" xfId="1585"/>
    <cellStyle name="汇总 5 2" xfId="1586"/>
    <cellStyle name="汇总 6" xfId="1587"/>
    <cellStyle name="汇总 6 2" xfId="1588"/>
    <cellStyle name="计算 2" xfId="1589"/>
    <cellStyle name="计算 2 2" xfId="1590"/>
    <cellStyle name="计算 2 2 2" xfId="1591"/>
    <cellStyle name="计算 2 3" xfId="1592"/>
    <cellStyle name="计算 3" xfId="1593"/>
    <cellStyle name="计算 3 2" xfId="1594"/>
    <cellStyle name="计算 3 2 2" xfId="1595"/>
    <cellStyle name="计算 3 3" xfId="1596"/>
    <cellStyle name="计算 4" xfId="1597"/>
    <cellStyle name="计算 4 2" xfId="1598"/>
    <cellStyle name="计算 4 2 2" xfId="1599"/>
    <cellStyle name="计算 4 3" xfId="1600"/>
    <cellStyle name="计算 5" xfId="1601"/>
    <cellStyle name="计算 5 2" xfId="1602"/>
    <cellStyle name="计算 6" xfId="1603"/>
    <cellStyle name="计算 6 2" xfId="1604"/>
    <cellStyle name="计算 7" xfId="1605"/>
    <cellStyle name="计算 7 2" xfId="1606"/>
    <cellStyle name="检查单元格 2" xfId="1607"/>
    <cellStyle name="检查单元格 2 2" xfId="1608"/>
    <cellStyle name="检查单元格 2 2 2" xfId="1609"/>
    <cellStyle name="检查单元格 2 3" xfId="1610"/>
    <cellStyle name="检查单元格 3" xfId="1611"/>
    <cellStyle name="检查单元格 3 2" xfId="1612"/>
    <cellStyle name="检查单元格 3 2 2" xfId="1613"/>
    <cellStyle name="检查单元格 3 3" xfId="1614"/>
    <cellStyle name="检查单元格 4" xfId="1615"/>
    <cellStyle name="检查单元格 4 2" xfId="1616"/>
    <cellStyle name="检查单元格 4 2 2" xfId="1617"/>
    <cellStyle name="检查单元格 4 3" xfId="1618"/>
    <cellStyle name="检查单元格 5" xfId="1619"/>
    <cellStyle name="检查单元格 5 2" xfId="1620"/>
    <cellStyle name="检查单元格 6" xfId="1621"/>
    <cellStyle name="检查单元格 6 2" xfId="1622"/>
    <cellStyle name="检查单元格 7" xfId="1623"/>
    <cellStyle name="检查单元格 7 2" xfId="1624"/>
    <cellStyle name="解释性文本 2" xfId="1625"/>
    <cellStyle name="解释性文本 2 2" xfId="1626"/>
    <cellStyle name="解释性文本 2 2 2" xfId="1627"/>
    <cellStyle name="解释性文本 2 3" xfId="1628"/>
    <cellStyle name="解释性文本 3" xfId="1629"/>
    <cellStyle name="解释性文本 3 2" xfId="1630"/>
    <cellStyle name="解释性文本 3 2 2" xfId="1631"/>
    <cellStyle name="解释性文本 3 3" xfId="1632"/>
    <cellStyle name="解释性文本 4" xfId="1633"/>
    <cellStyle name="解释性文本 4 2" xfId="1634"/>
    <cellStyle name="解释性文本 4 2 2" xfId="1635"/>
    <cellStyle name="解释性文本 4 3" xfId="1636"/>
    <cellStyle name="解释性文本 5" xfId="1637"/>
    <cellStyle name="解释性文本 5 2" xfId="1638"/>
    <cellStyle name="解释性文本 6" xfId="1639"/>
    <cellStyle name="解释性文本 6 2" xfId="1640"/>
    <cellStyle name="警告文本 2" xfId="1641"/>
    <cellStyle name="警告文本 2 2" xfId="1642"/>
    <cellStyle name="警告文本 2 2 2" xfId="1643"/>
    <cellStyle name="警告文本 2 3" xfId="1644"/>
    <cellStyle name="警告文本 3" xfId="1645"/>
    <cellStyle name="警告文本 3 2" xfId="1646"/>
    <cellStyle name="警告文本 3 2 2" xfId="1647"/>
    <cellStyle name="警告文本 3 3" xfId="1648"/>
    <cellStyle name="警告文本 4" xfId="1649"/>
    <cellStyle name="警告文本 4 2" xfId="1650"/>
    <cellStyle name="警告文本 4 2 2" xfId="1651"/>
    <cellStyle name="警告文本 4 3" xfId="1652"/>
    <cellStyle name="警告文本 5" xfId="1653"/>
    <cellStyle name="警告文本 5 2" xfId="1654"/>
    <cellStyle name="警告文本 6" xfId="1655"/>
    <cellStyle name="警告文本 6 2" xfId="1656"/>
    <cellStyle name="链接单元格 2" xfId="1657"/>
    <cellStyle name="链接单元格 2 2" xfId="1658"/>
    <cellStyle name="链接单元格 2 2 2" xfId="1659"/>
    <cellStyle name="链接单元格 2 3" xfId="1660"/>
    <cellStyle name="链接单元格 3" xfId="1661"/>
    <cellStyle name="链接单元格 3 2" xfId="1662"/>
    <cellStyle name="链接单元格 3 2 2" xfId="1663"/>
    <cellStyle name="链接单元格 3 3" xfId="1664"/>
    <cellStyle name="链接单元格 4" xfId="1665"/>
    <cellStyle name="链接单元格 4 2" xfId="1666"/>
    <cellStyle name="链接单元格 4 2 2" xfId="1667"/>
    <cellStyle name="链接单元格 4 3" xfId="1668"/>
    <cellStyle name="链接单元格 5" xfId="1669"/>
    <cellStyle name="链接单元格 5 2" xfId="1670"/>
    <cellStyle name="链接单元格 6" xfId="1671"/>
    <cellStyle name="链接单元格 6 2" xfId="1672"/>
    <cellStyle name="千位分隔" xfId="2001" builtinId="3"/>
    <cellStyle name="千位分隔 10" xfId="1673"/>
    <cellStyle name="千位分隔 10 2" xfId="1674"/>
    <cellStyle name="千位分隔 11" xfId="1675"/>
    <cellStyle name="千位分隔 12" xfId="1676"/>
    <cellStyle name="千位分隔 12 2" xfId="1677"/>
    <cellStyle name="千位分隔 12 3 3" xfId="2008"/>
    <cellStyle name="千位分隔 13" xfId="1678"/>
    <cellStyle name="千位分隔 14" xfId="1679"/>
    <cellStyle name="千位分隔 14 2" xfId="1680"/>
    <cellStyle name="千位分隔 2" xfId="1681"/>
    <cellStyle name="千位分隔 2 2" xfId="1682"/>
    <cellStyle name="千位分隔 2 2 2" xfId="1683"/>
    <cellStyle name="千位分隔 2 2 2 2" xfId="1684"/>
    <cellStyle name="千位分隔 2 2 3" xfId="1685"/>
    <cellStyle name="千位分隔 2 2 4" xfId="1686"/>
    <cellStyle name="千位分隔 2 3" xfId="1687"/>
    <cellStyle name="千位分隔 2 3 2" xfId="1688"/>
    <cellStyle name="千位分隔 2 3 3" xfId="1689"/>
    <cellStyle name="千位分隔 2 4" xfId="1690"/>
    <cellStyle name="千位分隔 2 4 2" xfId="1691"/>
    <cellStyle name="千位分隔 2 4 2 2" xfId="1692"/>
    <cellStyle name="千位分隔 2 4 3" xfId="1693"/>
    <cellStyle name="千位分隔 2 5" xfId="1694"/>
    <cellStyle name="千位分隔 2 5 2" xfId="1695"/>
    <cellStyle name="千位分隔 2 6" xfId="1696"/>
    <cellStyle name="千位分隔 2 6 2" xfId="1697"/>
    <cellStyle name="千位分隔 2 7" xfId="1698"/>
    <cellStyle name="千位分隔 2 7 2" xfId="1699"/>
    <cellStyle name="千位分隔 2 8" xfId="1700"/>
    <cellStyle name="千位分隔 2 8 2" xfId="1701"/>
    <cellStyle name="千位分隔 2 9" xfId="1702"/>
    <cellStyle name="千位分隔 3" xfId="1703"/>
    <cellStyle name="千位分隔 3 2" xfId="1704"/>
    <cellStyle name="千位分隔 3 2 2" xfId="1705"/>
    <cellStyle name="千位分隔 3 2 2 2" xfId="1706"/>
    <cellStyle name="千位分隔 3 2 3" xfId="1707"/>
    <cellStyle name="千位分隔 3 3" xfId="1708"/>
    <cellStyle name="千位分隔 3 3 2" xfId="1709"/>
    <cellStyle name="千位分隔 3 4" xfId="1710"/>
    <cellStyle name="千位分隔 4" xfId="1711"/>
    <cellStyle name="千位分隔 4 2" xfId="1712"/>
    <cellStyle name="千位分隔 4 3" xfId="1713"/>
    <cellStyle name="千位分隔 5" xfId="1714"/>
    <cellStyle name="千位分隔 5 2" xfId="1715"/>
    <cellStyle name="千位分隔 5 2 2" xfId="1716"/>
    <cellStyle name="千位分隔 5 3" xfId="1717"/>
    <cellStyle name="千位分隔 6" xfId="1718"/>
    <cellStyle name="千位分隔 6 2" xfId="1719"/>
    <cellStyle name="千位分隔 6 2 2" xfId="1720"/>
    <cellStyle name="千位分隔 6 3" xfId="1721"/>
    <cellStyle name="千位分隔 7" xfId="1722"/>
    <cellStyle name="千位分隔 7 2" xfId="1723"/>
    <cellStyle name="千位分隔 8" xfId="1724"/>
    <cellStyle name="千位分隔 8 2" xfId="1725"/>
    <cellStyle name="千位分隔 9" xfId="1726"/>
    <cellStyle name="千位分隔[0]" xfId="2010" builtinId="6"/>
    <cellStyle name="千位分隔[0] 2" xfId="2014"/>
    <cellStyle name="千位分隔[0] 2 4" xfId="2018"/>
    <cellStyle name="千位分隔[0] 3" xfId="2016"/>
    <cellStyle name="强调文字颜色 1 2" xfId="1727"/>
    <cellStyle name="强调文字颜色 1 2 2" xfId="1728"/>
    <cellStyle name="强调文字颜色 1 2 2 2" xfId="1729"/>
    <cellStyle name="强调文字颜色 1 2 3" xfId="1730"/>
    <cellStyle name="强调文字颜色 1 3" xfId="1731"/>
    <cellStyle name="强调文字颜色 1 3 2" xfId="1732"/>
    <cellStyle name="强调文字颜色 1 3 2 2" xfId="1733"/>
    <cellStyle name="强调文字颜色 1 3 3" xfId="1734"/>
    <cellStyle name="强调文字颜色 1 4" xfId="1735"/>
    <cellStyle name="强调文字颜色 1 4 2" xfId="1736"/>
    <cellStyle name="强调文字颜色 1 4 2 2" xfId="1737"/>
    <cellStyle name="强调文字颜色 1 4 3" xfId="1738"/>
    <cellStyle name="强调文字颜色 1 5" xfId="1739"/>
    <cellStyle name="强调文字颜色 1 5 2" xfId="1740"/>
    <cellStyle name="强调文字颜色 1 6" xfId="1741"/>
    <cellStyle name="强调文字颜色 1 6 2" xfId="1742"/>
    <cellStyle name="强调文字颜色 1 7" xfId="1743"/>
    <cellStyle name="强调文字颜色 1 7 2" xfId="1744"/>
    <cellStyle name="强调文字颜色 2 2" xfId="1745"/>
    <cellStyle name="强调文字颜色 2 2 2" xfId="1746"/>
    <cellStyle name="强调文字颜色 2 2 2 2" xfId="1747"/>
    <cellStyle name="强调文字颜色 2 2 3" xfId="1748"/>
    <cellStyle name="强调文字颜色 2 3" xfId="1749"/>
    <cellStyle name="强调文字颜色 2 3 2" xfId="1750"/>
    <cellStyle name="强调文字颜色 2 3 2 2" xfId="1751"/>
    <cellStyle name="强调文字颜色 2 3 3" xfId="1752"/>
    <cellStyle name="强调文字颜色 2 4" xfId="1753"/>
    <cellStyle name="强调文字颜色 2 4 2" xfId="1754"/>
    <cellStyle name="强调文字颜色 2 4 2 2" xfId="1755"/>
    <cellStyle name="强调文字颜色 2 4 3" xfId="1756"/>
    <cellStyle name="强调文字颜色 2 5" xfId="1757"/>
    <cellStyle name="强调文字颜色 2 5 2" xfId="1758"/>
    <cellStyle name="强调文字颜色 2 6" xfId="1759"/>
    <cellStyle name="强调文字颜色 2 6 2" xfId="1760"/>
    <cellStyle name="强调文字颜色 2 7" xfId="1761"/>
    <cellStyle name="强调文字颜色 2 7 2" xfId="1762"/>
    <cellStyle name="强调文字颜色 3 2" xfId="1763"/>
    <cellStyle name="强调文字颜色 3 2 2" xfId="1764"/>
    <cellStyle name="强调文字颜色 3 2 2 2" xfId="1765"/>
    <cellStyle name="强调文字颜色 3 2 3" xfId="1766"/>
    <cellStyle name="强调文字颜色 3 3" xfId="1767"/>
    <cellStyle name="强调文字颜色 3 3 2" xfId="1768"/>
    <cellStyle name="强调文字颜色 3 3 2 2" xfId="1769"/>
    <cellStyle name="强调文字颜色 3 3 3" xfId="1770"/>
    <cellStyle name="强调文字颜色 3 4" xfId="1771"/>
    <cellStyle name="强调文字颜色 3 4 2" xfId="1772"/>
    <cellStyle name="强调文字颜色 3 4 2 2" xfId="1773"/>
    <cellStyle name="强调文字颜色 3 4 3" xfId="1774"/>
    <cellStyle name="强调文字颜色 3 5" xfId="1775"/>
    <cellStyle name="强调文字颜色 3 5 2" xfId="1776"/>
    <cellStyle name="强调文字颜色 3 6" xfId="1777"/>
    <cellStyle name="强调文字颜色 3 6 2" xfId="1778"/>
    <cellStyle name="强调文字颜色 3 7" xfId="1779"/>
    <cellStyle name="强调文字颜色 3 7 2" xfId="1780"/>
    <cellStyle name="强调文字颜色 4 2" xfId="1781"/>
    <cellStyle name="强调文字颜色 4 2 2" xfId="1782"/>
    <cellStyle name="强调文字颜色 4 2 2 2" xfId="1783"/>
    <cellStyle name="强调文字颜色 4 2 3" xfId="1784"/>
    <cellStyle name="强调文字颜色 4 3" xfId="1785"/>
    <cellStyle name="强调文字颜色 4 3 2" xfId="1786"/>
    <cellStyle name="强调文字颜色 4 3 2 2" xfId="1787"/>
    <cellStyle name="强调文字颜色 4 3 3" xfId="1788"/>
    <cellStyle name="强调文字颜色 4 4" xfId="1789"/>
    <cellStyle name="强调文字颜色 4 4 2" xfId="1790"/>
    <cellStyle name="强调文字颜色 4 4 2 2" xfId="1791"/>
    <cellStyle name="强调文字颜色 4 4 3" xfId="1792"/>
    <cellStyle name="强调文字颜色 4 5" xfId="1793"/>
    <cellStyle name="强调文字颜色 4 5 2" xfId="1794"/>
    <cellStyle name="强调文字颜色 4 6" xfId="1795"/>
    <cellStyle name="强调文字颜色 4 6 2" xfId="1796"/>
    <cellStyle name="强调文字颜色 4 7" xfId="1797"/>
    <cellStyle name="强调文字颜色 4 7 2" xfId="1798"/>
    <cellStyle name="强调文字颜色 5 2" xfId="1799"/>
    <cellStyle name="强调文字颜色 5 2 2" xfId="1800"/>
    <cellStyle name="强调文字颜色 5 2 2 2" xfId="1801"/>
    <cellStyle name="强调文字颜色 5 2 3" xfId="1802"/>
    <cellStyle name="强调文字颜色 5 3" xfId="1803"/>
    <cellStyle name="强调文字颜色 5 3 2" xfId="1804"/>
    <cellStyle name="强调文字颜色 5 3 2 2" xfId="1805"/>
    <cellStyle name="强调文字颜色 5 3 3" xfId="1806"/>
    <cellStyle name="强调文字颜色 5 4" xfId="1807"/>
    <cellStyle name="强调文字颜色 5 4 2" xfId="1808"/>
    <cellStyle name="强调文字颜色 5 4 2 2" xfId="1809"/>
    <cellStyle name="强调文字颜色 5 4 3" xfId="1810"/>
    <cellStyle name="强调文字颜色 5 5" xfId="1811"/>
    <cellStyle name="强调文字颜色 5 5 2" xfId="1812"/>
    <cellStyle name="强调文字颜色 5 6" xfId="1813"/>
    <cellStyle name="强调文字颜色 5 6 2" xfId="1814"/>
    <cellStyle name="强调文字颜色 5 7" xfId="1815"/>
    <cellStyle name="强调文字颜色 5 7 2" xfId="1816"/>
    <cellStyle name="强调文字颜色 6 2" xfId="1817"/>
    <cellStyle name="强调文字颜色 6 2 2" xfId="1818"/>
    <cellStyle name="强调文字颜色 6 2 2 2" xfId="1819"/>
    <cellStyle name="强调文字颜色 6 2 3" xfId="1820"/>
    <cellStyle name="强调文字颜色 6 3" xfId="1821"/>
    <cellStyle name="强调文字颜色 6 3 2" xfId="1822"/>
    <cellStyle name="强调文字颜色 6 3 2 2" xfId="1823"/>
    <cellStyle name="强调文字颜色 6 3 3" xfId="1824"/>
    <cellStyle name="强调文字颜色 6 4" xfId="1825"/>
    <cellStyle name="强调文字颜色 6 4 2" xfId="1826"/>
    <cellStyle name="强调文字颜色 6 4 2 2" xfId="1827"/>
    <cellStyle name="强调文字颜色 6 4 3" xfId="1828"/>
    <cellStyle name="强调文字颜色 6 5" xfId="1829"/>
    <cellStyle name="强调文字颜色 6 5 2" xfId="1830"/>
    <cellStyle name="强调文字颜色 6 6" xfId="1831"/>
    <cellStyle name="强调文字颜色 6 6 2" xfId="1832"/>
    <cellStyle name="强调文字颜色 6 7" xfId="1833"/>
    <cellStyle name="强调文字颜色 6 7 2" xfId="1834"/>
    <cellStyle name="适中 2" xfId="1835"/>
    <cellStyle name="适中 2 2" xfId="1836"/>
    <cellStyle name="适中 2 2 2" xfId="1837"/>
    <cellStyle name="适中 2 3" xfId="1838"/>
    <cellStyle name="适中 3" xfId="1839"/>
    <cellStyle name="适中 3 2" xfId="1840"/>
    <cellStyle name="适中 3 2 2" xfId="1841"/>
    <cellStyle name="适中 3 3" xfId="1842"/>
    <cellStyle name="适中 4" xfId="1843"/>
    <cellStyle name="适中 4 2" xfId="1844"/>
    <cellStyle name="适中 4 2 2" xfId="1845"/>
    <cellStyle name="适中 4 3" xfId="1846"/>
    <cellStyle name="适中 5" xfId="1847"/>
    <cellStyle name="适中 5 2" xfId="1848"/>
    <cellStyle name="适中 6" xfId="1849"/>
    <cellStyle name="适中 6 2" xfId="1850"/>
    <cellStyle name="适中 7" xfId="1851"/>
    <cellStyle name="适中 7 2" xfId="1852"/>
    <cellStyle name="输出 2" xfId="1853"/>
    <cellStyle name="输出 2 2" xfId="1854"/>
    <cellStyle name="输出 2 2 2" xfId="1855"/>
    <cellStyle name="输出 2 3" xfId="1856"/>
    <cellStyle name="输出 3" xfId="1857"/>
    <cellStyle name="输出 3 2" xfId="1858"/>
    <cellStyle name="输出 3 2 2" xfId="1859"/>
    <cellStyle name="输出 3 3" xfId="1860"/>
    <cellStyle name="输出 4" xfId="1861"/>
    <cellStyle name="输出 4 2" xfId="1862"/>
    <cellStyle name="输出 4 2 2" xfId="1863"/>
    <cellStyle name="输出 4 3" xfId="1864"/>
    <cellStyle name="输出 5" xfId="1865"/>
    <cellStyle name="输出 5 2" xfId="1866"/>
    <cellStyle name="输出 6" xfId="1867"/>
    <cellStyle name="输出 6 2" xfId="1868"/>
    <cellStyle name="输出 7" xfId="1869"/>
    <cellStyle name="输出 7 2" xfId="1870"/>
    <cellStyle name="输入 2" xfId="1871"/>
    <cellStyle name="输入 2 2" xfId="1872"/>
    <cellStyle name="输入 2 2 2" xfId="1873"/>
    <cellStyle name="输入 2 3" xfId="1874"/>
    <cellStyle name="输入 3" xfId="1875"/>
    <cellStyle name="输入 3 2" xfId="1876"/>
    <cellStyle name="输入 3 2 2" xfId="1877"/>
    <cellStyle name="输入 3 3" xfId="1878"/>
    <cellStyle name="输入 4" xfId="1879"/>
    <cellStyle name="输入 4 2" xfId="1880"/>
    <cellStyle name="输入 4 2 2" xfId="1881"/>
    <cellStyle name="输入 4 3" xfId="1882"/>
    <cellStyle name="输入 5" xfId="1883"/>
    <cellStyle name="输入 5 2" xfId="1884"/>
    <cellStyle name="输入 6" xfId="1885"/>
    <cellStyle name="输入 6 2" xfId="1886"/>
    <cellStyle name="输入 7" xfId="1887"/>
    <cellStyle name="输入 7 2" xfId="1888"/>
    <cellStyle name="说明文本" xfId="1889"/>
    <cellStyle name="说明文本 2" xfId="1890"/>
    <cellStyle name="说明文本 2 2" xfId="1891"/>
    <cellStyle name="说明文本 2 2 2" xfId="1892"/>
    <cellStyle name="说明文本 2 3" xfId="1893"/>
    <cellStyle name="说明文本 3" xfId="1894"/>
    <cellStyle name="说明文本 3 2" xfId="1895"/>
    <cellStyle name="说明文本 4" xfId="1896"/>
    <cellStyle name="说明文本 4 2" xfId="1897"/>
    <cellStyle name="说明文本 5" xfId="1898"/>
    <cellStyle name="无色" xfId="1899"/>
    <cellStyle name="无色 2" xfId="1900"/>
    <cellStyle name="无色 2 2" xfId="1901"/>
    <cellStyle name="无色 2 2 2" xfId="1902"/>
    <cellStyle name="无色 2 3" xfId="1903"/>
    <cellStyle name="无色 3" xfId="1904"/>
    <cellStyle name="无色 3 2" xfId="1905"/>
    <cellStyle name="无色 4" xfId="1906"/>
    <cellStyle name="无色 4 2" xfId="1907"/>
    <cellStyle name="无色 5" xfId="1908"/>
    <cellStyle name="样式 1" xfId="1909"/>
    <cellStyle name="着色 1 2" xfId="1910"/>
    <cellStyle name="着色 1 2 2" xfId="1911"/>
    <cellStyle name="着色 1 2 2 2" xfId="1912"/>
    <cellStyle name="着色 1 2 3" xfId="1913"/>
    <cellStyle name="着色 1 3" xfId="1914"/>
    <cellStyle name="着色 1 3 2" xfId="1915"/>
    <cellStyle name="着色 1 4" xfId="1916"/>
    <cellStyle name="着色 1 4 2" xfId="1917"/>
    <cellStyle name="着色 1 5" xfId="1918"/>
    <cellStyle name="着色 2 2" xfId="1919"/>
    <cellStyle name="着色 2 2 2" xfId="1920"/>
    <cellStyle name="着色 2 2 2 2" xfId="1921"/>
    <cellStyle name="着色 2 2 3" xfId="1922"/>
    <cellStyle name="着色 2 3" xfId="1923"/>
    <cellStyle name="着色 2 3 2" xfId="1924"/>
    <cellStyle name="着色 2 4" xfId="1925"/>
    <cellStyle name="着色 2 4 2" xfId="1926"/>
    <cellStyle name="着色 2 5" xfId="1927"/>
    <cellStyle name="着色 3 2" xfId="1928"/>
    <cellStyle name="着色 3 2 2" xfId="1929"/>
    <cellStyle name="着色 3 2 2 2" xfId="1930"/>
    <cellStyle name="着色 3 2 3" xfId="1931"/>
    <cellStyle name="着色 3 3" xfId="1932"/>
    <cellStyle name="着色 3 3 2" xfId="1933"/>
    <cellStyle name="着色 3 4" xfId="1934"/>
    <cellStyle name="着色 3 4 2" xfId="1935"/>
    <cellStyle name="着色 3 5" xfId="1936"/>
    <cellStyle name="着色 4 2" xfId="1937"/>
    <cellStyle name="着色 4 2 2" xfId="1938"/>
    <cellStyle name="着色 4 2 2 2" xfId="1939"/>
    <cellStyle name="着色 4 2 3" xfId="1940"/>
    <cellStyle name="着色 4 3" xfId="1941"/>
    <cellStyle name="着色 4 3 2" xfId="1942"/>
    <cellStyle name="着色 4 4" xfId="1943"/>
    <cellStyle name="着色 4 4 2" xfId="1944"/>
    <cellStyle name="着色 4 5" xfId="1945"/>
    <cellStyle name="着色 5 2" xfId="1946"/>
    <cellStyle name="着色 5 2 2" xfId="1947"/>
    <cellStyle name="着色 5 2 2 2" xfId="1948"/>
    <cellStyle name="着色 5 2 3" xfId="1949"/>
    <cellStyle name="着色 5 3" xfId="1950"/>
    <cellStyle name="着色 5 3 2" xfId="1951"/>
    <cellStyle name="着色 5 4" xfId="1952"/>
    <cellStyle name="着色 5 4 2" xfId="1953"/>
    <cellStyle name="着色 5 5" xfId="1954"/>
    <cellStyle name="着色 6 2" xfId="1955"/>
    <cellStyle name="着色 6 2 2" xfId="1956"/>
    <cellStyle name="着色 6 2 2 2" xfId="1957"/>
    <cellStyle name="着色 6 2 3" xfId="1958"/>
    <cellStyle name="着色 6 3" xfId="1959"/>
    <cellStyle name="着色 6 3 2" xfId="1960"/>
    <cellStyle name="着色 6 4" xfId="1961"/>
    <cellStyle name="着色 6 4 2" xfId="1962"/>
    <cellStyle name="着色 6 5" xfId="1963"/>
    <cellStyle name="注释 2" xfId="1964"/>
    <cellStyle name="注释 2 2" xfId="1965"/>
    <cellStyle name="注释 2 2 2" xfId="1966"/>
    <cellStyle name="注释 2 2 2 2" xfId="1967"/>
    <cellStyle name="注释 2 2 3" xfId="1968"/>
    <cellStyle name="注释 2 3" xfId="1969"/>
    <cellStyle name="注释 2 3 2" xfId="1970"/>
    <cellStyle name="注释 2 4" xfId="1971"/>
    <cellStyle name="注释 3" xfId="1972"/>
    <cellStyle name="注释 3 2" xfId="1973"/>
    <cellStyle name="注释 3 2 2" xfId="1974"/>
    <cellStyle name="注释 3 2 2 2" xfId="1975"/>
    <cellStyle name="注释 3 2 3" xfId="1976"/>
    <cellStyle name="注释 3 3" xfId="1977"/>
    <cellStyle name="注释 3 3 2" xfId="1978"/>
    <cellStyle name="注释 3 4" xfId="1979"/>
    <cellStyle name="注释 4" xfId="1980"/>
    <cellStyle name="注释 4 2" xfId="1981"/>
    <cellStyle name="注释 4 2 2" xfId="1982"/>
    <cellStyle name="注释 4 2 2 2" xfId="1983"/>
    <cellStyle name="注释 4 2 3" xfId="1984"/>
    <cellStyle name="注释 4 3" xfId="1985"/>
    <cellStyle name="注释 4 3 2" xfId="1986"/>
    <cellStyle name="注释 4 4" xfId="1987"/>
    <cellStyle name="注释 5" xfId="1988"/>
    <cellStyle name="注释 5 2" xfId="1989"/>
    <cellStyle name="注释 5 2 2" xfId="1990"/>
    <cellStyle name="注释 5 3" xfId="1991"/>
    <cellStyle name="注释 6" xfId="1992"/>
    <cellStyle name="注释 6 2" xfId="1993"/>
    <cellStyle name="注释 6 2 2" xfId="1994"/>
    <cellStyle name="注释 6 3" xfId="1995"/>
    <cellStyle name="注释 7" xfId="1996"/>
    <cellStyle name="注释 7 2" xfId="1997"/>
    <cellStyle name="注释 7 2 2" xfId="1998"/>
    <cellStyle name="注释 7 3" xfId="199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1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60</xdr:row>
      <xdr:rowOff>19050</xdr:rowOff>
    </xdr:from>
    <xdr:to>
      <xdr:col>7</xdr:col>
      <xdr:colOff>723900</xdr:colOff>
      <xdr:row>60</xdr:row>
      <xdr:rowOff>66675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544050" y="9725025"/>
          <a:ext cx="476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\Downloads\&#24050;&#23457;&#39067;&#26725;2023&#24180;&#39044;&#31639;&#34920;&#24335;+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38215;&#31649;&#23398;&#26657;&#28165;&#21333;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eng/Documents/WeChat%20Files/wxid_0nuvy0d1xrzc22/FileStorage/File/2023-10/&#38215;&#31649;&#20648;&#22791;&#25945;&#24072;&#21517;&#21333;&#21450;&#39044;&#31639;&#28165;&#2133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绩效测算"/>
      <sheetName val="民办小区生补贴"/>
      <sheetName val="民办小区生补贴（街道）"/>
      <sheetName val="民办学校生均经费"/>
      <sheetName val="民办学校生均经费（街道）"/>
      <sheetName val="民办高中学费"/>
      <sheetName val="民办高中学费（街道）"/>
      <sheetName val="2023年基本支出预算表"/>
      <sheetName val="生均公用定额标准"/>
      <sheetName val="其他定额标准"/>
      <sheetName val="明细"/>
      <sheetName val="汇总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20">
          <cell r="C20">
            <v>3405</v>
          </cell>
        </row>
        <row r="21">
          <cell r="C21">
            <v>689</v>
          </cell>
        </row>
        <row r="22">
          <cell r="C22">
            <v>454</v>
          </cell>
        </row>
        <row r="23">
          <cell r="C23">
            <v>681</v>
          </cell>
        </row>
        <row r="24">
          <cell r="C24">
            <v>507</v>
          </cell>
        </row>
        <row r="25">
          <cell r="C25">
            <v>513</v>
          </cell>
        </row>
        <row r="26">
          <cell r="C26">
            <v>466</v>
          </cell>
        </row>
        <row r="28">
          <cell r="C28">
            <v>984</v>
          </cell>
        </row>
        <row r="29">
          <cell r="C29">
            <v>164</v>
          </cell>
        </row>
        <row r="46">
          <cell r="E46">
            <v>943</v>
          </cell>
        </row>
        <row r="47">
          <cell r="E47">
            <v>634</v>
          </cell>
        </row>
      </sheetData>
      <sheetData sheetId="9" refreshError="1"/>
      <sheetData sheetId="10"/>
      <sheetData sheetId="1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2018镇学校基本情况"/>
      <sheetName val="2018学校基本情况汇总"/>
      <sheetName val="小学学生数统计"/>
      <sheetName val="中学学生数统计"/>
      <sheetName val="小学女生数"/>
      <sheetName val="幼儿园人数"/>
      <sheetName val="民办二级人数"/>
      <sheetName val="民办三级人数"/>
      <sheetName val="2017学校学生户籍情况汇总"/>
      <sheetName val="小学户籍类别"/>
      <sheetName val="中学女生数"/>
      <sheetName val="初中户籍类别"/>
      <sheetName val="高中户籍类别统计"/>
      <sheetName val="教职工数"/>
      <sheetName val="绩效非义务"/>
      <sheetName val="绩效义务"/>
      <sheetName val="2019镇管学校基本情况"/>
      <sheetName val="2020年镇管学校基本情况"/>
      <sheetName val="2021年镇管学校基本情况"/>
      <sheetName val="2022年镇管学校基本情况"/>
      <sheetName val="2023年镇管学校基本情况"/>
      <sheetName val="Sheet1"/>
    </sheetNames>
    <sheetDataSet>
      <sheetData sheetId="0"/>
      <sheetData sheetId="1"/>
      <sheetData sheetId="2"/>
      <sheetData sheetId="3">
        <row r="4">
          <cell r="Q4">
            <v>24</v>
          </cell>
          <cell r="R4">
            <v>510</v>
          </cell>
        </row>
        <row r="5">
          <cell r="Q5">
            <v>23</v>
          </cell>
          <cell r="R5">
            <v>443</v>
          </cell>
        </row>
        <row r="7">
          <cell r="Q7">
            <v>44</v>
          </cell>
          <cell r="R7">
            <v>1665</v>
          </cell>
        </row>
        <row r="8">
          <cell r="Q8">
            <v>19</v>
          </cell>
          <cell r="R8">
            <v>598</v>
          </cell>
        </row>
        <row r="11">
          <cell r="Q11">
            <v>20</v>
          </cell>
          <cell r="R11">
            <v>607</v>
          </cell>
        </row>
        <row r="13">
          <cell r="Q13">
            <v>22</v>
          </cell>
          <cell r="R13">
            <v>550</v>
          </cell>
        </row>
        <row r="15">
          <cell r="Q15">
            <v>23</v>
          </cell>
          <cell r="R15">
            <v>835</v>
          </cell>
        </row>
        <row r="16">
          <cell r="Q16">
            <v>19</v>
          </cell>
          <cell r="R16">
            <v>675</v>
          </cell>
        </row>
        <row r="19">
          <cell r="Q19">
            <v>31</v>
          </cell>
          <cell r="R19">
            <v>1161</v>
          </cell>
        </row>
        <row r="24">
          <cell r="Q24">
            <v>22</v>
          </cell>
          <cell r="R24">
            <v>630</v>
          </cell>
        </row>
        <row r="57">
          <cell r="Q57">
            <v>20</v>
          </cell>
          <cell r="R57">
            <v>676</v>
          </cell>
        </row>
        <row r="58">
          <cell r="Q58">
            <v>16</v>
          </cell>
          <cell r="R58">
            <v>370</v>
          </cell>
        </row>
        <row r="60">
          <cell r="Q60">
            <v>16</v>
          </cell>
        </row>
        <row r="61">
          <cell r="Q61">
            <v>24</v>
          </cell>
          <cell r="R61">
            <v>750</v>
          </cell>
        </row>
        <row r="65">
          <cell r="Q65">
            <v>16</v>
          </cell>
          <cell r="R65">
            <v>542</v>
          </cell>
        </row>
        <row r="68">
          <cell r="Q68">
            <v>24</v>
          </cell>
          <cell r="R68">
            <v>604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2">
          <cell r="C2">
            <v>86</v>
          </cell>
        </row>
        <row r="4">
          <cell r="C4">
            <v>89</v>
          </cell>
        </row>
        <row r="6">
          <cell r="C6">
            <v>164</v>
          </cell>
        </row>
        <row r="7">
          <cell r="C7">
            <v>66</v>
          </cell>
        </row>
        <row r="9">
          <cell r="C9">
            <v>70</v>
          </cell>
        </row>
        <row r="12">
          <cell r="C12">
            <v>101</v>
          </cell>
        </row>
        <row r="16">
          <cell r="C16">
            <v>84</v>
          </cell>
        </row>
        <row r="17">
          <cell r="C17">
            <v>70</v>
          </cell>
        </row>
        <row r="21">
          <cell r="C21">
            <v>85</v>
          </cell>
        </row>
        <row r="24">
          <cell r="C24">
            <v>84</v>
          </cell>
        </row>
        <row r="43">
          <cell r="C43">
            <v>123</v>
          </cell>
        </row>
        <row r="44">
          <cell r="C44">
            <v>144</v>
          </cell>
        </row>
        <row r="45">
          <cell r="C45">
            <v>124</v>
          </cell>
        </row>
        <row r="50">
          <cell r="C50">
            <v>177</v>
          </cell>
        </row>
        <row r="52">
          <cell r="C52">
            <v>154</v>
          </cell>
        </row>
        <row r="54">
          <cell r="C54">
            <v>128</v>
          </cell>
        </row>
        <row r="57">
          <cell r="C57">
            <v>76</v>
          </cell>
        </row>
        <row r="59">
          <cell r="C59">
            <v>272</v>
          </cell>
        </row>
        <row r="60">
          <cell r="C60">
            <v>61</v>
          </cell>
        </row>
        <row r="63">
          <cell r="C63">
            <v>84</v>
          </cell>
        </row>
        <row r="64">
          <cell r="C64">
            <v>57</v>
          </cell>
        </row>
        <row r="75">
          <cell r="C75">
            <v>88</v>
          </cell>
        </row>
        <row r="76">
          <cell r="C76">
            <v>178</v>
          </cell>
        </row>
        <row r="77">
          <cell r="C77">
            <v>87</v>
          </cell>
        </row>
        <row r="79">
          <cell r="C79">
            <v>77</v>
          </cell>
        </row>
        <row r="80">
          <cell r="C80">
            <v>68</v>
          </cell>
        </row>
        <row r="128">
          <cell r="C128">
            <v>59</v>
          </cell>
        </row>
        <row r="129">
          <cell r="C129">
            <v>61</v>
          </cell>
        </row>
        <row r="163">
          <cell r="C163">
            <v>27</v>
          </cell>
        </row>
        <row r="193">
          <cell r="C193">
            <v>7</v>
          </cell>
        </row>
        <row r="197">
          <cell r="C197">
            <v>3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/>
      <sheetData sheetId="1">
        <row r="1">
          <cell r="A1" t="str">
            <v>幼儿园</v>
          </cell>
          <cell r="B1">
            <v>92157</v>
          </cell>
        </row>
        <row r="2">
          <cell r="A2" t="str">
            <v>小学</v>
          </cell>
          <cell r="B2">
            <v>101253</v>
          </cell>
        </row>
        <row r="3">
          <cell r="A3" t="str">
            <v>初中</v>
          </cell>
          <cell r="B3">
            <v>106938</v>
          </cell>
        </row>
      </sheetData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7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8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3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workbookViewId="0">
      <selection activeCell="C17" sqref="C17:E17"/>
    </sheetView>
  </sheetViews>
  <sheetFormatPr defaultColWidth="9" defaultRowHeight="13.5"/>
  <cols>
    <col min="1" max="1" width="6.625" style="281" customWidth="1"/>
    <col min="2" max="2" width="23.625" style="818" customWidth="1"/>
    <col min="3" max="4" width="18.625" style="281" customWidth="1"/>
    <col min="5" max="5" width="23.625" style="281" customWidth="1"/>
    <col min="6" max="6" width="20.5" style="281" bestFit="1" customWidth="1"/>
    <col min="7" max="7" width="18.625" style="281" hidden="1" customWidth="1"/>
    <col min="8" max="8" width="18.375" style="281" bestFit="1" customWidth="1"/>
    <col min="9" max="9" width="14.375" style="281" hidden="1" customWidth="1"/>
    <col min="10" max="10" width="14.25" style="281" hidden="1" customWidth="1"/>
    <col min="11" max="254" width="9" style="281"/>
    <col min="255" max="255" width="6.625" style="281" customWidth="1"/>
    <col min="256" max="257" width="21.625" style="281" customWidth="1"/>
    <col min="258" max="258" width="16.125" style="281" bestFit="1" customWidth="1"/>
    <col min="259" max="259" width="13.875" style="281" bestFit="1" customWidth="1"/>
    <col min="260" max="260" width="17.25" style="281" bestFit="1" customWidth="1"/>
    <col min="261" max="262" width="20.5" style="281" bestFit="1" customWidth="1"/>
    <col min="263" max="263" width="0" style="281" hidden="1" customWidth="1"/>
    <col min="264" max="264" width="18.375" style="281" bestFit="1" customWidth="1"/>
    <col min="265" max="266" width="0" style="281" hidden="1" customWidth="1"/>
    <col min="267" max="510" width="9" style="281"/>
    <col min="511" max="511" width="6.625" style="281" customWidth="1"/>
    <col min="512" max="513" width="21.625" style="281" customWidth="1"/>
    <col min="514" max="514" width="16.125" style="281" bestFit="1" customWidth="1"/>
    <col min="515" max="515" width="13.875" style="281" bestFit="1" customWidth="1"/>
    <col min="516" max="516" width="17.25" style="281" bestFit="1" customWidth="1"/>
    <col min="517" max="518" width="20.5" style="281" bestFit="1" customWidth="1"/>
    <col min="519" max="519" width="0" style="281" hidden="1" customWidth="1"/>
    <col min="520" max="520" width="18.375" style="281" bestFit="1" customWidth="1"/>
    <col min="521" max="522" width="0" style="281" hidden="1" customWidth="1"/>
    <col min="523" max="766" width="9" style="281"/>
    <col min="767" max="767" width="6.625" style="281" customWidth="1"/>
    <col min="768" max="769" width="21.625" style="281" customWidth="1"/>
    <col min="770" max="770" width="16.125" style="281" bestFit="1" customWidth="1"/>
    <col min="771" max="771" width="13.875" style="281" bestFit="1" customWidth="1"/>
    <col min="772" max="772" width="17.25" style="281" bestFit="1" customWidth="1"/>
    <col min="773" max="774" width="20.5" style="281" bestFit="1" customWidth="1"/>
    <col min="775" max="775" width="0" style="281" hidden="1" customWidth="1"/>
    <col min="776" max="776" width="18.375" style="281" bestFit="1" customWidth="1"/>
    <col min="777" max="778" width="0" style="281" hidden="1" customWidth="1"/>
    <col min="779" max="1022" width="9" style="281"/>
    <col min="1023" max="1023" width="6.625" style="281" customWidth="1"/>
    <col min="1024" max="1025" width="21.625" style="281" customWidth="1"/>
    <col min="1026" max="1026" width="16.125" style="281" bestFit="1" customWidth="1"/>
    <col min="1027" max="1027" width="13.875" style="281" bestFit="1" customWidth="1"/>
    <col min="1028" max="1028" width="17.25" style="281" bestFit="1" customWidth="1"/>
    <col min="1029" max="1030" width="20.5" style="281" bestFit="1" customWidth="1"/>
    <col min="1031" max="1031" width="0" style="281" hidden="1" customWidth="1"/>
    <col min="1032" max="1032" width="18.375" style="281" bestFit="1" customWidth="1"/>
    <col min="1033" max="1034" width="0" style="281" hidden="1" customWidth="1"/>
    <col min="1035" max="1278" width="9" style="281"/>
    <col min="1279" max="1279" width="6.625" style="281" customWidth="1"/>
    <col min="1280" max="1281" width="21.625" style="281" customWidth="1"/>
    <col min="1282" max="1282" width="16.125" style="281" bestFit="1" customWidth="1"/>
    <col min="1283" max="1283" width="13.875" style="281" bestFit="1" customWidth="1"/>
    <col min="1284" max="1284" width="17.25" style="281" bestFit="1" customWidth="1"/>
    <col min="1285" max="1286" width="20.5" style="281" bestFit="1" customWidth="1"/>
    <col min="1287" max="1287" width="0" style="281" hidden="1" customWidth="1"/>
    <col min="1288" max="1288" width="18.375" style="281" bestFit="1" customWidth="1"/>
    <col min="1289" max="1290" width="0" style="281" hidden="1" customWidth="1"/>
    <col min="1291" max="1534" width="9" style="281"/>
    <col min="1535" max="1535" width="6.625" style="281" customWidth="1"/>
    <col min="1536" max="1537" width="21.625" style="281" customWidth="1"/>
    <col min="1538" max="1538" width="16.125" style="281" bestFit="1" customWidth="1"/>
    <col min="1539" max="1539" width="13.875" style="281" bestFit="1" customWidth="1"/>
    <col min="1540" max="1540" width="17.25" style="281" bestFit="1" customWidth="1"/>
    <col min="1541" max="1542" width="20.5" style="281" bestFit="1" customWidth="1"/>
    <col min="1543" max="1543" width="0" style="281" hidden="1" customWidth="1"/>
    <col min="1544" max="1544" width="18.375" style="281" bestFit="1" customWidth="1"/>
    <col min="1545" max="1546" width="0" style="281" hidden="1" customWidth="1"/>
    <col min="1547" max="1790" width="9" style="281"/>
    <col min="1791" max="1791" width="6.625" style="281" customWidth="1"/>
    <col min="1792" max="1793" width="21.625" style="281" customWidth="1"/>
    <col min="1794" max="1794" width="16.125" style="281" bestFit="1" customWidth="1"/>
    <col min="1795" max="1795" width="13.875" style="281" bestFit="1" customWidth="1"/>
    <col min="1796" max="1796" width="17.25" style="281" bestFit="1" customWidth="1"/>
    <col min="1797" max="1798" width="20.5" style="281" bestFit="1" customWidth="1"/>
    <col min="1799" max="1799" width="0" style="281" hidden="1" customWidth="1"/>
    <col min="1800" max="1800" width="18.375" style="281" bestFit="1" customWidth="1"/>
    <col min="1801" max="1802" width="0" style="281" hidden="1" customWidth="1"/>
    <col min="1803" max="2046" width="9" style="281"/>
    <col min="2047" max="2047" width="6.625" style="281" customWidth="1"/>
    <col min="2048" max="2049" width="21.625" style="281" customWidth="1"/>
    <col min="2050" max="2050" width="16.125" style="281" bestFit="1" customWidth="1"/>
    <col min="2051" max="2051" width="13.875" style="281" bestFit="1" customWidth="1"/>
    <col min="2052" max="2052" width="17.25" style="281" bestFit="1" customWidth="1"/>
    <col min="2053" max="2054" width="20.5" style="281" bestFit="1" customWidth="1"/>
    <col min="2055" max="2055" width="0" style="281" hidden="1" customWidth="1"/>
    <col min="2056" max="2056" width="18.375" style="281" bestFit="1" customWidth="1"/>
    <col min="2057" max="2058" width="0" style="281" hidden="1" customWidth="1"/>
    <col min="2059" max="2302" width="9" style="281"/>
    <col min="2303" max="2303" width="6.625" style="281" customWidth="1"/>
    <col min="2304" max="2305" width="21.625" style="281" customWidth="1"/>
    <col min="2306" max="2306" width="16.125" style="281" bestFit="1" customWidth="1"/>
    <col min="2307" max="2307" width="13.875" style="281" bestFit="1" customWidth="1"/>
    <col min="2308" max="2308" width="17.25" style="281" bestFit="1" customWidth="1"/>
    <col min="2309" max="2310" width="20.5" style="281" bestFit="1" customWidth="1"/>
    <col min="2311" max="2311" width="0" style="281" hidden="1" customWidth="1"/>
    <col min="2312" max="2312" width="18.375" style="281" bestFit="1" customWidth="1"/>
    <col min="2313" max="2314" width="0" style="281" hidden="1" customWidth="1"/>
    <col min="2315" max="2558" width="9" style="281"/>
    <col min="2559" max="2559" width="6.625" style="281" customWidth="1"/>
    <col min="2560" max="2561" width="21.625" style="281" customWidth="1"/>
    <col min="2562" max="2562" width="16.125" style="281" bestFit="1" customWidth="1"/>
    <col min="2563" max="2563" width="13.875" style="281" bestFit="1" customWidth="1"/>
    <col min="2564" max="2564" width="17.25" style="281" bestFit="1" customWidth="1"/>
    <col min="2565" max="2566" width="20.5" style="281" bestFit="1" customWidth="1"/>
    <col min="2567" max="2567" width="0" style="281" hidden="1" customWidth="1"/>
    <col min="2568" max="2568" width="18.375" style="281" bestFit="1" customWidth="1"/>
    <col min="2569" max="2570" width="0" style="281" hidden="1" customWidth="1"/>
    <col min="2571" max="2814" width="9" style="281"/>
    <col min="2815" max="2815" width="6.625" style="281" customWidth="1"/>
    <col min="2816" max="2817" width="21.625" style="281" customWidth="1"/>
    <col min="2818" max="2818" width="16.125" style="281" bestFit="1" customWidth="1"/>
    <col min="2819" max="2819" width="13.875" style="281" bestFit="1" customWidth="1"/>
    <col min="2820" max="2820" width="17.25" style="281" bestFit="1" customWidth="1"/>
    <col min="2821" max="2822" width="20.5" style="281" bestFit="1" customWidth="1"/>
    <col min="2823" max="2823" width="0" style="281" hidden="1" customWidth="1"/>
    <col min="2824" max="2824" width="18.375" style="281" bestFit="1" customWidth="1"/>
    <col min="2825" max="2826" width="0" style="281" hidden="1" customWidth="1"/>
    <col min="2827" max="3070" width="9" style="281"/>
    <col min="3071" max="3071" width="6.625" style="281" customWidth="1"/>
    <col min="3072" max="3073" width="21.625" style="281" customWidth="1"/>
    <col min="3074" max="3074" width="16.125" style="281" bestFit="1" customWidth="1"/>
    <col min="3075" max="3075" width="13.875" style="281" bestFit="1" customWidth="1"/>
    <col min="3076" max="3076" width="17.25" style="281" bestFit="1" customWidth="1"/>
    <col min="3077" max="3078" width="20.5" style="281" bestFit="1" customWidth="1"/>
    <col min="3079" max="3079" width="0" style="281" hidden="1" customWidth="1"/>
    <col min="3080" max="3080" width="18.375" style="281" bestFit="1" customWidth="1"/>
    <col min="3081" max="3082" width="0" style="281" hidden="1" customWidth="1"/>
    <col min="3083" max="3326" width="9" style="281"/>
    <col min="3327" max="3327" width="6.625" style="281" customWidth="1"/>
    <col min="3328" max="3329" width="21.625" style="281" customWidth="1"/>
    <col min="3330" max="3330" width="16.125" style="281" bestFit="1" customWidth="1"/>
    <col min="3331" max="3331" width="13.875" style="281" bestFit="1" customWidth="1"/>
    <col min="3332" max="3332" width="17.25" style="281" bestFit="1" customWidth="1"/>
    <col min="3333" max="3334" width="20.5" style="281" bestFit="1" customWidth="1"/>
    <col min="3335" max="3335" width="0" style="281" hidden="1" customWidth="1"/>
    <col min="3336" max="3336" width="18.375" style="281" bestFit="1" customWidth="1"/>
    <col min="3337" max="3338" width="0" style="281" hidden="1" customWidth="1"/>
    <col min="3339" max="3582" width="9" style="281"/>
    <col min="3583" max="3583" width="6.625" style="281" customWidth="1"/>
    <col min="3584" max="3585" width="21.625" style="281" customWidth="1"/>
    <col min="3586" max="3586" width="16.125" style="281" bestFit="1" customWidth="1"/>
    <col min="3587" max="3587" width="13.875" style="281" bestFit="1" customWidth="1"/>
    <col min="3588" max="3588" width="17.25" style="281" bestFit="1" customWidth="1"/>
    <col min="3589" max="3590" width="20.5" style="281" bestFit="1" customWidth="1"/>
    <col min="3591" max="3591" width="0" style="281" hidden="1" customWidth="1"/>
    <col min="3592" max="3592" width="18.375" style="281" bestFit="1" customWidth="1"/>
    <col min="3593" max="3594" width="0" style="281" hidden="1" customWidth="1"/>
    <col min="3595" max="3838" width="9" style="281"/>
    <col min="3839" max="3839" width="6.625" style="281" customWidth="1"/>
    <col min="3840" max="3841" width="21.625" style="281" customWidth="1"/>
    <col min="3842" max="3842" width="16.125" style="281" bestFit="1" customWidth="1"/>
    <col min="3843" max="3843" width="13.875" style="281" bestFit="1" customWidth="1"/>
    <col min="3844" max="3844" width="17.25" style="281" bestFit="1" customWidth="1"/>
    <col min="3845" max="3846" width="20.5" style="281" bestFit="1" customWidth="1"/>
    <col min="3847" max="3847" width="0" style="281" hidden="1" customWidth="1"/>
    <col min="3848" max="3848" width="18.375" style="281" bestFit="1" customWidth="1"/>
    <col min="3849" max="3850" width="0" style="281" hidden="1" customWidth="1"/>
    <col min="3851" max="4094" width="9" style="281"/>
    <col min="4095" max="4095" width="6.625" style="281" customWidth="1"/>
    <col min="4096" max="4097" width="21.625" style="281" customWidth="1"/>
    <col min="4098" max="4098" width="16.125" style="281" bestFit="1" customWidth="1"/>
    <col min="4099" max="4099" width="13.875" style="281" bestFit="1" customWidth="1"/>
    <col min="4100" max="4100" width="17.25" style="281" bestFit="1" customWidth="1"/>
    <col min="4101" max="4102" width="20.5" style="281" bestFit="1" customWidth="1"/>
    <col min="4103" max="4103" width="0" style="281" hidden="1" customWidth="1"/>
    <col min="4104" max="4104" width="18.375" style="281" bestFit="1" customWidth="1"/>
    <col min="4105" max="4106" width="0" style="281" hidden="1" customWidth="1"/>
    <col min="4107" max="4350" width="9" style="281"/>
    <col min="4351" max="4351" width="6.625" style="281" customWidth="1"/>
    <col min="4352" max="4353" width="21.625" style="281" customWidth="1"/>
    <col min="4354" max="4354" width="16.125" style="281" bestFit="1" customWidth="1"/>
    <col min="4355" max="4355" width="13.875" style="281" bestFit="1" customWidth="1"/>
    <col min="4356" max="4356" width="17.25" style="281" bestFit="1" customWidth="1"/>
    <col min="4357" max="4358" width="20.5" style="281" bestFit="1" customWidth="1"/>
    <col min="4359" max="4359" width="0" style="281" hidden="1" customWidth="1"/>
    <col min="4360" max="4360" width="18.375" style="281" bestFit="1" customWidth="1"/>
    <col min="4361" max="4362" width="0" style="281" hidden="1" customWidth="1"/>
    <col min="4363" max="4606" width="9" style="281"/>
    <col min="4607" max="4607" width="6.625" style="281" customWidth="1"/>
    <col min="4608" max="4609" width="21.625" style="281" customWidth="1"/>
    <col min="4610" max="4610" width="16.125" style="281" bestFit="1" customWidth="1"/>
    <col min="4611" max="4611" width="13.875" style="281" bestFit="1" customWidth="1"/>
    <col min="4612" max="4612" width="17.25" style="281" bestFit="1" customWidth="1"/>
    <col min="4613" max="4614" width="20.5" style="281" bestFit="1" customWidth="1"/>
    <col min="4615" max="4615" width="0" style="281" hidden="1" customWidth="1"/>
    <col min="4616" max="4616" width="18.375" style="281" bestFit="1" customWidth="1"/>
    <col min="4617" max="4618" width="0" style="281" hidden="1" customWidth="1"/>
    <col min="4619" max="4862" width="9" style="281"/>
    <col min="4863" max="4863" width="6.625" style="281" customWidth="1"/>
    <col min="4864" max="4865" width="21.625" style="281" customWidth="1"/>
    <col min="4866" max="4866" width="16.125" style="281" bestFit="1" customWidth="1"/>
    <col min="4867" max="4867" width="13.875" style="281" bestFit="1" customWidth="1"/>
    <col min="4868" max="4868" width="17.25" style="281" bestFit="1" customWidth="1"/>
    <col min="4869" max="4870" width="20.5" style="281" bestFit="1" customWidth="1"/>
    <col min="4871" max="4871" width="0" style="281" hidden="1" customWidth="1"/>
    <col min="4872" max="4872" width="18.375" style="281" bestFit="1" customWidth="1"/>
    <col min="4873" max="4874" width="0" style="281" hidden="1" customWidth="1"/>
    <col min="4875" max="5118" width="9" style="281"/>
    <col min="5119" max="5119" width="6.625" style="281" customWidth="1"/>
    <col min="5120" max="5121" width="21.625" style="281" customWidth="1"/>
    <col min="5122" max="5122" width="16.125" style="281" bestFit="1" customWidth="1"/>
    <col min="5123" max="5123" width="13.875" style="281" bestFit="1" customWidth="1"/>
    <col min="5124" max="5124" width="17.25" style="281" bestFit="1" customWidth="1"/>
    <col min="5125" max="5126" width="20.5" style="281" bestFit="1" customWidth="1"/>
    <col min="5127" max="5127" width="0" style="281" hidden="1" customWidth="1"/>
    <col min="5128" max="5128" width="18.375" style="281" bestFit="1" customWidth="1"/>
    <col min="5129" max="5130" width="0" style="281" hidden="1" customWidth="1"/>
    <col min="5131" max="5374" width="9" style="281"/>
    <col min="5375" max="5375" width="6.625" style="281" customWidth="1"/>
    <col min="5376" max="5377" width="21.625" style="281" customWidth="1"/>
    <col min="5378" max="5378" width="16.125" style="281" bestFit="1" customWidth="1"/>
    <col min="5379" max="5379" width="13.875" style="281" bestFit="1" customWidth="1"/>
    <col min="5380" max="5380" width="17.25" style="281" bestFit="1" customWidth="1"/>
    <col min="5381" max="5382" width="20.5" style="281" bestFit="1" customWidth="1"/>
    <col min="5383" max="5383" width="0" style="281" hidden="1" customWidth="1"/>
    <col min="5384" max="5384" width="18.375" style="281" bestFit="1" customWidth="1"/>
    <col min="5385" max="5386" width="0" style="281" hidden="1" customWidth="1"/>
    <col min="5387" max="5630" width="9" style="281"/>
    <col min="5631" max="5631" width="6.625" style="281" customWidth="1"/>
    <col min="5632" max="5633" width="21.625" style="281" customWidth="1"/>
    <col min="5634" max="5634" width="16.125" style="281" bestFit="1" customWidth="1"/>
    <col min="5635" max="5635" width="13.875" style="281" bestFit="1" customWidth="1"/>
    <col min="5636" max="5636" width="17.25" style="281" bestFit="1" customWidth="1"/>
    <col min="5637" max="5638" width="20.5" style="281" bestFit="1" customWidth="1"/>
    <col min="5639" max="5639" width="0" style="281" hidden="1" customWidth="1"/>
    <col min="5640" max="5640" width="18.375" style="281" bestFit="1" customWidth="1"/>
    <col min="5641" max="5642" width="0" style="281" hidden="1" customWidth="1"/>
    <col min="5643" max="5886" width="9" style="281"/>
    <col min="5887" max="5887" width="6.625" style="281" customWidth="1"/>
    <col min="5888" max="5889" width="21.625" style="281" customWidth="1"/>
    <col min="5890" max="5890" width="16.125" style="281" bestFit="1" customWidth="1"/>
    <col min="5891" max="5891" width="13.875" style="281" bestFit="1" customWidth="1"/>
    <col min="5892" max="5892" width="17.25" style="281" bestFit="1" customWidth="1"/>
    <col min="5893" max="5894" width="20.5" style="281" bestFit="1" customWidth="1"/>
    <col min="5895" max="5895" width="0" style="281" hidden="1" customWidth="1"/>
    <col min="5896" max="5896" width="18.375" style="281" bestFit="1" customWidth="1"/>
    <col min="5897" max="5898" width="0" style="281" hidden="1" customWidth="1"/>
    <col min="5899" max="6142" width="9" style="281"/>
    <col min="6143" max="6143" width="6.625" style="281" customWidth="1"/>
    <col min="6144" max="6145" width="21.625" style="281" customWidth="1"/>
    <col min="6146" max="6146" width="16.125" style="281" bestFit="1" customWidth="1"/>
    <col min="6147" max="6147" width="13.875" style="281" bestFit="1" customWidth="1"/>
    <col min="6148" max="6148" width="17.25" style="281" bestFit="1" customWidth="1"/>
    <col min="6149" max="6150" width="20.5" style="281" bestFit="1" customWidth="1"/>
    <col min="6151" max="6151" width="0" style="281" hidden="1" customWidth="1"/>
    <col min="6152" max="6152" width="18.375" style="281" bestFit="1" customWidth="1"/>
    <col min="6153" max="6154" width="0" style="281" hidden="1" customWidth="1"/>
    <col min="6155" max="6398" width="9" style="281"/>
    <col min="6399" max="6399" width="6.625" style="281" customWidth="1"/>
    <col min="6400" max="6401" width="21.625" style="281" customWidth="1"/>
    <col min="6402" max="6402" width="16.125" style="281" bestFit="1" customWidth="1"/>
    <col min="6403" max="6403" width="13.875" style="281" bestFit="1" customWidth="1"/>
    <col min="6404" max="6404" width="17.25" style="281" bestFit="1" customWidth="1"/>
    <col min="6405" max="6406" width="20.5" style="281" bestFit="1" customWidth="1"/>
    <col min="6407" max="6407" width="0" style="281" hidden="1" customWidth="1"/>
    <col min="6408" max="6408" width="18.375" style="281" bestFit="1" customWidth="1"/>
    <col min="6409" max="6410" width="0" style="281" hidden="1" customWidth="1"/>
    <col min="6411" max="6654" width="9" style="281"/>
    <col min="6655" max="6655" width="6.625" style="281" customWidth="1"/>
    <col min="6656" max="6657" width="21.625" style="281" customWidth="1"/>
    <col min="6658" max="6658" width="16.125" style="281" bestFit="1" customWidth="1"/>
    <col min="6659" max="6659" width="13.875" style="281" bestFit="1" customWidth="1"/>
    <col min="6660" max="6660" width="17.25" style="281" bestFit="1" customWidth="1"/>
    <col min="6661" max="6662" width="20.5" style="281" bestFit="1" customWidth="1"/>
    <col min="6663" max="6663" width="0" style="281" hidden="1" customWidth="1"/>
    <col min="6664" max="6664" width="18.375" style="281" bestFit="1" customWidth="1"/>
    <col min="6665" max="6666" width="0" style="281" hidden="1" customWidth="1"/>
    <col min="6667" max="6910" width="9" style="281"/>
    <col min="6911" max="6911" width="6.625" style="281" customWidth="1"/>
    <col min="6912" max="6913" width="21.625" style="281" customWidth="1"/>
    <col min="6914" max="6914" width="16.125" style="281" bestFit="1" customWidth="1"/>
    <col min="6915" max="6915" width="13.875" style="281" bestFit="1" customWidth="1"/>
    <col min="6916" max="6916" width="17.25" style="281" bestFit="1" customWidth="1"/>
    <col min="6917" max="6918" width="20.5" style="281" bestFit="1" customWidth="1"/>
    <col min="6919" max="6919" width="0" style="281" hidden="1" customWidth="1"/>
    <col min="6920" max="6920" width="18.375" style="281" bestFit="1" customWidth="1"/>
    <col min="6921" max="6922" width="0" style="281" hidden="1" customWidth="1"/>
    <col min="6923" max="7166" width="9" style="281"/>
    <col min="7167" max="7167" width="6.625" style="281" customWidth="1"/>
    <col min="7168" max="7169" width="21.625" style="281" customWidth="1"/>
    <col min="7170" max="7170" width="16.125" style="281" bestFit="1" customWidth="1"/>
    <col min="7171" max="7171" width="13.875" style="281" bestFit="1" customWidth="1"/>
    <col min="7172" max="7172" width="17.25" style="281" bestFit="1" customWidth="1"/>
    <col min="7173" max="7174" width="20.5" style="281" bestFit="1" customWidth="1"/>
    <col min="7175" max="7175" width="0" style="281" hidden="1" customWidth="1"/>
    <col min="7176" max="7176" width="18.375" style="281" bestFit="1" customWidth="1"/>
    <col min="7177" max="7178" width="0" style="281" hidden="1" customWidth="1"/>
    <col min="7179" max="7422" width="9" style="281"/>
    <col min="7423" max="7423" width="6.625" style="281" customWidth="1"/>
    <col min="7424" max="7425" width="21.625" style="281" customWidth="1"/>
    <col min="7426" max="7426" width="16.125" style="281" bestFit="1" customWidth="1"/>
    <col min="7427" max="7427" width="13.875" style="281" bestFit="1" customWidth="1"/>
    <col min="7428" max="7428" width="17.25" style="281" bestFit="1" customWidth="1"/>
    <col min="7429" max="7430" width="20.5" style="281" bestFit="1" customWidth="1"/>
    <col min="7431" max="7431" width="0" style="281" hidden="1" customWidth="1"/>
    <col min="7432" max="7432" width="18.375" style="281" bestFit="1" customWidth="1"/>
    <col min="7433" max="7434" width="0" style="281" hidden="1" customWidth="1"/>
    <col min="7435" max="7678" width="9" style="281"/>
    <col min="7679" max="7679" width="6.625" style="281" customWidth="1"/>
    <col min="7680" max="7681" width="21.625" style="281" customWidth="1"/>
    <col min="7682" max="7682" width="16.125" style="281" bestFit="1" customWidth="1"/>
    <col min="7683" max="7683" width="13.875" style="281" bestFit="1" customWidth="1"/>
    <col min="7684" max="7684" width="17.25" style="281" bestFit="1" customWidth="1"/>
    <col min="7685" max="7686" width="20.5" style="281" bestFit="1" customWidth="1"/>
    <col min="7687" max="7687" width="0" style="281" hidden="1" customWidth="1"/>
    <col min="7688" max="7688" width="18.375" style="281" bestFit="1" customWidth="1"/>
    <col min="7689" max="7690" width="0" style="281" hidden="1" customWidth="1"/>
    <col min="7691" max="7934" width="9" style="281"/>
    <col min="7935" max="7935" width="6.625" style="281" customWidth="1"/>
    <col min="7936" max="7937" width="21.625" style="281" customWidth="1"/>
    <col min="7938" max="7938" width="16.125" style="281" bestFit="1" customWidth="1"/>
    <col min="7939" max="7939" width="13.875" style="281" bestFit="1" customWidth="1"/>
    <col min="7940" max="7940" width="17.25" style="281" bestFit="1" customWidth="1"/>
    <col min="7941" max="7942" width="20.5" style="281" bestFit="1" customWidth="1"/>
    <col min="7943" max="7943" width="0" style="281" hidden="1" customWidth="1"/>
    <col min="7944" max="7944" width="18.375" style="281" bestFit="1" customWidth="1"/>
    <col min="7945" max="7946" width="0" style="281" hidden="1" customWidth="1"/>
    <col min="7947" max="8190" width="9" style="281"/>
    <col min="8191" max="8191" width="6.625" style="281" customWidth="1"/>
    <col min="8192" max="8193" width="21.625" style="281" customWidth="1"/>
    <col min="8194" max="8194" width="16.125" style="281" bestFit="1" customWidth="1"/>
    <col min="8195" max="8195" width="13.875" style="281" bestFit="1" customWidth="1"/>
    <col min="8196" max="8196" width="17.25" style="281" bestFit="1" customWidth="1"/>
    <col min="8197" max="8198" width="20.5" style="281" bestFit="1" customWidth="1"/>
    <col min="8199" max="8199" width="0" style="281" hidden="1" customWidth="1"/>
    <col min="8200" max="8200" width="18.375" style="281" bestFit="1" customWidth="1"/>
    <col min="8201" max="8202" width="0" style="281" hidden="1" customWidth="1"/>
    <col min="8203" max="8446" width="9" style="281"/>
    <col min="8447" max="8447" width="6.625" style="281" customWidth="1"/>
    <col min="8448" max="8449" width="21.625" style="281" customWidth="1"/>
    <col min="8450" max="8450" width="16.125" style="281" bestFit="1" customWidth="1"/>
    <col min="8451" max="8451" width="13.875" style="281" bestFit="1" customWidth="1"/>
    <col min="8452" max="8452" width="17.25" style="281" bestFit="1" customWidth="1"/>
    <col min="8453" max="8454" width="20.5" style="281" bestFit="1" customWidth="1"/>
    <col min="8455" max="8455" width="0" style="281" hidden="1" customWidth="1"/>
    <col min="8456" max="8456" width="18.375" style="281" bestFit="1" customWidth="1"/>
    <col min="8457" max="8458" width="0" style="281" hidden="1" customWidth="1"/>
    <col min="8459" max="8702" width="9" style="281"/>
    <col min="8703" max="8703" width="6.625" style="281" customWidth="1"/>
    <col min="8704" max="8705" width="21.625" style="281" customWidth="1"/>
    <col min="8706" max="8706" width="16.125" style="281" bestFit="1" customWidth="1"/>
    <col min="8707" max="8707" width="13.875" style="281" bestFit="1" customWidth="1"/>
    <col min="8708" max="8708" width="17.25" style="281" bestFit="1" customWidth="1"/>
    <col min="8709" max="8710" width="20.5" style="281" bestFit="1" customWidth="1"/>
    <col min="8711" max="8711" width="0" style="281" hidden="1" customWidth="1"/>
    <col min="8712" max="8712" width="18.375" style="281" bestFit="1" customWidth="1"/>
    <col min="8713" max="8714" width="0" style="281" hidden="1" customWidth="1"/>
    <col min="8715" max="8958" width="9" style="281"/>
    <col min="8959" max="8959" width="6.625" style="281" customWidth="1"/>
    <col min="8960" max="8961" width="21.625" style="281" customWidth="1"/>
    <col min="8962" max="8962" width="16.125" style="281" bestFit="1" customWidth="1"/>
    <col min="8963" max="8963" width="13.875" style="281" bestFit="1" customWidth="1"/>
    <col min="8964" max="8964" width="17.25" style="281" bestFit="1" customWidth="1"/>
    <col min="8965" max="8966" width="20.5" style="281" bestFit="1" customWidth="1"/>
    <col min="8967" max="8967" width="0" style="281" hidden="1" customWidth="1"/>
    <col min="8968" max="8968" width="18.375" style="281" bestFit="1" customWidth="1"/>
    <col min="8969" max="8970" width="0" style="281" hidden="1" customWidth="1"/>
    <col min="8971" max="9214" width="9" style="281"/>
    <col min="9215" max="9215" width="6.625" style="281" customWidth="1"/>
    <col min="9216" max="9217" width="21.625" style="281" customWidth="1"/>
    <col min="9218" max="9218" width="16.125" style="281" bestFit="1" customWidth="1"/>
    <col min="9219" max="9219" width="13.875" style="281" bestFit="1" customWidth="1"/>
    <col min="9220" max="9220" width="17.25" style="281" bestFit="1" customWidth="1"/>
    <col min="9221" max="9222" width="20.5" style="281" bestFit="1" customWidth="1"/>
    <col min="9223" max="9223" width="0" style="281" hidden="1" customWidth="1"/>
    <col min="9224" max="9224" width="18.375" style="281" bestFit="1" customWidth="1"/>
    <col min="9225" max="9226" width="0" style="281" hidden="1" customWidth="1"/>
    <col min="9227" max="9470" width="9" style="281"/>
    <col min="9471" max="9471" width="6.625" style="281" customWidth="1"/>
    <col min="9472" max="9473" width="21.625" style="281" customWidth="1"/>
    <col min="9474" max="9474" width="16.125" style="281" bestFit="1" customWidth="1"/>
    <col min="9475" max="9475" width="13.875" style="281" bestFit="1" customWidth="1"/>
    <col min="9476" max="9476" width="17.25" style="281" bestFit="1" customWidth="1"/>
    <col min="9477" max="9478" width="20.5" style="281" bestFit="1" customWidth="1"/>
    <col min="9479" max="9479" width="0" style="281" hidden="1" customWidth="1"/>
    <col min="9480" max="9480" width="18.375" style="281" bestFit="1" customWidth="1"/>
    <col min="9481" max="9482" width="0" style="281" hidden="1" customWidth="1"/>
    <col min="9483" max="9726" width="9" style="281"/>
    <col min="9727" max="9727" width="6.625" style="281" customWidth="1"/>
    <col min="9728" max="9729" width="21.625" style="281" customWidth="1"/>
    <col min="9730" max="9730" width="16.125" style="281" bestFit="1" customWidth="1"/>
    <col min="9731" max="9731" width="13.875" style="281" bestFit="1" customWidth="1"/>
    <col min="9732" max="9732" width="17.25" style="281" bestFit="1" customWidth="1"/>
    <col min="9733" max="9734" width="20.5" style="281" bestFit="1" customWidth="1"/>
    <col min="9735" max="9735" width="0" style="281" hidden="1" customWidth="1"/>
    <col min="9736" max="9736" width="18.375" style="281" bestFit="1" customWidth="1"/>
    <col min="9737" max="9738" width="0" style="281" hidden="1" customWidth="1"/>
    <col min="9739" max="9982" width="9" style="281"/>
    <col min="9983" max="9983" width="6.625" style="281" customWidth="1"/>
    <col min="9984" max="9985" width="21.625" style="281" customWidth="1"/>
    <col min="9986" max="9986" width="16.125" style="281" bestFit="1" customWidth="1"/>
    <col min="9987" max="9987" width="13.875" style="281" bestFit="1" customWidth="1"/>
    <col min="9988" max="9988" width="17.25" style="281" bestFit="1" customWidth="1"/>
    <col min="9989" max="9990" width="20.5" style="281" bestFit="1" customWidth="1"/>
    <col min="9991" max="9991" width="0" style="281" hidden="1" customWidth="1"/>
    <col min="9992" max="9992" width="18.375" style="281" bestFit="1" customWidth="1"/>
    <col min="9993" max="9994" width="0" style="281" hidden="1" customWidth="1"/>
    <col min="9995" max="10238" width="9" style="281"/>
    <col min="10239" max="10239" width="6.625" style="281" customWidth="1"/>
    <col min="10240" max="10241" width="21.625" style="281" customWidth="1"/>
    <col min="10242" max="10242" width="16.125" style="281" bestFit="1" customWidth="1"/>
    <col min="10243" max="10243" width="13.875" style="281" bestFit="1" customWidth="1"/>
    <col min="10244" max="10244" width="17.25" style="281" bestFit="1" customWidth="1"/>
    <col min="10245" max="10246" width="20.5" style="281" bestFit="1" customWidth="1"/>
    <col min="10247" max="10247" width="0" style="281" hidden="1" customWidth="1"/>
    <col min="10248" max="10248" width="18.375" style="281" bestFit="1" customWidth="1"/>
    <col min="10249" max="10250" width="0" style="281" hidden="1" customWidth="1"/>
    <col min="10251" max="10494" width="9" style="281"/>
    <col min="10495" max="10495" width="6.625" style="281" customWidth="1"/>
    <col min="10496" max="10497" width="21.625" style="281" customWidth="1"/>
    <col min="10498" max="10498" width="16.125" style="281" bestFit="1" customWidth="1"/>
    <col min="10499" max="10499" width="13.875" style="281" bestFit="1" customWidth="1"/>
    <col min="10500" max="10500" width="17.25" style="281" bestFit="1" customWidth="1"/>
    <col min="10501" max="10502" width="20.5" style="281" bestFit="1" customWidth="1"/>
    <col min="10503" max="10503" width="0" style="281" hidden="1" customWidth="1"/>
    <col min="10504" max="10504" width="18.375" style="281" bestFit="1" customWidth="1"/>
    <col min="10505" max="10506" width="0" style="281" hidden="1" customWidth="1"/>
    <col min="10507" max="10750" width="9" style="281"/>
    <col min="10751" max="10751" width="6.625" style="281" customWidth="1"/>
    <col min="10752" max="10753" width="21.625" style="281" customWidth="1"/>
    <col min="10754" max="10754" width="16.125" style="281" bestFit="1" customWidth="1"/>
    <col min="10755" max="10755" width="13.875" style="281" bestFit="1" customWidth="1"/>
    <col min="10756" max="10756" width="17.25" style="281" bestFit="1" customWidth="1"/>
    <col min="10757" max="10758" width="20.5" style="281" bestFit="1" customWidth="1"/>
    <col min="10759" max="10759" width="0" style="281" hidden="1" customWidth="1"/>
    <col min="10760" max="10760" width="18.375" style="281" bestFit="1" customWidth="1"/>
    <col min="10761" max="10762" width="0" style="281" hidden="1" customWidth="1"/>
    <col min="10763" max="11006" width="9" style="281"/>
    <col min="11007" max="11007" width="6.625" style="281" customWidth="1"/>
    <col min="11008" max="11009" width="21.625" style="281" customWidth="1"/>
    <col min="11010" max="11010" width="16.125" style="281" bestFit="1" customWidth="1"/>
    <col min="11011" max="11011" width="13.875" style="281" bestFit="1" customWidth="1"/>
    <col min="11012" max="11012" width="17.25" style="281" bestFit="1" customWidth="1"/>
    <col min="11013" max="11014" width="20.5" style="281" bestFit="1" customWidth="1"/>
    <col min="11015" max="11015" width="0" style="281" hidden="1" customWidth="1"/>
    <col min="11016" max="11016" width="18.375" style="281" bestFit="1" customWidth="1"/>
    <col min="11017" max="11018" width="0" style="281" hidden="1" customWidth="1"/>
    <col min="11019" max="11262" width="9" style="281"/>
    <col min="11263" max="11263" width="6.625" style="281" customWidth="1"/>
    <col min="11264" max="11265" width="21.625" style="281" customWidth="1"/>
    <col min="11266" max="11266" width="16.125" style="281" bestFit="1" customWidth="1"/>
    <col min="11267" max="11267" width="13.875" style="281" bestFit="1" customWidth="1"/>
    <col min="11268" max="11268" width="17.25" style="281" bestFit="1" customWidth="1"/>
    <col min="11269" max="11270" width="20.5" style="281" bestFit="1" customWidth="1"/>
    <col min="11271" max="11271" width="0" style="281" hidden="1" customWidth="1"/>
    <col min="11272" max="11272" width="18.375" style="281" bestFit="1" customWidth="1"/>
    <col min="11273" max="11274" width="0" style="281" hidden="1" customWidth="1"/>
    <col min="11275" max="11518" width="9" style="281"/>
    <col min="11519" max="11519" width="6.625" style="281" customWidth="1"/>
    <col min="11520" max="11521" width="21.625" style="281" customWidth="1"/>
    <col min="11522" max="11522" width="16.125" style="281" bestFit="1" customWidth="1"/>
    <col min="11523" max="11523" width="13.875" style="281" bestFit="1" customWidth="1"/>
    <col min="11524" max="11524" width="17.25" style="281" bestFit="1" customWidth="1"/>
    <col min="11525" max="11526" width="20.5" style="281" bestFit="1" customWidth="1"/>
    <col min="11527" max="11527" width="0" style="281" hidden="1" customWidth="1"/>
    <col min="11528" max="11528" width="18.375" style="281" bestFit="1" customWidth="1"/>
    <col min="11529" max="11530" width="0" style="281" hidden="1" customWidth="1"/>
    <col min="11531" max="11774" width="9" style="281"/>
    <col min="11775" max="11775" width="6.625" style="281" customWidth="1"/>
    <col min="11776" max="11777" width="21.625" style="281" customWidth="1"/>
    <col min="11778" max="11778" width="16.125" style="281" bestFit="1" customWidth="1"/>
    <col min="11779" max="11779" width="13.875" style="281" bestFit="1" customWidth="1"/>
    <col min="11780" max="11780" width="17.25" style="281" bestFit="1" customWidth="1"/>
    <col min="11781" max="11782" width="20.5" style="281" bestFit="1" customWidth="1"/>
    <col min="11783" max="11783" width="0" style="281" hidden="1" customWidth="1"/>
    <col min="11784" max="11784" width="18.375" style="281" bestFit="1" customWidth="1"/>
    <col min="11785" max="11786" width="0" style="281" hidden="1" customWidth="1"/>
    <col min="11787" max="12030" width="9" style="281"/>
    <col min="12031" max="12031" width="6.625" style="281" customWidth="1"/>
    <col min="12032" max="12033" width="21.625" style="281" customWidth="1"/>
    <col min="12034" max="12034" width="16.125" style="281" bestFit="1" customWidth="1"/>
    <col min="12035" max="12035" width="13.875" style="281" bestFit="1" customWidth="1"/>
    <col min="12036" max="12036" width="17.25" style="281" bestFit="1" customWidth="1"/>
    <col min="12037" max="12038" width="20.5" style="281" bestFit="1" customWidth="1"/>
    <col min="12039" max="12039" width="0" style="281" hidden="1" customWidth="1"/>
    <col min="12040" max="12040" width="18.375" style="281" bestFit="1" customWidth="1"/>
    <col min="12041" max="12042" width="0" style="281" hidden="1" customWidth="1"/>
    <col min="12043" max="12286" width="9" style="281"/>
    <col min="12287" max="12287" width="6.625" style="281" customWidth="1"/>
    <col min="12288" max="12289" width="21.625" style="281" customWidth="1"/>
    <col min="12290" max="12290" width="16.125" style="281" bestFit="1" customWidth="1"/>
    <col min="12291" max="12291" width="13.875" style="281" bestFit="1" customWidth="1"/>
    <col min="12292" max="12292" width="17.25" style="281" bestFit="1" customWidth="1"/>
    <col min="12293" max="12294" width="20.5" style="281" bestFit="1" customWidth="1"/>
    <col min="12295" max="12295" width="0" style="281" hidden="1" customWidth="1"/>
    <col min="12296" max="12296" width="18.375" style="281" bestFit="1" customWidth="1"/>
    <col min="12297" max="12298" width="0" style="281" hidden="1" customWidth="1"/>
    <col min="12299" max="12542" width="9" style="281"/>
    <col min="12543" max="12543" width="6.625" style="281" customWidth="1"/>
    <col min="12544" max="12545" width="21.625" style="281" customWidth="1"/>
    <col min="12546" max="12546" width="16.125" style="281" bestFit="1" customWidth="1"/>
    <col min="12547" max="12547" width="13.875" style="281" bestFit="1" customWidth="1"/>
    <col min="12548" max="12548" width="17.25" style="281" bestFit="1" customWidth="1"/>
    <col min="12549" max="12550" width="20.5" style="281" bestFit="1" customWidth="1"/>
    <col min="12551" max="12551" width="0" style="281" hidden="1" customWidth="1"/>
    <col min="12552" max="12552" width="18.375" style="281" bestFit="1" customWidth="1"/>
    <col min="12553" max="12554" width="0" style="281" hidden="1" customWidth="1"/>
    <col min="12555" max="12798" width="9" style="281"/>
    <col min="12799" max="12799" width="6.625" style="281" customWidth="1"/>
    <col min="12800" max="12801" width="21.625" style="281" customWidth="1"/>
    <col min="12802" max="12802" width="16.125" style="281" bestFit="1" customWidth="1"/>
    <col min="12803" max="12803" width="13.875" style="281" bestFit="1" customWidth="1"/>
    <col min="12804" max="12804" width="17.25" style="281" bestFit="1" customWidth="1"/>
    <col min="12805" max="12806" width="20.5" style="281" bestFit="1" customWidth="1"/>
    <col min="12807" max="12807" width="0" style="281" hidden="1" customWidth="1"/>
    <col min="12808" max="12808" width="18.375" style="281" bestFit="1" customWidth="1"/>
    <col min="12809" max="12810" width="0" style="281" hidden="1" customWidth="1"/>
    <col min="12811" max="13054" width="9" style="281"/>
    <col min="13055" max="13055" width="6.625" style="281" customWidth="1"/>
    <col min="13056" max="13057" width="21.625" style="281" customWidth="1"/>
    <col min="13058" max="13058" width="16.125" style="281" bestFit="1" customWidth="1"/>
    <col min="13059" max="13059" width="13.875" style="281" bestFit="1" customWidth="1"/>
    <col min="13060" max="13060" width="17.25" style="281" bestFit="1" customWidth="1"/>
    <col min="13061" max="13062" width="20.5" style="281" bestFit="1" customWidth="1"/>
    <col min="13063" max="13063" width="0" style="281" hidden="1" customWidth="1"/>
    <col min="13064" max="13064" width="18.375" style="281" bestFit="1" customWidth="1"/>
    <col min="13065" max="13066" width="0" style="281" hidden="1" customWidth="1"/>
    <col min="13067" max="13310" width="9" style="281"/>
    <col min="13311" max="13311" width="6.625" style="281" customWidth="1"/>
    <col min="13312" max="13313" width="21.625" style="281" customWidth="1"/>
    <col min="13314" max="13314" width="16.125" style="281" bestFit="1" customWidth="1"/>
    <col min="13315" max="13315" width="13.875" style="281" bestFit="1" customWidth="1"/>
    <col min="13316" max="13316" width="17.25" style="281" bestFit="1" customWidth="1"/>
    <col min="13317" max="13318" width="20.5" style="281" bestFit="1" customWidth="1"/>
    <col min="13319" max="13319" width="0" style="281" hidden="1" customWidth="1"/>
    <col min="13320" max="13320" width="18.375" style="281" bestFit="1" customWidth="1"/>
    <col min="13321" max="13322" width="0" style="281" hidden="1" customWidth="1"/>
    <col min="13323" max="13566" width="9" style="281"/>
    <col min="13567" max="13567" width="6.625" style="281" customWidth="1"/>
    <col min="13568" max="13569" width="21.625" style="281" customWidth="1"/>
    <col min="13570" max="13570" width="16.125" style="281" bestFit="1" customWidth="1"/>
    <col min="13571" max="13571" width="13.875" style="281" bestFit="1" customWidth="1"/>
    <col min="13572" max="13572" width="17.25" style="281" bestFit="1" customWidth="1"/>
    <col min="13573" max="13574" width="20.5" style="281" bestFit="1" customWidth="1"/>
    <col min="13575" max="13575" width="0" style="281" hidden="1" customWidth="1"/>
    <col min="13576" max="13576" width="18.375" style="281" bestFit="1" customWidth="1"/>
    <col min="13577" max="13578" width="0" style="281" hidden="1" customWidth="1"/>
    <col min="13579" max="13822" width="9" style="281"/>
    <col min="13823" max="13823" width="6.625" style="281" customWidth="1"/>
    <col min="13824" max="13825" width="21.625" style="281" customWidth="1"/>
    <col min="13826" max="13826" width="16.125" style="281" bestFit="1" customWidth="1"/>
    <col min="13827" max="13827" width="13.875" style="281" bestFit="1" customWidth="1"/>
    <col min="13828" max="13828" width="17.25" style="281" bestFit="1" customWidth="1"/>
    <col min="13829" max="13830" width="20.5" style="281" bestFit="1" customWidth="1"/>
    <col min="13831" max="13831" width="0" style="281" hidden="1" customWidth="1"/>
    <col min="13832" max="13832" width="18.375" style="281" bestFit="1" customWidth="1"/>
    <col min="13833" max="13834" width="0" style="281" hidden="1" customWidth="1"/>
    <col min="13835" max="14078" width="9" style="281"/>
    <col min="14079" max="14079" width="6.625" style="281" customWidth="1"/>
    <col min="14080" max="14081" width="21.625" style="281" customWidth="1"/>
    <col min="14082" max="14082" width="16.125" style="281" bestFit="1" customWidth="1"/>
    <col min="14083" max="14083" width="13.875" style="281" bestFit="1" customWidth="1"/>
    <col min="14084" max="14084" width="17.25" style="281" bestFit="1" customWidth="1"/>
    <col min="14085" max="14086" width="20.5" style="281" bestFit="1" customWidth="1"/>
    <col min="14087" max="14087" width="0" style="281" hidden="1" customWidth="1"/>
    <col min="14088" max="14088" width="18.375" style="281" bestFit="1" customWidth="1"/>
    <col min="14089" max="14090" width="0" style="281" hidden="1" customWidth="1"/>
    <col min="14091" max="14334" width="9" style="281"/>
    <col min="14335" max="14335" width="6.625" style="281" customWidth="1"/>
    <col min="14336" max="14337" width="21.625" style="281" customWidth="1"/>
    <col min="14338" max="14338" width="16.125" style="281" bestFit="1" customWidth="1"/>
    <col min="14339" max="14339" width="13.875" style="281" bestFit="1" customWidth="1"/>
    <col min="14340" max="14340" width="17.25" style="281" bestFit="1" customWidth="1"/>
    <col min="14341" max="14342" width="20.5" style="281" bestFit="1" customWidth="1"/>
    <col min="14343" max="14343" width="0" style="281" hidden="1" customWidth="1"/>
    <col min="14344" max="14344" width="18.375" style="281" bestFit="1" customWidth="1"/>
    <col min="14345" max="14346" width="0" style="281" hidden="1" customWidth="1"/>
    <col min="14347" max="14590" width="9" style="281"/>
    <col min="14591" max="14591" width="6.625" style="281" customWidth="1"/>
    <col min="14592" max="14593" width="21.625" style="281" customWidth="1"/>
    <col min="14594" max="14594" width="16.125" style="281" bestFit="1" customWidth="1"/>
    <col min="14595" max="14595" width="13.875" style="281" bestFit="1" customWidth="1"/>
    <col min="14596" max="14596" width="17.25" style="281" bestFit="1" customWidth="1"/>
    <col min="14597" max="14598" width="20.5" style="281" bestFit="1" customWidth="1"/>
    <col min="14599" max="14599" width="0" style="281" hidden="1" customWidth="1"/>
    <col min="14600" max="14600" width="18.375" style="281" bestFit="1" customWidth="1"/>
    <col min="14601" max="14602" width="0" style="281" hidden="1" customWidth="1"/>
    <col min="14603" max="14846" width="9" style="281"/>
    <col min="14847" max="14847" width="6.625" style="281" customWidth="1"/>
    <col min="14848" max="14849" width="21.625" style="281" customWidth="1"/>
    <col min="14850" max="14850" width="16.125" style="281" bestFit="1" customWidth="1"/>
    <col min="14851" max="14851" width="13.875" style="281" bestFit="1" customWidth="1"/>
    <col min="14852" max="14852" width="17.25" style="281" bestFit="1" customWidth="1"/>
    <col min="14853" max="14854" width="20.5" style="281" bestFit="1" customWidth="1"/>
    <col min="14855" max="14855" width="0" style="281" hidden="1" customWidth="1"/>
    <col min="14856" max="14856" width="18.375" style="281" bestFit="1" customWidth="1"/>
    <col min="14857" max="14858" width="0" style="281" hidden="1" customWidth="1"/>
    <col min="14859" max="15102" width="9" style="281"/>
    <col min="15103" max="15103" width="6.625" style="281" customWidth="1"/>
    <col min="15104" max="15105" width="21.625" style="281" customWidth="1"/>
    <col min="15106" max="15106" width="16.125" style="281" bestFit="1" customWidth="1"/>
    <col min="15107" max="15107" width="13.875" style="281" bestFit="1" customWidth="1"/>
    <col min="15108" max="15108" width="17.25" style="281" bestFit="1" customWidth="1"/>
    <col min="15109" max="15110" width="20.5" style="281" bestFit="1" customWidth="1"/>
    <col min="15111" max="15111" width="0" style="281" hidden="1" customWidth="1"/>
    <col min="15112" max="15112" width="18.375" style="281" bestFit="1" customWidth="1"/>
    <col min="15113" max="15114" width="0" style="281" hidden="1" customWidth="1"/>
    <col min="15115" max="15358" width="9" style="281"/>
    <col min="15359" max="15359" width="6.625" style="281" customWidth="1"/>
    <col min="15360" max="15361" width="21.625" style="281" customWidth="1"/>
    <col min="15362" max="15362" width="16.125" style="281" bestFit="1" customWidth="1"/>
    <col min="15363" max="15363" width="13.875" style="281" bestFit="1" customWidth="1"/>
    <col min="15364" max="15364" width="17.25" style="281" bestFit="1" customWidth="1"/>
    <col min="15365" max="15366" width="20.5" style="281" bestFit="1" customWidth="1"/>
    <col min="15367" max="15367" width="0" style="281" hidden="1" customWidth="1"/>
    <col min="15368" max="15368" width="18.375" style="281" bestFit="1" customWidth="1"/>
    <col min="15369" max="15370" width="0" style="281" hidden="1" customWidth="1"/>
    <col min="15371" max="15614" width="9" style="281"/>
    <col min="15615" max="15615" width="6.625" style="281" customWidth="1"/>
    <col min="15616" max="15617" width="21.625" style="281" customWidth="1"/>
    <col min="15618" max="15618" width="16.125" style="281" bestFit="1" customWidth="1"/>
    <col min="15619" max="15619" width="13.875" style="281" bestFit="1" customWidth="1"/>
    <col min="15620" max="15620" width="17.25" style="281" bestFit="1" customWidth="1"/>
    <col min="15621" max="15622" width="20.5" style="281" bestFit="1" customWidth="1"/>
    <col min="15623" max="15623" width="0" style="281" hidden="1" customWidth="1"/>
    <col min="15624" max="15624" width="18.375" style="281" bestFit="1" customWidth="1"/>
    <col min="15625" max="15626" width="0" style="281" hidden="1" customWidth="1"/>
    <col min="15627" max="15870" width="9" style="281"/>
    <col min="15871" max="15871" width="6.625" style="281" customWidth="1"/>
    <col min="15872" max="15873" width="21.625" style="281" customWidth="1"/>
    <col min="15874" max="15874" width="16.125" style="281" bestFit="1" customWidth="1"/>
    <col min="15875" max="15875" width="13.875" style="281" bestFit="1" customWidth="1"/>
    <col min="15876" max="15876" width="17.25" style="281" bestFit="1" customWidth="1"/>
    <col min="15877" max="15878" width="20.5" style="281" bestFit="1" customWidth="1"/>
    <col min="15879" max="15879" width="0" style="281" hidden="1" customWidth="1"/>
    <col min="15880" max="15880" width="18.375" style="281" bestFit="1" customWidth="1"/>
    <col min="15881" max="15882" width="0" style="281" hidden="1" customWidth="1"/>
    <col min="15883" max="16126" width="9" style="281"/>
    <col min="16127" max="16127" width="6.625" style="281" customWidth="1"/>
    <col min="16128" max="16129" width="21.625" style="281" customWidth="1"/>
    <col min="16130" max="16130" width="16.125" style="281" bestFit="1" customWidth="1"/>
    <col min="16131" max="16131" width="13.875" style="281" bestFit="1" customWidth="1"/>
    <col min="16132" max="16132" width="17.25" style="281" bestFit="1" customWidth="1"/>
    <col min="16133" max="16134" width="20.5" style="281" bestFit="1" customWidth="1"/>
    <col min="16135" max="16135" width="0" style="281" hidden="1" customWidth="1"/>
    <col min="16136" max="16136" width="18.375" style="281" bestFit="1" customWidth="1"/>
    <col min="16137" max="16138" width="0" style="281" hidden="1" customWidth="1"/>
    <col min="16139" max="16384" width="9" style="281"/>
  </cols>
  <sheetData>
    <row r="1" spans="1:5" ht="20.25">
      <c r="A1" s="819" t="s">
        <v>2503</v>
      </c>
      <c r="B1" s="820"/>
      <c r="C1" s="820"/>
      <c r="D1" s="820"/>
      <c r="E1" s="820"/>
    </row>
    <row r="2" spans="1:5" ht="35.1" customHeight="1">
      <c r="A2" s="821" t="s">
        <v>2521</v>
      </c>
      <c r="B2" s="822"/>
      <c r="E2" s="812" t="s">
        <v>2504</v>
      </c>
    </row>
    <row r="3" spans="1:5" ht="30" customHeight="1">
      <c r="A3" s="813" t="s">
        <v>2505</v>
      </c>
      <c r="B3" s="813" t="s">
        <v>2506</v>
      </c>
      <c r="C3" s="814" t="s">
        <v>2507</v>
      </c>
      <c r="D3" s="814" t="s">
        <v>2508</v>
      </c>
      <c r="E3" s="814" t="s">
        <v>2509</v>
      </c>
    </row>
    <row r="4" spans="1:5" ht="30" customHeight="1">
      <c r="A4" s="813">
        <v>1</v>
      </c>
      <c r="B4" s="813" t="s">
        <v>2510</v>
      </c>
      <c r="C4" s="815">
        <f>七宝基本支出调整!AA4</f>
        <v>35162598.519999981</v>
      </c>
      <c r="D4" s="815"/>
      <c r="E4" s="816">
        <f t="shared" ref="E4:E16" si="0">C4-D4</f>
        <v>35162598.519999981</v>
      </c>
    </row>
    <row r="5" spans="1:5" ht="30" customHeight="1">
      <c r="A5" s="813">
        <v>2</v>
      </c>
      <c r="B5" s="813" t="s">
        <v>2511</v>
      </c>
      <c r="C5" s="815">
        <f>七宝基本支出调整!AA42</f>
        <v>7384617.1900000004</v>
      </c>
      <c r="D5" s="815"/>
      <c r="E5" s="816">
        <f t="shared" si="0"/>
        <v>7384617.1900000004</v>
      </c>
    </row>
    <row r="6" spans="1:5" ht="30" customHeight="1">
      <c r="A6" s="813">
        <v>3</v>
      </c>
      <c r="B6" s="813" t="s">
        <v>2512</v>
      </c>
      <c r="C6" s="815">
        <f>七宝基本支出调整!AA31</f>
        <v>9794498</v>
      </c>
      <c r="D6" s="815"/>
      <c r="E6" s="816">
        <f t="shared" si="0"/>
        <v>9794498</v>
      </c>
    </row>
    <row r="7" spans="1:5" ht="30" customHeight="1">
      <c r="A7" s="813">
        <v>4</v>
      </c>
      <c r="B7" s="813" t="s">
        <v>2513</v>
      </c>
      <c r="C7" s="815">
        <v>10623</v>
      </c>
      <c r="D7" s="815"/>
      <c r="E7" s="816">
        <f t="shared" si="0"/>
        <v>10623</v>
      </c>
    </row>
    <row r="8" spans="1:5" ht="30" customHeight="1">
      <c r="A8" s="813">
        <v>5</v>
      </c>
      <c r="B8" s="813" t="s">
        <v>2514</v>
      </c>
      <c r="C8" s="815">
        <f>残疾就业保障调整!E23</f>
        <v>-968418.28000000038</v>
      </c>
      <c r="D8" s="815"/>
      <c r="E8" s="816">
        <f t="shared" si="0"/>
        <v>-968418.28000000038</v>
      </c>
    </row>
    <row r="9" spans="1:5" ht="30" customHeight="1">
      <c r="A9" s="813">
        <v>6</v>
      </c>
      <c r="B9" s="813" t="s">
        <v>2515</v>
      </c>
      <c r="C9" s="815">
        <f>补充公用经费调整!AV23</f>
        <v>11430751.549999997</v>
      </c>
      <c r="D9" s="815"/>
      <c r="E9" s="816">
        <f t="shared" si="0"/>
        <v>11430751.549999997</v>
      </c>
    </row>
    <row r="10" spans="1:5" ht="30" customHeight="1">
      <c r="A10" s="813">
        <v>7</v>
      </c>
      <c r="B10" s="813" t="s">
        <v>2516</v>
      </c>
      <c r="C10" s="815">
        <f>追加设备!I39</f>
        <v>6370000</v>
      </c>
      <c r="D10" s="815"/>
      <c r="E10" s="816">
        <f t="shared" si="0"/>
        <v>6370000</v>
      </c>
    </row>
    <row r="11" spans="1:5" ht="30" customHeight="1">
      <c r="A11" s="813">
        <v>8</v>
      </c>
      <c r="B11" s="813" t="s">
        <v>1722</v>
      </c>
      <c r="C11" s="815">
        <f>'2023尾款清算'!J4</f>
        <v>-77565</v>
      </c>
      <c r="D11" s="815"/>
      <c r="E11" s="816">
        <f t="shared" si="0"/>
        <v>-77565</v>
      </c>
    </row>
    <row r="12" spans="1:5" ht="30" customHeight="1">
      <c r="A12" s="813">
        <v>9</v>
      </c>
      <c r="B12" s="813" t="s">
        <v>2517</v>
      </c>
      <c r="C12" s="815">
        <f>普教二科追加!H8</f>
        <v>3000000</v>
      </c>
      <c r="D12" s="815"/>
      <c r="E12" s="816">
        <f t="shared" si="0"/>
        <v>3000000</v>
      </c>
    </row>
    <row r="13" spans="1:5" ht="30" customHeight="1">
      <c r="A13" s="813">
        <v>10</v>
      </c>
      <c r="B13" s="813" t="s">
        <v>2518</v>
      </c>
      <c r="C13" s="815">
        <f>普教一科追加!H8</f>
        <v>1400000</v>
      </c>
      <c r="D13" s="815"/>
      <c r="E13" s="816">
        <f t="shared" si="0"/>
        <v>1400000</v>
      </c>
    </row>
    <row r="14" spans="1:5" ht="30" customHeight="1">
      <c r="A14" s="813">
        <v>11</v>
      </c>
      <c r="B14" s="813" t="s">
        <v>2519</v>
      </c>
      <c r="C14" s="815">
        <f>抚恤金调整!E9</f>
        <v>324216</v>
      </c>
      <c r="D14" s="815"/>
      <c r="E14" s="816">
        <f t="shared" si="0"/>
        <v>324216</v>
      </c>
    </row>
    <row r="15" spans="1:5" ht="30" customHeight="1">
      <c r="A15" s="813">
        <v>12</v>
      </c>
      <c r="B15" s="813" t="s">
        <v>2520</v>
      </c>
      <c r="C15" s="815">
        <f>储备教师!H28</f>
        <v>2600682</v>
      </c>
      <c r="D15" s="815">
        <f>C15</f>
        <v>2600682</v>
      </c>
      <c r="E15" s="816">
        <f t="shared" si="0"/>
        <v>0</v>
      </c>
    </row>
    <row r="16" spans="1:5" ht="30" customHeight="1">
      <c r="A16" s="813">
        <v>13</v>
      </c>
      <c r="B16" s="813" t="s">
        <v>2522</v>
      </c>
      <c r="C16" s="815">
        <v>2430152</v>
      </c>
      <c r="D16" s="815"/>
      <c r="E16" s="816">
        <f t="shared" si="0"/>
        <v>2430152</v>
      </c>
    </row>
    <row r="17" spans="1:5" ht="30" customHeight="1">
      <c r="A17" s="813"/>
      <c r="B17" s="813" t="s">
        <v>2347</v>
      </c>
      <c r="C17" s="817">
        <f>SUM(C4:C16)</f>
        <v>78862154.979999974</v>
      </c>
      <c r="D17" s="817">
        <f t="shared" ref="D17:E17" si="1">SUM(D4:D16)</f>
        <v>2600682</v>
      </c>
      <c r="E17" s="817">
        <f t="shared" si="1"/>
        <v>76261472.979999974</v>
      </c>
    </row>
    <row r="18" spans="1:5" ht="30" customHeight="1"/>
    <row r="19" spans="1:5" ht="30" customHeight="1"/>
  </sheetData>
  <mergeCells count="2">
    <mergeCell ref="A1:E1"/>
    <mergeCell ref="A2:B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07"/>
  <sheetViews>
    <sheetView topLeftCell="B13" workbookViewId="0">
      <selection activeCell="B50" sqref="A50:XFD50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32" width="15.625" style="1"/>
    <col min="233" max="233" width="4.625" style="1" customWidth="1"/>
    <col min="234" max="234" width="29.25" style="1" customWidth="1"/>
    <col min="235" max="235" width="13" style="1" customWidth="1"/>
    <col min="236" max="236" width="20" style="1" customWidth="1"/>
    <col min="237" max="488" width="15.625" style="1"/>
    <col min="489" max="489" width="4.625" style="1" customWidth="1"/>
    <col min="490" max="490" width="29.25" style="1" customWidth="1"/>
    <col min="491" max="491" width="13" style="1" customWidth="1"/>
    <col min="492" max="492" width="20" style="1" customWidth="1"/>
    <col min="493" max="744" width="15.625" style="1"/>
    <col min="745" max="745" width="4.625" style="1" customWidth="1"/>
    <col min="746" max="746" width="29.25" style="1" customWidth="1"/>
    <col min="747" max="747" width="13" style="1" customWidth="1"/>
    <col min="748" max="748" width="20" style="1" customWidth="1"/>
    <col min="749" max="1000" width="15.625" style="1"/>
    <col min="1001" max="1001" width="4.625" style="1" customWidth="1"/>
    <col min="1002" max="1002" width="29.25" style="1" customWidth="1"/>
    <col min="1003" max="1003" width="13" style="1" customWidth="1"/>
    <col min="1004" max="1004" width="20" style="1" customWidth="1"/>
    <col min="1005" max="1256" width="15.625" style="1"/>
    <col min="1257" max="1257" width="4.625" style="1" customWidth="1"/>
    <col min="1258" max="1258" width="29.25" style="1" customWidth="1"/>
    <col min="1259" max="1259" width="13" style="1" customWidth="1"/>
    <col min="1260" max="1260" width="20" style="1" customWidth="1"/>
    <col min="1261" max="1512" width="15.625" style="1"/>
    <col min="1513" max="1513" width="4.625" style="1" customWidth="1"/>
    <col min="1514" max="1514" width="29.25" style="1" customWidth="1"/>
    <col min="1515" max="1515" width="13" style="1" customWidth="1"/>
    <col min="1516" max="1516" width="20" style="1" customWidth="1"/>
    <col min="1517" max="1768" width="15.625" style="1"/>
    <col min="1769" max="1769" width="4.625" style="1" customWidth="1"/>
    <col min="1770" max="1770" width="29.25" style="1" customWidth="1"/>
    <col min="1771" max="1771" width="13" style="1" customWidth="1"/>
    <col min="1772" max="1772" width="20" style="1" customWidth="1"/>
    <col min="1773" max="2024" width="15.625" style="1"/>
    <col min="2025" max="2025" width="4.625" style="1" customWidth="1"/>
    <col min="2026" max="2026" width="29.25" style="1" customWidth="1"/>
    <col min="2027" max="2027" width="13" style="1" customWidth="1"/>
    <col min="2028" max="2028" width="20" style="1" customWidth="1"/>
    <col min="2029" max="2280" width="15.625" style="1"/>
    <col min="2281" max="2281" width="4.625" style="1" customWidth="1"/>
    <col min="2282" max="2282" width="29.25" style="1" customWidth="1"/>
    <col min="2283" max="2283" width="13" style="1" customWidth="1"/>
    <col min="2284" max="2284" width="20" style="1" customWidth="1"/>
    <col min="2285" max="2536" width="15.625" style="1"/>
    <col min="2537" max="2537" width="4.625" style="1" customWidth="1"/>
    <col min="2538" max="2538" width="29.25" style="1" customWidth="1"/>
    <col min="2539" max="2539" width="13" style="1" customWidth="1"/>
    <col min="2540" max="2540" width="20" style="1" customWidth="1"/>
    <col min="2541" max="2792" width="15.625" style="1"/>
    <col min="2793" max="2793" width="4.625" style="1" customWidth="1"/>
    <col min="2794" max="2794" width="29.25" style="1" customWidth="1"/>
    <col min="2795" max="2795" width="13" style="1" customWidth="1"/>
    <col min="2796" max="2796" width="20" style="1" customWidth="1"/>
    <col min="2797" max="3048" width="15.625" style="1"/>
    <col min="3049" max="3049" width="4.625" style="1" customWidth="1"/>
    <col min="3050" max="3050" width="29.25" style="1" customWidth="1"/>
    <col min="3051" max="3051" width="13" style="1" customWidth="1"/>
    <col min="3052" max="3052" width="20" style="1" customWidth="1"/>
    <col min="3053" max="3304" width="15.625" style="1"/>
    <col min="3305" max="3305" width="4.625" style="1" customWidth="1"/>
    <col min="3306" max="3306" width="29.25" style="1" customWidth="1"/>
    <col min="3307" max="3307" width="13" style="1" customWidth="1"/>
    <col min="3308" max="3308" width="20" style="1" customWidth="1"/>
    <col min="3309" max="3560" width="15.625" style="1"/>
    <col min="3561" max="3561" width="4.625" style="1" customWidth="1"/>
    <col min="3562" max="3562" width="29.25" style="1" customWidth="1"/>
    <col min="3563" max="3563" width="13" style="1" customWidth="1"/>
    <col min="3564" max="3564" width="20" style="1" customWidth="1"/>
    <col min="3565" max="3816" width="15.625" style="1"/>
    <col min="3817" max="3817" width="4.625" style="1" customWidth="1"/>
    <col min="3818" max="3818" width="29.25" style="1" customWidth="1"/>
    <col min="3819" max="3819" width="13" style="1" customWidth="1"/>
    <col min="3820" max="3820" width="20" style="1" customWidth="1"/>
    <col min="3821" max="4072" width="15.625" style="1"/>
    <col min="4073" max="4073" width="4.625" style="1" customWidth="1"/>
    <col min="4074" max="4074" width="29.25" style="1" customWidth="1"/>
    <col min="4075" max="4075" width="13" style="1" customWidth="1"/>
    <col min="4076" max="4076" width="20" style="1" customWidth="1"/>
    <col min="4077" max="4328" width="15.625" style="1"/>
    <col min="4329" max="4329" width="4.625" style="1" customWidth="1"/>
    <col min="4330" max="4330" width="29.25" style="1" customWidth="1"/>
    <col min="4331" max="4331" width="13" style="1" customWidth="1"/>
    <col min="4332" max="4332" width="20" style="1" customWidth="1"/>
    <col min="4333" max="4584" width="15.625" style="1"/>
    <col min="4585" max="4585" width="4.625" style="1" customWidth="1"/>
    <col min="4586" max="4586" width="29.25" style="1" customWidth="1"/>
    <col min="4587" max="4587" width="13" style="1" customWidth="1"/>
    <col min="4588" max="4588" width="20" style="1" customWidth="1"/>
    <col min="4589" max="4840" width="15.625" style="1"/>
    <col min="4841" max="4841" width="4.625" style="1" customWidth="1"/>
    <col min="4842" max="4842" width="29.25" style="1" customWidth="1"/>
    <col min="4843" max="4843" width="13" style="1" customWidth="1"/>
    <col min="4844" max="4844" width="20" style="1" customWidth="1"/>
    <col min="4845" max="5096" width="15.625" style="1"/>
    <col min="5097" max="5097" width="4.625" style="1" customWidth="1"/>
    <col min="5098" max="5098" width="29.25" style="1" customWidth="1"/>
    <col min="5099" max="5099" width="13" style="1" customWidth="1"/>
    <col min="5100" max="5100" width="20" style="1" customWidth="1"/>
    <col min="5101" max="5352" width="15.625" style="1"/>
    <col min="5353" max="5353" width="4.625" style="1" customWidth="1"/>
    <col min="5354" max="5354" width="29.25" style="1" customWidth="1"/>
    <col min="5355" max="5355" width="13" style="1" customWidth="1"/>
    <col min="5356" max="5356" width="20" style="1" customWidth="1"/>
    <col min="5357" max="5608" width="15.625" style="1"/>
    <col min="5609" max="5609" width="4.625" style="1" customWidth="1"/>
    <col min="5610" max="5610" width="29.25" style="1" customWidth="1"/>
    <col min="5611" max="5611" width="13" style="1" customWidth="1"/>
    <col min="5612" max="5612" width="20" style="1" customWidth="1"/>
    <col min="5613" max="5864" width="15.625" style="1"/>
    <col min="5865" max="5865" width="4.625" style="1" customWidth="1"/>
    <col min="5866" max="5866" width="29.25" style="1" customWidth="1"/>
    <col min="5867" max="5867" width="13" style="1" customWidth="1"/>
    <col min="5868" max="5868" width="20" style="1" customWidth="1"/>
    <col min="5869" max="6120" width="15.625" style="1"/>
    <col min="6121" max="6121" width="4.625" style="1" customWidth="1"/>
    <col min="6122" max="6122" width="29.25" style="1" customWidth="1"/>
    <col min="6123" max="6123" width="13" style="1" customWidth="1"/>
    <col min="6124" max="6124" width="20" style="1" customWidth="1"/>
    <col min="6125" max="6376" width="15.625" style="1"/>
    <col min="6377" max="6377" width="4.625" style="1" customWidth="1"/>
    <col min="6378" max="6378" width="29.25" style="1" customWidth="1"/>
    <col min="6379" max="6379" width="13" style="1" customWidth="1"/>
    <col min="6380" max="6380" width="20" style="1" customWidth="1"/>
    <col min="6381" max="6632" width="15.625" style="1"/>
    <col min="6633" max="6633" width="4.625" style="1" customWidth="1"/>
    <col min="6634" max="6634" width="29.25" style="1" customWidth="1"/>
    <col min="6635" max="6635" width="13" style="1" customWidth="1"/>
    <col min="6636" max="6636" width="20" style="1" customWidth="1"/>
    <col min="6637" max="6888" width="15.625" style="1"/>
    <col min="6889" max="6889" width="4.625" style="1" customWidth="1"/>
    <col min="6890" max="6890" width="29.25" style="1" customWidth="1"/>
    <col min="6891" max="6891" width="13" style="1" customWidth="1"/>
    <col min="6892" max="6892" width="20" style="1" customWidth="1"/>
    <col min="6893" max="7144" width="15.625" style="1"/>
    <col min="7145" max="7145" width="4.625" style="1" customWidth="1"/>
    <col min="7146" max="7146" width="29.25" style="1" customWidth="1"/>
    <col min="7147" max="7147" width="13" style="1" customWidth="1"/>
    <col min="7148" max="7148" width="20" style="1" customWidth="1"/>
    <col min="7149" max="7400" width="15.625" style="1"/>
    <col min="7401" max="7401" width="4.625" style="1" customWidth="1"/>
    <col min="7402" max="7402" width="29.25" style="1" customWidth="1"/>
    <col min="7403" max="7403" width="13" style="1" customWidth="1"/>
    <col min="7404" max="7404" width="20" style="1" customWidth="1"/>
    <col min="7405" max="7656" width="15.625" style="1"/>
    <col min="7657" max="7657" width="4.625" style="1" customWidth="1"/>
    <col min="7658" max="7658" width="29.25" style="1" customWidth="1"/>
    <col min="7659" max="7659" width="13" style="1" customWidth="1"/>
    <col min="7660" max="7660" width="20" style="1" customWidth="1"/>
    <col min="7661" max="7912" width="15.625" style="1"/>
    <col min="7913" max="7913" width="4.625" style="1" customWidth="1"/>
    <col min="7914" max="7914" width="29.25" style="1" customWidth="1"/>
    <col min="7915" max="7915" width="13" style="1" customWidth="1"/>
    <col min="7916" max="7916" width="20" style="1" customWidth="1"/>
    <col min="7917" max="8168" width="15.625" style="1"/>
    <col min="8169" max="8169" width="4.625" style="1" customWidth="1"/>
    <col min="8170" max="8170" width="29.25" style="1" customWidth="1"/>
    <col min="8171" max="8171" width="13" style="1" customWidth="1"/>
    <col min="8172" max="8172" width="20" style="1" customWidth="1"/>
    <col min="8173" max="8424" width="15.625" style="1"/>
    <col min="8425" max="8425" width="4.625" style="1" customWidth="1"/>
    <col min="8426" max="8426" width="29.25" style="1" customWidth="1"/>
    <col min="8427" max="8427" width="13" style="1" customWidth="1"/>
    <col min="8428" max="8428" width="20" style="1" customWidth="1"/>
    <col min="8429" max="8680" width="15.625" style="1"/>
    <col min="8681" max="8681" width="4.625" style="1" customWidth="1"/>
    <col min="8682" max="8682" width="29.25" style="1" customWidth="1"/>
    <col min="8683" max="8683" width="13" style="1" customWidth="1"/>
    <col min="8684" max="8684" width="20" style="1" customWidth="1"/>
    <col min="8685" max="8936" width="15.625" style="1"/>
    <col min="8937" max="8937" width="4.625" style="1" customWidth="1"/>
    <col min="8938" max="8938" width="29.25" style="1" customWidth="1"/>
    <col min="8939" max="8939" width="13" style="1" customWidth="1"/>
    <col min="8940" max="8940" width="20" style="1" customWidth="1"/>
    <col min="8941" max="9192" width="15.625" style="1"/>
    <col min="9193" max="9193" width="4.625" style="1" customWidth="1"/>
    <col min="9194" max="9194" width="29.25" style="1" customWidth="1"/>
    <col min="9195" max="9195" width="13" style="1" customWidth="1"/>
    <col min="9196" max="9196" width="20" style="1" customWidth="1"/>
    <col min="9197" max="9448" width="15.625" style="1"/>
    <col min="9449" max="9449" width="4.625" style="1" customWidth="1"/>
    <col min="9450" max="9450" width="29.25" style="1" customWidth="1"/>
    <col min="9451" max="9451" width="13" style="1" customWidth="1"/>
    <col min="9452" max="9452" width="20" style="1" customWidth="1"/>
    <col min="9453" max="9704" width="15.625" style="1"/>
    <col min="9705" max="9705" width="4.625" style="1" customWidth="1"/>
    <col min="9706" max="9706" width="29.25" style="1" customWidth="1"/>
    <col min="9707" max="9707" width="13" style="1" customWidth="1"/>
    <col min="9708" max="9708" width="20" style="1" customWidth="1"/>
    <col min="9709" max="9960" width="15.625" style="1"/>
    <col min="9961" max="9961" width="4.625" style="1" customWidth="1"/>
    <col min="9962" max="9962" width="29.25" style="1" customWidth="1"/>
    <col min="9963" max="9963" width="13" style="1" customWidth="1"/>
    <col min="9964" max="9964" width="20" style="1" customWidth="1"/>
    <col min="9965" max="10216" width="15.625" style="1"/>
    <col min="10217" max="10217" width="4.625" style="1" customWidth="1"/>
    <col min="10218" max="10218" width="29.25" style="1" customWidth="1"/>
    <col min="10219" max="10219" width="13" style="1" customWidth="1"/>
    <col min="10220" max="10220" width="20" style="1" customWidth="1"/>
    <col min="10221" max="10472" width="15.625" style="1"/>
    <col min="10473" max="10473" width="4.625" style="1" customWidth="1"/>
    <col min="10474" max="10474" width="29.25" style="1" customWidth="1"/>
    <col min="10475" max="10475" width="13" style="1" customWidth="1"/>
    <col min="10476" max="10476" width="20" style="1" customWidth="1"/>
    <col min="10477" max="10728" width="15.625" style="1"/>
    <col min="10729" max="10729" width="4.625" style="1" customWidth="1"/>
    <col min="10730" max="10730" width="29.25" style="1" customWidth="1"/>
    <col min="10731" max="10731" width="13" style="1" customWidth="1"/>
    <col min="10732" max="10732" width="20" style="1" customWidth="1"/>
    <col min="10733" max="10984" width="15.625" style="1"/>
    <col min="10985" max="10985" width="4.625" style="1" customWidth="1"/>
    <col min="10986" max="10986" width="29.25" style="1" customWidth="1"/>
    <col min="10987" max="10987" width="13" style="1" customWidth="1"/>
    <col min="10988" max="10988" width="20" style="1" customWidth="1"/>
    <col min="10989" max="11240" width="15.625" style="1"/>
    <col min="11241" max="11241" width="4.625" style="1" customWidth="1"/>
    <col min="11242" max="11242" width="29.25" style="1" customWidth="1"/>
    <col min="11243" max="11243" width="13" style="1" customWidth="1"/>
    <col min="11244" max="11244" width="20" style="1" customWidth="1"/>
    <col min="11245" max="11496" width="15.625" style="1"/>
    <col min="11497" max="11497" width="4.625" style="1" customWidth="1"/>
    <col min="11498" max="11498" width="29.25" style="1" customWidth="1"/>
    <col min="11499" max="11499" width="13" style="1" customWidth="1"/>
    <col min="11500" max="11500" width="20" style="1" customWidth="1"/>
    <col min="11501" max="11752" width="15.625" style="1"/>
    <col min="11753" max="11753" width="4.625" style="1" customWidth="1"/>
    <col min="11754" max="11754" width="29.25" style="1" customWidth="1"/>
    <col min="11755" max="11755" width="13" style="1" customWidth="1"/>
    <col min="11756" max="11756" width="20" style="1" customWidth="1"/>
    <col min="11757" max="12008" width="15.625" style="1"/>
    <col min="12009" max="12009" width="4.625" style="1" customWidth="1"/>
    <col min="12010" max="12010" width="29.25" style="1" customWidth="1"/>
    <col min="12011" max="12011" width="13" style="1" customWidth="1"/>
    <col min="12012" max="12012" width="20" style="1" customWidth="1"/>
    <col min="12013" max="12264" width="15.625" style="1"/>
    <col min="12265" max="12265" width="4.625" style="1" customWidth="1"/>
    <col min="12266" max="12266" width="29.25" style="1" customWidth="1"/>
    <col min="12267" max="12267" width="13" style="1" customWidth="1"/>
    <col min="12268" max="12268" width="20" style="1" customWidth="1"/>
    <col min="12269" max="12520" width="15.625" style="1"/>
    <col min="12521" max="12521" width="4.625" style="1" customWidth="1"/>
    <col min="12522" max="12522" width="29.25" style="1" customWidth="1"/>
    <col min="12523" max="12523" width="13" style="1" customWidth="1"/>
    <col min="12524" max="12524" width="20" style="1" customWidth="1"/>
    <col min="12525" max="12776" width="15.625" style="1"/>
    <col min="12777" max="12777" width="4.625" style="1" customWidth="1"/>
    <col min="12778" max="12778" width="29.25" style="1" customWidth="1"/>
    <col min="12779" max="12779" width="13" style="1" customWidth="1"/>
    <col min="12780" max="12780" width="20" style="1" customWidth="1"/>
    <col min="12781" max="13032" width="15.625" style="1"/>
    <col min="13033" max="13033" width="4.625" style="1" customWidth="1"/>
    <col min="13034" max="13034" width="29.25" style="1" customWidth="1"/>
    <col min="13035" max="13035" width="13" style="1" customWidth="1"/>
    <col min="13036" max="13036" width="20" style="1" customWidth="1"/>
    <col min="13037" max="13288" width="15.625" style="1"/>
    <col min="13289" max="13289" width="4.625" style="1" customWidth="1"/>
    <col min="13290" max="13290" width="29.25" style="1" customWidth="1"/>
    <col min="13291" max="13291" width="13" style="1" customWidth="1"/>
    <col min="13292" max="13292" width="20" style="1" customWidth="1"/>
    <col min="13293" max="13544" width="15.625" style="1"/>
    <col min="13545" max="13545" width="4.625" style="1" customWidth="1"/>
    <col min="13546" max="13546" width="29.25" style="1" customWidth="1"/>
    <col min="13547" max="13547" width="13" style="1" customWidth="1"/>
    <col min="13548" max="13548" width="20" style="1" customWidth="1"/>
    <col min="13549" max="13800" width="15.625" style="1"/>
    <col min="13801" max="13801" width="4.625" style="1" customWidth="1"/>
    <col min="13802" max="13802" width="29.25" style="1" customWidth="1"/>
    <col min="13803" max="13803" width="13" style="1" customWidth="1"/>
    <col min="13804" max="13804" width="20" style="1" customWidth="1"/>
    <col min="13805" max="14056" width="15.625" style="1"/>
    <col min="14057" max="14057" width="4.625" style="1" customWidth="1"/>
    <col min="14058" max="14058" width="29.25" style="1" customWidth="1"/>
    <col min="14059" max="14059" width="13" style="1" customWidth="1"/>
    <col min="14060" max="14060" width="20" style="1" customWidth="1"/>
    <col min="14061" max="14312" width="15.625" style="1"/>
    <col min="14313" max="14313" width="4.625" style="1" customWidth="1"/>
    <col min="14314" max="14314" width="29.25" style="1" customWidth="1"/>
    <col min="14315" max="14315" width="13" style="1" customWidth="1"/>
    <col min="14316" max="14316" width="20" style="1" customWidth="1"/>
    <col min="14317" max="14568" width="15.625" style="1"/>
    <col min="14569" max="14569" width="4.625" style="1" customWidth="1"/>
    <col min="14570" max="14570" width="29.25" style="1" customWidth="1"/>
    <col min="14571" max="14571" width="13" style="1" customWidth="1"/>
    <col min="14572" max="14572" width="20" style="1" customWidth="1"/>
    <col min="14573" max="14824" width="15.625" style="1"/>
    <col min="14825" max="14825" width="4.625" style="1" customWidth="1"/>
    <col min="14826" max="14826" width="29.25" style="1" customWidth="1"/>
    <col min="14827" max="14827" width="13" style="1" customWidth="1"/>
    <col min="14828" max="14828" width="20" style="1" customWidth="1"/>
    <col min="14829" max="15080" width="15.625" style="1"/>
    <col min="15081" max="15081" width="4.625" style="1" customWidth="1"/>
    <col min="15082" max="15082" width="29.25" style="1" customWidth="1"/>
    <col min="15083" max="15083" width="13" style="1" customWidth="1"/>
    <col min="15084" max="15084" width="20" style="1" customWidth="1"/>
    <col min="15085" max="15336" width="15.625" style="1"/>
    <col min="15337" max="15337" width="4.625" style="1" customWidth="1"/>
    <col min="15338" max="15338" width="29.25" style="1" customWidth="1"/>
    <col min="15339" max="15339" width="13" style="1" customWidth="1"/>
    <col min="15340" max="15340" width="20" style="1" customWidth="1"/>
    <col min="15341" max="15592" width="15.625" style="1"/>
    <col min="15593" max="15593" width="4.625" style="1" customWidth="1"/>
    <col min="15594" max="15594" width="29.25" style="1" customWidth="1"/>
    <col min="15595" max="15595" width="13" style="1" customWidth="1"/>
    <col min="15596" max="15596" width="20" style="1" customWidth="1"/>
    <col min="15597" max="15848" width="15.625" style="1"/>
    <col min="15849" max="15849" width="4.625" style="1" customWidth="1"/>
    <col min="15850" max="15850" width="29.25" style="1" customWidth="1"/>
    <col min="15851" max="15851" width="13" style="1" customWidth="1"/>
    <col min="15852" max="15852" width="20" style="1" customWidth="1"/>
    <col min="15853" max="16104" width="15.625" style="1"/>
    <col min="16105" max="16105" width="4.625" style="1" customWidth="1"/>
    <col min="16106" max="16106" width="29.25" style="1" customWidth="1"/>
    <col min="16107" max="16107" width="13" style="1" customWidth="1"/>
    <col min="16108" max="16108" width="20" style="1" customWidth="1"/>
    <col min="16109" max="16384" width="15.625" style="1"/>
  </cols>
  <sheetData>
    <row r="1" spans="1:14" ht="25.5">
      <c r="A1" s="823" t="s">
        <v>532</v>
      </c>
      <c r="B1" s="824"/>
      <c r="C1" s="824"/>
      <c r="D1" s="824"/>
      <c r="E1" s="825"/>
      <c r="F1" s="825"/>
      <c r="G1" s="825"/>
      <c r="H1" s="825"/>
      <c r="I1" s="825"/>
      <c r="J1" s="825"/>
      <c r="K1" s="825"/>
      <c r="L1" s="825"/>
      <c r="M1" s="825"/>
      <c r="N1" s="825"/>
    </row>
    <row r="2" spans="1:14" s="120" customFormat="1">
      <c r="A2" s="39" t="s">
        <v>1</v>
      </c>
      <c r="B2" s="39" t="s">
        <v>2</v>
      </c>
      <c r="C2" s="39" t="s">
        <v>3</v>
      </c>
      <c r="D2" s="40" t="s">
        <v>4</v>
      </c>
      <c r="E2" s="119" t="s">
        <v>527</v>
      </c>
      <c r="F2" s="119" t="s">
        <v>528</v>
      </c>
      <c r="G2" s="119" t="s">
        <v>522</v>
      </c>
      <c r="H2" s="133" t="s">
        <v>530</v>
      </c>
      <c r="I2" s="119" t="s">
        <v>526</v>
      </c>
      <c r="J2" s="119" t="s">
        <v>525</v>
      </c>
      <c r="K2" s="119" t="s">
        <v>524</v>
      </c>
      <c r="L2" s="119" t="s">
        <v>529</v>
      </c>
      <c r="M2" s="119" t="s">
        <v>523</v>
      </c>
      <c r="N2" s="119" t="s">
        <v>531</v>
      </c>
    </row>
    <row r="3" spans="1:14">
      <c r="A3" s="5" t="s">
        <v>26</v>
      </c>
      <c r="B3" s="6" t="s">
        <v>27</v>
      </c>
      <c r="C3" s="6"/>
      <c r="D3" s="7" t="s">
        <v>28</v>
      </c>
      <c r="E3" s="33">
        <v>105427471.75</v>
      </c>
      <c r="F3" s="33">
        <v>112853165.97</v>
      </c>
      <c r="G3" s="33">
        <v>687127662.75</v>
      </c>
      <c r="H3" s="136">
        <v>399611547.06</v>
      </c>
      <c r="I3" s="33">
        <v>371082571.68000001</v>
      </c>
      <c r="J3" s="33">
        <v>262385559.00999999</v>
      </c>
      <c r="K3" s="33">
        <v>237294434.16000003</v>
      </c>
      <c r="L3" s="33">
        <v>424687544.67999995</v>
      </c>
      <c r="M3" s="33">
        <v>232611647.56000003</v>
      </c>
      <c r="N3" s="33">
        <f t="shared" ref="N3:N34" si="0">SUM(E3:M3)</f>
        <v>2833081604.6199999</v>
      </c>
    </row>
    <row r="4" spans="1:14">
      <c r="A4" s="5" t="s">
        <v>29</v>
      </c>
      <c r="B4" s="6" t="s">
        <v>30</v>
      </c>
      <c r="C4" s="6"/>
      <c r="D4" s="7" t="s">
        <v>28</v>
      </c>
      <c r="E4" s="117">
        <v>91902974.090000004</v>
      </c>
      <c r="F4" s="117">
        <v>96470160.070000008</v>
      </c>
      <c r="G4" s="117">
        <v>587923694.10000002</v>
      </c>
      <c r="H4" s="134">
        <v>336111331.84000003</v>
      </c>
      <c r="I4" s="117">
        <v>319848295.49000001</v>
      </c>
      <c r="J4" s="117">
        <v>224331127.40000001</v>
      </c>
      <c r="K4" s="33">
        <v>203910305.37</v>
      </c>
      <c r="L4" s="117">
        <v>365006949.19999999</v>
      </c>
      <c r="M4" s="117">
        <v>202310128.28</v>
      </c>
      <c r="N4" s="33">
        <f t="shared" si="0"/>
        <v>2427814965.8400002</v>
      </c>
    </row>
    <row r="5" spans="1:14">
      <c r="A5" s="5" t="s">
        <v>31</v>
      </c>
      <c r="B5" s="6" t="s">
        <v>32</v>
      </c>
      <c r="C5" s="6"/>
      <c r="D5" s="7" t="s">
        <v>28</v>
      </c>
      <c r="E5" s="117">
        <v>12983015.859999999</v>
      </c>
      <c r="F5" s="117">
        <v>12801266.5</v>
      </c>
      <c r="G5" s="117">
        <v>78537845.519999981</v>
      </c>
      <c r="H5" s="134">
        <v>43754290.100000001</v>
      </c>
      <c r="I5" s="117">
        <v>42564732</v>
      </c>
      <c r="J5" s="117">
        <v>29005276.800000001</v>
      </c>
      <c r="K5" s="33">
        <v>28764432</v>
      </c>
      <c r="L5" s="117">
        <v>47913684</v>
      </c>
      <c r="M5" s="117">
        <v>28363482</v>
      </c>
      <c r="N5" s="33">
        <f t="shared" si="0"/>
        <v>324688024.77999997</v>
      </c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17">
        <v>7284187.8600000003</v>
      </c>
      <c r="F6" s="117">
        <v>7385504.7999999998</v>
      </c>
      <c r="G6" s="117">
        <v>45614512.879999988</v>
      </c>
      <c r="H6" s="134">
        <v>26595106</v>
      </c>
      <c r="I6" s="117">
        <v>24654936</v>
      </c>
      <c r="J6" s="117">
        <v>17038447.199999999</v>
      </c>
      <c r="K6" s="33">
        <v>15835332</v>
      </c>
      <c r="L6" s="117">
        <v>28279932</v>
      </c>
      <c r="M6" s="117">
        <v>15901310</v>
      </c>
      <c r="N6" s="33">
        <f t="shared" si="0"/>
        <v>188589268.74000001</v>
      </c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17">
        <v>5698828</v>
      </c>
      <c r="F7" s="117">
        <v>5415761.7000000002</v>
      </c>
      <c r="G7" s="117">
        <v>32923332.640000001</v>
      </c>
      <c r="H7" s="134">
        <v>17159184.100000001</v>
      </c>
      <c r="I7" s="117">
        <v>17909796</v>
      </c>
      <c r="J7" s="117">
        <v>11966829.6</v>
      </c>
      <c r="K7" s="33">
        <v>12929100</v>
      </c>
      <c r="L7" s="117">
        <v>19633752</v>
      </c>
      <c r="M7" s="117">
        <v>12462172</v>
      </c>
      <c r="N7" s="33">
        <f t="shared" si="0"/>
        <v>136098756.03999999</v>
      </c>
    </row>
    <row r="8" spans="1:14">
      <c r="A8" s="5" t="s">
        <v>39</v>
      </c>
      <c r="B8" s="6" t="s">
        <v>40</v>
      </c>
      <c r="C8" s="6"/>
      <c r="D8" s="7" t="s">
        <v>28</v>
      </c>
      <c r="E8" s="117">
        <v>1463153</v>
      </c>
      <c r="F8" s="117">
        <v>1528580</v>
      </c>
      <c r="G8" s="117">
        <v>9166284</v>
      </c>
      <c r="H8" s="134">
        <v>5442235.5499999998</v>
      </c>
      <c r="I8" s="117">
        <v>5084923.8</v>
      </c>
      <c r="J8" s="117">
        <v>3536832</v>
      </c>
      <c r="K8" s="33">
        <v>3156750</v>
      </c>
      <c r="L8" s="117">
        <v>5717496</v>
      </c>
      <c r="M8" s="117">
        <v>3174010</v>
      </c>
      <c r="N8" s="33">
        <f t="shared" si="0"/>
        <v>38270264.350000001</v>
      </c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17">
        <v>32273</v>
      </c>
      <c r="F9" s="117">
        <v>29060</v>
      </c>
      <c r="G9" s="117">
        <v>111084</v>
      </c>
      <c r="H9" s="134">
        <v>98875.55</v>
      </c>
      <c r="I9" s="117">
        <v>74203.8</v>
      </c>
      <c r="J9" s="117">
        <v>41472</v>
      </c>
      <c r="K9" s="33">
        <v>57390</v>
      </c>
      <c r="L9" s="117">
        <v>62616</v>
      </c>
      <c r="M9" s="117">
        <v>42970</v>
      </c>
      <c r="N9" s="33">
        <f t="shared" si="0"/>
        <v>549944.35</v>
      </c>
    </row>
    <row r="10" spans="1:14">
      <c r="A10" s="5" t="s">
        <v>43</v>
      </c>
      <c r="B10" s="6" t="s">
        <v>44</v>
      </c>
      <c r="C10" s="6"/>
      <c r="D10" s="7" t="s">
        <v>28</v>
      </c>
      <c r="E10" s="117">
        <v>1430880</v>
      </c>
      <c r="F10" s="117">
        <v>1499520</v>
      </c>
      <c r="G10" s="117">
        <v>9055200</v>
      </c>
      <c r="H10" s="134">
        <v>5343360</v>
      </c>
      <c r="I10" s="117">
        <v>5010720</v>
      </c>
      <c r="J10" s="117">
        <v>3495360</v>
      </c>
      <c r="K10" s="33">
        <v>3099360</v>
      </c>
      <c r="L10" s="117">
        <v>5654880</v>
      </c>
      <c r="M10" s="117">
        <v>3131040</v>
      </c>
      <c r="N10" s="33">
        <f t="shared" si="0"/>
        <v>37720320</v>
      </c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18">
        <v>1430880</v>
      </c>
      <c r="F11" s="118">
        <v>1499520</v>
      </c>
      <c r="G11" s="118">
        <v>9055200</v>
      </c>
      <c r="H11" s="135">
        <v>5343360</v>
      </c>
      <c r="I11" s="118">
        <v>5010720</v>
      </c>
      <c r="J11" s="118">
        <v>3495360</v>
      </c>
      <c r="K11" s="122">
        <v>3099360</v>
      </c>
      <c r="L11" s="118">
        <v>5654880</v>
      </c>
      <c r="M11" s="118">
        <v>3131040</v>
      </c>
      <c r="N11" s="33">
        <f t="shared" si="0"/>
        <v>37720320</v>
      </c>
    </row>
    <row r="12" spans="1:14">
      <c r="A12" s="5" t="s">
        <v>47</v>
      </c>
      <c r="B12" s="6" t="s">
        <v>48</v>
      </c>
      <c r="C12" s="6"/>
      <c r="D12" s="7" t="s">
        <v>49</v>
      </c>
      <c r="E12" s="117">
        <v>431916.73</v>
      </c>
      <c r="F12" s="117">
        <v>454168.98</v>
      </c>
      <c r="G12" s="117">
        <v>2750972.54</v>
      </c>
      <c r="H12" s="134">
        <v>1511387.2100000002</v>
      </c>
      <c r="I12" s="117">
        <v>1479023.7200000002</v>
      </c>
      <c r="J12" s="117">
        <v>1053812.57</v>
      </c>
      <c r="K12" s="33">
        <v>964593.3600000001</v>
      </c>
      <c r="L12" s="117">
        <v>1700357.19</v>
      </c>
      <c r="M12" s="117">
        <v>929727.28000000014</v>
      </c>
      <c r="N12" s="33">
        <f t="shared" si="0"/>
        <v>11275959.579999998</v>
      </c>
    </row>
    <row r="13" spans="1:14" s="13" customFormat="1">
      <c r="A13" s="5" t="s">
        <v>50</v>
      </c>
      <c r="B13" s="49" t="s">
        <v>587</v>
      </c>
      <c r="C13" s="12" t="s">
        <v>35</v>
      </c>
      <c r="D13" s="9" t="s">
        <v>51</v>
      </c>
      <c r="E13" s="118">
        <v>146257.51</v>
      </c>
      <c r="F13" s="118">
        <v>153792.66999999998</v>
      </c>
      <c r="G13" s="118">
        <v>931546.2799999998</v>
      </c>
      <c r="H13" s="135">
        <v>511792.49</v>
      </c>
      <c r="I13" s="118">
        <v>500833.40999999992</v>
      </c>
      <c r="J13" s="118">
        <v>356846.58</v>
      </c>
      <c r="K13" s="122">
        <v>326634.78999999998</v>
      </c>
      <c r="L13" s="118">
        <v>575782.34</v>
      </c>
      <c r="M13" s="118">
        <v>314828.27999999997</v>
      </c>
      <c r="N13" s="33">
        <f t="shared" si="0"/>
        <v>3818314.3499999992</v>
      </c>
    </row>
    <row r="14" spans="1:14" s="13" customFormat="1">
      <c r="A14" s="5" t="s">
        <v>52</v>
      </c>
      <c r="B14" s="49" t="s">
        <v>588</v>
      </c>
      <c r="C14" s="12" t="s">
        <v>35</v>
      </c>
      <c r="D14" s="9" t="s">
        <v>51</v>
      </c>
      <c r="E14" s="118">
        <v>285659.22000000003</v>
      </c>
      <c r="F14" s="118">
        <v>300376.31</v>
      </c>
      <c r="G14" s="118">
        <v>1819426.26</v>
      </c>
      <c r="H14" s="135">
        <v>999594.72</v>
      </c>
      <c r="I14" s="118">
        <v>978190.31000000017</v>
      </c>
      <c r="J14" s="118">
        <v>696965.98999999987</v>
      </c>
      <c r="K14" s="122">
        <v>637958.56999999995</v>
      </c>
      <c r="L14" s="118">
        <v>1124574.8500000001</v>
      </c>
      <c r="M14" s="118">
        <v>614899</v>
      </c>
      <c r="N14" s="33">
        <f t="shared" si="0"/>
        <v>7457645.2300000004</v>
      </c>
    </row>
    <row r="15" spans="1:14">
      <c r="A15" s="5" t="s">
        <v>53</v>
      </c>
      <c r="B15" s="6" t="s">
        <v>55</v>
      </c>
      <c r="C15" s="6"/>
      <c r="D15" s="7" t="s">
        <v>28</v>
      </c>
      <c r="E15" s="117">
        <v>49403900</v>
      </c>
      <c r="F15" s="117">
        <v>52647900</v>
      </c>
      <c r="G15" s="117">
        <v>321610800</v>
      </c>
      <c r="H15" s="134">
        <v>188368300</v>
      </c>
      <c r="I15" s="117">
        <v>176010300</v>
      </c>
      <c r="J15" s="117">
        <v>123339300</v>
      </c>
      <c r="K15" s="33">
        <v>109448300</v>
      </c>
      <c r="L15" s="117">
        <v>200913100</v>
      </c>
      <c r="M15" s="117">
        <v>110329100</v>
      </c>
      <c r="N15" s="33">
        <f t="shared" si="0"/>
        <v>1332071000</v>
      </c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17">
        <v>48279064</v>
      </c>
      <c r="F16" s="117">
        <v>51001272.799999997</v>
      </c>
      <c r="G16" s="117">
        <v>316915964</v>
      </c>
      <c r="H16" s="134">
        <v>184483727</v>
      </c>
      <c r="I16" s="117">
        <v>172255776</v>
      </c>
      <c r="J16" s="117">
        <v>121269572</v>
      </c>
      <c r="K16" s="33">
        <v>107522980</v>
      </c>
      <c r="L16" s="117">
        <v>197392504</v>
      </c>
      <c r="M16" s="117">
        <v>108028913</v>
      </c>
      <c r="N16" s="33">
        <f t="shared" si="0"/>
        <v>1307149772.8</v>
      </c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17">
        <v>1124836</v>
      </c>
      <c r="F17" s="117">
        <v>1646627.2</v>
      </c>
      <c r="G17" s="117">
        <v>4694836</v>
      </c>
      <c r="H17" s="134">
        <v>3884573</v>
      </c>
      <c r="I17" s="117">
        <v>3754524</v>
      </c>
      <c r="J17" s="117">
        <v>2069728</v>
      </c>
      <c r="K17" s="33">
        <v>1925320</v>
      </c>
      <c r="L17" s="117">
        <v>3520596</v>
      </c>
      <c r="M17" s="117">
        <v>2300187</v>
      </c>
      <c r="N17" s="33">
        <f t="shared" si="0"/>
        <v>24921227.199999999</v>
      </c>
    </row>
    <row r="18" spans="1:14">
      <c r="A18" s="5" t="s">
        <v>59</v>
      </c>
      <c r="B18" s="6" t="s">
        <v>63</v>
      </c>
      <c r="C18" s="6"/>
      <c r="D18" s="15" t="s">
        <v>28</v>
      </c>
      <c r="E18" s="117">
        <v>5998843.5</v>
      </c>
      <c r="F18" s="117">
        <v>6307902.6000000006</v>
      </c>
      <c r="G18" s="117">
        <v>38207952</v>
      </c>
      <c r="H18" s="134">
        <v>20991489</v>
      </c>
      <c r="I18" s="117">
        <v>20541996</v>
      </c>
      <c r="J18" s="117">
        <v>14636286</v>
      </c>
      <c r="K18" s="33">
        <v>13397130</v>
      </c>
      <c r="L18" s="117">
        <v>23616072</v>
      </c>
      <c r="M18" s="117">
        <v>12912879</v>
      </c>
      <c r="N18" s="33">
        <f t="shared" si="0"/>
        <v>156610550.09999999</v>
      </c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17">
        <v>5998843.5</v>
      </c>
      <c r="F19" s="117">
        <v>6307902.6000000006</v>
      </c>
      <c r="G19" s="117">
        <v>38207952</v>
      </c>
      <c r="H19" s="134">
        <v>20991489</v>
      </c>
      <c r="I19" s="117">
        <v>20541996</v>
      </c>
      <c r="J19" s="117">
        <v>14636286</v>
      </c>
      <c r="K19" s="33">
        <v>13397130</v>
      </c>
      <c r="L19" s="117">
        <v>23616072</v>
      </c>
      <c r="M19" s="117">
        <v>12912879</v>
      </c>
      <c r="N19" s="33">
        <f t="shared" si="0"/>
        <v>156610550.09999999</v>
      </c>
    </row>
    <row r="20" spans="1:14">
      <c r="A20" s="5" t="s">
        <v>64</v>
      </c>
      <c r="B20" s="6" t="s">
        <v>68</v>
      </c>
      <c r="C20" s="6"/>
      <c r="D20" s="15" t="s">
        <v>51</v>
      </c>
      <c r="E20" s="117">
        <v>2285273.7199999997</v>
      </c>
      <c r="F20" s="117">
        <v>2403010.5000000005</v>
      </c>
      <c r="G20" s="117">
        <v>14555410.300000001</v>
      </c>
      <c r="H20" s="134">
        <v>7996757.6999999993</v>
      </c>
      <c r="I20" s="117">
        <v>7825522.2800000012</v>
      </c>
      <c r="J20" s="117">
        <v>5575728.0200000005</v>
      </c>
      <c r="K20" s="33">
        <v>5103668.5799999991</v>
      </c>
      <c r="L20" s="117">
        <v>8996598.8600000013</v>
      </c>
      <c r="M20" s="117">
        <v>4919192</v>
      </c>
      <c r="N20" s="33">
        <f t="shared" si="0"/>
        <v>59661161.960000001</v>
      </c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17">
        <v>1142636.8599999999</v>
      </c>
      <c r="F21" s="117">
        <v>1201505.2500000002</v>
      </c>
      <c r="G21" s="117">
        <v>7277705.1500000004</v>
      </c>
      <c r="H21" s="134">
        <v>3998378.8499999996</v>
      </c>
      <c r="I21" s="117">
        <v>3912761.1400000006</v>
      </c>
      <c r="J21" s="117">
        <v>2787864.0100000002</v>
      </c>
      <c r="K21" s="33">
        <v>2551834.2899999996</v>
      </c>
      <c r="L21" s="117">
        <v>4498299.4300000006</v>
      </c>
      <c r="M21" s="117">
        <v>2459596</v>
      </c>
      <c r="N21" s="33">
        <f t="shared" si="0"/>
        <v>29830580.98</v>
      </c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17">
        <v>1142636.8599999999</v>
      </c>
      <c r="F22" s="117">
        <v>1201505.2500000002</v>
      </c>
      <c r="G22" s="117">
        <v>7277705.1500000004</v>
      </c>
      <c r="H22" s="134">
        <v>3998378.8499999996</v>
      </c>
      <c r="I22" s="117">
        <v>3912761.1400000006</v>
      </c>
      <c r="J22" s="117">
        <v>2787864.0100000002</v>
      </c>
      <c r="K22" s="33">
        <v>2551834.2899999996</v>
      </c>
      <c r="L22" s="117">
        <v>4498299.4300000006</v>
      </c>
      <c r="M22" s="117">
        <v>2459596</v>
      </c>
      <c r="N22" s="33">
        <f t="shared" si="0"/>
        <v>29830580.98</v>
      </c>
    </row>
    <row r="23" spans="1:14">
      <c r="A23" s="5" t="s">
        <v>72</v>
      </c>
      <c r="B23" s="6" t="s">
        <v>75</v>
      </c>
      <c r="C23" s="6"/>
      <c r="D23" s="7" t="s">
        <v>28</v>
      </c>
      <c r="E23" s="117">
        <v>9141094.8599999994</v>
      </c>
      <c r="F23" s="117">
        <v>9612042.0500000007</v>
      </c>
      <c r="G23" s="117">
        <v>58221641.149999999</v>
      </c>
      <c r="H23" s="134">
        <v>31987030.850000001</v>
      </c>
      <c r="I23" s="117">
        <v>31302089.140000001</v>
      </c>
      <c r="J23" s="117">
        <v>22302912.009999998</v>
      </c>
      <c r="K23" s="33">
        <v>20414674.289999999</v>
      </c>
      <c r="L23" s="117">
        <v>35986395.43</v>
      </c>
      <c r="M23" s="117">
        <v>19676768</v>
      </c>
      <c r="N23" s="33">
        <f t="shared" si="0"/>
        <v>238644647.78</v>
      </c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118">
        <v>9141094.8599999994</v>
      </c>
      <c r="F24" s="118">
        <v>9612042.0500000007</v>
      </c>
      <c r="G24" s="118">
        <v>58221641.149999999</v>
      </c>
      <c r="H24" s="135">
        <v>31987030.850000001</v>
      </c>
      <c r="I24" s="118">
        <v>31302089.140000001</v>
      </c>
      <c r="J24" s="118">
        <v>22302912.009999998</v>
      </c>
      <c r="K24" s="122">
        <v>20414674.289999999</v>
      </c>
      <c r="L24" s="118">
        <v>35986395.43</v>
      </c>
      <c r="M24" s="118">
        <v>19676768</v>
      </c>
      <c r="N24" s="33">
        <f t="shared" si="0"/>
        <v>238644647.78</v>
      </c>
    </row>
    <row r="25" spans="1:14">
      <c r="A25" s="5" t="s">
        <v>76</v>
      </c>
      <c r="B25" s="6" t="s">
        <v>80</v>
      </c>
      <c r="C25" s="6"/>
      <c r="D25" s="7" t="s">
        <v>28</v>
      </c>
      <c r="E25" s="117">
        <v>4570547.42</v>
      </c>
      <c r="F25" s="117">
        <v>4806021.04</v>
      </c>
      <c r="G25" s="117">
        <v>29110820.589999996</v>
      </c>
      <c r="H25" s="134">
        <v>15993515.43</v>
      </c>
      <c r="I25" s="117">
        <v>15651044.550000001</v>
      </c>
      <c r="J25" s="117">
        <v>11151456</v>
      </c>
      <c r="K25" s="33">
        <v>10207337.140000001</v>
      </c>
      <c r="L25" s="117">
        <v>17993197.720000003</v>
      </c>
      <c r="M25" s="117">
        <v>9838384</v>
      </c>
      <c r="N25" s="33">
        <f t="shared" si="0"/>
        <v>119322323.89</v>
      </c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118">
        <v>4570547.42</v>
      </c>
      <c r="F26" s="118">
        <v>4806021.04</v>
      </c>
      <c r="G26" s="118">
        <v>29110820.589999996</v>
      </c>
      <c r="H26" s="135">
        <v>15993515.43</v>
      </c>
      <c r="I26" s="118">
        <v>15651044.550000001</v>
      </c>
      <c r="J26" s="118">
        <v>11151456</v>
      </c>
      <c r="K26" s="122">
        <v>10207337.140000001</v>
      </c>
      <c r="L26" s="118">
        <v>17993197.720000003</v>
      </c>
      <c r="M26" s="118">
        <v>9838384</v>
      </c>
      <c r="N26" s="33">
        <f t="shared" si="0"/>
        <v>119322323.89</v>
      </c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117">
        <v>1626000</v>
      </c>
      <c r="F27" s="117">
        <v>1704000</v>
      </c>
      <c r="G27" s="117">
        <v>10290000</v>
      </c>
      <c r="H27" s="134">
        <v>6072000</v>
      </c>
      <c r="I27" s="117">
        <v>5694000</v>
      </c>
      <c r="J27" s="117">
        <v>3972000</v>
      </c>
      <c r="K27" s="33">
        <v>3522000</v>
      </c>
      <c r="L27" s="117">
        <v>6426000</v>
      </c>
      <c r="M27" s="117">
        <v>3558000</v>
      </c>
      <c r="N27" s="33">
        <f t="shared" si="0"/>
        <v>42864000</v>
      </c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17">
        <v>3999229</v>
      </c>
      <c r="F28" s="117">
        <v>4205268.4000000004</v>
      </c>
      <c r="G28" s="117">
        <v>25471968</v>
      </c>
      <c r="H28" s="134">
        <v>13994326</v>
      </c>
      <c r="I28" s="117">
        <v>13694664</v>
      </c>
      <c r="J28" s="117">
        <v>9757524</v>
      </c>
      <c r="K28" s="33">
        <v>8931420</v>
      </c>
      <c r="L28" s="117">
        <v>15744048</v>
      </c>
      <c r="M28" s="117">
        <v>8608586</v>
      </c>
      <c r="N28" s="33">
        <f t="shared" si="0"/>
        <v>104407033.40000001</v>
      </c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17">
        <v>0</v>
      </c>
      <c r="F29" s="117">
        <v>0</v>
      </c>
      <c r="G29" s="117">
        <v>0</v>
      </c>
      <c r="H29" s="134">
        <v>0</v>
      </c>
      <c r="I29" s="117">
        <v>0</v>
      </c>
      <c r="J29" s="117">
        <v>0</v>
      </c>
      <c r="K29" s="33">
        <v>0</v>
      </c>
      <c r="L29" s="117">
        <v>0</v>
      </c>
      <c r="M29" s="117">
        <v>0</v>
      </c>
      <c r="N29" s="33">
        <f t="shared" si="0"/>
        <v>0</v>
      </c>
    </row>
    <row r="30" spans="1:14">
      <c r="A30" s="5" t="s">
        <v>90</v>
      </c>
      <c r="B30" s="6" t="s">
        <v>95</v>
      </c>
      <c r="C30" s="6"/>
      <c r="D30" s="7" t="s">
        <v>28</v>
      </c>
      <c r="E30" s="117">
        <v>52660</v>
      </c>
      <c r="F30" s="117">
        <v>42730</v>
      </c>
      <c r="G30" s="117">
        <v>208171.2</v>
      </c>
      <c r="H30" s="134">
        <v>174140</v>
      </c>
      <c r="I30" s="117">
        <v>132440</v>
      </c>
      <c r="J30" s="117">
        <v>78070</v>
      </c>
      <c r="K30" s="33">
        <v>160190</v>
      </c>
      <c r="L30" s="117">
        <v>90300</v>
      </c>
      <c r="M30" s="117">
        <v>70410</v>
      </c>
      <c r="N30" s="33">
        <f t="shared" si="0"/>
        <v>1009111.2</v>
      </c>
    </row>
    <row r="31" spans="1:14">
      <c r="A31" s="5" t="s">
        <v>94</v>
      </c>
      <c r="B31" s="6" t="s">
        <v>97</v>
      </c>
      <c r="C31" s="6"/>
      <c r="D31" s="7" t="s">
        <v>28</v>
      </c>
      <c r="E31" s="117">
        <v>0</v>
      </c>
      <c r="F31" s="117">
        <v>0</v>
      </c>
      <c r="G31" s="117">
        <v>0</v>
      </c>
      <c r="H31" s="134">
        <v>0</v>
      </c>
      <c r="I31" s="117">
        <v>0</v>
      </c>
      <c r="J31" s="117">
        <v>0</v>
      </c>
      <c r="K31" s="33">
        <v>101740</v>
      </c>
      <c r="L31" s="117">
        <v>0</v>
      </c>
      <c r="M31" s="117">
        <v>0</v>
      </c>
      <c r="N31" s="33">
        <f t="shared" si="0"/>
        <v>101740</v>
      </c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17">
        <v>0</v>
      </c>
      <c r="F32" s="117">
        <v>0</v>
      </c>
      <c r="G32" s="117">
        <v>0</v>
      </c>
      <c r="H32" s="134">
        <v>0</v>
      </c>
      <c r="I32" s="117">
        <v>0</v>
      </c>
      <c r="J32" s="117">
        <v>0</v>
      </c>
      <c r="K32" s="33">
        <v>492</v>
      </c>
      <c r="L32" s="117">
        <v>0</v>
      </c>
      <c r="M32" s="117">
        <v>0</v>
      </c>
      <c r="N32" s="33">
        <f t="shared" si="0"/>
        <v>492</v>
      </c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17">
        <v>0</v>
      </c>
      <c r="F33" s="117">
        <v>0</v>
      </c>
      <c r="G33" s="117">
        <v>0</v>
      </c>
      <c r="H33" s="134">
        <v>0</v>
      </c>
      <c r="I33" s="117">
        <v>0</v>
      </c>
      <c r="J33" s="117">
        <v>0</v>
      </c>
      <c r="K33" s="33">
        <v>29400</v>
      </c>
      <c r="L33" s="117">
        <v>0</v>
      </c>
      <c r="M33" s="117">
        <v>0</v>
      </c>
      <c r="N33" s="33">
        <f t="shared" si="0"/>
        <v>29400</v>
      </c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17">
        <v>0</v>
      </c>
      <c r="F34" s="117">
        <v>0</v>
      </c>
      <c r="G34" s="117">
        <v>0</v>
      </c>
      <c r="H34" s="134">
        <v>0</v>
      </c>
      <c r="I34" s="117">
        <v>0</v>
      </c>
      <c r="J34" s="117">
        <v>0</v>
      </c>
      <c r="K34" s="33">
        <v>0</v>
      </c>
      <c r="L34" s="117">
        <v>0</v>
      </c>
      <c r="M34" s="117">
        <v>0</v>
      </c>
      <c r="N34" s="33">
        <f t="shared" si="0"/>
        <v>0</v>
      </c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17">
        <v>0</v>
      </c>
      <c r="F35" s="117">
        <v>0</v>
      </c>
      <c r="G35" s="117">
        <v>0</v>
      </c>
      <c r="H35" s="134">
        <v>0</v>
      </c>
      <c r="I35" s="117">
        <v>0</v>
      </c>
      <c r="J35" s="117">
        <v>0</v>
      </c>
      <c r="K35" s="33">
        <v>0</v>
      </c>
      <c r="L35" s="117">
        <v>0</v>
      </c>
      <c r="M35" s="117">
        <v>0</v>
      </c>
      <c r="N35" s="33">
        <f t="shared" ref="N35:N64" si="1">SUM(E35:M35)</f>
        <v>0</v>
      </c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17">
        <v>0</v>
      </c>
      <c r="F36" s="117">
        <v>0</v>
      </c>
      <c r="G36" s="117">
        <v>0</v>
      </c>
      <c r="H36" s="134">
        <v>0</v>
      </c>
      <c r="I36" s="117">
        <v>0</v>
      </c>
      <c r="J36" s="117">
        <v>0</v>
      </c>
      <c r="K36" s="33">
        <v>0</v>
      </c>
      <c r="L36" s="117">
        <v>0</v>
      </c>
      <c r="M36" s="117">
        <v>0</v>
      </c>
      <c r="N36" s="33">
        <f t="shared" si="1"/>
        <v>0</v>
      </c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17">
        <v>0</v>
      </c>
      <c r="F37" s="117">
        <v>0</v>
      </c>
      <c r="G37" s="117">
        <v>0</v>
      </c>
      <c r="H37" s="134">
        <v>0</v>
      </c>
      <c r="I37" s="117">
        <v>0</v>
      </c>
      <c r="J37" s="117">
        <v>0</v>
      </c>
      <c r="K37" s="33">
        <v>71848</v>
      </c>
      <c r="L37" s="117">
        <v>0</v>
      </c>
      <c r="M37" s="117">
        <v>0</v>
      </c>
      <c r="N37" s="33">
        <f t="shared" si="1"/>
        <v>71848</v>
      </c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17">
        <v>0</v>
      </c>
      <c r="F38" s="117">
        <v>0</v>
      </c>
      <c r="G38" s="117">
        <v>0</v>
      </c>
      <c r="H38" s="134">
        <v>0</v>
      </c>
      <c r="I38" s="117">
        <v>0</v>
      </c>
      <c r="J38" s="117">
        <v>0</v>
      </c>
      <c r="K38" s="33">
        <v>0</v>
      </c>
      <c r="L38" s="117">
        <v>0</v>
      </c>
      <c r="M38" s="117">
        <v>0</v>
      </c>
      <c r="N38" s="33">
        <f t="shared" si="1"/>
        <v>0</v>
      </c>
    </row>
    <row r="39" spans="1:14">
      <c r="A39" s="5" t="s">
        <v>113</v>
      </c>
      <c r="B39" s="6" t="s">
        <v>119</v>
      </c>
      <c r="C39" s="6"/>
      <c r="D39" s="7" t="s">
        <v>28</v>
      </c>
      <c r="E39" s="117">
        <v>0</v>
      </c>
      <c r="F39" s="117">
        <v>0</v>
      </c>
      <c r="G39" s="117">
        <v>0</v>
      </c>
      <c r="H39" s="134">
        <v>0</v>
      </c>
      <c r="I39" s="117">
        <v>0</v>
      </c>
      <c r="J39" s="117">
        <v>0</v>
      </c>
      <c r="K39" s="33">
        <v>0</v>
      </c>
      <c r="L39" s="117">
        <v>0</v>
      </c>
      <c r="M39" s="117">
        <v>0</v>
      </c>
      <c r="N39" s="33">
        <f t="shared" si="1"/>
        <v>0</v>
      </c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18">
        <v>0</v>
      </c>
      <c r="F40" s="118">
        <v>0</v>
      </c>
      <c r="G40" s="118">
        <v>0</v>
      </c>
      <c r="H40" s="135">
        <v>0</v>
      </c>
      <c r="I40" s="118">
        <v>0</v>
      </c>
      <c r="J40" s="118">
        <v>0</v>
      </c>
      <c r="K40" s="122">
        <v>0</v>
      </c>
      <c r="L40" s="118">
        <v>0</v>
      </c>
      <c r="M40" s="118">
        <v>0</v>
      </c>
      <c r="N40" s="33">
        <f t="shared" si="1"/>
        <v>0</v>
      </c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18">
        <v>0</v>
      </c>
      <c r="F41" s="118">
        <v>0</v>
      </c>
      <c r="G41" s="118">
        <v>0</v>
      </c>
      <c r="H41" s="135">
        <v>0</v>
      </c>
      <c r="I41" s="118">
        <v>0</v>
      </c>
      <c r="J41" s="118">
        <v>0</v>
      </c>
      <c r="K41" s="122">
        <v>0</v>
      </c>
      <c r="L41" s="118">
        <v>0</v>
      </c>
      <c r="M41" s="118">
        <v>0</v>
      </c>
      <c r="N41" s="33">
        <f t="shared" si="1"/>
        <v>0</v>
      </c>
    </row>
    <row r="42" spans="1:14">
      <c r="A42" s="5" t="s">
        <v>118</v>
      </c>
      <c r="B42" s="6" t="s">
        <v>125</v>
      </c>
      <c r="C42" s="6"/>
      <c r="D42" s="7" t="s">
        <v>28</v>
      </c>
      <c r="E42" s="117">
        <v>19260</v>
      </c>
      <c r="F42" s="117">
        <v>19830</v>
      </c>
      <c r="G42" s="117">
        <v>111780</v>
      </c>
      <c r="H42" s="134">
        <v>59790</v>
      </c>
      <c r="I42" s="117">
        <v>62640</v>
      </c>
      <c r="J42" s="117">
        <v>36120</v>
      </c>
      <c r="K42" s="33">
        <v>32400</v>
      </c>
      <c r="L42" s="117">
        <v>46800</v>
      </c>
      <c r="M42" s="117">
        <v>34560</v>
      </c>
      <c r="N42" s="33">
        <f t="shared" si="1"/>
        <v>423180</v>
      </c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17">
        <v>19260</v>
      </c>
      <c r="F43" s="117">
        <v>19830</v>
      </c>
      <c r="G43" s="117">
        <v>111780</v>
      </c>
      <c r="H43" s="134">
        <v>59790</v>
      </c>
      <c r="I43" s="117">
        <v>62640</v>
      </c>
      <c r="J43" s="117">
        <v>36120</v>
      </c>
      <c r="K43" s="33">
        <v>32400</v>
      </c>
      <c r="L43" s="117">
        <v>46800</v>
      </c>
      <c r="M43" s="117">
        <v>34560</v>
      </c>
      <c r="N43" s="33">
        <f t="shared" si="1"/>
        <v>423180</v>
      </c>
    </row>
    <row r="44" spans="1:14">
      <c r="A44" s="5" t="s">
        <v>122</v>
      </c>
      <c r="B44" s="6" t="s">
        <v>129</v>
      </c>
      <c r="C44" s="6"/>
      <c r="D44" s="7" t="s">
        <v>28</v>
      </c>
      <c r="E44" s="117">
        <v>33400</v>
      </c>
      <c r="F44" s="117">
        <v>22900</v>
      </c>
      <c r="G44" s="117">
        <v>96391.2</v>
      </c>
      <c r="H44" s="134">
        <v>114350</v>
      </c>
      <c r="I44" s="117">
        <v>69800</v>
      </c>
      <c r="J44" s="117">
        <v>41950</v>
      </c>
      <c r="K44" s="33">
        <v>26050</v>
      </c>
      <c r="L44" s="117">
        <v>43500</v>
      </c>
      <c r="M44" s="117">
        <v>35850</v>
      </c>
      <c r="N44" s="33">
        <f t="shared" si="1"/>
        <v>484191.2</v>
      </c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17">
        <v>33400</v>
      </c>
      <c r="F45" s="117">
        <v>22900</v>
      </c>
      <c r="G45" s="117">
        <v>53600</v>
      </c>
      <c r="H45" s="134">
        <v>114350</v>
      </c>
      <c r="I45" s="117">
        <v>69800</v>
      </c>
      <c r="J45" s="117">
        <v>41950</v>
      </c>
      <c r="K45" s="33">
        <v>26050</v>
      </c>
      <c r="L45" s="117">
        <v>43500</v>
      </c>
      <c r="M45" s="117">
        <v>35850</v>
      </c>
      <c r="N45" s="33">
        <f t="shared" si="1"/>
        <v>441400</v>
      </c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18">
        <v>0</v>
      </c>
      <c r="F46" s="118">
        <v>0</v>
      </c>
      <c r="G46" s="118">
        <v>0</v>
      </c>
      <c r="H46" s="135">
        <v>0</v>
      </c>
      <c r="I46" s="118">
        <v>0</v>
      </c>
      <c r="J46" s="118">
        <v>0</v>
      </c>
      <c r="K46" s="122">
        <v>0</v>
      </c>
      <c r="L46" s="118">
        <v>0</v>
      </c>
      <c r="M46" s="118">
        <v>0</v>
      </c>
      <c r="N46" s="33">
        <f t="shared" si="1"/>
        <v>0</v>
      </c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18">
        <v>0</v>
      </c>
      <c r="F47" s="118">
        <v>0</v>
      </c>
      <c r="G47" s="118">
        <v>0</v>
      </c>
      <c r="H47" s="135">
        <v>0</v>
      </c>
      <c r="I47" s="118">
        <v>0</v>
      </c>
      <c r="J47" s="118">
        <v>0</v>
      </c>
      <c r="K47" s="122">
        <v>0</v>
      </c>
      <c r="L47" s="118">
        <v>0</v>
      </c>
      <c r="M47" s="118">
        <v>0</v>
      </c>
      <c r="N47" s="33">
        <f t="shared" si="1"/>
        <v>0</v>
      </c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17">
        <v>0</v>
      </c>
      <c r="F48" s="117">
        <v>0</v>
      </c>
      <c r="G48" s="117">
        <v>42791.199999999997</v>
      </c>
      <c r="H48" s="134">
        <v>0</v>
      </c>
      <c r="I48" s="117">
        <v>0</v>
      </c>
      <c r="J48" s="117">
        <v>0</v>
      </c>
      <c r="K48" s="33">
        <v>0</v>
      </c>
      <c r="L48" s="117">
        <v>0</v>
      </c>
      <c r="M48" s="117">
        <v>0</v>
      </c>
      <c r="N48" s="33">
        <f t="shared" si="1"/>
        <v>42791.199999999997</v>
      </c>
    </row>
    <row r="49" spans="1:14">
      <c r="A49" s="5" t="s">
        <v>133</v>
      </c>
      <c r="B49" s="6" t="s">
        <v>142</v>
      </c>
      <c r="C49" s="6"/>
      <c r="D49" s="7" t="s">
        <v>28</v>
      </c>
      <c r="E49" s="117">
        <v>13471837.66</v>
      </c>
      <c r="F49" s="117">
        <v>16340275.900000002</v>
      </c>
      <c r="G49" s="117">
        <v>98995797.450000003</v>
      </c>
      <c r="H49" s="134">
        <v>63326075.219999991</v>
      </c>
      <c r="I49" s="117">
        <v>51101836.189999998</v>
      </c>
      <c r="J49" s="117">
        <v>37976361.609999992</v>
      </c>
      <c r="K49" s="33">
        <v>33223938.790000003</v>
      </c>
      <c r="L49" s="117">
        <v>59590295.480000004</v>
      </c>
      <c r="M49" s="117">
        <v>30231109.279999997</v>
      </c>
      <c r="N49" s="33">
        <f t="shared" si="1"/>
        <v>404257527.57999998</v>
      </c>
    </row>
    <row r="50" spans="1:14">
      <c r="A50" s="5" t="s">
        <v>136</v>
      </c>
      <c r="B50" s="6" t="s">
        <v>144</v>
      </c>
      <c r="C50" s="6"/>
      <c r="D50" s="7" t="s">
        <v>145</v>
      </c>
      <c r="E50" s="117">
        <v>9362070</v>
      </c>
      <c r="F50" s="117">
        <v>11194350</v>
      </c>
      <c r="G50" s="117">
        <v>75956460</v>
      </c>
      <c r="H50" s="134">
        <v>46531320</v>
      </c>
      <c r="I50" s="117">
        <v>36822870</v>
      </c>
      <c r="J50" s="117">
        <v>27975630</v>
      </c>
      <c r="K50" s="33">
        <v>23742690</v>
      </c>
      <c r="L50" s="117">
        <v>43780190</v>
      </c>
      <c r="M50" s="117">
        <v>21217000</v>
      </c>
      <c r="N50" s="33">
        <f t="shared" si="1"/>
        <v>296582580</v>
      </c>
    </row>
    <row r="51" spans="1:14">
      <c r="A51" s="5" t="s">
        <v>138</v>
      </c>
      <c r="B51" s="6" t="s">
        <v>147</v>
      </c>
      <c r="C51" s="6" t="s">
        <v>35</v>
      </c>
      <c r="D51" s="20"/>
      <c r="E51" s="117">
        <v>0</v>
      </c>
      <c r="F51" s="117">
        <v>0</v>
      </c>
      <c r="G51" s="117">
        <v>0</v>
      </c>
      <c r="H51" s="134">
        <v>0</v>
      </c>
      <c r="I51" s="117">
        <v>0</v>
      </c>
      <c r="J51" s="117">
        <v>0</v>
      </c>
      <c r="K51" s="33">
        <v>0</v>
      </c>
      <c r="L51" s="117">
        <v>0</v>
      </c>
      <c r="M51" s="117">
        <v>0</v>
      </c>
      <c r="N51" s="33">
        <f t="shared" si="1"/>
        <v>0</v>
      </c>
    </row>
    <row r="52" spans="1:14">
      <c r="A52" s="5" t="s">
        <v>141</v>
      </c>
      <c r="B52" s="6" t="s">
        <v>149</v>
      </c>
      <c r="C52" s="6" t="s">
        <v>35</v>
      </c>
      <c r="D52" s="20"/>
      <c r="E52" s="117">
        <v>0</v>
      </c>
      <c r="F52" s="117">
        <v>0</v>
      </c>
      <c r="G52" s="117">
        <v>0</v>
      </c>
      <c r="H52" s="134">
        <v>0</v>
      </c>
      <c r="I52" s="117">
        <v>0</v>
      </c>
      <c r="J52" s="117">
        <v>0</v>
      </c>
      <c r="K52" s="33">
        <v>0</v>
      </c>
      <c r="L52" s="117">
        <v>0</v>
      </c>
      <c r="M52" s="117">
        <v>0</v>
      </c>
      <c r="N52" s="33">
        <f t="shared" si="1"/>
        <v>0</v>
      </c>
    </row>
    <row r="53" spans="1:14">
      <c r="A53" s="5" t="s">
        <v>143</v>
      </c>
      <c r="B53" s="6" t="s">
        <v>151</v>
      </c>
      <c r="C53" s="6" t="s">
        <v>35</v>
      </c>
      <c r="D53" s="20"/>
      <c r="E53" s="117">
        <v>0</v>
      </c>
      <c r="F53" s="117">
        <v>0</v>
      </c>
      <c r="G53" s="117">
        <v>0</v>
      </c>
      <c r="H53" s="134">
        <v>0</v>
      </c>
      <c r="I53" s="117">
        <v>0</v>
      </c>
      <c r="J53" s="117">
        <v>0</v>
      </c>
      <c r="K53" s="33">
        <v>0</v>
      </c>
      <c r="L53" s="117">
        <v>0</v>
      </c>
      <c r="M53" s="117">
        <v>0</v>
      </c>
      <c r="N53" s="33">
        <f t="shared" si="1"/>
        <v>0</v>
      </c>
    </row>
    <row r="54" spans="1:14">
      <c r="A54" s="5" t="s">
        <v>146</v>
      </c>
      <c r="B54" s="6" t="s">
        <v>153</v>
      </c>
      <c r="C54" s="6" t="s">
        <v>35</v>
      </c>
      <c r="D54" s="20"/>
      <c r="E54" s="117">
        <v>0</v>
      </c>
      <c r="F54" s="117">
        <v>0</v>
      </c>
      <c r="G54" s="117">
        <v>0</v>
      </c>
      <c r="H54" s="134">
        <v>0</v>
      </c>
      <c r="I54" s="117">
        <v>0</v>
      </c>
      <c r="J54" s="117">
        <v>0</v>
      </c>
      <c r="K54" s="33">
        <v>0</v>
      </c>
      <c r="L54" s="117">
        <v>0</v>
      </c>
      <c r="M54" s="117">
        <v>0</v>
      </c>
      <c r="N54" s="33">
        <f t="shared" si="1"/>
        <v>0</v>
      </c>
    </row>
    <row r="55" spans="1:14">
      <c r="A55" s="5" t="s">
        <v>148</v>
      </c>
      <c r="B55" s="6" t="s">
        <v>155</v>
      </c>
      <c r="C55" s="6" t="s">
        <v>35</v>
      </c>
      <c r="D55" s="20"/>
      <c r="E55" s="117">
        <v>0</v>
      </c>
      <c r="F55" s="117">
        <v>0</v>
      </c>
      <c r="G55" s="117">
        <v>0</v>
      </c>
      <c r="H55" s="134">
        <v>0</v>
      </c>
      <c r="I55" s="117">
        <v>0</v>
      </c>
      <c r="J55" s="117">
        <v>0</v>
      </c>
      <c r="K55" s="33">
        <v>0</v>
      </c>
      <c r="L55" s="117">
        <v>0</v>
      </c>
      <c r="M55" s="117">
        <v>0</v>
      </c>
      <c r="N55" s="33">
        <f t="shared" si="1"/>
        <v>0</v>
      </c>
    </row>
    <row r="56" spans="1:14">
      <c r="A56" s="5" t="s">
        <v>150</v>
      </c>
      <c r="B56" s="6" t="s">
        <v>157</v>
      </c>
      <c r="C56" s="6" t="s">
        <v>35</v>
      </c>
      <c r="D56" s="20"/>
      <c r="E56" s="117">
        <v>0</v>
      </c>
      <c r="F56" s="117">
        <v>0</v>
      </c>
      <c r="G56" s="117">
        <v>0</v>
      </c>
      <c r="H56" s="134">
        <v>0</v>
      </c>
      <c r="I56" s="117">
        <v>0</v>
      </c>
      <c r="J56" s="117">
        <v>0</v>
      </c>
      <c r="K56" s="33">
        <v>0</v>
      </c>
      <c r="L56" s="117">
        <v>0</v>
      </c>
      <c r="M56" s="117">
        <v>0</v>
      </c>
      <c r="N56" s="33">
        <f t="shared" si="1"/>
        <v>0</v>
      </c>
    </row>
    <row r="57" spans="1:14">
      <c r="A57" s="5" t="s">
        <v>152</v>
      </c>
      <c r="B57" s="6" t="s">
        <v>159</v>
      </c>
      <c r="C57" s="6" t="s">
        <v>35</v>
      </c>
      <c r="D57" s="20"/>
      <c r="E57" s="117">
        <v>0</v>
      </c>
      <c r="F57" s="117">
        <v>0</v>
      </c>
      <c r="G57" s="117">
        <v>0</v>
      </c>
      <c r="H57" s="134">
        <v>0</v>
      </c>
      <c r="I57" s="117">
        <v>0</v>
      </c>
      <c r="J57" s="117">
        <v>0</v>
      </c>
      <c r="K57" s="33">
        <v>0</v>
      </c>
      <c r="L57" s="117">
        <v>0</v>
      </c>
      <c r="M57" s="117">
        <v>0</v>
      </c>
      <c r="N57" s="33">
        <f t="shared" si="1"/>
        <v>0</v>
      </c>
    </row>
    <row r="58" spans="1:14">
      <c r="A58" s="5" t="s">
        <v>154</v>
      </c>
      <c r="B58" s="6" t="s">
        <v>161</v>
      </c>
      <c r="C58" s="6" t="s">
        <v>35</v>
      </c>
      <c r="D58" s="20"/>
      <c r="E58" s="117">
        <v>0</v>
      </c>
      <c r="F58" s="117">
        <v>0</v>
      </c>
      <c r="G58" s="117">
        <v>0</v>
      </c>
      <c r="H58" s="134">
        <v>0</v>
      </c>
      <c r="I58" s="117">
        <v>0</v>
      </c>
      <c r="J58" s="117">
        <v>0</v>
      </c>
      <c r="K58" s="33">
        <v>0</v>
      </c>
      <c r="L58" s="117">
        <v>0</v>
      </c>
      <c r="M58" s="117">
        <v>0</v>
      </c>
      <c r="N58" s="33">
        <f t="shared" si="1"/>
        <v>0</v>
      </c>
    </row>
    <row r="59" spans="1:14">
      <c r="A59" s="5" t="s">
        <v>156</v>
      </c>
      <c r="B59" s="6" t="s">
        <v>163</v>
      </c>
      <c r="C59" s="6" t="s">
        <v>35</v>
      </c>
      <c r="D59" s="20"/>
      <c r="E59" s="117">
        <v>0</v>
      </c>
      <c r="F59" s="117">
        <v>0</v>
      </c>
      <c r="G59" s="117">
        <v>0</v>
      </c>
      <c r="H59" s="134">
        <v>0</v>
      </c>
      <c r="I59" s="117">
        <v>0</v>
      </c>
      <c r="J59" s="117">
        <v>0</v>
      </c>
      <c r="K59" s="33">
        <v>0</v>
      </c>
      <c r="L59" s="117">
        <v>0</v>
      </c>
      <c r="M59" s="117">
        <v>0</v>
      </c>
      <c r="N59" s="33">
        <f t="shared" si="1"/>
        <v>0</v>
      </c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17">
        <v>450371.5</v>
      </c>
      <c r="F60" s="117">
        <v>496437.5</v>
      </c>
      <c r="G60" s="117">
        <v>3692861</v>
      </c>
      <c r="H60" s="134">
        <v>2177545</v>
      </c>
      <c r="I60" s="117">
        <v>1666843.5</v>
      </c>
      <c r="J60" s="117">
        <v>1357083</v>
      </c>
      <c r="K60" s="33">
        <v>1159678.5</v>
      </c>
      <c r="L60" s="117">
        <v>2109930.5</v>
      </c>
      <c r="M60" s="117">
        <v>1009234.5</v>
      </c>
      <c r="N60" s="33">
        <f t="shared" si="1"/>
        <v>14119985</v>
      </c>
    </row>
    <row r="61" spans="1:14">
      <c r="A61" s="5" t="s">
        <v>160</v>
      </c>
      <c r="B61" s="6" t="s">
        <v>169</v>
      </c>
      <c r="C61" s="6" t="s">
        <v>35</v>
      </c>
      <c r="D61" s="20"/>
      <c r="E61" s="117">
        <v>0</v>
      </c>
      <c r="F61" s="117">
        <v>0</v>
      </c>
      <c r="G61" s="117">
        <v>0</v>
      </c>
      <c r="H61" s="134">
        <v>0</v>
      </c>
      <c r="I61" s="117">
        <v>0</v>
      </c>
      <c r="J61" s="117">
        <v>0</v>
      </c>
      <c r="K61" s="33">
        <v>0</v>
      </c>
      <c r="L61" s="117">
        <v>0</v>
      </c>
      <c r="M61" s="117">
        <v>0</v>
      </c>
      <c r="N61" s="33">
        <f t="shared" si="1"/>
        <v>0</v>
      </c>
    </row>
    <row r="62" spans="1:14">
      <c r="A62" s="5" t="s">
        <v>162</v>
      </c>
      <c r="B62" s="6" t="s">
        <v>171</v>
      </c>
      <c r="C62" s="6" t="s">
        <v>35</v>
      </c>
      <c r="D62" s="20"/>
      <c r="E62" s="117">
        <v>0</v>
      </c>
      <c r="F62" s="117">
        <v>0</v>
      </c>
      <c r="G62" s="117">
        <v>0</v>
      </c>
      <c r="H62" s="134">
        <v>0</v>
      </c>
      <c r="I62" s="117">
        <v>0</v>
      </c>
      <c r="J62" s="117">
        <v>0</v>
      </c>
      <c r="K62" s="33">
        <v>0</v>
      </c>
      <c r="L62" s="117">
        <v>0</v>
      </c>
      <c r="M62" s="117">
        <v>0</v>
      </c>
      <c r="N62" s="33">
        <f t="shared" si="1"/>
        <v>0</v>
      </c>
    </row>
    <row r="63" spans="1:14">
      <c r="A63" s="5" t="s">
        <v>164</v>
      </c>
      <c r="B63" s="6" t="s">
        <v>173</v>
      </c>
      <c r="C63" s="6" t="s">
        <v>35</v>
      </c>
      <c r="D63" s="20"/>
      <c r="E63" s="117">
        <v>0</v>
      </c>
      <c r="F63" s="117">
        <v>0</v>
      </c>
      <c r="G63" s="117">
        <v>0</v>
      </c>
      <c r="H63" s="134">
        <v>0</v>
      </c>
      <c r="I63" s="117">
        <v>0</v>
      </c>
      <c r="J63" s="117">
        <v>0</v>
      </c>
      <c r="K63" s="33">
        <v>0</v>
      </c>
      <c r="L63" s="117">
        <v>0</v>
      </c>
      <c r="M63" s="117">
        <v>0</v>
      </c>
      <c r="N63" s="33">
        <f t="shared" si="1"/>
        <v>0</v>
      </c>
    </row>
    <row r="64" spans="1:14">
      <c r="A64" s="5" t="s">
        <v>168</v>
      </c>
      <c r="B64" s="6" t="s">
        <v>175</v>
      </c>
      <c r="C64" s="6" t="s">
        <v>35</v>
      </c>
      <c r="D64" s="20"/>
      <c r="E64" s="117">
        <v>0</v>
      </c>
      <c r="F64" s="117">
        <v>0</v>
      </c>
      <c r="G64" s="117">
        <v>0</v>
      </c>
      <c r="H64" s="134">
        <v>0</v>
      </c>
      <c r="I64" s="117">
        <v>0</v>
      </c>
      <c r="J64" s="117">
        <v>0</v>
      </c>
      <c r="K64" s="33">
        <v>0</v>
      </c>
      <c r="L64" s="117">
        <v>0</v>
      </c>
      <c r="M64" s="117">
        <v>0</v>
      </c>
      <c r="N64" s="33">
        <f t="shared" si="1"/>
        <v>0</v>
      </c>
    </row>
    <row r="65" spans="1:14">
      <c r="A65" s="5" t="s">
        <v>170</v>
      </c>
      <c r="B65" s="6" t="s">
        <v>177</v>
      </c>
      <c r="C65" s="6" t="s">
        <v>35</v>
      </c>
      <c r="D65" s="20"/>
      <c r="E65" s="117">
        <v>0</v>
      </c>
      <c r="F65" s="117">
        <v>0</v>
      </c>
      <c r="G65" s="117">
        <v>0</v>
      </c>
      <c r="H65" s="134">
        <v>0</v>
      </c>
      <c r="I65" s="117">
        <v>0</v>
      </c>
      <c r="J65" s="117">
        <v>0</v>
      </c>
      <c r="K65" s="33">
        <v>0</v>
      </c>
      <c r="L65" s="117">
        <v>0</v>
      </c>
      <c r="M65" s="117">
        <v>0</v>
      </c>
      <c r="N65" s="33">
        <f t="shared" ref="N65:N106" si="2">SUM(E65:M65)</f>
        <v>0</v>
      </c>
    </row>
    <row r="66" spans="1:14">
      <c r="A66" s="5" t="s">
        <v>172</v>
      </c>
      <c r="B66" s="6" t="s">
        <v>179</v>
      </c>
      <c r="C66" s="6" t="s">
        <v>35</v>
      </c>
      <c r="D66" s="20"/>
      <c r="E66" s="117">
        <v>0</v>
      </c>
      <c r="F66" s="117">
        <v>0</v>
      </c>
      <c r="G66" s="117">
        <v>0</v>
      </c>
      <c r="H66" s="134">
        <v>0</v>
      </c>
      <c r="I66" s="117">
        <v>0</v>
      </c>
      <c r="J66" s="117">
        <v>0</v>
      </c>
      <c r="K66" s="33">
        <v>0</v>
      </c>
      <c r="L66" s="117">
        <v>0</v>
      </c>
      <c r="M66" s="117">
        <v>0</v>
      </c>
      <c r="N66" s="33">
        <f t="shared" si="2"/>
        <v>0</v>
      </c>
    </row>
    <row r="67" spans="1:14">
      <c r="A67" s="5" t="s">
        <v>174</v>
      </c>
      <c r="B67" s="6" t="s">
        <v>181</v>
      </c>
      <c r="C67" s="6" t="s">
        <v>35</v>
      </c>
      <c r="D67" s="20"/>
      <c r="E67" s="117">
        <v>0</v>
      </c>
      <c r="F67" s="117">
        <v>0</v>
      </c>
      <c r="G67" s="117">
        <v>0</v>
      </c>
      <c r="H67" s="134">
        <v>0</v>
      </c>
      <c r="I67" s="117">
        <v>0</v>
      </c>
      <c r="J67" s="117">
        <v>0</v>
      </c>
      <c r="K67" s="33">
        <v>0</v>
      </c>
      <c r="L67" s="117">
        <v>0</v>
      </c>
      <c r="M67" s="117">
        <v>0</v>
      </c>
      <c r="N67" s="33">
        <f t="shared" si="2"/>
        <v>0</v>
      </c>
    </row>
    <row r="68" spans="1:14">
      <c r="A68" s="5" t="s">
        <v>176</v>
      </c>
      <c r="B68" s="6" t="s">
        <v>183</v>
      </c>
      <c r="C68" s="6"/>
      <c r="D68" s="7"/>
      <c r="E68" s="117">
        <v>108400</v>
      </c>
      <c r="F68" s="117">
        <v>113600</v>
      </c>
      <c r="G68" s="117">
        <v>686000</v>
      </c>
      <c r="H68" s="134">
        <v>404800</v>
      </c>
      <c r="I68" s="117">
        <v>379600</v>
      </c>
      <c r="J68" s="117">
        <v>264800</v>
      </c>
      <c r="K68" s="33">
        <v>234800</v>
      </c>
      <c r="L68" s="117">
        <v>428400</v>
      </c>
      <c r="M68" s="117">
        <v>237200</v>
      </c>
      <c r="N68" s="33">
        <f t="shared" si="2"/>
        <v>2857600</v>
      </c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118">
        <v>108400</v>
      </c>
      <c r="F69" s="118">
        <v>113600</v>
      </c>
      <c r="G69" s="118">
        <v>686000</v>
      </c>
      <c r="H69" s="135">
        <v>404800</v>
      </c>
      <c r="I69" s="118">
        <v>379600</v>
      </c>
      <c r="J69" s="118">
        <v>264800</v>
      </c>
      <c r="K69" s="122">
        <v>234800</v>
      </c>
      <c r="L69" s="118">
        <v>428400</v>
      </c>
      <c r="M69" s="118">
        <v>237200</v>
      </c>
      <c r="N69" s="33">
        <f t="shared" si="2"/>
        <v>2857600</v>
      </c>
    </row>
    <row r="70" spans="1:14">
      <c r="A70" s="5" t="s">
        <v>180</v>
      </c>
      <c r="B70" s="6" t="s">
        <v>188</v>
      </c>
      <c r="C70" s="6"/>
      <c r="D70" s="7" t="s">
        <v>28</v>
      </c>
      <c r="E70" s="117">
        <v>820978.8</v>
      </c>
      <c r="F70" s="117">
        <v>1307308.6499999999</v>
      </c>
      <c r="G70" s="117">
        <v>3614930.7</v>
      </c>
      <c r="H70" s="134">
        <v>4203953.25</v>
      </c>
      <c r="I70" s="117">
        <v>2669043.4500000002</v>
      </c>
      <c r="J70" s="117">
        <v>2117617.2000000002</v>
      </c>
      <c r="K70" s="33">
        <v>1367345.7</v>
      </c>
      <c r="L70" s="117">
        <v>3163942.05</v>
      </c>
      <c r="M70" s="117">
        <v>1499860.8</v>
      </c>
      <c r="N70" s="33">
        <f t="shared" si="2"/>
        <v>20764980.600000001</v>
      </c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118">
        <v>820978.8</v>
      </c>
      <c r="F71" s="118">
        <v>1307308.6499999999</v>
      </c>
      <c r="G71" s="118">
        <v>3614930.7</v>
      </c>
      <c r="H71" s="135">
        <v>4203953.25</v>
      </c>
      <c r="I71" s="118">
        <v>2669043.4500000002</v>
      </c>
      <c r="J71" s="118">
        <v>2117617.2000000002</v>
      </c>
      <c r="K71" s="122">
        <v>1367345.7</v>
      </c>
      <c r="L71" s="118">
        <v>3163942.05</v>
      </c>
      <c r="M71" s="118">
        <v>1499860.8</v>
      </c>
      <c r="N71" s="33">
        <f t="shared" si="2"/>
        <v>20764980.600000001</v>
      </c>
    </row>
    <row r="72" spans="1:14">
      <c r="A72" s="5" t="s">
        <v>184</v>
      </c>
      <c r="B72" s="6" t="s">
        <v>193</v>
      </c>
      <c r="C72" s="6"/>
      <c r="D72" s="7" t="s">
        <v>28</v>
      </c>
      <c r="E72" s="117">
        <v>215592</v>
      </c>
      <c r="F72" s="117">
        <v>416552</v>
      </c>
      <c r="G72" s="117">
        <v>898061.6</v>
      </c>
      <c r="H72" s="134">
        <v>1304503.1199999999</v>
      </c>
      <c r="I72" s="117">
        <v>706321.6</v>
      </c>
      <c r="J72" s="117">
        <v>601170.4</v>
      </c>
      <c r="K72" s="33">
        <v>535588.80000000005</v>
      </c>
      <c r="L72" s="117">
        <v>1032584</v>
      </c>
      <c r="M72" s="117">
        <v>330332.48</v>
      </c>
      <c r="N72" s="33">
        <f t="shared" si="2"/>
        <v>6040706</v>
      </c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118">
        <v>215592</v>
      </c>
      <c r="F73" s="118">
        <v>416552</v>
      </c>
      <c r="G73" s="118">
        <v>898061.6</v>
      </c>
      <c r="H73" s="135">
        <v>1304503.1199999999</v>
      </c>
      <c r="I73" s="118">
        <v>706321.6</v>
      </c>
      <c r="J73" s="118">
        <v>601170.4</v>
      </c>
      <c r="K73" s="122">
        <v>535588.80000000005</v>
      </c>
      <c r="L73" s="118">
        <v>1032584</v>
      </c>
      <c r="M73" s="118">
        <v>330332.48</v>
      </c>
      <c r="N73" s="33">
        <f t="shared" si="2"/>
        <v>6040706</v>
      </c>
    </row>
    <row r="74" spans="1:14">
      <c r="A74" s="5" t="s">
        <v>189</v>
      </c>
      <c r="B74" s="6" t="s">
        <v>198</v>
      </c>
      <c r="C74" s="6"/>
      <c r="D74" s="7" t="s">
        <v>28</v>
      </c>
      <c r="E74" s="117">
        <v>0</v>
      </c>
      <c r="F74" s="117">
        <v>0</v>
      </c>
      <c r="G74" s="117">
        <v>0</v>
      </c>
      <c r="H74" s="134">
        <v>0</v>
      </c>
      <c r="I74" s="117">
        <v>0</v>
      </c>
      <c r="J74" s="117">
        <v>0</v>
      </c>
      <c r="K74" s="33">
        <v>0</v>
      </c>
      <c r="L74" s="117">
        <v>0</v>
      </c>
      <c r="M74" s="117">
        <v>0</v>
      </c>
      <c r="N74" s="33">
        <f t="shared" si="2"/>
        <v>0</v>
      </c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18">
        <v>0</v>
      </c>
      <c r="F75" s="118">
        <v>0</v>
      </c>
      <c r="G75" s="118">
        <v>0</v>
      </c>
      <c r="H75" s="135">
        <v>0</v>
      </c>
      <c r="I75" s="118">
        <v>0</v>
      </c>
      <c r="J75" s="118">
        <v>0</v>
      </c>
      <c r="K75" s="122">
        <v>0</v>
      </c>
      <c r="L75" s="118">
        <v>0</v>
      </c>
      <c r="M75" s="118">
        <v>0</v>
      </c>
      <c r="N75" s="33">
        <f t="shared" si="2"/>
        <v>0</v>
      </c>
    </row>
    <row r="76" spans="1:14">
      <c r="A76" s="5" t="s">
        <v>194</v>
      </c>
      <c r="B76" s="6" t="s">
        <v>202</v>
      </c>
      <c r="C76" s="6"/>
      <c r="D76" s="7" t="s">
        <v>28</v>
      </c>
      <c r="E76" s="117">
        <v>1170720</v>
      </c>
      <c r="F76" s="117">
        <v>1226880</v>
      </c>
      <c r="G76" s="117">
        <v>7408800</v>
      </c>
      <c r="H76" s="134">
        <v>4371840</v>
      </c>
      <c r="I76" s="117">
        <v>4099680</v>
      </c>
      <c r="J76" s="117">
        <v>2859840</v>
      </c>
      <c r="K76" s="33">
        <v>2535840</v>
      </c>
      <c r="L76" s="117">
        <v>4626720</v>
      </c>
      <c r="M76" s="117">
        <v>2561760</v>
      </c>
      <c r="N76" s="33">
        <f t="shared" si="2"/>
        <v>30862080</v>
      </c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118">
        <v>1170720</v>
      </c>
      <c r="F77" s="118">
        <v>1226880</v>
      </c>
      <c r="G77" s="118">
        <v>7408800</v>
      </c>
      <c r="H77" s="135">
        <v>4371840</v>
      </c>
      <c r="I77" s="118">
        <v>4099680</v>
      </c>
      <c r="J77" s="118">
        <v>2859840</v>
      </c>
      <c r="K77" s="122">
        <v>2535840</v>
      </c>
      <c r="L77" s="118">
        <v>4626720</v>
      </c>
      <c r="M77" s="118">
        <v>2561760</v>
      </c>
      <c r="N77" s="33">
        <f t="shared" si="2"/>
        <v>30862080</v>
      </c>
    </row>
    <row r="78" spans="1:14">
      <c r="A78" s="5" t="s">
        <v>199</v>
      </c>
      <c r="B78" s="6" t="s">
        <v>207</v>
      </c>
      <c r="C78" s="6"/>
      <c r="D78" s="7" t="s">
        <v>28</v>
      </c>
      <c r="E78" s="117">
        <v>1142636.8599999999</v>
      </c>
      <c r="F78" s="117">
        <v>1201505.2500000002</v>
      </c>
      <c r="G78" s="117">
        <v>7277705.1500000004</v>
      </c>
      <c r="H78" s="134">
        <v>3998378.8499999996</v>
      </c>
      <c r="I78" s="117">
        <v>3912761.1400000006</v>
      </c>
      <c r="J78" s="117">
        <v>2787864.0100000002</v>
      </c>
      <c r="K78" s="33">
        <v>2551834.2899999996</v>
      </c>
      <c r="L78" s="117">
        <v>4498299.4300000006</v>
      </c>
      <c r="M78" s="117">
        <v>2459596</v>
      </c>
      <c r="N78" s="33">
        <f t="shared" si="2"/>
        <v>29830580.98</v>
      </c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118">
        <v>1142636.8599999999</v>
      </c>
      <c r="F79" s="118">
        <v>1201505.2500000002</v>
      </c>
      <c r="G79" s="118">
        <v>7277705.1500000004</v>
      </c>
      <c r="H79" s="135">
        <v>3998378.8499999996</v>
      </c>
      <c r="I79" s="118">
        <v>3912761.1400000006</v>
      </c>
      <c r="J79" s="118">
        <v>2787864.0100000002</v>
      </c>
      <c r="K79" s="122">
        <v>2551834.2899999996</v>
      </c>
      <c r="L79" s="118">
        <v>4498299.4300000006</v>
      </c>
      <c r="M79" s="118">
        <v>2459596</v>
      </c>
      <c r="N79" s="33">
        <f t="shared" si="2"/>
        <v>29830580.98</v>
      </c>
    </row>
    <row r="80" spans="1:14">
      <c r="A80" s="5" t="s">
        <v>203</v>
      </c>
      <c r="B80" s="6" t="s">
        <v>211</v>
      </c>
      <c r="C80" s="6"/>
      <c r="D80" s="7" t="s">
        <v>28</v>
      </c>
      <c r="E80" s="117">
        <v>64000</v>
      </c>
      <c r="F80" s="117">
        <v>64000</v>
      </c>
      <c r="G80" s="117">
        <v>320000</v>
      </c>
      <c r="H80" s="134">
        <v>224000</v>
      </c>
      <c r="I80" s="117">
        <v>320000</v>
      </c>
      <c r="J80" s="117">
        <v>64000</v>
      </c>
      <c r="K80" s="33">
        <v>128000</v>
      </c>
      <c r="L80" s="117">
        <v>320000</v>
      </c>
      <c r="M80" s="117">
        <v>224000</v>
      </c>
      <c r="N80" s="33">
        <f t="shared" si="2"/>
        <v>1728000</v>
      </c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17">
        <v>64000</v>
      </c>
      <c r="F81" s="117">
        <v>64000</v>
      </c>
      <c r="G81" s="117">
        <v>320000</v>
      </c>
      <c r="H81" s="134">
        <v>224000</v>
      </c>
      <c r="I81" s="117">
        <v>320000</v>
      </c>
      <c r="J81" s="117">
        <v>64000</v>
      </c>
      <c r="K81" s="33">
        <v>128000</v>
      </c>
      <c r="L81" s="117">
        <v>320000</v>
      </c>
      <c r="M81" s="117">
        <v>224000</v>
      </c>
      <c r="N81" s="33">
        <f t="shared" si="2"/>
        <v>1728000</v>
      </c>
    </row>
    <row r="82" spans="1:14">
      <c r="A82" s="5" t="s">
        <v>208</v>
      </c>
      <c r="B82" s="6" t="s">
        <v>216</v>
      </c>
      <c r="C82" s="6"/>
      <c r="D82" s="7" t="s">
        <v>28</v>
      </c>
      <c r="E82" s="117">
        <v>481440</v>
      </c>
      <c r="F82" s="117">
        <v>656080</v>
      </c>
      <c r="G82" s="117">
        <v>2463840</v>
      </c>
      <c r="H82" s="134">
        <v>1883280</v>
      </c>
      <c r="I82" s="117">
        <v>1878560</v>
      </c>
      <c r="J82" s="117">
        <v>953440</v>
      </c>
      <c r="K82" s="33">
        <v>1967840</v>
      </c>
      <c r="L82" s="117">
        <v>1548160</v>
      </c>
      <c r="M82" s="117">
        <v>1595360</v>
      </c>
      <c r="N82" s="33">
        <f t="shared" si="2"/>
        <v>13428000</v>
      </c>
    </row>
    <row r="83" spans="1:14">
      <c r="A83" s="5" t="s">
        <v>210</v>
      </c>
      <c r="B83" s="6" t="s">
        <v>218</v>
      </c>
      <c r="C83" s="6"/>
      <c r="D83" s="7" t="s">
        <v>28</v>
      </c>
      <c r="E83" s="117">
        <v>0</v>
      </c>
      <c r="F83" s="117">
        <v>0</v>
      </c>
      <c r="G83" s="117">
        <v>0</v>
      </c>
      <c r="H83" s="134">
        <v>0</v>
      </c>
      <c r="I83" s="117">
        <v>0</v>
      </c>
      <c r="J83" s="117">
        <v>0</v>
      </c>
      <c r="K83" s="33">
        <v>4320</v>
      </c>
      <c r="L83" s="117">
        <v>0</v>
      </c>
      <c r="M83" s="117">
        <v>0</v>
      </c>
      <c r="N83" s="33">
        <f t="shared" si="2"/>
        <v>4320</v>
      </c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17">
        <v>0</v>
      </c>
      <c r="F84" s="117">
        <v>0</v>
      </c>
      <c r="G84" s="117">
        <v>0</v>
      </c>
      <c r="H84" s="134">
        <v>0</v>
      </c>
      <c r="I84" s="117">
        <v>0</v>
      </c>
      <c r="J84" s="117">
        <v>0</v>
      </c>
      <c r="K84" s="33">
        <v>0</v>
      </c>
      <c r="L84" s="117">
        <v>0</v>
      </c>
      <c r="M84" s="117">
        <v>0</v>
      </c>
      <c r="N84" s="33">
        <f t="shared" si="2"/>
        <v>0</v>
      </c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17">
        <v>0</v>
      </c>
      <c r="F85" s="117">
        <v>0</v>
      </c>
      <c r="G85" s="117">
        <v>0</v>
      </c>
      <c r="H85" s="134">
        <v>0</v>
      </c>
      <c r="I85" s="117">
        <v>0</v>
      </c>
      <c r="J85" s="117">
        <v>0</v>
      </c>
      <c r="K85" s="33">
        <v>4320</v>
      </c>
      <c r="L85" s="117">
        <v>0</v>
      </c>
      <c r="M85" s="117">
        <v>0</v>
      </c>
      <c r="N85" s="33">
        <f t="shared" si="2"/>
        <v>4320</v>
      </c>
    </row>
    <row r="86" spans="1:14">
      <c r="A86" s="5" t="s">
        <v>217</v>
      </c>
      <c r="B86" s="6" t="s">
        <v>225</v>
      </c>
      <c r="C86" s="6"/>
      <c r="D86" s="7" t="s">
        <v>28</v>
      </c>
      <c r="E86" s="117">
        <v>481440</v>
      </c>
      <c r="F86" s="117">
        <v>656080</v>
      </c>
      <c r="G86" s="117">
        <v>2463840</v>
      </c>
      <c r="H86" s="134">
        <v>1883280</v>
      </c>
      <c r="I86" s="117">
        <v>1878560</v>
      </c>
      <c r="J86" s="117">
        <v>953440</v>
      </c>
      <c r="K86" s="33">
        <v>1963520</v>
      </c>
      <c r="L86" s="117">
        <v>1548160</v>
      </c>
      <c r="M86" s="117">
        <v>1595360</v>
      </c>
      <c r="N86" s="33">
        <f t="shared" si="2"/>
        <v>13423680</v>
      </c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118">
        <v>40800</v>
      </c>
      <c r="F87" s="118">
        <v>55600</v>
      </c>
      <c r="G87" s="118">
        <v>208800</v>
      </c>
      <c r="H87" s="135">
        <v>159600</v>
      </c>
      <c r="I87" s="118">
        <v>159200</v>
      </c>
      <c r="J87" s="118">
        <v>80800</v>
      </c>
      <c r="K87" s="122">
        <v>166400</v>
      </c>
      <c r="L87" s="118">
        <v>131200</v>
      </c>
      <c r="M87" s="118">
        <v>135200</v>
      </c>
      <c r="N87" s="33">
        <f t="shared" si="2"/>
        <v>1137600</v>
      </c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118">
        <v>440640</v>
      </c>
      <c r="F88" s="118">
        <v>600480</v>
      </c>
      <c r="G88" s="118">
        <v>2255040</v>
      </c>
      <c r="H88" s="135">
        <v>1723680</v>
      </c>
      <c r="I88" s="118">
        <v>1719360</v>
      </c>
      <c r="J88" s="118">
        <v>872640</v>
      </c>
      <c r="K88" s="122">
        <v>1797120</v>
      </c>
      <c r="L88" s="118">
        <v>1416960</v>
      </c>
      <c r="M88" s="118">
        <v>1460160</v>
      </c>
      <c r="N88" s="33">
        <f t="shared" si="2"/>
        <v>12286080</v>
      </c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117">
        <v>0</v>
      </c>
      <c r="F89" s="117">
        <v>0</v>
      </c>
      <c r="G89" s="117">
        <v>0</v>
      </c>
      <c r="H89" s="134">
        <v>0</v>
      </c>
      <c r="I89" s="117">
        <v>0</v>
      </c>
      <c r="J89" s="117">
        <v>0</v>
      </c>
      <c r="K89" s="33">
        <v>0</v>
      </c>
      <c r="L89" s="117">
        <v>0</v>
      </c>
      <c r="M89" s="117">
        <v>0</v>
      </c>
      <c r="N89" s="33">
        <f t="shared" si="2"/>
        <v>0</v>
      </c>
    </row>
    <row r="90" spans="1:14">
      <c r="A90" s="5" t="s">
        <v>226</v>
      </c>
      <c r="B90" s="6" t="s">
        <v>235</v>
      </c>
      <c r="C90" s="6"/>
      <c r="D90" s="7" t="s">
        <v>28</v>
      </c>
      <c r="E90" s="117">
        <v>106000</v>
      </c>
      <c r="F90" s="117">
        <v>160000</v>
      </c>
      <c r="G90" s="117">
        <v>370000</v>
      </c>
      <c r="H90" s="134">
        <v>404000</v>
      </c>
      <c r="I90" s="117">
        <v>313000</v>
      </c>
      <c r="J90" s="117">
        <v>352000</v>
      </c>
      <c r="K90" s="33">
        <v>160000</v>
      </c>
      <c r="L90" s="117">
        <v>192000</v>
      </c>
      <c r="M90" s="117">
        <v>106000</v>
      </c>
      <c r="N90" s="33">
        <f t="shared" si="2"/>
        <v>2163000</v>
      </c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117">
        <v>106000</v>
      </c>
      <c r="F91" s="117">
        <v>160000</v>
      </c>
      <c r="G91" s="117">
        <v>370000</v>
      </c>
      <c r="H91" s="134">
        <v>404000</v>
      </c>
      <c r="I91" s="117">
        <v>313000</v>
      </c>
      <c r="J91" s="117">
        <v>352000</v>
      </c>
      <c r="K91" s="33">
        <v>160000</v>
      </c>
      <c r="L91" s="117">
        <v>192000</v>
      </c>
      <c r="M91" s="117">
        <v>106000</v>
      </c>
      <c r="N91" s="33">
        <f t="shared" si="2"/>
        <v>2163000</v>
      </c>
    </row>
    <row r="92" spans="1:14" ht="12" thickTop="1">
      <c r="A92" s="5" t="s">
        <v>232</v>
      </c>
      <c r="B92" s="28" t="s">
        <v>240</v>
      </c>
      <c r="C92" s="28"/>
      <c r="D92" s="29"/>
      <c r="E92" s="117">
        <v>0</v>
      </c>
      <c r="F92" s="117">
        <v>0</v>
      </c>
      <c r="G92" s="117">
        <v>0</v>
      </c>
      <c r="H92" s="134">
        <v>0</v>
      </c>
      <c r="I92" s="117">
        <v>0</v>
      </c>
      <c r="J92" s="117">
        <v>0</v>
      </c>
      <c r="K92" s="33">
        <v>0</v>
      </c>
      <c r="L92" s="117">
        <v>0</v>
      </c>
      <c r="M92" s="117">
        <v>0</v>
      </c>
      <c r="N92" s="123">
        <f t="shared" si="2"/>
        <v>0</v>
      </c>
    </row>
    <row r="93" spans="1:14" ht="22.5">
      <c r="A93" s="5" t="s">
        <v>234</v>
      </c>
      <c r="B93" s="6" t="s">
        <v>242</v>
      </c>
      <c r="C93" s="6"/>
      <c r="D93" s="7" t="s">
        <v>243</v>
      </c>
      <c r="E93" s="117">
        <v>271</v>
      </c>
      <c r="F93" s="117">
        <v>284</v>
      </c>
      <c r="G93" s="117">
        <v>1715</v>
      </c>
      <c r="H93" s="134">
        <v>1012</v>
      </c>
      <c r="I93" s="117">
        <v>949</v>
      </c>
      <c r="J93" s="117">
        <v>662</v>
      </c>
      <c r="K93" s="33">
        <v>587</v>
      </c>
      <c r="L93" s="117">
        <v>1071</v>
      </c>
      <c r="M93" s="117">
        <v>593</v>
      </c>
      <c r="N93" s="123">
        <f t="shared" si="2"/>
        <v>7144</v>
      </c>
    </row>
    <row r="94" spans="1:14">
      <c r="A94" s="5" t="s">
        <v>236</v>
      </c>
      <c r="B94" s="32" t="s">
        <v>245</v>
      </c>
      <c r="C94" s="32"/>
      <c r="D94" s="15"/>
      <c r="E94" s="117">
        <v>55</v>
      </c>
      <c r="F94" s="117">
        <v>80</v>
      </c>
      <c r="G94" s="117">
        <v>589</v>
      </c>
      <c r="H94" s="134">
        <v>285</v>
      </c>
      <c r="I94" s="117">
        <v>279</v>
      </c>
      <c r="J94" s="117">
        <v>185</v>
      </c>
      <c r="K94" s="33">
        <v>198</v>
      </c>
      <c r="L94" s="117">
        <v>403</v>
      </c>
      <c r="M94" s="117">
        <v>196</v>
      </c>
      <c r="N94" s="123">
        <f t="shared" si="2"/>
        <v>2270</v>
      </c>
    </row>
    <row r="95" spans="1:14">
      <c r="A95" s="5" t="s">
        <v>239</v>
      </c>
      <c r="B95" s="32" t="s">
        <v>247</v>
      </c>
      <c r="C95" s="32"/>
      <c r="D95" s="7"/>
      <c r="E95" s="117">
        <v>66</v>
      </c>
      <c r="F95" s="117">
        <v>100</v>
      </c>
      <c r="G95" s="117">
        <v>734</v>
      </c>
      <c r="H95" s="134">
        <v>410</v>
      </c>
      <c r="I95" s="117">
        <v>336</v>
      </c>
      <c r="J95" s="117">
        <v>274</v>
      </c>
      <c r="K95" s="33">
        <v>214</v>
      </c>
      <c r="L95" s="117">
        <v>427</v>
      </c>
      <c r="M95" s="117">
        <v>210</v>
      </c>
      <c r="N95" s="123">
        <f t="shared" si="2"/>
        <v>2771</v>
      </c>
    </row>
    <row r="96" spans="1:14">
      <c r="A96" s="5" t="s">
        <v>241</v>
      </c>
      <c r="B96" s="32" t="s">
        <v>249</v>
      </c>
      <c r="C96" s="32"/>
      <c r="D96" s="15"/>
      <c r="E96" s="117">
        <v>144</v>
      </c>
      <c r="F96" s="117">
        <v>99</v>
      </c>
      <c r="G96" s="117">
        <v>385</v>
      </c>
      <c r="H96" s="134">
        <v>311</v>
      </c>
      <c r="I96" s="117">
        <v>330</v>
      </c>
      <c r="J96" s="117">
        <v>195</v>
      </c>
      <c r="K96" s="33">
        <v>168</v>
      </c>
      <c r="L96" s="117">
        <v>236</v>
      </c>
      <c r="M96" s="117">
        <v>186</v>
      </c>
      <c r="N96" s="123">
        <f t="shared" si="2"/>
        <v>2054</v>
      </c>
    </row>
    <row r="97" spans="1:14">
      <c r="A97" s="5" t="s">
        <v>244</v>
      </c>
      <c r="B97" s="32" t="s">
        <v>251</v>
      </c>
      <c r="C97" s="32"/>
      <c r="D97" s="15"/>
      <c r="E97" s="117">
        <v>6</v>
      </c>
      <c r="F97" s="117">
        <v>5</v>
      </c>
      <c r="G97" s="117">
        <v>7</v>
      </c>
      <c r="H97" s="134">
        <v>6</v>
      </c>
      <c r="I97" s="117">
        <v>4</v>
      </c>
      <c r="J97" s="117">
        <v>8</v>
      </c>
      <c r="K97" s="33">
        <v>7</v>
      </c>
      <c r="L97" s="117">
        <v>5</v>
      </c>
      <c r="M97" s="117">
        <v>1</v>
      </c>
      <c r="N97" s="123">
        <f t="shared" si="2"/>
        <v>49</v>
      </c>
    </row>
    <row r="98" spans="1:14" ht="22.5">
      <c r="A98" s="5" t="s">
        <v>246</v>
      </c>
      <c r="B98" s="6" t="s">
        <v>253</v>
      </c>
      <c r="C98" s="6"/>
      <c r="D98" s="7" t="s">
        <v>254</v>
      </c>
      <c r="E98" s="117">
        <v>2901</v>
      </c>
      <c r="F98" s="117">
        <v>3148</v>
      </c>
      <c r="G98" s="117">
        <v>23120</v>
      </c>
      <c r="H98" s="134">
        <v>13841</v>
      </c>
      <c r="I98" s="117">
        <v>10640</v>
      </c>
      <c r="J98" s="117">
        <v>8603</v>
      </c>
      <c r="K98" s="33">
        <v>7282</v>
      </c>
      <c r="L98" s="117">
        <v>13256</v>
      </c>
      <c r="M98" s="117">
        <v>6367</v>
      </c>
      <c r="N98" s="123">
        <f t="shared" si="2"/>
        <v>89158</v>
      </c>
    </row>
    <row r="99" spans="1:14">
      <c r="A99" s="5" t="s">
        <v>248</v>
      </c>
      <c r="B99" s="32" t="s">
        <v>245</v>
      </c>
      <c r="C99" s="32"/>
      <c r="D99" s="15"/>
      <c r="E99" s="117">
        <v>593</v>
      </c>
      <c r="F99" s="117">
        <v>688</v>
      </c>
      <c r="G99" s="117">
        <v>7183</v>
      </c>
      <c r="H99" s="134">
        <v>3376</v>
      </c>
      <c r="I99" s="117">
        <v>2948</v>
      </c>
      <c r="J99" s="117">
        <v>2047</v>
      </c>
      <c r="K99" s="33">
        <v>2435</v>
      </c>
      <c r="L99" s="117">
        <v>3640</v>
      </c>
      <c r="M99" s="117">
        <v>1708</v>
      </c>
      <c r="N99" s="123">
        <f t="shared" si="2"/>
        <v>24618</v>
      </c>
    </row>
    <row r="100" spans="1:14">
      <c r="A100" s="5" t="s">
        <v>250</v>
      </c>
      <c r="B100" s="32" t="s">
        <v>247</v>
      </c>
      <c r="C100" s="32"/>
      <c r="D100" s="7"/>
      <c r="E100" s="117">
        <v>816</v>
      </c>
      <c r="F100" s="117">
        <v>1361</v>
      </c>
      <c r="G100" s="117">
        <v>11593</v>
      </c>
      <c r="H100" s="134">
        <v>6220</v>
      </c>
      <c r="I100" s="117">
        <v>3921</v>
      </c>
      <c r="J100" s="117">
        <v>3871</v>
      </c>
      <c r="K100" s="33">
        <v>2906</v>
      </c>
      <c r="L100" s="117">
        <v>6831</v>
      </c>
      <c r="M100" s="117">
        <v>2937</v>
      </c>
      <c r="N100" s="123">
        <f t="shared" si="2"/>
        <v>40456</v>
      </c>
    </row>
    <row r="101" spans="1:14">
      <c r="A101" s="5" t="s">
        <v>252</v>
      </c>
      <c r="B101" s="32" t="s">
        <v>249</v>
      </c>
      <c r="C101" s="32"/>
      <c r="D101" s="15"/>
      <c r="E101" s="117">
        <v>1492</v>
      </c>
      <c r="F101" s="117">
        <v>1099</v>
      </c>
      <c r="G101" s="117">
        <v>4344</v>
      </c>
      <c r="H101" s="134">
        <v>4245</v>
      </c>
      <c r="I101" s="117">
        <v>3771</v>
      </c>
      <c r="J101" s="117">
        <v>2685</v>
      </c>
      <c r="K101" s="33">
        <v>1941</v>
      </c>
      <c r="L101" s="117">
        <v>2785</v>
      </c>
      <c r="M101" s="117">
        <v>1722</v>
      </c>
      <c r="N101" s="123">
        <f t="shared" si="2"/>
        <v>24084</v>
      </c>
    </row>
    <row r="102" spans="1:14">
      <c r="A102" s="5" t="s">
        <v>255</v>
      </c>
      <c r="B102" s="32" t="s">
        <v>251</v>
      </c>
      <c r="C102" s="32"/>
      <c r="D102" s="15"/>
      <c r="E102" s="117">
        <v>0</v>
      </c>
      <c r="F102" s="117">
        <v>0</v>
      </c>
      <c r="G102" s="117">
        <v>0</v>
      </c>
      <c r="H102" s="134">
        <v>0</v>
      </c>
      <c r="I102" s="117">
        <v>0</v>
      </c>
      <c r="J102" s="117">
        <v>0</v>
      </c>
      <c r="K102" s="33">
        <v>0</v>
      </c>
      <c r="L102" s="117">
        <v>0</v>
      </c>
      <c r="M102" s="117">
        <v>0</v>
      </c>
      <c r="N102" s="123">
        <f t="shared" si="2"/>
        <v>0</v>
      </c>
    </row>
    <row r="103" spans="1:14">
      <c r="A103" s="5" t="s">
        <v>256</v>
      </c>
      <c r="B103" s="6" t="s">
        <v>260</v>
      </c>
      <c r="C103" s="6"/>
      <c r="D103" s="20"/>
      <c r="E103" s="117">
        <v>0</v>
      </c>
      <c r="F103" s="117">
        <v>0</v>
      </c>
      <c r="G103" s="117">
        <v>0</v>
      </c>
      <c r="H103" s="134">
        <v>0</v>
      </c>
      <c r="I103" s="117">
        <v>0</v>
      </c>
      <c r="J103" s="117">
        <v>0</v>
      </c>
      <c r="K103" s="33">
        <v>1</v>
      </c>
      <c r="L103" s="117">
        <v>0</v>
      </c>
      <c r="M103" s="117">
        <v>0</v>
      </c>
      <c r="N103" s="123">
        <f t="shared" si="2"/>
        <v>1</v>
      </c>
    </row>
    <row r="104" spans="1:14">
      <c r="A104" s="5" t="s">
        <v>257</v>
      </c>
      <c r="B104" s="6" t="s">
        <v>261</v>
      </c>
      <c r="C104" s="6"/>
      <c r="D104" s="7"/>
      <c r="E104" s="117">
        <v>102</v>
      </c>
      <c r="F104" s="117">
        <v>139</v>
      </c>
      <c r="G104" s="117">
        <v>522</v>
      </c>
      <c r="H104" s="134">
        <v>399</v>
      </c>
      <c r="I104" s="117">
        <v>398</v>
      </c>
      <c r="J104" s="117">
        <v>202</v>
      </c>
      <c r="K104" s="33">
        <v>416</v>
      </c>
      <c r="L104" s="117">
        <v>328</v>
      </c>
      <c r="M104" s="117">
        <v>338</v>
      </c>
      <c r="N104" s="123">
        <f t="shared" si="2"/>
        <v>2844</v>
      </c>
    </row>
    <row r="105" spans="1:14">
      <c r="A105" s="5" t="s">
        <v>258</v>
      </c>
      <c r="B105" s="32" t="s">
        <v>262</v>
      </c>
      <c r="C105" s="32"/>
      <c r="D105" s="20"/>
      <c r="E105" s="117">
        <v>54731.920000000006</v>
      </c>
      <c r="F105" s="117">
        <v>87153.91</v>
      </c>
      <c r="G105" s="117">
        <v>240995.37999999998</v>
      </c>
      <c r="H105" s="134">
        <v>280263.55000000005</v>
      </c>
      <c r="I105" s="117">
        <v>177936.23</v>
      </c>
      <c r="J105" s="117">
        <v>141174.47999999998</v>
      </c>
      <c r="K105" s="33">
        <v>91156.37999999999</v>
      </c>
      <c r="L105" s="117">
        <v>210929.47000000003</v>
      </c>
      <c r="M105" s="117">
        <v>99990.719999999987</v>
      </c>
      <c r="N105" s="33">
        <f t="shared" si="2"/>
        <v>1384332.0399999998</v>
      </c>
    </row>
    <row r="106" spans="1:14">
      <c r="A106" s="5" t="s">
        <v>259</v>
      </c>
      <c r="B106" s="32" t="s">
        <v>263</v>
      </c>
      <c r="C106" s="32"/>
      <c r="D106" s="20"/>
      <c r="E106" s="33">
        <v>26949</v>
      </c>
      <c r="F106" s="33">
        <v>52069</v>
      </c>
      <c r="G106" s="33">
        <v>112257.7</v>
      </c>
      <c r="H106" s="136">
        <v>163062.88999999998</v>
      </c>
      <c r="I106" s="33">
        <v>88290.2</v>
      </c>
      <c r="J106" s="33">
        <v>75146.3</v>
      </c>
      <c r="K106" s="33">
        <v>66948.600000000006</v>
      </c>
      <c r="L106" s="33">
        <v>129073</v>
      </c>
      <c r="M106" s="33">
        <v>41291.56</v>
      </c>
      <c r="N106" s="33">
        <f t="shared" si="2"/>
        <v>755088.25</v>
      </c>
    </row>
    <row r="107" spans="1:14">
      <c r="E107" s="1">
        <f>E4/E93</f>
        <v>339125.36564575648</v>
      </c>
      <c r="F107" s="1">
        <f t="shared" ref="F107:N107" si="3">F4/F93</f>
        <v>339683.66221830988</v>
      </c>
      <c r="G107" s="1">
        <f t="shared" si="3"/>
        <v>342812.64962099126</v>
      </c>
      <c r="H107" s="1">
        <f t="shared" si="3"/>
        <v>332125.82197628461</v>
      </c>
      <c r="I107" s="1">
        <f t="shared" si="3"/>
        <v>337037.19229715492</v>
      </c>
      <c r="J107" s="1">
        <f t="shared" si="3"/>
        <v>338868.77250755287</v>
      </c>
      <c r="K107" s="1">
        <f t="shared" si="3"/>
        <v>347377.01085178874</v>
      </c>
      <c r="L107" s="1">
        <f t="shared" si="3"/>
        <v>340809.47637721756</v>
      </c>
      <c r="M107" s="1">
        <f t="shared" si="3"/>
        <v>341163.79136593593</v>
      </c>
      <c r="N107" s="1">
        <f t="shared" si="3"/>
        <v>339839.72086226207</v>
      </c>
    </row>
  </sheetData>
  <protectedRanges>
    <protectedRange password="E9C1" sqref="D28 A2:D5 B6:D2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Q130"/>
  <sheetViews>
    <sheetView workbookViewId="0">
      <pane xSplit="2" ySplit="3" topLeftCell="C52" activePane="bottomRight" state="frozen"/>
      <selection pane="topRight" activeCell="C1" sqref="C1"/>
      <selection pane="bottomLeft" activeCell="A4" sqref="A4"/>
      <selection pane="bottomRight" activeCell="H3" sqref="H1:H1048576"/>
    </sheetView>
  </sheetViews>
  <sheetFormatPr defaultRowHeight="13.5"/>
  <cols>
    <col min="1" max="1" width="0" hidden="1" customWidth="1"/>
    <col min="2" max="2" width="25.625" customWidth="1"/>
    <col min="3" max="3" width="6.5" customWidth="1"/>
    <col min="6" max="6" width="12.875" customWidth="1"/>
    <col min="7" max="7" width="13" style="155" customWidth="1"/>
    <col min="8" max="8" width="10.5" bestFit="1" customWidth="1"/>
    <col min="9" max="9" width="12.25" bestFit="1" customWidth="1"/>
    <col min="10" max="10" width="12.375" customWidth="1"/>
    <col min="11" max="12" width="10.5" bestFit="1" customWidth="1"/>
    <col min="13" max="13" width="15" bestFit="1" customWidth="1"/>
    <col min="14" max="14" width="12.125" customWidth="1"/>
    <col min="15" max="15" width="12.25" customWidth="1"/>
    <col min="16" max="16" width="10.5" bestFit="1" customWidth="1"/>
    <col min="17" max="17" width="11.625" bestFit="1" customWidth="1"/>
  </cols>
  <sheetData>
    <row r="1" spans="1:17" ht="20.25">
      <c r="A1" s="828" t="s">
        <v>664</v>
      </c>
      <c r="B1" s="829"/>
      <c r="C1" s="829"/>
      <c r="D1" s="829"/>
      <c r="E1" s="829"/>
      <c r="F1" s="829"/>
      <c r="G1" s="829"/>
      <c r="H1" s="829"/>
      <c r="I1" s="829"/>
      <c r="J1" s="829"/>
      <c r="K1" s="829"/>
      <c r="L1" s="829"/>
      <c r="M1" s="829"/>
      <c r="N1" s="829"/>
      <c r="O1" s="829"/>
      <c r="P1" s="829"/>
      <c r="Q1" s="829"/>
    </row>
    <row r="2" spans="1:17" s="155" customFormat="1">
      <c r="A2" s="830" t="s">
        <v>594</v>
      </c>
      <c r="B2" s="832" t="s">
        <v>635</v>
      </c>
      <c r="C2" s="832" t="s">
        <v>1</v>
      </c>
      <c r="D2" s="833" t="s">
        <v>636</v>
      </c>
      <c r="E2" s="834" t="s">
        <v>637</v>
      </c>
      <c r="F2" s="826" t="s">
        <v>653</v>
      </c>
      <c r="G2" s="827"/>
      <c r="H2" s="827"/>
      <c r="I2" s="827"/>
      <c r="J2" s="826" t="s">
        <v>652</v>
      </c>
      <c r="K2" s="827"/>
      <c r="L2" s="827"/>
      <c r="M2" s="827"/>
      <c r="N2" s="826" t="s">
        <v>666</v>
      </c>
      <c r="O2" s="827"/>
      <c r="P2" s="827"/>
      <c r="Q2" s="827"/>
    </row>
    <row r="3" spans="1:17" ht="22.5">
      <c r="A3" s="831"/>
      <c r="B3" s="831"/>
      <c r="C3" s="831"/>
      <c r="D3" s="831"/>
      <c r="E3" s="831"/>
      <c r="F3" s="158" t="s">
        <v>654</v>
      </c>
      <c r="G3" s="157" t="s">
        <v>651</v>
      </c>
      <c r="H3" s="160" t="s">
        <v>638</v>
      </c>
      <c r="I3" s="160" t="s">
        <v>639</v>
      </c>
      <c r="J3" s="158" t="s">
        <v>654</v>
      </c>
      <c r="K3" s="157" t="s">
        <v>651</v>
      </c>
      <c r="L3" s="160" t="s">
        <v>638</v>
      </c>
      <c r="M3" s="160" t="s">
        <v>639</v>
      </c>
      <c r="N3" s="158" t="s">
        <v>654</v>
      </c>
      <c r="O3" s="157" t="s">
        <v>651</v>
      </c>
      <c r="P3" s="160" t="s">
        <v>638</v>
      </c>
      <c r="Q3" s="160" t="s">
        <v>639</v>
      </c>
    </row>
    <row r="4" spans="1:17" s="161" customFormat="1" ht="20.100000000000001" customHeight="1">
      <c r="A4" s="160" t="s">
        <v>535</v>
      </c>
      <c r="B4" s="159" t="s">
        <v>460</v>
      </c>
      <c r="C4" s="159">
        <v>1</v>
      </c>
      <c r="D4" s="159" t="s">
        <v>640</v>
      </c>
      <c r="E4" s="159" t="s">
        <v>377</v>
      </c>
      <c r="F4" s="165">
        <v>23856797</v>
      </c>
      <c r="G4" s="165">
        <v>593664</v>
      </c>
      <c r="H4" s="164">
        <v>777582</v>
      </c>
      <c r="I4" s="164">
        <f>F4+H4</f>
        <v>24634379</v>
      </c>
      <c r="J4" s="166">
        <v>23983700</v>
      </c>
      <c r="K4" s="166">
        <v>472944</v>
      </c>
      <c r="L4" s="166">
        <v>575905.04</v>
      </c>
      <c r="M4" s="166">
        <f>J4+L4</f>
        <v>24559605.039999999</v>
      </c>
      <c r="N4" s="166">
        <f>F4-J4</f>
        <v>-126903</v>
      </c>
      <c r="O4" s="166">
        <f t="shared" ref="O4:Q21" si="0">G4-K4</f>
        <v>120720</v>
      </c>
      <c r="P4" s="166">
        <f t="shared" si="0"/>
        <v>201676.95999999996</v>
      </c>
      <c r="Q4" s="166">
        <f t="shared" si="0"/>
        <v>74773.960000000894</v>
      </c>
    </row>
    <row r="5" spans="1:17" s="161" customFormat="1" ht="20.100000000000001" customHeight="1">
      <c r="A5" s="152" t="s">
        <v>535</v>
      </c>
      <c r="B5" s="159" t="s">
        <v>465</v>
      </c>
      <c r="C5" s="159">
        <v>2</v>
      </c>
      <c r="D5" s="159" t="s">
        <v>641</v>
      </c>
      <c r="E5" s="159" t="s">
        <v>642</v>
      </c>
      <c r="F5" s="165">
        <v>1240500</v>
      </c>
      <c r="G5" s="165">
        <v>0</v>
      </c>
      <c r="H5" s="164"/>
      <c r="I5" s="164">
        <f t="shared" ref="I5:I72" si="1">F5+H5</f>
        <v>1240500</v>
      </c>
      <c r="J5" s="166">
        <v>1099200</v>
      </c>
      <c r="K5" s="166"/>
      <c r="L5" s="166"/>
      <c r="M5" s="166">
        <f t="shared" ref="M5:M72" si="2">J5+L5</f>
        <v>1099200</v>
      </c>
      <c r="N5" s="166">
        <f t="shared" ref="N5:Q72" si="3">F5-J5</f>
        <v>141300</v>
      </c>
      <c r="O5" s="166">
        <f t="shared" si="0"/>
        <v>0</v>
      </c>
      <c r="P5" s="166">
        <f t="shared" si="0"/>
        <v>0</v>
      </c>
      <c r="Q5" s="166">
        <f t="shared" si="0"/>
        <v>141300</v>
      </c>
    </row>
    <row r="6" spans="1:17" s="161" customFormat="1" ht="20.100000000000001" customHeight="1">
      <c r="A6" s="152" t="s">
        <v>535</v>
      </c>
      <c r="B6" s="159" t="s">
        <v>462</v>
      </c>
      <c r="C6" s="159">
        <v>3</v>
      </c>
      <c r="D6" s="159" t="s">
        <v>641</v>
      </c>
      <c r="E6" s="159" t="s">
        <v>382</v>
      </c>
      <c r="F6" s="165">
        <v>11814609</v>
      </c>
      <c r="G6" s="165">
        <v>511984</v>
      </c>
      <c r="H6" s="164"/>
      <c r="I6" s="164">
        <f t="shared" si="1"/>
        <v>11814609</v>
      </c>
      <c r="J6" s="166">
        <v>12179300</v>
      </c>
      <c r="K6" s="166">
        <v>386224</v>
      </c>
      <c r="L6" s="166"/>
      <c r="M6" s="166">
        <f t="shared" si="2"/>
        <v>12179300</v>
      </c>
      <c r="N6" s="166">
        <f t="shared" si="3"/>
        <v>-364691</v>
      </c>
      <c r="O6" s="166">
        <f t="shared" si="0"/>
        <v>125760</v>
      </c>
      <c r="P6" s="166">
        <f t="shared" si="0"/>
        <v>0</v>
      </c>
      <c r="Q6" s="166">
        <f t="shared" si="0"/>
        <v>-364691</v>
      </c>
    </row>
    <row r="7" spans="1:17" s="161" customFormat="1" ht="20.100000000000001" customHeight="1">
      <c r="A7" s="152" t="s">
        <v>535</v>
      </c>
      <c r="B7" s="159" t="s">
        <v>463</v>
      </c>
      <c r="C7" s="159">
        <v>4</v>
      </c>
      <c r="D7" s="159" t="s">
        <v>641</v>
      </c>
      <c r="E7" s="159" t="s">
        <v>382</v>
      </c>
      <c r="F7" s="165">
        <v>7907779</v>
      </c>
      <c r="G7" s="165">
        <v>246344</v>
      </c>
      <c r="H7" s="164"/>
      <c r="I7" s="164">
        <f t="shared" si="1"/>
        <v>7907779</v>
      </c>
      <c r="J7" s="166">
        <v>8267700</v>
      </c>
      <c r="K7" s="166">
        <v>186344</v>
      </c>
      <c r="L7" s="166"/>
      <c r="M7" s="166">
        <f t="shared" si="2"/>
        <v>8267700</v>
      </c>
      <c r="N7" s="166">
        <f t="shared" si="3"/>
        <v>-359921</v>
      </c>
      <c r="O7" s="166">
        <f t="shared" si="0"/>
        <v>60000</v>
      </c>
      <c r="P7" s="166">
        <f t="shared" si="0"/>
        <v>0</v>
      </c>
      <c r="Q7" s="166">
        <f t="shared" si="0"/>
        <v>-359921</v>
      </c>
    </row>
    <row r="8" spans="1:17" s="161" customFormat="1" ht="20.100000000000001" customHeight="1">
      <c r="A8" s="152" t="s">
        <v>535</v>
      </c>
      <c r="B8" s="158" t="s">
        <v>464</v>
      </c>
      <c r="C8" s="159">
        <v>5</v>
      </c>
      <c r="D8" s="159" t="s">
        <v>641</v>
      </c>
      <c r="E8" s="159" t="s">
        <v>382</v>
      </c>
      <c r="F8" s="165">
        <v>4131563</v>
      </c>
      <c r="G8" s="165">
        <v>0</v>
      </c>
      <c r="H8" s="164"/>
      <c r="I8" s="164">
        <f t="shared" si="1"/>
        <v>4131563</v>
      </c>
      <c r="J8" s="166">
        <v>4356100</v>
      </c>
      <c r="K8" s="166"/>
      <c r="L8" s="166"/>
      <c r="M8" s="166">
        <f t="shared" si="2"/>
        <v>4356100</v>
      </c>
      <c r="N8" s="166">
        <f t="shared" si="3"/>
        <v>-224537</v>
      </c>
      <c r="O8" s="166">
        <f t="shared" si="0"/>
        <v>0</v>
      </c>
      <c r="P8" s="166">
        <f t="shared" si="0"/>
        <v>0</v>
      </c>
      <c r="Q8" s="166">
        <f t="shared" si="0"/>
        <v>-224537</v>
      </c>
    </row>
    <row r="9" spans="1:17" s="161" customFormat="1" ht="20.100000000000001" customHeight="1">
      <c r="A9" s="152"/>
      <c r="B9" s="158" t="s">
        <v>655</v>
      </c>
      <c r="C9" s="159"/>
      <c r="D9" s="159"/>
      <c r="E9" s="159"/>
      <c r="F9" s="165">
        <f>SUM(F4:F8)</f>
        <v>48951248</v>
      </c>
      <c r="G9" s="165">
        <f t="shared" ref="G9:Q9" si="4">SUM(G4:G8)</f>
        <v>1351992</v>
      </c>
      <c r="H9" s="165">
        <f t="shared" si="4"/>
        <v>777582</v>
      </c>
      <c r="I9" s="165">
        <f t="shared" si="4"/>
        <v>49728830</v>
      </c>
      <c r="J9" s="165">
        <f t="shared" si="4"/>
        <v>49886000</v>
      </c>
      <c r="K9" s="165">
        <f t="shared" si="4"/>
        <v>1045512</v>
      </c>
      <c r="L9" s="165">
        <f t="shared" si="4"/>
        <v>575905.04</v>
      </c>
      <c r="M9" s="165">
        <f t="shared" si="4"/>
        <v>50461905.039999999</v>
      </c>
      <c r="N9" s="165">
        <f t="shared" si="4"/>
        <v>-934752</v>
      </c>
      <c r="O9" s="165">
        <f t="shared" si="4"/>
        <v>306480</v>
      </c>
      <c r="P9" s="165">
        <f t="shared" si="4"/>
        <v>201676.95999999996</v>
      </c>
      <c r="Q9" s="165">
        <f t="shared" si="4"/>
        <v>-733075.03999999911</v>
      </c>
    </row>
    <row r="10" spans="1:17" s="161" customFormat="1" ht="20.100000000000001" customHeight="1">
      <c r="A10" s="152" t="s">
        <v>536</v>
      </c>
      <c r="B10" s="159" t="s">
        <v>467</v>
      </c>
      <c r="C10" s="159">
        <v>1</v>
      </c>
      <c r="D10" s="159" t="s">
        <v>640</v>
      </c>
      <c r="E10" s="159" t="s">
        <v>374</v>
      </c>
      <c r="F10" s="165">
        <v>15683791</v>
      </c>
      <c r="G10" s="165">
        <v>612516</v>
      </c>
      <c r="H10" s="164">
        <v>712434.5</v>
      </c>
      <c r="I10" s="164">
        <f t="shared" si="1"/>
        <v>16396225.5</v>
      </c>
      <c r="J10" s="166">
        <v>15536000</v>
      </c>
      <c r="K10" s="166">
        <v>502516</v>
      </c>
      <c r="L10" s="166">
        <v>281208.42</v>
      </c>
      <c r="M10" s="166">
        <f t="shared" si="2"/>
        <v>15817208.42</v>
      </c>
      <c r="N10" s="166">
        <f t="shared" si="3"/>
        <v>147791</v>
      </c>
      <c r="O10" s="166">
        <f t="shared" si="0"/>
        <v>110000</v>
      </c>
      <c r="P10" s="166">
        <f t="shared" si="0"/>
        <v>431226.08</v>
      </c>
      <c r="Q10" s="166">
        <f t="shared" si="0"/>
        <v>579017.08000000007</v>
      </c>
    </row>
    <row r="11" spans="1:17" s="161" customFormat="1" ht="20.100000000000001" customHeight="1">
      <c r="A11" s="152" t="s">
        <v>536</v>
      </c>
      <c r="B11" s="159" t="s">
        <v>329</v>
      </c>
      <c r="C11" s="159">
        <v>2</v>
      </c>
      <c r="D11" s="159" t="s">
        <v>640</v>
      </c>
      <c r="E11" s="159" t="s">
        <v>379</v>
      </c>
      <c r="F11" s="165">
        <v>12725191</v>
      </c>
      <c r="G11" s="165">
        <v>556056</v>
      </c>
      <c r="H11" s="164">
        <v>475539</v>
      </c>
      <c r="I11" s="164">
        <f t="shared" si="1"/>
        <v>13200730</v>
      </c>
      <c r="J11" s="166">
        <v>13108500</v>
      </c>
      <c r="K11" s="166">
        <v>436056</v>
      </c>
      <c r="L11" s="166">
        <v>386252.85</v>
      </c>
      <c r="M11" s="166">
        <f t="shared" si="2"/>
        <v>13494752.85</v>
      </c>
      <c r="N11" s="166">
        <f t="shared" si="3"/>
        <v>-383309</v>
      </c>
      <c r="O11" s="166">
        <f t="shared" si="0"/>
        <v>120000</v>
      </c>
      <c r="P11" s="166">
        <f t="shared" si="0"/>
        <v>89286.150000000023</v>
      </c>
      <c r="Q11" s="166">
        <f t="shared" si="0"/>
        <v>-294022.84999999963</v>
      </c>
    </row>
    <row r="12" spans="1:17" s="161" customFormat="1" ht="20.100000000000001" customHeight="1">
      <c r="A12" s="152" t="s">
        <v>536</v>
      </c>
      <c r="B12" s="159" t="s">
        <v>330</v>
      </c>
      <c r="C12" s="159">
        <v>3</v>
      </c>
      <c r="D12" s="159" t="s">
        <v>640</v>
      </c>
      <c r="E12" s="159" t="s">
        <v>379</v>
      </c>
      <c r="F12" s="165">
        <v>4851800</v>
      </c>
      <c r="G12" s="165">
        <v>239312</v>
      </c>
      <c r="H12" s="164">
        <v>218234.5</v>
      </c>
      <c r="I12" s="164">
        <f t="shared" si="1"/>
        <v>5070034.5</v>
      </c>
      <c r="J12" s="166">
        <v>5146300</v>
      </c>
      <c r="K12" s="166">
        <v>178592</v>
      </c>
      <c r="L12" s="166">
        <v>170033</v>
      </c>
      <c r="M12" s="166">
        <f t="shared" si="2"/>
        <v>5316333</v>
      </c>
      <c r="N12" s="166">
        <f t="shared" si="3"/>
        <v>-294500</v>
      </c>
      <c r="O12" s="166">
        <f t="shared" si="0"/>
        <v>60720</v>
      </c>
      <c r="P12" s="166">
        <f t="shared" si="0"/>
        <v>48201.5</v>
      </c>
      <c r="Q12" s="166">
        <f t="shared" si="0"/>
        <v>-246298.5</v>
      </c>
    </row>
    <row r="13" spans="1:17" s="161" customFormat="1" ht="20.100000000000001" customHeight="1">
      <c r="A13" s="152" t="s">
        <v>536</v>
      </c>
      <c r="B13" s="159" t="s">
        <v>334</v>
      </c>
      <c r="C13" s="159">
        <v>4</v>
      </c>
      <c r="D13" s="159" t="s">
        <v>641</v>
      </c>
      <c r="E13" s="159" t="s">
        <v>642</v>
      </c>
      <c r="F13" s="165">
        <v>1050000</v>
      </c>
      <c r="G13" s="165">
        <v>0</v>
      </c>
      <c r="H13" s="164"/>
      <c r="I13" s="164">
        <f t="shared" si="1"/>
        <v>1050000</v>
      </c>
      <c r="J13" s="166">
        <v>916000</v>
      </c>
      <c r="K13" s="166"/>
      <c r="L13" s="166"/>
      <c r="M13" s="166">
        <f t="shared" si="2"/>
        <v>916000</v>
      </c>
      <c r="N13" s="166">
        <f t="shared" si="3"/>
        <v>134000</v>
      </c>
      <c r="O13" s="166">
        <f t="shared" si="0"/>
        <v>0</v>
      </c>
      <c r="P13" s="166">
        <f t="shared" si="0"/>
        <v>0</v>
      </c>
      <c r="Q13" s="166">
        <f t="shared" si="0"/>
        <v>134000</v>
      </c>
    </row>
    <row r="14" spans="1:17" s="161" customFormat="1" ht="20.100000000000001" customHeight="1">
      <c r="A14" s="152" t="s">
        <v>536</v>
      </c>
      <c r="B14" s="159" t="s">
        <v>331</v>
      </c>
      <c r="C14" s="159">
        <v>5</v>
      </c>
      <c r="D14" s="159" t="s">
        <v>641</v>
      </c>
      <c r="E14" s="159" t="s">
        <v>382</v>
      </c>
      <c r="F14" s="165">
        <v>2568300</v>
      </c>
      <c r="G14" s="165">
        <v>0</v>
      </c>
      <c r="H14" s="164"/>
      <c r="I14" s="164">
        <f t="shared" si="1"/>
        <v>2568300</v>
      </c>
      <c r="J14" s="166">
        <v>2844800</v>
      </c>
      <c r="K14" s="166"/>
      <c r="L14" s="166"/>
      <c r="M14" s="166">
        <f t="shared" si="2"/>
        <v>2844800</v>
      </c>
      <c r="N14" s="166">
        <f t="shared" si="3"/>
        <v>-276500</v>
      </c>
      <c r="O14" s="166">
        <f t="shared" si="0"/>
        <v>0</v>
      </c>
      <c r="P14" s="166">
        <f t="shared" si="0"/>
        <v>0</v>
      </c>
      <c r="Q14" s="166">
        <f t="shared" si="0"/>
        <v>-276500</v>
      </c>
    </row>
    <row r="15" spans="1:17" s="161" customFormat="1" ht="20.100000000000001" customHeight="1">
      <c r="A15" s="152" t="s">
        <v>536</v>
      </c>
      <c r="B15" s="159" t="s">
        <v>332</v>
      </c>
      <c r="C15" s="159">
        <v>6</v>
      </c>
      <c r="D15" s="159" t="s">
        <v>641</v>
      </c>
      <c r="E15" s="159" t="s">
        <v>382</v>
      </c>
      <c r="F15" s="165">
        <v>5887881</v>
      </c>
      <c r="G15" s="165">
        <v>274916</v>
      </c>
      <c r="H15" s="164"/>
      <c r="I15" s="164">
        <f t="shared" si="1"/>
        <v>5887881</v>
      </c>
      <c r="J15" s="166">
        <v>5956300</v>
      </c>
      <c r="K15" s="166">
        <v>214916</v>
      </c>
      <c r="L15" s="166"/>
      <c r="M15" s="166">
        <f t="shared" si="2"/>
        <v>5956300</v>
      </c>
      <c r="N15" s="166">
        <f t="shared" si="3"/>
        <v>-68419</v>
      </c>
      <c r="O15" s="166">
        <f t="shared" si="0"/>
        <v>60000</v>
      </c>
      <c r="P15" s="166">
        <f t="shared" si="0"/>
        <v>0</v>
      </c>
      <c r="Q15" s="166">
        <f t="shared" si="0"/>
        <v>-68419</v>
      </c>
    </row>
    <row r="16" spans="1:17" s="161" customFormat="1" ht="20.100000000000001" customHeight="1">
      <c r="A16" s="152" t="s">
        <v>536</v>
      </c>
      <c r="B16" s="159" t="s">
        <v>333</v>
      </c>
      <c r="C16" s="159">
        <v>7</v>
      </c>
      <c r="D16" s="159" t="s">
        <v>641</v>
      </c>
      <c r="E16" s="159" t="s">
        <v>382</v>
      </c>
      <c r="F16" s="165">
        <v>8313471</v>
      </c>
      <c r="G16" s="165">
        <v>266408</v>
      </c>
      <c r="H16" s="164"/>
      <c r="I16" s="164">
        <f t="shared" si="1"/>
        <v>8313471</v>
      </c>
      <c r="J16" s="166">
        <v>8356600</v>
      </c>
      <c r="K16" s="166">
        <v>205808</v>
      </c>
      <c r="L16" s="166"/>
      <c r="M16" s="166">
        <f t="shared" si="2"/>
        <v>8356600</v>
      </c>
      <c r="N16" s="166">
        <f t="shared" si="3"/>
        <v>-43129</v>
      </c>
      <c r="O16" s="166">
        <f t="shared" si="0"/>
        <v>60600</v>
      </c>
      <c r="P16" s="166">
        <f t="shared" si="0"/>
        <v>0</v>
      </c>
      <c r="Q16" s="166">
        <f t="shared" si="0"/>
        <v>-43129</v>
      </c>
    </row>
    <row r="17" spans="1:17" s="161" customFormat="1" ht="20.100000000000001" customHeight="1">
      <c r="A17" s="152"/>
      <c r="B17" s="159" t="s">
        <v>656</v>
      </c>
      <c r="C17" s="159"/>
      <c r="D17" s="159"/>
      <c r="E17" s="159"/>
      <c r="F17" s="165">
        <f>SUM(F10:F16)</f>
        <v>51080434</v>
      </c>
      <c r="G17" s="165">
        <f t="shared" ref="G17:Q17" si="5">SUM(G10:G16)</f>
        <v>1949208</v>
      </c>
      <c r="H17" s="165">
        <f t="shared" si="5"/>
        <v>1406208</v>
      </c>
      <c r="I17" s="165">
        <f t="shared" si="5"/>
        <v>52486642</v>
      </c>
      <c r="J17" s="165">
        <f t="shared" si="5"/>
        <v>51864500</v>
      </c>
      <c r="K17" s="165">
        <f t="shared" si="5"/>
        <v>1537888</v>
      </c>
      <c r="L17" s="165">
        <f t="shared" si="5"/>
        <v>837494.27</v>
      </c>
      <c r="M17" s="165">
        <f t="shared" si="5"/>
        <v>52701994.269999996</v>
      </c>
      <c r="N17" s="165">
        <f t="shared" si="5"/>
        <v>-784066</v>
      </c>
      <c r="O17" s="165">
        <f t="shared" si="5"/>
        <v>411320</v>
      </c>
      <c r="P17" s="165">
        <f t="shared" si="5"/>
        <v>568713.73</v>
      </c>
      <c r="Q17" s="165">
        <f t="shared" si="5"/>
        <v>-215352.26999999955</v>
      </c>
    </row>
    <row r="18" spans="1:17" s="161" customFormat="1" ht="20.100000000000001" customHeight="1">
      <c r="A18" s="152" t="s">
        <v>537</v>
      </c>
      <c r="B18" s="159" t="s">
        <v>438</v>
      </c>
      <c r="C18" s="159">
        <v>1</v>
      </c>
      <c r="D18" s="159" t="s">
        <v>640</v>
      </c>
      <c r="E18" s="159" t="s">
        <v>374</v>
      </c>
      <c r="F18" s="165">
        <v>15371862</v>
      </c>
      <c r="G18" s="165">
        <v>233164</v>
      </c>
      <c r="H18" s="164">
        <v>723087.5</v>
      </c>
      <c r="I18" s="164">
        <f t="shared" si="1"/>
        <v>16094949.5</v>
      </c>
      <c r="J18" s="166">
        <v>15244700</v>
      </c>
      <c r="K18" s="166">
        <v>178164</v>
      </c>
      <c r="L18" s="166">
        <v>363363.79</v>
      </c>
      <c r="M18" s="166">
        <f t="shared" si="2"/>
        <v>15608063.789999999</v>
      </c>
      <c r="N18" s="166">
        <f t="shared" si="3"/>
        <v>127162</v>
      </c>
      <c r="O18" s="166">
        <f t="shared" si="0"/>
        <v>55000</v>
      </c>
      <c r="P18" s="166">
        <f t="shared" si="0"/>
        <v>359723.71</v>
      </c>
      <c r="Q18" s="166">
        <f t="shared" si="0"/>
        <v>486885.71000000089</v>
      </c>
    </row>
    <row r="19" spans="1:17" s="161" customFormat="1" ht="20.100000000000001" customHeight="1">
      <c r="A19" s="152" t="s">
        <v>537</v>
      </c>
      <c r="B19" s="159" t="s">
        <v>441</v>
      </c>
      <c r="C19" s="159">
        <v>2</v>
      </c>
      <c r="D19" s="159" t="s">
        <v>640</v>
      </c>
      <c r="E19" s="159" t="s">
        <v>374</v>
      </c>
      <c r="F19" s="165">
        <v>51591927</v>
      </c>
      <c r="G19" s="165">
        <v>834902</v>
      </c>
      <c r="H19" s="164">
        <v>2062822.5</v>
      </c>
      <c r="I19" s="164">
        <f t="shared" si="1"/>
        <v>53654749.5</v>
      </c>
      <c r="J19" s="166">
        <v>52531100</v>
      </c>
      <c r="K19" s="166">
        <v>664902</v>
      </c>
      <c r="L19" s="166">
        <v>1322251.81</v>
      </c>
      <c r="M19" s="166">
        <f t="shared" si="2"/>
        <v>53853351.810000002</v>
      </c>
      <c r="N19" s="166">
        <f t="shared" si="3"/>
        <v>-939173</v>
      </c>
      <c r="O19" s="166">
        <f t="shared" si="0"/>
        <v>170000</v>
      </c>
      <c r="P19" s="166">
        <f t="shared" si="0"/>
        <v>740570.69</v>
      </c>
      <c r="Q19" s="166">
        <f t="shared" si="0"/>
        <v>-198602.31000000238</v>
      </c>
    </row>
    <row r="20" spans="1:17" s="161" customFormat="1" ht="20.100000000000001" customHeight="1">
      <c r="A20" s="152" t="s">
        <v>537</v>
      </c>
      <c r="B20" s="159" t="s">
        <v>442</v>
      </c>
      <c r="C20" s="159">
        <v>3</v>
      </c>
      <c r="D20" s="159" t="s">
        <v>640</v>
      </c>
      <c r="E20" s="159" t="s">
        <v>374</v>
      </c>
      <c r="F20" s="165">
        <v>17730270</v>
      </c>
      <c r="G20" s="165">
        <v>264260</v>
      </c>
      <c r="H20" s="164">
        <v>694005.5</v>
      </c>
      <c r="I20" s="164">
        <f t="shared" si="1"/>
        <v>18424275.5</v>
      </c>
      <c r="J20" s="166">
        <v>17769300</v>
      </c>
      <c r="K20" s="166">
        <v>206460</v>
      </c>
      <c r="L20" s="166">
        <v>457372.42</v>
      </c>
      <c r="M20" s="166">
        <f t="shared" si="2"/>
        <v>18226672.420000002</v>
      </c>
      <c r="N20" s="166">
        <f t="shared" si="3"/>
        <v>-39030</v>
      </c>
      <c r="O20" s="166">
        <f t="shared" si="0"/>
        <v>57800</v>
      </c>
      <c r="P20" s="166">
        <f t="shared" si="0"/>
        <v>236633.08000000002</v>
      </c>
      <c r="Q20" s="166">
        <f t="shared" si="0"/>
        <v>197603.07999999821</v>
      </c>
    </row>
    <row r="21" spans="1:17" s="161" customFormat="1" ht="20.100000000000001" customHeight="1">
      <c r="A21" s="152" t="s">
        <v>537</v>
      </c>
      <c r="B21" s="159" t="s">
        <v>443</v>
      </c>
      <c r="C21" s="159">
        <v>4</v>
      </c>
      <c r="D21" s="159" t="s">
        <v>640</v>
      </c>
      <c r="E21" s="159" t="s">
        <v>374</v>
      </c>
      <c r="F21" s="165">
        <v>18840112</v>
      </c>
      <c r="G21" s="165">
        <v>282312</v>
      </c>
      <c r="H21" s="164">
        <v>971407.5</v>
      </c>
      <c r="I21" s="164">
        <f t="shared" si="1"/>
        <v>19811519.5</v>
      </c>
      <c r="J21" s="166">
        <v>18643200</v>
      </c>
      <c r="K21" s="166">
        <v>222312</v>
      </c>
      <c r="L21" s="166">
        <v>579992.37</v>
      </c>
      <c r="M21" s="166">
        <f t="shared" si="2"/>
        <v>19223192.370000001</v>
      </c>
      <c r="N21" s="166">
        <f t="shared" si="3"/>
        <v>196912</v>
      </c>
      <c r="O21" s="166">
        <f t="shared" si="0"/>
        <v>60000</v>
      </c>
      <c r="P21" s="166">
        <f t="shared" si="0"/>
        <v>391415.13</v>
      </c>
      <c r="Q21" s="166">
        <f t="shared" si="0"/>
        <v>588327.12999999896</v>
      </c>
    </row>
    <row r="22" spans="1:17" s="161" customFormat="1" ht="20.100000000000001" customHeight="1">
      <c r="A22" s="152" t="s">
        <v>537</v>
      </c>
      <c r="B22" s="159" t="s">
        <v>643</v>
      </c>
      <c r="C22" s="159">
        <v>5</v>
      </c>
      <c r="D22" s="159" t="s">
        <v>640</v>
      </c>
      <c r="E22" s="159" t="s">
        <v>377</v>
      </c>
      <c r="F22" s="165">
        <v>5544958</v>
      </c>
      <c r="G22" s="165">
        <v>56018</v>
      </c>
      <c r="H22" s="164">
        <v>283472.5</v>
      </c>
      <c r="I22" s="164">
        <f t="shared" si="1"/>
        <v>5828430.5</v>
      </c>
      <c r="J22" s="166">
        <v>6214400</v>
      </c>
      <c r="K22" s="166">
        <v>41018</v>
      </c>
      <c r="L22" s="166">
        <v>297557.75</v>
      </c>
      <c r="M22" s="166">
        <f t="shared" si="2"/>
        <v>6511957.75</v>
      </c>
      <c r="N22" s="166">
        <f t="shared" si="3"/>
        <v>-669442</v>
      </c>
      <c r="O22" s="166">
        <f t="shared" si="3"/>
        <v>15000</v>
      </c>
      <c r="P22" s="166">
        <f t="shared" si="3"/>
        <v>-14085.25</v>
      </c>
      <c r="Q22" s="166">
        <f t="shared" si="3"/>
        <v>-683527.25</v>
      </c>
    </row>
    <row r="23" spans="1:17" s="161" customFormat="1" ht="20.100000000000001" customHeight="1">
      <c r="A23" s="152" t="s">
        <v>537</v>
      </c>
      <c r="B23" s="159" t="s">
        <v>444</v>
      </c>
      <c r="C23" s="159">
        <v>6</v>
      </c>
      <c r="D23" s="159" t="s">
        <v>640</v>
      </c>
      <c r="E23" s="159" t="s">
        <v>379</v>
      </c>
      <c r="F23" s="165">
        <v>11157602</v>
      </c>
      <c r="G23" s="165">
        <v>520704</v>
      </c>
      <c r="H23" s="164">
        <v>286723</v>
      </c>
      <c r="I23" s="164">
        <f t="shared" si="1"/>
        <v>11444325</v>
      </c>
      <c r="J23" s="166">
        <v>11846200</v>
      </c>
      <c r="K23" s="166">
        <v>399984</v>
      </c>
      <c r="L23" s="166">
        <v>302462.55</v>
      </c>
      <c r="M23" s="166">
        <f t="shared" si="2"/>
        <v>12148662.550000001</v>
      </c>
      <c r="N23" s="166">
        <f t="shared" si="3"/>
        <v>-688598</v>
      </c>
      <c r="O23" s="166">
        <f t="shared" si="3"/>
        <v>120720</v>
      </c>
      <c r="P23" s="166">
        <f t="shared" si="3"/>
        <v>-15739.549999999988</v>
      </c>
      <c r="Q23" s="166">
        <f t="shared" si="3"/>
        <v>-704337.55000000075</v>
      </c>
    </row>
    <row r="24" spans="1:17" s="161" customFormat="1" ht="20.100000000000001" customHeight="1">
      <c r="A24" s="152" t="s">
        <v>537</v>
      </c>
      <c r="B24" s="159" t="s">
        <v>445</v>
      </c>
      <c r="C24" s="159">
        <v>7</v>
      </c>
      <c r="D24" s="159" t="s">
        <v>640</v>
      </c>
      <c r="E24" s="159" t="s">
        <v>379</v>
      </c>
      <c r="F24" s="165">
        <v>60882974</v>
      </c>
      <c r="G24" s="165">
        <v>697676</v>
      </c>
      <c r="H24" s="164">
        <v>1813497</v>
      </c>
      <c r="I24" s="164">
        <f t="shared" si="1"/>
        <v>62696471</v>
      </c>
      <c r="J24" s="166">
        <v>63600500</v>
      </c>
      <c r="K24" s="166">
        <v>577676</v>
      </c>
      <c r="L24" s="166">
        <v>2244762.58</v>
      </c>
      <c r="M24" s="166">
        <f t="shared" si="2"/>
        <v>65845262.579999998</v>
      </c>
      <c r="N24" s="166">
        <f t="shared" si="3"/>
        <v>-2717526</v>
      </c>
      <c r="O24" s="166">
        <f t="shared" si="3"/>
        <v>120000</v>
      </c>
      <c r="P24" s="166">
        <f t="shared" si="3"/>
        <v>-431265.58000000007</v>
      </c>
      <c r="Q24" s="166">
        <f t="shared" si="3"/>
        <v>-3148791.5799999982</v>
      </c>
    </row>
    <row r="25" spans="1:17" s="161" customFormat="1" ht="20.100000000000001" customHeight="1">
      <c r="A25" s="152" t="s">
        <v>537</v>
      </c>
      <c r="B25" s="159" t="s">
        <v>446</v>
      </c>
      <c r="C25" s="159">
        <v>8</v>
      </c>
      <c r="D25" s="159" t="s">
        <v>640</v>
      </c>
      <c r="E25" s="159" t="s">
        <v>379</v>
      </c>
      <c r="F25" s="165">
        <v>11274888</v>
      </c>
      <c r="G25" s="165">
        <v>517584</v>
      </c>
      <c r="H25" s="164">
        <v>314050</v>
      </c>
      <c r="I25" s="164">
        <f t="shared" si="1"/>
        <v>11588938</v>
      </c>
      <c r="J25" s="166">
        <v>11943300</v>
      </c>
      <c r="K25" s="166">
        <v>397584</v>
      </c>
      <c r="L25" s="166">
        <v>330665.14</v>
      </c>
      <c r="M25" s="166">
        <f t="shared" si="2"/>
        <v>12273965.140000001</v>
      </c>
      <c r="N25" s="166">
        <f t="shared" si="3"/>
        <v>-668412</v>
      </c>
      <c r="O25" s="166">
        <f t="shared" si="3"/>
        <v>120000</v>
      </c>
      <c r="P25" s="166">
        <f t="shared" si="3"/>
        <v>-16615.140000000014</v>
      </c>
      <c r="Q25" s="166">
        <f t="shared" si="3"/>
        <v>-685027.1400000006</v>
      </c>
    </row>
    <row r="26" spans="1:17" s="161" customFormat="1" ht="20.100000000000001" customHeight="1">
      <c r="A26" s="152" t="s">
        <v>537</v>
      </c>
      <c r="B26" s="159" t="s">
        <v>447</v>
      </c>
      <c r="C26" s="159">
        <v>9</v>
      </c>
      <c r="D26" s="159" t="s">
        <v>640</v>
      </c>
      <c r="E26" s="159" t="s">
        <v>379</v>
      </c>
      <c r="F26" s="165">
        <v>25196203.000000004</v>
      </c>
      <c r="G26" s="165">
        <v>620488</v>
      </c>
      <c r="H26" s="164">
        <v>823503</v>
      </c>
      <c r="I26" s="164">
        <f t="shared" si="1"/>
        <v>26019706.000000004</v>
      </c>
      <c r="J26" s="166">
        <v>26411200</v>
      </c>
      <c r="K26" s="166">
        <v>500488</v>
      </c>
      <c r="L26" s="166">
        <v>942947.43</v>
      </c>
      <c r="M26" s="166">
        <f t="shared" si="2"/>
        <v>27354147.43</v>
      </c>
      <c r="N26" s="166">
        <f t="shared" si="3"/>
        <v>-1214996.9999999963</v>
      </c>
      <c r="O26" s="166">
        <f t="shared" si="3"/>
        <v>120000</v>
      </c>
      <c r="P26" s="166">
        <f t="shared" si="3"/>
        <v>-119444.43000000005</v>
      </c>
      <c r="Q26" s="166">
        <f t="shared" si="3"/>
        <v>-1334441.429999996</v>
      </c>
    </row>
    <row r="27" spans="1:17" s="161" customFormat="1" ht="20.100000000000001" customHeight="1">
      <c r="A27" s="152" t="s">
        <v>537</v>
      </c>
      <c r="B27" s="159" t="s">
        <v>448</v>
      </c>
      <c r="C27" s="159">
        <v>10</v>
      </c>
      <c r="D27" s="159" t="s">
        <v>640</v>
      </c>
      <c r="E27" s="159" t="s">
        <v>379</v>
      </c>
      <c r="F27" s="165">
        <v>22251248</v>
      </c>
      <c r="G27" s="165">
        <v>276600</v>
      </c>
      <c r="H27" s="164">
        <v>544192</v>
      </c>
      <c r="I27" s="164">
        <f t="shared" si="1"/>
        <v>22795440</v>
      </c>
      <c r="J27" s="166">
        <v>23498200</v>
      </c>
      <c r="K27" s="166">
        <v>216600</v>
      </c>
      <c r="L27" s="166">
        <v>832998.2</v>
      </c>
      <c r="M27" s="166">
        <f t="shared" si="2"/>
        <v>24331198.199999999</v>
      </c>
      <c r="N27" s="166">
        <f t="shared" si="3"/>
        <v>-1246952</v>
      </c>
      <c r="O27" s="166">
        <f t="shared" si="3"/>
        <v>60000</v>
      </c>
      <c r="P27" s="166">
        <f t="shared" si="3"/>
        <v>-288806.19999999995</v>
      </c>
      <c r="Q27" s="166">
        <f t="shared" si="3"/>
        <v>-1535758.1999999993</v>
      </c>
    </row>
    <row r="28" spans="1:17" s="161" customFormat="1" ht="20.100000000000001" customHeight="1">
      <c r="A28" s="152" t="s">
        <v>537</v>
      </c>
      <c r="B28" s="159" t="s">
        <v>458</v>
      </c>
      <c r="C28" s="159">
        <v>11</v>
      </c>
      <c r="D28" s="159" t="s">
        <v>641</v>
      </c>
      <c r="E28" s="159" t="s">
        <v>642</v>
      </c>
      <c r="F28" s="165">
        <v>1431750</v>
      </c>
      <c r="G28" s="165">
        <v>0</v>
      </c>
      <c r="H28" s="164"/>
      <c r="I28" s="164">
        <f t="shared" si="1"/>
        <v>1431750</v>
      </c>
      <c r="J28" s="166">
        <v>1282400</v>
      </c>
      <c r="K28" s="166"/>
      <c r="L28" s="166"/>
      <c r="M28" s="166">
        <f t="shared" si="2"/>
        <v>1282400</v>
      </c>
      <c r="N28" s="166">
        <f t="shared" si="3"/>
        <v>149350</v>
      </c>
      <c r="O28" s="166">
        <f t="shared" si="3"/>
        <v>0</v>
      </c>
      <c r="P28" s="166">
        <f t="shared" si="3"/>
        <v>0</v>
      </c>
      <c r="Q28" s="166">
        <f t="shared" si="3"/>
        <v>149350</v>
      </c>
    </row>
    <row r="29" spans="1:17" s="161" customFormat="1" ht="20.100000000000001" customHeight="1">
      <c r="A29" s="152" t="s">
        <v>537</v>
      </c>
      <c r="B29" s="159" t="s">
        <v>449</v>
      </c>
      <c r="C29" s="159">
        <v>12</v>
      </c>
      <c r="D29" s="159" t="s">
        <v>641</v>
      </c>
      <c r="E29" s="159" t="s">
        <v>382</v>
      </c>
      <c r="F29" s="165">
        <v>7128044</v>
      </c>
      <c r="G29" s="165">
        <v>251944</v>
      </c>
      <c r="H29" s="164"/>
      <c r="I29" s="164">
        <f t="shared" si="1"/>
        <v>7128044</v>
      </c>
      <c r="J29" s="166">
        <v>7556500</v>
      </c>
      <c r="K29" s="166">
        <v>183944</v>
      </c>
      <c r="L29" s="166"/>
      <c r="M29" s="166">
        <f t="shared" si="2"/>
        <v>7556500</v>
      </c>
      <c r="N29" s="166">
        <f t="shared" si="3"/>
        <v>-428456</v>
      </c>
      <c r="O29" s="166">
        <f t="shared" si="3"/>
        <v>68000</v>
      </c>
      <c r="P29" s="166">
        <f t="shared" si="3"/>
        <v>0</v>
      </c>
      <c r="Q29" s="166">
        <f t="shared" si="3"/>
        <v>-428456</v>
      </c>
    </row>
    <row r="30" spans="1:17" s="161" customFormat="1" ht="20.100000000000001" customHeight="1">
      <c r="A30" s="152" t="s">
        <v>537</v>
      </c>
      <c r="B30" s="159" t="s">
        <v>450</v>
      </c>
      <c r="C30" s="159">
        <v>13</v>
      </c>
      <c r="D30" s="159" t="s">
        <v>641</v>
      </c>
      <c r="E30" s="159" t="s">
        <v>382</v>
      </c>
      <c r="F30" s="165">
        <v>16549307</v>
      </c>
      <c r="G30" s="165">
        <v>356184</v>
      </c>
      <c r="H30" s="164"/>
      <c r="I30" s="164">
        <f t="shared" si="1"/>
        <v>16549307</v>
      </c>
      <c r="J30" s="166">
        <v>17335500</v>
      </c>
      <c r="K30" s="166">
        <v>296184</v>
      </c>
      <c r="L30" s="166"/>
      <c r="M30" s="166">
        <f t="shared" si="2"/>
        <v>17335500</v>
      </c>
      <c r="N30" s="166">
        <f t="shared" si="3"/>
        <v>-786193</v>
      </c>
      <c r="O30" s="166">
        <f t="shared" si="3"/>
        <v>60000</v>
      </c>
      <c r="P30" s="166">
        <f t="shared" si="3"/>
        <v>0</v>
      </c>
      <c r="Q30" s="166">
        <f t="shared" si="3"/>
        <v>-786193</v>
      </c>
    </row>
    <row r="31" spans="1:17" s="161" customFormat="1" ht="20.100000000000001" customHeight="1">
      <c r="A31" s="152" t="s">
        <v>537</v>
      </c>
      <c r="B31" s="159" t="s">
        <v>451</v>
      </c>
      <c r="C31" s="159">
        <v>14</v>
      </c>
      <c r="D31" s="159" t="s">
        <v>641</v>
      </c>
      <c r="E31" s="159" t="s">
        <v>382</v>
      </c>
      <c r="F31" s="165">
        <v>7613186</v>
      </c>
      <c r="G31" s="165">
        <v>237836</v>
      </c>
      <c r="H31" s="164"/>
      <c r="I31" s="164">
        <f t="shared" si="1"/>
        <v>7613186</v>
      </c>
      <c r="J31" s="166">
        <v>8001000</v>
      </c>
      <c r="K31" s="166">
        <v>177836</v>
      </c>
      <c r="L31" s="166"/>
      <c r="M31" s="166">
        <f t="shared" si="2"/>
        <v>8001000</v>
      </c>
      <c r="N31" s="166">
        <f t="shared" si="3"/>
        <v>-387814</v>
      </c>
      <c r="O31" s="166">
        <f t="shared" si="3"/>
        <v>60000</v>
      </c>
      <c r="P31" s="166">
        <f t="shared" si="3"/>
        <v>0</v>
      </c>
      <c r="Q31" s="166">
        <f t="shared" si="3"/>
        <v>-387814</v>
      </c>
    </row>
    <row r="32" spans="1:17" s="161" customFormat="1" ht="20.100000000000001" customHeight="1">
      <c r="A32" s="152" t="s">
        <v>537</v>
      </c>
      <c r="B32" s="159" t="s">
        <v>452</v>
      </c>
      <c r="C32" s="159">
        <v>15</v>
      </c>
      <c r="D32" s="159" t="s">
        <v>641</v>
      </c>
      <c r="E32" s="159" t="s">
        <v>382</v>
      </c>
      <c r="F32" s="165">
        <v>7608377</v>
      </c>
      <c r="G32" s="165">
        <v>241304</v>
      </c>
      <c r="H32" s="164"/>
      <c r="I32" s="164">
        <f t="shared" si="1"/>
        <v>7608377</v>
      </c>
      <c r="J32" s="166">
        <v>8089900</v>
      </c>
      <c r="K32" s="166">
        <v>181304</v>
      </c>
      <c r="L32" s="166"/>
      <c r="M32" s="166">
        <f t="shared" si="2"/>
        <v>8089900</v>
      </c>
      <c r="N32" s="166">
        <f t="shared" si="3"/>
        <v>-481523</v>
      </c>
      <c r="O32" s="166">
        <f t="shared" si="3"/>
        <v>60000</v>
      </c>
      <c r="P32" s="166">
        <f t="shared" si="3"/>
        <v>0</v>
      </c>
      <c r="Q32" s="166">
        <f t="shared" si="3"/>
        <v>-481523</v>
      </c>
    </row>
    <row r="33" spans="1:17" s="161" customFormat="1" ht="20.100000000000001" customHeight="1">
      <c r="A33" s="152" t="s">
        <v>537</v>
      </c>
      <c r="B33" s="159" t="s">
        <v>454</v>
      </c>
      <c r="C33" s="159">
        <v>16</v>
      </c>
      <c r="D33" s="159" t="s">
        <v>641</v>
      </c>
      <c r="E33" s="159" t="s">
        <v>382</v>
      </c>
      <c r="F33" s="165">
        <v>4891431</v>
      </c>
      <c r="G33" s="165">
        <v>242696</v>
      </c>
      <c r="H33" s="164"/>
      <c r="I33" s="164">
        <f t="shared" si="1"/>
        <v>4891431</v>
      </c>
      <c r="J33" s="166">
        <v>5067300</v>
      </c>
      <c r="K33" s="166">
        <v>182696</v>
      </c>
      <c r="L33" s="166"/>
      <c r="M33" s="166">
        <f t="shared" si="2"/>
        <v>5067300</v>
      </c>
      <c r="N33" s="166">
        <f t="shared" si="3"/>
        <v>-175869</v>
      </c>
      <c r="O33" s="166">
        <f t="shared" si="3"/>
        <v>60000</v>
      </c>
      <c r="P33" s="166">
        <f t="shared" si="3"/>
        <v>0</v>
      </c>
      <c r="Q33" s="166">
        <f t="shared" si="3"/>
        <v>-175869</v>
      </c>
    </row>
    <row r="34" spans="1:17" s="161" customFormat="1" ht="20.100000000000001" customHeight="1">
      <c r="A34" s="152" t="s">
        <v>537</v>
      </c>
      <c r="B34" s="158" t="s">
        <v>453</v>
      </c>
      <c r="C34" s="159">
        <v>17</v>
      </c>
      <c r="D34" s="159" t="s">
        <v>641</v>
      </c>
      <c r="E34" s="159" t="s">
        <v>382</v>
      </c>
      <c r="F34" s="165">
        <v>2777235.0000000005</v>
      </c>
      <c r="G34" s="165">
        <v>0</v>
      </c>
      <c r="H34" s="164"/>
      <c r="I34" s="164">
        <f t="shared" si="1"/>
        <v>2777235.0000000005</v>
      </c>
      <c r="J34" s="166">
        <v>3022600</v>
      </c>
      <c r="K34" s="166"/>
      <c r="L34" s="166"/>
      <c r="M34" s="166">
        <f t="shared" si="2"/>
        <v>3022600</v>
      </c>
      <c r="N34" s="166">
        <f t="shared" si="3"/>
        <v>-245364.99999999953</v>
      </c>
      <c r="O34" s="166">
        <f t="shared" si="3"/>
        <v>0</v>
      </c>
      <c r="P34" s="166">
        <f t="shared" si="3"/>
        <v>0</v>
      </c>
      <c r="Q34" s="166">
        <f t="shared" si="3"/>
        <v>-245364.99999999953</v>
      </c>
    </row>
    <row r="35" spans="1:17" s="161" customFormat="1" ht="20.100000000000001" customHeight="1">
      <c r="A35" s="152" t="s">
        <v>537</v>
      </c>
      <c r="B35" s="158" t="s">
        <v>644</v>
      </c>
      <c r="C35" s="159">
        <v>18</v>
      </c>
      <c r="D35" s="159" t="s">
        <v>641</v>
      </c>
      <c r="E35" s="159" t="s">
        <v>382</v>
      </c>
      <c r="F35" s="165">
        <v>2189684</v>
      </c>
      <c r="G35" s="165">
        <v>230838</v>
      </c>
      <c r="H35" s="164"/>
      <c r="I35" s="164">
        <f t="shared" si="1"/>
        <v>2189684</v>
      </c>
      <c r="J35" s="166">
        <v>2311400</v>
      </c>
      <c r="K35" s="166">
        <v>179136</v>
      </c>
      <c r="L35" s="166"/>
      <c r="M35" s="166">
        <f t="shared" si="2"/>
        <v>2311400</v>
      </c>
      <c r="N35" s="166">
        <f t="shared" si="3"/>
        <v>-121716</v>
      </c>
      <c r="O35" s="166">
        <f t="shared" si="3"/>
        <v>51702</v>
      </c>
      <c r="P35" s="166">
        <f t="shared" si="3"/>
        <v>0</v>
      </c>
      <c r="Q35" s="166">
        <f t="shared" si="3"/>
        <v>-121716</v>
      </c>
    </row>
    <row r="36" spans="1:17" s="161" customFormat="1" ht="20.100000000000001" customHeight="1">
      <c r="A36" s="152" t="s">
        <v>537</v>
      </c>
      <c r="B36" s="158" t="s">
        <v>456</v>
      </c>
      <c r="C36" s="159">
        <v>19</v>
      </c>
      <c r="D36" s="159" t="s">
        <v>641</v>
      </c>
      <c r="E36" s="159" t="s">
        <v>382</v>
      </c>
      <c r="F36" s="165">
        <v>13462390</v>
      </c>
      <c r="G36" s="165">
        <v>0</v>
      </c>
      <c r="H36" s="164"/>
      <c r="I36" s="164">
        <f t="shared" si="1"/>
        <v>13462390</v>
      </c>
      <c r="J36" s="166">
        <v>14046200</v>
      </c>
      <c r="K36" s="166"/>
      <c r="L36" s="166"/>
      <c r="M36" s="166">
        <f t="shared" si="2"/>
        <v>14046200</v>
      </c>
      <c r="N36" s="166">
        <f t="shared" si="3"/>
        <v>-583810</v>
      </c>
      <c r="O36" s="166">
        <f t="shared" si="3"/>
        <v>0</v>
      </c>
      <c r="P36" s="166">
        <f t="shared" si="3"/>
        <v>0</v>
      </c>
      <c r="Q36" s="166">
        <f t="shared" si="3"/>
        <v>-583810</v>
      </c>
    </row>
    <row r="37" spans="1:17" s="161" customFormat="1" ht="20.100000000000001" customHeight="1">
      <c r="A37" s="152" t="s">
        <v>537</v>
      </c>
      <c r="B37" s="158" t="s">
        <v>457</v>
      </c>
      <c r="C37" s="159">
        <v>20</v>
      </c>
      <c r="D37" s="159" t="s">
        <v>641</v>
      </c>
      <c r="E37" s="159" t="s">
        <v>382</v>
      </c>
      <c r="F37" s="165">
        <v>377449</v>
      </c>
      <c r="G37" s="165">
        <v>53339</v>
      </c>
      <c r="H37" s="164"/>
      <c r="I37" s="164">
        <f t="shared" si="1"/>
        <v>377449</v>
      </c>
      <c r="J37" s="166">
        <v>533400</v>
      </c>
      <c r="K37" s="166">
        <v>38339</v>
      </c>
      <c r="L37" s="166"/>
      <c r="M37" s="166">
        <f t="shared" si="2"/>
        <v>533400</v>
      </c>
      <c r="N37" s="166">
        <f t="shared" si="3"/>
        <v>-155951</v>
      </c>
      <c r="O37" s="166">
        <f t="shared" si="3"/>
        <v>15000</v>
      </c>
      <c r="P37" s="166">
        <f t="shared" si="3"/>
        <v>0</v>
      </c>
      <c r="Q37" s="166">
        <f t="shared" si="3"/>
        <v>-155951</v>
      </c>
    </row>
    <row r="38" spans="1:17" s="161" customFormat="1" ht="20.100000000000001" customHeight="1">
      <c r="A38" s="152"/>
      <c r="B38" s="158" t="s">
        <v>665</v>
      </c>
      <c r="C38" s="159"/>
      <c r="D38" s="159"/>
      <c r="E38" s="159"/>
      <c r="F38" s="165">
        <f>SUM(F18:F37)</f>
        <v>303870897</v>
      </c>
      <c r="G38" s="165">
        <f t="shared" ref="G38:Q38" si="6">SUM(G18:G37)</f>
        <v>5917849</v>
      </c>
      <c r="H38" s="165">
        <f t="shared" si="6"/>
        <v>8516760.5</v>
      </c>
      <c r="I38" s="165">
        <f t="shared" si="6"/>
        <v>312387657.5</v>
      </c>
      <c r="J38" s="165">
        <f t="shared" si="6"/>
        <v>314948300</v>
      </c>
      <c r="K38" s="165">
        <f t="shared" si="6"/>
        <v>4644627</v>
      </c>
      <c r="L38" s="165">
        <f t="shared" si="6"/>
        <v>7674374.0399999991</v>
      </c>
      <c r="M38" s="165">
        <f t="shared" si="6"/>
        <v>322622674.03999996</v>
      </c>
      <c r="N38" s="165">
        <f t="shared" si="6"/>
        <v>-11077402.999999996</v>
      </c>
      <c r="O38" s="165">
        <f t="shared" si="6"/>
        <v>1273222</v>
      </c>
      <c r="P38" s="165">
        <f t="shared" si="6"/>
        <v>842386.45999999973</v>
      </c>
      <c r="Q38" s="165">
        <f t="shared" si="6"/>
        <v>-10235016.539999999</v>
      </c>
    </row>
    <row r="39" spans="1:17" s="161" customFormat="1" ht="20.100000000000001" customHeight="1">
      <c r="A39" s="152" t="s">
        <v>538</v>
      </c>
      <c r="B39" s="159" t="s">
        <v>417</v>
      </c>
      <c r="C39" s="159">
        <v>1</v>
      </c>
      <c r="D39" s="159" t="s">
        <v>640</v>
      </c>
      <c r="E39" s="159" t="s">
        <v>374</v>
      </c>
      <c r="F39" s="165">
        <v>16686094</v>
      </c>
      <c r="G39" s="165">
        <v>543456</v>
      </c>
      <c r="H39" s="164">
        <v>816695.5</v>
      </c>
      <c r="I39" s="164">
        <f t="shared" si="1"/>
        <v>17502789.5</v>
      </c>
      <c r="J39" s="166">
        <v>16409900</v>
      </c>
      <c r="K39" s="166">
        <v>423456</v>
      </c>
      <c r="L39" s="166">
        <v>380530.58</v>
      </c>
      <c r="M39" s="166">
        <f t="shared" si="2"/>
        <v>16790430.579999998</v>
      </c>
      <c r="N39" s="166">
        <f t="shared" si="3"/>
        <v>276194</v>
      </c>
      <c r="O39" s="166">
        <f t="shared" si="3"/>
        <v>120000</v>
      </c>
      <c r="P39" s="166">
        <f t="shared" si="3"/>
        <v>436164.92</v>
      </c>
      <c r="Q39" s="166">
        <f t="shared" si="3"/>
        <v>712358.92000000179</v>
      </c>
    </row>
    <row r="40" spans="1:17" s="161" customFormat="1" ht="20.100000000000001" customHeight="1">
      <c r="A40" s="152" t="s">
        <v>538</v>
      </c>
      <c r="B40" s="159" t="s">
        <v>419</v>
      </c>
      <c r="C40" s="159">
        <v>2</v>
      </c>
      <c r="D40" s="159" t="s">
        <v>640</v>
      </c>
      <c r="E40" s="159" t="s">
        <v>374</v>
      </c>
      <c r="F40" s="165">
        <v>16353030</v>
      </c>
      <c r="G40" s="165">
        <v>259452</v>
      </c>
      <c r="H40" s="164">
        <v>922467</v>
      </c>
      <c r="I40" s="164">
        <f t="shared" si="1"/>
        <v>17275497</v>
      </c>
      <c r="J40" s="166">
        <v>16312800</v>
      </c>
      <c r="K40" s="166">
        <v>199452</v>
      </c>
      <c r="L40" s="166">
        <v>392792.58</v>
      </c>
      <c r="M40" s="166">
        <f t="shared" si="2"/>
        <v>16705592.58</v>
      </c>
      <c r="N40" s="166">
        <f t="shared" si="3"/>
        <v>40230</v>
      </c>
      <c r="O40" s="166">
        <f t="shared" si="3"/>
        <v>60000</v>
      </c>
      <c r="P40" s="166">
        <f t="shared" si="3"/>
        <v>529674.41999999993</v>
      </c>
      <c r="Q40" s="166">
        <f t="shared" si="3"/>
        <v>569904.41999999993</v>
      </c>
    </row>
    <row r="41" spans="1:17" s="161" customFormat="1" ht="20.100000000000001" customHeight="1">
      <c r="A41" s="152" t="s">
        <v>538</v>
      </c>
      <c r="B41" s="158" t="s">
        <v>420</v>
      </c>
      <c r="C41" s="159">
        <v>3</v>
      </c>
      <c r="D41" s="159" t="s">
        <v>640</v>
      </c>
      <c r="E41" s="159" t="s">
        <v>374</v>
      </c>
      <c r="F41" s="165">
        <v>13465852</v>
      </c>
      <c r="G41" s="165">
        <v>257292</v>
      </c>
      <c r="H41" s="164">
        <v>804541</v>
      </c>
      <c r="I41" s="164">
        <f t="shared" si="1"/>
        <v>14270393</v>
      </c>
      <c r="J41" s="166">
        <v>13205600</v>
      </c>
      <c r="K41" s="166">
        <v>197292</v>
      </c>
      <c r="L41" s="166">
        <v>400149.78</v>
      </c>
      <c r="M41" s="166">
        <f t="shared" si="2"/>
        <v>13605749.779999999</v>
      </c>
      <c r="N41" s="166">
        <f t="shared" si="3"/>
        <v>260252</v>
      </c>
      <c r="O41" s="166">
        <f t="shared" si="3"/>
        <v>60000</v>
      </c>
      <c r="P41" s="166">
        <f t="shared" si="3"/>
        <v>404391.22</v>
      </c>
      <c r="Q41" s="166">
        <f t="shared" si="3"/>
        <v>664643.22000000067</v>
      </c>
    </row>
    <row r="42" spans="1:17" s="161" customFormat="1" ht="20.100000000000001" customHeight="1">
      <c r="A42" s="152" t="s">
        <v>538</v>
      </c>
      <c r="B42" s="159" t="s">
        <v>421</v>
      </c>
      <c r="C42" s="159">
        <v>4</v>
      </c>
      <c r="D42" s="159" t="s">
        <v>640</v>
      </c>
      <c r="E42" s="159" t="s">
        <v>377</v>
      </c>
      <c r="F42" s="165">
        <v>9540218</v>
      </c>
      <c r="G42" s="165">
        <v>0</v>
      </c>
      <c r="H42" s="164">
        <v>716812.5</v>
      </c>
      <c r="I42" s="164">
        <f t="shared" si="1"/>
        <v>10257030.5</v>
      </c>
      <c r="J42" s="166">
        <v>9807100</v>
      </c>
      <c r="K42" s="166"/>
      <c r="L42" s="166">
        <v>340066</v>
      </c>
      <c r="M42" s="166">
        <f t="shared" si="2"/>
        <v>10147166</v>
      </c>
      <c r="N42" s="166">
        <f t="shared" si="3"/>
        <v>-266882</v>
      </c>
      <c r="O42" s="166">
        <f t="shared" si="3"/>
        <v>0</v>
      </c>
      <c r="P42" s="166">
        <f t="shared" si="3"/>
        <v>376746.5</v>
      </c>
      <c r="Q42" s="166">
        <f t="shared" si="3"/>
        <v>109864.5</v>
      </c>
    </row>
    <row r="43" spans="1:17" s="161" customFormat="1" ht="20.100000000000001" customHeight="1">
      <c r="A43" s="152" t="s">
        <v>538</v>
      </c>
      <c r="B43" s="152" t="s">
        <v>435</v>
      </c>
      <c r="C43" s="159">
        <v>5</v>
      </c>
      <c r="D43" s="159" t="s">
        <v>640</v>
      </c>
      <c r="E43" s="159" t="s">
        <v>377</v>
      </c>
      <c r="F43" s="165">
        <v>1013748</v>
      </c>
      <c r="G43" s="165">
        <v>57368</v>
      </c>
      <c r="H43" s="164">
        <v>60823</v>
      </c>
      <c r="I43" s="164">
        <f t="shared" si="1"/>
        <v>1074571</v>
      </c>
      <c r="J43" s="166">
        <v>1068100</v>
      </c>
      <c r="K43" s="166">
        <v>42368</v>
      </c>
      <c r="L43" s="166">
        <v>58857.58</v>
      </c>
      <c r="M43" s="166">
        <f t="shared" si="2"/>
        <v>1126957.58</v>
      </c>
      <c r="N43" s="166">
        <f t="shared" si="3"/>
        <v>-54352</v>
      </c>
      <c r="O43" s="166">
        <f t="shared" si="3"/>
        <v>15000</v>
      </c>
      <c r="P43" s="166">
        <f t="shared" si="3"/>
        <v>1965.4199999999983</v>
      </c>
      <c r="Q43" s="166">
        <f t="shared" si="3"/>
        <v>-52386.580000000075</v>
      </c>
    </row>
    <row r="44" spans="1:17" s="161" customFormat="1" ht="20.100000000000001" customHeight="1">
      <c r="A44" s="152" t="s">
        <v>538</v>
      </c>
      <c r="B44" s="159" t="s">
        <v>422</v>
      </c>
      <c r="C44" s="159">
        <v>6</v>
      </c>
      <c r="D44" s="159" t="s">
        <v>640</v>
      </c>
      <c r="E44" s="159" t="s">
        <v>379</v>
      </c>
      <c r="F44" s="165">
        <v>18044616</v>
      </c>
      <c r="G44" s="165">
        <v>617916</v>
      </c>
      <c r="H44" s="164">
        <v>694033</v>
      </c>
      <c r="I44" s="164">
        <f t="shared" si="1"/>
        <v>18738649</v>
      </c>
      <c r="J44" s="166">
        <v>18740300</v>
      </c>
      <c r="K44" s="166">
        <v>497196</v>
      </c>
      <c r="L44" s="166">
        <v>610238.63</v>
      </c>
      <c r="M44" s="166">
        <f t="shared" si="2"/>
        <v>19350538.629999999</v>
      </c>
      <c r="N44" s="166">
        <f t="shared" si="3"/>
        <v>-695684</v>
      </c>
      <c r="O44" s="166">
        <f t="shared" si="3"/>
        <v>120720</v>
      </c>
      <c r="P44" s="166">
        <f t="shared" si="3"/>
        <v>83794.37</v>
      </c>
      <c r="Q44" s="166">
        <f t="shared" si="3"/>
        <v>-611889.62999999896</v>
      </c>
    </row>
    <row r="45" spans="1:17" s="161" customFormat="1" ht="20.100000000000001" customHeight="1">
      <c r="A45" s="152" t="s">
        <v>538</v>
      </c>
      <c r="B45" s="159" t="s">
        <v>423</v>
      </c>
      <c r="C45" s="159">
        <v>7</v>
      </c>
      <c r="D45" s="159" t="s">
        <v>640</v>
      </c>
      <c r="E45" s="159" t="s">
        <v>379</v>
      </c>
      <c r="F45" s="165">
        <v>14679798</v>
      </c>
      <c r="G45" s="165">
        <v>273000</v>
      </c>
      <c r="H45" s="164">
        <v>729947.5</v>
      </c>
      <c r="I45" s="164">
        <f t="shared" si="1"/>
        <v>15409745.5</v>
      </c>
      <c r="J45" s="166">
        <v>15341800</v>
      </c>
      <c r="K45" s="166">
        <v>213000</v>
      </c>
      <c r="L45" s="166">
        <v>447154.09</v>
      </c>
      <c r="M45" s="166">
        <f t="shared" si="2"/>
        <v>15788954.09</v>
      </c>
      <c r="N45" s="166">
        <f t="shared" si="3"/>
        <v>-662002</v>
      </c>
      <c r="O45" s="166">
        <f t="shared" si="3"/>
        <v>60000</v>
      </c>
      <c r="P45" s="166">
        <f t="shared" si="3"/>
        <v>282793.40999999997</v>
      </c>
      <c r="Q45" s="166">
        <f t="shared" si="3"/>
        <v>-379208.58999999985</v>
      </c>
    </row>
    <row r="46" spans="1:17" s="161" customFormat="1" ht="20.100000000000001" customHeight="1">
      <c r="A46" s="152" t="s">
        <v>538</v>
      </c>
      <c r="B46" s="159" t="s">
        <v>424</v>
      </c>
      <c r="C46" s="159">
        <v>8</v>
      </c>
      <c r="D46" s="159" t="s">
        <v>640</v>
      </c>
      <c r="E46" s="159" t="s">
        <v>379</v>
      </c>
      <c r="F46" s="165">
        <v>17026366</v>
      </c>
      <c r="G46" s="165">
        <v>302280</v>
      </c>
      <c r="H46" s="164">
        <v>934341.5</v>
      </c>
      <c r="I46" s="164">
        <f t="shared" si="1"/>
        <v>17960707.5</v>
      </c>
      <c r="J46" s="166">
        <v>17575100</v>
      </c>
      <c r="K46" s="166">
        <v>242280</v>
      </c>
      <c r="L46" s="166">
        <v>563234.31000000006</v>
      </c>
      <c r="M46" s="166">
        <f t="shared" si="2"/>
        <v>18138334.309999999</v>
      </c>
      <c r="N46" s="166">
        <f t="shared" si="3"/>
        <v>-548734</v>
      </c>
      <c r="O46" s="166">
        <f t="shared" si="3"/>
        <v>60000</v>
      </c>
      <c r="P46" s="166">
        <f t="shared" si="3"/>
        <v>371107.18999999994</v>
      </c>
      <c r="Q46" s="166">
        <f t="shared" si="3"/>
        <v>-177626.80999999866</v>
      </c>
    </row>
    <row r="47" spans="1:17" s="161" customFormat="1" ht="20.100000000000001" customHeight="1">
      <c r="A47" s="152" t="s">
        <v>538</v>
      </c>
      <c r="B47" s="159" t="s">
        <v>425</v>
      </c>
      <c r="C47" s="159">
        <v>9</v>
      </c>
      <c r="D47" s="159" t="s">
        <v>640</v>
      </c>
      <c r="E47" s="159" t="s">
        <v>379</v>
      </c>
      <c r="F47" s="165">
        <v>8887750</v>
      </c>
      <c r="G47" s="165">
        <v>299772</v>
      </c>
      <c r="H47" s="164">
        <v>450074.5</v>
      </c>
      <c r="I47" s="164">
        <f t="shared" si="1"/>
        <v>9337824.5</v>
      </c>
      <c r="J47" s="166">
        <v>8933200</v>
      </c>
      <c r="K47" s="166">
        <v>239772</v>
      </c>
      <c r="L47" s="166">
        <v>332300.07</v>
      </c>
      <c r="M47" s="166">
        <f t="shared" si="2"/>
        <v>9265500.0700000003</v>
      </c>
      <c r="N47" s="166">
        <f t="shared" si="3"/>
        <v>-45450</v>
      </c>
      <c r="O47" s="166">
        <f t="shared" si="3"/>
        <v>60000</v>
      </c>
      <c r="P47" s="166">
        <f t="shared" si="3"/>
        <v>117774.43</v>
      </c>
      <c r="Q47" s="166">
        <f t="shared" si="3"/>
        <v>72324.429999999702</v>
      </c>
    </row>
    <row r="48" spans="1:17" s="161" customFormat="1" ht="20.100000000000001" customHeight="1">
      <c r="A48" s="152" t="s">
        <v>538</v>
      </c>
      <c r="B48" s="159" t="s">
        <v>426</v>
      </c>
      <c r="C48" s="159">
        <v>10</v>
      </c>
      <c r="D48" s="159" t="s">
        <v>640</v>
      </c>
      <c r="E48" s="159" t="s">
        <v>379</v>
      </c>
      <c r="F48" s="165">
        <v>8347486</v>
      </c>
      <c r="G48" s="165">
        <v>176108</v>
      </c>
      <c r="H48" s="164"/>
      <c r="I48" s="164">
        <f t="shared" si="1"/>
        <v>8347486</v>
      </c>
      <c r="J48" s="166">
        <v>11069400</v>
      </c>
      <c r="K48" s="166">
        <v>197412</v>
      </c>
      <c r="L48" s="166">
        <v>396879.91</v>
      </c>
      <c r="M48" s="166">
        <f t="shared" si="2"/>
        <v>11466279.91</v>
      </c>
      <c r="N48" s="166">
        <f t="shared" si="3"/>
        <v>-2721914</v>
      </c>
      <c r="O48" s="166">
        <f t="shared" si="3"/>
        <v>-21304</v>
      </c>
      <c r="P48" s="166">
        <f t="shared" si="3"/>
        <v>-396879.91</v>
      </c>
      <c r="Q48" s="166">
        <f t="shared" si="3"/>
        <v>-3118793.91</v>
      </c>
    </row>
    <row r="49" spans="1:17" s="161" customFormat="1" ht="20.100000000000001" customHeight="1">
      <c r="A49" s="152" t="s">
        <v>538</v>
      </c>
      <c r="B49" s="162" t="s">
        <v>645</v>
      </c>
      <c r="C49" s="159">
        <v>11</v>
      </c>
      <c r="D49" s="159" t="s">
        <v>640</v>
      </c>
      <c r="E49" s="159" t="s">
        <v>379</v>
      </c>
      <c r="F49" s="165">
        <v>2029102</v>
      </c>
      <c r="G49" s="165">
        <v>81304</v>
      </c>
      <c r="H49" s="164">
        <v>293283</v>
      </c>
      <c r="I49" s="164">
        <f t="shared" si="1"/>
        <v>2322385</v>
      </c>
      <c r="J49" s="166"/>
      <c r="K49" s="166"/>
      <c r="L49" s="166"/>
      <c r="M49" s="166">
        <f t="shared" si="2"/>
        <v>0</v>
      </c>
      <c r="N49" s="166">
        <f t="shared" si="3"/>
        <v>2029102</v>
      </c>
      <c r="O49" s="166">
        <f t="shared" si="3"/>
        <v>81304</v>
      </c>
      <c r="P49" s="166">
        <f t="shared" si="3"/>
        <v>293283</v>
      </c>
      <c r="Q49" s="166">
        <f t="shared" si="3"/>
        <v>2322385</v>
      </c>
    </row>
    <row r="50" spans="1:17" s="161" customFormat="1" ht="20.100000000000001" customHeight="1">
      <c r="A50" s="152" t="s">
        <v>538</v>
      </c>
      <c r="B50" s="159" t="s">
        <v>436</v>
      </c>
      <c r="C50" s="159">
        <v>12</v>
      </c>
      <c r="D50" s="159" t="s">
        <v>641</v>
      </c>
      <c r="E50" s="159" t="s">
        <v>642</v>
      </c>
      <c r="F50" s="165">
        <v>1147500</v>
      </c>
      <c r="G50" s="165">
        <v>0</v>
      </c>
      <c r="H50" s="164"/>
      <c r="I50" s="164">
        <f t="shared" si="1"/>
        <v>1147500</v>
      </c>
      <c r="J50" s="166">
        <v>1099200</v>
      </c>
      <c r="K50" s="166"/>
      <c r="L50" s="166"/>
      <c r="M50" s="166">
        <f t="shared" si="2"/>
        <v>1099200</v>
      </c>
      <c r="N50" s="166">
        <f t="shared" si="3"/>
        <v>48300</v>
      </c>
      <c r="O50" s="166">
        <f t="shared" si="3"/>
        <v>0</v>
      </c>
      <c r="P50" s="166">
        <f t="shared" si="3"/>
        <v>0</v>
      </c>
      <c r="Q50" s="166">
        <f t="shared" si="3"/>
        <v>48300</v>
      </c>
    </row>
    <row r="51" spans="1:17" s="161" customFormat="1" ht="20.100000000000001" customHeight="1">
      <c r="A51" s="152" t="s">
        <v>538</v>
      </c>
      <c r="B51" s="159" t="s">
        <v>427</v>
      </c>
      <c r="C51" s="159">
        <v>13</v>
      </c>
      <c r="D51" s="159" t="s">
        <v>641</v>
      </c>
      <c r="E51" s="159" t="s">
        <v>382</v>
      </c>
      <c r="F51" s="165">
        <v>9930921</v>
      </c>
      <c r="G51" s="165">
        <v>266768</v>
      </c>
      <c r="H51" s="164"/>
      <c r="I51" s="164">
        <f t="shared" si="1"/>
        <v>9930921</v>
      </c>
      <c r="J51" s="166">
        <v>10223500</v>
      </c>
      <c r="K51" s="166">
        <v>206618</v>
      </c>
      <c r="L51" s="166"/>
      <c r="M51" s="166">
        <f t="shared" si="2"/>
        <v>10223500</v>
      </c>
      <c r="N51" s="166">
        <f t="shared" si="3"/>
        <v>-292579</v>
      </c>
      <c r="O51" s="166">
        <f t="shared" si="3"/>
        <v>60150</v>
      </c>
      <c r="P51" s="166">
        <f t="shared" si="3"/>
        <v>0</v>
      </c>
      <c r="Q51" s="166">
        <f t="shared" si="3"/>
        <v>-292579</v>
      </c>
    </row>
    <row r="52" spans="1:17" s="161" customFormat="1" ht="20.100000000000001" customHeight="1">
      <c r="A52" s="152" t="s">
        <v>538</v>
      </c>
      <c r="B52" s="159" t="s">
        <v>428</v>
      </c>
      <c r="C52" s="159">
        <v>14</v>
      </c>
      <c r="D52" s="159" t="s">
        <v>641</v>
      </c>
      <c r="E52" s="159" t="s">
        <v>382</v>
      </c>
      <c r="F52" s="165">
        <v>10593885</v>
      </c>
      <c r="G52" s="165">
        <v>255560</v>
      </c>
      <c r="H52" s="164"/>
      <c r="I52" s="164">
        <f t="shared" si="1"/>
        <v>10593885</v>
      </c>
      <c r="J52" s="166">
        <v>10756900</v>
      </c>
      <c r="K52" s="166">
        <v>195560</v>
      </c>
      <c r="L52" s="166"/>
      <c r="M52" s="166">
        <f t="shared" si="2"/>
        <v>10756900</v>
      </c>
      <c r="N52" s="166">
        <f t="shared" si="3"/>
        <v>-163015</v>
      </c>
      <c r="O52" s="166">
        <f t="shared" si="3"/>
        <v>60000</v>
      </c>
      <c r="P52" s="166">
        <f t="shared" si="3"/>
        <v>0</v>
      </c>
      <c r="Q52" s="166">
        <f t="shared" si="3"/>
        <v>-163015</v>
      </c>
    </row>
    <row r="53" spans="1:17" s="161" customFormat="1" ht="20.100000000000001" customHeight="1">
      <c r="A53" s="152" t="s">
        <v>538</v>
      </c>
      <c r="B53" s="159" t="s">
        <v>430</v>
      </c>
      <c r="C53" s="159">
        <v>15</v>
      </c>
      <c r="D53" s="159" t="s">
        <v>641</v>
      </c>
      <c r="E53" s="159" t="s">
        <v>382</v>
      </c>
      <c r="F53" s="165">
        <v>9456570</v>
      </c>
      <c r="G53" s="165">
        <v>267270</v>
      </c>
      <c r="H53" s="164"/>
      <c r="I53" s="164">
        <f t="shared" si="1"/>
        <v>9456570</v>
      </c>
      <c r="J53" s="166">
        <v>9690100</v>
      </c>
      <c r="K53" s="166">
        <v>207270</v>
      </c>
      <c r="L53" s="166"/>
      <c r="M53" s="166">
        <f t="shared" si="2"/>
        <v>9690100</v>
      </c>
      <c r="N53" s="166">
        <f t="shared" si="3"/>
        <v>-233530</v>
      </c>
      <c r="O53" s="166">
        <f t="shared" si="3"/>
        <v>60000</v>
      </c>
      <c r="P53" s="166">
        <f t="shared" si="3"/>
        <v>0</v>
      </c>
      <c r="Q53" s="166">
        <f t="shared" si="3"/>
        <v>-233530</v>
      </c>
    </row>
    <row r="54" spans="1:17" s="161" customFormat="1" ht="20.100000000000001" customHeight="1">
      <c r="A54" s="152" t="s">
        <v>538</v>
      </c>
      <c r="B54" s="159" t="s">
        <v>431</v>
      </c>
      <c r="C54" s="159">
        <v>16</v>
      </c>
      <c r="D54" s="159" t="s">
        <v>641</v>
      </c>
      <c r="E54" s="159" t="s">
        <v>382</v>
      </c>
      <c r="F54" s="165">
        <v>5903992</v>
      </c>
      <c r="G54" s="165">
        <v>248744</v>
      </c>
      <c r="H54" s="164"/>
      <c r="I54" s="164">
        <f t="shared" si="1"/>
        <v>5903992</v>
      </c>
      <c r="J54" s="166">
        <v>6045200</v>
      </c>
      <c r="K54" s="166">
        <v>188744</v>
      </c>
      <c r="L54" s="166"/>
      <c r="M54" s="166">
        <f t="shared" si="2"/>
        <v>6045200</v>
      </c>
      <c r="N54" s="166">
        <f t="shared" si="3"/>
        <v>-141208</v>
      </c>
      <c r="O54" s="166">
        <f t="shared" si="3"/>
        <v>60000</v>
      </c>
      <c r="P54" s="166">
        <f t="shared" si="3"/>
        <v>0</v>
      </c>
      <c r="Q54" s="166">
        <f t="shared" si="3"/>
        <v>-141208</v>
      </c>
    </row>
    <row r="55" spans="1:17" s="161" customFormat="1" ht="20.100000000000001" customHeight="1">
      <c r="A55" s="152" t="s">
        <v>538</v>
      </c>
      <c r="B55" s="159" t="s">
        <v>433</v>
      </c>
      <c r="C55" s="159">
        <v>17</v>
      </c>
      <c r="D55" s="159" t="s">
        <v>641</v>
      </c>
      <c r="E55" s="159" t="s">
        <v>382</v>
      </c>
      <c r="F55" s="165">
        <v>6516654</v>
      </c>
      <c r="G55" s="165">
        <v>240776</v>
      </c>
      <c r="H55" s="164"/>
      <c r="I55" s="164">
        <f t="shared" si="1"/>
        <v>6516654</v>
      </c>
      <c r="J55" s="166">
        <v>6667500</v>
      </c>
      <c r="K55" s="166">
        <v>180776</v>
      </c>
      <c r="L55" s="166"/>
      <c r="M55" s="166">
        <f t="shared" si="2"/>
        <v>6667500</v>
      </c>
      <c r="N55" s="166">
        <f t="shared" si="3"/>
        <v>-150846</v>
      </c>
      <c r="O55" s="166">
        <f t="shared" si="3"/>
        <v>60000</v>
      </c>
      <c r="P55" s="166">
        <f t="shared" si="3"/>
        <v>0</v>
      </c>
      <c r="Q55" s="166">
        <f t="shared" si="3"/>
        <v>-150846</v>
      </c>
    </row>
    <row r="56" spans="1:17" s="161" customFormat="1" ht="20.100000000000001" customHeight="1">
      <c r="A56" s="152" t="s">
        <v>538</v>
      </c>
      <c r="B56" s="159" t="s">
        <v>432</v>
      </c>
      <c r="C56" s="159">
        <v>18</v>
      </c>
      <c r="D56" s="159" t="s">
        <v>641</v>
      </c>
      <c r="E56" s="159" t="s">
        <v>382</v>
      </c>
      <c r="F56" s="165">
        <v>3930871.0000000005</v>
      </c>
      <c r="G56" s="165">
        <v>230336</v>
      </c>
      <c r="H56" s="164"/>
      <c r="I56" s="164">
        <f t="shared" si="1"/>
        <v>3930871.0000000005</v>
      </c>
      <c r="J56" s="166">
        <v>4000500</v>
      </c>
      <c r="K56" s="166">
        <v>170336</v>
      </c>
      <c r="L56" s="166"/>
      <c r="M56" s="166">
        <f t="shared" si="2"/>
        <v>4000500</v>
      </c>
      <c r="N56" s="166">
        <f t="shared" si="3"/>
        <v>-69628.999999999534</v>
      </c>
      <c r="O56" s="166">
        <f t="shared" si="3"/>
        <v>60000</v>
      </c>
      <c r="P56" s="166">
        <f t="shared" si="3"/>
        <v>0</v>
      </c>
      <c r="Q56" s="166">
        <f t="shared" si="3"/>
        <v>-69628.999999999534</v>
      </c>
    </row>
    <row r="57" spans="1:17" s="161" customFormat="1" ht="20.100000000000001" customHeight="1">
      <c r="A57" s="152" t="s">
        <v>538</v>
      </c>
      <c r="B57" s="158" t="s">
        <v>429</v>
      </c>
      <c r="C57" s="159">
        <v>19</v>
      </c>
      <c r="D57" s="159" t="s">
        <v>641</v>
      </c>
      <c r="E57" s="159" t="s">
        <v>382</v>
      </c>
      <c r="F57" s="165">
        <v>2759034</v>
      </c>
      <c r="G57" s="165">
        <v>237056</v>
      </c>
      <c r="H57" s="164"/>
      <c r="I57" s="164">
        <f t="shared" si="1"/>
        <v>2759034</v>
      </c>
      <c r="J57" s="166">
        <v>2844800</v>
      </c>
      <c r="K57" s="166">
        <v>177056</v>
      </c>
      <c r="L57" s="166"/>
      <c r="M57" s="166">
        <f t="shared" si="2"/>
        <v>2844800</v>
      </c>
      <c r="N57" s="166">
        <f t="shared" si="3"/>
        <v>-85766</v>
      </c>
      <c r="O57" s="166">
        <f t="shared" si="3"/>
        <v>60000</v>
      </c>
      <c r="P57" s="166">
        <f t="shared" si="3"/>
        <v>0</v>
      </c>
      <c r="Q57" s="166">
        <f t="shared" si="3"/>
        <v>-85766</v>
      </c>
    </row>
    <row r="58" spans="1:17" s="161" customFormat="1" ht="20.100000000000001" customHeight="1">
      <c r="A58" s="152" t="s">
        <v>538</v>
      </c>
      <c r="B58" s="158" t="s">
        <v>434</v>
      </c>
      <c r="C58" s="159">
        <v>20</v>
      </c>
      <c r="D58" s="159" t="s">
        <v>641</v>
      </c>
      <c r="E58" s="159" t="s">
        <v>382</v>
      </c>
      <c r="F58" s="165">
        <v>3676181</v>
      </c>
      <c r="G58" s="165">
        <v>238881</v>
      </c>
      <c r="H58" s="164"/>
      <c r="I58" s="164">
        <f t="shared" si="1"/>
        <v>3676181</v>
      </c>
      <c r="J58" s="166">
        <v>3733800</v>
      </c>
      <c r="K58" s="166">
        <v>178881</v>
      </c>
      <c r="L58" s="166"/>
      <c r="M58" s="166">
        <f t="shared" si="2"/>
        <v>3733800</v>
      </c>
      <c r="N58" s="166">
        <f t="shared" si="3"/>
        <v>-57619</v>
      </c>
      <c r="O58" s="166">
        <f t="shared" si="3"/>
        <v>60000</v>
      </c>
      <c r="P58" s="166">
        <f t="shared" si="3"/>
        <v>0</v>
      </c>
      <c r="Q58" s="166">
        <f t="shared" si="3"/>
        <v>-57619</v>
      </c>
    </row>
    <row r="59" spans="1:17" s="161" customFormat="1" ht="20.100000000000001" customHeight="1">
      <c r="A59" s="152"/>
      <c r="B59" s="158" t="s">
        <v>657</v>
      </c>
      <c r="C59" s="159"/>
      <c r="D59" s="159"/>
      <c r="E59" s="159"/>
      <c r="F59" s="165">
        <f>SUM(F39:F58)</f>
        <v>179989668</v>
      </c>
      <c r="G59" s="165">
        <f t="shared" ref="G59:Q59" si="7">SUM(G39:G58)</f>
        <v>4853339</v>
      </c>
      <c r="H59" s="165">
        <f t="shared" si="7"/>
        <v>6423018.5</v>
      </c>
      <c r="I59" s="165">
        <f t="shared" si="7"/>
        <v>186412686.5</v>
      </c>
      <c r="J59" s="165">
        <f t="shared" si="7"/>
        <v>183524800</v>
      </c>
      <c r="K59" s="165">
        <f t="shared" si="7"/>
        <v>3757469</v>
      </c>
      <c r="L59" s="165">
        <f t="shared" si="7"/>
        <v>3922203.53</v>
      </c>
      <c r="M59" s="165">
        <f t="shared" si="7"/>
        <v>187447003.53</v>
      </c>
      <c r="N59" s="165">
        <f t="shared" si="7"/>
        <v>-3535131.9999999995</v>
      </c>
      <c r="O59" s="165">
        <f t="shared" si="7"/>
        <v>1095870</v>
      </c>
      <c r="P59" s="165">
        <f t="shared" si="7"/>
        <v>2500814.9699999997</v>
      </c>
      <c r="Q59" s="165">
        <f t="shared" si="7"/>
        <v>-1034317.0299999951</v>
      </c>
    </row>
    <row r="60" spans="1:17" s="161" customFormat="1" ht="20.100000000000001" customHeight="1">
      <c r="A60" s="152" t="s">
        <v>539</v>
      </c>
      <c r="B60" s="159" t="s">
        <v>306</v>
      </c>
      <c r="C60" s="159">
        <v>1</v>
      </c>
      <c r="D60" s="159" t="s">
        <v>640</v>
      </c>
      <c r="E60" s="159" t="s">
        <v>374</v>
      </c>
      <c r="F60" s="165">
        <v>11879175</v>
      </c>
      <c r="G60" s="165">
        <v>253552</v>
      </c>
      <c r="H60" s="164">
        <v>458419.5</v>
      </c>
      <c r="I60" s="164">
        <f t="shared" si="1"/>
        <v>12337594.5</v>
      </c>
      <c r="J60" s="166">
        <v>12331700</v>
      </c>
      <c r="K60" s="166">
        <v>193552</v>
      </c>
      <c r="L60" s="166">
        <v>210497.58</v>
      </c>
      <c r="M60" s="166">
        <f t="shared" si="2"/>
        <v>12542197.58</v>
      </c>
      <c r="N60" s="166">
        <f t="shared" si="3"/>
        <v>-452525</v>
      </c>
      <c r="O60" s="166">
        <f t="shared" si="3"/>
        <v>60000</v>
      </c>
      <c r="P60" s="166">
        <f t="shared" si="3"/>
        <v>247921.92000000001</v>
      </c>
      <c r="Q60" s="166">
        <f t="shared" si="3"/>
        <v>-204603.08000000007</v>
      </c>
    </row>
    <row r="61" spans="1:17" s="161" customFormat="1" ht="20.100000000000001" customHeight="1">
      <c r="A61" s="152" t="s">
        <v>539</v>
      </c>
      <c r="B61" s="159" t="s">
        <v>413</v>
      </c>
      <c r="C61" s="159">
        <v>2</v>
      </c>
      <c r="D61" s="159" t="s">
        <v>640</v>
      </c>
      <c r="E61" s="159" t="s">
        <v>374</v>
      </c>
      <c r="F61" s="165">
        <v>12903429</v>
      </c>
      <c r="G61" s="165">
        <v>821116</v>
      </c>
      <c r="H61" s="164">
        <v>624522</v>
      </c>
      <c r="I61" s="164">
        <f t="shared" si="1"/>
        <v>13527951</v>
      </c>
      <c r="J61" s="166">
        <v>12623000</v>
      </c>
      <c r="K61" s="166">
        <v>641116</v>
      </c>
      <c r="L61" s="166">
        <v>314724.53999999998</v>
      </c>
      <c r="M61" s="166">
        <f t="shared" si="2"/>
        <v>12937724.539999999</v>
      </c>
      <c r="N61" s="166">
        <f t="shared" si="3"/>
        <v>280429</v>
      </c>
      <c r="O61" s="166">
        <f t="shared" si="3"/>
        <v>180000</v>
      </c>
      <c r="P61" s="166">
        <f t="shared" si="3"/>
        <v>309797.46000000002</v>
      </c>
      <c r="Q61" s="166">
        <f t="shared" si="3"/>
        <v>590226.46000000089</v>
      </c>
    </row>
    <row r="62" spans="1:17" s="161" customFormat="1" ht="20.100000000000001" customHeight="1">
      <c r="A62" s="152" t="s">
        <v>539</v>
      </c>
      <c r="B62" s="159" t="s">
        <v>646</v>
      </c>
      <c r="C62" s="159">
        <v>3</v>
      </c>
      <c r="D62" s="159" t="s">
        <v>640</v>
      </c>
      <c r="E62" s="159" t="s">
        <v>374</v>
      </c>
      <c r="F62" s="165">
        <v>12952010</v>
      </c>
      <c r="G62" s="165">
        <v>0</v>
      </c>
      <c r="H62" s="164">
        <v>623787.5</v>
      </c>
      <c r="I62" s="164">
        <f t="shared" si="1"/>
        <v>13575797.5</v>
      </c>
      <c r="J62" s="166">
        <v>13399800</v>
      </c>
      <c r="K62" s="166"/>
      <c r="L62" s="166">
        <v>274259.96000000002</v>
      </c>
      <c r="M62" s="166">
        <f t="shared" si="2"/>
        <v>13674059.960000001</v>
      </c>
      <c r="N62" s="166">
        <f t="shared" si="3"/>
        <v>-447790</v>
      </c>
      <c r="O62" s="166">
        <f t="shared" si="3"/>
        <v>0</v>
      </c>
      <c r="P62" s="166">
        <f t="shared" si="3"/>
        <v>349527.54</v>
      </c>
      <c r="Q62" s="166">
        <f t="shared" si="3"/>
        <v>-98262.460000000894</v>
      </c>
    </row>
    <row r="63" spans="1:17" s="161" customFormat="1" ht="20.100000000000001" customHeight="1">
      <c r="A63" s="152" t="s">
        <v>539</v>
      </c>
      <c r="B63" s="159" t="s">
        <v>308</v>
      </c>
      <c r="C63" s="159">
        <v>4</v>
      </c>
      <c r="D63" s="159" t="s">
        <v>640</v>
      </c>
      <c r="E63" s="159" t="s">
        <v>374</v>
      </c>
      <c r="F63" s="165">
        <v>14978010</v>
      </c>
      <c r="G63" s="165">
        <v>251812</v>
      </c>
      <c r="H63" s="164">
        <v>753137.5</v>
      </c>
      <c r="I63" s="164">
        <f t="shared" si="1"/>
        <v>15731147.5</v>
      </c>
      <c r="J63" s="166">
        <v>14856300</v>
      </c>
      <c r="K63" s="166">
        <v>191812</v>
      </c>
      <c r="L63" s="166">
        <v>405463.31</v>
      </c>
      <c r="M63" s="166">
        <f t="shared" si="2"/>
        <v>15261763.310000001</v>
      </c>
      <c r="N63" s="166">
        <f t="shared" si="3"/>
        <v>121710</v>
      </c>
      <c r="O63" s="166">
        <f t="shared" si="3"/>
        <v>60000</v>
      </c>
      <c r="P63" s="166">
        <f t="shared" si="3"/>
        <v>347674.19</v>
      </c>
      <c r="Q63" s="166">
        <f t="shared" si="3"/>
        <v>469384.18999999948</v>
      </c>
    </row>
    <row r="64" spans="1:17" s="161" customFormat="1" ht="20.100000000000001" customHeight="1">
      <c r="A64" s="152" t="s">
        <v>539</v>
      </c>
      <c r="B64" s="159" t="s">
        <v>647</v>
      </c>
      <c r="C64" s="159">
        <v>5</v>
      </c>
      <c r="D64" s="159" t="s">
        <v>640</v>
      </c>
      <c r="E64" s="159" t="s">
        <v>377</v>
      </c>
      <c r="F64" s="165">
        <v>7420315</v>
      </c>
      <c r="G64" s="165">
        <v>0</v>
      </c>
      <c r="H64" s="164">
        <v>280014</v>
      </c>
      <c r="I64" s="164">
        <f t="shared" si="1"/>
        <v>7700329</v>
      </c>
      <c r="J64" s="166">
        <v>8059300</v>
      </c>
      <c r="K64" s="166"/>
      <c r="L64" s="166">
        <v>237473.97</v>
      </c>
      <c r="M64" s="166">
        <f t="shared" si="2"/>
        <v>8296773.9699999997</v>
      </c>
      <c r="N64" s="166">
        <f t="shared" si="3"/>
        <v>-638985</v>
      </c>
      <c r="O64" s="166">
        <f t="shared" si="3"/>
        <v>0</v>
      </c>
      <c r="P64" s="166">
        <f t="shared" si="3"/>
        <v>42540.03</v>
      </c>
      <c r="Q64" s="166">
        <f t="shared" si="3"/>
        <v>-596444.96999999974</v>
      </c>
    </row>
    <row r="65" spans="1:17" s="161" customFormat="1" ht="20.100000000000001" customHeight="1">
      <c r="A65" s="152" t="s">
        <v>539</v>
      </c>
      <c r="B65" s="159" t="s">
        <v>309</v>
      </c>
      <c r="C65" s="159">
        <v>6</v>
      </c>
      <c r="D65" s="159" t="s">
        <v>640</v>
      </c>
      <c r="E65" s="159" t="s">
        <v>379</v>
      </c>
      <c r="F65" s="165">
        <v>13542735</v>
      </c>
      <c r="G65" s="165">
        <v>429713</v>
      </c>
      <c r="H65" s="164">
        <v>466723.5</v>
      </c>
      <c r="I65" s="164">
        <f t="shared" si="1"/>
        <v>14009458.5</v>
      </c>
      <c r="J65" s="166">
        <v>14467900</v>
      </c>
      <c r="K65" s="166">
        <v>370558</v>
      </c>
      <c r="L65" s="166">
        <v>325760.34000000003</v>
      </c>
      <c r="M65" s="166">
        <f t="shared" si="2"/>
        <v>14793660.34</v>
      </c>
      <c r="N65" s="166">
        <f t="shared" si="3"/>
        <v>-925165</v>
      </c>
      <c r="O65" s="166">
        <f t="shared" si="3"/>
        <v>59155</v>
      </c>
      <c r="P65" s="166">
        <f t="shared" si="3"/>
        <v>140963.15999999997</v>
      </c>
      <c r="Q65" s="166">
        <f t="shared" si="3"/>
        <v>-784201.83999999985</v>
      </c>
    </row>
    <row r="66" spans="1:17" s="161" customFormat="1" ht="20.100000000000001" customHeight="1">
      <c r="A66" s="152" t="s">
        <v>539</v>
      </c>
      <c r="B66" s="159" t="s">
        <v>311</v>
      </c>
      <c r="C66" s="159">
        <v>7</v>
      </c>
      <c r="D66" s="159" t="s">
        <v>640</v>
      </c>
      <c r="E66" s="159" t="s">
        <v>379</v>
      </c>
      <c r="F66" s="165">
        <v>11992812</v>
      </c>
      <c r="G66" s="165">
        <v>287664</v>
      </c>
      <c r="H66" s="164">
        <v>425238.5</v>
      </c>
      <c r="I66" s="164">
        <f t="shared" si="1"/>
        <v>12418050.5</v>
      </c>
      <c r="J66" s="166">
        <v>12623000</v>
      </c>
      <c r="K66" s="166">
        <v>227664</v>
      </c>
      <c r="L66" s="166">
        <v>305323.68</v>
      </c>
      <c r="M66" s="166">
        <f t="shared" si="2"/>
        <v>12928323.68</v>
      </c>
      <c r="N66" s="166">
        <f t="shared" si="3"/>
        <v>-630188</v>
      </c>
      <c r="O66" s="166">
        <f t="shared" si="3"/>
        <v>60000</v>
      </c>
      <c r="P66" s="166">
        <f t="shared" si="3"/>
        <v>119914.82</v>
      </c>
      <c r="Q66" s="166">
        <f t="shared" si="3"/>
        <v>-510273.1799999997</v>
      </c>
    </row>
    <row r="67" spans="1:17" s="161" customFormat="1" ht="20.100000000000001" customHeight="1">
      <c r="A67" s="152" t="s">
        <v>539</v>
      </c>
      <c r="B67" s="159" t="s">
        <v>312</v>
      </c>
      <c r="C67" s="159">
        <v>8</v>
      </c>
      <c r="D67" s="159" t="s">
        <v>640</v>
      </c>
      <c r="E67" s="159" t="s">
        <v>379</v>
      </c>
      <c r="F67" s="165">
        <v>21312036</v>
      </c>
      <c r="G67" s="165">
        <v>559575</v>
      </c>
      <c r="H67" s="164">
        <v>698984.5</v>
      </c>
      <c r="I67" s="164">
        <f t="shared" si="1"/>
        <v>22011020.5</v>
      </c>
      <c r="J67" s="166">
        <v>22430100</v>
      </c>
      <c r="K67" s="166">
        <v>439575</v>
      </c>
      <c r="L67" s="166">
        <v>672774.8</v>
      </c>
      <c r="M67" s="166">
        <f t="shared" si="2"/>
        <v>23102874.800000001</v>
      </c>
      <c r="N67" s="166">
        <f t="shared" si="3"/>
        <v>-1118064</v>
      </c>
      <c r="O67" s="166">
        <f t="shared" si="3"/>
        <v>120000</v>
      </c>
      <c r="P67" s="166">
        <f t="shared" si="3"/>
        <v>26209.699999999953</v>
      </c>
      <c r="Q67" s="166">
        <f t="shared" si="3"/>
        <v>-1091854.3000000007</v>
      </c>
    </row>
    <row r="68" spans="1:17" s="161" customFormat="1" ht="20.100000000000001" customHeight="1">
      <c r="A68" s="152" t="s">
        <v>539</v>
      </c>
      <c r="B68" s="159" t="s">
        <v>310</v>
      </c>
      <c r="C68" s="159">
        <v>9</v>
      </c>
      <c r="D68" s="159" t="s">
        <v>640</v>
      </c>
      <c r="E68" s="159" t="s">
        <v>379</v>
      </c>
      <c r="F68" s="165">
        <v>13870715</v>
      </c>
      <c r="G68" s="165">
        <v>260352</v>
      </c>
      <c r="H68" s="164">
        <v>353641.5</v>
      </c>
      <c r="I68" s="164">
        <f t="shared" si="1"/>
        <v>14224356.5</v>
      </c>
      <c r="J68" s="166">
        <v>15827300</v>
      </c>
      <c r="K68" s="166">
        <v>200352</v>
      </c>
      <c r="L68" s="166">
        <v>298783.95</v>
      </c>
      <c r="M68" s="166">
        <f t="shared" si="2"/>
        <v>16126083.949999999</v>
      </c>
      <c r="N68" s="166">
        <f t="shared" si="3"/>
        <v>-1956585</v>
      </c>
      <c r="O68" s="166">
        <f t="shared" si="3"/>
        <v>60000</v>
      </c>
      <c r="P68" s="166">
        <f t="shared" si="3"/>
        <v>54857.549999999988</v>
      </c>
      <c r="Q68" s="166">
        <f t="shared" si="3"/>
        <v>-1901727.4499999993</v>
      </c>
    </row>
    <row r="69" spans="1:17" s="161" customFormat="1" ht="20.100000000000001" customHeight="1">
      <c r="A69" s="152" t="s">
        <v>539</v>
      </c>
      <c r="B69" s="159" t="s">
        <v>322</v>
      </c>
      <c r="C69" s="159">
        <v>10</v>
      </c>
      <c r="D69" s="159" t="s">
        <v>641</v>
      </c>
      <c r="E69" s="159" t="s">
        <v>642</v>
      </c>
      <c r="F69" s="165">
        <v>858000</v>
      </c>
      <c r="G69" s="165">
        <v>0</v>
      </c>
      <c r="H69" s="164"/>
      <c r="I69" s="164">
        <f t="shared" si="1"/>
        <v>858000</v>
      </c>
      <c r="J69" s="166">
        <v>732800</v>
      </c>
      <c r="K69" s="166"/>
      <c r="L69" s="166"/>
      <c r="M69" s="166">
        <f t="shared" si="2"/>
        <v>732800</v>
      </c>
      <c r="N69" s="166">
        <f t="shared" si="3"/>
        <v>125200</v>
      </c>
      <c r="O69" s="166">
        <f t="shared" si="3"/>
        <v>0</v>
      </c>
      <c r="P69" s="166">
        <f t="shared" si="3"/>
        <v>0</v>
      </c>
      <c r="Q69" s="166">
        <f t="shared" si="3"/>
        <v>125200</v>
      </c>
    </row>
    <row r="70" spans="1:17" s="161" customFormat="1" ht="20.100000000000001" customHeight="1">
      <c r="A70" s="152" t="s">
        <v>539</v>
      </c>
      <c r="B70" s="159" t="s">
        <v>313</v>
      </c>
      <c r="C70" s="159">
        <v>11</v>
      </c>
      <c r="D70" s="159" t="s">
        <v>641</v>
      </c>
      <c r="E70" s="159" t="s">
        <v>382</v>
      </c>
      <c r="F70" s="165">
        <v>9970135</v>
      </c>
      <c r="G70" s="165">
        <v>268108</v>
      </c>
      <c r="H70" s="164"/>
      <c r="I70" s="164">
        <f t="shared" si="1"/>
        <v>9970135</v>
      </c>
      <c r="J70" s="166">
        <v>10401300</v>
      </c>
      <c r="K70" s="166">
        <v>207908</v>
      </c>
      <c r="L70" s="166"/>
      <c r="M70" s="166">
        <f t="shared" si="2"/>
        <v>10401300</v>
      </c>
      <c r="N70" s="166">
        <f t="shared" si="3"/>
        <v>-431165</v>
      </c>
      <c r="O70" s="166">
        <f t="shared" si="3"/>
        <v>60200</v>
      </c>
      <c r="P70" s="166">
        <f t="shared" si="3"/>
        <v>0</v>
      </c>
      <c r="Q70" s="166">
        <f t="shared" si="3"/>
        <v>-431165</v>
      </c>
    </row>
    <row r="71" spans="1:17" s="161" customFormat="1" ht="20.100000000000001" customHeight="1">
      <c r="A71" s="152" t="s">
        <v>539</v>
      </c>
      <c r="B71" s="159" t="s">
        <v>314</v>
      </c>
      <c r="C71" s="159">
        <v>12</v>
      </c>
      <c r="D71" s="159" t="s">
        <v>641</v>
      </c>
      <c r="E71" s="159" t="s">
        <v>382</v>
      </c>
      <c r="F71" s="165">
        <v>7520404</v>
      </c>
      <c r="G71" s="165">
        <v>240104</v>
      </c>
      <c r="H71" s="164"/>
      <c r="I71" s="164">
        <f t="shared" si="1"/>
        <v>7520404</v>
      </c>
      <c r="J71" s="166">
        <v>8001000</v>
      </c>
      <c r="K71" s="166">
        <v>180104</v>
      </c>
      <c r="L71" s="166"/>
      <c r="M71" s="166">
        <f t="shared" si="2"/>
        <v>8001000</v>
      </c>
      <c r="N71" s="166">
        <f t="shared" si="3"/>
        <v>-480596</v>
      </c>
      <c r="O71" s="166">
        <f t="shared" si="3"/>
        <v>60000</v>
      </c>
      <c r="P71" s="166">
        <f t="shared" si="3"/>
        <v>0</v>
      </c>
      <c r="Q71" s="166">
        <f t="shared" si="3"/>
        <v>-480596</v>
      </c>
    </row>
    <row r="72" spans="1:17" s="161" customFormat="1" ht="20.100000000000001" customHeight="1">
      <c r="A72" s="152" t="s">
        <v>539</v>
      </c>
      <c r="B72" s="159" t="s">
        <v>315</v>
      </c>
      <c r="C72" s="159">
        <v>13</v>
      </c>
      <c r="D72" s="159" t="s">
        <v>641</v>
      </c>
      <c r="E72" s="159" t="s">
        <v>382</v>
      </c>
      <c r="F72" s="165">
        <v>11341018</v>
      </c>
      <c r="G72" s="165">
        <v>293228</v>
      </c>
      <c r="H72" s="164"/>
      <c r="I72" s="164">
        <f t="shared" si="1"/>
        <v>11341018</v>
      </c>
      <c r="J72" s="166">
        <v>11912600</v>
      </c>
      <c r="K72" s="166">
        <v>233228</v>
      </c>
      <c r="L72" s="166"/>
      <c r="M72" s="166">
        <f t="shared" si="2"/>
        <v>11912600</v>
      </c>
      <c r="N72" s="166">
        <f t="shared" si="3"/>
        <v>-571582</v>
      </c>
      <c r="O72" s="166">
        <f t="shared" si="3"/>
        <v>60000</v>
      </c>
      <c r="P72" s="166">
        <f t="shared" si="3"/>
        <v>0</v>
      </c>
      <c r="Q72" s="166">
        <f t="shared" si="3"/>
        <v>-571582</v>
      </c>
    </row>
    <row r="73" spans="1:17" s="161" customFormat="1" ht="20.100000000000001" customHeight="1">
      <c r="A73" s="152" t="s">
        <v>539</v>
      </c>
      <c r="B73" s="159" t="s">
        <v>317</v>
      </c>
      <c r="C73" s="159">
        <v>14</v>
      </c>
      <c r="D73" s="159" t="s">
        <v>641</v>
      </c>
      <c r="E73" s="159" t="s">
        <v>382</v>
      </c>
      <c r="F73" s="165">
        <v>8545934</v>
      </c>
      <c r="G73" s="165">
        <v>247724</v>
      </c>
      <c r="H73" s="164"/>
      <c r="I73" s="164">
        <f t="shared" ref="I73:I127" si="8">F73+H73</f>
        <v>8545934</v>
      </c>
      <c r="J73" s="166">
        <v>8890000</v>
      </c>
      <c r="K73" s="166">
        <v>188563</v>
      </c>
      <c r="L73" s="166"/>
      <c r="M73" s="166">
        <f t="shared" ref="M73:M127" si="9">J73+L73</f>
        <v>8890000</v>
      </c>
      <c r="N73" s="166">
        <f t="shared" ref="N73:Q127" si="10">F73-J73</f>
        <v>-344066</v>
      </c>
      <c r="O73" s="166">
        <f t="shared" si="10"/>
        <v>59161</v>
      </c>
      <c r="P73" s="166">
        <f t="shared" si="10"/>
        <v>0</v>
      </c>
      <c r="Q73" s="166">
        <f t="shared" si="10"/>
        <v>-344066</v>
      </c>
    </row>
    <row r="74" spans="1:17" s="161" customFormat="1" ht="20.100000000000001" customHeight="1">
      <c r="A74" s="152" t="s">
        <v>539</v>
      </c>
      <c r="B74" s="159" t="s">
        <v>316</v>
      </c>
      <c r="C74" s="159">
        <v>15</v>
      </c>
      <c r="D74" s="159" t="s">
        <v>641</v>
      </c>
      <c r="E74" s="159" t="s">
        <v>382</v>
      </c>
      <c r="F74" s="165">
        <v>3628838</v>
      </c>
      <c r="G74" s="165">
        <v>0</v>
      </c>
      <c r="H74" s="164"/>
      <c r="I74" s="164">
        <f t="shared" si="8"/>
        <v>3628838</v>
      </c>
      <c r="J74" s="166">
        <v>3911600</v>
      </c>
      <c r="K74" s="166"/>
      <c r="L74" s="166"/>
      <c r="M74" s="166">
        <f t="shared" si="9"/>
        <v>3911600</v>
      </c>
      <c r="N74" s="166">
        <f t="shared" si="10"/>
        <v>-282762</v>
      </c>
      <c r="O74" s="166">
        <f t="shared" si="10"/>
        <v>0</v>
      </c>
      <c r="P74" s="166">
        <f t="shared" si="10"/>
        <v>0</v>
      </c>
      <c r="Q74" s="166">
        <f t="shared" si="10"/>
        <v>-282762</v>
      </c>
    </row>
    <row r="75" spans="1:17" s="161" customFormat="1" ht="20.100000000000001" customHeight="1">
      <c r="A75" s="152" t="s">
        <v>539</v>
      </c>
      <c r="B75" s="159" t="s">
        <v>318</v>
      </c>
      <c r="C75" s="159">
        <v>16</v>
      </c>
      <c r="D75" s="159" t="s">
        <v>641</v>
      </c>
      <c r="E75" s="159" t="s">
        <v>382</v>
      </c>
      <c r="F75" s="165">
        <v>4240904</v>
      </c>
      <c r="G75" s="165">
        <v>241304</v>
      </c>
      <c r="H75" s="164"/>
      <c r="I75" s="164">
        <f t="shared" si="8"/>
        <v>4240904</v>
      </c>
      <c r="J75" s="166">
        <v>4445000</v>
      </c>
      <c r="K75" s="166">
        <v>181304</v>
      </c>
      <c r="L75" s="166"/>
      <c r="M75" s="166">
        <f t="shared" si="9"/>
        <v>4445000</v>
      </c>
      <c r="N75" s="166">
        <f t="shared" si="10"/>
        <v>-204096</v>
      </c>
      <c r="O75" s="166">
        <f t="shared" si="10"/>
        <v>60000</v>
      </c>
      <c r="P75" s="166">
        <f t="shared" si="10"/>
        <v>0</v>
      </c>
      <c r="Q75" s="166">
        <f t="shared" si="10"/>
        <v>-204096</v>
      </c>
    </row>
    <row r="76" spans="1:17" s="161" customFormat="1" ht="20.100000000000001" customHeight="1">
      <c r="A76" s="152" t="s">
        <v>539</v>
      </c>
      <c r="B76" s="158" t="s">
        <v>319</v>
      </c>
      <c r="C76" s="159">
        <v>17</v>
      </c>
      <c r="D76" s="159" t="s">
        <v>641</v>
      </c>
      <c r="E76" s="159" t="s">
        <v>382</v>
      </c>
      <c r="F76" s="165">
        <v>6878102</v>
      </c>
      <c r="G76" s="165">
        <v>241016</v>
      </c>
      <c r="H76" s="164"/>
      <c r="I76" s="164">
        <f t="shared" si="8"/>
        <v>6878102</v>
      </c>
      <c r="J76" s="166">
        <v>7112000</v>
      </c>
      <c r="K76" s="166">
        <v>181016</v>
      </c>
      <c r="L76" s="166"/>
      <c r="M76" s="166">
        <f t="shared" si="9"/>
        <v>7112000</v>
      </c>
      <c r="N76" s="166">
        <f t="shared" si="10"/>
        <v>-233898</v>
      </c>
      <c r="O76" s="166">
        <f t="shared" si="10"/>
        <v>60000</v>
      </c>
      <c r="P76" s="166">
        <f t="shared" si="10"/>
        <v>0</v>
      </c>
      <c r="Q76" s="166">
        <f t="shared" si="10"/>
        <v>-233898</v>
      </c>
    </row>
    <row r="77" spans="1:17" s="161" customFormat="1" ht="20.100000000000001" customHeight="1">
      <c r="A77" s="152" t="s">
        <v>539</v>
      </c>
      <c r="B77" s="158" t="s">
        <v>320</v>
      </c>
      <c r="C77" s="159">
        <v>18</v>
      </c>
      <c r="D77" s="159" t="s">
        <v>641</v>
      </c>
      <c r="E77" s="159" t="s">
        <v>382</v>
      </c>
      <c r="F77" s="165">
        <v>2450539</v>
      </c>
      <c r="G77" s="165">
        <v>230336</v>
      </c>
      <c r="H77" s="164"/>
      <c r="I77" s="164">
        <f t="shared" si="8"/>
        <v>2450539</v>
      </c>
      <c r="J77" s="166">
        <v>2578100</v>
      </c>
      <c r="K77" s="166">
        <v>170336</v>
      </c>
      <c r="L77" s="166"/>
      <c r="M77" s="166">
        <f t="shared" si="9"/>
        <v>2578100</v>
      </c>
      <c r="N77" s="166">
        <f t="shared" si="10"/>
        <v>-127561</v>
      </c>
      <c r="O77" s="166">
        <f t="shared" si="10"/>
        <v>60000</v>
      </c>
      <c r="P77" s="166">
        <f t="shared" si="10"/>
        <v>0</v>
      </c>
      <c r="Q77" s="166">
        <f t="shared" si="10"/>
        <v>-127561</v>
      </c>
    </row>
    <row r="78" spans="1:17" s="161" customFormat="1" ht="20.100000000000001" customHeight="1">
      <c r="A78" s="152" t="s">
        <v>539</v>
      </c>
      <c r="B78" s="158" t="s">
        <v>648</v>
      </c>
      <c r="C78" s="159">
        <v>19</v>
      </c>
      <c r="D78" s="159" t="s">
        <v>641</v>
      </c>
      <c r="E78" s="159" t="s">
        <v>382</v>
      </c>
      <c r="F78" s="165">
        <v>333657</v>
      </c>
      <c r="G78" s="165">
        <v>51359</v>
      </c>
      <c r="H78" s="164"/>
      <c r="I78" s="164">
        <f t="shared" si="8"/>
        <v>333657</v>
      </c>
      <c r="J78" s="166">
        <v>444500</v>
      </c>
      <c r="K78" s="166">
        <v>36359</v>
      </c>
      <c r="L78" s="166"/>
      <c r="M78" s="166">
        <f t="shared" si="9"/>
        <v>444500</v>
      </c>
      <c r="N78" s="166">
        <f t="shared" si="10"/>
        <v>-110843</v>
      </c>
      <c r="O78" s="166">
        <f t="shared" si="10"/>
        <v>15000</v>
      </c>
      <c r="P78" s="166">
        <f t="shared" si="10"/>
        <v>0</v>
      </c>
      <c r="Q78" s="166">
        <f t="shared" si="10"/>
        <v>-110843</v>
      </c>
    </row>
    <row r="79" spans="1:17" s="161" customFormat="1" ht="20.100000000000001" customHeight="1">
      <c r="A79" s="152"/>
      <c r="B79" s="158" t="s">
        <v>658</v>
      </c>
      <c r="C79" s="159"/>
      <c r="D79" s="159"/>
      <c r="E79" s="159"/>
      <c r="F79" s="165">
        <f>SUM(F60:F78)</f>
        <v>176618768</v>
      </c>
      <c r="G79" s="165">
        <f t="shared" ref="G79:Q79" si="11">SUM(G60:G78)</f>
        <v>4676963</v>
      </c>
      <c r="H79" s="165">
        <f t="shared" si="11"/>
        <v>4684468.5</v>
      </c>
      <c r="I79" s="165">
        <f t="shared" si="11"/>
        <v>181303236.5</v>
      </c>
      <c r="J79" s="165">
        <f t="shared" si="11"/>
        <v>185047300</v>
      </c>
      <c r="K79" s="165">
        <f t="shared" si="11"/>
        <v>3643447</v>
      </c>
      <c r="L79" s="165">
        <f t="shared" si="11"/>
        <v>3045062.1300000004</v>
      </c>
      <c r="M79" s="165">
        <f t="shared" si="11"/>
        <v>188092362.13</v>
      </c>
      <c r="N79" s="165">
        <f t="shared" si="11"/>
        <v>-8428532</v>
      </c>
      <c r="O79" s="165">
        <f t="shared" si="11"/>
        <v>1033516</v>
      </c>
      <c r="P79" s="165">
        <f t="shared" si="11"/>
        <v>1639406.3699999999</v>
      </c>
      <c r="Q79" s="165">
        <f t="shared" si="11"/>
        <v>-6789125.6299999999</v>
      </c>
    </row>
    <row r="80" spans="1:17" s="161" customFormat="1" ht="20.100000000000001" customHeight="1">
      <c r="A80" s="152" t="s">
        <v>540</v>
      </c>
      <c r="B80" s="159" t="s">
        <v>398</v>
      </c>
      <c r="C80" s="159">
        <v>1</v>
      </c>
      <c r="D80" s="159" t="s">
        <v>640</v>
      </c>
      <c r="E80" s="159" t="s">
        <v>374</v>
      </c>
      <c r="F80" s="165">
        <v>14244465</v>
      </c>
      <c r="G80" s="165">
        <v>265812</v>
      </c>
      <c r="H80" s="164">
        <v>750771</v>
      </c>
      <c r="I80" s="164">
        <f t="shared" si="8"/>
        <v>14995236</v>
      </c>
      <c r="J80" s="166">
        <v>14079500</v>
      </c>
      <c r="K80" s="166">
        <v>205812</v>
      </c>
      <c r="L80" s="166">
        <v>407098.24</v>
      </c>
      <c r="M80" s="166">
        <f t="shared" si="9"/>
        <v>14486598.24</v>
      </c>
      <c r="N80" s="166">
        <f t="shared" si="10"/>
        <v>164965</v>
      </c>
      <c r="O80" s="166">
        <f t="shared" si="10"/>
        <v>60000</v>
      </c>
      <c r="P80" s="166">
        <f t="shared" si="10"/>
        <v>343672.76</v>
      </c>
      <c r="Q80" s="166">
        <f t="shared" si="10"/>
        <v>508637.75999999978</v>
      </c>
    </row>
    <row r="81" spans="1:17" s="161" customFormat="1" ht="20.100000000000001" customHeight="1">
      <c r="A81" s="152" t="s">
        <v>540</v>
      </c>
      <c r="B81" s="159" t="s">
        <v>400</v>
      </c>
      <c r="C81" s="159">
        <v>2</v>
      </c>
      <c r="D81" s="159" t="s">
        <v>640</v>
      </c>
      <c r="E81" s="159" t="s">
        <v>377</v>
      </c>
      <c r="F81" s="165">
        <v>31888628</v>
      </c>
      <c r="G81" s="165">
        <v>347115</v>
      </c>
      <c r="H81" s="164">
        <v>1220727.5</v>
      </c>
      <c r="I81" s="164">
        <f t="shared" si="8"/>
        <v>33109355.5</v>
      </c>
      <c r="J81" s="166">
        <v>33111100</v>
      </c>
      <c r="K81" s="166">
        <v>272115</v>
      </c>
      <c r="L81" s="166">
        <v>644980.94999999995</v>
      </c>
      <c r="M81" s="166">
        <f t="shared" si="9"/>
        <v>33756080.950000003</v>
      </c>
      <c r="N81" s="166">
        <f t="shared" si="10"/>
        <v>-1222472</v>
      </c>
      <c r="O81" s="166">
        <f t="shared" si="10"/>
        <v>75000</v>
      </c>
      <c r="P81" s="166">
        <f t="shared" si="10"/>
        <v>575746.55000000005</v>
      </c>
      <c r="Q81" s="166">
        <f t="shared" si="10"/>
        <v>-646725.45000000298</v>
      </c>
    </row>
    <row r="82" spans="1:17" s="161" customFormat="1" ht="20.100000000000001" customHeight="1">
      <c r="A82" s="152" t="s">
        <v>540</v>
      </c>
      <c r="B82" s="159" t="s">
        <v>649</v>
      </c>
      <c r="C82" s="159">
        <v>3</v>
      </c>
      <c r="D82" s="159" t="s">
        <v>640</v>
      </c>
      <c r="E82" s="159" t="s">
        <v>377</v>
      </c>
      <c r="F82" s="165">
        <v>17021118</v>
      </c>
      <c r="G82" s="165">
        <v>0</v>
      </c>
      <c r="H82" s="164">
        <v>850307.5</v>
      </c>
      <c r="I82" s="164">
        <f t="shared" si="8"/>
        <v>17871425.5</v>
      </c>
      <c r="J82" s="166">
        <v>17575100</v>
      </c>
      <c r="K82" s="166"/>
      <c r="L82" s="166">
        <v>577131.24</v>
      </c>
      <c r="M82" s="166">
        <f t="shared" si="9"/>
        <v>18152231.239999998</v>
      </c>
      <c r="N82" s="166">
        <f t="shared" si="10"/>
        <v>-553982</v>
      </c>
      <c r="O82" s="166">
        <f t="shared" si="10"/>
        <v>0</v>
      </c>
      <c r="P82" s="166">
        <f t="shared" si="10"/>
        <v>273176.26</v>
      </c>
      <c r="Q82" s="166">
        <f t="shared" si="10"/>
        <v>-280805.73999999836</v>
      </c>
    </row>
    <row r="83" spans="1:17" s="161" customFormat="1" ht="20.100000000000001" customHeight="1">
      <c r="A83" s="152" t="s">
        <v>540</v>
      </c>
      <c r="B83" s="159" t="s">
        <v>402</v>
      </c>
      <c r="C83" s="159">
        <v>4</v>
      </c>
      <c r="D83" s="159" t="s">
        <v>640</v>
      </c>
      <c r="E83" s="159" t="s">
        <v>379</v>
      </c>
      <c r="F83" s="165">
        <v>21745198</v>
      </c>
      <c r="G83" s="165">
        <v>317400</v>
      </c>
      <c r="H83" s="164">
        <v>1061589.5</v>
      </c>
      <c r="I83" s="164">
        <f t="shared" si="8"/>
        <v>22806787.5</v>
      </c>
      <c r="J83" s="166">
        <v>22333000</v>
      </c>
      <c r="K83" s="166">
        <v>256680</v>
      </c>
      <c r="L83" s="166">
        <v>789672.49</v>
      </c>
      <c r="M83" s="166">
        <f t="shared" si="9"/>
        <v>23122672.489999998</v>
      </c>
      <c r="N83" s="166">
        <f t="shared" si="10"/>
        <v>-587802</v>
      </c>
      <c r="O83" s="166">
        <f t="shared" si="10"/>
        <v>60720</v>
      </c>
      <c r="P83" s="166">
        <f t="shared" si="10"/>
        <v>271917.01</v>
      </c>
      <c r="Q83" s="166">
        <f t="shared" si="10"/>
        <v>-315884.98999999836</v>
      </c>
    </row>
    <row r="84" spans="1:17" s="161" customFormat="1" ht="20.100000000000001" customHeight="1">
      <c r="A84" s="152" t="s">
        <v>540</v>
      </c>
      <c r="B84" s="159" t="s">
        <v>410</v>
      </c>
      <c r="C84" s="159">
        <v>5</v>
      </c>
      <c r="D84" s="159" t="s">
        <v>641</v>
      </c>
      <c r="E84" s="159" t="s">
        <v>642</v>
      </c>
      <c r="F84" s="165">
        <v>1623000</v>
      </c>
      <c r="G84" s="165">
        <v>0</v>
      </c>
      <c r="H84" s="164"/>
      <c r="I84" s="164">
        <f t="shared" si="8"/>
        <v>1623000</v>
      </c>
      <c r="J84" s="166">
        <v>1465600</v>
      </c>
      <c r="K84" s="166"/>
      <c r="L84" s="166"/>
      <c r="M84" s="166">
        <f t="shared" si="9"/>
        <v>1465600</v>
      </c>
      <c r="N84" s="166">
        <f t="shared" si="10"/>
        <v>157400</v>
      </c>
      <c r="O84" s="166">
        <f t="shared" si="10"/>
        <v>0</v>
      </c>
      <c r="P84" s="166">
        <f t="shared" si="10"/>
        <v>0</v>
      </c>
      <c r="Q84" s="166">
        <f t="shared" si="10"/>
        <v>157400</v>
      </c>
    </row>
    <row r="85" spans="1:17" s="161" customFormat="1" ht="20.100000000000001" customHeight="1">
      <c r="A85" s="152" t="s">
        <v>540</v>
      </c>
      <c r="B85" s="159" t="s">
        <v>403</v>
      </c>
      <c r="C85" s="159">
        <v>6</v>
      </c>
      <c r="D85" s="159" t="s">
        <v>641</v>
      </c>
      <c r="E85" s="159" t="s">
        <v>382</v>
      </c>
      <c r="F85" s="165">
        <v>5005816</v>
      </c>
      <c r="G85" s="165">
        <v>235616</v>
      </c>
      <c r="H85" s="164"/>
      <c r="I85" s="164">
        <f t="shared" si="8"/>
        <v>5005816</v>
      </c>
      <c r="J85" s="166">
        <v>5156200</v>
      </c>
      <c r="K85" s="166">
        <v>175616</v>
      </c>
      <c r="L85" s="166"/>
      <c r="M85" s="166">
        <f t="shared" si="9"/>
        <v>5156200</v>
      </c>
      <c r="N85" s="166">
        <f t="shared" si="10"/>
        <v>-150384</v>
      </c>
      <c r="O85" s="166">
        <f t="shared" si="10"/>
        <v>60000</v>
      </c>
      <c r="P85" s="166">
        <f t="shared" si="10"/>
        <v>0</v>
      </c>
      <c r="Q85" s="166">
        <f t="shared" si="10"/>
        <v>-150384</v>
      </c>
    </row>
    <row r="86" spans="1:17" s="161" customFormat="1" ht="20.100000000000001" customHeight="1">
      <c r="A86" s="152" t="s">
        <v>540</v>
      </c>
      <c r="B86" s="159" t="s">
        <v>405</v>
      </c>
      <c r="C86" s="159">
        <v>7</v>
      </c>
      <c r="D86" s="159" t="s">
        <v>641</v>
      </c>
      <c r="E86" s="159" t="s">
        <v>382</v>
      </c>
      <c r="F86" s="165">
        <v>3867695.9999999995</v>
      </c>
      <c r="G86" s="165">
        <v>234656</v>
      </c>
      <c r="H86" s="164"/>
      <c r="I86" s="164">
        <f t="shared" si="8"/>
        <v>3867695.9999999995</v>
      </c>
      <c r="J86" s="166">
        <v>3911600</v>
      </c>
      <c r="K86" s="166">
        <v>174656</v>
      </c>
      <c r="L86" s="166"/>
      <c r="M86" s="166">
        <f t="shared" si="9"/>
        <v>3911600</v>
      </c>
      <c r="N86" s="166">
        <f t="shared" si="10"/>
        <v>-43904.000000000466</v>
      </c>
      <c r="O86" s="166">
        <f t="shared" si="10"/>
        <v>60000</v>
      </c>
      <c r="P86" s="166">
        <f t="shared" si="10"/>
        <v>0</v>
      </c>
      <c r="Q86" s="166">
        <f t="shared" si="10"/>
        <v>-43904.000000000466</v>
      </c>
    </row>
    <row r="87" spans="1:17" s="161" customFormat="1" ht="20.100000000000001" customHeight="1">
      <c r="A87" s="152" t="s">
        <v>540</v>
      </c>
      <c r="B87" s="159" t="s">
        <v>406</v>
      </c>
      <c r="C87" s="159">
        <v>8</v>
      </c>
      <c r="D87" s="159" t="s">
        <v>641</v>
      </c>
      <c r="E87" s="159" t="s">
        <v>382</v>
      </c>
      <c r="F87" s="165">
        <v>4759286</v>
      </c>
      <c r="G87" s="165">
        <v>242336</v>
      </c>
      <c r="H87" s="164"/>
      <c r="I87" s="164">
        <f t="shared" si="8"/>
        <v>4759286</v>
      </c>
      <c r="J87" s="166">
        <v>4800600</v>
      </c>
      <c r="K87" s="166">
        <v>181736</v>
      </c>
      <c r="L87" s="166"/>
      <c r="M87" s="166">
        <f t="shared" si="9"/>
        <v>4800600</v>
      </c>
      <c r="N87" s="166">
        <f t="shared" si="10"/>
        <v>-41314</v>
      </c>
      <c r="O87" s="166">
        <f t="shared" si="10"/>
        <v>60600</v>
      </c>
      <c r="P87" s="166">
        <f t="shared" si="10"/>
        <v>0</v>
      </c>
      <c r="Q87" s="166">
        <f t="shared" si="10"/>
        <v>-41314</v>
      </c>
    </row>
    <row r="88" spans="1:17" s="161" customFormat="1" ht="20.100000000000001" customHeight="1">
      <c r="A88" s="152" t="s">
        <v>540</v>
      </c>
      <c r="B88" s="159" t="s">
        <v>407</v>
      </c>
      <c r="C88" s="159">
        <v>9</v>
      </c>
      <c r="D88" s="159" t="s">
        <v>641</v>
      </c>
      <c r="E88" s="159" t="s">
        <v>382</v>
      </c>
      <c r="F88" s="165">
        <v>8522565</v>
      </c>
      <c r="G88" s="165">
        <v>258152</v>
      </c>
      <c r="H88" s="164"/>
      <c r="I88" s="164">
        <f t="shared" si="8"/>
        <v>8522565</v>
      </c>
      <c r="J88" s="166">
        <v>8801100</v>
      </c>
      <c r="K88" s="166">
        <v>198152</v>
      </c>
      <c r="L88" s="166"/>
      <c r="M88" s="166">
        <f t="shared" si="9"/>
        <v>8801100</v>
      </c>
      <c r="N88" s="166">
        <f t="shared" si="10"/>
        <v>-278535</v>
      </c>
      <c r="O88" s="166">
        <f t="shared" si="10"/>
        <v>60000</v>
      </c>
      <c r="P88" s="166">
        <f t="shared" si="10"/>
        <v>0</v>
      </c>
      <c r="Q88" s="166">
        <f t="shared" si="10"/>
        <v>-278535</v>
      </c>
    </row>
    <row r="89" spans="1:17" s="161" customFormat="1" ht="20.100000000000001" customHeight="1">
      <c r="A89" s="152" t="s">
        <v>540</v>
      </c>
      <c r="B89" s="159" t="s">
        <v>408</v>
      </c>
      <c r="C89" s="159">
        <v>10</v>
      </c>
      <c r="D89" s="159" t="s">
        <v>641</v>
      </c>
      <c r="E89" s="159" t="s">
        <v>382</v>
      </c>
      <c r="F89" s="165">
        <v>4374399</v>
      </c>
      <c r="G89" s="165">
        <v>241436</v>
      </c>
      <c r="H89" s="164"/>
      <c r="I89" s="164">
        <f t="shared" si="8"/>
        <v>4374399</v>
      </c>
      <c r="J89" s="166">
        <v>4445000</v>
      </c>
      <c r="K89" s="166">
        <v>181436</v>
      </c>
      <c r="L89" s="166"/>
      <c r="M89" s="166">
        <f t="shared" si="9"/>
        <v>4445000</v>
      </c>
      <c r="N89" s="166">
        <f t="shared" si="10"/>
        <v>-70601</v>
      </c>
      <c r="O89" s="166">
        <f t="shared" si="10"/>
        <v>60000</v>
      </c>
      <c r="P89" s="166">
        <f t="shared" si="10"/>
        <v>0</v>
      </c>
      <c r="Q89" s="166">
        <f t="shared" si="10"/>
        <v>-70601</v>
      </c>
    </row>
    <row r="90" spans="1:17" s="161" customFormat="1" ht="20.100000000000001" customHeight="1">
      <c r="A90" s="152" t="s">
        <v>540</v>
      </c>
      <c r="B90" s="158" t="s">
        <v>409</v>
      </c>
      <c r="C90" s="159">
        <v>11</v>
      </c>
      <c r="D90" s="159" t="s">
        <v>641</v>
      </c>
      <c r="E90" s="159" t="s">
        <v>382</v>
      </c>
      <c r="F90" s="165">
        <v>3661688</v>
      </c>
      <c r="G90" s="165">
        <v>236588</v>
      </c>
      <c r="H90" s="164"/>
      <c r="I90" s="164">
        <f t="shared" si="8"/>
        <v>3661688</v>
      </c>
      <c r="J90" s="166">
        <v>3733800</v>
      </c>
      <c r="K90" s="166">
        <v>184588</v>
      </c>
      <c r="L90" s="166"/>
      <c r="M90" s="166">
        <f t="shared" si="9"/>
        <v>3733800</v>
      </c>
      <c r="N90" s="166">
        <f t="shared" si="10"/>
        <v>-72112</v>
      </c>
      <c r="O90" s="166">
        <f t="shared" si="10"/>
        <v>52000</v>
      </c>
      <c r="P90" s="166">
        <f t="shared" si="10"/>
        <v>0</v>
      </c>
      <c r="Q90" s="166">
        <f t="shared" si="10"/>
        <v>-72112</v>
      </c>
    </row>
    <row r="91" spans="1:17" s="161" customFormat="1" ht="20.100000000000001" customHeight="1">
      <c r="A91" s="152" t="s">
        <v>540</v>
      </c>
      <c r="B91" s="158" t="s">
        <v>404</v>
      </c>
      <c r="C91" s="159">
        <v>12</v>
      </c>
      <c r="D91" s="159" t="s">
        <v>641</v>
      </c>
      <c r="E91" s="159" t="s">
        <v>382</v>
      </c>
      <c r="F91" s="165">
        <v>2988324.0000000005</v>
      </c>
      <c r="G91" s="165">
        <v>233201</v>
      </c>
      <c r="H91" s="164"/>
      <c r="I91" s="164">
        <f t="shared" si="8"/>
        <v>2988324.0000000005</v>
      </c>
      <c r="J91" s="166">
        <v>3111500</v>
      </c>
      <c r="K91" s="166">
        <v>181201</v>
      </c>
      <c r="L91" s="166"/>
      <c r="M91" s="166">
        <f t="shared" si="9"/>
        <v>3111500</v>
      </c>
      <c r="N91" s="166">
        <f t="shared" si="10"/>
        <v>-123175.99999999953</v>
      </c>
      <c r="O91" s="166">
        <f t="shared" si="10"/>
        <v>52000</v>
      </c>
      <c r="P91" s="166">
        <f t="shared" si="10"/>
        <v>0</v>
      </c>
      <c r="Q91" s="166">
        <f t="shared" si="10"/>
        <v>-123175.99999999953</v>
      </c>
    </row>
    <row r="92" spans="1:17" s="161" customFormat="1" ht="20.100000000000001" customHeight="1">
      <c r="A92" s="152"/>
      <c r="B92" s="158" t="s">
        <v>659</v>
      </c>
      <c r="C92" s="159"/>
      <c r="D92" s="159"/>
      <c r="E92" s="159"/>
      <c r="F92" s="165">
        <f>SUM(F80:F91)</f>
        <v>119702183</v>
      </c>
      <c r="G92" s="165">
        <f t="shared" ref="G92:Q92" si="12">SUM(G80:G91)</f>
        <v>2612312</v>
      </c>
      <c r="H92" s="165">
        <f t="shared" si="12"/>
        <v>3883395.5</v>
      </c>
      <c r="I92" s="165">
        <f t="shared" si="12"/>
        <v>123585578.5</v>
      </c>
      <c r="J92" s="165">
        <f t="shared" si="12"/>
        <v>122524100</v>
      </c>
      <c r="K92" s="165">
        <f t="shared" si="12"/>
        <v>2011992</v>
      </c>
      <c r="L92" s="165">
        <f t="shared" si="12"/>
        <v>2418882.92</v>
      </c>
      <c r="M92" s="165">
        <f t="shared" si="12"/>
        <v>124942982.92</v>
      </c>
      <c r="N92" s="165">
        <f t="shared" si="12"/>
        <v>-2821917</v>
      </c>
      <c r="O92" s="165">
        <f t="shared" si="12"/>
        <v>600320</v>
      </c>
      <c r="P92" s="165">
        <f t="shared" si="12"/>
        <v>1464512.58</v>
      </c>
      <c r="Q92" s="165">
        <f t="shared" si="12"/>
        <v>-1357404.42</v>
      </c>
    </row>
    <row r="93" spans="1:17" s="161" customFormat="1" ht="20.100000000000001" customHeight="1">
      <c r="A93" s="152" t="s">
        <v>541</v>
      </c>
      <c r="B93" s="159" t="s">
        <v>388</v>
      </c>
      <c r="C93" s="159">
        <v>1</v>
      </c>
      <c r="D93" s="159" t="s">
        <v>640</v>
      </c>
      <c r="E93" s="159" t="s">
        <v>377</v>
      </c>
      <c r="F93" s="165">
        <v>23305540</v>
      </c>
      <c r="G93" s="165">
        <v>538972</v>
      </c>
      <c r="H93" s="164">
        <v>920980</v>
      </c>
      <c r="I93" s="164">
        <f t="shared" si="8"/>
        <v>24226520</v>
      </c>
      <c r="J93" s="166">
        <v>23109800</v>
      </c>
      <c r="K93" s="166">
        <v>418972</v>
      </c>
      <c r="L93" s="166">
        <v>512142.66</v>
      </c>
      <c r="M93" s="166">
        <f t="shared" si="9"/>
        <v>23621942.66</v>
      </c>
      <c r="N93" s="166">
        <f t="shared" si="10"/>
        <v>195740</v>
      </c>
      <c r="O93" s="166">
        <f t="shared" si="10"/>
        <v>120000</v>
      </c>
      <c r="P93" s="166">
        <f t="shared" si="10"/>
        <v>408837.34</v>
      </c>
      <c r="Q93" s="166">
        <f t="shared" si="10"/>
        <v>604577.33999999985</v>
      </c>
    </row>
    <row r="94" spans="1:17" s="161" customFormat="1" ht="20.100000000000001" customHeight="1">
      <c r="A94" s="152" t="s">
        <v>541</v>
      </c>
      <c r="B94" s="159" t="s">
        <v>390</v>
      </c>
      <c r="C94" s="159">
        <v>2</v>
      </c>
      <c r="D94" s="159" t="s">
        <v>640</v>
      </c>
      <c r="E94" s="159" t="s">
        <v>377</v>
      </c>
      <c r="F94" s="165">
        <v>28854446.999999996</v>
      </c>
      <c r="G94" s="165">
        <v>305904</v>
      </c>
      <c r="H94" s="164">
        <v>1117929.5</v>
      </c>
      <c r="I94" s="164">
        <f t="shared" si="8"/>
        <v>29972376.499999996</v>
      </c>
      <c r="J94" s="166">
        <v>29324200</v>
      </c>
      <c r="K94" s="166">
        <v>245904</v>
      </c>
      <c r="L94" s="166">
        <v>873871.52</v>
      </c>
      <c r="M94" s="166">
        <f t="shared" si="9"/>
        <v>30198071.52</v>
      </c>
      <c r="N94" s="166">
        <f t="shared" si="10"/>
        <v>-469753.00000000373</v>
      </c>
      <c r="O94" s="166">
        <f t="shared" si="10"/>
        <v>60000</v>
      </c>
      <c r="P94" s="166">
        <f t="shared" si="10"/>
        <v>244057.97999999998</v>
      </c>
      <c r="Q94" s="166">
        <f t="shared" si="10"/>
        <v>-225695.02000000328</v>
      </c>
    </row>
    <row r="95" spans="1:17" s="161" customFormat="1" ht="20.100000000000001" customHeight="1">
      <c r="A95" s="152" t="s">
        <v>541</v>
      </c>
      <c r="B95" s="159" t="s">
        <v>391</v>
      </c>
      <c r="C95" s="159">
        <v>3</v>
      </c>
      <c r="D95" s="159" t="s">
        <v>640</v>
      </c>
      <c r="E95" s="159" t="s">
        <v>377</v>
      </c>
      <c r="F95" s="165">
        <v>28151307</v>
      </c>
      <c r="G95" s="165">
        <v>616492</v>
      </c>
      <c r="H95" s="164">
        <v>1124690</v>
      </c>
      <c r="I95" s="164">
        <f t="shared" si="8"/>
        <v>29275997</v>
      </c>
      <c r="J95" s="166">
        <v>28159000</v>
      </c>
      <c r="K95" s="166">
        <v>496492</v>
      </c>
      <c r="L95" s="166">
        <v>797029.69</v>
      </c>
      <c r="M95" s="166">
        <f t="shared" si="9"/>
        <v>28956029.690000001</v>
      </c>
      <c r="N95" s="166">
        <f t="shared" si="10"/>
        <v>-7693</v>
      </c>
      <c r="O95" s="166">
        <f t="shared" si="10"/>
        <v>120000</v>
      </c>
      <c r="P95" s="166">
        <f t="shared" si="10"/>
        <v>327660.31000000006</v>
      </c>
      <c r="Q95" s="166">
        <f t="shared" si="10"/>
        <v>319967.30999999866</v>
      </c>
    </row>
    <row r="96" spans="1:17" s="161" customFormat="1" ht="20.100000000000001" customHeight="1">
      <c r="A96" s="152" t="s">
        <v>541</v>
      </c>
      <c r="B96" s="159" t="s">
        <v>396</v>
      </c>
      <c r="C96" s="159">
        <v>4</v>
      </c>
      <c r="D96" s="159" t="s">
        <v>641</v>
      </c>
      <c r="E96" s="159" t="s">
        <v>642</v>
      </c>
      <c r="F96" s="165">
        <v>1338750</v>
      </c>
      <c r="G96" s="165">
        <v>0</v>
      </c>
      <c r="H96" s="164"/>
      <c r="I96" s="164">
        <f t="shared" si="8"/>
        <v>1338750</v>
      </c>
      <c r="J96" s="166">
        <v>1282400</v>
      </c>
      <c r="K96" s="166"/>
      <c r="L96" s="166"/>
      <c r="M96" s="166">
        <f t="shared" si="9"/>
        <v>1282400</v>
      </c>
      <c r="N96" s="166">
        <f t="shared" si="10"/>
        <v>56350</v>
      </c>
      <c r="O96" s="166">
        <f t="shared" si="10"/>
        <v>0</v>
      </c>
      <c r="P96" s="166">
        <f t="shared" si="10"/>
        <v>0</v>
      </c>
      <c r="Q96" s="166">
        <f t="shared" si="10"/>
        <v>56350</v>
      </c>
    </row>
    <row r="97" spans="1:17" s="161" customFormat="1" ht="20.100000000000001" customHeight="1">
      <c r="A97" s="152" t="s">
        <v>541</v>
      </c>
      <c r="B97" s="159" t="s">
        <v>392</v>
      </c>
      <c r="C97" s="159">
        <v>5</v>
      </c>
      <c r="D97" s="159" t="s">
        <v>641</v>
      </c>
      <c r="E97" s="159" t="s">
        <v>382</v>
      </c>
      <c r="F97" s="165">
        <v>6302691</v>
      </c>
      <c r="G97" s="165">
        <v>241376</v>
      </c>
      <c r="H97" s="164"/>
      <c r="I97" s="164">
        <f t="shared" si="8"/>
        <v>6302691</v>
      </c>
      <c r="J97" s="166">
        <v>6489700</v>
      </c>
      <c r="K97" s="166">
        <v>181376</v>
      </c>
      <c r="L97" s="166"/>
      <c r="M97" s="166">
        <f t="shared" si="9"/>
        <v>6489700</v>
      </c>
      <c r="N97" s="166">
        <f t="shared" si="10"/>
        <v>-187009</v>
      </c>
      <c r="O97" s="166">
        <f t="shared" si="10"/>
        <v>60000</v>
      </c>
      <c r="P97" s="166">
        <f t="shared" si="10"/>
        <v>0</v>
      </c>
      <c r="Q97" s="166">
        <f t="shared" si="10"/>
        <v>-187009</v>
      </c>
    </row>
    <row r="98" spans="1:17" s="161" customFormat="1" ht="20.100000000000001" customHeight="1">
      <c r="A98" s="152" t="s">
        <v>541</v>
      </c>
      <c r="B98" s="159" t="s">
        <v>393</v>
      </c>
      <c r="C98" s="159">
        <v>6</v>
      </c>
      <c r="D98" s="159" t="s">
        <v>641</v>
      </c>
      <c r="E98" s="159" t="s">
        <v>382</v>
      </c>
      <c r="F98" s="165">
        <v>10239381</v>
      </c>
      <c r="G98" s="165">
        <v>286856</v>
      </c>
      <c r="H98" s="164"/>
      <c r="I98" s="164">
        <f t="shared" si="8"/>
        <v>10239381</v>
      </c>
      <c r="J98" s="166">
        <v>10401300</v>
      </c>
      <c r="K98" s="166">
        <v>226856</v>
      </c>
      <c r="L98" s="166"/>
      <c r="M98" s="166">
        <f t="shared" si="9"/>
        <v>10401300</v>
      </c>
      <c r="N98" s="166">
        <f t="shared" si="10"/>
        <v>-161919</v>
      </c>
      <c r="O98" s="166">
        <f t="shared" si="10"/>
        <v>60000</v>
      </c>
      <c r="P98" s="166">
        <f t="shared" si="10"/>
        <v>0</v>
      </c>
      <c r="Q98" s="166">
        <f t="shared" si="10"/>
        <v>-161919</v>
      </c>
    </row>
    <row r="99" spans="1:17" s="161" customFormat="1" ht="20.100000000000001" customHeight="1">
      <c r="A99" s="152" t="s">
        <v>541</v>
      </c>
      <c r="B99" s="159" t="s">
        <v>394</v>
      </c>
      <c r="C99" s="159">
        <v>7</v>
      </c>
      <c r="D99" s="159" t="s">
        <v>641</v>
      </c>
      <c r="E99" s="159" t="s">
        <v>382</v>
      </c>
      <c r="F99" s="165">
        <f>5027751-2440</f>
        <v>5025311</v>
      </c>
      <c r="G99" s="165">
        <f>227576-2440</f>
        <v>225136</v>
      </c>
      <c r="H99" s="164"/>
      <c r="I99" s="164">
        <f t="shared" si="8"/>
        <v>5025311</v>
      </c>
      <c r="J99" s="166">
        <v>5245100</v>
      </c>
      <c r="K99" s="166">
        <v>167576</v>
      </c>
      <c r="L99" s="166"/>
      <c r="M99" s="166">
        <f t="shared" si="9"/>
        <v>5245100</v>
      </c>
      <c r="N99" s="166">
        <f t="shared" si="10"/>
        <v>-219789</v>
      </c>
      <c r="O99" s="166">
        <f t="shared" si="10"/>
        <v>57560</v>
      </c>
      <c r="P99" s="166">
        <f t="shared" si="10"/>
        <v>0</v>
      </c>
      <c r="Q99" s="166">
        <f t="shared" si="10"/>
        <v>-219789</v>
      </c>
    </row>
    <row r="100" spans="1:17" s="161" customFormat="1" ht="20.100000000000001" customHeight="1">
      <c r="A100" s="152" t="s">
        <v>541</v>
      </c>
      <c r="B100" s="159" t="s">
        <v>395</v>
      </c>
      <c r="C100" s="159">
        <v>8</v>
      </c>
      <c r="D100" s="159" t="s">
        <v>641</v>
      </c>
      <c r="E100" s="159" t="s">
        <v>382</v>
      </c>
      <c r="F100" s="165">
        <v>7125959</v>
      </c>
      <c r="G100" s="165">
        <v>248144</v>
      </c>
      <c r="H100" s="164"/>
      <c r="I100" s="164">
        <f t="shared" si="8"/>
        <v>7125959</v>
      </c>
      <c r="J100" s="166">
        <v>7200900</v>
      </c>
      <c r="K100" s="166">
        <v>188144</v>
      </c>
      <c r="L100" s="166"/>
      <c r="M100" s="166">
        <f t="shared" si="9"/>
        <v>7200900</v>
      </c>
      <c r="N100" s="166">
        <f t="shared" si="10"/>
        <v>-74941</v>
      </c>
      <c r="O100" s="166">
        <f t="shared" si="10"/>
        <v>60000</v>
      </c>
      <c r="P100" s="166">
        <f t="shared" si="10"/>
        <v>0</v>
      </c>
      <c r="Q100" s="166">
        <f t="shared" si="10"/>
        <v>-74941</v>
      </c>
    </row>
    <row r="101" spans="1:17" s="161" customFormat="1" ht="20.100000000000001" customHeight="1">
      <c r="A101" s="152"/>
      <c r="B101" s="159" t="s">
        <v>660</v>
      </c>
      <c r="C101" s="159"/>
      <c r="D101" s="159"/>
      <c r="E101" s="159"/>
      <c r="F101" s="165">
        <f>SUM(F93:F100)</f>
        <v>110343386</v>
      </c>
      <c r="G101" s="165">
        <f t="shared" ref="G101:Q101" si="13">SUM(G93:G100)</f>
        <v>2462880</v>
      </c>
      <c r="H101" s="165">
        <f t="shared" si="13"/>
        <v>3163599.5</v>
      </c>
      <c r="I101" s="165">
        <f t="shared" si="13"/>
        <v>113506985.5</v>
      </c>
      <c r="J101" s="165">
        <f t="shared" si="13"/>
        <v>111212400</v>
      </c>
      <c r="K101" s="165">
        <f t="shared" si="13"/>
        <v>1925320</v>
      </c>
      <c r="L101" s="165">
        <f t="shared" si="13"/>
        <v>2183043.87</v>
      </c>
      <c r="M101" s="165">
        <f t="shared" si="13"/>
        <v>113395443.87</v>
      </c>
      <c r="N101" s="165">
        <f t="shared" si="13"/>
        <v>-869014.00000000373</v>
      </c>
      <c r="O101" s="165">
        <f t="shared" si="13"/>
        <v>537560</v>
      </c>
      <c r="P101" s="165">
        <f t="shared" si="13"/>
        <v>980555.63000000012</v>
      </c>
      <c r="Q101" s="165">
        <f t="shared" si="13"/>
        <v>111541.62999999523</v>
      </c>
    </row>
    <row r="102" spans="1:17" s="161" customFormat="1" ht="20.100000000000001" customHeight="1">
      <c r="A102" s="152" t="s">
        <v>542</v>
      </c>
      <c r="B102" s="159" t="s">
        <v>470</v>
      </c>
      <c r="C102" s="159">
        <v>1</v>
      </c>
      <c r="D102" s="159" t="s">
        <v>640</v>
      </c>
      <c r="E102" s="159" t="s">
        <v>374</v>
      </c>
      <c r="F102" s="165">
        <v>23318474</v>
      </c>
      <c r="G102" s="165">
        <v>557196</v>
      </c>
      <c r="H102" s="164">
        <v>1058932.5</v>
      </c>
      <c r="I102" s="164">
        <f t="shared" si="8"/>
        <v>24377406.5</v>
      </c>
      <c r="J102" s="166">
        <v>22915600</v>
      </c>
      <c r="K102" s="166">
        <v>437196</v>
      </c>
      <c r="L102" s="166">
        <v>483940.08</v>
      </c>
      <c r="M102" s="166">
        <f t="shared" si="9"/>
        <v>23399540.079999998</v>
      </c>
      <c r="N102" s="166">
        <f t="shared" si="10"/>
        <v>402874</v>
      </c>
      <c r="O102" s="166">
        <f t="shared" si="10"/>
        <v>120000</v>
      </c>
      <c r="P102" s="166">
        <f t="shared" si="10"/>
        <v>574992.41999999993</v>
      </c>
      <c r="Q102" s="166">
        <f t="shared" si="10"/>
        <v>977866.42000000179</v>
      </c>
    </row>
    <row r="103" spans="1:17" s="161" customFormat="1" ht="20.100000000000001" customHeight="1">
      <c r="A103" s="152" t="s">
        <v>542</v>
      </c>
      <c r="B103" s="159" t="s">
        <v>472</v>
      </c>
      <c r="C103" s="159">
        <v>2</v>
      </c>
      <c r="D103" s="159" t="s">
        <v>640</v>
      </c>
      <c r="E103" s="159" t="s">
        <v>374</v>
      </c>
      <c r="F103" s="165">
        <v>14354471</v>
      </c>
      <c r="G103" s="165">
        <v>236796</v>
      </c>
      <c r="H103" s="164">
        <v>799135.5</v>
      </c>
      <c r="I103" s="164">
        <f t="shared" si="8"/>
        <v>15153606.5</v>
      </c>
      <c r="J103" s="166">
        <v>14370800</v>
      </c>
      <c r="K103" s="166">
        <v>221646</v>
      </c>
      <c r="L103" s="166">
        <v>342518.4</v>
      </c>
      <c r="M103" s="166">
        <f t="shared" si="9"/>
        <v>14713318.4</v>
      </c>
      <c r="N103" s="166">
        <f t="shared" si="10"/>
        <v>-16329</v>
      </c>
      <c r="O103" s="166">
        <f t="shared" si="10"/>
        <v>15150</v>
      </c>
      <c r="P103" s="166">
        <f t="shared" si="10"/>
        <v>456617.1</v>
      </c>
      <c r="Q103" s="166">
        <f t="shared" si="10"/>
        <v>440288.09999999963</v>
      </c>
    </row>
    <row r="104" spans="1:17" s="161" customFormat="1" ht="20.100000000000001" customHeight="1">
      <c r="A104" s="152" t="s">
        <v>542</v>
      </c>
      <c r="B104" s="159" t="s">
        <v>473</v>
      </c>
      <c r="C104" s="159">
        <v>3</v>
      </c>
      <c r="D104" s="159" t="s">
        <v>640</v>
      </c>
      <c r="E104" s="159" t="s">
        <v>374</v>
      </c>
      <c r="F104" s="165">
        <v>11667025</v>
      </c>
      <c r="G104" s="165">
        <v>243972</v>
      </c>
      <c r="H104" s="164">
        <v>672407</v>
      </c>
      <c r="I104" s="164">
        <f t="shared" si="8"/>
        <v>12339432</v>
      </c>
      <c r="J104" s="166">
        <v>11943300</v>
      </c>
      <c r="K104" s="166">
        <v>183972</v>
      </c>
      <c r="L104" s="166">
        <v>402193.44</v>
      </c>
      <c r="M104" s="166">
        <f t="shared" si="9"/>
        <v>12345493.439999999</v>
      </c>
      <c r="N104" s="166">
        <f t="shared" si="10"/>
        <v>-276275</v>
      </c>
      <c r="O104" s="166">
        <f t="shared" si="10"/>
        <v>60000</v>
      </c>
      <c r="P104" s="166">
        <f t="shared" si="10"/>
        <v>270213.56</v>
      </c>
      <c r="Q104" s="166">
        <f t="shared" si="10"/>
        <v>-6061.4399999994785</v>
      </c>
    </row>
    <row r="105" spans="1:17" s="161" customFormat="1" ht="20.100000000000001" customHeight="1">
      <c r="A105" s="152" t="s">
        <v>542</v>
      </c>
      <c r="B105" s="159" t="s">
        <v>474</v>
      </c>
      <c r="C105" s="159">
        <v>4</v>
      </c>
      <c r="D105" s="159" t="s">
        <v>640</v>
      </c>
      <c r="E105" s="159" t="s">
        <v>377</v>
      </c>
      <c r="F105" s="165">
        <v>27266600.999999996</v>
      </c>
      <c r="G105" s="165">
        <v>298808</v>
      </c>
      <c r="H105" s="164">
        <v>1178856</v>
      </c>
      <c r="I105" s="164">
        <f t="shared" si="8"/>
        <v>28445456.999999996</v>
      </c>
      <c r="J105" s="166">
        <v>27576400</v>
      </c>
      <c r="K105" s="166">
        <v>230808</v>
      </c>
      <c r="L105" s="166">
        <v>644572.21</v>
      </c>
      <c r="M105" s="166">
        <f t="shared" si="9"/>
        <v>28220972.210000001</v>
      </c>
      <c r="N105" s="166">
        <f t="shared" si="10"/>
        <v>-309799.00000000373</v>
      </c>
      <c r="O105" s="166">
        <f t="shared" si="10"/>
        <v>68000</v>
      </c>
      <c r="P105" s="166">
        <f t="shared" si="10"/>
        <v>534283.79</v>
      </c>
      <c r="Q105" s="166">
        <f t="shared" si="10"/>
        <v>224484.78999999538</v>
      </c>
    </row>
    <row r="106" spans="1:17" s="161" customFormat="1" ht="20.100000000000001" customHeight="1">
      <c r="A106" s="152" t="s">
        <v>542</v>
      </c>
      <c r="B106" s="159" t="s">
        <v>475</v>
      </c>
      <c r="C106" s="159">
        <v>5</v>
      </c>
      <c r="D106" s="159" t="s">
        <v>640</v>
      </c>
      <c r="E106" s="159" t="s">
        <v>379</v>
      </c>
      <c r="F106" s="165">
        <f>14726165-2400</f>
        <v>14723765</v>
      </c>
      <c r="G106" s="165">
        <v>632100</v>
      </c>
      <c r="H106" s="164">
        <v>457344.5</v>
      </c>
      <c r="I106" s="164">
        <f t="shared" si="8"/>
        <v>15181109.5</v>
      </c>
      <c r="J106" s="166">
        <v>15633100</v>
      </c>
      <c r="K106" s="166">
        <v>512100</v>
      </c>
      <c r="L106" s="166">
        <v>343335.86</v>
      </c>
      <c r="M106" s="166">
        <f t="shared" si="9"/>
        <v>15976435.859999999</v>
      </c>
      <c r="N106" s="166">
        <f t="shared" si="10"/>
        <v>-909335</v>
      </c>
      <c r="O106" s="166">
        <f t="shared" si="10"/>
        <v>120000</v>
      </c>
      <c r="P106" s="166">
        <f t="shared" si="10"/>
        <v>114008.64000000001</v>
      </c>
      <c r="Q106" s="166">
        <f t="shared" si="10"/>
        <v>-795326.3599999994</v>
      </c>
    </row>
    <row r="107" spans="1:17" s="161" customFormat="1" ht="20.100000000000001" customHeight="1">
      <c r="A107" s="152" t="s">
        <v>542</v>
      </c>
      <c r="B107" s="159" t="s">
        <v>476</v>
      </c>
      <c r="C107" s="159">
        <v>6</v>
      </c>
      <c r="D107" s="159" t="s">
        <v>640</v>
      </c>
      <c r="E107" s="159" t="s">
        <v>379</v>
      </c>
      <c r="F107" s="165">
        <v>36908733</v>
      </c>
      <c r="G107" s="165">
        <v>371060</v>
      </c>
      <c r="H107" s="164">
        <v>1193408</v>
      </c>
      <c r="I107" s="164">
        <f t="shared" si="8"/>
        <v>38102141</v>
      </c>
      <c r="J107" s="166">
        <v>38548700</v>
      </c>
      <c r="K107" s="166">
        <v>311060</v>
      </c>
      <c r="L107" s="166">
        <v>1391736.45</v>
      </c>
      <c r="M107" s="166">
        <f t="shared" si="9"/>
        <v>39940436.450000003</v>
      </c>
      <c r="N107" s="166">
        <f t="shared" si="10"/>
        <v>-1639967</v>
      </c>
      <c r="O107" s="166">
        <f t="shared" si="10"/>
        <v>60000</v>
      </c>
      <c r="P107" s="166">
        <f t="shared" si="10"/>
        <v>-198328.44999999995</v>
      </c>
      <c r="Q107" s="166">
        <f t="shared" si="10"/>
        <v>-1838295.450000003</v>
      </c>
    </row>
    <row r="108" spans="1:17" s="161" customFormat="1" ht="20.100000000000001" customHeight="1">
      <c r="A108" s="152" t="s">
        <v>542</v>
      </c>
      <c r="B108" s="159" t="s">
        <v>477</v>
      </c>
      <c r="C108" s="159">
        <v>7</v>
      </c>
      <c r="D108" s="159" t="s">
        <v>640</v>
      </c>
      <c r="E108" s="159" t="s">
        <v>379</v>
      </c>
      <c r="F108" s="165">
        <v>17199915</v>
      </c>
      <c r="G108" s="165">
        <v>636000</v>
      </c>
      <c r="H108" s="164">
        <v>386942</v>
      </c>
      <c r="I108" s="164">
        <f t="shared" si="8"/>
        <v>17586857</v>
      </c>
      <c r="J108" s="166">
        <v>18351900</v>
      </c>
      <c r="K108" s="166">
        <v>455122</v>
      </c>
      <c r="L108" s="166">
        <v>389931.45</v>
      </c>
      <c r="M108" s="166">
        <f t="shared" si="9"/>
        <v>18741831.449999999</v>
      </c>
      <c r="N108" s="166">
        <f t="shared" si="10"/>
        <v>-1151985</v>
      </c>
      <c r="O108" s="166">
        <f t="shared" si="10"/>
        <v>180878</v>
      </c>
      <c r="P108" s="166">
        <f t="shared" si="10"/>
        <v>-2989.4500000000116</v>
      </c>
      <c r="Q108" s="166">
        <f t="shared" si="10"/>
        <v>-1154974.4499999993</v>
      </c>
    </row>
    <row r="109" spans="1:17" s="161" customFormat="1" ht="20.100000000000001" customHeight="1">
      <c r="A109" s="152" t="s">
        <v>542</v>
      </c>
      <c r="B109" s="159" t="s">
        <v>478</v>
      </c>
      <c r="C109" s="159">
        <v>8</v>
      </c>
      <c r="D109" s="159" t="s">
        <v>640</v>
      </c>
      <c r="E109" s="159" t="s">
        <v>379</v>
      </c>
      <c r="F109" s="165">
        <v>8619427</v>
      </c>
      <c r="G109" s="165">
        <v>251892</v>
      </c>
      <c r="H109" s="164">
        <v>337247.5</v>
      </c>
      <c r="I109" s="164">
        <f t="shared" si="8"/>
        <v>8956674.5</v>
      </c>
      <c r="J109" s="166">
        <v>9127400</v>
      </c>
      <c r="K109" s="166">
        <v>191642</v>
      </c>
      <c r="L109" s="166">
        <v>281617.13999999996</v>
      </c>
      <c r="M109" s="166">
        <f t="shared" si="9"/>
        <v>9409017.1400000006</v>
      </c>
      <c r="N109" s="166">
        <f t="shared" si="10"/>
        <v>-507973</v>
      </c>
      <c r="O109" s="166">
        <f t="shared" si="10"/>
        <v>60250</v>
      </c>
      <c r="P109" s="166">
        <f t="shared" si="10"/>
        <v>55630.360000000044</v>
      </c>
      <c r="Q109" s="166">
        <f t="shared" si="10"/>
        <v>-452342.6400000006</v>
      </c>
    </row>
    <row r="110" spans="1:17" s="161" customFormat="1" ht="20.100000000000001" customHeight="1">
      <c r="A110" s="152" t="s">
        <v>542</v>
      </c>
      <c r="B110" s="159" t="s">
        <v>485</v>
      </c>
      <c r="C110" s="159">
        <v>9</v>
      </c>
      <c r="D110" s="159" t="s">
        <v>641</v>
      </c>
      <c r="E110" s="159" t="s">
        <v>642</v>
      </c>
      <c r="F110" s="165">
        <v>1049250</v>
      </c>
      <c r="G110" s="165">
        <v>0</v>
      </c>
      <c r="H110" s="164"/>
      <c r="I110" s="164">
        <f t="shared" si="8"/>
        <v>1049250</v>
      </c>
      <c r="J110" s="166">
        <v>916000</v>
      </c>
      <c r="K110" s="166"/>
      <c r="L110" s="166"/>
      <c r="M110" s="166">
        <f t="shared" si="9"/>
        <v>916000</v>
      </c>
      <c r="N110" s="166">
        <f t="shared" si="10"/>
        <v>133250</v>
      </c>
      <c r="O110" s="166">
        <f t="shared" si="10"/>
        <v>0</v>
      </c>
      <c r="P110" s="166">
        <f t="shared" si="10"/>
        <v>0</v>
      </c>
      <c r="Q110" s="166">
        <f t="shared" si="10"/>
        <v>133250</v>
      </c>
    </row>
    <row r="111" spans="1:17" s="161" customFormat="1" ht="20.100000000000001" customHeight="1">
      <c r="A111" s="152" t="s">
        <v>542</v>
      </c>
      <c r="B111" s="159" t="s">
        <v>479</v>
      </c>
      <c r="C111" s="159">
        <v>10</v>
      </c>
      <c r="D111" s="159" t="s">
        <v>641</v>
      </c>
      <c r="E111" s="159" t="s">
        <v>382</v>
      </c>
      <c r="F111" s="165">
        <v>8403955</v>
      </c>
      <c r="G111" s="165">
        <v>280832</v>
      </c>
      <c r="H111" s="164"/>
      <c r="I111" s="164">
        <f t="shared" si="8"/>
        <v>8403955</v>
      </c>
      <c r="J111" s="166">
        <v>8712200</v>
      </c>
      <c r="K111" s="166">
        <v>220232</v>
      </c>
      <c r="L111" s="166"/>
      <c r="M111" s="166">
        <f t="shared" si="9"/>
        <v>8712200</v>
      </c>
      <c r="N111" s="166">
        <f t="shared" si="10"/>
        <v>-308245</v>
      </c>
      <c r="O111" s="166">
        <f t="shared" si="10"/>
        <v>60600</v>
      </c>
      <c r="P111" s="166">
        <f t="shared" si="10"/>
        <v>0</v>
      </c>
      <c r="Q111" s="166">
        <f t="shared" si="10"/>
        <v>-308245</v>
      </c>
    </row>
    <row r="112" spans="1:17" s="161" customFormat="1" ht="20.100000000000001" customHeight="1">
      <c r="A112" s="152" t="s">
        <v>542</v>
      </c>
      <c r="B112" s="159" t="s">
        <v>480</v>
      </c>
      <c r="C112" s="159">
        <v>11</v>
      </c>
      <c r="D112" s="159" t="s">
        <v>641</v>
      </c>
      <c r="E112" s="159" t="s">
        <v>382</v>
      </c>
      <c r="F112" s="165">
        <v>9549457</v>
      </c>
      <c r="G112" s="165">
        <v>252032</v>
      </c>
      <c r="H112" s="164"/>
      <c r="I112" s="164">
        <f t="shared" si="8"/>
        <v>9549457</v>
      </c>
      <c r="J112" s="166">
        <v>10045700</v>
      </c>
      <c r="K112" s="166">
        <v>191432</v>
      </c>
      <c r="L112" s="166"/>
      <c r="M112" s="166">
        <f t="shared" si="9"/>
        <v>10045700</v>
      </c>
      <c r="N112" s="166">
        <f t="shared" si="10"/>
        <v>-496243</v>
      </c>
      <c r="O112" s="166">
        <f t="shared" si="10"/>
        <v>60600</v>
      </c>
      <c r="P112" s="166">
        <f t="shared" si="10"/>
        <v>0</v>
      </c>
      <c r="Q112" s="166">
        <f t="shared" si="10"/>
        <v>-496243</v>
      </c>
    </row>
    <row r="113" spans="1:17" s="161" customFormat="1" ht="20.100000000000001" customHeight="1">
      <c r="A113" s="152" t="s">
        <v>542</v>
      </c>
      <c r="B113" s="159" t="s">
        <v>481</v>
      </c>
      <c r="C113" s="159">
        <v>12</v>
      </c>
      <c r="D113" s="159" t="s">
        <v>641</v>
      </c>
      <c r="E113" s="159" t="s">
        <v>382</v>
      </c>
      <c r="F113" s="165">
        <v>7248216</v>
      </c>
      <c r="G113" s="165">
        <v>273116</v>
      </c>
      <c r="H113" s="164"/>
      <c r="I113" s="164">
        <f t="shared" si="8"/>
        <v>7248216</v>
      </c>
      <c r="J113" s="166">
        <v>7645400</v>
      </c>
      <c r="K113" s="166">
        <v>212316</v>
      </c>
      <c r="L113" s="166"/>
      <c r="M113" s="166">
        <f t="shared" si="9"/>
        <v>7645400</v>
      </c>
      <c r="N113" s="166">
        <f t="shared" si="10"/>
        <v>-397184</v>
      </c>
      <c r="O113" s="166">
        <f t="shared" si="10"/>
        <v>60800</v>
      </c>
      <c r="P113" s="166">
        <f t="shared" si="10"/>
        <v>0</v>
      </c>
      <c r="Q113" s="166">
        <f t="shared" si="10"/>
        <v>-397184</v>
      </c>
    </row>
    <row r="114" spans="1:17" s="161" customFormat="1" ht="20.100000000000001" customHeight="1">
      <c r="A114" s="152" t="s">
        <v>542</v>
      </c>
      <c r="B114" s="159" t="s">
        <v>482</v>
      </c>
      <c r="C114" s="159">
        <v>13</v>
      </c>
      <c r="D114" s="159" t="s">
        <v>641</v>
      </c>
      <c r="E114" s="159" t="s">
        <v>382</v>
      </c>
      <c r="F114" s="165">
        <v>7449072</v>
      </c>
      <c r="G114" s="165">
        <v>250124</v>
      </c>
      <c r="H114" s="164"/>
      <c r="I114" s="164">
        <f t="shared" si="8"/>
        <v>7449072</v>
      </c>
      <c r="J114" s="166">
        <v>7823200</v>
      </c>
      <c r="K114" s="166">
        <v>188084</v>
      </c>
      <c r="L114" s="166"/>
      <c r="M114" s="166">
        <f t="shared" si="9"/>
        <v>7823200</v>
      </c>
      <c r="N114" s="166">
        <f t="shared" si="10"/>
        <v>-374128</v>
      </c>
      <c r="O114" s="166">
        <f t="shared" si="10"/>
        <v>62040</v>
      </c>
      <c r="P114" s="166">
        <f t="shared" si="10"/>
        <v>0</v>
      </c>
      <c r="Q114" s="166">
        <f t="shared" si="10"/>
        <v>-374128</v>
      </c>
    </row>
    <row r="115" spans="1:17" s="161" customFormat="1" ht="20.100000000000001" customHeight="1">
      <c r="A115" s="152" t="s">
        <v>542</v>
      </c>
      <c r="B115" s="158" t="s">
        <v>483</v>
      </c>
      <c r="C115" s="159">
        <v>14</v>
      </c>
      <c r="D115" s="159" t="s">
        <v>641</v>
      </c>
      <c r="E115" s="159" t="s">
        <v>382</v>
      </c>
      <c r="F115" s="165">
        <v>5051642</v>
      </c>
      <c r="G115" s="165">
        <v>238364</v>
      </c>
      <c r="H115" s="164"/>
      <c r="I115" s="164">
        <f t="shared" si="8"/>
        <v>5051642</v>
      </c>
      <c r="J115" s="166">
        <v>5245100</v>
      </c>
      <c r="K115" s="166">
        <v>178364</v>
      </c>
      <c r="L115" s="166"/>
      <c r="M115" s="166">
        <f t="shared" si="9"/>
        <v>5245100</v>
      </c>
      <c r="N115" s="166">
        <f t="shared" si="10"/>
        <v>-193458</v>
      </c>
      <c r="O115" s="166">
        <f t="shared" si="10"/>
        <v>60000</v>
      </c>
      <c r="P115" s="166">
        <f t="shared" si="10"/>
        <v>0</v>
      </c>
      <c r="Q115" s="166">
        <f t="shared" si="10"/>
        <v>-193458</v>
      </c>
    </row>
    <row r="116" spans="1:17" s="161" customFormat="1" ht="20.100000000000001" customHeight="1">
      <c r="A116" s="152" t="s">
        <v>542</v>
      </c>
      <c r="B116" s="158" t="s">
        <v>484</v>
      </c>
      <c r="C116" s="159">
        <v>15</v>
      </c>
      <c r="D116" s="159" t="s">
        <v>641</v>
      </c>
      <c r="E116" s="159" t="s">
        <v>382</v>
      </c>
      <c r="F116" s="165">
        <v>1682914</v>
      </c>
      <c r="G116" s="165">
        <v>227816</v>
      </c>
      <c r="H116" s="164"/>
      <c r="I116" s="164">
        <f t="shared" si="8"/>
        <v>1682914</v>
      </c>
      <c r="J116" s="166">
        <v>1778000</v>
      </c>
      <c r="K116" s="166">
        <v>167336</v>
      </c>
      <c r="L116" s="166"/>
      <c r="M116" s="166">
        <f t="shared" si="9"/>
        <v>1778000</v>
      </c>
      <c r="N116" s="166">
        <f t="shared" si="10"/>
        <v>-95086</v>
      </c>
      <c r="O116" s="166">
        <f t="shared" si="10"/>
        <v>60480</v>
      </c>
      <c r="P116" s="166">
        <f t="shared" si="10"/>
        <v>0</v>
      </c>
      <c r="Q116" s="166">
        <f t="shared" si="10"/>
        <v>-95086</v>
      </c>
    </row>
    <row r="117" spans="1:17" s="161" customFormat="1" ht="20.100000000000001" customHeight="1">
      <c r="A117" s="152"/>
      <c r="B117" s="158" t="s">
        <v>661</v>
      </c>
      <c r="C117" s="159"/>
      <c r="D117" s="159"/>
      <c r="E117" s="159"/>
      <c r="F117" s="165">
        <f>SUM(F102:F116)</f>
        <v>194492917</v>
      </c>
      <c r="G117" s="165">
        <f t="shared" ref="G117:Q117" si="14">SUM(G102:G116)</f>
        <v>4750108</v>
      </c>
      <c r="H117" s="165">
        <f t="shared" si="14"/>
        <v>6084273</v>
      </c>
      <c r="I117" s="165">
        <f t="shared" si="14"/>
        <v>200577190</v>
      </c>
      <c r="J117" s="165">
        <f t="shared" si="14"/>
        <v>200632800</v>
      </c>
      <c r="K117" s="165">
        <f t="shared" si="14"/>
        <v>3701310</v>
      </c>
      <c r="L117" s="165">
        <f t="shared" si="14"/>
        <v>4279845.0299999993</v>
      </c>
      <c r="M117" s="165">
        <f t="shared" si="14"/>
        <v>204912645.02999997</v>
      </c>
      <c r="N117" s="165">
        <f t="shared" si="14"/>
        <v>-6139883.0000000037</v>
      </c>
      <c r="O117" s="165">
        <f t="shared" si="14"/>
        <v>1048798</v>
      </c>
      <c r="P117" s="165">
        <f t="shared" si="14"/>
        <v>1804427.97</v>
      </c>
      <c r="Q117" s="165">
        <f t="shared" si="14"/>
        <v>-4335455.0300000049</v>
      </c>
    </row>
    <row r="118" spans="1:17" s="161" customFormat="1" ht="20.100000000000001" customHeight="1">
      <c r="A118" s="152" t="s">
        <v>543</v>
      </c>
      <c r="B118" s="159" t="s">
        <v>372</v>
      </c>
      <c r="C118" s="159">
        <v>1</v>
      </c>
      <c r="D118" s="159" t="s">
        <v>640</v>
      </c>
      <c r="E118" s="159" t="s">
        <v>374</v>
      </c>
      <c r="F118" s="165">
        <v>14913265</v>
      </c>
      <c r="G118" s="165">
        <v>299292</v>
      </c>
      <c r="H118" s="164">
        <v>702909</v>
      </c>
      <c r="I118" s="164">
        <f t="shared" si="8"/>
        <v>15616174</v>
      </c>
      <c r="J118" s="166">
        <v>15244700</v>
      </c>
      <c r="K118" s="166">
        <v>239292</v>
      </c>
      <c r="L118" s="166">
        <v>269763.89</v>
      </c>
      <c r="M118" s="166">
        <f t="shared" si="9"/>
        <v>15514463.890000001</v>
      </c>
      <c r="N118" s="166">
        <f t="shared" si="10"/>
        <v>-331435</v>
      </c>
      <c r="O118" s="166">
        <f t="shared" si="10"/>
        <v>60000</v>
      </c>
      <c r="P118" s="166">
        <f t="shared" si="10"/>
        <v>433145.11</v>
      </c>
      <c r="Q118" s="166">
        <f t="shared" si="10"/>
        <v>101710.1099999994</v>
      </c>
    </row>
    <row r="119" spans="1:17" s="161" customFormat="1" ht="20.100000000000001" customHeight="1">
      <c r="A119" s="152" t="s">
        <v>543</v>
      </c>
      <c r="B119" s="159" t="s">
        <v>375</v>
      </c>
      <c r="C119" s="159">
        <v>2</v>
      </c>
      <c r="D119" s="159" t="s">
        <v>640</v>
      </c>
      <c r="E119" s="159" t="s">
        <v>374</v>
      </c>
      <c r="F119" s="165">
        <v>11394922</v>
      </c>
      <c r="G119" s="165">
        <v>255492</v>
      </c>
      <c r="H119" s="164">
        <v>644591</v>
      </c>
      <c r="I119" s="164">
        <f t="shared" si="8"/>
        <v>12039513</v>
      </c>
      <c r="J119" s="166">
        <v>11749100</v>
      </c>
      <c r="K119" s="166">
        <v>195492</v>
      </c>
      <c r="L119" s="166">
        <v>229299.31</v>
      </c>
      <c r="M119" s="166">
        <f t="shared" si="9"/>
        <v>11978399.310000001</v>
      </c>
      <c r="N119" s="166">
        <f t="shared" si="10"/>
        <v>-354178</v>
      </c>
      <c r="O119" s="166">
        <f t="shared" si="10"/>
        <v>60000</v>
      </c>
      <c r="P119" s="166">
        <f t="shared" si="10"/>
        <v>415291.69</v>
      </c>
      <c r="Q119" s="166">
        <f t="shared" si="10"/>
        <v>61113.689999999478</v>
      </c>
    </row>
    <row r="120" spans="1:17" s="161" customFormat="1" ht="20.100000000000001" customHeight="1">
      <c r="A120" s="152" t="s">
        <v>543</v>
      </c>
      <c r="B120" s="159" t="s">
        <v>376</v>
      </c>
      <c r="C120" s="159">
        <v>3</v>
      </c>
      <c r="D120" s="159" t="s">
        <v>640</v>
      </c>
      <c r="E120" s="159" t="s">
        <v>377</v>
      </c>
      <c r="F120" s="165">
        <v>21582168</v>
      </c>
      <c r="G120" s="165">
        <v>612248</v>
      </c>
      <c r="H120" s="164">
        <v>836865</v>
      </c>
      <c r="I120" s="164">
        <f t="shared" si="8"/>
        <v>22419033</v>
      </c>
      <c r="J120" s="166">
        <v>21944600</v>
      </c>
      <c r="K120" s="166">
        <v>492248</v>
      </c>
      <c r="L120" s="166">
        <v>509281.53</v>
      </c>
      <c r="M120" s="166">
        <f t="shared" si="9"/>
        <v>22453881.530000001</v>
      </c>
      <c r="N120" s="166">
        <f t="shared" si="10"/>
        <v>-362432</v>
      </c>
      <c r="O120" s="166">
        <f t="shared" si="10"/>
        <v>120000</v>
      </c>
      <c r="P120" s="166">
        <f t="shared" si="10"/>
        <v>327583.46999999997</v>
      </c>
      <c r="Q120" s="166">
        <f t="shared" si="10"/>
        <v>-34848.530000001192</v>
      </c>
    </row>
    <row r="121" spans="1:17" s="161" customFormat="1" ht="20.100000000000001" customHeight="1">
      <c r="A121" s="152" t="s">
        <v>543</v>
      </c>
      <c r="B121" s="159" t="s">
        <v>378</v>
      </c>
      <c r="C121" s="159">
        <v>4</v>
      </c>
      <c r="D121" s="159" t="s">
        <v>640</v>
      </c>
      <c r="E121" s="159" t="s">
        <v>379</v>
      </c>
      <c r="F121" s="165">
        <v>16046784</v>
      </c>
      <c r="G121" s="165">
        <v>567756</v>
      </c>
      <c r="H121" s="164">
        <v>388492.5</v>
      </c>
      <c r="I121" s="164">
        <f t="shared" si="8"/>
        <v>16435276.5</v>
      </c>
      <c r="J121" s="166">
        <v>16604100</v>
      </c>
      <c r="K121" s="166">
        <v>447756</v>
      </c>
      <c r="L121" s="166">
        <v>467182.02</v>
      </c>
      <c r="M121" s="166">
        <f t="shared" si="9"/>
        <v>17071282.02</v>
      </c>
      <c r="N121" s="166">
        <f t="shared" si="10"/>
        <v>-557316</v>
      </c>
      <c r="O121" s="166">
        <f t="shared" si="10"/>
        <v>120000</v>
      </c>
      <c r="P121" s="166">
        <f t="shared" si="10"/>
        <v>-78689.520000000019</v>
      </c>
      <c r="Q121" s="166">
        <f t="shared" si="10"/>
        <v>-636005.51999999955</v>
      </c>
    </row>
    <row r="122" spans="1:17" s="161" customFormat="1" ht="20.100000000000001" customHeight="1">
      <c r="A122" s="152" t="s">
        <v>543</v>
      </c>
      <c r="B122" s="159" t="s">
        <v>380</v>
      </c>
      <c r="C122" s="159">
        <v>5</v>
      </c>
      <c r="D122" s="159" t="s">
        <v>640</v>
      </c>
      <c r="E122" s="159" t="s">
        <v>379</v>
      </c>
      <c r="F122" s="165">
        <v>12709848</v>
      </c>
      <c r="G122" s="165">
        <v>197610</v>
      </c>
      <c r="H122" s="164">
        <v>376580</v>
      </c>
      <c r="I122" s="164">
        <f t="shared" si="8"/>
        <v>13086428</v>
      </c>
      <c r="J122" s="166">
        <v>13496900</v>
      </c>
      <c r="K122" s="166">
        <v>147710</v>
      </c>
      <c r="L122" s="166">
        <v>423038.83</v>
      </c>
      <c r="M122" s="166">
        <f t="shared" si="9"/>
        <v>13919938.83</v>
      </c>
      <c r="N122" s="166">
        <f t="shared" si="10"/>
        <v>-787052</v>
      </c>
      <c r="O122" s="166">
        <f t="shared" si="10"/>
        <v>49900</v>
      </c>
      <c r="P122" s="166">
        <f t="shared" si="10"/>
        <v>-46458.830000000016</v>
      </c>
      <c r="Q122" s="166">
        <f t="shared" si="10"/>
        <v>-833510.83000000007</v>
      </c>
    </row>
    <row r="123" spans="1:17" s="161" customFormat="1" ht="20.100000000000001" customHeight="1">
      <c r="A123" s="152" t="s">
        <v>543</v>
      </c>
      <c r="B123" s="159" t="s">
        <v>386</v>
      </c>
      <c r="C123" s="159">
        <v>6</v>
      </c>
      <c r="D123" s="159" t="s">
        <v>641</v>
      </c>
      <c r="E123" s="159" t="s">
        <v>642</v>
      </c>
      <c r="F123" s="165">
        <v>191250</v>
      </c>
      <c r="G123" s="165">
        <v>0</v>
      </c>
      <c r="H123" s="164"/>
      <c r="I123" s="164">
        <f t="shared" si="8"/>
        <v>191250</v>
      </c>
      <c r="J123" s="166">
        <v>183200</v>
      </c>
      <c r="K123" s="166"/>
      <c r="L123" s="166"/>
      <c r="M123" s="166">
        <f t="shared" si="9"/>
        <v>183200</v>
      </c>
      <c r="N123" s="166">
        <f t="shared" si="10"/>
        <v>8050</v>
      </c>
      <c r="O123" s="166">
        <f t="shared" si="10"/>
        <v>0</v>
      </c>
      <c r="P123" s="166">
        <f t="shared" si="10"/>
        <v>0</v>
      </c>
      <c r="Q123" s="166">
        <f t="shared" si="10"/>
        <v>8050</v>
      </c>
    </row>
    <row r="124" spans="1:17" s="161" customFormat="1" ht="20.100000000000001" customHeight="1">
      <c r="A124" s="152" t="s">
        <v>543</v>
      </c>
      <c r="B124" s="159" t="s">
        <v>381</v>
      </c>
      <c r="C124" s="159">
        <v>7</v>
      </c>
      <c r="D124" s="159" t="s">
        <v>641</v>
      </c>
      <c r="E124" s="159" t="s">
        <v>382</v>
      </c>
      <c r="F124" s="165">
        <v>9083965</v>
      </c>
      <c r="G124" s="165">
        <v>248765</v>
      </c>
      <c r="H124" s="164"/>
      <c r="I124" s="164">
        <f t="shared" si="8"/>
        <v>9083965</v>
      </c>
      <c r="J124" s="166">
        <v>9601200</v>
      </c>
      <c r="K124" s="166">
        <v>188765</v>
      </c>
      <c r="L124" s="166"/>
      <c r="M124" s="166">
        <f t="shared" si="9"/>
        <v>9601200</v>
      </c>
      <c r="N124" s="166">
        <f t="shared" si="10"/>
        <v>-517235</v>
      </c>
      <c r="O124" s="166">
        <f t="shared" si="10"/>
        <v>60000</v>
      </c>
      <c r="P124" s="166">
        <f t="shared" si="10"/>
        <v>0</v>
      </c>
      <c r="Q124" s="166">
        <f t="shared" si="10"/>
        <v>-517235</v>
      </c>
    </row>
    <row r="125" spans="1:17" s="161" customFormat="1" ht="20.100000000000001" customHeight="1">
      <c r="A125" s="152" t="s">
        <v>543</v>
      </c>
      <c r="B125" s="159" t="s">
        <v>383</v>
      </c>
      <c r="C125" s="159">
        <v>8</v>
      </c>
      <c r="D125" s="159" t="s">
        <v>641</v>
      </c>
      <c r="E125" s="159" t="s">
        <v>650</v>
      </c>
      <c r="F125" s="165">
        <v>8638492</v>
      </c>
      <c r="G125" s="165">
        <v>251372</v>
      </c>
      <c r="H125" s="164"/>
      <c r="I125" s="164">
        <f t="shared" si="8"/>
        <v>8638492</v>
      </c>
      <c r="J125" s="166">
        <v>8801100</v>
      </c>
      <c r="K125" s="166">
        <v>191372</v>
      </c>
      <c r="L125" s="166"/>
      <c r="M125" s="166">
        <f t="shared" si="9"/>
        <v>8801100</v>
      </c>
      <c r="N125" s="166">
        <f t="shared" si="10"/>
        <v>-162608</v>
      </c>
      <c r="O125" s="166">
        <f t="shared" si="10"/>
        <v>60000</v>
      </c>
      <c r="P125" s="166">
        <f t="shared" si="10"/>
        <v>0</v>
      </c>
      <c r="Q125" s="166">
        <f t="shared" si="10"/>
        <v>-162608</v>
      </c>
    </row>
    <row r="126" spans="1:17" s="161" customFormat="1" ht="20.100000000000001" customHeight="1">
      <c r="A126" s="152" t="s">
        <v>543</v>
      </c>
      <c r="B126" s="159" t="s">
        <v>384</v>
      </c>
      <c r="C126" s="159">
        <v>9</v>
      </c>
      <c r="D126" s="159" t="s">
        <v>641</v>
      </c>
      <c r="E126" s="159" t="s">
        <v>382</v>
      </c>
      <c r="F126" s="165">
        <v>6194299</v>
      </c>
      <c r="G126" s="165">
        <v>259976</v>
      </c>
      <c r="H126" s="164"/>
      <c r="I126" s="164">
        <f t="shared" si="8"/>
        <v>6194299</v>
      </c>
      <c r="J126" s="166">
        <v>6667500</v>
      </c>
      <c r="K126" s="166">
        <v>199976</v>
      </c>
      <c r="L126" s="166"/>
      <c r="M126" s="166">
        <f t="shared" si="9"/>
        <v>6667500</v>
      </c>
      <c r="N126" s="166">
        <f t="shared" si="10"/>
        <v>-473201</v>
      </c>
      <c r="O126" s="166">
        <f t="shared" si="10"/>
        <v>60000</v>
      </c>
      <c r="P126" s="166">
        <f t="shared" si="10"/>
        <v>0</v>
      </c>
      <c r="Q126" s="166">
        <f t="shared" si="10"/>
        <v>-473201</v>
      </c>
    </row>
    <row r="127" spans="1:17" s="161" customFormat="1" ht="20.100000000000001" customHeight="1">
      <c r="A127" s="152" t="s">
        <v>543</v>
      </c>
      <c r="B127" s="159" t="s">
        <v>385</v>
      </c>
      <c r="C127" s="159">
        <v>10</v>
      </c>
      <c r="D127" s="159" t="s">
        <v>641</v>
      </c>
      <c r="E127" s="159" t="s">
        <v>382</v>
      </c>
      <c r="F127" s="165">
        <v>7824204</v>
      </c>
      <c r="G127" s="165">
        <v>257576</v>
      </c>
      <c r="H127" s="164"/>
      <c r="I127" s="164">
        <f t="shared" si="8"/>
        <v>7824204</v>
      </c>
      <c r="J127" s="166">
        <v>8178800</v>
      </c>
      <c r="K127" s="166">
        <v>197576</v>
      </c>
      <c r="L127" s="166"/>
      <c r="M127" s="166">
        <f t="shared" si="9"/>
        <v>8178800</v>
      </c>
      <c r="N127" s="166">
        <f t="shared" si="10"/>
        <v>-354596</v>
      </c>
      <c r="O127" s="166">
        <f t="shared" si="10"/>
        <v>60000</v>
      </c>
      <c r="P127" s="166">
        <f t="shared" si="10"/>
        <v>0</v>
      </c>
      <c r="Q127" s="166">
        <f t="shared" si="10"/>
        <v>-354596</v>
      </c>
    </row>
    <row r="128" spans="1:17" s="156" customFormat="1" ht="20.100000000000001" customHeight="1">
      <c r="A128" s="160"/>
      <c r="B128" s="163" t="s">
        <v>662</v>
      </c>
      <c r="C128" s="160"/>
      <c r="D128" s="160"/>
      <c r="E128" s="160"/>
      <c r="F128" s="167">
        <f>SUM(F118:F127)</f>
        <v>108579197</v>
      </c>
      <c r="G128" s="164">
        <f t="shared" ref="G128:Q128" si="15">SUM(G118:G127)</f>
        <v>2950087</v>
      </c>
      <c r="H128" s="164">
        <f t="shared" si="15"/>
        <v>2949437.5</v>
      </c>
      <c r="I128" s="164">
        <f t="shared" si="15"/>
        <v>111528634.5</v>
      </c>
      <c r="J128" s="164">
        <f t="shared" si="15"/>
        <v>112471200</v>
      </c>
      <c r="K128" s="164">
        <f t="shared" si="15"/>
        <v>2300187</v>
      </c>
      <c r="L128" s="164">
        <f t="shared" si="15"/>
        <v>1898565.58</v>
      </c>
      <c r="M128" s="164">
        <f t="shared" si="15"/>
        <v>114369765.58</v>
      </c>
      <c r="N128" s="164">
        <f t="shared" si="15"/>
        <v>-3892003</v>
      </c>
      <c r="O128" s="164">
        <f t="shared" si="15"/>
        <v>649900</v>
      </c>
      <c r="P128" s="164">
        <f t="shared" si="15"/>
        <v>1050871.92</v>
      </c>
      <c r="Q128" s="164">
        <f t="shared" si="15"/>
        <v>-2841131.0800000019</v>
      </c>
    </row>
    <row r="129" spans="1:17" s="161" customFormat="1" ht="20.100000000000001" customHeight="1">
      <c r="A129" s="152"/>
      <c r="B129" s="163" t="s">
        <v>663</v>
      </c>
      <c r="C129" s="152"/>
      <c r="D129" s="152"/>
      <c r="E129" s="152"/>
      <c r="F129" s="164">
        <f>SUM(F128,F117,F101,F92,F79,F59,F38,F17,F9)</f>
        <v>1293628698</v>
      </c>
      <c r="G129" s="164">
        <f t="shared" ref="G129:Q129" si="16">SUM(G128,G117,G101,G92,G79,G59,G38,G17,G9)</f>
        <v>31524738</v>
      </c>
      <c r="H129" s="164">
        <f t="shared" si="16"/>
        <v>37888743</v>
      </c>
      <c r="I129" s="164">
        <f t="shared" si="16"/>
        <v>1331517441</v>
      </c>
      <c r="J129" s="164">
        <f t="shared" si="16"/>
        <v>1332111400</v>
      </c>
      <c r="K129" s="164">
        <f t="shared" si="16"/>
        <v>24567752</v>
      </c>
      <c r="L129" s="164">
        <f t="shared" si="16"/>
        <v>26835376.409999996</v>
      </c>
      <c r="M129" s="164">
        <f t="shared" si="16"/>
        <v>1358946776.4099998</v>
      </c>
      <c r="N129" s="164">
        <f t="shared" si="16"/>
        <v>-38482702</v>
      </c>
      <c r="O129" s="164">
        <f t="shared" si="16"/>
        <v>6956986</v>
      </c>
      <c r="P129" s="164">
        <f t="shared" si="16"/>
        <v>11053366.59</v>
      </c>
      <c r="Q129" s="164">
        <f t="shared" si="16"/>
        <v>-27429335.410000008</v>
      </c>
    </row>
    <row r="130" spans="1:17">
      <c r="M130" s="168"/>
    </row>
  </sheetData>
  <mergeCells count="9">
    <mergeCell ref="J2:M2"/>
    <mergeCell ref="N2:Q2"/>
    <mergeCell ref="A1:Q1"/>
    <mergeCell ref="A2:A3"/>
    <mergeCell ref="B2:B3"/>
    <mergeCell ref="C2:C3"/>
    <mergeCell ref="D2:D3"/>
    <mergeCell ref="E2:E3"/>
    <mergeCell ref="F2:I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K107"/>
  <sheetViews>
    <sheetView workbookViewId="0">
      <pane xSplit="4" ySplit="2" topLeftCell="E44" activePane="bottomRight" state="frozen"/>
      <selection pane="topRight" activeCell="E1" sqref="E1"/>
      <selection pane="bottomLeft" activeCell="A3" sqref="A3"/>
      <selection pane="bottomRight" activeCell="J3" sqref="J3:J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1" ht="25.5">
      <c r="A1" s="835" t="s">
        <v>0</v>
      </c>
      <c r="B1" s="836"/>
      <c r="C1" s="836"/>
      <c r="D1" s="836"/>
      <c r="E1" s="836"/>
      <c r="F1" s="836"/>
      <c r="G1" s="836"/>
      <c r="H1" s="836"/>
      <c r="I1" s="836"/>
      <c r="J1" s="836"/>
      <c r="K1" s="836"/>
    </row>
    <row r="2" spans="1:11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545</v>
      </c>
      <c r="F2" s="3" t="s">
        <v>324</v>
      </c>
      <c r="G2" s="3" t="s">
        <v>325</v>
      </c>
      <c r="H2" s="3" t="s">
        <v>326</v>
      </c>
      <c r="I2" s="3" t="s">
        <v>327</v>
      </c>
      <c r="J2" s="3" t="s">
        <v>24</v>
      </c>
      <c r="K2" s="4" t="s">
        <v>25</v>
      </c>
    </row>
    <row r="3" spans="1:11">
      <c r="A3" s="5" t="s">
        <v>26</v>
      </c>
      <c r="B3" s="6" t="s">
        <v>27</v>
      </c>
      <c r="C3" s="6"/>
      <c r="D3" s="7" t="s">
        <v>28</v>
      </c>
      <c r="E3" s="8">
        <f>E4+E30+E49</f>
        <v>2519467.8799999994</v>
      </c>
      <c r="F3" s="8">
        <f>F4+F30+F49</f>
        <v>25328634.009999998</v>
      </c>
      <c r="G3" s="8">
        <f>G4+G30+G49</f>
        <v>17099685.57</v>
      </c>
      <c r="H3" s="8">
        <f>H4+H30+H49</f>
        <v>50534472.079999998</v>
      </c>
      <c r="I3" s="8">
        <f>I4+I30+I49</f>
        <v>9945212.2100000009</v>
      </c>
      <c r="J3" s="8">
        <f t="shared" ref="J3:J9" si="0">SUM(E3:I3)</f>
        <v>105427471.75</v>
      </c>
      <c r="K3" s="9"/>
    </row>
    <row r="4" spans="1:11">
      <c r="A4" s="5" t="s">
        <v>29</v>
      </c>
      <c r="B4" s="6" t="s">
        <v>30</v>
      </c>
      <c r="C4" s="6"/>
      <c r="D4" s="7" t="s">
        <v>28</v>
      </c>
      <c r="E4" s="8">
        <f>E5+E8+E12+E15+E18+E20+E23+E25+E27+E28+E29</f>
        <v>2208993.0199999996</v>
      </c>
      <c r="F4" s="8">
        <f>F5+F8+F12+F15+F18+F20+F23+F25+F27+F28+F29</f>
        <v>22211031.68</v>
      </c>
      <c r="G4" s="8">
        <f>G5+G8+G12+G15+G18+G20+G23+G25+G27+G28+G29</f>
        <v>15043822.43</v>
      </c>
      <c r="H4" s="8">
        <f>H5+H8+H12+H15+H18+H20+H23+H25+H27+H28+H29</f>
        <v>43784597.490000002</v>
      </c>
      <c r="I4" s="8">
        <f>I5+I8+I12+I15+I18+I20+I23+I25+I27+I28+I29</f>
        <v>8654529.4700000007</v>
      </c>
      <c r="J4" s="8">
        <f t="shared" si="0"/>
        <v>91902974.090000004</v>
      </c>
      <c r="K4" s="9"/>
    </row>
    <row r="5" spans="1:11">
      <c r="A5" s="5" t="s">
        <v>31</v>
      </c>
      <c r="B5" s="6" t="s">
        <v>32</v>
      </c>
      <c r="C5" s="6"/>
      <c r="D5" s="7" t="s">
        <v>28</v>
      </c>
      <c r="E5" s="8">
        <f>E6+E7</f>
        <v>336900</v>
      </c>
      <c r="F5" s="8">
        <f>F6+F7</f>
        <v>3110462.8600000003</v>
      </c>
      <c r="G5" s="8">
        <f>G6+G7</f>
        <v>1879487</v>
      </c>
      <c r="H5" s="8">
        <f>H6+H7</f>
        <v>6555555</v>
      </c>
      <c r="I5" s="8">
        <f>I6+I7</f>
        <v>1100611</v>
      </c>
      <c r="J5" s="8">
        <f t="shared" si="0"/>
        <v>12983015.859999999</v>
      </c>
      <c r="K5" s="9"/>
    </row>
    <row r="6" spans="1:11">
      <c r="A6" s="5" t="s">
        <v>33</v>
      </c>
      <c r="B6" s="6" t="s">
        <v>34</v>
      </c>
      <c r="C6" s="6" t="s">
        <v>35</v>
      </c>
      <c r="D6" s="7" t="s">
        <v>36</v>
      </c>
      <c r="E6" s="10">
        <v>161700</v>
      </c>
      <c r="F6" s="10">
        <v>1854269.86</v>
      </c>
      <c r="G6" s="10">
        <v>1191949</v>
      </c>
      <c r="H6" s="10">
        <v>3336422</v>
      </c>
      <c r="I6" s="10">
        <v>739847</v>
      </c>
      <c r="J6" s="8">
        <f t="shared" si="0"/>
        <v>7284187.8600000003</v>
      </c>
      <c r="K6" s="11"/>
    </row>
    <row r="7" spans="1:11">
      <c r="A7" s="5" t="s">
        <v>37</v>
      </c>
      <c r="B7" s="6" t="s">
        <v>38</v>
      </c>
      <c r="C7" s="6" t="s">
        <v>35</v>
      </c>
      <c r="D7" s="7" t="s">
        <v>36</v>
      </c>
      <c r="E7" s="10">
        <v>175200</v>
      </c>
      <c r="F7" s="10">
        <v>1256193</v>
      </c>
      <c r="G7" s="10">
        <v>687538</v>
      </c>
      <c r="H7" s="10">
        <v>3219133</v>
      </c>
      <c r="I7" s="10">
        <v>360764</v>
      </c>
      <c r="J7" s="8">
        <f t="shared" si="0"/>
        <v>5698828</v>
      </c>
      <c r="K7" s="9"/>
    </row>
    <row r="8" spans="1:11">
      <c r="A8" s="5" t="s">
        <v>39</v>
      </c>
      <c r="B8" s="6" t="s">
        <v>40</v>
      </c>
      <c r="C8" s="6"/>
      <c r="D8" s="7" t="s">
        <v>28</v>
      </c>
      <c r="E8" s="8">
        <f>E9+E10</f>
        <v>32335</v>
      </c>
      <c r="F8" s="8">
        <f>F9+F10</f>
        <v>369320</v>
      </c>
      <c r="G8" s="8">
        <f>G9+G10</f>
        <v>250890</v>
      </c>
      <c r="H8" s="8">
        <f>H9+H10</f>
        <v>661378</v>
      </c>
      <c r="I8" s="8">
        <f>I9+I10</f>
        <v>149230</v>
      </c>
      <c r="J8" s="8">
        <f t="shared" si="0"/>
        <v>1463153</v>
      </c>
      <c r="K8" s="9"/>
    </row>
    <row r="9" spans="1:11">
      <c r="A9" s="5" t="s">
        <v>41</v>
      </c>
      <c r="B9" s="6" t="s">
        <v>42</v>
      </c>
      <c r="C9" s="6" t="s">
        <v>35</v>
      </c>
      <c r="D9" s="7" t="s">
        <v>36</v>
      </c>
      <c r="E9" s="10">
        <v>655</v>
      </c>
      <c r="F9" s="10">
        <v>5000</v>
      </c>
      <c r="G9" s="10">
        <v>2730</v>
      </c>
      <c r="H9" s="10">
        <v>22498</v>
      </c>
      <c r="I9" s="10">
        <v>1390</v>
      </c>
      <c r="J9" s="8">
        <f t="shared" si="0"/>
        <v>32273</v>
      </c>
      <c r="K9" s="9"/>
    </row>
    <row r="10" spans="1:11">
      <c r="A10" s="5" t="s">
        <v>43</v>
      </c>
      <c r="B10" s="6" t="s">
        <v>44</v>
      </c>
      <c r="C10" s="6"/>
      <c r="D10" s="7" t="s">
        <v>28</v>
      </c>
      <c r="E10" s="8">
        <f t="shared" ref="E10:J10" si="1">E11</f>
        <v>31680</v>
      </c>
      <c r="F10" s="8">
        <f t="shared" si="1"/>
        <v>364320</v>
      </c>
      <c r="G10" s="8">
        <f t="shared" si="1"/>
        <v>248160</v>
      </c>
      <c r="H10" s="8">
        <f t="shared" si="1"/>
        <v>638880</v>
      </c>
      <c r="I10" s="8">
        <f t="shared" si="1"/>
        <v>147840</v>
      </c>
      <c r="J10" s="8">
        <f t="shared" si="1"/>
        <v>1430880</v>
      </c>
      <c r="K10" s="9"/>
    </row>
    <row r="11" spans="1:11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9">
        <f>440*12*E93</f>
        <v>31680</v>
      </c>
      <c r="F11" s="8">
        <f>440*12*F93</f>
        <v>364320</v>
      </c>
      <c r="G11" s="8">
        <f>440*12*G93</f>
        <v>248160</v>
      </c>
      <c r="H11" s="8">
        <f>440*12*H93</f>
        <v>638880</v>
      </c>
      <c r="I11" s="8">
        <f>440*12*I93</f>
        <v>147840</v>
      </c>
      <c r="J11" s="8">
        <f t="shared" ref="J11:J26" si="2">SUM(E11:I11)</f>
        <v>1430880</v>
      </c>
      <c r="K11" s="9"/>
    </row>
    <row r="12" spans="1:11">
      <c r="A12" s="5" t="s">
        <v>47</v>
      </c>
      <c r="B12" s="6" t="s">
        <v>48</v>
      </c>
      <c r="C12" s="6"/>
      <c r="D12" s="7" t="s">
        <v>49</v>
      </c>
      <c r="E12" s="8">
        <f>E13+E14</f>
        <v>11270.01</v>
      </c>
      <c r="F12" s="8">
        <f t="shared" ref="F12:I12" si="3">F13+F14</f>
        <v>102473.32</v>
      </c>
      <c r="G12" s="8">
        <f t="shared" si="3"/>
        <v>72325.440000000002</v>
      </c>
      <c r="H12" s="8">
        <f t="shared" si="3"/>
        <v>207474.48</v>
      </c>
      <c r="I12" s="8">
        <f t="shared" si="3"/>
        <v>38373.480000000003</v>
      </c>
      <c r="J12" s="8">
        <f t="shared" si="2"/>
        <v>431916.73</v>
      </c>
      <c r="K12" s="9"/>
    </row>
    <row r="13" spans="1:11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3816.3</v>
      </c>
      <c r="F13" s="8">
        <f>ROUND(F28/0.07*0.00256,2)</f>
        <v>34699.96</v>
      </c>
      <c r="G13" s="8">
        <f>ROUND(G28/0.07*0.00256,2)</f>
        <v>24491.15</v>
      </c>
      <c r="H13" s="8">
        <f>ROUND(H28/0.07*0.00256,2)</f>
        <v>70255.91</v>
      </c>
      <c r="I13" s="8">
        <f>ROUND(I28/0.07*0.00256,2)</f>
        <v>12994.19</v>
      </c>
      <c r="J13" s="8">
        <f t="shared" si="2"/>
        <v>146257.51</v>
      </c>
      <c r="K13" s="9"/>
    </row>
    <row r="14" spans="1:11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7453.71</v>
      </c>
      <c r="F14" s="8">
        <f>ROUND(F28/0.07*0.005,2)</f>
        <v>67773.36</v>
      </c>
      <c r="G14" s="8">
        <f>ROUND(G28/0.07*0.005,2)</f>
        <v>47834.29</v>
      </c>
      <c r="H14" s="8">
        <f>ROUND(H28/0.07*0.005,2)</f>
        <v>137218.57</v>
      </c>
      <c r="I14" s="8">
        <f>ROUND(I28/0.07*0.005,2)</f>
        <v>25379.29</v>
      </c>
      <c r="J14" s="8">
        <f t="shared" si="2"/>
        <v>285659.22000000003</v>
      </c>
      <c r="K14" s="9"/>
    </row>
    <row r="15" spans="1:11">
      <c r="A15" s="5" t="s">
        <v>53</v>
      </c>
      <c r="B15" s="6" t="s">
        <v>55</v>
      </c>
      <c r="C15" s="6"/>
      <c r="D15" s="7" t="s">
        <v>28</v>
      </c>
      <c r="E15" s="8">
        <v>1114200</v>
      </c>
      <c r="F15" s="8">
        <v>12047400</v>
      </c>
      <c r="G15" s="8">
        <v>8206200</v>
      </c>
      <c r="H15" s="8">
        <v>23147300</v>
      </c>
      <c r="I15" s="8">
        <v>4888800</v>
      </c>
      <c r="J15" s="8">
        <f t="shared" si="2"/>
        <v>49403900</v>
      </c>
      <c r="K15" s="9"/>
    </row>
    <row r="16" spans="1:11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1114200</v>
      </c>
      <c r="F16" s="16">
        <f t="shared" ref="F16:I16" si="4">F15-F17</f>
        <v>11641852</v>
      </c>
      <c r="G16" s="16">
        <f t="shared" si="4"/>
        <v>7999856</v>
      </c>
      <c r="H16" s="16">
        <f t="shared" si="4"/>
        <v>22634356</v>
      </c>
      <c r="I16" s="16">
        <f t="shared" si="4"/>
        <v>4888800</v>
      </c>
      <c r="J16" s="8">
        <f t="shared" si="2"/>
        <v>48279064</v>
      </c>
      <c r="K16" s="15"/>
    </row>
    <row r="17" spans="1:11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405548</v>
      </c>
      <c r="G17" s="16">
        <v>206344</v>
      </c>
      <c r="H17" s="16">
        <v>512944</v>
      </c>
      <c r="I17" s="16"/>
      <c r="J17" s="8">
        <f t="shared" si="2"/>
        <v>1124836</v>
      </c>
      <c r="K17" s="15"/>
    </row>
    <row r="18" spans="1:11">
      <c r="A18" s="5" t="s">
        <v>59</v>
      </c>
      <c r="B18" s="6" t="s">
        <v>63</v>
      </c>
      <c r="C18" s="6"/>
      <c r="D18" s="15" t="s">
        <v>28</v>
      </c>
      <c r="E18" s="17">
        <f>E19</f>
        <v>156528</v>
      </c>
      <c r="F18" s="17">
        <f>F19</f>
        <v>1423240.5</v>
      </c>
      <c r="G18" s="17">
        <f>G19</f>
        <v>1004520</v>
      </c>
      <c r="H18" s="17">
        <f>H19</f>
        <v>2881590</v>
      </c>
      <c r="I18" s="17">
        <f>I19</f>
        <v>532965</v>
      </c>
      <c r="J18" s="8">
        <f t="shared" si="2"/>
        <v>5998843.5</v>
      </c>
      <c r="K18" s="15"/>
    </row>
    <row r="19" spans="1:11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156528</v>
      </c>
      <c r="F19" s="17">
        <f>ROUND(F28/0.07*0.105,2)</f>
        <v>1423240.5</v>
      </c>
      <c r="G19" s="17">
        <f>ROUND(G28/0.07*0.105,2)</f>
        <v>1004520</v>
      </c>
      <c r="H19" s="17">
        <f>ROUND(H28/0.07*0.105,2)</f>
        <v>2881590</v>
      </c>
      <c r="I19" s="17">
        <f>ROUND(I28/0.07*0.105,2)</f>
        <v>532965</v>
      </c>
      <c r="J19" s="8">
        <f t="shared" si="2"/>
        <v>5998843.5</v>
      </c>
      <c r="K19" s="15"/>
    </row>
    <row r="20" spans="1:11">
      <c r="A20" s="5" t="s">
        <v>64</v>
      </c>
      <c r="B20" s="6" t="s">
        <v>68</v>
      </c>
      <c r="C20" s="6"/>
      <c r="D20" s="15" t="s">
        <v>51</v>
      </c>
      <c r="E20" s="17">
        <f>E21+E22</f>
        <v>59629.72</v>
      </c>
      <c r="F20" s="17">
        <f>F21+F22</f>
        <v>542186.86</v>
      </c>
      <c r="G20" s="17">
        <f>G21+G22</f>
        <v>382674.28</v>
      </c>
      <c r="H20" s="17">
        <f>H21+H22</f>
        <v>1097748.58</v>
      </c>
      <c r="I20" s="17">
        <f>I21+I22</f>
        <v>203034.28</v>
      </c>
      <c r="J20" s="8">
        <f t="shared" si="2"/>
        <v>2285273.7199999997</v>
      </c>
      <c r="K20" s="15"/>
    </row>
    <row r="21" spans="1:11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29814.86</v>
      </c>
      <c r="F21" s="17">
        <f>ROUND(F28/0.07*0.02,2)</f>
        <v>271093.43</v>
      </c>
      <c r="G21" s="17">
        <f>ROUND(G28/0.07*0.02,2)</f>
        <v>191337.14</v>
      </c>
      <c r="H21" s="17">
        <f>ROUND(H28/0.07*0.02,2)</f>
        <v>548874.29</v>
      </c>
      <c r="I21" s="17">
        <f>ROUND(I28/0.07*0.02,2)</f>
        <v>101517.14</v>
      </c>
      <c r="J21" s="8">
        <f t="shared" si="2"/>
        <v>1142636.8599999999</v>
      </c>
      <c r="K21" s="15"/>
    </row>
    <row r="22" spans="1:11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29814.86</v>
      </c>
      <c r="F22" s="17">
        <f>ROUND(F28/0.07*0.02,2)</f>
        <v>271093.43</v>
      </c>
      <c r="G22" s="17">
        <f>ROUND(G28/0.07*0.02,2)</f>
        <v>191337.14</v>
      </c>
      <c r="H22" s="17">
        <f>ROUND(H28/0.07*0.02,2)</f>
        <v>548874.29</v>
      </c>
      <c r="I22" s="17">
        <f>ROUND(I28/0.07*0.02,2)</f>
        <v>101517.14</v>
      </c>
      <c r="J22" s="8">
        <f t="shared" si="2"/>
        <v>1142636.8599999999</v>
      </c>
      <c r="K22" s="15"/>
    </row>
    <row r="23" spans="1:11">
      <c r="A23" s="5" t="s">
        <v>72</v>
      </c>
      <c r="B23" s="6" t="s">
        <v>75</v>
      </c>
      <c r="C23" s="6"/>
      <c r="D23" s="7" t="s">
        <v>28</v>
      </c>
      <c r="E23" s="8">
        <f>E24</f>
        <v>238518.86</v>
      </c>
      <c r="F23" s="8">
        <f>F24</f>
        <v>2168747.4300000002</v>
      </c>
      <c r="G23" s="8">
        <f>G24</f>
        <v>1530697.14</v>
      </c>
      <c r="H23" s="8">
        <f>H24</f>
        <v>4390994.29</v>
      </c>
      <c r="I23" s="8">
        <f>I24</f>
        <v>812137.14</v>
      </c>
      <c r="J23" s="8">
        <f t="shared" si="2"/>
        <v>9141094.8599999994</v>
      </c>
      <c r="K23" s="9"/>
    </row>
    <row r="24" spans="1:11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238518.86</v>
      </c>
      <c r="F24" s="8">
        <f>ROUND(F28/0.07*0.16,2)</f>
        <v>2168747.4300000002</v>
      </c>
      <c r="G24" s="8">
        <f>ROUND(G28/0.07*0.16,2)</f>
        <v>1530697.14</v>
      </c>
      <c r="H24" s="8">
        <f>ROUND(H28/0.07*0.16,2)</f>
        <v>4390994.29</v>
      </c>
      <c r="I24" s="8">
        <f>ROUND(I28/0.07*0.16,2)</f>
        <v>812137.14</v>
      </c>
      <c r="J24" s="8">
        <f t="shared" si="2"/>
        <v>9141094.8599999994</v>
      </c>
      <c r="K24" s="9"/>
    </row>
    <row r="25" spans="1:11">
      <c r="A25" s="5" t="s">
        <v>76</v>
      </c>
      <c r="B25" s="6" t="s">
        <v>80</v>
      </c>
      <c r="C25" s="6"/>
      <c r="D25" s="7" t="s">
        <v>28</v>
      </c>
      <c r="E25" s="8">
        <f>E26</f>
        <v>119259.43</v>
      </c>
      <c r="F25" s="8">
        <f>F26</f>
        <v>1084373.71</v>
      </c>
      <c r="G25" s="8">
        <f>G26</f>
        <v>765348.57</v>
      </c>
      <c r="H25" s="8">
        <f>H26</f>
        <v>2195497.14</v>
      </c>
      <c r="I25" s="8">
        <f>I26</f>
        <v>406068.57</v>
      </c>
      <c r="J25" s="8">
        <f t="shared" si="2"/>
        <v>4570547.42</v>
      </c>
      <c r="K25" s="9"/>
    </row>
    <row r="26" spans="1:11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119259.43</v>
      </c>
      <c r="F26" s="8">
        <f>ROUND(F28/0.07*0.08,2)</f>
        <v>1084373.71</v>
      </c>
      <c r="G26" s="8">
        <f>ROUND(G28/0.07*0.08,2)</f>
        <v>765348.57</v>
      </c>
      <c r="H26" s="8">
        <f>ROUND(H28/0.07*0.08,2)</f>
        <v>2195497.14</v>
      </c>
      <c r="I26" s="8">
        <f>ROUND(I28/0.07*0.08,2)</f>
        <v>406068.57</v>
      </c>
      <c r="J26" s="8">
        <f t="shared" si="2"/>
        <v>4570547.42</v>
      </c>
      <c r="K26" s="9"/>
    </row>
    <row r="27" spans="1:11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 t="shared" ref="E27:J27" si="5">6000*E93</f>
        <v>36000</v>
      </c>
      <c r="F27" s="8">
        <f t="shared" si="5"/>
        <v>414000</v>
      </c>
      <c r="G27" s="8">
        <f t="shared" si="5"/>
        <v>282000</v>
      </c>
      <c r="H27" s="8">
        <f t="shared" si="5"/>
        <v>726000</v>
      </c>
      <c r="I27" s="8">
        <f t="shared" si="5"/>
        <v>168000</v>
      </c>
      <c r="J27" s="8">
        <f t="shared" si="5"/>
        <v>1626000</v>
      </c>
      <c r="K27" s="9"/>
    </row>
    <row r="28" spans="1:11">
      <c r="A28" s="5" t="s">
        <v>84</v>
      </c>
      <c r="B28" s="6" t="s">
        <v>88</v>
      </c>
      <c r="C28" s="6" t="s">
        <v>88</v>
      </c>
      <c r="D28" s="7" t="s">
        <v>89</v>
      </c>
      <c r="E28" s="16">
        <v>104352</v>
      </c>
      <c r="F28" s="16">
        <v>948827</v>
      </c>
      <c r="G28" s="16">
        <v>669680</v>
      </c>
      <c r="H28" s="16">
        <v>1921060</v>
      </c>
      <c r="I28" s="16">
        <v>355310</v>
      </c>
      <c r="J28" s="8">
        <f t="shared" ref="J28:J89" si="6">SUM(E28:I28)</f>
        <v>3999229</v>
      </c>
      <c r="K28" s="15"/>
    </row>
    <row r="29" spans="1:11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8">
        <f t="shared" si="6"/>
        <v>0</v>
      </c>
      <c r="K29" s="15"/>
    </row>
    <row r="30" spans="1:11">
      <c r="A30" s="5" t="s">
        <v>90</v>
      </c>
      <c r="B30" s="6" t="s">
        <v>95</v>
      </c>
      <c r="C30" s="6"/>
      <c r="D30" s="7" t="s">
        <v>28</v>
      </c>
      <c r="E30" s="8">
        <f>E31+E39+E42+E44</f>
        <v>0</v>
      </c>
      <c r="F30" s="8">
        <f t="shared" ref="F30:I30" si="7">F31+F39+F42+F44</f>
        <v>7980</v>
      </c>
      <c r="G30" s="8">
        <f t="shared" si="7"/>
        <v>12200</v>
      </c>
      <c r="H30" s="8">
        <f t="shared" si="7"/>
        <v>27980</v>
      </c>
      <c r="I30" s="8">
        <f t="shared" si="7"/>
        <v>4500</v>
      </c>
      <c r="J30" s="8">
        <f t="shared" si="6"/>
        <v>52660</v>
      </c>
      <c r="K30" s="9"/>
    </row>
    <row r="31" spans="1:11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>G32+G33+G34+G35+G36+G37+G38</f>
        <v>0</v>
      </c>
      <c r="H31" s="8">
        <f>H32+H33+H34+H35+H36+H37+H38</f>
        <v>0</v>
      </c>
      <c r="I31" s="8">
        <f>I32+I33+I34+I35+I36+I37+I38</f>
        <v>0</v>
      </c>
      <c r="J31" s="8">
        <f t="shared" si="6"/>
        <v>0</v>
      </c>
      <c r="K31" s="9"/>
    </row>
    <row r="32" spans="1:11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8">
        <f t="shared" si="6"/>
        <v>0</v>
      </c>
      <c r="K32" s="15"/>
    </row>
    <row r="33" spans="1:11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8">
        <f t="shared" si="6"/>
        <v>0</v>
      </c>
      <c r="K33" s="15"/>
    </row>
    <row r="34" spans="1:11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8">
        <f t="shared" si="6"/>
        <v>0</v>
      </c>
      <c r="K34" s="15"/>
    </row>
    <row r="35" spans="1:11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8">
        <f t="shared" si="6"/>
        <v>0</v>
      </c>
      <c r="K35" s="15"/>
    </row>
    <row r="36" spans="1:11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8">
        <f t="shared" si="6"/>
        <v>0</v>
      </c>
      <c r="K36" s="15"/>
    </row>
    <row r="37" spans="1:11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8">
        <f t="shared" si="6"/>
        <v>0</v>
      </c>
      <c r="K37" s="15"/>
    </row>
    <row r="38" spans="1:11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8">
        <f t="shared" si="6"/>
        <v>0</v>
      </c>
      <c r="K38" s="15"/>
    </row>
    <row r="39" spans="1:11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>G40+G41</f>
        <v>0</v>
      </c>
      <c r="H39" s="8">
        <f>H40+H41</f>
        <v>0</v>
      </c>
      <c r="I39" s="8">
        <f>I40+I41</f>
        <v>0</v>
      </c>
      <c r="J39" s="8">
        <f t="shared" si="6"/>
        <v>0</v>
      </c>
      <c r="K39" s="9"/>
    </row>
    <row r="40" spans="1:11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8">
        <f t="shared" si="6"/>
        <v>0</v>
      </c>
      <c r="K40" s="9"/>
    </row>
    <row r="41" spans="1:11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8">
        <f t="shared" si="6"/>
        <v>0</v>
      </c>
      <c r="K41" s="9"/>
    </row>
    <row r="42" spans="1:11">
      <c r="A42" s="5" t="s">
        <v>118</v>
      </c>
      <c r="B42" s="6" t="s">
        <v>125</v>
      </c>
      <c r="C42" s="6"/>
      <c r="D42" s="7" t="s">
        <v>28</v>
      </c>
      <c r="E42" s="8">
        <f>E43</f>
        <v>0</v>
      </c>
      <c r="F42" s="8">
        <f>F43</f>
        <v>4980</v>
      </c>
      <c r="G42" s="8">
        <f>G43</f>
        <v>4200</v>
      </c>
      <c r="H42" s="8">
        <f>H43</f>
        <v>7980</v>
      </c>
      <c r="I42" s="8">
        <f>I43</f>
        <v>2100</v>
      </c>
      <c r="J42" s="8">
        <f t="shared" si="6"/>
        <v>19260</v>
      </c>
      <c r="K42" s="9"/>
    </row>
    <row r="43" spans="1:11">
      <c r="A43" s="5" t="s">
        <v>120</v>
      </c>
      <c r="B43" s="6" t="s">
        <v>127</v>
      </c>
      <c r="C43" s="6" t="s">
        <v>35</v>
      </c>
      <c r="D43" s="7" t="s">
        <v>36</v>
      </c>
      <c r="E43" s="10"/>
      <c r="F43" s="10">
        <v>4980</v>
      </c>
      <c r="G43" s="10">
        <v>4200</v>
      </c>
      <c r="H43" s="10">
        <v>7980</v>
      </c>
      <c r="I43" s="10">
        <v>2100</v>
      </c>
      <c r="J43" s="19">
        <f t="shared" si="6"/>
        <v>19260</v>
      </c>
      <c r="K43" s="9"/>
    </row>
    <row r="44" spans="1:11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>SUM(F45:F48)</f>
        <v>3000</v>
      </c>
      <c r="G44" s="8">
        <f>SUM(G45:G48)</f>
        <v>8000</v>
      </c>
      <c r="H44" s="8">
        <f>SUM(H45:H48)</f>
        <v>20000</v>
      </c>
      <c r="I44" s="8">
        <f>SUM(I45:I48)</f>
        <v>2400</v>
      </c>
      <c r="J44" s="8">
        <f t="shared" si="6"/>
        <v>33400</v>
      </c>
      <c r="K44" s="9"/>
    </row>
    <row r="45" spans="1:11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3000</v>
      </c>
      <c r="G45" s="10">
        <v>8000</v>
      </c>
      <c r="H45" s="10">
        <v>20000</v>
      </c>
      <c r="I45" s="10">
        <v>2400</v>
      </c>
      <c r="J45" s="8">
        <f t="shared" si="6"/>
        <v>33400</v>
      </c>
      <c r="K45" s="9"/>
    </row>
    <row r="46" spans="1:11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8">
        <f t="shared" si="6"/>
        <v>0</v>
      </c>
      <c r="K46" s="9"/>
    </row>
    <row r="47" spans="1:11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8">
        <f t="shared" si="6"/>
        <v>0</v>
      </c>
      <c r="K47" s="9"/>
    </row>
    <row r="48" spans="1:11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8">
        <f t="shared" si="6"/>
        <v>0</v>
      </c>
      <c r="K48" s="15"/>
    </row>
    <row r="49" spans="1:11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310474.86</v>
      </c>
      <c r="F49" s="8">
        <f t="shared" ref="F49:I49" si="8">F50+F68+F70+F72+F74+F76+F78+F80+F82+F90</f>
        <v>3109622.33</v>
      </c>
      <c r="G49" s="8">
        <f t="shared" si="8"/>
        <v>2043663.1400000001</v>
      </c>
      <c r="H49" s="8">
        <f t="shared" si="8"/>
        <v>6721894.5899999999</v>
      </c>
      <c r="I49" s="8">
        <f t="shared" si="8"/>
        <v>1286182.74</v>
      </c>
      <c r="J49" s="8">
        <f t="shared" si="6"/>
        <v>13471837.66</v>
      </c>
      <c r="K49" s="9"/>
    </row>
    <row r="50" spans="1:11">
      <c r="A50" s="5" t="s">
        <v>136</v>
      </c>
      <c r="B50" s="6" t="s">
        <v>144</v>
      </c>
      <c r="C50" s="6"/>
      <c r="D50" s="7" t="s">
        <v>145</v>
      </c>
      <c r="E50" s="8">
        <v>134400</v>
      </c>
      <c r="F50" s="8">
        <v>2262260</v>
      </c>
      <c r="G50" s="8">
        <v>1501500</v>
      </c>
      <c r="H50" s="8">
        <v>4605910</v>
      </c>
      <c r="I50" s="8">
        <v>858000</v>
      </c>
      <c r="J50" s="8">
        <f t="shared" si="6"/>
        <v>9362070</v>
      </c>
      <c r="K50" s="9"/>
    </row>
    <row r="51" spans="1:11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8">
        <f t="shared" si="6"/>
        <v>0</v>
      </c>
      <c r="K51" s="9"/>
    </row>
    <row r="52" spans="1:11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8">
        <f t="shared" si="6"/>
        <v>0</v>
      </c>
      <c r="K52" s="9"/>
    </row>
    <row r="53" spans="1:11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8">
        <f t="shared" si="6"/>
        <v>0</v>
      </c>
      <c r="K53" s="9"/>
    </row>
    <row r="54" spans="1:11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8">
        <f t="shared" si="6"/>
        <v>0</v>
      </c>
      <c r="K54" s="9"/>
    </row>
    <row r="55" spans="1:11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8">
        <f t="shared" si="6"/>
        <v>0</v>
      </c>
      <c r="K55" s="9"/>
    </row>
    <row r="56" spans="1:11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8">
        <f t="shared" si="6"/>
        <v>0</v>
      </c>
      <c r="K56" s="9"/>
    </row>
    <row r="57" spans="1:11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8">
        <f t="shared" si="6"/>
        <v>0</v>
      </c>
      <c r="K57" s="9"/>
    </row>
    <row r="58" spans="1:11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8">
        <f t="shared" si="6"/>
        <v>0</v>
      </c>
      <c r="K58" s="9"/>
    </row>
    <row r="59" spans="1:11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8">
        <f t="shared" si="6"/>
        <v>0</v>
      </c>
      <c r="K59" s="9"/>
    </row>
    <row r="60" spans="1:11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6720</v>
      </c>
      <c r="F60" s="10">
        <v>99385</v>
      </c>
      <c r="G60" s="10">
        <v>75075</v>
      </c>
      <c r="H60" s="10">
        <v>230295.5</v>
      </c>
      <c r="I60" s="10">
        <v>38896</v>
      </c>
      <c r="J60" s="8">
        <f t="shared" si="6"/>
        <v>450371.5</v>
      </c>
      <c r="K60" s="9"/>
    </row>
    <row r="61" spans="1:11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8">
        <f t="shared" si="6"/>
        <v>0</v>
      </c>
      <c r="K61" s="9"/>
    </row>
    <row r="62" spans="1:11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8">
        <f t="shared" si="6"/>
        <v>0</v>
      </c>
      <c r="K62" s="9"/>
    </row>
    <row r="63" spans="1:11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8">
        <f t="shared" si="6"/>
        <v>0</v>
      </c>
      <c r="K63" s="9"/>
    </row>
    <row r="64" spans="1:11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8">
        <f t="shared" si="6"/>
        <v>0</v>
      </c>
      <c r="K64" s="9"/>
    </row>
    <row r="65" spans="1:11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8">
        <f t="shared" si="6"/>
        <v>0</v>
      </c>
      <c r="K65" s="9"/>
    </row>
    <row r="66" spans="1:11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8">
        <f t="shared" si="6"/>
        <v>0</v>
      </c>
      <c r="K66" s="9"/>
    </row>
    <row r="67" spans="1:11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8">
        <f t="shared" si="6"/>
        <v>0</v>
      </c>
      <c r="K67" s="9"/>
    </row>
    <row r="68" spans="1:11">
      <c r="A68" s="5" t="s">
        <v>176</v>
      </c>
      <c r="B68" s="6" t="s">
        <v>183</v>
      </c>
      <c r="C68" s="6"/>
      <c r="D68" s="7"/>
      <c r="E68" s="8">
        <f>E69</f>
        <v>2400</v>
      </c>
      <c r="F68" s="8">
        <f>F69</f>
        <v>27600</v>
      </c>
      <c r="G68" s="8">
        <f>G69</f>
        <v>18800</v>
      </c>
      <c r="H68" s="8">
        <f>H69</f>
        <v>48400</v>
      </c>
      <c r="I68" s="8">
        <f>I69</f>
        <v>11200</v>
      </c>
      <c r="J68" s="8">
        <f t="shared" si="6"/>
        <v>108400</v>
      </c>
      <c r="K68" s="9"/>
    </row>
    <row r="69" spans="1:11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2400</v>
      </c>
      <c r="F69" s="8">
        <f>F93*400</f>
        <v>27600</v>
      </c>
      <c r="G69" s="8">
        <f>G93*400</f>
        <v>18800</v>
      </c>
      <c r="H69" s="8">
        <f>H93*400</f>
        <v>48400</v>
      </c>
      <c r="I69" s="8">
        <f>I93*400</f>
        <v>11200</v>
      </c>
      <c r="J69" s="8">
        <f t="shared" si="6"/>
        <v>108400</v>
      </c>
      <c r="K69" s="9"/>
    </row>
    <row r="70" spans="1:11">
      <c r="A70" s="5" t="s">
        <v>180</v>
      </c>
      <c r="B70" s="6" t="s">
        <v>188</v>
      </c>
      <c r="C70" s="6"/>
      <c r="D70" s="7" t="s">
        <v>28</v>
      </c>
      <c r="E70" s="8">
        <f>E71</f>
        <v>54900</v>
      </c>
      <c r="F70" s="8">
        <f>F71</f>
        <v>130548.90000000001</v>
      </c>
      <c r="G70" s="8">
        <f>G71</f>
        <v>77250</v>
      </c>
      <c r="H70" s="8">
        <f>H71</f>
        <v>424758.30000000005</v>
      </c>
      <c r="I70" s="8">
        <f>I71</f>
        <v>133521.60000000001</v>
      </c>
      <c r="J70" s="8">
        <f t="shared" si="6"/>
        <v>820978.8</v>
      </c>
      <c r="K70" s="9"/>
    </row>
    <row r="71" spans="1:11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54900</v>
      </c>
      <c r="F71" s="8">
        <f>F105*15</f>
        <v>130548.90000000001</v>
      </c>
      <c r="G71" s="8">
        <f>G105*15</f>
        <v>77250</v>
      </c>
      <c r="H71" s="8">
        <f>H105*15</f>
        <v>424758.30000000005</v>
      </c>
      <c r="I71" s="8">
        <f>I105*15</f>
        <v>133521.60000000001</v>
      </c>
      <c r="J71" s="8">
        <f t="shared" si="6"/>
        <v>820978.8</v>
      </c>
      <c r="K71" s="9"/>
    </row>
    <row r="72" spans="1:11">
      <c r="A72" s="5" t="s">
        <v>184</v>
      </c>
      <c r="B72" s="6" t="s">
        <v>193</v>
      </c>
      <c r="C72" s="6"/>
      <c r="D72" s="7" t="s">
        <v>28</v>
      </c>
      <c r="E72" s="8">
        <f>E73</f>
        <v>21600</v>
      </c>
      <c r="F72" s="8">
        <f>F73</f>
        <v>26120</v>
      </c>
      <c r="G72" s="8">
        <f>G73</f>
        <v>19736</v>
      </c>
      <c r="H72" s="8">
        <f>H73</f>
        <v>119152</v>
      </c>
      <c r="I72" s="8">
        <f>I73</f>
        <v>28984</v>
      </c>
      <c r="J72" s="8">
        <f t="shared" si="6"/>
        <v>215592</v>
      </c>
      <c r="K72" s="9"/>
    </row>
    <row r="73" spans="1:11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21600</v>
      </c>
      <c r="F73" s="8">
        <f>F106*8</f>
        <v>26120</v>
      </c>
      <c r="G73" s="8">
        <f>G106*8</f>
        <v>19736</v>
      </c>
      <c r="H73" s="8">
        <f>H106*8</f>
        <v>119152</v>
      </c>
      <c r="I73" s="8">
        <f>I106*8</f>
        <v>28984</v>
      </c>
      <c r="J73" s="8">
        <f t="shared" si="6"/>
        <v>215592</v>
      </c>
      <c r="K73" s="9"/>
    </row>
    <row r="74" spans="1:11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>G75</f>
        <v>0</v>
      </c>
      <c r="H74" s="8">
        <f>H75</f>
        <v>0</v>
      </c>
      <c r="I74" s="8">
        <f>I75</f>
        <v>0</v>
      </c>
      <c r="J74" s="8">
        <f t="shared" si="6"/>
        <v>0</v>
      </c>
      <c r="K74" s="9"/>
    </row>
    <row r="75" spans="1:11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>
        <v>0</v>
      </c>
      <c r="F75" s="18"/>
      <c r="G75" s="18"/>
      <c r="H75" s="18"/>
      <c r="I75" s="18"/>
      <c r="J75" s="8">
        <f t="shared" si="6"/>
        <v>0</v>
      </c>
      <c r="K75" s="9"/>
    </row>
    <row r="76" spans="1:11">
      <c r="A76" s="5" t="s">
        <v>194</v>
      </c>
      <c r="B76" s="6" t="s">
        <v>202</v>
      </c>
      <c r="C76" s="6"/>
      <c r="D76" s="7" t="s">
        <v>28</v>
      </c>
      <c r="E76" s="8">
        <f>E77</f>
        <v>25920</v>
      </c>
      <c r="F76" s="8">
        <f>F77</f>
        <v>298080</v>
      </c>
      <c r="G76" s="8">
        <f>G77</f>
        <v>203040</v>
      </c>
      <c r="H76" s="8">
        <f>H77</f>
        <v>522720</v>
      </c>
      <c r="I76" s="8">
        <f>I77</f>
        <v>120960</v>
      </c>
      <c r="J76" s="8">
        <f t="shared" si="6"/>
        <v>1170720</v>
      </c>
      <c r="K76" s="9"/>
    </row>
    <row r="77" spans="1:11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25920</v>
      </c>
      <c r="F77" s="8">
        <f>F93*4320</f>
        <v>298080</v>
      </c>
      <c r="G77" s="8">
        <f>G93*4320</f>
        <v>203040</v>
      </c>
      <c r="H77" s="8">
        <f>H93*4320</f>
        <v>522720</v>
      </c>
      <c r="I77" s="8">
        <f>I93*4320</f>
        <v>120960</v>
      </c>
      <c r="J77" s="8">
        <f t="shared" si="6"/>
        <v>1170720</v>
      </c>
      <c r="K77" s="9"/>
    </row>
    <row r="78" spans="1:11">
      <c r="A78" s="5" t="s">
        <v>199</v>
      </c>
      <c r="B78" s="6" t="s">
        <v>207</v>
      </c>
      <c r="C78" s="6"/>
      <c r="D78" s="7" t="s">
        <v>28</v>
      </c>
      <c r="E78" s="8">
        <f>E79</f>
        <v>29814.86</v>
      </c>
      <c r="F78" s="8">
        <f>F79</f>
        <v>271093.43</v>
      </c>
      <c r="G78" s="8">
        <f>G79</f>
        <v>191337.14</v>
      </c>
      <c r="H78" s="8">
        <f>H79</f>
        <v>548874.29</v>
      </c>
      <c r="I78" s="8">
        <f>I79</f>
        <v>101517.14</v>
      </c>
      <c r="J78" s="8">
        <f t="shared" si="6"/>
        <v>1142636.8599999999</v>
      </c>
      <c r="K78" s="9"/>
    </row>
    <row r="79" spans="1:11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29814.86</v>
      </c>
      <c r="F79" s="8">
        <f>ROUND(F28/0.07*0.02,2)</f>
        <v>271093.43</v>
      </c>
      <c r="G79" s="8">
        <f>ROUND(G28/0.07*0.02,2)</f>
        <v>191337.14</v>
      </c>
      <c r="H79" s="8">
        <f>ROUND(H28/0.07*0.02,2)</f>
        <v>548874.29</v>
      </c>
      <c r="I79" s="8">
        <f>ROUND(I28/0.07*0.02,2)</f>
        <v>101517.14</v>
      </c>
      <c r="J79" s="8">
        <f t="shared" si="6"/>
        <v>1142636.8599999999</v>
      </c>
      <c r="K79" s="9"/>
    </row>
    <row r="80" spans="1:11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>F81</f>
        <v>32000</v>
      </c>
      <c r="G80" s="8">
        <f>G81</f>
        <v>0</v>
      </c>
      <c r="H80" s="8">
        <f>H81</f>
        <v>32000</v>
      </c>
      <c r="I80" s="8">
        <f>I81</f>
        <v>0</v>
      </c>
      <c r="J80" s="8">
        <f t="shared" si="6"/>
        <v>64000</v>
      </c>
      <c r="K80" s="9"/>
    </row>
    <row r="81" spans="1:11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/>
      <c r="H81" s="10">
        <v>32000</v>
      </c>
      <c r="I81" s="10"/>
      <c r="J81" s="8">
        <f t="shared" si="6"/>
        <v>64000</v>
      </c>
      <c r="K81" s="9"/>
    </row>
    <row r="82" spans="1:11">
      <c r="A82" s="5" t="s">
        <v>208</v>
      </c>
      <c r="B82" s="6" t="s">
        <v>216</v>
      </c>
      <c r="C82" s="6"/>
      <c r="D82" s="7" t="s">
        <v>28</v>
      </c>
      <c r="E82" s="8">
        <f>E83+E86+E89</f>
        <v>9440</v>
      </c>
      <c r="F82" s="8">
        <f>F83+F86+F89</f>
        <v>51920</v>
      </c>
      <c r="G82" s="8">
        <f>G83+G86+G89</f>
        <v>0</v>
      </c>
      <c r="H82" s="8">
        <f>H83+H86+H89</f>
        <v>420080</v>
      </c>
      <c r="I82" s="8">
        <f>I83+I86+I89</f>
        <v>0</v>
      </c>
      <c r="J82" s="8">
        <f t="shared" si="6"/>
        <v>481440</v>
      </c>
      <c r="K82" s="9"/>
    </row>
    <row r="83" spans="1:11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>G84+G85</f>
        <v>0</v>
      </c>
      <c r="H83" s="8">
        <f>H84+H85</f>
        <v>0</v>
      </c>
      <c r="I83" s="8">
        <f>I84+I85</f>
        <v>0</v>
      </c>
      <c r="J83" s="8">
        <f t="shared" si="6"/>
        <v>0</v>
      </c>
      <c r="K83" s="9"/>
    </row>
    <row r="84" spans="1:11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8">
        <f t="shared" si="6"/>
        <v>0</v>
      </c>
      <c r="K84" s="15"/>
    </row>
    <row r="85" spans="1:11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8">
        <f t="shared" si="6"/>
        <v>0</v>
      </c>
      <c r="K85" s="15"/>
    </row>
    <row r="86" spans="1:11">
      <c r="A86" s="5" t="s">
        <v>217</v>
      </c>
      <c r="B86" s="6" t="s">
        <v>225</v>
      </c>
      <c r="C86" s="6"/>
      <c r="D86" s="7" t="s">
        <v>28</v>
      </c>
      <c r="E86" s="8">
        <f>E87+E88</f>
        <v>9440</v>
      </c>
      <c r="F86" s="8">
        <f>F87+F88</f>
        <v>51920</v>
      </c>
      <c r="G86" s="8">
        <f>G87+G88</f>
        <v>0</v>
      </c>
      <c r="H86" s="8">
        <f>H87+H88</f>
        <v>420080</v>
      </c>
      <c r="I86" s="8">
        <f>I87+I88</f>
        <v>0</v>
      </c>
      <c r="J86" s="8">
        <f t="shared" si="6"/>
        <v>481440</v>
      </c>
      <c r="K86" s="9"/>
    </row>
    <row r="87" spans="1:11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800</v>
      </c>
      <c r="F87" s="8">
        <f>F104*400</f>
        <v>4400</v>
      </c>
      <c r="G87" s="8">
        <f>G104*400</f>
        <v>0</v>
      </c>
      <c r="H87" s="8">
        <f>H104*400</f>
        <v>35600</v>
      </c>
      <c r="I87" s="8">
        <f>I104*400</f>
        <v>0</v>
      </c>
      <c r="J87" s="8">
        <f t="shared" si="6"/>
        <v>40800</v>
      </c>
      <c r="K87" s="9"/>
    </row>
    <row r="88" spans="1:11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8640</v>
      </c>
      <c r="F88" s="8">
        <f>F104*4320</f>
        <v>47520</v>
      </c>
      <c r="G88" s="8">
        <f>G104*4320</f>
        <v>0</v>
      </c>
      <c r="H88" s="8">
        <f>H104*4320</f>
        <v>384480</v>
      </c>
      <c r="I88" s="8">
        <f>I104*4320</f>
        <v>0</v>
      </c>
      <c r="J88" s="8">
        <f t="shared" si="6"/>
        <v>440640</v>
      </c>
      <c r="K88" s="9"/>
    </row>
    <row r="89" spans="1:11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8">
        <f t="shared" si="6"/>
        <v>0</v>
      </c>
      <c r="K89" s="15"/>
    </row>
    <row r="90" spans="1:11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>F91</f>
        <v>10000</v>
      </c>
      <c r="G90" s="8">
        <f>G91</f>
        <v>32000</v>
      </c>
      <c r="H90" s="8">
        <f>H91</f>
        <v>0</v>
      </c>
      <c r="I90" s="8">
        <f>I91</f>
        <v>32000</v>
      </c>
      <c r="J90" s="8">
        <f t="shared" ref="J90:J106" si="9">SUM(E90:I90)</f>
        <v>106000</v>
      </c>
      <c r="K90" s="9"/>
    </row>
    <row r="91" spans="1:11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>
        <v>10000</v>
      </c>
      <c r="G91" s="26">
        <v>32000</v>
      </c>
      <c r="H91" s="26"/>
      <c r="I91" s="26">
        <v>32000</v>
      </c>
      <c r="J91" s="8">
        <f t="shared" si="9"/>
        <v>106000</v>
      </c>
      <c r="K91" s="27"/>
    </row>
    <row r="92" spans="1:11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8">
        <f t="shared" si="9"/>
        <v>0</v>
      </c>
      <c r="K92" s="31"/>
    </row>
    <row r="93" spans="1:11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</v>
      </c>
      <c r="F93" s="8">
        <f>F94+F95+F96+F97</f>
        <v>69</v>
      </c>
      <c r="G93" s="8">
        <f>G94+G95+G96+G97</f>
        <v>47</v>
      </c>
      <c r="H93" s="8">
        <f>H94+H95+H96+H97</f>
        <v>121</v>
      </c>
      <c r="I93" s="8">
        <f>I94+I95+I96+I97</f>
        <v>28</v>
      </c>
      <c r="J93" s="8">
        <f t="shared" si="9"/>
        <v>271</v>
      </c>
      <c r="K93" s="9"/>
    </row>
    <row r="94" spans="1:11">
      <c r="A94" s="5" t="s">
        <v>236</v>
      </c>
      <c r="B94" s="32" t="s">
        <v>245</v>
      </c>
      <c r="C94" s="32"/>
      <c r="D94" s="15"/>
      <c r="E94" s="16"/>
      <c r="F94" s="16"/>
      <c r="G94" s="16"/>
      <c r="H94" s="16">
        <v>55</v>
      </c>
      <c r="I94" s="16"/>
      <c r="J94" s="8">
        <f t="shared" si="9"/>
        <v>55</v>
      </c>
      <c r="K94" s="9"/>
    </row>
    <row r="95" spans="1:11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66</v>
      </c>
      <c r="I95" s="10"/>
      <c r="J95" s="8">
        <f t="shared" si="9"/>
        <v>66</v>
      </c>
      <c r="K95" s="9"/>
    </row>
    <row r="96" spans="1:11">
      <c r="A96" s="5" t="s">
        <v>241</v>
      </c>
      <c r="B96" s="32" t="s">
        <v>249</v>
      </c>
      <c r="C96" s="32"/>
      <c r="D96" s="15"/>
      <c r="E96" s="16"/>
      <c r="F96" s="16">
        <v>69</v>
      </c>
      <c r="G96" s="16">
        <v>47</v>
      </c>
      <c r="H96" s="16"/>
      <c r="I96" s="16">
        <v>28</v>
      </c>
      <c r="J96" s="8">
        <f t="shared" si="9"/>
        <v>144</v>
      </c>
      <c r="K96" s="9"/>
    </row>
    <row r="97" spans="1:11">
      <c r="A97" s="5" t="s">
        <v>244</v>
      </c>
      <c r="B97" s="32" t="s">
        <v>251</v>
      </c>
      <c r="C97" s="32"/>
      <c r="D97" s="15"/>
      <c r="E97" s="16">
        <v>6</v>
      </c>
      <c r="F97" s="16"/>
      <c r="G97" s="16"/>
      <c r="H97" s="16"/>
      <c r="I97" s="16"/>
      <c r="J97" s="8">
        <f t="shared" si="9"/>
        <v>6</v>
      </c>
      <c r="K97" s="9"/>
    </row>
    <row r="98" spans="1:11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>F99+F100+F101+F102</f>
        <v>695</v>
      </c>
      <c r="G98" s="8">
        <f>G99+G100+G101+G102</f>
        <v>525</v>
      </c>
      <c r="H98" s="8">
        <f>H99+H100+H101+H102</f>
        <v>1409</v>
      </c>
      <c r="I98" s="8">
        <f>I99+I100+I101+I102</f>
        <v>272</v>
      </c>
      <c r="J98" s="8">
        <f t="shared" si="9"/>
        <v>2901</v>
      </c>
      <c r="K98" s="9"/>
    </row>
    <row r="99" spans="1:11">
      <c r="A99" s="5" t="s">
        <v>248</v>
      </c>
      <c r="B99" s="32" t="s">
        <v>245</v>
      </c>
      <c r="C99" s="32"/>
      <c r="D99" s="15"/>
      <c r="E99" s="16"/>
      <c r="F99" s="16"/>
      <c r="G99" s="16"/>
      <c r="H99" s="16">
        <v>593</v>
      </c>
      <c r="I99" s="16"/>
      <c r="J99" s="8">
        <f t="shared" si="9"/>
        <v>593</v>
      </c>
      <c r="K99" s="9"/>
    </row>
    <row r="100" spans="1:11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816</v>
      </c>
      <c r="I100" s="10"/>
      <c r="J100" s="8">
        <f t="shared" si="9"/>
        <v>816</v>
      </c>
      <c r="K100" s="9"/>
    </row>
    <row r="101" spans="1:11">
      <c r="A101" s="5" t="s">
        <v>252</v>
      </c>
      <c r="B101" s="32" t="s">
        <v>249</v>
      </c>
      <c r="C101" s="32"/>
      <c r="D101" s="15"/>
      <c r="E101" s="16"/>
      <c r="F101" s="16">
        <v>695</v>
      </c>
      <c r="G101" s="16">
        <v>525</v>
      </c>
      <c r="H101" s="16"/>
      <c r="I101" s="16">
        <v>272</v>
      </c>
      <c r="J101" s="8">
        <f t="shared" si="9"/>
        <v>1492</v>
      </c>
      <c r="K101" s="9"/>
    </row>
    <row r="102" spans="1:11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8">
        <f t="shared" si="9"/>
        <v>0</v>
      </c>
      <c r="K102" s="9"/>
    </row>
    <row r="103" spans="1:11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8">
        <f t="shared" si="9"/>
        <v>0</v>
      </c>
      <c r="K103" s="9"/>
    </row>
    <row r="104" spans="1:11">
      <c r="A104" s="5" t="s">
        <v>257</v>
      </c>
      <c r="B104" s="6" t="s">
        <v>261</v>
      </c>
      <c r="C104" s="6"/>
      <c r="D104" s="7"/>
      <c r="E104" s="10">
        <v>2</v>
      </c>
      <c r="F104" s="10">
        <v>11</v>
      </c>
      <c r="G104" s="10"/>
      <c r="H104" s="10">
        <v>89</v>
      </c>
      <c r="I104" s="10"/>
      <c r="J104" s="8">
        <f t="shared" si="9"/>
        <v>102</v>
      </c>
      <c r="K104" s="9"/>
    </row>
    <row r="105" spans="1:11">
      <c r="A105" s="5" t="s">
        <v>258</v>
      </c>
      <c r="B105" s="32" t="s">
        <v>262</v>
      </c>
      <c r="C105" s="32"/>
      <c r="D105" s="20"/>
      <c r="E105" s="10">
        <v>3660</v>
      </c>
      <c r="F105" s="10">
        <v>8703.26</v>
      </c>
      <c r="G105" s="10">
        <v>5150</v>
      </c>
      <c r="H105" s="10">
        <v>28317.22</v>
      </c>
      <c r="I105" s="10">
        <v>8901.44</v>
      </c>
      <c r="J105" s="8">
        <f t="shared" si="9"/>
        <v>54731.920000000006</v>
      </c>
      <c r="K105" s="9"/>
    </row>
    <row r="106" spans="1:11">
      <c r="A106" s="5" t="s">
        <v>259</v>
      </c>
      <c r="B106" s="32" t="s">
        <v>263</v>
      </c>
      <c r="C106" s="32"/>
      <c r="D106" s="20"/>
      <c r="E106" s="10">
        <v>2700</v>
      </c>
      <c r="F106" s="10">
        <v>3265</v>
      </c>
      <c r="G106" s="10">
        <v>2467</v>
      </c>
      <c r="H106" s="10">
        <v>14894</v>
      </c>
      <c r="I106" s="10">
        <v>3623</v>
      </c>
      <c r="J106" s="8">
        <f t="shared" si="9"/>
        <v>26949</v>
      </c>
      <c r="K106" s="9"/>
    </row>
    <row r="107" spans="1:11">
      <c r="E107" s="86">
        <f t="shared" ref="E107:J107" si="10">E4/E93</f>
        <v>368165.50333333324</v>
      </c>
      <c r="F107" s="1">
        <f t="shared" si="10"/>
        <v>321899.00985507248</v>
      </c>
      <c r="G107" s="1">
        <f t="shared" si="10"/>
        <v>320081.32829787233</v>
      </c>
      <c r="H107" s="86">
        <f t="shared" si="10"/>
        <v>361856.17760330578</v>
      </c>
      <c r="I107" s="1">
        <f t="shared" si="10"/>
        <v>309090.33821428573</v>
      </c>
      <c r="J107" s="1">
        <f t="shared" si="10"/>
        <v>339125.36564575648</v>
      </c>
    </row>
  </sheetData>
  <protectedRanges>
    <protectedRange password="E9C1" sqref="D28 J21:K26 K20 J4:K9 K10 K27 A2:K3 A4:D5 J11:K19 B6:D26 J28:K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K1"/>
  </mergeCells>
  <phoneticPr fontId="3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M107"/>
  <sheetViews>
    <sheetView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L3" sqref="L3:L106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3" ht="25.5">
      <c r="A1" s="837" t="s">
        <v>0</v>
      </c>
      <c r="B1" s="838"/>
      <c r="C1" s="838"/>
      <c r="D1" s="838"/>
      <c r="E1" s="838"/>
      <c r="F1" s="838"/>
      <c r="G1" s="838"/>
      <c r="H1" s="838"/>
      <c r="I1" s="838"/>
      <c r="J1" s="838"/>
      <c r="K1" s="838"/>
      <c r="L1" s="838"/>
      <c r="M1" s="838"/>
    </row>
    <row r="2" spans="1:13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328</v>
      </c>
      <c r="F2" s="88" t="s">
        <v>329</v>
      </c>
      <c r="G2" s="88" t="s">
        <v>330</v>
      </c>
      <c r="H2" s="88" t="s">
        <v>331</v>
      </c>
      <c r="I2" s="88" t="s">
        <v>332</v>
      </c>
      <c r="J2" s="88" t="s">
        <v>333</v>
      </c>
      <c r="K2" s="88" t="s">
        <v>334</v>
      </c>
      <c r="L2" s="88" t="s">
        <v>24</v>
      </c>
      <c r="M2" s="89" t="s">
        <v>25</v>
      </c>
    </row>
    <row r="3" spans="1:13">
      <c r="A3" s="90" t="s">
        <v>26</v>
      </c>
      <c r="B3" s="91" t="s">
        <v>27</v>
      </c>
      <c r="C3" s="91"/>
      <c r="D3" s="92" t="s">
        <v>28</v>
      </c>
      <c r="E3" s="19">
        <f t="shared" ref="E3:K3" si="0">E4+E30+E49</f>
        <v>33586065.859999999</v>
      </c>
      <c r="F3" s="19">
        <f t="shared" si="0"/>
        <v>28133770.010000005</v>
      </c>
      <c r="G3" s="19">
        <f t="shared" si="0"/>
        <v>13437116.970000003</v>
      </c>
      <c r="H3" s="19">
        <f t="shared" si="0"/>
        <v>6226551.1099999994</v>
      </c>
      <c r="I3" s="19">
        <f t="shared" si="0"/>
        <v>11842145.690000001</v>
      </c>
      <c r="J3" s="19">
        <f t="shared" si="0"/>
        <v>17522195.940000001</v>
      </c>
      <c r="K3" s="19">
        <f t="shared" si="0"/>
        <v>2105320.39</v>
      </c>
      <c r="L3" s="19">
        <f t="shared" ref="L3:L9" si="1">SUM(E3:K3)</f>
        <v>112853165.97</v>
      </c>
      <c r="M3" s="93"/>
    </row>
    <row r="4" spans="1:13">
      <c r="A4" s="90" t="s">
        <v>29</v>
      </c>
      <c r="B4" s="91" t="s">
        <v>30</v>
      </c>
      <c r="C4" s="91"/>
      <c r="D4" s="92" t="s">
        <v>28</v>
      </c>
      <c r="E4" s="19">
        <f t="shared" ref="E4:K4" si="2">E5+E8+E12+E15+E18+E20+E23+E25+E27+E28+E29</f>
        <v>29501140.84</v>
      </c>
      <c r="F4" s="19">
        <f t="shared" si="2"/>
        <v>23962058.050000004</v>
      </c>
      <c r="G4" s="19">
        <f t="shared" si="2"/>
        <v>10804478.400000002</v>
      </c>
      <c r="H4" s="19">
        <f t="shared" si="2"/>
        <v>5136442.1099999994</v>
      </c>
      <c r="I4" s="19">
        <f t="shared" si="2"/>
        <v>10386064.48</v>
      </c>
      <c r="J4" s="19">
        <f t="shared" si="2"/>
        <v>14836952.6</v>
      </c>
      <c r="K4" s="19">
        <f t="shared" si="2"/>
        <v>1843023.59</v>
      </c>
      <c r="L4" s="19">
        <f t="shared" si="1"/>
        <v>96470160.070000008</v>
      </c>
      <c r="M4" s="93"/>
    </row>
    <row r="5" spans="1:13">
      <c r="A5" s="90" t="s">
        <v>31</v>
      </c>
      <c r="B5" s="91" t="s">
        <v>32</v>
      </c>
      <c r="C5" s="91"/>
      <c r="D5" s="92" t="s">
        <v>28</v>
      </c>
      <c r="E5" s="19">
        <f t="shared" ref="E5:K5" si="3">E6+E7</f>
        <v>4066857</v>
      </c>
      <c r="F5" s="19">
        <f t="shared" si="3"/>
        <v>3473972.5</v>
      </c>
      <c r="G5" s="19">
        <f t="shared" si="3"/>
        <v>1258736</v>
      </c>
      <c r="H5" s="19">
        <f t="shared" si="3"/>
        <v>751200</v>
      </c>
      <c r="I5" s="19">
        <f t="shared" si="3"/>
        <v>1387113</v>
      </c>
      <c r="J5" s="19">
        <f t="shared" si="3"/>
        <v>1600000</v>
      </c>
      <c r="K5" s="19">
        <f t="shared" si="3"/>
        <v>263388</v>
      </c>
      <c r="L5" s="19">
        <f t="shared" si="1"/>
        <v>12801266.5</v>
      </c>
      <c r="M5" s="93"/>
    </row>
    <row r="6" spans="1:13">
      <c r="A6" s="90" t="s">
        <v>33</v>
      </c>
      <c r="B6" s="91" t="s">
        <v>34</v>
      </c>
      <c r="C6" s="91" t="s">
        <v>35</v>
      </c>
      <c r="D6" s="92" t="s">
        <v>36</v>
      </c>
      <c r="E6" s="22">
        <v>2239688</v>
      </c>
      <c r="F6" s="22">
        <v>1857003.8</v>
      </c>
      <c r="G6" s="22">
        <v>829600</v>
      </c>
      <c r="H6" s="22">
        <f>34600*12</f>
        <v>415200</v>
      </c>
      <c r="I6" s="22">
        <v>861353</v>
      </c>
      <c r="J6" s="22">
        <v>1050000</v>
      </c>
      <c r="K6" s="22">
        <v>132660</v>
      </c>
      <c r="L6" s="19">
        <f t="shared" si="1"/>
        <v>7385504.7999999998</v>
      </c>
      <c r="M6" s="94"/>
    </row>
    <row r="7" spans="1:13">
      <c r="A7" s="90" t="s">
        <v>37</v>
      </c>
      <c r="B7" s="91" t="s">
        <v>38</v>
      </c>
      <c r="C7" s="91" t="s">
        <v>35</v>
      </c>
      <c r="D7" s="92" t="s">
        <v>36</v>
      </c>
      <c r="E7" s="22">
        <v>1827169</v>
      </c>
      <c r="F7" s="22">
        <v>1616968.7</v>
      </c>
      <c r="G7" s="22">
        <v>429136</v>
      </c>
      <c r="H7" s="22">
        <f>28000*12</f>
        <v>336000</v>
      </c>
      <c r="I7" s="22">
        <v>525760</v>
      </c>
      <c r="J7" s="22">
        <v>550000</v>
      </c>
      <c r="K7" s="22">
        <v>130728</v>
      </c>
      <c r="L7" s="19">
        <f t="shared" si="1"/>
        <v>5415761.7000000002</v>
      </c>
      <c r="M7" s="93"/>
    </row>
    <row r="8" spans="1:13">
      <c r="A8" s="90" t="s">
        <v>39</v>
      </c>
      <c r="B8" s="91" t="s">
        <v>40</v>
      </c>
      <c r="C8" s="91"/>
      <c r="D8" s="92" t="s">
        <v>28</v>
      </c>
      <c r="E8" s="19">
        <f t="shared" ref="E8:K8" si="4">E9+E10</f>
        <v>428952</v>
      </c>
      <c r="F8" s="19">
        <f t="shared" si="4"/>
        <v>364740</v>
      </c>
      <c r="G8" s="19">
        <f t="shared" si="4"/>
        <v>173960</v>
      </c>
      <c r="H8" s="19">
        <f t="shared" si="4"/>
        <v>91680</v>
      </c>
      <c r="I8" s="19">
        <f t="shared" si="4"/>
        <v>176328</v>
      </c>
      <c r="J8" s="19">
        <f t="shared" si="4"/>
        <v>266100</v>
      </c>
      <c r="K8" s="19">
        <f t="shared" si="4"/>
        <v>26820</v>
      </c>
      <c r="L8" s="19">
        <f t="shared" si="1"/>
        <v>1528580</v>
      </c>
      <c r="M8" s="93"/>
    </row>
    <row r="9" spans="1:13">
      <c r="A9" s="90" t="s">
        <v>41</v>
      </c>
      <c r="B9" s="91" t="s">
        <v>42</v>
      </c>
      <c r="C9" s="91" t="s">
        <v>35</v>
      </c>
      <c r="D9" s="92" t="s">
        <v>36</v>
      </c>
      <c r="E9" s="22">
        <v>6552</v>
      </c>
      <c r="F9" s="22">
        <v>5700</v>
      </c>
      <c r="G9" s="22">
        <v>5000</v>
      </c>
      <c r="H9" s="22">
        <f>600*12</f>
        <v>7200</v>
      </c>
      <c r="I9" s="22">
        <v>2088</v>
      </c>
      <c r="J9" s="22">
        <v>2100</v>
      </c>
      <c r="K9" s="22">
        <v>420</v>
      </c>
      <c r="L9" s="19">
        <f t="shared" si="1"/>
        <v>29060</v>
      </c>
      <c r="M9" s="93"/>
    </row>
    <row r="10" spans="1:13">
      <c r="A10" s="90" t="s">
        <v>43</v>
      </c>
      <c r="B10" s="91" t="s">
        <v>44</v>
      </c>
      <c r="C10" s="91"/>
      <c r="D10" s="92" t="s">
        <v>28</v>
      </c>
      <c r="E10" s="19">
        <f>E11</f>
        <v>422400</v>
      </c>
      <c r="F10" s="19">
        <f t="shared" ref="F10:L10" si="5">F11</f>
        <v>359040</v>
      </c>
      <c r="G10" s="19">
        <f t="shared" si="5"/>
        <v>168960</v>
      </c>
      <c r="H10" s="19">
        <f t="shared" si="5"/>
        <v>84480</v>
      </c>
      <c r="I10" s="19">
        <f t="shared" si="5"/>
        <v>174240</v>
      </c>
      <c r="J10" s="19">
        <f t="shared" si="5"/>
        <v>264000</v>
      </c>
      <c r="K10" s="19">
        <f t="shared" si="5"/>
        <v>26400</v>
      </c>
      <c r="L10" s="19">
        <f t="shared" si="5"/>
        <v>1499520</v>
      </c>
      <c r="M10" s="93"/>
    </row>
    <row r="11" spans="1:13" s="96" customFormat="1">
      <c r="A11" s="90" t="s">
        <v>45</v>
      </c>
      <c r="B11" s="95" t="s">
        <v>46</v>
      </c>
      <c r="C11" s="95" t="s">
        <v>35</v>
      </c>
      <c r="D11" s="93" t="s">
        <v>28</v>
      </c>
      <c r="E11" s="19">
        <f>440*12*E93</f>
        <v>422400</v>
      </c>
      <c r="F11" s="19">
        <f t="shared" ref="F11:K11" si="6">440*12*F93</f>
        <v>359040</v>
      </c>
      <c r="G11" s="19">
        <f t="shared" si="6"/>
        <v>168960</v>
      </c>
      <c r="H11" s="19">
        <f t="shared" si="6"/>
        <v>84480</v>
      </c>
      <c r="I11" s="19">
        <f t="shared" si="6"/>
        <v>174240</v>
      </c>
      <c r="J11" s="19">
        <f t="shared" si="6"/>
        <v>264000</v>
      </c>
      <c r="K11" s="19">
        <f t="shared" si="6"/>
        <v>26400</v>
      </c>
      <c r="L11" s="19">
        <f t="shared" ref="L11:L26" si="7">SUM(E11:K11)</f>
        <v>1499520</v>
      </c>
      <c r="M11" s="93"/>
    </row>
    <row r="12" spans="1:13">
      <c r="A12" s="90" t="s">
        <v>47</v>
      </c>
      <c r="B12" s="91" t="s">
        <v>48</v>
      </c>
      <c r="C12" s="91"/>
      <c r="D12" s="92" t="s">
        <v>49</v>
      </c>
      <c r="E12" s="19">
        <f>E13+E14</f>
        <v>150711.84</v>
      </c>
      <c r="F12" s="19">
        <f t="shared" ref="F12:K12" si="8">F13+F14</f>
        <v>109617.14</v>
      </c>
      <c r="G12" s="19">
        <f t="shared" si="8"/>
        <v>49982.399999999994</v>
      </c>
      <c r="H12" s="19">
        <f t="shared" si="8"/>
        <v>22946.11</v>
      </c>
      <c r="I12" s="19">
        <f t="shared" si="8"/>
        <v>46789.49</v>
      </c>
      <c r="J12" s="19">
        <f t="shared" si="8"/>
        <v>64408.61</v>
      </c>
      <c r="K12" s="19">
        <f t="shared" si="8"/>
        <v>9713.39</v>
      </c>
      <c r="L12" s="19">
        <f t="shared" si="7"/>
        <v>454168.98</v>
      </c>
      <c r="M12" s="93"/>
    </row>
    <row r="13" spans="1:13" s="96" customFormat="1">
      <c r="A13" s="90" t="s">
        <v>50</v>
      </c>
      <c r="B13" s="132" t="s">
        <v>585</v>
      </c>
      <c r="C13" s="95" t="s">
        <v>35</v>
      </c>
      <c r="D13" s="93" t="s">
        <v>51</v>
      </c>
      <c r="E13" s="19">
        <f t="shared" ref="E13:K13" si="9">ROUND(E28/0.07*0.00256,2)</f>
        <v>51034.7</v>
      </c>
      <c r="F13" s="19">
        <f t="shared" si="9"/>
        <v>37119.03</v>
      </c>
      <c r="G13" s="19">
        <f t="shared" si="9"/>
        <v>16925.259999999998</v>
      </c>
      <c r="H13" s="19">
        <f t="shared" si="9"/>
        <v>7770.11</v>
      </c>
      <c r="I13" s="19">
        <f t="shared" si="9"/>
        <v>15844.06</v>
      </c>
      <c r="J13" s="19">
        <f t="shared" si="9"/>
        <v>21810.32</v>
      </c>
      <c r="K13" s="19">
        <f t="shared" si="9"/>
        <v>3289.19</v>
      </c>
      <c r="L13" s="19">
        <f t="shared" si="7"/>
        <v>153792.66999999998</v>
      </c>
      <c r="M13" s="93"/>
    </row>
    <row r="14" spans="1:13" s="96" customFormat="1">
      <c r="A14" s="90" t="s">
        <v>52</v>
      </c>
      <c r="B14" s="132" t="s">
        <v>586</v>
      </c>
      <c r="C14" s="95" t="s">
        <v>35</v>
      </c>
      <c r="D14" s="93" t="s">
        <v>51</v>
      </c>
      <c r="E14" s="19">
        <f t="shared" ref="E14:K14" si="10">ROUND(E28/0.07*0.005,2)</f>
        <v>99677.14</v>
      </c>
      <c r="F14" s="19">
        <f t="shared" si="10"/>
        <v>72498.11</v>
      </c>
      <c r="G14" s="19">
        <f t="shared" si="10"/>
        <v>33057.14</v>
      </c>
      <c r="H14" s="19">
        <f t="shared" si="10"/>
        <v>15176</v>
      </c>
      <c r="I14" s="19">
        <f t="shared" si="10"/>
        <v>30945.43</v>
      </c>
      <c r="J14" s="19">
        <f t="shared" si="10"/>
        <v>42598.29</v>
      </c>
      <c r="K14" s="19">
        <f t="shared" si="10"/>
        <v>6424.2</v>
      </c>
      <c r="L14" s="19">
        <f t="shared" si="7"/>
        <v>300376.31</v>
      </c>
      <c r="M14" s="93"/>
    </row>
    <row r="15" spans="1:13">
      <c r="A15" s="90" t="s">
        <v>53</v>
      </c>
      <c r="B15" s="91" t="s">
        <v>55</v>
      </c>
      <c r="C15" s="91"/>
      <c r="D15" s="92" t="s">
        <v>28</v>
      </c>
      <c r="E15" s="19">
        <v>15304000</v>
      </c>
      <c r="F15" s="19">
        <v>13008400</v>
      </c>
      <c r="G15" s="19">
        <v>6121600</v>
      </c>
      <c r="H15" s="19">
        <v>2793600</v>
      </c>
      <c r="I15" s="19">
        <v>5761800</v>
      </c>
      <c r="J15" s="19">
        <v>8730000</v>
      </c>
      <c r="K15" s="169">
        <v>928500</v>
      </c>
      <c r="L15" s="19">
        <f t="shared" si="7"/>
        <v>52647900</v>
      </c>
      <c r="M15" s="93"/>
    </row>
    <row r="16" spans="1:13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14805148</v>
      </c>
      <c r="F16" s="99">
        <f t="shared" ref="F16:K16" si="11">F15-F17</f>
        <v>12485132.800000001</v>
      </c>
      <c r="G16" s="99">
        <f t="shared" si="11"/>
        <v>5950008</v>
      </c>
      <c r="H16" s="99">
        <f t="shared" si="11"/>
        <v>2793600</v>
      </c>
      <c r="I16" s="99">
        <f t="shared" si="11"/>
        <v>5538884</v>
      </c>
      <c r="J16" s="99">
        <f t="shared" si="11"/>
        <v>8500000</v>
      </c>
      <c r="K16" s="99">
        <f t="shared" si="11"/>
        <v>928500</v>
      </c>
      <c r="L16" s="19">
        <f t="shared" si="7"/>
        <v>51001272.799999997</v>
      </c>
      <c r="M16" s="98"/>
    </row>
    <row r="17" spans="1:13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498852</v>
      </c>
      <c r="F17" s="99">
        <v>523267.2</v>
      </c>
      <c r="G17" s="99">
        <v>171592</v>
      </c>
      <c r="H17" s="99"/>
      <c r="I17" s="99">
        <v>222916</v>
      </c>
      <c r="J17" s="99">
        <v>230000</v>
      </c>
      <c r="K17" s="99"/>
      <c r="L17" s="19">
        <f t="shared" si="7"/>
        <v>1646627.2</v>
      </c>
      <c r="M17" s="98"/>
    </row>
    <row r="18" spans="1:13">
      <c r="A18" s="90" t="s">
        <v>59</v>
      </c>
      <c r="B18" s="91" t="s">
        <v>63</v>
      </c>
      <c r="C18" s="91"/>
      <c r="D18" s="98" t="s">
        <v>28</v>
      </c>
      <c r="E18" s="100">
        <f t="shared" ref="E18:K18" si="12">E19</f>
        <v>2093220</v>
      </c>
      <c r="F18" s="100">
        <f t="shared" si="12"/>
        <v>1522460.4</v>
      </c>
      <c r="G18" s="100">
        <f t="shared" si="12"/>
        <v>694200</v>
      </c>
      <c r="H18" s="100">
        <f t="shared" si="12"/>
        <v>318696</v>
      </c>
      <c r="I18" s="100">
        <f t="shared" si="12"/>
        <v>649854</v>
      </c>
      <c r="J18" s="100">
        <f t="shared" si="12"/>
        <v>894564</v>
      </c>
      <c r="K18" s="100">
        <f t="shared" si="12"/>
        <v>134908.20000000001</v>
      </c>
      <c r="L18" s="19">
        <f t="shared" si="7"/>
        <v>6307902.6000000006</v>
      </c>
      <c r="M18" s="98"/>
    </row>
    <row r="19" spans="1:13">
      <c r="A19" s="90" t="s">
        <v>62</v>
      </c>
      <c r="B19" s="91" t="s">
        <v>65</v>
      </c>
      <c r="C19" s="91" t="s">
        <v>66</v>
      </c>
      <c r="D19" s="98" t="s">
        <v>28</v>
      </c>
      <c r="E19" s="100">
        <f t="shared" ref="E19:K19" si="13">ROUND(E28/0.07*0.105,2)</f>
        <v>2093220</v>
      </c>
      <c r="F19" s="100">
        <f t="shared" si="13"/>
        <v>1522460.4</v>
      </c>
      <c r="G19" s="100">
        <f t="shared" si="13"/>
        <v>694200</v>
      </c>
      <c r="H19" s="100">
        <f t="shared" si="13"/>
        <v>318696</v>
      </c>
      <c r="I19" s="100">
        <f t="shared" si="13"/>
        <v>649854</v>
      </c>
      <c r="J19" s="100">
        <f t="shared" si="13"/>
        <v>894564</v>
      </c>
      <c r="K19" s="100">
        <f t="shared" si="13"/>
        <v>134908.20000000001</v>
      </c>
      <c r="L19" s="19">
        <f t="shared" si="7"/>
        <v>6307902.6000000006</v>
      </c>
      <c r="M19" s="98"/>
    </row>
    <row r="20" spans="1:13">
      <c r="A20" s="90" t="s">
        <v>64</v>
      </c>
      <c r="B20" s="91" t="s">
        <v>68</v>
      </c>
      <c r="C20" s="91"/>
      <c r="D20" s="98" t="s">
        <v>51</v>
      </c>
      <c r="E20" s="100">
        <f t="shared" ref="E20:K20" si="14">E21+E22</f>
        <v>797417.14</v>
      </c>
      <c r="F20" s="100">
        <f t="shared" si="14"/>
        <v>579984.92000000004</v>
      </c>
      <c r="G20" s="100">
        <f t="shared" si="14"/>
        <v>264457.14</v>
      </c>
      <c r="H20" s="100">
        <f t="shared" si="14"/>
        <v>121408</v>
      </c>
      <c r="I20" s="100">
        <f t="shared" si="14"/>
        <v>247563.42</v>
      </c>
      <c r="J20" s="100">
        <f t="shared" si="14"/>
        <v>340786.28</v>
      </c>
      <c r="K20" s="100">
        <f t="shared" si="14"/>
        <v>51393.599999999999</v>
      </c>
      <c r="L20" s="19">
        <f t="shared" si="7"/>
        <v>2403010.5000000005</v>
      </c>
      <c r="M20" s="98"/>
    </row>
    <row r="21" spans="1:13">
      <c r="A21" s="90" t="s">
        <v>67</v>
      </c>
      <c r="B21" s="91" t="s">
        <v>70</v>
      </c>
      <c r="C21" s="91" t="s">
        <v>71</v>
      </c>
      <c r="D21" s="98" t="s">
        <v>51</v>
      </c>
      <c r="E21" s="100">
        <f t="shared" ref="E21:K21" si="15">ROUND(E28/0.07*0.02,2)</f>
        <v>398708.57</v>
      </c>
      <c r="F21" s="100">
        <f t="shared" si="15"/>
        <v>289992.46000000002</v>
      </c>
      <c r="G21" s="100">
        <f t="shared" si="15"/>
        <v>132228.57</v>
      </c>
      <c r="H21" s="100">
        <f t="shared" si="15"/>
        <v>60704</v>
      </c>
      <c r="I21" s="100">
        <f t="shared" si="15"/>
        <v>123781.71</v>
      </c>
      <c r="J21" s="100">
        <f t="shared" si="15"/>
        <v>170393.14</v>
      </c>
      <c r="K21" s="100">
        <f t="shared" si="15"/>
        <v>25696.799999999999</v>
      </c>
      <c r="L21" s="19">
        <f t="shared" si="7"/>
        <v>1201505.2500000002</v>
      </c>
      <c r="M21" s="98"/>
    </row>
    <row r="22" spans="1:13">
      <c r="A22" s="90" t="s">
        <v>69</v>
      </c>
      <c r="B22" s="91" t="s">
        <v>73</v>
      </c>
      <c r="C22" s="91" t="s">
        <v>71</v>
      </c>
      <c r="D22" s="98" t="s">
        <v>51</v>
      </c>
      <c r="E22" s="100">
        <f t="shared" ref="E22:K22" si="16">ROUND(E28/0.07*0.02,2)</f>
        <v>398708.57</v>
      </c>
      <c r="F22" s="100">
        <f t="shared" si="16"/>
        <v>289992.46000000002</v>
      </c>
      <c r="G22" s="100">
        <f t="shared" si="16"/>
        <v>132228.57</v>
      </c>
      <c r="H22" s="100">
        <f t="shared" si="16"/>
        <v>60704</v>
      </c>
      <c r="I22" s="100">
        <f t="shared" si="16"/>
        <v>123781.71</v>
      </c>
      <c r="J22" s="100">
        <f t="shared" si="16"/>
        <v>170393.14</v>
      </c>
      <c r="K22" s="100">
        <f t="shared" si="16"/>
        <v>25696.799999999999</v>
      </c>
      <c r="L22" s="19">
        <f t="shared" si="7"/>
        <v>1201505.2500000002</v>
      </c>
      <c r="M22" s="98"/>
    </row>
    <row r="23" spans="1:13">
      <c r="A23" s="90" t="s">
        <v>72</v>
      </c>
      <c r="B23" s="91" t="s">
        <v>75</v>
      </c>
      <c r="C23" s="91"/>
      <c r="D23" s="92" t="s">
        <v>28</v>
      </c>
      <c r="E23" s="19">
        <f t="shared" ref="E23:K23" si="17">E24</f>
        <v>3189668.57</v>
      </c>
      <c r="F23" s="19">
        <f t="shared" si="17"/>
        <v>2319939.66</v>
      </c>
      <c r="G23" s="19">
        <f t="shared" si="17"/>
        <v>1057828.57</v>
      </c>
      <c r="H23" s="19">
        <f t="shared" si="17"/>
        <v>485632</v>
      </c>
      <c r="I23" s="19">
        <f t="shared" si="17"/>
        <v>990253.71</v>
      </c>
      <c r="J23" s="19">
        <f t="shared" si="17"/>
        <v>1363145.14</v>
      </c>
      <c r="K23" s="19">
        <f t="shared" si="17"/>
        <v>205574.39999999999</v>
      </c>
      <c r="L23" s="19">
        <f t="shared" si="7"/>
        <v>9612042.0500000007</v>
      </c>
      <c r="M23" s="93"/>
    </row>
    <row r="24" spans="1:13" s="96" customFormat="1">
      <c r="A24" s="90" t="s">
        <v>74</v>
      </c>
      <c r="B24" s="95" t="s">
        <v>77</v>
      </c>
      <c r="C24" s="95" t="s">
        <v>78</v>
      </c>
      <c r="D24" s="93" t="s">
        <v>51</v>
      </c>
      <c r="E24" s="19">
        <f t="shared" ref="E24:K24" si="18">ROUND(E28/0.07*0.16,2)</f>
        <v>3189668.57</v>
      </c>
      <c r="F24" s="19">
        <f t="shared" si="18"/>
        <v>2319939.66</v>
      </c>
      <c r="G24" s="19">
        <f t="shared" si="18"/>
        <v>1057828.57</v>
      </c>
      <c r="H24" s="19">
        <f t="shared" si="18"/>
        <v>485632</v>
      </c>
      <c r="I24" s="19">
        <f t="shared" si="18"/>
        <v>990253.71</v>
      </c>
      <c r="J24" s="19">
        <f t="shared" si="18"/>
        <v>1363145.14</v>
      </c>
      <c r="K24" s="19">
        <f t="shared" si="18"/>
        <v>205574.39999999999</v>
      </c>
      <c r="L24" s="19">
        <f t="shared" si="7"/>
        <v>9612042.0500000007</v>
      </c>
      <c r="M24" s="93"/>
    </row>
    <row r="25" spans="1:13">
      <c r="A25" s="90" t="s">
        <v>76</v>
      </c>
      <c r="B25" s="91" t="s">
        <v>80</v>
      </c>
      <c r="C25" s="91"/>
      <c r="D25" s="92" t="s">
        <v>28</v>
      </c>
      <c r="E25" s="19">
        <f t="shared" ref="E25:K25" si="19">E26</f>
        <v>1594834.29</v>
      </c>
      <c r="F25" s="19">
        <f t="shared" si="19"/>
        <v>1159969.83</v>
      </c>
      <c r="G25" s="19">
        <f t="shared" si="19"/>
        <v>528914.29</v>
      </c>
      <c r="H25" s="19">
        <f t="shared" si="19"/>
        <v>242816</v>
      </c>
      <c r="I25" s="19">
        <f t="shared" si="19"/>
        <v>495126.86</v>
      </c>
      <c r="J25" s="19">
        <f t="shared" si="19"/>
        <v>681572.57</v>
      </c>
      <c r="K25" s="19">
        <f t="shared" si="19"/>
        <v>102787.2</v>
      </c>
      <c r="L25" s="19">
        <f t="shared" si="7"/>
        <v>4806021.04</v>
      </c>
      <c r="M25" s="93"/>
    </row>
    <row r="26" spans="1:13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 t="shared" ref="E26:K26" si="20">ROUND(E28/0.07*0.08,2)</f>
        <v>1594834.29</v>
      </c>
      <c r="F26" s="19">
        <f t="shared" si="20"/>
        <v>1159969.83</v>
      </c>
      <c r="G26" s="19">
        <f t="shared" si="20"/>
        <v>528914.29</v>
      </c>
      <c r="H26" s="19">
        <f t="shared" si="20"/>
        <v>242816</v>
      </c>
      <c r="I26" s="19">
        <f t="shared" si="20"/>
        <v>495126.86</v>
      </c>
      <c r="J26" s="19">
        <f t="shared" si="20"/>
        <v>681572.57</v>
      </c>
      <c r="K26" s="19">
        <f t="shared" si="20"/>
        <v>102787.2</v>
      </c>
      <c r="L26" s="19">
        <f t="shared" si="7"/>
        <v>4806021.04</v>
      </c>
      <c r="M26" s="93"/>
    </row>
    <row r="27" spans="1:13" ht="22.5">
      <c r="A27" s="90" t="s">
        <v>81</v>
      </c>
      <c r="B27" s="91" t="s">
        <v>85</v>
      </c>
      <c r="C27" s="97" t="s">
        <v>35</v>
      </c>
      <c r="D27" s="93" t="s">
        <v>86</v>
      </c>
      <c r="E27" s="19">
        <f>6000*E93</f>
        <v>480000</v>
      </c>
      <c r="F27" s="19">
        <f>6000*F93</f>
        <v>408000</v>
      </c>
      <c r="G27" s="19">
        <f t="shared" ref="G27:L27" si="21">6000*G93</f>
        <v>192000</v>
      </c>
      <c r="H27" s="19">
        <f t="shared" si="21"/>
        <v>96000</v>
      </c>
      <c r="I27" s="19">
        <f t="shared" si="21"/>
        <v>198000</v>
      </c>
      <c r="J27" s="19">
        <f t="shared" si="21"/>
        <v>300000</v>
      </c>
      <c r="K27" s="19">
        <f t="shared" si="21"/>
        <v>30000</v>
      </c>
      <c r="L27" s="19">
        <f t="shared" si="21"/>
        <v>1704000</v>
      </c>
      <c r="M27" s="93"/>
    </row>
    <row r="28" spans="1:13">
      <c r="A28" s="90" t="s">
        <v>84</v>
      </c>
      <c r="B28" s="91" t="s">
        <v>88</v>
      </c>
      <c r="C28" s="91" t="s">
        <v>88</v>
      </c>
      <c r="D28" s="92" t="s">
        <v>89</v>
      </c>
      <c r="E28" s="99">
        <v>1395480</v>
      </c>
      <c r="F28" s="99">
        <v>1014973.6</v>
      </c>
      <c r="G28" s="99">
        <v>462800</v>
      </c>
      <c r="H28" s="99">
        <v>212464</v>
      </c>
      <c r="I28" s="99">
        <v>433236</v>
      </c>
      <c r="J28" s="99">
        <v>596376</v>
      </c>
      <c r="K28" s="99">
        <v>89938.8</v>
      </c>
      <c r="L28" s="19">
        <f t="shared" ref="L28:L89" si="22">SUM(E28:K28)</f>
        <v>4205268.4000000004</v>
      </c>
      <c r="M28" s="98"/>
    </row>
    <row r="29" spans="1:13">
      <c r="A29" s="90" t="s">
        <v>87</v>
      </c>
      <c r="B29" s="91" t="s">
        <v>91</v>
      </c>
      <c r="C29" s="91" t="s">
        <v>92</v>
      </c>
      <c r="D29" s="93" t="s">
        <v>93</v>
      </c>
      <c r="E29" s="99"/>
      <c r="F29" s="99"/>
      <c r="G29" s="99"/>
      <c r="H29" s="99"/>
      <c r="I29" s="99"/>
      <c r="J29" s="99"/>
      <c r="K29" s="99"/>
      <c r="L29" s="19">
        <f t="shared" si="22"/>
        <v>0</v>
      </c>
      <c r="M29" s="98"/>
    </row>
    <row r="30" spans="1:13">
      <c r="A30" s="90" t="s">
        <v>90</v>
      </c>
      <c r="B30" s="91" t="s">
        <v>95</v>
      </c>
      <c r="C30" s="91"/>
      <c r="D30" s="92" t="s">
        <v>28</v>
      </c>
      <c r="E30" s="19">
        <f>E31+E39+E42+E44</f>
        <v>13200</v>
      </c>
      <c r="F30" s="19">
        <f t="shared" ref="F30:K30" si="23">F31+F39+F42+F44</f>
        <v>9750</v>
      </c>
      <c r="G30" s="19">
        <f t="shared" si="23"/>
        <v>6720</v>
      </c>
      <c r="H30" s="19">
        <f t="shared" si="23"/>
        <v>1800</v>
      </c>
      <c r="I30" s="19">
        <f t="shared" si="23"/>
        <v>5960</v>
      </c>
      <c r="J30" s="19">
        <f t="shared" si="23"/>
        <v>5300</v>
      </c>
      <c r="K30" s="19">
        <f t="shared" si="23"/>
        <v>0</v>
      </c>
      <c r="L30" s="19">
        <f t="shared" si="22"/>
        <v>42730</v>
      </c>
      <c r="M30" s="93"/>
    </row>
    <row r="31" spans="1:13">
      <c r="A31" s="90" t="s">
        <v>94</v>
      </c>
      <c r="B31" s="91" t="s">
        <v>97</v>
      </c>
      <c r="C31" s="91"/>
      <c r="D31" s="92" t="s">
        <v>28</v>
      </c>
      <c r="E31" s="19">
        <f t="shared" ref="E31:K31" si="24">E32+E33+E34+E35+E36+E37+E38</f>
        <v>0</v>
      </c>
      <c r="F31" s="19">
        <f t="shared" si="24"/>
        <v>0</v>
      </c>
      <c r="G31" s="19">
        <f t="shared" si="24"/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2"/>
        <v>0</v>
      </c>
      <c r="M31" s="93"/>
    </row>
    <row r="32" spans="1:13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19">
        <f t="shared" si="22"/>
        <v>0</v>
      </c>
      <c r="M32" s="98"/>
    </row>
    <row r="33" spans="1:13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19">
        <f t="shared" si="22"/>
        <v>0</v>
      </c>
      <c r="M33" s="98"/>
    </row>
    <row r="34" spans="1:13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19">
        <f t="shared" si="22"/>
        <v>0</v>
      </c>
      <c r="M34" s="98"/>
    </row>
    <row r="35" spans="1:13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19">
        <f t="shared" si="22"/>
        <v>0</v>
      </c>
      <c r="M35" s="98"/>
    </row>
    <row r="36" spans="1:13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19">
        <f t="shared" si="22"/>
        <v>0</v>
      </c>
      <c r="M36" s="98"/>
    </row>
    <row r="37" spans="1:13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19">
        <f t="shared" si="22"/>
        <v>0</v>
      </c>
      <c r="M37" s="98"/>
    </row>
    <row r="38" spans="1:13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19">
        <f t="shared" si="22"/>
        <v>0</v>
      </c>
      <c r="M38" s="98"/>
    </row>
    <row r="39" spans="1:13">
      <c r="A39" s="90" t="s">
        <v>113</v>
      </c>
      <c r="B39" s="91" t="s">
        <v>119</v>
      </c>
      <c r="C39" s="91"/>
      <c r="D39" s="92" t="s">
        <v>28</v>
      </c>
      <c r="E39" s="19">
        <f t="shared" ref="E39:K39" si="25">E40+E41</f>
        <v>0</v>
      </c>
      <c r="F39" s="19">
        <f t="shared" si="25"/>
        <v>0</v>
      </c>
      <c r="G39" s="19">
        <f t="shared" si="25"/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2"/>
        <v>0</v>
      </c>
      <c r="M39" s="93"/>
    </row>
    <row r="40" spans="1:13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9">
        <f t="shared" si="22"/>
        <v>0</v>
      </c>
      <c r="M40" s="93"/>
    </row>
    <row r="41" spans="1:13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9">
        <f t="shared" si="22"/>
        <v>0</v>
      </c>
      <c r="M41" s="93"/>
    </row>
    <row r="42" spans="1:13">
      <c r="A42" s="90" t="s">
        <v>118</v>
      </c>
      <c r="B42" s="91" t="s">
        <v>125</v>
      </c>
      <c r="C42" s="91"/>
      <c r="D42" s="92" t="s">
        <v>28</v>
      </c>
      <c r="E42" s="19">
        <f t="shared" ref="E42:K42" si="26">E43</f>
        <v>5400</v>
      </c>
      <c r="F42" s="19">
        <f t="shared" si="26"/>
        <v>4950</v>
      </c>
      <c r="G42" s="19">
        <f t="shared" si="26"/>
        <v>1920</v>
      </c>
      <c r="H42" s="19">
        <f t="shared" si="26"/>
        <v>1800</v>
      </c>
      <c r="I42" s="19">
        <f t="shared" si="26"/>
        <v>3960</v>
      </c>
      <c r="J42" s="19">
        <f t="shared" si="26"/>
        <v>1800</v>
      </c>
      <c r="K42" s="19">
        <f t="shared" si="26"/>
        <v>0</v>
      </c>
      <c r="L42" s="19">
        <f t="shared" si="22"/>
        <v>19830</v>
      </c>
      <c r="M42" s="93"/>
    </row>
    <row r="43" spans="1:13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5400</v>
      </c>
      <c r="F43" s="22">
        <v>4950</v>
      </c>
      <c r="G43" s="22">
        <v>1920</v>
      </c>
      <c r="H43" s="22">
        <v>1800</v>
      </c>
      <c r="I43" s="22">
        <v>3960</v>
      </c>
      <c r="J43" s="22">
        <v>1800</v>
      </c>
      <c r="K43" s="22"/>
      <c r="L43" s="19">
        <f t="shared" si="22"/>
        <v>19830</v>
      </c>
      <c r="M43" s="93"/>
    </row>
    <row r="44" spans="1:13">
      <c r="A44" s="90" t="s">
        <v>122</v>
      </c>
      <c r="B44" s="91" t="s">
        <v>129</v>
      </c>
      <c r="C44" s="91"/>
      <c r="D44" s="92" t="s">
        <v>28</v>
      </c>
      <c r="E44" s="19">
        <f t="shared" ref="E44:K44" si="27">SUM(E45:E48)</f>
        <v>7800</v>
      </c>
      <c r="F44" s="19">
        <f t="shared" si="27"/>
        <v>4800</v>
      </c>
      <c r="G44" s="19">
        <f t="shared" si="27"/>
        <v>4800</v>
      </c>
      <c r="H44" s="19">
        <f t="shared" si="27"/>
        <v>0</v>
      </c>
      <c r="I44" s="19">
        <f t="shared" si="27"/>
        <v>2000</v>
      </c>
      <c r="J44" s="19">
        <f t="shared" si="27"/>
        <v>3500</v>
      </c>
      <c r="K44" s="19">
        <f t="shared" si="27"/>
        <v>0</v>
      </c>
      <c r="L44" s="19">
        <f t="shared" si="22"/>
        <v>22900</v>
      </c>
      <c r="M44" s="93"/>
    </row>
    <row r="45" spans="1:13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7800</v>
      </c>
      <c r="F45" s="22">
        <v>4800</v>
      </c>
      <c r="G45" s="22">
        <v>4800</v>
      </c>
      <c r="H45" s="22"/>
      <c r="I45" s="22">
        <v>2000</v>
      </c>
      <c r="J45" s="22">
        <v>3500</v>
      </c>
      <c r="K45" s="22"/>
      <c r="L45" s="19">
        <f t="shared" si="22"/>
        <v>22900</v>
      </c>
      <c r="M45" s="93"/>
    </row>
    <row r="46" spans="1:13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9">
        <f t="shared" si="22"/>
        <v>0</v>
      </c>
      <c r="M46" s="93"/>
    </row>
    <row r="47" spans="1:13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9">
        <f t="shared" si="22"/>
        <v>0</v>
      </c>
      <c r="M47" s="93"/>
    </row>
    <row r="48" spans="1:13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19">
        <f t="shared" si="22"/>
        <v>0</v>
      </c>
      <c r="M48" s="98"/>
    </row>
    <row r="49" spans="1:13">
      <c r="A49" s="90" t="s">
        <v>133</v>
      </c>
      <c r="B49" s="91" t="s">
        <v>142</v>
      </c>
      <c r="C49" s="91"/>
      <c r="D49" s="92" t="s">
        <v>28</v>
      </c>
      <c r="E49" s="19">
        <f t="shared" ref="E49:K49" si="28">E50+E68+E70+E72+E74+E76+E78+E80+E82+E90</f>
        <v>4071725.02</v>
      </c>
      <c r="F49" s="19">
        <f t="shared" si="28"/>
        <v>4161961.96</v>
      </c>
      <c r="G49" s="19">
        <f t="shared" si="28"/>
        <v>2625918.5699999998</v>
      </c>
      <c r="H49" s="19">
        <f t="shared" si="28"/>
        <v>1088309</v>
      </c>
      <c r="I49" s="19">
        <f t="shared" si="28"/>
        <v>1450121.21</v>
      </c>
      <c r="J49" s="19">
        <f t="shared" si="28"/>
        <v>2679943.3400000003</v>
      </c>
      <c r="K49" s="19">
        <f t="shared" si="28"/>
        <v>262296.8</v>
      </c>
      <c r="L49" s="19">
        <f t="shared" si="22"/>
        <v>16340275.900000002</v>
      </c>
      <c r="M49" s="93"/>
    </row>
    <row r="50" spans="1:13">
      <c r="A50" s="90" t="s">
        <v>136</v>
      </c>
      <c r="B50" s="91" t="s">
        <v>144</v>
      </c>
      <c r="C50" s="91"/>
      <c r="D50" s="92" t="s">
        <v>145</v>
      </c>
      <c r="E50" s="19">
        <v>2304800</v>
      </c>
      <c r="F50" s="19">
        <v>3033450</v>
      </c>
      <c r="G50" s="19">
        <v>1926000</v>
      </c>
      <c r="H50" s="19">
        <v>858000</v>
      </c>
      <c r="I50" s="19">
        <v>1009580</v>
      </c>
      <c r="J50" s="19">
        <v>1950520</v>
      </c>
      <c r="K50" s="19">
        <v>112000</v>
      </c>
      <c r="L50" s="19">
        <f t="shared" si="22"/>
        <v>11194350</v>
      </c>
      <c r="M50" s="93"/>
    </row>
    <row r="51" spans="1:13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19">
        <f t="shared" si="22"/>
        <v>0</v>
      </c>
      <c r="M51" s="93"/>
    </row>
    <row r="52" spans="1:13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19">
        <f t="shared" si="22"/>
        <v>0</v>
      </c>
      <c r="M52" s="93"/>
    </row>
    <row r="53" spans="1:13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19">
        <f t="shared" si="22"/>
        <v>0</v>
      </c>
      <c r="M53" s="93"/>
    </row>
    <row r="54" spans="1:13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19">
        <f t="shared" si="22"/>
        <v>0</v>
      </c>
      <c r="M54" s="93"/>
    </row>
    <row r="55" spans="1:13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19">
        <f t="shared" si="22"/>
        <v>0</v>
      </c>
      <c r="M55" s="93"/>
    </row>
    <row r="56" spans="1:13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19">
        <f t="shared" si="22"/>
        <v>0</v>
      </c>
      <c r="M56" s="93"/>
    </row>
    <row r="57" spans="1:13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19">
        <f t="shared" si="22"/>
        <v>0</v>
      </c>
      <c r="M57" s="93"/>
    </row>
    <row r="58" spans="1:13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19">
        <f t="shared" si="22"/>
        <v>0</v>
      </c>
      <c r="M58" s="93"/>
    </row>
    <row r="59" spans="1:13">
      <c r="A59" s="90" t="s">
        <v>156</v>
      </c>
      <c r="B59" s="91" t="s">
        <v>163</v>
      </c>
      <c r="C59" s="91" t="s">
        <v>35</v>
      </c>
      <c r="D59" s="102"/>
      <c r="E59" s="22">
        <v>0</v>
      </c>
      <c r="F59" s="22">
        <v>0</v>
      </c>
      <c r="G59" s="22"/>
      <c r="H59" s="22">
        <v>0</v>
      </c>
      <c r="I59" s="22"/>
      <c r="J59" s="22"/>
      <c r="K59" s="22"/>
      <c r="L59" s="19">
        <f t="shared" si="22"/>
        <v>0</v>
      </c>
      <c r="M59" s="93"/>
    </row>
    <row r="60" spans="1:13">
      <c r="A60" s="90" t="s">
        <v>158</v>
      </c>
      <c r="B60" s="91" t="s">
        <v>165</v>
      </c>
      <c r="C60" s="91" t="s">
        <v>166</v>
      </c>
      <c r="D60" s="102" t="s">
        <v>167</v>
      </c>
      <c r="E60" s="22">
        <v>115240</v>
      </c>
      <c r="F60" s="22">
        <v>151672.5</v>
      </c>
      <c r="G60" s="22">
        <v>66768</v>
      </c>
      <c r="H60" s="22">
        <v>10439</v>
      </c>
      <c r="I60" s="22">
        <v>50479</v>
      </c>
      <c r="J60" s="22">
        <v>96239</v>
      </c>
      <c r="K60" s="22">
        <v>5600</v>
      </c>
      <c r="L60" s="19">
        <f t="shared" si="22"/>
        <v>496437.5</v>
      </c>
      <c r="M60" s="93"/>
    </row>
    <row r="61" spans="1:13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19">
        <f t="shared" si="22"/>
        <v>0</v>
      </c>
      <c r="M61" s="93"/>
    </row>
    <row r="62" spans="1:13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19">
        <f t="shared" si="22"/>
        <v>0</v>
      </c>
      <c r="M62" s="93"/>
    </row>
    <row r="63" spans="1:13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19">
        <f t="shared" si="22"/>
        <v>0</v>
      </c>
      <c r="M63" s="93"/>
    </row>
    <row r="64" spans="1:13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19">
        <f t="shared" si="22"/>
        <v>0</v>
      </c>
      <c r="M64" s="93"/>
    </row>
    <row r="65" spans="1:13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19">
        <f t="shared" si="22"/>
        <v>0</v>
      </c>
      <c r="M65" s="93"/>
    </row>
    <row r="66" spans="1:13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19">
        <f t="shared" si="22"/>
        <v>0</v>
      </c>
      <c r="M66" s="93"/>
    </row>
    <row r="67" spans="1:13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19">
        <f t="shared" si="22"/>
        <v>0</v>
      </c>
      <c r="M67" s="93"/>
    </row>
    <row r="68" spans="1:13">
      <c r="A68" s="90" t="s">
        <v>176</v>
      </c>
      <c r="B68" s="91" t="s">
        <v>183</v>
      </c>
      <c r="C68" s="91"/>
      <c r="D68" s="92"/>
      <c r="E68" s="19">
        <f t="shared" ref="E68:K68" si="29">E69</f>
        <v>32000</v>
      </c>
      <c r="F68" s="19">
        <f t="shared" si="29"/>
        <v>27200</v>
      </c>
      <c r="G68" s="19">
        <f t="shared" si="29"/>
        <v>12800</v>
      </c>
      <c r="H68" s="19">
        <f t="shared" si="29"/>
        <v>6400</v>
      </c>
      <c r="I68" s="19">
        <f t="shared" si="29"/>
        <v>13200</v>
      </c>
      <c r="J68" s="19">
        <f t="shared" si="29"/>
        <v>20000</v>
      </c>
      <c r="K68" s="19">
        <f t="shared" si="29"/>
        <v>2000</v>
      </c>
      <c r="L68" s="19">
        <f t="shared" si="22"/>
        <v>113600</v>
      </c>
      <c r="M68" s="93"/>
    </row>
    <row r="69" spans="1:13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 t="shared" ref="E69:K69" si="30">E93*400</f>
        <v>32000</v>
      </c>
      <c r="F69" s="19">
        <f t="shared" si="30"/>
        <v>27200</v>
      </c>
      <c r="G69" s="19">
        <f t="shared" si="30"/>
        <v>12800</v>
      </c>
      <c r="H69" s="19">
        <f t="shared" si="30"/>
        <v>6400</v>
      </c>
      <c r="I69" s="19">
        <f t="shared" si="30"/>
        <v>13200</v>
      </c>
      <c r="J69" s="19">
        <f t="shared" si="30"/>
        <v>20000</v>
      </c>
      <c r="K69" s="19">
        <f t="shared" si="30"/>
        <v>2000</v>
      </c>
      <c r="L69" s="19">
        <f t="shared" si="22"/>
        <v>113600</v>
      </c>
      <c r="M69" s="93"/>
    </row>
    <row r="70" spans="1:13">
      <c r="A70" s="90" t="s">
        <v>180</v>
      </c>
      <c r="B70" s="91" t="s">
        <v>188</v>
      </c>
      <c r="C70" s="91"/>
      <c r="D70" s="92" t="s">
        <v>28</v>
      </c>
      <c r="E70" s="19">
        <f t="shared" ref="E70:K70" si="31">E71</f>
        <v>520152.45</v>
      </c>
      <c r="F70" s="19">
        <f t="shared" si="31"/>
        <v>100471.5</v>
      </c>
      <c r="G70" s="19">
        <f t="shared" si="31"/>
        <v>307530</v>
      </c>
      <c r="H70" s="19">
        <f t="shared" si="31"/>
        <v>22725</v>
      </c>
      <c r="I70" s="19">
        <f t="shared" si="31"/>
        <v>86839.5</v>
      </c>
      <c r="J70" s="19">
        <f t="shared" si="31"/>
        <v>224590.2</v>
      </c>
      <c r="K70" s="19">
        <f t="shared" si="31"/>
        <v>45000</v>
      </c>
      <c r="L70" s="19">
        <f t="shared" si="22"/>
        <v>1307308.6499999999</v>
      </c>
      <c r="M70" s="93"/>
    </row>
    <row r="71" spans="1:13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 t="shared" ref="E71:K71" si="32">E105*15</f>
        <v>520152.45</v>
      </c>
      <c r="F71" s="19">
        <f t="shared" si="32"/>
        <v>100471.5</v>
      </c>
      <c r="G71" s="19">
        <f t="shared" si="32"/>
        <v>307530</v>
      </c>
      <c r="H71" s="19">
        <f t="shared" si="32"/>
        <v>22725</v>
      </c>
      <c r="I71" s="19">
        <f t="shared" si="32"/>
        <v>86839.5</v>
      </c>
      <c r="J71" s="19">
        <f t="shared" si="32"/>
        <v>224590.2</v>
      </c>
      <c r="K71" s="19">
        <f t="shared" si="32"/>
        <v>45000</v>
      </c>
      <c r="L71" s="19">
        <f t="shared" si="22"/>
        <v>1307308.6499999999</v>
      </c>
      <c r="M71" s="93"/>
    </row>
    <row r="72" spans="1:13">
      <c r="A72" s="90" t="s">
        <v>184</v>
      </c>
      <c r="B72" s="91" t="s">
        <v>193</v>
      </c>
      <c r="C72" s="91"/>
      <c r="D72" s="92" t="s">
        <v>28</v>
      </c>
      <c r="E72" s="19">
        <f t="shared" ref="E72:K72" si="33">E73</f>
        <v>178864</v>
      </c>
      <c r="F72" s="19">
        <f t="shared" si="33"/>
        <v>40528</v>
      </c>
      <c r="G72" s="19">
        <f t="shared" si="33"/>
        <v>77120</v>
      </c>
      <c r="H72" s="19">
        <f t="shared" si="33"/>
        <v>1600</v>
      </c>
      <c r="I72" s="19">
        <f t="shared" si="33"/>
        <v>28000</v>
      </c>
      <c r="J72" s="19">
        <f t="shared" si="33"/>
        <v>66440</v>
      </c>
      <c r="K72" s="19">
        <f t="shared" si="33"/>
        <v>24000</v>
      </c>
      <c r="L72" s="19">
        <f t="shared" si="22"/>
        <v>416552</v>
      </c>
      <c r="M72" s="93"/>
    </row>
    <row r="73" spans="1:13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 t="shared" ref="E73:K73" si="34">E106*8</f>
        <v>178864</v>
      </c>
      <c r="F73" s="19">
        <f t="shared" si="34"/>
        <v>40528</v>
      </c>
      <c r="G73" s="19">
        <f t="shared" si="34"/>
        <v>77120</v>
      </c>
      <c r="H73" s="19">
        <f t="shared" si="34"/>
        <v>1600</v>
      </c>
      <c r="I73" s="19">
        <f t="shared" si="34"/>
        <v>28000</v>
      </c>
      <c r="J73" s="19">
        <f t="shared" si="34"/>
        <v>66440</v>
      </c>
      <c r="K73" s="19">
        <f t="shared" si="34"/>
        <v>24000</v>
      </c>
      <c r="L73" s="19">
        <f t="shared" si="22"/>
        <v>416552</v>
      </c>
      <c r="M73" s="93"/>
    </row>
    <row r="74" spans="1:13">
      <c r="A74" s="90" t="s">
        <v>189</v>
      </c>
      <c r="B74" s="91" t="s">
        <v>198</v>
      </c>
      <c r="C74" s="91"/>
      <c r="D74" s="92" t="s">
        <v>28</v>
      </c>
      <c r="E74" s="19">
        <f t="shared" ref="E74:K74" si="35">E75</f>
        <v>0</v>
      </c>
      <c r="F74" s="19">
        <f t="shared" si="35"/>
        <v>0</v>
      </c>
      <c r="G74" s="19">
        <f t="shared" si="35"/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22"/>
        <v>0</v>
      </c>
      <c r="M74" s="93"/>
    </row>
    <row r="75" spans="1:13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9">
        <f t="shared" si="22"/>
        <v>0</v>
      </c>
      <c r="M75" s="93"/>
    </row>
    <row r="76" spans="1:13">
      <c r="A76" s="90" t="s">
        <v>194</v>
      </c>
      <c r="B76" s="91" t="s">
        <v>202</v>
      </c>
      <c r="C76" s="91"/>
      <c r="D76" s="92" t="s">
        <v>28</v>
      </c>
      <c r="E76" s="19">
        <f t="shared" ref="E76:K76" si="36">E77</f>
        <v>345600</v>
      </c>
      <c r="F76" s="19">
        <f t="shared" si="36"/>
        <v>293760</v>
      </c>
      <c r="G76" s="19">
        <f t="shared" si="36"/>
        <v>138240</v>
      </c>
      <c r="H76" s="19">
        <f t="shared" si="36"/>
        <v>69120</v>
      </c>
      <c r="I76" s="19">
        <f t="shared" si="36"/>
        <v>142560</v>
      </c>
      <c r="J76" s="19">
        <f t="shared" si="36"/>
        <v>216000</v>
      </c>
      <c r="K76" s="19">
        <f t="shared" si="36"/>
        <v>21600</v>
      </c>
      <c r="L76" s="19">
        <f t="shared" si="22"/>
        <v>1226880</v>
      </c>
      <c r="M76" s="93"/>
    </row>
    <row r="77" spans="1:13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 t="shared" ref="E77:K77" si="37">E93*4320</f>
        <v>345600</v>
      </c>
      <c r="F77" s="19">
        <f t="shared" si="37"/>
        <v>293760</v>
      </c>
      <c r="G77" s="19">
        <f t="shared" si="37"/>
        <v>138240</v>
      </c>
      <c r="H77" s="19">
        <f t="shared" si="37"/>
        <v>69120</v>
      </c>
      <c r="I77" s="19">
        <f t="shared" si="37"/>
        <v>142560</v>
      </c>
      <c r="J77" s="19">
        <f t="shared" si="37"/>
        <v>216000</v>
      </c>
      <c r="K77" s="19">
        <f t="shared" si="37"/>
        <v>21600</v>
      </c>
      <c r="L77" s="19">
        <f t="shared" si="22"/>
        <v>1226880</v>
      </c>
      <c r="M77" s="93"/>
    </row>
    <row r="78" spans="1:13">
      <c r="A78" s="90" t="s">
        <v>199</v>
      </c>
      <c r="B78" s="91" t="s">
        <v>207</v>
      </c>
      <c r="C78" s="91"/>
      <c r="D78" s="92" t="s">
        <v>28</v>
      </c>
      <c r="E78" s="19">
        <f t="shared" ref="E78:K78" si="38">E79</f>
        <v>398708.57</v>
      </c>
      <c r="F78" s="19">
        <f t="shared" si="38"/>
        <v>289992.46000000002</v>
      </c>
      <c r="G78" s="19">
        <f t="shared" si="38"/>
        <v>132228.57</v>
      </c>
      <c r="H78" s="19">
        <f t="shared" si="38"/>
        <v>60704</v>
      </c>
      <c r="I78" s="19">
        <f t="shared" si="38"/>
        <v>123781.71</v>
      </c>
      <c r="J78" s="19">
        <f t="shared" si="38"/>
        <v>170393.14</v>
      </c>
      <c r="K78" s="19">
        <f t="shared" si="38"/>
        <v>25696.799999999999</v>
      </c>
      <c r="L78" s="19">
        <f t="shared" si="22"/>
        <v>1201505.2500000002</v>
      </c>
      <c r="M78" s="93"/>
    </row>
    <row r="79" spans="1:13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 t="shared" ref="E79:K79" si="39">ROUND(E28/0.07*0.02,2)</f>
        <v>398708.57</v>
      </c>
      <c r="F79" s="19">
        <f t="shared" si="39"/>
        <v>289992.46000000002</v>
      </c>
      <c r="G79" s="19">
        <f t="shared" si="39"/>
        <v>132228.57</v>
      </c>
      <c r="H79" s="19">
        <f t="shared" si="39"/>
        <v>60704</v>
      </c>
      <c r="I79" s="19">
        <f t="shared" si="39"/>
        <v>123781.71</v>
      </c>
      <c r="J79" s="19">
        <f t="shared" si="39"/>
        <v>170393.14</v>
      </c>
      <c r="K79" s="19">
        <f t="shared" si="39"/>
        <v>25696.799999999999</v>
      </c>
      <c r="L79" s="19">
        <f t="shared" si="22"/>
        <v>1201505.2500000002</v>
      </c>
      <c r="M79" s="93"/>
    </row>
    <row r="80" spans="1:13">
      <c r="A80" s="90" t="s">
        <v>203</v>
      </c>
      <c r="B80" s="91" t="s">
        <v>211</v>
      </c>
      <c r="C80" s="91"/>
      <c r="D80" s="92" t="s">
        <v>28</v>
      </c>
      <c r="E80" s="19">
        <f t="shared" ref="E80:K80" si="40">E81</f>
        <v>32000</v>
      </c>
      <c r="F80" s="19">
        <f t="shared" si="40"/>
        <v>32000</v>
      </c>
      <c r="G80" s="19">
        <f t="shared" si="40"/>
        <v>0</v>
      </c>
      <c r="H80" s="19">
        <f t="shared" si="40"/>
        <v>0</v>
      </c>
      <c r="I80" s="19">
        <f t="shared" si="40"/>
        <v>0</v>
      </c>
      <c r="J80" s="19">
        <f t="shared" si="40"/>
        <v>0</v>
      </c>
      <c r="K80" s="19">
        <f t="shared" si="40"/>
        <v>0</v>
      </c>
      <c r="L80" s="19">
        <f t="shared" si="22"/>
        <v>64000</v>
      </c>
      <c r="M80" s="93"/>
    </row>
    <row r="81" spans="1:13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/>
      <c r="K81" s="22"/>
      <c r="L81" s="19">
        <f t="shared" si="22"/>
        <v>64000</v>
      </c>
      <c r="M81" s="93"/>
    </row>
    <row r="82" spans="1:13">
      <c r="A82" s="90" t="s">
        <v>208</v>
      </c>
      <c r="B82" s="91" t="s">
        <v>216</v>
      </c>
      <c r="C82" s="91"/>
      <c r="D82" s="92" t="s">
        <v>28</v>
      </c>
      <c r="E82" s="19">
        <f t="shared" ref="E82:K82" si="41">E83+E86+E89</f>
        <v>259600</v>
      </c>
      <c r="F82" s="19">
        <f t="shared" si="41"/>
        <v>344560</v>
      </c>
      <c r="G82" s="19">
        <f t="shared" si="41"/>
        <v>0</v>
      </c>
      <c r="H82" s="19">
        <f t="shared" si="41"/>
        <v>37760</v>
      </c>
      <c r="I82" s="19">
        <f t="shared" si="41"/>
        <v>14160</v>
      </c>
      <c r="J82" s="19">
        <f t="shared" si="41"/>
        <v>0</v>
      </c>
      <c r="K82" s="19">
        <f t="shared" si="41"/>
        <v>0</v>
      </c>
      <c r="L82" s="19">
        <f t="shared" si="22"/>
        <v>656080</v>
      </c>
      <c r="M82" s="93"/>
    </row>
    <row r="83" spans="1:13">
      <c r="A83" s="90" t="s">
        <v>210</v>
      </c>
      <c r="B83" s="91" t="s">
        <v>218</v>
      </c>
      <c r="C83" s="91"/>
      <c r="D83" s="92" t="s">
        <v>28</v>
      </c>
      <c r="E83" s="19">
        <f t="shared" ref="E83:K83" si="42">E84+E85</f>
        <v>0</v>
      </c>
      <c r="F83" s="19">
        <f t="shared" si="42"/>
        <v>0</v>
      </c>
      <c r="G83" s="19">
        <f t="shared" si="42"/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22"/>
        <v>0</v>
      </c>
      <c r="M83" s="93"/>
    </row>
    <row r="84" spans="1:13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19">
        <f t="shared" si="22"/>
        <v>0</v>
      </c>
      <c r="M84" s="98"/>
    </row>
    <row r="85" spans="1:13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19">
        <f t="shared" si="22"/>
        <v>0</v>
      </c>
      <c r="M85" s="98"/>
    </row>
    <row r="86" spans="1:13">
      <c r="A86" s="90" t="s">
        <v>217</v>
      </c>
      <c r="B86" s="91" t="s">
        <v>225</v>
      </c>
      <c r="C86" s="91"/>
      <c r="D86" s="92" t="s">
        <v>28</v>
      </c>
      <c r="E86" s="19">
        <f t="shared" ref="E86:K86" si="43">E87+E88</f>
        <v>259600</v>
      </c>
      <c r="F86" s="19">
        <f t="shared" si="43"/>
        <v>344560</v>
      </c>
      <c r="G86" s="19">
        <f t="shared" si="43"/>
        <v>0</v>
      </c>
      <c r="H86" s="19">
        <f t="shared" si="43"/>
        <v>37760</v>
      </c>
      <c r="I86" s="19">
        <f t="shared" si="43"/>
        <v>14160</v>
      </c>
      <c r="J86" s="19">
        <f t="shared" si="43"/>
        <v>0</v>
      </c>
      <c r="K86" s="19">
        <f t="shared" si="43"/>
        <v>0</v>
      </c>
      <c r="L86" s="19">
        <f t="shared" si="22"/>
        <v>656080</v>
      </c>
      <c r="M86" s="93"/>
    </row>
    <row r="87" spans="1:13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 t="shared" ref="E87:K87" si="44">E104*400</f>
        <v>22000</v>
      </c>
      <c r="F87" s="19">
        <f t="shared" si="44"/>
        <v>29200</v>
      </c>
      <c r="G87" s="19">
        <f t="shared" si="44"/>
        <v>0</v>
      </c>
      <c r="H87" s="19">
        <f t="shared" si="44"/>
        <v>3200</v>
      </c>
      <c r="I87" s="19">
        <f t="shared" si="44"/>
        <v>1200</v>
      </c>
      <c r="J87" s="19">
        <f t="shared" si="44"/>
        <v>0</v>
      </c>
      <c r="K87" s="19">
        <f t="shared" si="44"/>
        <v>0</v>
      </c>
      <c r="L87" s="19">
        <f t="shared" si="22"/>
        <v>55600</v>
      </c>
      <c r="M87" s="93"/>
    </row>
    <row r="88" spans="1:13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 t="shared" ref="E88:K88" si="45">E104*4320</f>
        <v>237600</v>
      </c>
      <c r="F88" s="19">
        <f t="shared" si="45"/>
        <v>315360</v>
      </c>
      <c r="G88" s="19">
        <f t="shared" si="45"/>
        <v>0</v>
      </c>
      <c r="H88" s="19">
        <f t="shared" si="45"/>
        <v>34560</v>
      </c>
      <c r="I88" s="19">
        <f t="shared" si="45"/>
        <v>12960</v>
      </c>
      <c r="J88" s="19">
        <f t="shared" si="45"/>
        <v>0</v>
      </c>
      <c r="K88" s="19">
        <f t="shared" si="45"/>
        <v>0</v>
      </c>
      <c r="L88" s="19">
        <f t="shared" si="22"/>
        <v>600480</v>
      </c>
      <c r="M88" s="93"/>
    </row>
    <row r="89" spans="1:13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9">
        <f t="shared" si="22"/>
        <v>0</v>
      </c>
      <c r="M89" s="98"/>
    </row>
    <row r="90" spans="1:13">
      <c r="A90" s="90" t="s">
        <v>226</v>
      </c>
      <c r="B90" s="91" t="s">
        <v>235</v>
      </c>
      <c r="C90" s="91"/>
      <c r="D90" s="92" t="s">
        <v>28</v>
      </c>
      <c r="E90" s="19">
        <f t="shared" ref="E90:K90" si="46">E91</f>
        <v>0</v>
      </c>
      <c r="F90" s="19">
        <f t="shared" si="46"/>
        <v>0</v>
      </c>
      <c r="G90" s="19">
        <f t="shared" si="46"/>
        <v>32000</v>
      </c>
      <c r="H90" s="19">
        <f t="shared" si="46"/>
        <v>32000</v>
      </c>
      <c r="I90" s="19">
        <f t="shared" si="46"/>
        <v>32000</v>
      </c>
      <c r="J90" s="19">
        <f t="shared" si="46"/>
        <v>32000</v>
      </c>
      <c r="K90" s="19">
        <f t="shared" si="46"/>
        <v>32000</v>
      </c>
      <c r="L90" s="19">
        <f t="shared" ref="L90:L106" si="47">SUM(E90:K90)</f>
        <v>160000</v>
      </c>
      <c r="M90" s="93"/>
    </row>
    <row r="91" spans="1:13" ht="68.25" thickBot="1">
      <c r="A91" s="90" t="s">
        <v>229</v>
      </c>
      <c r="B91" s="105" t="s">
        <v>237</v>
      </c>
      <c r="C91" s="91" t="s">
        <v>35</v>
      </c>
      <c r="D91" s="106" t="s">
        <v>238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32000</v>
      </c>
      <c r="K91" s="107">
        <v>32000</v>
      </c>
      <c r="L91" s="19">
        <f t="shared" si="47"/>
        <v>160000</v>
      </c>
      <c r="M91" s="108"/>
    </row>
    <row r="92" spans="1:13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9">
        <f t="shared" si="47"/>
        <v>0</v>
      </c>
      <c r="M92" s="112"/>
    </row>
    <row r="93" spans="1:13" ht="22.5">
      <c r="A93" s="90" t="s">
        <v>234</v>
      </c>
      <c r="B93" s="91" t="s">
        <v>242</v>
      </c>
      <c r="C93" s="91"/>
      <c r="D93" s="92" t="s">
        <v>243</v>
      </c>
      <c r="E93" s="19">
        <f t="shared" ref="E93:K93" si="48">E94+E95+E96+E97</f>
        <v>80</v>
      </c>
      <c r="F93" s="19">
        <f t="shared" si="48"/>
        <v>68</v>
      </c>
      <c r="G93" s="19">
        <f t="shared" si="48"/>
        <v>32</v>
      </c>
      <c r="H93" s="19">
        <f t="shared" si="48"/>
        <v>16</v>
      </c>
      <c r="I93" s="19">
        <f t="shared" si="48"/>
        <v>33</v>
      </c>
      <c r="J93" s="19">
        <f t="shared" si="48"/>
        <v>50</v>
      </c>
      <c r="K93" s="19">
        <f t="shared" si="48"/>
        <v>5</v>
      </c>
      <c r="L93" s="19">
        <f t="shared" si="47"/>
        <v>284</v>
      </c>
      <c r="M93" s="93"/>
    </row>
    <row r="94" spans="1:13">
      <c r="A94" s="90" t="s">
        <v>236</v>
      </c>
      <c r="B94" s="113" t="s">
        <v>245</v>
      </c>
      <c r="C94" s="113"/>
      <c r="D94" s="98"/>
      <c r="E94" s="99">
        <v>80</v>
      </c>
      <c r="F94" s="99"/>
      <c r="G94" s="99"/>
      <c r="H94" s="99"/>
      <c r="I94" s="99"/>
      <c r="J94" s="99"/>
      <c r="K94" s="99"/>
      <c r="L94" s="19">
        <f t="shared" si="47"/>
        <v>80</v>
      </c>
      <c r="M94" s="93"/>
    </row>
    <row r="95" spans="1:13">
      <c r="A95" s="90" t="s">
        <v>239</v>
      </c>
      <c r="B95" s="113" t="s">
        <v>247</v>
      </c>
      <c r="C95" s="113"/>
      <c r="D95" s="92"/>
      <c r="E95" s="22"/>
      <c r="F95" s="22">
        <v>68</v>
      </c>
      <c r="G95" s="22">
        <v>32</v>
      </c>
      <c r="H95" s="22"/>
      <c r="I95" s="22"/>
      <c r="J95" s="22"/>
      <c r="K95" s="22"/>
      <c r="L95" s="19">
        <f t="shared" si="47"/>
        <v>100</v>
      </c>
      <c r="M95" s="93"/>
    </row>
    <row r="96" spans="1:13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>
        <v>16</v>
      </c>
      <c r="I96" s="99">
        <v>33</v>
      </c>
      <c r="J96" s="99">
        <v>50</v>
      </c>
      <c r="K96" s="99"/>
      <c r="L96" s="19">
        <f t="shared" si="47"/>
        <v>99</v>
      </c>
      <c r="M96" s="93"/>
    </row>
    <row r="97" spans="1:13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>
        <v>5</v>
      </c>
      <c r="L97" s="19">
        <f t="shared" si="47"/>
        <v>5</v>
      </c>
      <c r="M97" s="93"/>
    </row>
    <row r="98" spans="1:13" ht="22.5">
      <c r="A98" s="90" t="s">
        <v>246</v>
      </c>
      <c r="B98" s="91" t="s">
        <v>253</v>
      </c>
      <c r="C98" s="91"/>
      <c r="D98" s="92" t="s">
        <v>254</v>
      </c>
      <c r="E98" s="19">
        <f t="shared" ref="E98:K98" si="49">E99+E100+E101+E102</f>
        <v>688</v>
      </c>
      <c r="F98" s="19">
        <f t="shared" si="49"/>
        <v>945</v>
      </c>
      <c r="G98" s="19">
        <f t="shared" si="49"/>
        <v>416</v>
      </c>
      <c r="H98" s="19">
        <f t="shared" si="49"/>
        <v>73</v>
      </c>
      <c r="I98" s="19">
        <f t="shared" si="49"/>
        <v>353</v>
      </c>
      <c r="J98" s="19">
        <f t="shared" si="49"/>
        <v>673</v>
      </c>
      <c r="K98" s="19">
        <f t="shared" si="49"/>
        <v>0</v>
      </c>
      <c r="L98" s="19">
        <f t="shared" si="47"/>
        <v>3148</v>
      </c>
      <c r="M98" s="93"/>
    </row>
    <row r="99" spans="1:13">
      <c r="A99" s="90" t="s">
        <v>248</v>
      </c>
      <c r="B99" s="113" t="s">
        <v>245</v>
      </c>
      <c r="C99" s="113"/>
      <c r="D99" s="98"/>
      <c r="E99" s="99">
        <v>688</v>
      </c>
      <c r="F99" s="99"/>
      <c r="G99" s="99"/>
      <c r="H99" s="99"/>
      <c r="I99" s="99"/>
      <c r="J99" s="99"/>
      <c r="K99" s="99"/>
      <c r="L99" s="19">
        <f t="shared" si="47"/>
        <v>688</v>
      </c>
      <c r="M99" s="93"/>
    </row>
    <row r="100" spans="1:13">
      <c r="A100" s="90" t="s">
        <v>250</v>
      </c>
      <c r="B100" s="113" t="s">
        <v>247</v>
      </c>
      <c r="C100" s="113"/>
      <c r="D100" s="92"/>
      <c r="E100" s="22"/>
      <c r="F100" s="22">
        <v>945</v>
      </c>
      <c r="G100" s="22">
        <v>416</v>
      </c>
      <c r="H100" s="22"/>
      <c r="I100" s="22"/>
      <c r="J100" s="22"/>
      <c r="K100" s="22"/>
      <c r="L100" s="19">
        <f t="shared" si="47"/>
        <v>1361</v>
      </c>
      <c r="M100" s="93"/>
    </row>
    <row r="101" spans="1:13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>
        <v>73</v>
      </c>
      <c r="I101" s="99">
        <v>353</v>
      </c>
      <c r="J101" s="99">
        <v>673</v>
      </c>
      <c r="K101" s="99"/>
      <c r="L101" s="19">
        <f t="shared" si="47"/>
        <v>1099</v>
      </c>
      <c r="M101" s="93"/>
    </row>
    <row r="102" spans="1:13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19">
        <f t="shared" si="47"/>
        <v>0</v>
      </c>
      <c r="M102" s="93"/>
    </row>
    <row r="103" spans="1:13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9">
        <f t="shared" si="47"/>
        <v>0</v>
      </c>
      <c r="M103" s="93"/>
    </row>
    <row r="104" spans="1:13">
      <c r="A104" s="90" t="s">
        <v>257</v>
      </c>
      <c r="B104" s="91" t="s">
        <v>261</v>
      </c>
      <c r="C104" s="91"/>
      <c r="D104" s="92"/>
      <c r="E104" s="22">
        <v>55</v>
      </c>
      <c r="F104" s="22">
        <v>73</v>
      </c>
      <c r="G104" s="22"/>
      <c r="H104" s="22">
        <v>8</v>
      </c>
      <c r="I104" s="22">
        <v>3</v>
      </c>
      <c r="J104" s="22"/>
      <c r="K104" s="22"/>
      <c r="L104" s="19">
        <f t="shared" si="47"/>
        <v>139</v>
      </c>
      <c r="M104" s="93"/>
    </row>
    <row r="105" spans="1:13">
      <c r="A105" s="90" t="s">
        <v>258</v>
      </c>
      <c r="B105" s="113" t="s">
        <v>262</v>
      </c>
      <c r="C105" s="113"/>
      <c r="D105" s="102"/>
      <c r="E105" s="22">
        <v>34676.83</v>
      </c>
      <c r="F105" s="22">
        <v>6698.1</v>
      </c>
      <c r="G105" s="22">
        <v>20502</v>
      </c>
      <c r="H105" s="22">
        <v>1515</v>
      </c>
      <c r="I105" s="22">
        <v>5789.3</v>
      </c>
      <c r="J105" s="22">
        <v>14972.68</v>
      </c>
      <c r="K105" s="22">
        <v>3000</v>
      </c>
      <c r="L105" s="19">
        <f t="shared" si="47"/>
        <v>87153.91</v>
      </c>
      <c r="M105" s="93"/>
    </row>
    <row r="106" spans="1:13">
      <c r="A106" s="90" t="s">
        <v>259</v>
      </c>
      <c r="B106" s="113" t="s">
        <v>263</v>
      </c>
      <c r="C106" s="113"/>
      <c r="D106" s="102"/>
      <c r="E106" s="22">
        <v>22358</v>
      </c>
      <c r="F106" s="22">
        <v>5066</v>
      </c>
      <c r="G106" s="22">
        <v>9640</v>
      </c>
      <c r="H106" s="22">
        <v>200</v>
      </c>
      <c r="I106" s="22">
        <v>3500</v>
      </c>
      <c r="J106" s="22">
        <v>8305</v>
      </c>
      <c r="K106" s="22">
        <v>3000</v>
      </c>
      <c r="L106" s="19">
        <f t="shared" si="47"/>
        <v>52069</v>
      </c>
      <c r="M106" s="93"/>
    </row>
    <row r="107" spans="1:13">
      <c r="E107" s="86">
        <f t="shared" ref="E107:L107" si="50">E4/E93</f>
        <v>368764.26049999997</v>
      </c>
      <c r="F107" s="86">
        <f t="shared" si="50"/>
        <v>352383.20661764714</v>
      </c>
      <c r="G107" s="86">
        <f t="shared" si="50"/>
        <v>337639.95000000007</v>
      </c>
      <c r="H107" s="86">
        <f t="shared" si="50"/>
        <v>321027.63187499996</v>
      </c>
      <c r="I107" s="86">
        <f t="shared" si="50"/>
        <v>314729.22666666668</v>
      </c>
      <c r="J107" s="86">
        <f t="shared" si="50"/>
        <v>296739.05199999997</v>
      </c>
      <c r="K107" s="86">
        <f t="shared" si="50"/>
        <v>368604.71799999999</v>
      </c>
      <c r="L107" s="86">
        <f t="shared" si="50"/>
        <v>339683.66221830988</v>
      </c>
    </row>
  </sheetData>
  <protectedRanges>
    <protectedRange password="E9C1" sqref="D28 L21:M26 M20 L4:M9 M10 M27 A2:M3 A4:D5 L11:M19 B6:D26 L28:M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M1"/>
  </mergeCells>
  <phoneticPr fontId="3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Z107"/>
  <sheetViews>
    <sheetView workbookViewId="0">
      <pane xSplit="4" ySplit="2" topLeftCell="Q77" activePane="bottomRight" state="frozen"/>
      <selection pane="topRight" activeCell="E1" sqref="E1"/>
      <selection pane="bottomLeft" activeCell="A3" sqref="A3"/>
      <selection pane="bottomRight" activeCell="Y3" sqref="Y3:Y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6" ht="25.5">
      <c r="A1" s="835" t="s">
        <v>264</v>
      </c>
      <c r="B1" s="836"/>
      <c r="C1" s="836"/>
      <c r="D1" s="836"/>
      <c r="E1" s="836"/>
      <c r="F1" s="836"/>
      <c r="G1" s="836"/>
      <c r="H1" s="836"/>
      <c r="I1" s="836"/>
      <c r="J1" s="836"/>
      <c r="K1" s="836"/>
      <c r="L1" s="836"/>
      <c r="M1" s="836"/>
      <c r="N1" s="836"/>
      <c r="O1" s="836"/>
      <c r="P1" s="836"/>
      <c r="Q1" s="836"/>
      <c r="R1" s="836"/>
      <c r="S1" s="836"/>
      <c r="T1" s="836"/>
      <c r="U1" s="836"/>
      <c r="V1" s="836"/>
      <c r="W1" s="836"/>
      <c r="X1" s="836"/>
      <c r="Y1" s="836"/>
      <c r="Z1" s="836"/>
    </row>
    <row r="2" spans="1:26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547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  <c r="L2" s="3" t="s">
        <v>11</v>
      </c>
      <c r="M2" s="3" t="s">
        <v>12</v>
      </c>
      <c r="N2" s="3" t="s">
        <v>13</v>
      </c>
      <c r="O2" s="3" t="s">
        <v>14</v>
      </c>
      <c r="P2" s="3" t="s">
        <v>15</v>
      </c>
      <c r="Q2" s="3" t="s">
        <v>16</v>
      </c>
      <c r="R2" s="3" t="s">
        <v>17</v>
      </c>
      <c r="S2" s="3" t="s">
        <v>18</v>
      </c>
      <c r="T2" s="3" t="s">
        <v>19</v>
      </c>
      <c r="U2" s="3" t="s">
        <v>20</v>
      </c>
      <c r="V2" s="3" t="s">
        <v>21</v>
      </c>
      <c r="W2" s="3" t="s">
        <v>22</v>
      </c>
      <c r="X2" s="3" t="s">
        <v>23</v>
      </c>
      <c r="Y2" s="3" t="s">
        <v>24</v>
      </c>
      <c r="Z2" s="4" t="s">
        <v>25</v>
      </c>
    </row>
    <row r="3" spans="1:26">
      <c r="A3" s="5" t="s">
        <v>26</v>
      </c>
      <c r="B3" s="6" t="s">
        <v>27</v>
      </c>
      <c r="C3" s="6"/>
      <c r="D3" s="7" t="s">
        <v>28</v>
      </c>
      <c r="E3" s="8">
        <f t="shared" ref="E3:X3" si="0">E4+E30+E49</f>
        <v>38765939.359999999</v>
      </c>
      <c r="F3" s="8">
        <f t="shared" si="0"/>
        <v>56633440.209999993</v>
      </c>
      <c r="G3" s="8">
        <f t="shared" si="0"/>
        <v>111879670.57000001</v>
      </c>
      <c r="H3" s="8">
        <f t="shared" si="0"/>
        <v>24265384.860000003</v>
      </c>
      <c r="I3" s="8">
        <f t="shared" si="0"/>
        <v>6143210.8600000003</v>
      </c>
      <c r="J3" s="8">
        <f t="shared" si="0"/>
        <v>7660654.5700000003</v>
      </c>
      <c r="K3" s="8">
        <f t="shared" si="0"/>
        <v>28895740.710000001</v>
      </c>
      <c r="L3" s="8">
        <f t="shared" si="0"/>
        <v>36188164.43</v>
      </c>
      <c r="M3" s="8">
        <f t="shared" si="0"/>
        <v>141797140.71000001</v>
      </c>
      <c r="N3" s="8">
        <f t="shared" si="0"/>
        <v>10796882.289999999</v>
      </c>
      <c r="O3" s="8">
        <f t="shared" si="0"/>
        <v>15843503</v>
      </c>
      <c r="P3" s="8">
        <f t="shared" si="0"/>
        <v>40889917.43</v>
      </c>
      <c r="Q3" s="8">
        <f t="shared" si="0"/>
        <v>2880389.71</v>
      </c>
      <c r="R3" s="8">
        <f t="shared" si="0"/>
        <v>50750254.57</v>
      </c>
      <c r="S3" s="8">
        <f t="shared" si="0"/>
        <v>16833771.859999999</v>
      </c>
      <c r="T3" s="8">
        <f t="shared" si="0"/>
        <v>18699787.460000001</v>
      </c>
      <c r="U3" s="8">
        <f t="shared" si="0"/>
        <v>25301419.859999996</v>
      </c>
      <c r="V3" s="8">
        <f t="shared" si="0"/>
        <v>32445915.57</v>
      </c>
      <c r="W3" s="8">
        <f t="shared" si="0"/>
        <v>2849239.29</v>
      </c>
      <c r="X3" s="8">
        <f t="shared" si="0"/>
        <v>17607235.43</v>
      </c>
      <c r="Y3" s="8">
        <f t="shared" ref="Y3:Y9" si="1">SUM(E3:X3)</f>
        <v>687127662.75</v>
      </c>
      <c r="Z3" s="9"/>
    </row>
    <row r="4" spans="1:26">
      <c r="A4" s="5" t="s">
        <v>29</v>
      </c>
      <c r="B4" s="6" t="s">
        <v>30</v>
      </c>
      <c r="C4" s="6"/>
      <c r="D4" s="7" t="s">
        <v>28</v>
      </c>
      <c r="E4" s="8">
        <f t="shared" ref="E4:X4" si="2">E5+E8+E12+E15+E18+E20+E23+E25+E27+E28+E29</f>
        <v>33625418.5</v>
      </c>
      <c r="F4" s="8">
        <f t="shared" si="2"/>
        <v>47512582.399999999</v>
      </c>
      <c r="G4" s="8">
        <f t="shared" si="2"/>
        <v>97275571.350000009</v>
      </c>
      <c r="H4" s="8">
        <f t="shared" si="2"/>
        <v>21123629.950000003</v>
      </c>
      <c r="I4" s="8">
        <f t="shared" si="2"/>
        <v>4988503</v>
      </c>
      <c r="J4" s="8">
        <f t="shared" si="2"/>
        <v>6476029.2000000002</v>
      </c>
      <c r="K4" s="8">
        <f t="shared" si="2"/>
        <v>25669567</v>
      </c>
      <c r="L4" s="8">
        <f t="shared" si="2"/>
        <v>31323832.949999999</v>
      </c>
      <c r="M4" s="8">
        <f t="shared" si="2"/>
        <v>119843198.60000001</v>
      </c>
      <c r="N4" s="8">
        <f t="shared" si="2"/>
        <v>9315145.1999999993</v>
      </c>
      <c r="O4" s="8">
        <f t="shared" si="2"/>
        <v>13732215</v>
      </c>
      <c r="P4" s="8">
        <f t="shared" si="2"/>
        <v>34971636.049999997</v>
      </c>
      <c r="Q4" s="8">
        <f t="shared" si="2"/>
        <v>1884444.4000000001</v>
      </c>
      <c r="R4" s="8">
        <f t="shared" si="2"/>
        <v>42753857.850000001</v>
      </c>
      <c r="S4" s="8">
        <f t="shared" si="2"/>
        <v>14725975</v>
      </c>
      <c r="T4" s="8">
        <f t="shared" si="2"/>
        <v>15254241</v>
      </c>
      <c r="U4" s="8">
        <f t="shared" si="2"/>
        <v>21861041.549999997</v>
      </c>
      <c r="V4" s="8">
        <f t="shared" si="2"/>
        <v>28234179.699999999</v>
      </c>
      <c r="W4" s="8">
        <f t="shared" si="2"/>
        <v>2512997</v>
      </c>
      <c r="X4" s="8">
        <f t="shared" si="2"/>
        <v>14839628.399999999</v>
      </c>
      <c r="Y4" s="8">
        <f t="shared" si="1"/>
        <v>587923694.10000002</v>
      </c>
      <c r="Z4" s="9"/>
    </row>
    <row r="5" spans="1:26">
      <c r="A5" s="5" t="s">
        <v>31</v>
      </c>
      <c r="B5" s="6" t="s">
        <v>32</v>
      </c>
      <c r="C5" s="6"/>
      <c r="D5" s="7" t="s">
        <v>28</v>
      </c>
      <c r="E5" s="8">
        <f>E6+E7</f>
        <v>4504800.09</v>
      </c>
      <c r="F5" s="8">
        <f>F6+F7</f>
        <v>5478000.8100000005</v>
      </c>
      <c r="G5" s="8">
        <f t="shared" ref="G5:X5" si="3">G6+G7</f>
        <v>13733004.92</v>
      </c>
      <c r="H5" s="8">
        <f t="shared" si="3"/>
        <v>2996232.2800000003</v>
      </c>
      <c r="I5" s="8">
        <f t="shared" si="3"/>
        <v>616284.17999999993</v>
      </c>
      <c r="J5" s="8">
        <f t="shared" si="3"/>
        <v>796740.24</v>
      </c>
      <c r="K5" s="8">
        <f t="shared" si="3"/>
        <v>3642997.34</v>
      </c>
      <c r="L5" s="8">
        <f t="shared" si="3"/>
        <v>4480219.6400000006</v>
      </c>
      <c r="M5" s="8">
        <f t="shared" si="3"/>
        <v>15521112.369999999</v>
      </c>
      <c r="N5" s="8">
        <f t="shared" si="3"/>
        <v>1175112.8999999999</v>
      </c>
      <c r="O5" s="8">
        <f t="shared" si="3"/>
        <v>1993140.5</v>
      </c>
      <c r="P5" s="8">
        <f t="shared" si="3"/>
        <v>4493892.5299999993</v>
      </c>
      <c r="Q5" s="8">
        <f t="shared" si="3"/>
        <v>253296.41</v>
      </c>
      <c r="R5" s="8">
        <f t="shared" si="3"/>
        <v>5220012.7300000004</v>
      </c>
      <c r="S5" s="8">
        <f t="shared" si="3"/>
        <v>2161116.08</v>
      </c>
      <c r="T5" s="8">
        <f t="shared" si="3"/>
        <v>2164176.96</v>
      </c>
      <c r="U5" s="8">
        <f t="shared" si="3"/>
        <v>2990964.1</v>
      </c>
      <c r="V5" s="8">
        <f t="shared" si="3"/>
        <v>4068312.82</v>
      </c>
      <c r="W5" s="8">
        <f t="shared" si="3"/>
        <v>340788.29000000004</v>
      </c>
      <c r="X5" s="8">
        <f t="shared" si="3"/>
        <v>1907640.33</v>
      </c>
      <c r="Y5" s="8">
        <f t="shared" si="1"/>
        <v>78537845.519999981</v>
      </c>
      <c r="Z5" s="9"/>
    </row>
    <row r="6" spans="1:26">
      <c r="A6" s="5" t="s">
        <v>33</v>
      </c>
      <c r="B6" s="6" t="s">
        <v>34</v>
      </c>
      <c r="C6" s="6" t="s">
        <v>35</v>
      </c>
      <c r="D6" s="7" t="s">
        <v>36</v>
      </c>
      <c r="E6" s="10">
        <f>216400*12+0.09</f>
        <v>2596800.09</v>
      </c>
      <c r="F6" s="10">
        <f>285500*12+0.81</f>
        <v>3426000.81</v>
      </c>
      <c r="G6" s="10">
        <f>642871*12+0.92</f>
        <v>7714452.9199999999</v>
      </c>
      <c r="H6" s="10">
        <f>129982*12+0.28</f>
        <v>1559784.28</v>
      </c>
      <c r="I6" s="10">
        <f>33132*12+0.18</f>
        <v>397584.18</v>
      </c>
      <c r="J6" s="10">
        <f>43054*12+0.24</f>
        <v>516648.24</v>
      </c>
      <c r="K6" s="10">
        <f>171591*12+0.7</f>
        <v>2059092.7</v>
      </c>
      <c r="L6" s="10">
        <f>210069.6*12+0.44</f>
        <v>2520835.64</v>
      </c>
      <c r="M6" s="10">
        <f>760620*12+0.37</f>
        <v>9127440.3699999992</v>
      </c>
      <c r="N6" s="10">
        <f>61254*12+0.9</f>
        <v>735048.9</v>
      </c>
      <c r="O6" s="10">
        <f>1104180+0.5</f>
        <v>1104180.5</v>
      </c>
      <c r="P6" s="10">
        <f>2829180+0.53</f>
        <v>2829180.53</v>
      </c>
      <c r="Q6" s="10">
        <f>161172+0.41</f>
        <v>161172.41</v>
      </c>
      <c r="R6" s="10">
        <f>270390*12+0.73</f>
        <v>3244680.73</v>
      </c>
      <c r="S6" s="10">
        <f>95933*12+0.08</f>
        <v>1151196.08</v>
      </c>
      <c r="T6" s="10">
        <f>106175*12+0.96</f>
        <v>1274100.96</v>
      </c>
      <c r="U6" s="10">
        <f>1584660+0.1</f>
        <v>1584660.1</v>
      </c>
      <c r="V6" s="10">
        <f>2189820+0.82</f>
        <v>2189820.8199999998</v>
      </c>
      <c r="W6" s="10">
        <f>179832+0.29</f>
        <v>179832.29</v>
      </c>
      <c r="X6" s="10">
        <f>103500*12+0.33</f>
        <v>1242000.33</v>
      </c>
      <c r="Y6" s="8">
        <f t="shared" si="1"/>
        <v>45614512.879999988</v>
      </c>
      <c r="Z6" s="11"/>
    </row>
    <row r="7" spans="1:26">
      <c r="A7" s="5" t="s">
        <v>37</v>
      </c>
      <c r="B7" s="6" t="s">
        <v>38</v>
      </c>
      <c r="C7" s="6" t="s">
        <v>35</v>
      </c>
      <c r="D7" s="7" t="s">
        <v>36</v>
      </c>
      <c r="E7" s="10">
        <f>159000*12</f>
        <v>1908000</v>
      </c>
      <c r="F7" s="10">
        <f>171000*12</f>
        <v>2052000</v>
      </c>
      <c r="G7" s="10">
        <f>501546*12</f>
        <v>6018552</v>
      </c>
      <c r="H7" s="10">
        <f>119704*12</f>
        <v>1436448</v>
      </c>
      <c r="I7" s="10">
        <f>18225*12</f>
        <v>218700</v>
      </c>
      <c r="J7" s="10">
        <f>23341*12</f>
        <v>280092</v>
      </c>
      <c r="K7" s="10">
        <f>131992*12+0.64</f>
        <v>1583904.64</v>
      </c>
      <c r="L7" s="10">
        <f>163282*12</f>
        <v>1959384</v>
      </c>
      <c r="M7" s="10">
        <f>532806*12</f>
        <v>6393672</v>
      </c>
      <c r="N7" s="10">
        <f>36672*12</f>
        <v>440064</v>
      </c>
      <c r="O7" s="10">
        <v>888960</v>
      </c>
      <c r="P7" s="10">
        <v>1664712</v>
      </c>
      <c r="Q7" s="10">
        <v>92124</v>
      </c>
      <c r="R7" s="10">
        <f>164611*12</f>
        <v>1975332</v>
      </c>
      <c r="S7" s="10">
        <f>84160*12</f>
        <v>1009920</v>
      </c>
      <c r="T7" s="10">
        <f>74173*12</f>
        <v>890076</v>
      </c>
      <c r="U7" s="10">
        <v>1406304</v>
      </c>
      <c r="V7" s="10">
        <v>1878492</v>
      </c>
      <c r="W7" s="10">
        <v>160956</v>
      </c>
      <c r="X7" s="10">
        <f>55470*12</f>
        <v>665640</v>
      </c>
      <c r="Y7" s="8">
        <f t="shared" si="1"/>
        <v>32923332.640000001</v>
      </c>
      <c r="Z7" s="9"/>
    </row>
    <row r="8" spans="1:26">
      <c r="A8" s="5" t="s">
        <v>39</v>
      </c>
      <c r="B8" s="6" t="s">
        <v>40</v>
      </c>
      <c r="C8" s="6"/>
      <c r="D8" s="7" t="s">
        <v>28</v>
      </c>
      <c r="E8" s="8">
        <f>E9+E10</f>
        <v>513636</v>
      </c>
      <c r="F8" s="8">
        <f>F9+F10</f>
        <v>734124</v>
      </c>
      <c r="G8" s="8">
        <f t="shared" ref="G8:X8" si="4">G9+G10</f>
        <v>1492248</v>
      </c>
      <c r="H8" s="8">
        <f t="shared" si="4"/>
        <v>321660</v>
      </c>
      <c r="I8" s="8">
        <f t="shared" si="4"/>
        <v>85344</v>
      </c>
      <c r="J8" s="8">
        <f t="shared" si="4"/>
        <v>111648</v>
      </c>
      <c r="K8" s="8">
        <f t="shared" si="4"/>
        <v>423576</v>
      </c>
      <c r="L8" s="8">
        <f t="shared" si="4"/>
        <v>525576</v>
      </c>
      <c r="M8" s="8">
        <f t="shared" si="4"/>
        <v>1832088</v>
      </c>
      <c r="N8" s="8">
        <f t="shared" si="4"/>
        <v>154788</v>
      </c>
      <c r="O8" s="8">
        <f t="shared" si="4"/>
        <v>230424</v>
      </c>
      <c r="P8" s="8">
        <f t="shared" si="4"/>
        <v>527928</v>
      </c>
      <c r="Q8" s="8">
        <f t="shared" si="4"/>
        <v>32124</v>
      </c>
      <c r="R8" s="8">
        <f t="shared" si="4"/>
        <v>661200</v>
      </c>
      <c r="S8" s="8">
        <f t="shared" si="4"/>
        <v>241356</v>
      </c>
      <c r="T8" s="8">
        <f t="shared" si="4"/>
        <v>234564</v>
      </c>
      <c r="U8" s="8">
        <f t="shared" si="4"/>
        <v>332256</v>
      </c>
      <c r="V8" s="8">
        <f t="shared" si="4"/>
        <v>418272</v>
      </c>
      <c r="W8" s="8">
        <f t="shared" si="4"/>
        <v>37428</v>
      </c>
      <c r="X8" s="8">
        <f t="shared" si="4"/>
        <v>256044</v>
      </c>
      <c r="Y8" s="8">
        <f t="shared" si="1"/>
        <v>9166284</v>
      </c>
      <c r="Z8" s="9"/>
    </row>
    <row r="9" spans="1:26">
      <c r="A9" s="5" t="s">
        <v>41</v>
      </c>
      <c r="B9" s="6" t="s">
        <v>42</v>
      </c>
      <c r="C9" s="6" t="s">
        <v>35</v>
      </c>
      <c r="D9" s="7" t="s">
        <v>36</v>
      </c>
      <c r="E9" s="10">
        <f>563*12</f>
        <v>6756</v>
      </c>
      <c r="F9" s="10">
        <f>457*12</f>
        <v>5484</v>
      </c>
      <c r="G9" s="10">
        <f>1594*12</f>
        <v>19128</v>
      </c>
      <c r="H9" s="10">
        <f>405*12</f>
        <v>4860</v>
      </c>
      <c r="I9" s="10">
        <f>72*12</f>
        <v>864</v>
      </c>
      <c r="J9" s="10">
        <f>64*12</f>
        <v>768</v>
      </c>
      <c r="K9" s="10">
        <f>538*12</f>
        <v>6456</v>
      </c>
      <c r="L9" s="10">
        <f>678*12</f>
        <v>8136</v>
      </c>
      <c r="M9" s="10">
        <f>1754*12</f>
        <v>21048</v>
      </c>
      <c r="N9" s="10">
        <f>139*12</f>
        <v>1668</v>
      </c>
      <c r="O9" s="10">
        <v>3384</v>
      </c>
      <c r="P9" s="10">
        <v>5208</v>
      </c>
      <c r="Q9" s="10">
        <v>444</v>
      </c>
      <c r="R9" s="10">
        <f>540*12</f>
        <v>6480</v>
      </c>
      <c r="S9" s="10">
        <f>313*12</f>
        <v>3756</v>
      </c>
      <c r="T9" s="10">
        <f>187*12</f>
        <v>2244</v>
      </c>
      <c r="U9" s="10">
        <v>4896</v>
      </c>
      <c r="V9" s="10">
        <v>6432</v>
      </c>
      <c r="W9" s="10">
        <v>468</v>
      </c>
      <c r="X9" s="10">
        <f>217*12</f>
        <v>2604</v>
      </c>
      <c r="Y9" s="8">
        <f t="shared" si="1"/>
        <v>111084</v>
      </c>
      <c r="Z9" s="9"/>
    </row>
    <row r="10" spans="1:26">
      <c r="A10" s="5" t="s">
        <v>43</v>
      </c>
      <c r="B10" s="6" t="s">
        <v>44</v>
      </c>
      <c r="C10" s="6"/>
      <c r="D10" s="7" t="s">
        <v>28</v>
      </c>
      <c r="E10" s="8">
        <f>E11</f>
        <v>506880</v>
      </c>
      <c r="F10" s="8">
        <f>F11</f>
        <v>728640</v>
      </c>
      <c r="G10" s="8">
        <f t="shared" ref="G10:Y10" si="5">G11</f>
        <v>1473120</v>
      </c>
      <c r="H10" s="8">
        <f t="shared" si="5"/>
        <v>316800</v>
      </c>
      <c r="I10" s="8">
        <f t="shared" si="5"/>
        <v>84480</v>
      </c>
      <c r="J10" s="8">
        <f t="shared" si="5"/>
        <v>110880</v>
      </c>
      <c r="K10" s="8">
        <f t="shared" si="5"/>
        <v>417120</v>
      </c>
      <c r="L10" s="8">
        <f t="shared" si="5"/>
        <v>517440</v>
      </c>
      <c r="M10" s="8">
        <f t="shared" si="5"/>
        <v>1811040</v>
      </c>
      <c r="N10" s="8">
        <f t="shared" si="5"/>
        <v>153120</v>
      </c>
      <c r="O10" s="8">
        <f t="shared" si="5"/>
        <v>227040</v>
      </c>
      <c r="P10" s="8">
        <f t="shared" si="5"/>
        <v>522720</v>
      </c>
      <c r="Q10" s="8">
        <f t="shared" si="5"/>
        <v>31680</v>
      </c>
      <c r="R10" s="8">
        <f t="shared" si="5"/>
        <v>654720</v>
      </c>
      <c r="S10" s="8">
        <f t="shared" si="5"/>
        <v>237600</v>
      </c>
      <c r="T10" s="8">
        <f t="shared" si="5"/>
        <v>232320</v>
      </c>
      <c r="U10" s="8">
        <f t="shared" si="5"/>
        <v>327360</v>
      </c>
      <c r="V10" s="8">
        <f t="shared" si="5"/>
        <v>411840</v>
      </c>
      <c r="W10" s="8">
        <f t="shared" si="5"/>
        <v>36960</v>
      </c>
      <c r="X10" s="8">
        <f t="shared" si="5"/>
        <v>253440</v>
      </c>
      <c r="Y10" s="8">
        <f t="shared" si="5"/>
        <v>9055200</v>
      </c>
      <c r="Z10" s="9"/>
    </row>
    <row r="11" spans="1:26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 t="shared" ref="E11:X11" si="6">440*12*E93</f>
        <v>506880</v>
      </c>
      <c r="F11" s="8">
        <f t="shared" si="6"/>
        <v>728640</v>
      </c>
      <c r="G11" s="8">
        <f t="shared" si="6"/>
        <v>1473120</v>
      </c>
      <c r="H11" s="8">
        <f t="shared" si="6"/>
        <v>316800</v>
      </c>
      <c r="I11" s="8">
        <f t="shared" si="6"/>
        <v>84480</v>
      </c>
      <c r="J11" s="8">
        <f t="shared" si="6"/>
        <v>110880</v>
      </c>
      <c r="K11" s="8">
        <f t="shared" si="6"/>
        <v>417120</v>
      </c>
      <c r="L11" s="8">
        <f t="shared" si="6"/>
        <v>517440</v>
      </c>
      <c r="M11" s="8">
        <f t="shared" si="6"/>
        <v>1811040</v>
      </c>
      <c r="N11" s="8">
        <f t="shared" si="6"/>
        <v>153120</v>
      </c>
      <c r="O11" s="8">
        <f t="shared" si="6"/>
        <v>227040</v>
      </c>
      <c r="P11" s="8">
        <f t="shared" si="6"/>
        <v>522720</v>
      </c>
      <c r="Q11" s="8">
        <f t="shared" si="6"/>
        <v>31680</v>
      </c>
      <c r="R11" s="8">
        <f t="shared" si="6"/>
        <v>654720</v>
      </c>
      <c r="S11" s="8">
        <f t="shared" si="6"/>
        <v>237600</v>
      </c>
      <c r="T11" s="8">
        <f t="shared" si="6"/>
        <v>232320</v>
      </c>
      <c r="U11" s="8">
        <f t="shared" si="6"/>
        <v>327360</v>
      </c>
      <c r="V11" s="8">
        <f t="shared" si="6"/>
        <v>411840</v>
      </c>
      <c r="W11" s="8">
        <f t="shared" si="6"/>
        <v>36960</v>
      </c>
      <c r="X11" s="8">
        <f t="shared" si="6"/>
        <v>253440</v>
      </c>
      <c r="Y11" s="8">
        <f t="shared" ref="Y11:Y26" si="7">SUM(E11:X11)</f>
        <v>9055200</v>
      </c>
      <c r="Z11" s="9"/>
    </row>
    <row r="12" spans="1:26">
      <c r="A12" s="5" t="s">
        <v>47</v>
      </c>
      <c r="B12" s="6" t="s">
        <v>48</v>
      </c>
      <c r="C12" s="6"/>
      <c r="D12" s="7" t="s">
        <v>49</v>
      </c>
      <c r="E12" s="8">
        <f>E13+E14</f>
        <v>157982.40000000002</v>
      </c>
      <c r="F12" s="8">
        <f t="shared" ref="F12:X12" si="8">F13+F14</f>
        <v>230007.59999999998</v>
      </c>
      <c r="G12" s="8">
        <f t="shared" si="8"/>
        <v>441342.43000000005</v>
      </c>
      <c r="H12" s="8">
        <f t="shared" si="8"/>
        <v>97535.66</v>
      </c>
      <c r="I12" s="8">
        <f t="shared" si="8"/>
        <v>22836.809999999998</v>
      </c>
      <c r="J12" s="8">
        <f t="shared" si="8"/>
        <v>29010.959999999999</v>
      </c>
      <c r="K12" s="8">
        <f t="shared" si="8"/>
        <v>119891.66999999998</v>
      </c>
      <c r="L12" s="8">
        <f t="shared" si="8"/>
        <v>140871.31</v>
      </c>
      <c r="M12" s="8">
        <f t="shared" si="8"/>
        <v>569028.24</v>
      </c>
      <c r="N12" s="8">
        <f t="shared" si="8"/>
        <v>44910.29</v>
      </c>
      <c r="O12" s="8">
        <f t="shared" si="8"/>
        <v>61172.5</v>
      </c>
      <c r="P12" s="8">
        <f t="shared" si="8"/>
        <v>170255.52000000002</v>
      </c>
      <c r="Q12" s="8">
        <f t="shared" si="8"/>
        <v>8424</v>
      </c>
      <c r="R12" s="8">
        <f t="shared" si="8"/>
        <v>202785.12</v>
      </c>
      <c r="S12" s="8">
        <f t="shared" si="8"/>
        <v>68586.91</v>
      </c>
      <c r="T12" s="8">
        <f t="shared" si="8"/>
        <v>68224.03</v>
      </c>
      <c r="U12" s="8">
        <f t="shared" si="8"/>
        <v>103051.44</v>
      </c>
      <c r="V12" s="8">
        <f t="shared" si="8"/>
        <v>136604.88</v>
      </c>
      <c r="W12" s="8">
        <f t="shared" si="8"/>
        <v>12958.7</v>
      </c>
      <c r="X12" s="8">
        <f t="shared" si="8"/>
        <v>65492.07</v>
      </c>
      <c r="Y12" s="8">
        <f t="shared" si="7"/>
        <v>2750972.54</v>
      </c>
      <c r="Z12" s="9"/>
    </row>
    <row r="13" spans="1:26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53496.69</v>
      </c>
      <c r="F13" s="8">
        <f>ROUND(F28/0.07*0.00256,2)</f>
        <v>77886.17</v>
      </c>
      <c r="G13" s="8">
        <f t="shared" ref="G13:X13" si="9">ROUND(G28/0.07*0.00256,2)</f>
        <v>149449.29</v>
      </c>
      <c r="H13" s="8">
        <f t="shared" si="9"/>
        <v>33027.949999999997</v>
      </c>
      <c r="I13" s="8">
        <f t="shared" si="9"/>
        <v>7733.1</v>
      </c>
      <c r="J13" s="8">
        <f t="shared" si="9"/>
        <v>9823.82</v>
      </c>
      <c r="K13" s="8">
        <f t="shared" si="9"/>
        <v>40598.239999999998</v>
      </c>
      <c r="L13" s="8">
        <f t="shared" si="9"/>
        <v>47702.45</v>
      </c>
      <c r="M13" s="8">
        <f t="shared" si="9"/>
        <v>192686.81</v>
      </c>
      <c r="N13" s="8">
        <f t="shared" si="9"/>
        <v>15207.72</v>
      </c>
      <c r="O13" s="8">
        <f t="shared" si="9"/>
        <v>20714.5</v>
      </c>
      <c r="P13" s="8">
        <f t="shared" si="9"/>
        <v>57652.66</v>
      </c>
      <c r="Q13" s="8">
        <f t="shared" si="9"/>
        <v>2852.57</v>
      </c>
      <c r="R13" s="8">
        <f t="shared" si="9"/>
        <v>68667.98</v>
      </c>
      <c r="S13" s="8">
        <f t="shared" si="9"/>
        <v>23225.200000000001</v>
      </c>
      <c r="T13" s="8">
        <f t="shared" si="9"/>
        <v>23102.32</v>
      </c>
      <c r="U13" s="8">
        <f t="shared" si="9"/>
        <v>34895.730000000003</v>
      </c>
      <c r="V13" s="8">
        <f t="shared" si="9"/>
        <v>46257.74</v>
      </c>
      <c r="W13" s="8">
        <f t="shared" si="9"/>
        <v>4388.13</v>
      </c>
      <c r="X13" s="8">
        <f t="shared" si="9"/>
        <v>22177.21</v>
      </c>
      <c r="Y13" s="8">
        <f t="shared" si="7"/>
        <v>931546.2799999998</v>
      </c>
      <c r="Z13" s="9"/>
    </row>
    <row r="14" spans="1:26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104485.71</v>
      </c>
      <c r="F14" s="8">
        <f>ROUND(F28/0.07*0.005,2)</f>
        <v>152121.43</v>
      </c>
      <c r="G14" s="8">
        <f t="shared" ref="G14:X14" si="10">ROUND(G28/0.07*0.005,2)</f>
        <v>291893.14</v>
      </c>
      <c r="H14" s="8">
        <f t="shared" si="10"/>
        <v>64507.71</v>
      </c>
      <c r="I14" s="8">
        <f t="shared" si="10"/>
        <v>15103.71</v>
      </c>
      <c r="J14" s="8">
        <f t="shared" si="10"/>
        <v>19187.14</v>
      </c>
      <c r="K14" s="8">
        <f t="shared" si="10"/>
        <v>79293.429999999993</v>
      </c>
      <c r="L14" s="8">
        <f t="shared" si="10"/>
        <v>93168.86</v>
      </c>
      <c r="M14" s="8">
        <f t="shared" si="10"/>
        <v>376341.43</v>
      </c>
      <c r="N14" s="8">
        <f t="shared" si="10"/>
        <v>29702.57</v>
      </c>
      <c r="O14" s="8">
        <f t="shared" si="10"/>
        <v>40458</v>
      </c>
      <c r="P14" s="8">
        <f t="shared" si="10"/>
        <v>112602.86</v>
      </c>
      <c r="Q14" s="8">
        <f t="shared" si="10"/>
        <v>5571.43</v>
      </c>
      <c r="R14" s="8">
        <f t="shared" si="10"/>
        <v>134117.14000000001</v>
      </c>
      <c r="S14" s="8">
        <f t="shared" si="10"/>
        <v>45361.71</v>
      </c>
      <c r="T14" s="8">
        <f t="shared" si="10"/>
        <v>45121.71</v>
      </c>
      <c r="U14" s="8">
        <f t="shared" si="10"/>
        <v>68155.710000000006</v>
      </c>
      <c r="V14" s="8">
        <f t="shared" si="10"/>
        <v>90347.14</v>
      </c>
      <c r="W14" s="8">
        <f t="shared" si="10"/>
        <v>8570.57</v>
      </c>
      <c r="X14" s="8">
        <f t="shared" si="10"/>
        <v>43314.86</v>
      </c>
      <c r="Y14" s="8">
        <f t="shared" si="7"/>
        <v>1819426.26</v>
      </c>
      <c r="Z14" s="9"/>
    </row>
    <row r="15" spans="1:26">
      <c r="A15" s="5" t="s">
        <v>53</v>
      </c>
      <c r="B15" s="6" t="s">
        <v>55</v>
      </c>
      <c r="C15" s="6"/>
      <c r="D15" s="7" t="s">
        <v>28</v>
      </c>
      <c r="E15" s="8">
        <v>18364800</v>
      </c>
      <c r="F15" s="8">
        <v>26399400</v>
      </c>
      <c r="G15" s="8">
        <v>53372700</v>
      </c>
      <c r="H15" s="8">
        <v>11478000</v>
      </c>
      <c r="I15" s="8">
        <v>2793600</v>
      </c>
      <c r="J15" s="8">
        <v>3666600</v>
      </c>
      <c r="K15" s="8">
        <v>13793400</v>
      </c>
      <c r="L15" s="8">
        <v>17110800</v>
      </c>
      <c r="M15" s="8">
        <v>65615900</v>
      </c>
      <c r="N15" s="8">
        <v>5063400</v>
      </c>
      <c r="O15" s="8">
        <v>7507800</v>
      </c>
      <c r="P15" s="8">
        <v>18938700</v>
      </c>
      <c r="Q15" s="8">
        <v>1047600</v>
      </c>
      <c r="R15" s="8">
        <v>23721200</v>
      </c>
      <c r="S15" s="8">
        <v>7857000</v>
      </c>
      <c r="T15" s="8">
        <v>8417200</v>
      </c>
      <c r="U15" s="8">
        <v>11860600</v>
      </c>
      <c r="V15" s="8">
        <v>14921400</v>
      </c>
      <c r="W15" s="8">
        <v>1299900</v>
      </c>
      <c r="X15" s="8">
        <v>8380800</v>
      </c>
      <c r="Y15" s="8">
        <f t="shared" si="7"/>
        <v>321610800</v>
      </c>
      <c r="Z15" s="9"/>
    </row>
    <row r="16" spans="1:26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18158340</v>
      </c>
      <c r="F16" s="16">
        <f t="shared" ref="F16:X16" si="11">F15-F17</f>
        <v>25898912</v>
      </c>
      <c r="G16" s="16">
        <f t="shared" si="11"/>
        <v>52901236</v>
      </c>
      <c r="H16" s="16">
        <f t="shared" si="11"/>
        <v>11078016</v>
      </c>
      <c r="I16" s="16">
        <f t="shared" si="11"/>
        <v>2614464</v>
      </c>
      <c r="J16" s="16">
        <f t="shared" si="11"/>
        <v>3666600</v>
      </c>
      <c r="K16" s="16">
        <f t="shared" si="11"/>
        <v>13793400</v>
      </c>
      <c r="L16" s="16">
        <f t="shared" si="11"/>
        <v>16828656</v>
      </c>
      <c r="M16" s="16">
        <f t="shared" si="11"/>
        <v>65038224</v>
      </c>
      <c r="N16" s="16">
        <f t="shared" si="11"/>
        <v>4880704</v>
      </c>
      <c r="O16" s="16">
        <f t="shared" si="11"/>
        <v>7323856</v>
      </c>
      <c r="P16" s="16">
        <f t="shared" si="11"/>
        <v>18716388</v>
      </c>
      <c r="Q16" s="16">
        <f t="shared" si="11"/>
        <v>892244</v>
      </c>
      <c r="R16" s="16">
        <f t="shared" si="11"/>
        <v>23504600</v>
      </c>
      <c r="S16" s="16">
        <f t="shared" si="11"/>
        <v>7679164</v>
      </c>
      <c r="T16" s="16">
        <f t="shared" si="11"/>
        <v>8251128</v>
      </c>
      <c r="U16" s="16">
        <f t="shared" si="11"/>
        <v>11463016</v>
      </c>
      <c r="V16" s="16">
        <f t="shared" si="11"/>
        <v>14727620</v>
      </c>
      <c r="W16" s="16">
        <f t="shared" si="11"/>
        <v>1299900</v>
      </c>
      <c r="X16" s="16">
        <f t="shared" si="11"/>
        <v>8199496</v>
      </c>
      <c r="Y16" s="8">
        <f t="shared" si="7"/>
        <v>316915964</v>
      </c>
      <c r="Z16" s="15"/>
    </row>
    <row r="17" spans="1:26">
      <c r="A17" s="5" t="s">
        <v>56</v>
      </c>
      <c r="B17" s="14" t="s">
        <v>60</v>
      </c>
      <c r="C17" s="14" t="s">
        <v>35</v>
      </c>
      <c r="D17" s="15" t="s">
        <v>61</v>
      </c>
      <c r="E17" s="16">
        <v>206460</v>
      </c>
      <c r="F17" s="16">
        <v>500488</v>
      </c>
      <c r="G17" s="16">
        <v>471464</v>
      </c>
      <c r="H17" s="16">
        <v>399984</v>
      </c>
      <c r="I17" s="16">
        <v>179136</v>
      </c>
      <c r="J17" s="16"/>
      <c r="K17" s="16"/>
      <c r="L17" s="16">
        <v>282144</v>
      </c>
      <c r="M17" s="16">
        <v>577676</v>
      </c>
      <c r="N17" s="16">
        <v>182696</v>
      </c>
      <c r="O17" s="16">
        <v>183944</v>
      </c>
      <c r="P17" s="16">
        <v>222312</v>
      </c>
      <c r="Q17" s="16">
        <f>(2825+9288)*12+2000*5</f>
        <v>155356</v>
      </c>
      <c r="R17" s="16">
        <v>216600</v>
      </c>
      <c r="S17" s="16">
        <v>177836</v>
      </c>
      <c r="T17" s="16">
        <v>166072</v>
      </c>
      <c r="U17" s="16">
        <v>397584</v>
      </c>
      <c r="V17" s="16">
        <v>193780</v>
      </c>
      <c r="W17" s="16"/>
      <c r="X17" s="16">
        <v>181304</v>
      </c>
      <c r="Y17" s="8">
        <f t="shared" si="7"/>
        <v>4694836</v>
      </c>
      <c r="Z17" s="15"/>
    </row>
    <row r="18" spans="1:26">
      <c r="A18" s="5" t="s">
        <v>59</v>
      </c>
      <c r="B18" s="6" t="s">
        <v>63</v>
      </c>
      <c r="C18" s="6"/>
      <c r="D18" s="15" t="s">
        <v>28</v>
      </c>
      <c r="E18" s="17">
        <f>E19</f>
        <v>2194200</v>
      </c>
      <c r="F18" s="17">
        <f>F19</f>
        <v>3194550</v>
      </c>
      <c r="G18" s="17">
        <f t="shared" ref="G18:X18" si="12">G19</f>
        <v>6129756</v>
      </c>
      <c r="H18" s="17">
        <f t="shared" si="12"/>
        <v>1354662</v>
      </c>
      <c r="I18" s="17">
        <f t="shared" si="12"/>
        <v>317178</v>
      </c>
      <c r="J18" s="17">
        <f t="shared" si="12"/>
        <v>402930</v>
      </c>
      <c r="K18" s="17">
        <f t="shared" si="12"/>
        <v>1665162</v>
      </c>
      <c r="L18" s="17">
        <f t="shared" si="12"/>
        <v>1956546</v>
      </c>
      <c r="M18" s="17">
        <f t="shared" si="12"/>
        <v>7903170</v>
      </c>
      <c r="N18" s="17">
        <f t="shared" si="12"/>
        <v>623754</v>
      </c>
      <c r="O18" s="17">
        <f t="shared" si="12"/>
        <v>849618</v>
      </c>
      <c r="P18" s="17">
        <f t="shared" si="12"/>
        <v>2364660</v>
      </c>
      <c r="Q18" s="17">
        <f t="shared" si="12"/>
        <v>117000</v>
      </c>
      <c r="R18" s="17">
        <f t="shared" si="12"/>
        <v>2816460</v>
      </c>
      <c r="S18" s="17">
        <f t="shared" si="12"/>
        <v>952596</v>
      </c>
      <c r="T18" s="17">
        <f t="shared" si="12"/>
        <v>947556</v>
      </c>
      <c r="U18" s="17">
        <f t="shared" si="12"/>
        <v>1431270</v>
      </c>
      <c r="V18" s="17">
        <f t="shared" si="12"/>
        <v>1897290</v>
      </c>
      <c r="W18" s="17">
        <f t="shared" si="12"/>
        <v>179982</v>
      </c>
      <c r="X18" s="17">
        <f t="shared" si="12"/>
        <v>909612</v>
      </c>
      <c r="Y18" s="8">
        <f t="shared" si="7"/>
        <v>38207952</v>
      </c>
      <c r="Z18" s="15"/>
    </row>
    <row r="19" spans="1:26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2194200</v>
      </c>
      <c r="F19" s="17">
        <f>ROUND(F28/0.07*0.105,2)</f>
        <v>3194550</v>
      </c>
      <c r="G19" s="17">
        <f t="shared" ref="G19:X19" si="13">ROUND(G28/0.07*0.105,2)</f>
        <v>6129756</v>
      </c>
      <c r="H19" s="17">
        <f t="shared" si="13"/>
        <v>1354662</v>
      </c>
      <c r="I19" s="17">
        <f t="shared" si="13"/>
        <v>317178</v>
      </c>
      <c r="J19" s="17">
        <f t="shared" si="13"/>
        <v>402930</v>
      </c>
      <c r="K19" s="17">
        <f t="shared" si="13"/>
        <v>1665162</v>
      </c>
      <c r="L19" s="17">
        <f t="shared" si="13"/>
        <v>1956546</v>
      </c>
      <c r="M19" s="17">
        <f t="shared" si="13"/>
        <v>7903170</v>
      </c>
      <c r="N19" s="17">
        <f t="shared" si="13"/>
        <v>623754</v>
      </c>
      <c r="O19" s="17">
        <f t="shared" si="13"/>
        <v>849618</v>
      </c>
      <c r="P19" s="17">
        <f t="shared" si="13"/>
        <v>2364660</v>
      </c>
      <c r="Q19" s="17">
        <f t="shared" si="13"/>
        <v>117000</v>
      </c>
      <c r="R19" s="17">
        <f t="shared" si="13"/>
        <v>2816460</v>
      </c>
      <c r="S19" s="17">
        <f t="shared" si="13"/>
        <v>952596</v>
      </c>
      <c r="T19" s="17">
        <f t="shared" si="13"/>
        <v>947556</v>
      </c>
      <c r="U19" s="17">
        <f t="shared" si="13"/>
        <v>1431270</v>
      </c>
      <c r="V19" s="17">
        <f t="shared" si="13"/>
        <v>1897290</v>
      </c>
      <c r="W19" s="17">
        <f t="shared" si="13"/>
        <v>179982</v>
      </c>
      <c r="X19" s="17">
        <f t="shared" si="13"/>
        <v>909612</v>
      </c>
      <c r="Y19" s="8">
        <f t="shared" si="7"/>
        <v>38207952</v>
      </c>
      <c r="Z19" s="15"/>
    </row>
    <row r="20" spans="1:26">
      <c r="A20" s="5" t="s">
        <v>64</v>
      </c>
      <c r="B20" s="6" t="s">
        <v>68</v>
      </c>
      <c r="C20" s="6"/>
      <c r="D20" s="15" t="s">
        <v>51</v>
      </c>
      <c r="E20" s="17">
        <f>E21+E22</f>
        <v>835885.72</v>
      </c>
      <c r="F20" s="17">
        <f>F21+F22</f>
        <v>1216971.42</v>
      </c>
      <c r="G20" s="17">
        <f t="shared" ref="G20:X20" si="14">G21+G22</f>
        <v>2335145.14</v>
      </c>
      <c r="H20" s="17">
        <f t="shared" si="14"/>
        <v>516061.72</v>
      </c>
      <c r="I20" s="17">
        <f t="shared" si="14"/>
        <v>120829.72</v>
      </c>
      <c r="J20" s="17">
        <f t="shared" si="14"/>
        <v>153497.14000000001</v>
      </c>
      <c r="K20" s="17">
        <f t="shared" si="14"/>
        <v>634347.42000000004</v>
      </c>
      <c r="L20" s="17">
        <f t="shared" si="14"/>
        <v>745350.86</v>
      </c>
      <c r="M20" s="17">
        <f t="shared" si="14"/>
        <v>3010731.42</v>
      </c>
      <c r="N20" s="17">
        <f t="shared" si="14"/>
        <v>237620.58</v>
      </c>
      <c r="O20" s="17">
        <f t="shared" si="14"/>
        <v>323664</v>
      </c>
      <c r="P20" s="17">
        <f t="shared" si="14"/>
        <v>900822.86</v>
      </c>
      <c r="Q20" s="17">
        <f t="shared" si="14"/>
        <v>44571.42</v>
      </c>
      <c r="R20" s="17">
        <f t="shared" si="14"/>
        <v>1072937.1399999999</v>
      </c>
      <c r="S20" s="17">
        <f t="shared" si="14"/>
        <v>362893.72</v>
      </c>
      <c r="T20" s="17">
        <f t="shared" si="14"/>
        <v>360973.72</v>
      </c>
      <c r="U20" s="17">
        <f t="shared" si="14"/>
        <v>545245.72</v>
      </c>
      <c r="V20" s="17">
        <f t="shared" si="14"/>
        <v>722777.14</v>
      </c>
      <c r="W20" s="17">
        <f t="shared" si="14"/>
        <v>68564.58</v>
      </c>
      <c r="X20" s="17">
        <f t="shared" si="14"/>
        <v>346518.86</v>
      </c>
      <c r="Y20" s="8">
        <f t="shared" si="7"/>
        <v>14555410.300000001</v>
      </c>
      <c r="Z20" s="15"/>
    </row>
    <row r="21" spans="1:26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417942.86</v>
      </c>
      <c r="F21" s="17">
        <f>ROUND(F28/0.07*0.02,2)</f>
        <v>608485.71</v>
      </c>
      <c r="G21" s="17">
        <f t="shared" ref="G21:X21" si="15">ROUND(G28/0.07*0.02,2)</f>
        <v>1167572.57</v>
      </c>
      <c r="H21" s="17">
        <f t="shared" si="15"/>
        <v>258030.86</v>
      </c>
      <c r="I21" s="17">
        <f t="shared" si="15"/>
        <v>60414.86</v>
      </c>
      <c r="J21" s="17">
        <f t="shared" si="15"/>
        <v>76748.570000000007</v>
      </c>
      <c r="K21" s="17">
        <f t="shared" si="15"/>
        <v>317173.71000000002</v>
      </c>
      <c r="L21" s="17">
        <f t="shared" si="15"/>
        <v>372675.43</v>
      </c>
      <c r="M21" s="17">
        <f t="shared" si="15"/>
        <v>1505365.71</v>
      </c>
      <c r="N21" s="17">
        <f t="shared" si="15"/>
        <v>118810.29</v>
      </c>
      <c r="O21" s="17">
        <f t="shared" si="15"/>
        <v>161832</v>
      </c>
      <c r="P21" s="17">
        <f t="shared" si="15"/>
        <v>450411.43</v>
      </c>
      <c r="Q21" s="17">
        <f t="shared" si="15"/>
        <v>22285.71</v>
      </c>
      <c r="R21" s="17">
        <f t="shared" si="15"/>
        <v>536468.56999999995</v>
      </c>
      <c r="S21" s="17">
        <f t="shared" si="15"/>
        <v>181446.86</v>
      </c>
      <c r="T21" s="17">
        <f t="shared" si="15"/>
        <v>180486.86</v>
      </c>
      <c r="U21" s="17">
        <f t="shared" si="15"/>
        <v>272622.86</v>
      </c>
      <c r="V21" s="17">
        <f t="shared" si="15"/>
        <v>361388.57</v>
      </c>
      <c r="W21" s="17">
        <f t="shared" si="15"/>
        <v>34282.29</v>
      </c>
      <c r="X21" s="17">
        <f t="shared" si="15"/>
        <v>173259.43</v>
      </c>
      <c r="Y21" s="8">
        <f t="shared" si="7"/>
        <v>7277705.1500000004</v>
      </c>
      <c r="Z21" s="15"/>
    </row>
    <row r="22" spans="1:26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417942.86</v>
      </c>
      <c r="F22" s="17">
        <f>ROUND(F28/0.07*0.02,2)</f>
        <v>608485.71</v>
      </c>
      <c r="G22" s="17">
        <f t="shared" ref="G22:X22" si="16">ROUND(G28/0.07*0.02,2)</f>
        <v>1167572.57</v>
      </c>
      <c r="H22" s="17">
        <f t="shared" si="16"/>
        <v>258030.86</v>
      </c>
      <c r="I22" s="17">
        <f t="shared" si="16"/>
        <v>60414.86</v>
      </c>
      <c r="J22" s="17">
        <f t="shared" si="16"/>
        <v>76748.570000000007</v>
      </c>
      <c r="K22" s="17">
        <f t="shared" si="16"/>
        <v>317173.71000000002</v>
      </c>
      <c r="L22" s="17">
        <f t="shared" si="16"/>
        <v>372675.43</v>
      </c>
      <c r="M22" s="17">
        <f t="shared" si="16"/>
        <v>1505365.71</v>
      </c>
      <c r="N22" s="17">
        <f t="shared" si="16"/>
        <v>118810.29</v>
      </c>
      <c r="O22" s="17">
        <f t="shared" si="16"/>
        <v>161832</v>
      </c>
      <c r="P22" s="17">
        <f t="shared" si="16"/>
        <v>450411.43</v>
      </c>
      <c r="Q22" s="17">
        <f t="shared" si="16"/>
        <v>22285.71</v>
      </c>
      <c r="R22" s="17">
        <f t="shared" si="16"/>
        <v>536468.56999999995</v>
      </c>
      <c r="S22" s="17">
        <f t="shared" si="16"/>
        <v>181446.86</v>
      </c>
      <c r="T22" s="17">
        <f t="shared" si="16"/>
        <v>180486.86</v>
      </c>
      <c r="U22" s="17">
        <f t="shared" si="16"/>
        <v>272622.86</v>
      </c>
      <c r="V22" s="17">
        <f t="shared" si="16"/>
        <v>361388.57</v>
      </c>
      <c r="W22" s="17">
        <f t="shared" si="16"/>
        <v>34282.29</v>
      </c>
      <c r="X22" s="17">
        <f t="shared" si="16"/>
        <v>173259.43</v>
      </c>
      <c r="Y22" s="8">
        <f t="shared" si="7"/>
        <v>7277705.1500000004</v>
      </c>
      <c r="Z22" s="15"/>
    </row>
    <row r="23" spans="1:26">
      <c r="A23" s="5" t="s">
        <v>72</v>
      </c>
      <c r="B23" s="6" t="s">
        <v>75</v>
      </c>
      <c r="C23" s="6"/>
      <c r="D23" s="7" t="s">
        <v>28</v>
      </c>
      <c r="E23" s="8">
        <f>E24</f>
        <v>3343542.86</v>
      </c>
      <c r="F23" s="8">
        <f>F24</f>
        <v>4867885.71</v>
      </c>
      <c r="G23" s="8">
        <f t="shared" ref="G23:X23" si="17">G24</f>
        <v>9340580.5700000003</v>
      </c>
      <c r="H23" s="8">
        <f t="shared" si="17"/>
        <v>2064246.86</v>
      </c>
      <c r="I23" s="8">
        <f t="shared" si="17"/>
        <v>483318.86</v>
      </c>
      <c r="J23" s="8">
        <f t="shared" si="17"/>
        <v>613988.56999999995</v>
      </c>
      <c r="K23" s="8">
        <f t="shared" si="17"/>
        <v>2537389.71</v>
      </c>
      <c r="L23" s="8">
        <f t="shared" si="17"/>
        <v>2981403.43</v>
      </c>
      <c r="M23" s="8">
        <f t="shared" si="17"/>
        <v>12042925.710000001</v>
      </c>
      <c r="N23" s="8">
        <f t="shared" si="17"/>
        <v>950482.29</v>
      </c>
      <c r="O23" s="8">
        <f t="shared" si="17"/>
        <v>1294656</v>
      </c>
      <c r="P23" s="8">
        <f t="shared" si="17"/>
        <v>3603291.43</v>
      </c>
      <c r="Q23" s="8">
        <f t="shared" si="17"/>
        <v>178285.71</v>
      </c>
      <c r="R23" s="8">
        <f t="shared" si="17"/>
        <v>4291748.57</v>
      </c>
      <c r="S23" s="8">
        <f t="shared" si="17"/>
        <v>1451574.86</v>
      </c>
      <c r="T23" s="8">
        <f t="shared" si="17"/>
        <v>1443894.86</v>
      </c>
      <c r="U23" s="8">
        <f t="shared" si="17"/>
        <v>2180982.86</v>
      </c>
      <c r="V23" s="8">
        <f t="shared" si="17"/>
        <v>2891108.57</v>
      </c>
      <c r="W23" s="8">
        <f t="shared" si="17"/>
        <v>274258.28999999998</v>
      </c>
      <c r="X23" s="8">
        <f t="shared" si="17"/>
        <v>1386075.43</v>
      </c>
      <c r="Y23" s="8">
        <f t="shared" si="7"/>
        <v>58221641.149999999</v>
      </c>
      <c r="Z23" s="9"/>
    </row>
    <row r="24" spans="1:26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3343542.86</v>
      </c>
      <c r="F24" s="8">
        <f>ROUND(F28/0.07*0.16,2)</f>
        <v>4867885.71</v>
      </c>
      <c r="G24" s="8">
        <f t="shared" ref="G24:X24" si="18">ROUND(G28/0.07*0.16,2)</f>
        <v>9340580.5700000003</v>
      </c>
      <c r="H24" s="8">
        <f t="shared" si="18"/>
        <v>2064246.86</v>
      </c>
      <c r="I24" s="8">
        <f t="shared" si="18"/>
        <v>483318.86</v>
      </c>
      <c r="J24" s="8">
        <f t="shared" si="18"/>
        <v>613988.56999999995</v>
      </c>
      <c r="K24" s="8">
        <f t="shared" si="18"/>
        <v>2537389.71</v>
      </c>
      <c r="L24" s="8">
        <f t="shared" si="18"/>
        <v>2981403.43</v>
      </c>
      <c r="M24" s="8">
        <f t="shared" si="18"/>
        <v>12042925.710000001</v>
      </c>
      <c r="N24" s="8">
        <f t="shared" si="18"/>
        <v>950482.29</v>
      </c>
      <c r="O24" s="8">
        <f t="shared" si="18"/>
        <v>1294656</v>
      </c>
      <c r="P24" s="8">
        <f t="shared" si="18"/>
        <v>3603291.43</v>
      </c>
      <c r="Q24" s="8">
        <f t="shared" si="18"/>
        <v>178285.71</v>
      </c>
      <c r="R24" s="8">
        <f t="shared" si="18"/>
        <v>4291748.57</v>
      </c>
      <c r="S24" s="8">
        <f t="shared" si="18"/>
        <v>1451574.86</v>
      </c>
      <c r="T24" s="8">
        <f t="shared" si="18"/>
        <v>1443894.86</v>
      </c>
      <c r="U24" s="8">
        <f t="shared" si="18"/>
        <v>2180982.86</v>
      </c>
      <c r="V24" s="8">
        <f t="shared" si="18"/>
        <v>2891108.57</v>
      </c>
      <c r="W24" s="8">
        <f t="shared" si="18"/>
        <v>274258.28999999998</v>
      </c>
      <c r="X24" s="8">
        <f t="shared" si="18"/>
        <v>1386075.43</v>
      </c>
      <c r="Y24" s="8">
        <f t="shared" si="7"/>
        <v>58221641.149999999</v>
      </c>
      <c r="Z24" s="9"/>
    </row>
    <row r="25" spans="1:26">
      <c r="A25" s="5" t="s">
        <v>76</v>
      </c>
      <c r="B25" s="6" t="s">
        <v>80</v>
      </c>
      <c r="C25" s="6"/>
      <c r="D25" s="7" t="s">
        <v>28</v>
      </c>
      <c r="E25" s="8">
        <f>E26</f>
        <v>1671771.43</v>
      </c>
      <c r="F25" s="8">
        <f>F26</f>
        <v>2433942.86</v>
      </c>
      <c r="G25" s="8">
        <f t="shared" ref="G25:X25" si="19">G26</f>
        <v>4670290.29</v>
      </c>
      <c r="H25" s="8">
        <f t="shared" si="19"/>
        <v>1032123.43</v>
      </c>
      <c r="I25" s="8">
        <f t="shared" si="19"/>
        <v>241659.43</v>
      </c>
      <c r="J25" s="8">
        <f t="shared" si="19"/>
        <v>306994.28999999998</v>
      </c>
      <c r="K25" s="8">
        <f t="shared" si="19"/>
        <v>1268694.8600000001</v>
      </c>
      <c r="L25" s="8">
        <f t="shared" si="19"/>
        <v>1490701.71</v>
      </c>
      <c r="M25" s="8">
        <f t="shared" si="19"/>
        <v>6021462.8600000003</v>
      </c>
      <c r="N25" s="8">
        <f t="shared" si="19"/>
        <v>475241.14</v>
      </c>
      <c r="O25" s="8">
        <f t="shared" si="19"/>
        <v>647328</v>
      </c>
      <c r="P25" s="8">
        <f t="shared" si="19"/>
        <v>1801645.71</v>
      </c>
      <c r="Q25" s="8">
        <f t="shared" si="19"/>
        <v>89142.86</v>
      </c>
      <c r="R25" s="8">
        <f t="shared" si="19"/>
        <v>2145874.29</v>
      </c>
      <c r="S25" s="8">
        <f t="shared" si="19"/>
        <v>725787.43</v>
      </c>
      <c r="T25" s="8">
        <f t="shared" si="19"/>
        <v>721947.43</v>
      </c>
      <c r="U25" s="8">
        <f t="shared" si="19"/>
        <v>1090491.43</v>
      </c>
      <c r="V25" s="8">
        <f t="shared" si="19"/>
        <v>1445554.29</v>
      </c>
      <c r="W25" s="8">
        <f t="shared" si="19"/>
        <v>137129.14000000001</v>
      </c>
      <c r="X25" s="8">
        <f t="shared" si="19"/>
        <v>693037.71</v>
      </c>
      <c r="Y25" s="8">
        <f t="shared" si="7"/>
        <v>29110820.589999996</v>
      </c>
      <c r="Z25" s="9"/>
    </row>
    <row r="26" spans="1:26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1671771.43</v>
      </c>
      <c r="F26" s="8">
        <f>ROUND(F28/0.07*0.08,2)</f>
        <v>2433942.86</v>
      </c>
      <c r="G26" s="8">
        <f t="shared" ref="G26:X26" si="20">ROUND(G28/0.07*0.08,2)</f>
        <v>4670290.29</v>
      </c>
      <c r="H26" s="8">
        <f t="shared" si="20"/>
        <v>1032123.43</v>
      </c>
      <c r="I26" s="8">
        <f t="shared" si="20"/>
        <v>241659.43</v>
      </c>
      <c r="J26" s="8">
        <f t="shared" si="20"/>
        <v>306994.28999999998</v>
      </c>
      <c r="K26" s="8">
        <f t="shared" si="20"/>
        <v>1268694.8600000001</v>
      </c>
      <c r="L26" s="8">
        <f t="shared" si="20"/>
        <v>1490701.71</v>
      </c>
      <c r="M26" s="8">
        <f t="shared" si="20"/>
        <v>6021462.8600000003</v>
      </c>
      <c r="N26" s="8">
        <f t="shared" si="20"/>
        <v>475241.14</v>
      </c>
      <c r="O26" s="8">
        <f t="shared" si="20"/>
        <v>647328</v>
      </c>
      <c r="P26" s="8">
        <f t="shared" si="20"/>
        <v>1801645.71</v>
      </c>
      <c r="Q26" s="8">
        <f t="shared" si="20"/>
        <v>89142.86</v>
      </c>
      <c r="R26" s="8">
        <f t="shared" si="20"/>
        <v>2145874.29</v>
      </c>
      <c r="S26" s="8">
        <f t="shared" si="20"/>
        <v>725787.43</v>
      </c>
      <c r="T26" s="8">
        <f t="shared" si="20"/>
        <v>721947.43</v>
      </c>
      <c r="U26" s="8">
        <f t="shared" si="20"/>
        <v>1090491.43</v>
      </c>
      <c r="V26" s="8">
        <f t="shared" si="20"/>
        <v>1445554.29</v>
      </c>
      <c r="W26" s="8">
        <f t="shared" si="20"/>
        <v>137129.14000000001</v>
      </c>
      <c r="X26" s="8">
        <f t="shared" si="20"/>
        <v>693037.71</v>
      </c>
      <c r="Y26" s="8">
        <f t="shared" si="7"/>
        <v>29110820.589999996</v>
      </c>
      <c r="Z26" s="9"/>
    </row>
    <row r="27" spans="1:26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576000</v>
      </c>
      <c r="F27" s="8">
        <f>6000*F93</f>
        <v>828000</v>
      </c>
      <c r="G27" s="8">
        <f t="shared" ref="G27:Y27" si="21">6000*G93</f>
        <v>1674000</v>
      </c>
      <c r="H27" s="8">
        <f t="shared" si="21"/>
        <v>360000</v>
      </c>
      <c r="I27" s="8">
        <f t="shared" si="21"/>
        <v>96000</v>
      </c>
      <c r="J27" s="8">
        <f t="shared" si="21"/>
        <v>126000</v>
      </c>
      <c r="K27" s="8">
        <f t="shared" si="21"/>
        <v>474000</v>
      </c>
      <c r="L27" s="8">
        <f t="shared" si="21"/>
        <v>588000</v>
      </c>
      <c r="M27" s="8">
        <f t="shared" si="21"/>
        <v>2058000</v>
      </c>
      <c r="N27" s="8">
        <f t="shared" si="21"/>
        <v>174000</v>
      </c>
      <c r="O27" s="8">
        <f t="shared" si="21"/>
        <v>258000</v>
      </c>
      <c r="P27" s="8">
        <f t="shared" si="21"/>
        <v>594000</v>
      </c>
      <c r="Q27" s="8">
        <f t="shared" si="21"/>
        <v>36000</v>
      </c>
      <c r="R27" s="8">
        <f t="shared" si="21"/>
        <v>744000</v>
      </c>
      <c r="S27" s="8">
        <f t="shared" si="21"/>
        <v>270000</v>
      </c>
      <c r="T27" s="8">
        <f t="shared" si="21"/>
        <v>264000</v>
      </c>
      <c r="U27" s="8">
        <f t="shared" si="21"/>
        <v>372000</v>
      </c>
      <c r="V27" s="8">
        <f t="shared" si="21"/>
        <v>468000</v>
      </c>
      <c r="W27" s="8">
        <f t="shared" si="21"/>
        <v>42000</v>
      </c>
      <c r="X27" s="8">
        <f t="shared" si="21"/>
        <v>288000</v>
      </c>
      <c r="Y27" s="8">
        <f t="shared" si="21"/>
        <v>10290000</v>
      </c>
      <c r="Z27" s="9"/>
    </row>
    <row r="28" spans="1:26">
      <c r="A28" s="5" t="s">
        <v>84</v>
      </c>
      <c r="B28" s="6" t="s">
        <v>88</v>
      </c>
      <c r="C28" s="6" t="s">
        <v>88</v>
      </c>
      <c r="D28" s="7" t="s">
        <v>89</v>
      </c>
      <c r="E28" s="16">
        <f>121900*12</f>
        <v>1462800</v>
      </c>
      <c r="F28" s="16">
        <f>177475*12</f>
        <v>2129700</v>
      </c>
      <c r="G28" s="16">
        <f>340542*12</f>
        <v>4086504</v>
      </c>
      <c r="H28" s="16">
        <f>75259*12</f>
        <v>903108</v>
      </c>
      <c r="I28" s="16">
        <f>17621*12</f>
        <v>211452</v>
      </c>
      <c r="J28" s="16">
        <f>22385*12</f>
        <v>268620</v>
      </c>
      <c r="K28" s="16">
        <f>92509*12</f>
        <v>1110108</v>
      </c>
      <c r="L28" s="16">
        <f>108697*12</f>
        <v>1304364</v>
      </c>
      <c r="M28" s="16">
        <f>439065*12</f>
        <v>5268780</v>
      </c>
      <c r="N28" s="16">
        <f>34653*12</f>
        <v>415836</v>
      </c>
      <c r="O28" s="16">
        <v>566412</v>
      </c>
      <c r="P28" s="16">
        <v>1576440</v>
      </c>
      <c r="Q28" s="16">
        <v>78000</v>
      </c>
      <c r="R28" s="16">
        <f>156470*12</f>
        <v>1877640</v>
      </c>
      <c r="S28" s="16">
        <f>52922*12</f>
        <v>635064</v>
      </c>
      <c r="T28" s="16">
        <f>52642*12</f>
        <v>631704</v>
      </c>
      <c r="U28" s="16">
        <v>954180</v>
      </c>
      <c r="V28" s="16">
        <v>1264860</v>
      </c>
      <c r="W28" s="16">
        <v>119988</v>
      </c>
      <c r="X28" s="16">
        <f>50534*12</f>
        <v>606408</v>
      </c>
      <c r="Y28" s="8">
        <f t="shared" ref="Y28:Y89" si="22">SUM(E28:X28)</f>
        <v>25471968</v>
      </c>
      <c r="Z28" s="15"/>
    </row>
    <row r="29" spans="1:26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8">
        <f t="shared" si="22"/>
        <v>0</v>
      </c>
      <c r="Z29" s="15"/>
    </row>
    <row r="30" spans="1:26">
      <c r="A30" s="5" t="s">
        <v>90</v>
      </c>
      <c r="B30" s="6" t="s">
        <v>95</v>
      </c>
      <c r="C30" s="6"/>
      <c r="D30" s="7" t="s">
        <v>28</v>
      </c>
      <c r="E30" s="8">
        <f t="shared" ref="E30:F30" si="23">E31+E39+E42+E44</f>
        <v>9480</v>
      </c>
      <c r="F30" s="8">
        <f t="shared" si="23"/>
        <v>5960</v>
      </c>
      <c r="G30" s="8">
        <f t="shared" ref="G30" si="24">G31+G39+G42+G44</f>
        <v>64021.2</v>
      </c>
      <c r="H30" s="8">
        <f t="shared" ref="H30" si="25">H31+H39+H42+H44</f>
        <v>3120</v>
      </c>
      <c r="I30" s="8">
        <f t="shared" ref="I30" si="26">I31+I39+I42+I44</f>
        <v>1120</v>
      </c>
      <c r="J30" s="8">
        <f t="shared" ref="J30" si="27">J31+J39+J42+J44</f>
        <v>2760</v>
      </c>
      <c r="K30" s="8">
        <f t="shared" ref="K30" si="28">K31+K39+K42+K44</f>
        <v>14920</v>
      </c>
      <c r="L30" s="8">
        <f t="shared" ref="L30:Q30" si="29">L31+L39+L42+L44</f>
        <v>12920</v>
      </c>
      <c r="M30" s="8">
        <f t="shared" si="29"/>
        <v>31280</v>
      </c>
      <c r="N30" s="8">
        <f t="shared" si="29"/>
        <v>5520</v>
      </c>
      <c r="O30" s="8">
        <f t="shared" si="29"/>
        <v>6360</v>
      </c>
      <c r="P30" s="8">
        <f t="shared" si="29"/>
        <v>7300</v>
      </c>
      <c r="Q30" s="8">
        <f t="shared" si="29"/>
        <v>720</v>
      </c>
      <c r="R30" s="8">
        <f>R31+R39+R42+R44</f>
        <v>13130</v>
      </c>
      <c r="S30" s="8">
        <f t="shared" ref="S30:X30" si="30">S31+S39+S42+S44</f>
        <v>3660</v>
      </c>
      <c r="T30" s="8">
        <f t="shared" si="30"/>
        <v>2600</v>
      </c>
      <c r="U30" s="8">
        <f t="shared" si="30"/>
        <v>4620</v>
      </c>
      <c r="V30" s="8">
        <f t="shared" si="30"/>
        <v>11280</v>
      </c>
      <c r="W30" s="8">
        <f t="shared" si="30"/>
        <v>360</v>
      </c>
      <c r="X30" s="8">
        <f t="shared" si="30"/>
        <v>7040</v>
      </c>
      <c r="Y30" s="8">
        <f t="shared" si="22"/>
        <v>208171.2</v>
      </c>
      <c r="Z30" s="9"/>
    </row>
    <row r="31" spans="1:26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 t="shared" ref="G31:X31" si="31">G32+G33+G34+G35+G36+G37+G38</f>
        <v>0</v>
      </c>
      <c r="H31" s="8">
        <f t="shared" si="31"/>
        <v>0</v>
      </c>
      <c r="I31" s="8">
        <f t="shared" si="31"/>
        <v>0</v>
      </c>
      <c r="J31" s="8">
        <f t="shared" si="31"/>
        <v>0</v>
      </c>
      <c r="K31" s="8">
        <f t="shared" si="31"/>
        <v>0</v>
      </c>
      <c r="L31" s="8">
        <f t="shared" si="31"/>
        <v>0</v>
      </c>
      <c r="M31" s="8">
        <f t="shared" si="31"/>
        <v>0</v>
      </c>
      <c r="N31" s="8">
        <f t="shared" si="31"/>
        <v>0</v>
      </c>
      <c r="O31" s="8">
        <f t="shared" si="31"/>
        <v>0</v>
      </c>
      <c r="P31" s="8">
        <f t="shared" si="31"/>
        <v>0</v>
      </c>
      <c r="Q31" s="8">
        <f t="shared" si="31"/>
        <v>0</v>
      </c>
      <c r="R31" s="8">
        <f t="shared" si="31"/>
        <v>0</v>
      </c>
      <c r="S31" s="8">
        <f t="shared" si="31"/>
        <v>0</v>
      </c>
      <c r="T31" s="8">
        <f t="shared" si="31"/>
        <v>0</v>
      </c>
      <c r="U31" s="8">
        <f t="shared" si="31"/>
        <v>0</v>
      </c>
      <c r="V31" s="8">
        <f t="shared" si="31"/>
        <v>0</v>
      </c>
      <c r="W31" s="8">
        <f t="shared" si="31"/>
        <v>0</v>
      </c>
      <c r="X31" s="8">
        <f t="shared" si="31"/>
        <v>0</v>
      </c>
      <c r="Y31" s="8">
        <f t="shared" si="22"/>
        <v>0</v>
      </c>
      <c r="Z31" s="9"/>
    </row>
    <row r="32" spans="1:26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8">
        <f t="shared" si="22"/>
        <v>0</v>
      </c>
      <c r="Z32" s="15"/>
    </row>
    <row r="33" spans="1:26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8">
        <f t="shared" si="22"/>
        <v>0</v>
      </c>
      <c r="Z33" s="15"/>
    </row>
    <row r="34" spans="1:26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8">
        <f t="shared" si="22"/>
        <v>0</v>
      </c>
      <c r="Z34" s="15"/>
    </row>
    <row r="35" spans="1:26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8">
        <f t="shared" si="22"/>
        <v>0</v>
      </c>
      <c r="Z35" s="15"/>
    </row>
    <row r="36" spans="1:26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8">
        <f t="shared" si="22"/>
        <v>0</v>
      </c>
      <c r="Z36" s="15"/>
    </row>
    <row r="37" spans="1:26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8">
        <f t="shared" si="22"/>
        <v>0</v>
      </c>
      <c r="Z37" s="15"/>
    </row>
    <row r="38" spans="1:26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8">
        <f t="shared" si="22"/>
        <v>0</v>
      </c>
      <c r="Z38" s="15"/>
    </row>
    <row r="39" spans="1:26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 t="shared" ref="G39:X39" si="32">G40+G41</f>
        <v>0</v>
      </c>
      <c r="H39" s="8">
        <f t="shared" si="32"/>
        <v>0</v>
      </c>
      <c r="I39" s="8">
        <f t="shared" si="32"/>
        <v>0</v>
      </c>
      <c r="J39" s="8">
        <f t="shared" si="32"/>
        <v>0</v>
      </c>
      <c r="K39" s="8">
        <f t="shared" si="32"/>
        <v>0</v>
      </c>
      <c r="L39" s="8">
        <f t="shared" si="32"/>
        <v>0</v>
      </c>
      <c r="M39" s="8">
        <f t="shared" si="32"/>
        <v>0</v>
      </c>
      <c r="N39" s="8">
        <f t="shared" si="32"/>
        <v>0</v>
      </c>
      <c r="O39" s="8">
        <f t="shared" si="32"/>
        <v>0</v>
      </c>
      <c r="P39" s="8">
        <f t="shared" si="32"/>
        <v>0</v>
      </c>
      <c r="Q39" s="8">
        <f t="shared" si="32"/>
        <v>0</v>
      </c>
      <c r="R39" s="8">
        <f t="shared" si="32"/>
        <v>0</v>
      </c>
      <c r="S39" s="8">
        <f t="shared" si="32"/>
        <v>0</v>
      </c>
      <c r="T39" s="8">
        <f t="shared" si="32"/>
        <v>0</v>
      </c>
      <c r="U39" s="8">
        <f t="shared" si="32"/>
        <v>0</v>
      </c>
      <c r="V39" s="8">
        <f t="shared" si="32"/>
        <v>0</v>
      </c>
      <c r="W39" s="8">
        <f t="shared" si="32"/>
        <v>0</v>
      </c>
      <c r="X39" s="8">
        <f t="shared" si="32"/>
        <v>0</v>
      </c>
      <c r="Y39" s="8">
        <f t="shared" si="22"/>
        <v>0</v>
      </c>
      <c r="Z39" s="9"/>
    </row>
    <row r="40" spans="1:26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8">
        <f t="shared" si="22"/>
        <v>0</v>
      </c>
      <c r="Z40" s="9"/>
    </row>
    <row r="41" spans="1:26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8">
        <f t="shared" si="22"/>
        <v>0</v>
      </c>
      <c r="Z41" s="9"/>
    </row>
    <row r="42" spans="1:26">
      <c r="A42" s="5" t="s">
        <v>118</v>
      </c>
      <c r="B42" s="6" t="s">
        <v>125</v>
      </c>
      <c r="C42" s="6"/>
      <c r="D42" s="7" t="s">
        <v>28</v>
      </c>
      <c r="E42" s="8">
        <f>E43</f>
        <v>6480</v>
      </c>
      <c r="F42" s="8">
        <f>F43</f>
        <v>3960</v>
      </c>
      <c r="G42" s="8">
        <f t="shared" ref="G42:X42" si="33">G43</f>
        <v>17280</v>
      </c>
      <c r="H42" s="8">
        <f t="shared" si="33"/>
        <v>2520</v>
      </c>
      <c r="I42" s="8">
        <f t="shared" si="33"/>
        <v>720</v>
      </c>
      <c r="J42" s="8">
        <f t="shared" si="33"/>
        <v>2160</v>
      </c>
      <c r="K42" s="8">
        <f t="shared" si="33"/>
        <v>7920</v>
      </c>
      <c r="L42" s="8">
        <f t="shared" si="33"/>
        <v>7920</v>
      </c>
      <c r="M42" s="8">
        <f t="shared" si="33"/>
        <v>20880</v>
      </c>
      <c r="N42" s="8">
        <f t="shared" si="33"/>
        <v>2520</v>
      </c>
      <c r="O42" s="8">
        <f t="shared" si="33"/>
        <v>5760</v>
      </c>
      <c r="P42" s="8">
        <f t="shared" si="33"/>
        <v>5850</v>
      </c>
      <c r="Q42" s="8">
        <f t="shared" si="33"/>
        <v>720</v>
      </c>
      <c r="R42" s="8">
        <f t="shared" si="33"/>
        <v>5130</v>
      </c>
      <c r="S42" s="8">
        <f t="shared" si="33"/>
        <v>3210</v>
      </c>
      <c r="T42" s="8">
        <f t="shared" si="33"/>
        <v>600</v>
      </c>
      <c r="U42" s="8">
        <f t="shared" si="33"/>
        <v>4320</v>
      </c>
      <c r="V42" s="8">
        <f t="shared" si="33"/>
        <v>10080</v>
      </c>
      <c r="W42" s="8">
        <f t="shared" si="33"/>
        <v>360</v>
      </c>
      <c r="X42" s="8">
        <f t="shared" si="33"/>
        <v>3390</v>
      </c>
      <c r="Y42" s="8">
        <f t="shared" si="22"/>
        <v>111780</v>
      </c>
      <c r="Z42" s="9"/>
    </row>
    <row r="43" spans="1:26">
      <c r="A43" s="5" t="s">
        <v>120</v>
      </c>
      <c r="B43" s="6" t="s">
        <v>127</v>
      </c>
      <c r="C43" s="6" t="s">
        <v>35</v>
      </c>
      <c r="D43" s="7" t="s">
        <v>36</v>
      </c>
      <c r="E43" s="10">
        <v>6480</v>
      </c>
      <c r="F43" s="10">
        <v>3960</v>
      </c>
      <c r="G43" s="10">
        <f>1440*12</f>
        <v>17280</v>
      </c>
      <c r="H43" s="10">
        <f>210*12</f>
        <v>2520</v>
      </c>
      <c r="I43" s="10">
        <f>60*12</f>
        <v>720</v>
      </c>
      <c r="J43" s="10">
        <f>180*12</f>
        <v>2160</v>
      </c>
      <c r="K43" s="10">
        <f>660*12</f>
        <v>7920</v>
      </c>
      <c r="L43" s="10">
        <f>660*12</f>
        <v>7920</v>
      </c>
      <c r="M43" s="10">
        <f>1740*12</f>
        <v>20880</v>
      </c>
      <c r="N43" s="10">
        <f>210*12</f>
        <v>2520</v>
      </c>
      <c r="O43" s="10">
        <v>5760</v>
      </c>
      <c r="P43" s="10">
        <v>5850</v>
      </c>
      <c r="Q43" s="10">
        <v>720</v>
      </c>
      <c r="R43" s="10">
        <v>5130</v>
      </c>
      <c r="S43" s="10">
        <v>3210</v>
      </c>
      <c r="T43" s="10">
        <v>600</v>
      </c>
      <c r="U43" s="10">
        <v>4320</v>
      </c>
      <c r="V43" s="10">
        <v>10080</v>
      </c>
      <c r="W43" s="10">
        <v>360</v>
      </c>
      <c r="X43" s="10">
        <v>3390</v>
      </c>
      <c r="Y43" s="8">
        <f t="shared" si="22"/>
        <v>111780</v>
      </c>
      <c r="Z43" s="9"/>
    </row>
    <row r="44" spans="1:26">
      <c r="A44" s="5" t="s">
        <v>122</v>
      </c>
      <c r="B44" s="6" t="s">
        <v>129</v>
      </c>
      <c r="C44" s="6"/>
      <c r="D44" s="7" t="s">
        <v>28</v>
      </c>
      <c r="E44" s="8">
        <f>SUM(E45:E48)</f>
        <v>3000</v>
      </c>
      <c r="F44" s="8">
        <f>SUM(F45:F48)</f>
        <v>2000</v>
      </c>
      <c r="G44" s="8">
        <f t="shared" ref="G44:X44" si="34">SUM(G45:G48)</f>
        <v>46741.2</v>
      </c>
      <c r="H44" s="8">
        <f t="shared" si="34"/>
        <v>600</v>
      </c>
      <c r="I44" s="8">
        <f t="shared" si="34"/>
        <v>400</v>
      </c>
      <c r="J44" s="8">
        <f t="shared" si="34"/>
        <v>600</v>
      </c>
      <c r="K44" s="8">
        <f t="shared" si="34"/>
        <v>7000</v>
      </c>
      <c r="L44" s="8">
        <f t="shared" si="34"/>
        <v>5000</v>
      </c>
      <c r="M44" s="8">
        <f t="shared" si="34"/>
        <v>10400</v>
      </c>
      <c r="N44" s="8">
        <f t="shared" si="34"/>
        <v>3000</v>
      </c>
      <c r="O44" s="8">
        <f t="shared" si="34"/>
        <v>600</v>
      </c>
      <c r="P44" s="8">
        <f t="shared" si="34"/>
        <v>1450</v>
      </c>
      <c r="Q44" s="8">
        <f t="shared" si="34"/>
        <v>0</v>
      </c>
      <c r="R44" s="8">
        <f t="shared" si="34"/>
        <v>8000</v>
      </c>
      <c r="S44" s="8">
        <f t="shared" si="34"/>
        <v>450</v>
      </c>
      <c r="T44" s="8">
        <f t="shared" si="34"/>
        <v>2000</v>
      </c>
      <c r="U44" s="8">
        <f t="shared" si="34"/>
        <v>300</v>
      </c>
      <c r="V44" s="8">
        <f t="shared" si="34"/>
        <v>1200</v>
      </c>
      <c r="W44" s="8">
        <f t="shared" si="34"/>
        <v>0</v>
      </c>
      <c r="X44" s="8">
        <f t="shared" si="34"/>
        <v>3650</v>
      </c>
      <c r="Y44" s="8">
        <f t="shared" si="22"/>
        <v>96391.2</v>
      </c>
      <c r="Z44" s="9"/>
    </row>
    <row r="45" spans="1:26">
      <c r="A45" s="5" t="s">
        <v>124</v>
      </c>
      <c r="B45" s="6" t="s">
        <v>131</v>
      </c>
      <c r="C45" s="6" t="s">
        <v>35</v>
      </c>
      <c r="D45" s="7" t="s">
        <v>132</v>
      </c>
      <c r="E45" s="10">
        <v>3000</v>
      </c>
      <c r="F45" s="10">
        <v>2000</v>
      </c>
      <c r="G45" s="10">
        <v>3950</v>
      </c>
      <c r="H45" s="10">
        <v>600</v>
      </c>
      <c r="I45" s="10">
        <v>400</v>
      </c>
      <c r="J45" s="10">
        <v>600</v>
      </c>
      <c r="K45" s="10">
        <v>7000</v>
      </c>
      <c r="L45" s="10">
        <v>5000</v>
      </c>
      <c r="M45" s="10">
        <v>10400</v>
      </c>
      <c r="N45" s="10">
        <v>3000</v>
      </c>
      <c r="O45" s="10">
        <v>600</v>
      </c>
      <c r="P45" s="10">
        <v>1450</v>
      </c>
      <c r="Q45" s="10">
        <v>0</v>
      </c>
      <c r="R45" s="10">
        <v>8000</v>
      </c>
      <c r="S45" s="10">
        <v>450</v>
      </c>
      <c r="T45" s="10">
        <v>2000</v>
      </c>
      <c r="U45" s="10">
        <v>300</v>
      </c>
      <c r="V45" s="10">
        <v>1200</v>
      </c>
      <c r="W45" s="10"/>
      <c r="X45" s="10">
        <v>3650</v>
      </c>
      <c r="Y45" s="19">
        <f t="shared" si="22"/>
        <v>53600</v>
      </c>
      <c r="Z45" s="9"/>
    </row>
    <row r="46" spans="1:26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8">
        <f t="shared" si="22"/>
        <v>0</v>
      </c>
      <c r="Z46" s="9"/>
    </row>
    <row r="47" spans="1:26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8">
        <f t="shared" si="22"/>
        <v>0</v>
      </c>
      <c r="Z47" s="9"/>
    </row>
    <row r="48" spans="1:26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>
        <v>42791.199999999997</v>
      </c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8">
        <f t="shared" si="22"/>
        <v>42791.199999999997</v>
      </c>
      <c r="Z48" s="15"/>
    </row>
    <row r="49" spans="1:26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5131040.8600000003</v>
      </c>
      <c r="F49" s="8">
        <f>F50+F68+F70+F72+F74+F76+F78+F80+F82+F90</f>
        <v>9114897.8099999987</v>
      </c>
      <c r="G49" s="8">
        <f t="shared" ref="G49:X49" si="35">G50+G68+G70+G72+G74+G76+G78+G80+G82+G90</f>
        <v>14540078.02</v>
      </c>
      <c r="H49" s="8">
        <f t="shared" si="35"/>
        <v>3138634.9099999997</v>
      </c>
      <c r="I49" s="8">
        <f t="shared" si="35"/>
        <v>1153587.8600000001</v>
      </c>
      <c r="J49" s="8">
        <f t="shared" si="35"/>
        <v>1181865.3700000001</v>
      </c>
      <c r="K49" s="8">
        <f t="shared" si="35"/>
        <v>3211253.71</v>
      </c>
      <c r="L49" s="8">
        <f t="shared" si="35"/>
        <v>4851411.4799999995</v>
      </c>
      <c r="M49" s="8">
        <f t="shared" si="35"/>
        <v>21922662.109999999</v>
      </c>
      <c r="N49" s="8">
        <f t="shared" si="35"/>
        <v>1476217.09</v>
      </c>
      <c r="O49" s="8">
        <f t="shared" si="35"/>
        <v>2104928</v>
      </c>
      <c r="P49" s="8">
        <f t="shared" si="35"/>
        <v>5910981.3799999999</v>
      </c>
      <c r="Q49" s="8">
        <f t="shared" si="35"/>
        <v>995225.30999999994</v>
      </c>
      <c r="R49" s="8">
        <f t="shared" si="35"/>
        <v>7983266.7200000007</v>
      </c>
      <c r="S49" s="8">
        <f t="shared" si="35"/>
        <v>2104136.86</v>
      </c>
      <c r="T49" s="8">
        <f t="shared" si="35"/>
        <v>3442946.46</v>
      </c>
      <c r="U49" s="8">
        <f t="shared" si="35"/>
        <v>3435758.31</v>
      </c>
      <c r="V49" s="8">
        <f t="shared" si="35"/>
        <v>4200455.8699999992</v>
      </c>
      <c r="W49" s="8">
        <f t="shared" si="35"/>
        <v>335882.29</v>
      </c>
      <c r="X49" s="8">
        <f t="shared" si="35"/>
        <v>2760567.0300000003</v>
      </c>
      <c r="Y49" s="8">
        <f t="shared" si="22"/>
        <v>98995797.450000003</v>
      </c>
      <c r="Z49" s="9"/>
    </row>
    <row r="50" spans="1:26">
      <c r="A50" s="5" t="s">
        <v>136</v>
      </c>
      <c r="B50" s="6" t="s">
        <v>144</v>
      </c>
      <c r="C50" s="6"/>
      <c r="D50" s="7" t="s">
        <v>145</v>
      </c>
      <c r="E50" s="8">
        <v>3748650</v>
      </c>
      <c r="F50" s="8">
        <v>7405470</v>
      </c>
      <c r="G50" s="8">
        <v>10837250</v>
      </c>
      <c r="H50" s="8">
        <v>2375400</v>
      </c>
      <c r="I50" s="8">
        <v>858000</v>
      </c>
      <c r="J50" s="8">
        <v>858000</v>
      </c>
      <c r="K50" s="8">
        <v>2253680</v>
      </c>
      <c r="L50" s="8">
        <v>3566420</v>
      </c>
      <c r="M50" s="8">
        <v>17629320</v>
      </c>
      <c r="N50" s="8">
        <v>1118260</v>
      </c>
      <c r="O50" s="8">
        <v>1507220</v>
      </c>
      <c r="P50" s="8">
        <v>4753650</v>
      </c>
      <c r="Q50" s="8">
        <v>858000</v>
      </c>
      <c r="R50" s="8">
        <v>6541980</v>
      </c>
      <c r="S50" s="8">
        <v>1430000</v>
      </c>
      <c r="T50" s="8">
        <v>2409820</v>
      </c>
      <c r="U50" s="8">
        <v>2596890</v>
      </c>
      <c r="V50" s="8">
        <v>2978150</v>
      </c>
      <c r="W50" s="8">
        <v>156800</v>
      </c>
      <c r="X50" s="8">
        <v>2073500</v>
      </c>
      <c r="Y50" s="8">
        <f t="shared" si="22"/>
        <v>75956460</v>
      </c>
      <c r="Z50" s="9"/>
    </row>
    <row r="51" spans="1:26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8">
        <f t="shared" si="22"/>
        <v>0</v>
      </c>
      <c r="Z51" s="9"/>
    </row>
    <row r="52" spans="1:26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8">
        <f t="shared" si="22"/>
        <v>0</v>
      </c>
      <c r="Z52" s="9"/>
    </row>
    <row r="53" spans="1:26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8">
        <f t="shared" si="22"/>
        <v>0</v>
      </c>
      <c r="Z53" s="9"/>
    </row>
    <row r="54" spans="1:26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8">
        <f t="shared" si="22"/>
        <v>0</v>
      </c>
      <c r="Z54" s="9"/>
    </row>
    <row r="55" spans="1:26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8">
        <f t="shared" si="22"/>
        <v>0</v>
      </c>
      <c r="Z55" s="9"/>
    </row>
    <row r="56" spans="1:26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8">
        <f t="shared" si="22"/>
        <v>0</v>
      </c>
      <c r="Z56" s="9"/>
    </row>
    <row r="57" spans="1:26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8">
        <f t="shared" si="22"/>
        <v>0</v>
      </c>
      <c r="Z57" s="9"/>
    </row>
    <row r="58" spans="1:26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8">
        <f t="shared" si="22"/>
        <v>0</v>
      </c>
      <c r="Z58" s="9"/>
    </row>
    <row r="59" spans="1:26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8">
        <f t="shared" si="22"/>
        <v>0</v>
      </c>
      <c r="Z59" s="9"/>
    </row>
    <row r="60" spans="1:26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187432.5</v>
      </c>
      <c r="F60" s="10">
        <v>370273.5</v>
      </c>
      <c r="G60" s="10">
        <v>541862.5</v>
      </c>
      <c r="H60" s="10">
        <v>118770</v>
      </c>
      <c r="I60" s="10">
        <v>19877</v>
      </c>
      <c r="J60" s="10">
        <v>40469</v>
      </c>
      <c r="K60" s="10">
        <v>112684</v>
      </c>
      <c r="L60" s="10">
        <v>170027</v>
      </c>
      <c r="M60" s="10">
        <v>881466.00000000012</v>
      </c>
      <c r="N60" s="10">
        <v>55913</v>
      </c>
      <c r="O60" s="10">
        <v>66638</v>
      </c>
      <c r="P60" s="10">
        <v>237682.5</v>
      </c>
      <c r="Q60" s="10">
        <v>6149</v>
      </c>
      <c r="R60" s="10">
        <v>327099</v>
      </c>
      <c r="S60" s="10">
        <v>65351</v>
      </c>
      <c r="T60" s="10">
        <v>120491</v>
      </c>
      <c r="U60" s="10">
        <v>129844.5</v>
      </c>
      <c r="V60" s="10">
        <v>148907.5</v>
      </c>
      <c r="W60" s="10">
        <v>7840</v>
      </c>
      <c r="X60" s="10">
        <v>84084</v>
      </c>
      <c r="Y60" s="8">
        <f t="shared" si="22"/>
        <v>3692861</v>
      </c>
      <c r="Z60" s="9"/>
    </row>
    <row r="61" spans="1:26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8">
        <f t="shared" si="22"/>
        <v>0</v>
      </c>
      <c r="Z61" s="9"/>
    </row>
    <row r="62" spans="1:26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8">
        <f t="shared" si="22"/>
        <v>0</v>
      </c>
      <c r="Z62" s="9"/>
    </row>
    <row r="63" spans="1:26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8">
        <f t="shared" si="22"/>
        <v>0</v>
      </c>
      <c r="Z63" s="9"/>
    </row>
    <row r="64" spans="1:26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8">
        <f t="shared" si="22"/>
        <v>0</v>
      </c>
      <c r="Z64" s="9"/>
    </row>
    <row r="65" spans="1:26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8">
        <f t="shared" si="22"/>
        <v>0</v>
      </c>
      <c r="Z65" s="9"/>
    </row>
    <row r="66" spans="1:26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8">
        <f t="shared" si="22"/>
        <v>0</v>
      </c>
      <c r="Z66" s="9"/>
    </row>
    <row r="67" spans="1:26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8">
        <f t="shared" si="22"/>
        <v>0</v>
      </c>
      <c r="Z67" s="9"/>
    </row>
    <row r="68" spans="1:26">
      <c r="A68" s="5" t="s">
        <v>176</v>
      </c>
      <c r="B68" s="6" t="s">
        <v>183</v>
      </c>
      <c r="C68" s="6"/>
      <c r="D68" s="7"/>
      <c r="E68" s="8">
        <f>E69</f>
        <v>38400</v>
      </c>
      <c r="F68" s="8">
        <f>F69</f>
        <v>55200</v>
      </c>
      <c r="G68" s="8">
        <f t="shared" ref="G68:X68" si="36">G69</f>
        <v>111600</v>
      </c>
      <c r="H68" s="8">
        <f t="shared" si="36"/>
        <v>24000</v>
      </c>
      <c r="I68" s="8">
        <f t="shared" si="36"/>
        <v>6400</v>
      </c>
      <c r="J68" s="8">
        <f t="shared" si="36"/>
        <v>8400</v>
      </c>
      <c r="K68" s="8">
        <f t="shared" si="36"/>
        <v>31600</v>
      </c>
      <c r="L68" s="8">
        <f t="shared" si="36"/>
        <v>39200</v>
      </c>
      <c r="M68" s="8">
        <f t="shared" si="36"/>
        <v>137200</v>
      </c>
      <c r="N68" s="8">
        <f t="shared" si="36"/>
        <v>11600</v>
      </c>
      <c r="O68" s="8">
        <f t="shared" si="36"/>
        <v>17200</v>
      </c>
      <c r="P68" s="8">
        <f t="shared" si="36"/>
        <v>39600</v>
      </c>
      <c r="Q68" s="8">
        <f t="shared" si="36"/>
        <v>2400</v>
      </c>
      <c r="R68" s="8">
        <f t="shared" si="36"/>
        <v>49600</v>
      </c>
      <c r="S68" s="8">
        <f t="shared" si="36"/>
        <v>18000</v>
      </c>
      <c r="T68" s="8">
        <f t="shared" si="36"/>
        <v>17600</v>
      </c>
      <c r="U68" s="8">
        <f t="shared" si="36"/>
        <v>24800</v>
      </c>
      <c r="V68" s="8">
        <f t="shared" si="36"/>
        <v>31200</v>
      </c>
      <c r="W68" s="8">
        <f t="shared" si="36"/>
        <v>2800</v>
      </c>
      <c r="X68" s="8">
        <f t="shared" si="36"/>
        <v>19200</v>
      </c>
      <c r="Y68" s="8">
        <f t="shared" si="22"/>
        <v>686000</v>
      </c>
      <c r="Z68" s="9"/>
    </row>
    <row r="69" spans="1:26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38400</v>
      </c>
      <c r="F69" s="8">
        <f>F93*400</f>
        <v>55200</v>
      </c>
      <c r="G69" s="8">
        <f t="shared" ref="G69:X69" si="37">G93*400</f>
        <v>111600</v>
      </c>
      <c r="H69" s="8">
        <f t="shared" si="37"/>
        <v>24000</v>
      </c>
      <c r="I69" s="8">
        <f t="shared" si="37"/>
        <v>6400</v>
      </c>
      <c r="J69" s="8">
        <f t="shared" si="37"/>
        <v>8400</v>
      </c>
      <c r="K69" s="8">
        <f t="shared" si="37"/>
        <v>31600</v>
      </c>
      <c r="L69" s="8">
        <f t="shared" si="37"/>
        <v>39200</v>
      </c>
      <c r="M69" s="8">
        <f t="shared" si="37"/>
        <v>137200</v>
      </c>
      <c r="N69" s="8">
        <f t="shared" si="37"/>
        <v>11600</v>
      </c>
      <c r="O69" s="8">
        <f t="shared" si="37"/>
        <v>17200</v>
      </c>
      <c r="P69" s="8">
        <f t="shared" si="37"/>
        <v>39600</v>
      </c>
      <c r="Q69" s="8">
        <f t="shared" si="37"/>
        <v>2400</v>
      </c>
      <c r="R69" s="8">
        <f t="shared" si="37"/>
        <v>49600</v>
      </c>
      <c r="S69" s="8">
        <f t="shared" si="37"/>
        <v>18000</v>
      </c>
      <c r="T69" s="8">
        <f t="shared" si="37"/>
        <v>17600</v>
      </c>
      <c r="U69" s="8">
        <f t="shared" si="37"/>
        <v>24800</v>
      </c>
      <c r="V69" s="8">
        <f t="shared" si="37"/>
        <v>31200</v>
      </c>
      <c r="W69" s="8">
        <f t="shared" si="37"/>
        <v>2800</v>
      </c>
      <c r="X69" s="8">
        <f t="shared" si="37"/>
        <v>19200</v>
      </c>
      <c r="Y69" s="8">
        <f t="shared" si="22"/>
        <v>686000</v>
      </c>
      <c r="Z69" s="9"/>
    </row>
    <row r="70" spans="1:26">
      <c r="A70" s="5" t="s">
        <v>180</v>
      </c>
      <c r="B70" s="6" t="s">
        <v>188</v>
      </c>
      <c r="C70" s="6"/>
      <c r="D70" s="7" t="s">
        <v>28</v>
      </c>
      <c r="E70" s="8">
        <f>E71</f>
        <v>197400</v>
      </c>
      <c r="F70" s="8">
        <f>F71</f>
        <v>223022.09999999998</v>
      </c>
      <c r="G70" s="8">
        <f t="shared" ref="G70:X70" si="38">G71</f>
        <v>517599.44999999995</v>
      </c>
      <c r="H70" s="8">
        <f t="shared" si="38"/>
        <v>71644.05</v>
      </c>
      <c r="I70" s="8">
        <f t="shared" si="38"/>
        <v>104925</v>
      </c>
      <c r="J70" s="8">
        <f t="shared" si="38"/>
        <v>97500</v>
      </c>
      <c r="K70" s="8">
        <f t="shared" si="38"/>
        <v>198000</v>
      </c>
      <c r="L70" s="8">
        <f t="shared" si="38"/>
        <v>147436.04999999999</v>
      </c>
      <c r="M70" s="8">
        <f t="shared" si="38"/>
        <v>522704.39999999997</v>
      </c>
      <c r="N70" s="8">
        <f t="shared" si="38"/>
        <v>55978.8</v>
      </c>
      <c r="O70" s="8">
        <f t="shared" si="38"/>
        <v>69180</v>
      </c>
      <c r="P70" s="8">
        <f t="shared" si="38"/>
        <v>170335.94999999998</v>
      </c>
      <c r="Q70" s="8">
        <f t="shared" si="38"/>
        <v>36120</v>
      </c>
      <c r="R70" s="8">
        <f t="shared" si="38"/>
        <v>215058.15</v>
      </c>
      <c r="S70" s="8">
        <f t="shared" si="38"/>
        <v>64290</v>
      </c>
      <c r="T70" s="8">
        <f t="shared" si="38"/>
        <v>484500</v>
      </c>
      <c r="U70" s="8">
        <f t="shared" si="38"/>
        <v>69477.45</v>
      </c>
      <c r="V70" s="8">
        <f t="shared" si="38"/>
        <v>125589.30000000002</v>
      </c>
      <c r="W70" s="8">
        <f t="shared" si="38"/>
        <v>42000</v>
      </c>
      <c r="X70" s="8">
        <f t="shared" si="38"/>
        <v>202170</v>
      </c>
      <c r="Y70" s="8">
        <f t="shared" si="22"/>
        <v>3614930.7</v>
      </c>
      <c r="Z70" s="9"/>
    </row>
    <row r="71" spans="1:26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197400</v>
      </c>
      <c r="F71" s="8">
        <f>F105*15</f>
        <v>223022.09999999998</v>
      </c>
      <c r="G71" s="8">
        <f t="shared" ref="G71:X71" si="39">G105*15</f>
        <v>517599.44999999995</v>
      </c>
      <c r="H71" s="8">
        <f t="shared" si="39"/>
        <v>71644.05</v>
      </c>
      <c r="I71" s="8">
        <f t="shared" si="39"/>
        <v>104925</v>
      </c>
      <c r="J71" s="8">
        <f t="shared" si="39"/>
        <v>97500</v>
      </c>
      <c r="K71" s="8">
        <f t="shared" si="39"/>
        <v>198000</v>
      </c>
      <c r="L71" s="8">
        <f t="shared" si="39"/>
        <v>147436.04999999999</v>
      </c>
      <c r="M71" s="8">
        <f t="shared" si="39"/>
        <v>522704.39999999997</v>
      </c>
      <c r="N71" s="8">
        <f t="shared" si="39"/>
        <v>55978.8</v>
      </c>
      <c r="O71" s="8">
        <f t="shared" si="39"/>
        <v>69180</v>
      </c>
      <c r="P71" s="8">
        <f t="shared" si="39"/>
        <v>170335.94999999998</v>
      </c>
      <c r="Q71" s="8">
        <f t="shared" si="39"/>
        <v>36120</v>
      </c>
      <c r="R71" s="8">
        <f t="shared" si="39"/>
        <v>215058.15</v>
      </c>
      <c r="S71" s="8">
        <f t="shared" si="39"/>
        <v>64290</v>
      </c>
      <c r="T71" s="8">
        <f t="shared" si="39"/>
        <v>484500</v>
      </c>
      <c r="U71" s="8">
        <f t="shared" si="39"/>
        <v>69477.45</v>
      </c>
      <c r="V71" s="8">
        <f t="shared" si="39"/>
        <v>125589.30000000002</v>
      </c>
      <c r="W71" s="8">
        <f t="shared" si="39"/>
        <v>42000</v>
      </c>
      <c r="X71" s="8">
        <f t="shared" si="39"/>
        <v>202170</v>
      </c>
      <c r="Y71" s="8">
        <f t="shared" si="22"/>
        <v>3614930.7</v>
      </c>
      <c r="Z71" s="9"/>
    </row>
    <row r="72" spans="1:26">
      <c r="A72" s="5" t="s">
        <v>184</v>
      </c>
      <c r="B72" s="6" t="s">
        <v>193</v>
      </c>
      <c r="C72" s="6"/>
      <c r="D72" s="7" t="s">
        <v>28</v>
      </c>
      <c r="E72" s="8">
        <f>E73</f>
        <v>69528</v>
      </c>
      <c r="F72" s="8">
        <f>F73</f>
        <v>52960</v>
      </c>
      <c r="G72" s="8">
        <f t="shared" ref="G72:X72" si="40">G73</f>
        <v>139576</v>
      </c>
      <c r="H72" s="8">
        <f t="shared" si="40"/>
        <v>28680</v>
      </c>
      <c r="I72" s="8">
        <f t="shared" si="40"/>
        <v>22728</v>
      </c>
      <c r="J72" s="8">
        <f t="shared" si="40"/>
        <v>18496.8</v>
      </c>
      <c r="K72" s="8">
        <f t="shared" si="40"/>
        <v>32800</v>
      </c>
      <c r="L72" s="8">
        <f t="shared" si="40"/>
        <v>42640</v>
      </c>
      <c r="M72" s="8">
        <f t="shared" si="40"/>
        <v>98712</v>
      </c>
      <c r="N72" s="8">
        <f t="shared" si="40"/>
        <v>14288</v>
      </c>
      <c r="O72" s="8">
        <f t="shared" si="40"/>
        <v>13736</v>
      </c>
      <c r="P72" s="8">
        <f t="shared" si="40"/>
        <v>32584</v>
      </c>
      <c r="Q72" s="8">
        <f t="shared" si="40"/>
        <v>18499.599999999999</v>
      </c>
      <c r="R72" s="8">
        <f t="shared" si="40"/>
        <v>63040</v>
      </c>
      <c r="S72" s="8">
        <f t="shared" si="40"/>
        <v>18800</v>
      </c>
      <c r="T72" s="8">
        <f t="shared" si="40"/>
        <v>104859.6</v>
      </c>
      <c r="U72" s="8">
        <f t="shared" si="40"/>
        <v>25808</v>
      </c>
      <c r="V72" s="8">
        <f t="shared" si="40"/>
        <v>51968</v>
      </c>
      <c r="W72" s="8">
        <f t="shared" si="40"/>
        <v>0</v>
      </c>
      <c r="X72" s="8">
        <f t="shared" si="40"/>
        <v>48357.599999999999</v>
      </c>
      <c r="Y72" s="8">
        <f t="shared" si="22"/>
        <v>898061.6</v>
      </c>
      <c r="Z72" s="9"/>
    </row>
    <row r="73" spans="1:26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69528</v>
      </c>
      <c r="F73" s="8">
        <f>F106*8</f>
        <v>52960</v>
      </c>
      <c r="G73" s="8">
        <f t="shared" ref="G73:X73" si="41">G106*8</f>
        <v>139576</v>
      </c>
      <c r="H73" s="8">
        <f t="shared" si="41"/>
        <v>28680</v>
      </c>
      <c r="I73" s="8">
        <f t="shared" si="41"/>
        <v>22728</v>
      </c>
      <c r="J73" s="8">
        <f t="shared" si="41"/>
        <v>18496.8</v>
      </c>
      <c r="K73" s="8">
        <f t="shared" si="41"/>
        <v>32800</v>
      </c>
      <c r="L73" s="8">
        <f t="shared" si="41"/>
        <v>42640</v>
      </c>
      <c r="M73" s="8">
        <f t="shared" si="41"/>
        <v>98712</v>
      </c>
      <c r="N73" s="8">
        <f t="shared" si="41"/>
        <v>14288</v>
      </c>
      <c r="O73" s="8">
        <f t="shared" si="41"/>
        <v>13736</v>
      </c>
      <c r="P73" s="8">
        <f t="shared" si="41"/>
        <v>32584</v>
      </c>
      <c r="Q73" s="8">
        <f t="shared" si="41"/>
        <v>18499.599999999999</v>
      </c>
      <c r="R73" s="8">
        <f t="shared" si="41"/>
        <v>63040</v>
      </c>
      <c r="S73" s="8">
        <f t="shared" si="41"/>
        <v>18800</v>
      </c>
      <c r="T73" s="8">
        <f t="shared" si="41"/>
        <v>104859.6</v>
      </c>
      <c r="U73" s="8">
        <f t="shared" si="41"/>
        <v>25808</v>
      </c>
      <c r="V73" s="8">
        <f t="shared" si="41"/>
        <v>51968</v>
      </c>
      <c r="W73" s="8">
        <f t="shared" si="41"/>
        <v>0</v>
      </c>
      <c r="X73" s="8">
        <f t="shared" si="41"/>
        <v>48357.599999999999</v>
      </c>
      <c r="Y73" s="8">
        <f t="shared" si="22"/>
        <v>898061.6</v>
      </c>
      <c r="Z73" s="9"/>
    </row>
    <row r="74" spans="1:26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 t="shared" ref="G74:X74" si="42">G75</f>
        <v>0</v>
      </c>
      <c r="H74" s="8">
        <f t="shared" si="42"/>
        <v>0</v>
      </c>
      <c r="I74" s="8">
        <f t="shared" si="42"/>
        <v>0</v>
      </c>
      <c r="J74" s="8">
        <f t="shared" si="42"/>
        <v>0</v>
      </c>
      <c r="K74" s="8">
        <f t="shared" si="42"/>
        <v>0</v>
      </c>
      <c r="L74" s="8">
        <f t="shared" si="42"/>
        <v>0</v>
      </c>
      <c r="M74" s="8">
        <f t="shared" si="42"/>
        <v>0</v>
      </c>
      <c r="N74" s="8">
        <f t="shared" si="42"/>
        <v>0</v>
      </c>
      <c r="O74" s="8">
        <f t="shared" si="42"/>
        <v>0</v>
      </c>
      <c r="P74" s="8">
        <f t="shared" si="42"/>
        <v>0</v>
      </c>
      <c r="Q74" s="8">
        <f t="shared" si="42"/>
        <v>0</v>
      </c>
      <c r="R74" s="8">
        <f t="shared" si="42"/>
        <v>0</v>
      </c>
      <c r="S74" s="8">
        <f t="shared" si="42"/>
        <v>0</v>
      </c>
      <c r="T74" s="8">
        <f t="shared" si="42"/>
        <v>0</v>
      </c>
      <c r="U74" s="8">
        <f t="shared" si="42"/>
        <v>0</v>
      </c>
      <c r="V74" s="8">
        <f t="shared" si="42"/>
        <v>0</v>
      </c>
      <c r="W74" s="8">
        <f t="shared" si="42"/>
        <v>0</v>
      </c>
      <c r="X74" s="8">
        <f t="shared" si="42"/>
        <v>0</v>
      </c>
      <c r="Y74" s="8">
        <f t="shared" si="22"/>
        <v>0</v>
      </c>
      <c r="Z74" s="9"/>
    </row>
    <row r="75" spans="1:26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8">
        <f t="shared" si="22"/>
        <v>0</v>
      </c>
      <c r="Z75" s="9"/>
    </row>
    <row r="76" spans="1:26">
      <c r="A76" s="5" t="s">
        <v>194</v>
      </c>
      <c r="B76" s="6" t="s">
        <v>202</v>
      </c>
      <c r="C76" s="6"/>
      <c r="D76" s="7" t="s">
        <v>28</v>
      </c>
      <c r="E76" s="8">
        <f>E77</f>
        <v>414720</v>
      </c>
      <c r="F76" s="8">
        <f>F77</f>
        <v>596160</v>
      </c>
      <c r="G76" s="8">
        <f t="shared" ref="G76:X76" si="43">G77</f>
        <v>1205280</v>
      </c>
      <c r="H76" s="8">
        <f t="shared" si="43"/>
        <v>259200</v>
      </c>
      <c r="I76" s="8">
        <f t="shared" si="43"/>
        <v>69120</v>
      </c>
      <c r="J76" s="8">
        <f t="shared" si="43"/>
        <v>90720</v>
      </c>
      <c r="K76" s="8">
        <f t="shared" si="43"/>
        <v>341280</v>
      </c>
      <c r="L76" s="8">
        <f t="shared" si="43"/>
        <v>423360</v>
      </c>
      <c r="M76" s="8">
        <f t="shared" si="43"/>
        <v>1481760</v>
      </c>
      <c r="N76" s="8">
        <f t="shared" si="43"/>
        <v>125280</v>
      </c>
      <c r="O76" s="8">
        <f t="shared" si="43"/>
        <v>185760</v>
      </c>
      <c r="P76" s="8">
        <f t="shared" si="43"/>
        <v>427680</v>
      </c>
      <c r="Q76" s="8">
        <f t="shared" si="43"/>
        <v>25920</v>
      </c>
      <c r="R76" s="8">
        <f t="shared" si="43"/>
        <v>535680</v>
      </c>
      <c r="S76" s="8">
        <f t="shared" si="43"/>
        <v>194400</v>
      </c>
      <c r="T76" s="8">
        <f t="shared" si="43"/>
        <v>190080</v>
      </c>
      <c r="U76" s="8">
        <f t="shared" si="43"/>
        <v>267840</v>
      </c>
      <c r="V76" s="8">
        <f t="shared" si="43"/>
        <v>336960</v>
      </c>
      <c r="W76" s="8">
        <f t="shared" si="43"/>
        <v>30240</v>
      </c>
      <c r="X76" s="8">
        <f t="shared" si="43"/>
        <v>207360</v>
      </c>
      <c r="Y76" s="8">
        <f t="shared" si="22"/>
        <v>7408800</v>
      </c>
      <c r="Z76" s="9"/>
    </row>
    <row r="77" spans="1:26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414720</v>
      </c>
      <c r="F77" s="8">
        <f>F93*4320</f>
        <v>596160</v>
      </c>
      <c r="G77" s="8">
        <f t="shared" ref="G77:X77" si="44">G93*4320</f>
        <v>1205280</v>
      </c>
      <c r="H77" s="8">
        <f t="shared" si="44"/>
        <v>259200</v>
      </c>
      <c r="I77" s="8">
        <f t="shared" si="44"/>
        <v>69120</v>
      </c>
      <c r="J77" s="8">
        <f t="shared" si="44"/>
        <v>90720</v>
      </c>
      <c r="K77" s="8">
        <f t="shared" si="44"/>
        <v>341280</v>
      </c>
      <c r="L77" s="8">
        <f t="shared" si="44"/>
        <v>423360</v>
      </c>
      <c r="M77" s="8">
        <f t="shared" si="44"/>
        <v>1481760</v>
      </c>
      <c r="N77" s="8">
        <f t="shared" si="44"/>
        <v>125280</v>
      </c>
      <c r="O77" s="8">
        <f t="shared" si="44"/>
        <v>185760</v>
      </c>
      <c r="P77" s="8">
        <f t="shared" si="44"/>
        <v>427680</v>
      </c>
      <c r="Q77" s="8">
        <f t="shared" si="44"/>
        <v>25920</v>
      </c>
      <c r="R77" s="8">
        <f t="shared" si="44"/>
        <v>535680</v>
      </c>
      <c r="S77" s="8">
        <f t="shared" si="44"/>
        <v>194400</v>
      </c>
      <c r="T77" s="8">
        <f t="shared" si="44"/>
        <v>190080</v>
      </c>
      <c r="U77" s="8">
        <f t="shared" si="44"/>
        <v>267840</v>
      </c>
      <c r="V77" s="8">
        <f t="shared" si="44"/>
        <v>336960</v>
      </c>
      <c r="W77" s="8">
        <f t="shared" si="44"/>
        <v>30240</v>
      </c>
      <c r="X77" s="8">
        <f t="shared" si="44"/>
        <v>207360</v>
      </c>
      <c r="Y77" s="8">
        <f t="shared" si="22"/>
        <v>7408800</v>
      </c>
      <c r="Z77" s="9"/>
    </row>
    <row r="78" spans="1:26">
      <c r="A78" s="5" t="s">
        <v>199</v>
      </c>
      <c r="B78" s="6" t="s">
        <v>207</v>
      </c>
      <c r="C78" s="6"/>
      <c r="D78" s="7" t="s">
        <v>28</v>
      </c>
      <c r="E78" s="8">
        <f>E79</f>
        <v>417942.86</v>
      </c>
      <c r="F78" s="8">
        <f>F79</f>
        <v>608485.71</v>
      </c>
      <c r="G78" s="8">
        <f t="shared" ref="G78:X78" si="45">G79</f>
        <v>1167572.57</v>
      </c>
      <c r="H78" s="8">
        <f t="shared" si="45"/>
        <v>258030.86</v>
      </c>
      <c r="I78" s="8">
        <f t="shared" si="45"/>
        <v>60414.86</v>
      </c>
      <c r="J78" s="8">
        <f t="shared" si="45"/>
        <v>76748.570000000007</v>
      </c>
      <c r="K78" s="8">
        <f t="shared" si="45"/>
        <v>317173.71000000002</v>
      </c>
      <c r="L78" s="8">
        <f t="shared" si="45"/>
        <v>372675.43</v>
      </c>
      <c r="M78" s="8">
        <f t="shared" si="45"/>
        <v>1505365.71</v>
      </c>
      <c r="N78" s="8">
        <f t="shared" si="45"/>
        <v>118810.29</v>
      </c>
      <c r="O78" s="8">
        <f t="shared" si="45"/>
        <v>161832</v>
      </c>
      <c r="P78" s="8">
        <f t="shared" si="45"/>
        <v>450411.43</v>
      </c>
      <c r="Q78" s="8">
        <f t="shared" si="45"/>
        <v>22285.71</v>
      </c>
      <c r="R78" s="8">
        <f t="shared" si="45"/>
        <v>536468.56999999995</v>
      </c>
      <c r="S78" s="8">
        <f t="shared" si="45"/>
        <v>181446.86</v>
      </c>
      <c r="T78" s="8">
        <f t="shared" si="45"/>
        <v>180486.86</v>
      </c>
      <c r="U78" s="8">
        <f t="shared" si="45"/>
        <v>272622.86</v>
      </c>
      <c r="V78" s="8">
        <f t="shared" si="45"/>
        <v>361388.57</v>
      </c>
      <c r="W78" s="8">
        <f t="shared" si="45"/>
        <v>34282.29</v>
      </c>
      <c r="X78" s="8">
        <f t="shared" si="45"/>
        <v>173259.43</v>
      </c>
      <c r="Y78" s="8">
        <f t="shared" si="22"/>
        <v>7277705.1500000004</v>
      </c>
      <c r="Z78" s="9"/>
    </row>
    <row r="79" spans="1:26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417942.86</v>
      </c>
      <c r="F79" s="8">
        <f>ROUND(F28/0.07*0.02,2)</f>
        <v>608485.71</v>
      </c>
      <c r="G79" s="8">
        <f t="shared" ref="G79:X79" si="46">ROUND(G28/0.07*0.02,2)</f>
        <v>1167572.57</v>
      </c>
      <c r="H79" s="8">
        <f t="shared" si="46"/>
        <v>258030.86</v>
      </c>
      <c r="I79" s="8">
        <f t="shared" si="46"/>
        <v>60414.86</v>
      </c>
      <c r="J79" s="8">
        <f t="shared" si="46"/>
        <v>76748.570000000007</v>
      </c>
      <c r="K79" s="8">
        <f t="shared" si="46"/>
        <v>317173.71000000002</v>
      </c>
      <c r="L79" s="8">
        <f t="shared" si="46"/>
        <v>372675.43</v>
      </c>
      <c r="M79" s="8">
        <f t="shared" si="46"/>
        <v>1505365.71</v>
      </c>
      <c r="N79" s="8">
        <f t="shared" si="46"/>
        <v>118810.29</v>
      </c>
      <c r="O79" s="8">
        <f t="shared" si="46"/>
        <v>161832</v>
      </c>
      <c r="P79" s="8">
        <f t="shared" si="46"/>
        <v>450411.43</v>
      </c>
      <c r="Q79" s="8">
        <f t="shared" si="46"/>
        <v>22285.71</v>
      </c>
      <c r="R79" s="8">
        <f t="shared" si="46"/>
        <v>536468.56999999995</v>
      </c>
      <c r="S79" s="8">
        <f t="shared" si="46"/>
        <v>181446.86</v>
      </c>
      <c r="T79" s="8">
        <f t="shared" si="46"/>
        <v>180486.86</v>
      </c>
      <c r="U79" s="8">
        <f t="shared" si="46"/>
        <v>272622.86</v>
      </c>
      <c r="V79" s="8">
        <f t="shared" si="46"/>
        <v>361388.57</v>
      </c>
      <c r="W79" s="8">
        <f t="shared" si="46"/>
        <v>34282.29</v>
      </c>
      <c r="X79" s="8">
        <f t="shared" si="46"/>
        <v>173259.43</v>
      </c>
      <c r="Y79" s="8">
        <f t="shared" si="22"/>
        <v>7277705.1500000004</v>
      </c>
      <c r="Z79" s="9"/>
    </row>
    <row r="80" spans="1:26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>F81</f>
        <v>0</v>
      </c>
      <c r="G80" s="8">
        <f t="shared" ref="G80:X80" si="47">G81</f>
        <v>32000</v>
      </c>
      <c r="H80" s="8">
        <f t="shared" si="47"/>
        <v>32000</v>
      </c>
      <c r="I80" s="8">
        <f t="shared" si="47"/>
        <v>0</v>
      </c>
      <c r="J80" s="8">
        <f t="shared" si="47"/>
        <v>0</v>
      </c>
      <c r="K80" s="8">
        <f t="shared" si="47"/>
        <v>0</v>
      </c>
      <c r="L80" s="8">
        <f t="shared" si="47"/>
        <v>32000</v>
      </c>
      <c r="M80" s="8">
        <f t="shared" si="47"/>
        <v>32000</v>
      </c>
      <c r="N80" s="8">
        <f t="shared" si="47"/>
        <v>32000</v>
      </c>
      <c r="O80" s="8">
        <f t="shared" si="47"/>
        <v>0</v>
      </c>
      <c r="P80" s="8">
        <f t="shared" si="47"/>
        <v>32000</v>
      </c>
      <c r="Q80" s="8">
        <f t="shared" si="47"/>
        <v>0</v>
      </c>
      <c r="R80" s="8">
        <f t="shared" si="47"/>
        <v>32000</v>
      </c>
      <c r="S80" s="8">
        <f t="shared" si="47"/>
        <v>0</v>
      </c>
      <c r="T80" s="8">
        <f t="shared" si="47"/>
        <v>0</v>
      </c>
      <c r="U80" s="8">
        <f t="shared" si="47"/>
        <v>32000</v>
      </c>
      <c r="V80" s="8">
        <f t="shared" si="47"/>
        <v>32000</v>
      </c>
      <c r="W80" s="8">
        <f t="shared" si="47"/>
        <v>0</v>
      </c>
      <c r="X80" s="8">
        <f t="shared" si="47"/>
        <v>0</v>
      </c>
      <c r="Y80" s="8">
        <f t="shared" si="22"/>
        <v>320000</v>
      </c>
      <c r="Z80" s="9"/>
    </row>
    <row r="81" spans="1:26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/>
      <c r="G81" s="10">
        <v>32000</v>
      </c>
      <c r="H81" s="10">
        <v>32000</v>
      </c>
      <c r="I81" s="10"/>
      <c r="J81" s="10"/>
      <c r="K81" s="10"/>
      <c r="L81" s="10">
        <v>32000</v>
      </c>
      <c r="M81" s="10">
        <v>32000</v>
      </c>
      <c r="N81" s="10">
        <v>32000</v>
      </c>
      <c r="O81" s="10"/>
      <c r="P81" s="10">
        <v>32000</v>
      </c>
      <c r="Q81" s="10"/>
      <c r="R81" s="10">
        <v>32000</v>
      </c>
      <c r="S81" s="22"/>
      <c r="T81" s="10"/>
      <c r="U81" s="10">
        <v>32000</v>
      </c>
      <c r="V81" s="10">
        <v>32000</v>
      </c>
      <c r="W81" s="10"/>
      <c r="X81" s="10"/>
      <c r="Y81" s="8">
        <f t="shared" si="22"/>
        <v>320000</v>
      </c>
      <c r="Z81" s="9"/>
    </row>
    <row r="82" spans="1:26">
      <c r="A82" s="5" t="s">
        <v>208</v>
      </c>
      <c r="B82" s="6" t="s">
        <v>216</v>
      </c>
      <c r="C82" s="6"/>
      <c r="D82" s="7" t="s">
        <v>28</v>
      </c>
      <c r="E82" s="8">
        <f>E83+E86+E89</f>
        <v>212400</v>
      </c>
      <c r="F82" s="8">
        <f>F83+F86+F89</f>
        <v>141600</v>
      </c>
      <c r="G82" s="8">
        <f t="shared" ref="G82:X82" si="48">G83+G86+G89</f>
        <v>519200</v>
      </c>
      <c r="H82" s="8">
        <f t="shared" si="48"/>
        <v>89680</v>
      </c>
      <c r="I82" s="8">
        <f t="shared" si="48"/>
        <v>0</v>
      </c>
      <c r="J82" s="8">
        <f t="shared" si="48"/>
        <v>0</v>
      </c>
      <c r="K82" s="8">
        <f t="shared" si="48"/>
        <v>4720</v>
      </c>
      <c r="L82" s="8">
        <f t="shared" si="48"/>
        <v>207680</v>
      </c>
      <c r="M82" s="8">
        <f t="shared" si="48"/>
        <v>495600</v>
      </c>
      <c r="N82" s="8">
        <f t="shared" si="48"/>
        <v>0</v>
      </c>
      <c r="O82" s="8">
        <f t="shared" si="48"/>
        <v>118000</v>
      </c>
      <c r="P82" s="8">
        <f t="shared" si="48"/>
        <v>4720</v>
      </c>
      <c r="Q82" s="8">
        <f t="shared" si="48"/>
        <v>0</v>
      </c>
      <c r="R82" s="8">
        <f t="shared" si="48"/>
        <v>9440</v>
      </c>
      <c r="S82" s="8">
        <f t="shared" si="48"/>
        <v>165200</v>
      </c>
      <c r="T82" s="8">
        <f t="shared" si="48"/>
        <v>23600</v>
      </c>
      <c r="U82" s="8">
        <f t="shared" si="48"/>
        <v>146320</v>
      </c>
      <c r="V82" s="8">
        <f t="shared" si="48"/>
        <v>283200</v>
      </c>
      <c r="W82" s="8">
        <f t="shared" si="48"/>
        <v>37760</v>
      </c>
      <c r="X82" s="8">
        <f t="shared" si="48"/>
        <v>4720</v>
      </c>
      <c r="Y82" s="8">
        <f t="shared" si="22"/>
        <v>2463840</v>
      </c>
      <c r="Z82" s="9"/>
    </row>
    <row r="83" spans="1:26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 t="shared" ref="G83:X83" si="49">G84+G85</f>
        <v>0</v>
      </c>
      <c r="H83" s="8">
        <f t="shared" si="49"/>
        <v>0</v>
      </c>
      <c r="I83" s="8">
        <f t="shared" si="49"/>
        <v>0</v>
      </c>
      <c r="J83" s="8">
        <f t="shared" si="49"/>
        <v>0</v>
      </c>
      <c r="K83" s="8">
        <f t="shared" si="49"/>
        <v>0</v>
      </c>
      <c r="L83" s="8">
        <f t="shared" si="49"/>
        <v>0</v>
      </c>
      <c r="M83" s="8">
        <f t="shared" si="49"/>
        <v>0</v>
      </c>
      <c r="N83" s="8">
        <f t="shared" si="49"/>
        <v>0</v>
      </c>
      <c r="O83" s="8">
        <f t="shared" si="49"/>
        <v>0</v>
      </c>
      <c r="P83" s="8">
        <f t="shared" si="49"/>
        <v>0</v>
      </c>
      <c r="Q83" s="8">
        <f t="shared" si="49"/>
        <v>0</v>
      </c>
      <c r="R83" s="8">
        <f t="shared" si="49"/>
        <v>0</v>
      </c>
      <c r="S83" s="8">
        <f t="shared" si="49"/>
        <v>0</v>
      </c>
      <c r="T83" s="8">
        <f t="shared" si="49"/>
        <v>0</v>
      </c>
      <c r="U83" s="8">
        <f t="shared" si="49"/>
        <v>0</v>
      </c>
      <c r="V83" s="8">
        <f t="shared" si="49"/>
        <v>0</v>
      </c>
      <c r="W83" s="8">
        <f t="shared" si="49"/>
        <v>0</v>
      </c>
      <c r="X83" s="8">
        <f t="shared" si="49"/>
        <v>0</v>
      </c>
      <c r="Y83" s="8">
        <f t="shared" si="22"/>
        <v>0</v>
      </c>
      <c r="Z83" s="9"/>
    </row>
    <row r="84" spans="1:26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8">
        <f t="shared" si="22"/>
        <v>0</v>
      </c>
      <c r="Z84" s="15"/>
    </row>
    <row r="85" spans="1:26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8">
        <f t="shared" si="22"/>
        <v>0</v>
      </c>
      <c r="Z85" s="15"/>
    </row>
    <row r="86" spans="1:26">
      <c r="A86" s="5" t="s">
        <v>217</v>
      </c>
      <c r="B86" s="6" t="s">
        <v>225</v>
      </c>
      <c r="C86" s="6"/>
      <c r="D86" s="7" t="s">
        <v>28</v>
      </c>
      <c r="E86" s="8">
        <f>E87+E88</f>
        <v>212400</v>
      </c>
      <c r="F86" s="8">
        <f>F87+F88</f>
        <v>141600</v>
      </c>
      <c r="G86" s="8">
        <f t="shared" ref="G86:X86" si="50">G87+G88</f>
        <v>519200</v>
      </c>
      <c r="H86" s="8">
        <f t="shared" si="50"/>
        <v>89680</v>
      </c>
      <c r="I86" s="8">
        <f t="shared" si="50"/>
        <v>0</v>
      </c>
      <c r="J86" s="8">
        <f t="shared" si="50"/>
        <v>0</v>
      </c>
      <c r="K86" s="8">
        <f t="shared" si="50"/>
        <v>4720</v>
      </c>
      <c r="L86" s="8">
        <f t="shared" si="50"/>
        <v>207680</v>
      </c>
      <c r="M86" s="8">
        <f t="shared" si="50"/>
        <v>495600</v>
      </c>
      <c r="N86" s="8">
        <f t="shared" si="50"/>
        <v>0</v>
      </c>
      <c r="O86" s="8">
        <f t="shared" si="50"/>
        <v>118000</v>
      </c>
      <c r="P86" s="8">
        <f t="shared" si="50"/>
        <v>4720</v>
      </c>
      <c r="Q86" s="8">
        <f t="shared" si="50"/>
        <v>0</v>
      </c>
      <c r="R86" s="8">
        <f t="shared" si="50"/>
        <v>9440</v>
      </c>
      <c r="S86" s="8">
        <f t="shared" si="50"/>
        <v>165200</v>
      </c>
      <c r="T86" s="8">
        <f t="shared" si="50"/>
        <v>23600</v>
      </c>
      <c r="U86" s="8">
        <f t="shared" si="50"/>
        <v>146320</v>
      </c>
      <c r="V86" s="8">
        <f t="shared" si="50"/>
        <v>283200</v>
      </c>
      <c r="W86" s="8">
        <f t="shared" si="50"/>
        <v>37760</v>
      </c>
      <c r="X86" s="8">
        <f t="shared" si="50"/>
        <v>4720</v>
      </c>
      <c r="Y86" s="8">
        <f t="shared" si="22"/>
        <v>2463840</v>
      </c>
      <c r="Z86" s="9"/>
    </row>
    <row r="87" spans="1:26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18000</v>
      </c>
      <c r="F87" s="8">
        <f>F104*400</f>
        <v>12000</v>
      </c>
      <c r="G87" s="8">
        <f t="shared" ref="G87:X87" si="51">G104*400</f>
        <v>44000</v>
      </c>
      <c r="H87" s="8">
        <f t="shared" si="51"/>
        <v>7600</v>
      </c>
      <c r="I87" s="8">
        <f t="shared" si="51"/>
        <v>0</v>
      </c>
      <c r="J87" s="8">
        <f t="shared" si="51"/>
        <v>0</v>
      </c>
      <c r="K87" s="8">
        <f t="shared" si="51"/>
        <v>400</v>
      </c>
      <c r="L87" s="8">
        <f t="shared" si="51"/>
        <v>17600</v>
      </c>
      <c r="M87" s="8">
        <f t="shared" si="51"/>
        <v>42000</v>
      </c>
      <c r="N87" s="8">
        <f t="shared" si="51"/>
        <v>0</v>
      </c>
      <c r="O87" s="8">
        <f t="shared" si="51"/>
        <v>10000</v>
      </c>
      <c r="P87" s="8">
        <f t="shared" si="51"/>
        <v>400</v>
      </c>
      <c r="Q87" s="8">
        <f t="shared" si="51"/>
        <v>0</v>
      </c>
      <c r="R87" s="8">
        <f t="shared" si="51"/>
        <v>800</v>
      </c>
      <c r="S87" s="8">
        <f t="shared" si="51"/>
        <v>14000</v>
      </c>
      <c r="T87" s="8">
        <f t="shared" si="51"/>
        <v>2000</v>
      </c>
      <c r="U87" s="8">
        <f t="shared" si="51"/>
        <v>12400</v>
      </c>
      <c r="V87" s="8">
        <f t="shared" si="51"/>
        <v>24000</v>
      </c>
      <c r="W87" s="8">
        <f t="shared" si="51"/>
        <v>3200</v>
      </c>
      <c r="X87" s="8">
        <f t="shared" si="51"/>
        <v>400</v>
      </c>
      <c r="Y87" s="8">
        <f t="shared" si="22"/>
        <v>208800</v>
      </c>
      <c r="Z87" s="9"/>
    </row>
    <row r="88" spans="1:26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194400</v>
      </c>
      <c r="F88" s="8">
        <f>F104*4320</f>
        <v>129600</v>
      </c>
      <c r="G88" s="8">
        <f t="shared" ref="G88:X88" si="52">G104*4320</f>
        <v>475200</v>
      </c>
      <c r="H88" s="8">
        <f t="shared" si="52"/>
        <v>82080</v>
      </c>
      <c r="I88" s="8">
        <f t="shared" si="52"/>
        <v>0</v>
      </c>
      <c r="J88" s="8">
        <f t="shared" si="52"/>
        <v>0</v>
      </c>
      <c r="K88" s="8">
        <f t="shared" si="52"/>
        <v>4320</v>
      </c>
      <c r="L88" s="8">
        <f t="shared" si="52"/>
        <v>190080</v>
      </c>
      <c r="M88" s="8">
        <f t="shared" si="52"/>
        <v>453600</v>
      </c>
      <c r="N88" s="8">
        <f t="shared" si="52"/>
        <v>0</v>
      </c>
      <c r="O88" s="8">
        <f t="shared" si="52"/>
        <v>108000</v>
      </c>
      <c r="P88" s="8">
        <f t="shared" si="52"/>
        <v>4320</v>
      </c>
      <c r="Q88" s="8">
        <f t="shared" si="52"/>
        <v>0</v>
      </c>
      <c r="R88" s="8">
        <f t="shared" si="52"/>
        <v>8640</v>
      </c>
      <c r="S88" s="8">
        <f t="shared" si="52"/>
        <v>151200</v>
      </c>
      <c r="T88" s="8">
        <f t="shared" si="52"/>
        <v>21600</v>
      </c>
      <c r="U88" s="8">
        <f t="shared" si="52"/>
        <v>133920</v>
      </c>
      <c r="V88" s="8">
        <f t="shared" si="52"/>
        <v>259200</v>
      </c>
      <c r="W88" s="8">
        <f t="shared" si="52"/>
        <v>34560</v>
      </c>
      <c r="X88" s="8">
        <f t="shared" si="52"/>
        <v>4320</v>
      </c>
      <c r="Y88" s="8">
        <f t="shared" si="22"/>
        <v>2255040</v>
      </c>
      <c r="Z88" s="9"/>
    </row>
    <row r="89" spans="1:26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8">
        <f t="shared" si="22"/>
        <v>0</v>
      </c>
      <c r="Z89" s="15"/>
    </row>
    <row r="90" spans="1:26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>F91</f>
        <v>32000</v>
      </c>
      <c r="G90" s="8">
        <f t="shared" ref="G90:X90" si="53">G91</f>
        <v>10000</v>
      </c>
      <c r="H90" s="8">
        <f t="shared" si="53"/>
        <v>0</v>
      </c>
      <c r="I90" s="8">
        <f t="shared" si="53"/>
        <v>32000</v>
      </c>
      <c r="J90" s="8">
        <f t="shared" si="53"/>
        <v>32000</v>
      </c>
      <c r="K90" s="8">
        <f t="shared" si="53"/>
        <v>32000</v>
      </c>
      <c r="L90" s="8">
        <f t="shared" si="53"/>
        <v>20000</v>
      </c>
      <c r="M90" s="8">
        <f t="shared" si="53"/>
        <v>20000</v>
      </c>
      <c r="N90" s="8">
        <f t="shared" si="53"/>
        <v>0</v>
      </c>
      <c r="O90" s="8">
        <f t="shared" si="53"/>
        <v>32000</v>
      </c>
      <c r="P90" s="8">
        <f t="shared" si="53"/>
        <v>0</v>
      </c>
      <c r="Q90" s="8">
        <f t="shared" si="53"/>
        <v>32000</v>
      </c>
      <c r="R90" s="8">
        <f t="shared" si="53"/>
        <v>0</v>
      </c>
      <c r="S90" s="8">
        <f t="shared" si="53"/>
        <v>32000</v>
      </c>
      <c r="T90" s="8">
        <f t="shared" si="53"/>
        <v>32000</v>
      </c>
      <c r="U90" s="8">
        <f t="shared" si="53"/>
        <v>0</v>
      </c>
      <c r="V90" s="8">
        <f t="shared" si="53"/>
        <v>0</v>
      </c>
      <c r="W90" s="8">
        <f t="shared" si="53"/>
        <v>32000</v>
      </c>
      <c r="X90" s="8">
        <f t="shared" si="53"/>
        <v>32000</v>
      </c>
      <c r="Y90" s="8">
        <f t="shared" ref="Y90:Y106" si="54">SUM(E90:X90)</f>
        <v>370000</v>
      </c>
      <c r="Z90" s="9"/>
    </row>
    <row r="91" spans="1:26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>
        <v>32000</v>
      </c>
      <c r="G91" s="26">
        <v>10000</v>
      </c>
      <c r="H91" s="26"/>
      <c r="I91" s="26">
        <v>32000</v>
      </c>
      <c r="J91" s="26">
        <v>32000</v>
      </c>
      <c r="K91" s="26">
        <v>32000</v>
      </c>
      <c r="L91" s="26">
        <v>20000</v>
      </c>
      <c r="M91" s="26">
        <v>20000</v>
      </c>
      <c r="N91" s="26"/>
      <c r="O91" s="26">
        <v>32000</v>
      </c>
      <c r="P91" s="26"/>
      <c r="Q91" s="26">
        <v>32000</v>
      </c>
      <c r="R91" s="26"/>
      <c r="S91" s="26">
        <v>32000</v>
      </c>
      <c r="T91" s="26">
        <v>32000</v>
      </c>
      <c r="U91" s="26"/>
      <c r="V91" s="26"/>
      <c r="W91" s="26">
        <v>32000</v>
      </c>
      <c r="X91" s="26">
        <v>32000</v>
      </c>
      <c r="Y91" s="8">
        <f t="shared" si="54"/>
        <v>370000</v>
      </c>
      <c r="Z91" s="27"/>
    </row>
    <row r="92" spans="1:26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  <c r="X92" s="30"/>
      <c r="Y92" s="8">
        <f t="shared" si="54"/>
        <v>0</v>
      </c>
      <c r="Z92" s="31"/>
    </row>
    <row r="93" spans="1:26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96</v>
      </c>
      <c r="F93" s="8">
        <f>F94+F95+F96+F97</f>
        <v>138</v>
      </c>
      <c r="G93" s="8">
        <f t="shared" ref="G93:X93" si="55">G94+G95+G96+G97</f>
        <v>279</v>
      </c>
      <c r="H93" s="8">
        <f t="shared" si="55"/>
        <v>60</v>
      </c>
      <c r="I93" s="8">
        <f t="shared" si="55"/>
        <v>16</v>
      </c>
      <c r="J93" s="8">
        <f t="shared" si="55"/>
        <v>21</v>
      </c>
      <c r="K93" s="8">
        <f t="shared" si="55"/>
        <v>79</v>
      </c>
      <c r="L93" s="8">
        <f t="shared" si="55"/>
        <v>98</v>
      </c>
      <c r="M93" s="8">
        <f t="shared" si="55"/>
        <v>343</v>
      </c>
      <c r="N93" s="8">
        <f t="shared" si="55"/>
        <v>29</v>
      </c>
      <c r="O93" s="8">
        <f t="shared" si="55"/>
        <v>43</v>
      </c>
      <c r="P93" s="8">
        <f t="shared" si="55"/>
        <v>99</v>
      </c>
      <c r="Q93" s="8">
        <f t="shared" si="55"/>
        <v>6</v>
      </c>
      <c r="R93" s="8">
        <f t="shared" si="55"/>
        <v>124</v>
      </c>
      <c r="S93" s="8">
        <f t="shared" si="55"/>
        <v>45</v>
      </c>
      <c r="T93" s="8">
        <f t="shared" si="55"/>
        <v>44</v>
      </c>
      <c r="U93" s="8">
        <f t="shared" si="55"/>
        <v>62</v>
      </c>
      <c r="V93" s="8">
        <f t="shared" si="55"/>
        <v>78</v>
      </c>
      <c r="W93" s="8">
        <f t="shared" si="55"/>
        <v>7</v>
      </c>
      <c r="X93" s="8">
        <f t="shared" si="55"/>
        <v>48</v>
      </c>
      <c r="Y93" s="8">
        <f t="shared" si="54"/>
        <v>1715</v>
      </c>
      <c r="Z93" s="9"/>
    </row>
    <row r="94" spans="1:26">
      <c r="A94" s="5" t="s">
        <v>236</v>
      </c>
      <c r="B94" s="32" t="s">
        <v>245</v>
      </c>
      <c r="C94" s="32"/>
      <c r="D94" s="15"/>
      <c r="E94" s="16">
        <v>96</v>
      </c>
      <c r="F94" s="16"/>
      <c r="G94" s="16">
        <v>279</v>
      </c>
      <c r="H94" s="16"/>
      <c r="I94" s="16"/>
      <c r="J94" s="16"/>
      <c r="K94" s="16"/>
      <c r="L94" s="16"/>
      <c r="M94" s="16"/>
      <c r="N94" s="16"/>
      <c r="O94" s="16"/>
      <c r="P94" s="16">
        <v>99</v>
      </c>
      <c r="Q94" s="16"/>
      <c r="R94" s="16"/>
      <c r="S94" s="16"/>
      <c r="T94" s="16">
        <v>37</v>
      </c>
      <c r="U94" s="16"/>
      <c r="V94" s="16">
        <v>78</v>
      </c>
      <c r="W94" s="16"/>
      <c r="X94" s="16"/>
      <c r="Y94" s="8">
        <f t="shared" si="54"/>
        <v>589</v>
      </c>
      <c r="Z94" s="9"/>
    </row>
    <row r="95" spans="1:26">
      <c r="A95" s="5" t="s">
        <v>239</v>
      </c>
      <c r="B95" s="32" t="s">
        <v>247</v>
      </c>
      <c r="C95" s="32"/>
      <c r="D95" s="7"/>
      <c r="E95" s="10"/>
      <c r="F95" s="10">
        <v>138</v>
      </c>
      <c r="G95" s="10"/>
      <c r="H95" s="10">
        <v>60</v>
      </c>
      <c r="I95" s="10"/>
      <c r="J95" s="10"/>
      <c r="K95" s="10"/>
      <c r="L95" s="10"/>
      <c r="M95" s="10">
        <v>343</v>
      </c>
      <c r="N95" s="10"/>
      <c r="O95" s="10"/>
      <c r="P95" s="10"/>
      <c r="Q95" s="10"/>
      <c r="R95" s="10">
        <v>124</v>
      </c>
      <c r="S95" s="10"/>
      <c r="T95" s="10">
        <v>7</v>
      </c>
      <c r="U95" s="10">
        <v>62</v>
      </c>
      <c r="V95" s="10"/>
      <c r="W95" s="10"/>
      <c r="X95" s="10"/>
      <c r="Y95" s="8">
        <f t="shared" si="54"/>
        <v>734</v>
      </c>
      <c r="Z95" s="9"/>
    </row>
    <row r="96" spans="1:26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>
        <v>16</v>
      </c>
      <c r="J96" s="16">
        <v>21</v>
      </c>
      <c r="K96" s="16">
        <v>79</v>
      </c>
      <c r="L96" s="16">
        <v>98</v>
      </c>
      <c r="M96" s="16"/>
      <c r="N96" s="16">
        <v>29</v>
      </c>
      <c r="O96" s="16">
        <v>43</v>
      </c>
      <c r="P96" s="16"/>
      <c r="Q96" s="16">
        <v>6</v>
      </c>
      <c r="R96" s="16"/>
      <c r="S96" s="16">
        <v>45</v>
      </c>
      <c r="T96" s="16"/>
      <c r="U96" s="16"/>
      <c r="V96" s="16"/>
      <c r="W96" s="16"/>
      <c r="X96" s="16">
        <v>48</v>
      </c>
      <c r="Y96" s="8">
        <f t="shared" si="54"/>
        <v>385</v>
      </c>
      <c r="Z96" s="9"/>
    </row>
    <row r="97" spans="1:26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>
        <v>7</v>
      </c>
      <c r="X97" s="16"/>
      <c r="Y97" s="8">
        <f t="shared" si="54"/>
        <v>7</v>
      </c>
      <c r="Z97" s="9"/>
    </row>
    <row r="98" spans="1:26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1119</v>
      </c>
      <c r="F98" s="8">
        <f>F99+F100+F101+F102</f>
        <v>2307</v>
      </c>
      <c r="G98" s="8">
        <f t="shared" ref="G98:X98" si="56">G99+G100+G101+G102</f>
        <v>3235</v>
      </c>
      <c r="H98" s="8">
        <f t="shared" si="56"/>
        <v>740</v>
      </c>
      <c r="I98" s="8">
        <f t="shared" si="56"/>
        <v>139</v>
      </c>
      <c r="J98" s="8">
        <f t="shared" si="56"/>
        <v>283</v>
      </c>
      <c r="K98" s="8">
        <f t="shared" si="56"/>
        <v>788</v>
      </c>
      <c r="L98" s="8">
        <f t="shared" si="56"/>
        <v>1189</v>
      </c>
      <c r="M98" s="8">
        <f t="shared" si="56"/>
        <v>5492</v>
      </c>
      <c r="N98" s="8">
        <f t="shared" si="56"/>
        <v>391</v>
      </c>
      <c r="O98" s="8">
        <f t="shared" si="56"/>
        <v>466</v>
      </c>
      <c r="P98" s="8">
        <f t="shared" si="56"/>
        <v>1419</v>
      </c>
      <c r="Q98" s="8">
        <f t="shared" si="56"/>
        <v>43</v>
      </c>
      <c r="R98" s="8">
        <f t="shared" si="56"/>
        <v>2038</v>
      </c>
      <c r="S98" s="8">
        <f t="shared" si="56"/>
        <v>457</v>
      </c>
      <c r="T98" s="8">
        <f t="shared" si="56"/>
        <v>728</v>
      </c>
      <c r="U98" s="8">
        <f t="shared" si="56"/>
        <v>809</v>
      </c>
      <c r="V98" s="8">
        <f t="shared" si="56"/>
        <v>889</v>
      </c>
      <c r="W98" s="8">
        <f t="shared" si="56"/>
        <v>0</v>
      </c>
      <c r="X98" s="8">
        <f t="shared" si="56"/>
        <v>588</v>
      </c>
      <c r="Y98" s="8">
        <f t="shared" si="54"/>
        <v>23120</v>
      </c>
      <c r="Z98" s="9"/>
    </row>
    <row r="99" spans="1:26">
      <c r="A99" s="5" t="s">
        <v>248</v>
      </c>
      <c r="B99" s="32" t="s">
        <v>245</v>
      </c>
      <c r="C99" s="32"/>
      <c r="D99" s="15"/>
      <c r="E99" s="16">
        <v>1119</v>
      </c>
      <c r="F99" s="16"/>
      <c r="G99" s="16">
        <v>3235</v>
      </c>
      <c r="H99" s="16"/>
      <c r="I99" s="16"/>
      <c r="J99" s="16"/>
      <c r="K99" s="16"/>
      <c r="L99" s="16"/>
      <c r="M99" s="16"/>
      <c r="N99" s="16"/>
      <c r="O99" s="16"/>
      <c r="P99" s="16">
        <v>1419</v>
      </c>
      <c r="Q99" s="16"/>
      <c r="R99" s="16"/>
      <c r="S99" s="16"/>
      <c r="T99" s="16">
        <v>521</v>
      </c>
      <c r="U99" s="16"/>
      <c r="V99" s="16">
        <v>889</v>
      </c>
      <c r="W99" s="16"/>
      <c r="X99" s="16"/>
      <c r="Y99" s="8">
        <f t="shared" si="54"/>
        <v>7183</v>
      </c>
      <c r="Z99" s="9"/>
    </row>
    <row r="100" spans="1:26">
      <c r="A100" s="5" t="s">
        <v>250</v>
      </c>
      <c r="B100" s="32" t="s">
        <v>247</v>
      </c>
      <c r="C100" s="32"/>
      <c r="D100" s="7"/>
      <c r="E100" s="10"/>
      <c r="F100" s="10">
        <v>2307</v>
      </c>
      <c r="G100" s="10"/>
      <c r="H100" s="10">
        <v>740</v>
      </c>
      <c r="I100" s="10"/>
      <c r="J100" s="10"/>
      <c r="K100" s="10"/>
      <c r="L100" s="10"/>
      <c r="M100" s="10">
        <v>5492</v>
      </c>
      <c r="N100" s="10"/>
      <c r="O100" s="10"/>
      <c r="P100" s="10"/>
      <c r="Q100" s="10"/>
      <c r="R100" s="10">
        <v>2038</v>
      </c>
      <c r="S100" s="10"/>
      <c r="T100" s="10">
        <v>207</v>
      </c>
      <c r="U100" s="10">
        <v>809</v>
      </c>
      <c r="V100" s="10"/>
      <c r="W100" s="10"/>
      <c r="X100" s="10"/>
      <c r="Y100" s="8">
        <f t="shared" si="54"/>
        <v>11593</v>
      </c>
      <c r="Z100" s="9"/>
    </row>
    <row r="101" spans="1:26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>
        <v>139</v>
      </c>
      <c r="J101" s="16">
        <v>283</v>
      </c>
      <c r="K101" s="16">
        <v>788</v>
      </c>
      <c r="L101" s="16">
        <v>1189</v>
      </c>
      <c r="M101" s="16"/>
      <c r="N101" s="16">
        <v>391</v>
      </c>
      <c r="O101" s="16">
        <v>466</v>
      </c>
      <c r="P101" s="16"/>
      <c r="Q101" s="16">
        <v>43</v>
      </c>
      <c r="R101" s="16"/>
      <c r="S101" s="16">
        <v>457</v>
      </c>
      <c r="T101" s="16"/>
      <c r="U101" s="16"/>
      <c r="V101" s="16"/>
      <c r="W101" s="16"/>
      <c r="X101" s="16">
        <v>588</v>
      </c>
      <c r="Y101" s="8">
        <f t="shared" si="54"/>
        <v>4344</v>
      </c>
      <c r="Z101" s="9"/>
    </row>
    <row r="102" spans="1:26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8">
        <f t="shared" si="54"/>
        <v>0</v>
      </c>
      <c r="Z102" s="9"/>
    </row>
    <row r="103" spans="1:26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33"/>
      <c r="X103" s="33"/>
      <c r="Y103" s="8">
        <f t="shared" si="54"/>
        <v>0</v>
      </c>
      <c r="Z103" s="9"/>
    </row>
    <row r="104" spans="1:26">
      <c r="A104" s="5" t="s">
        <v>257</v>
      </c>
      <c r="B104" s="6" t="s">
        <v>261</v>
      </c>
      <c r="C104" s="6"/>
      <c r="D104" s="7"/>
      <c r="E104" s="10">
        <v>45</v>
      </c>
      <c r="F104" s="10">
        <v>30</v>
      </c>
      <c r="G104" s="10">
        <v>110</v>
      </c>
      <c r="H104" s="10">
        <v>19</v>
      </c>
      <c r="I104" s="10"/>
      <c r="J104" s="10"/>
      <c r="K104" s="10">
        <v>1</v>
      </c>
      <c r="L104" s="10">
        <v>44</v>
      </c>
      <c r="M104" s="10">
        <v>105</v>
      </c>
      <c r="N104" s="10"/>
      <c r="O104" s="10">
        <v>25</v>
      </c>
      <c r="P104" s="10">
        <v>1</v>
      </c>
      <c r="Q104" s="10"/>
      <c r="R104" s="10">
        <v>2</v>
      </c>
      <c r="S104" s="10">
        <v>35</v>
      </c>
      <c r="T104" s="10">
        <v>5</v>
      </c>
      <c r="U104" s="10">
        <v>31</v>
      </c>
      <c r="V104" s="10">
        <v>60</v>
      </c>
      <c r="W104" s="10">
        <v>8</v>
      </c>
      <c r="X104" s="10">
        <v>1</v>
      </c>
      <c r="Y104" s="8">
        <f t="shared" si="54"/>
        <v>522</v>
      </c>
      <c r="Z104" s="9"/>
    </row>
    <row r="105" spans="1:26">
      <c r="A105" s="5" t="s">
        <v>258</v>
      </c>
      <c r="B105" s="32" t="s">
        <v>262</v>
      </c>
      <c r="C105" s="32"/>
      <c r="D105" s="20"/>
      <c r="E105" s="10">
        <v>13160</v>
      </c>
      <c r="F105" s="10">
        <v>14868.14</v>
      </c>
      <c r="G105" s="10">
        <v>34506.629999999997</v>
      </c>
      <c r="H105" s="10">
        <v>4776.2700000000004</v>
      </c>
      <c r="I105" s="10">
        <v>6995</v>
      </c>
      <c r="J105" s="10">
        <v>6500</v>
      </c>
      <c r="K105" s="10">
        <v>13200</v>
      </c>
      <c r="L105" s="10">
        <v>9829.07</v>
      </c>
      <c r="M105" s="10">
        <v>34846.959999999999</v>
      </c>
      <c r="N105" s="10">
        <v>3731.92</v>
      </c>
      <c r="O105" s="10">
        <v>4612</v>
      </c>
      <c r="P105" s="10">
        <v>11355.73</v>
      </c>
      <c r="Q105" s="10">
        <v>2408</v>
      </c>
      <c r="R105" s="10">
        <v>14337.21</v>
      </c>
      <c r="S105" s="10">
        <v>4286</v>
      </c>
      <c r="T105" s="10">
        <v>32300</v>
      </c>
      <c r="U105" s="10">
        <v>4631.83</v>
      </c>
      <c r="V105" s="10">
        <v>8372.6200000000008</v>
      </c>
      <c r="W105" s="10">
        <v>2800</v>
      </c>
      <c r="X105" s="10">
        <v>13478</v>
      </c>
      <c r="Y105" s="8">
        <f t="shared" si="54"/>
        <v>240995.37999999998</v>
      </c>
      <c r="Z105" s="9"/>
    </row>
    <row r="106" spans="1:26">
      <c r="A106" s="5" t="s">
        <v>259</v>
      </c>
      <c r="B106" s="32" t="s">
        <v>263</v>
      </c>
      <c r="C106" s="32"/>
      <c r="D106" s="20"/>
      <c r="E106" s="10">
        <v>8691</v>
      </c>
      <c r="F106" s="10">
        <v>6620</v>
      </c>
      <c r="G106" s="10">
        <v>17447</v>
      </c>
      <c r="H106" s="10">
        <v>3585</v>
      </c>
      <c r="I106" s="10">
        <v>2841</v>
      </c>
      <c r="J106" s="10">
        <v>2312.1</v>
      </c>
      <c r="K106" s="10">
        <v>4100</v>
      </c>
      <c r="L106" s="10">
        <v>5330</v>
      </c>
      <c r="M106" s="10">
        <v>12339</v>
      </c>
      <c r="N106" s="10">
        <v>1786</v>
      </c>
      <c r="O106" s="10">
        <v>1717</v>
      </c>
      <c r="P106" s="10">
        <v>4073</v>
      </c>
      <c r="Q106" s="10">
        <v>2312.4499999999998</v>
      </c>
      <c r="R106" s="10">
        <v>7880</v>
      </c>
      <c r="S106" s="10">
        <v>2350</v>
      </c>
      <c r="T106" s="121">
        <v>13107.45</v>
      </c>
      <c r="U106" s="10">
        <v>3226</v>
      </c>
      <c r="V106" s="10">
        <v>6496</v>
      </c>
      <c r="W106" s="10"/>
      <c r="X106" s="10">
        <v>6044.7</v>
      </c>
      <c r="Y106" s="8">
        <f t="shared" si="54"/>
        <v>112257.7</v>
      </c>
      <c r="Z106" s="9"/>
    </row>
    <row r="107" spans="1:26">
      <c r="E107" s="1">
        <f t="shared" ref="E107:Y107" si="57">E4/E93</f>
        <v>350264.77604166669</v>
      </c>
      <c r="F107" s="1">
        <f t="shared" si="57"/>
        <v>344294.07536231884</v>
      </c>
      <c r="G107" s="1">
        <f t="shared" si="57"/>
        <v>348657.96182795701</v>
      </c>
      <c r="H107" s="1">
        <f t="shared" si="57"/>
        <v>352060.4991666667</v>
      </c>
      <c r="I107" s="1">
        <f t="shared" si="57"/>
        <v>311781.4375</v>
      </c>
      <c r="J107" s="1">
        <f t="shared" si="57"/>
        <v>308382.34285714285</v>
      </c>
      <c r="K107" s="1">
        <f t="shared" si="57"/>
        <v>324931.22784810129</v>
      </c>
      <c r="L107" s="1">
        <f t="shared" si="57"/>
        <v>319630.94846938777</v>
      </c>
      <c r="M107" s="1">
        <f t="shared" si="57"/>
        <v>349397.08046647231</v>
      </c>
      <c r="N107" s="1">
        <f t="shared" si="57"/>
        <v>321211.90344827581</v>
      </c>
      <c r="O107" s="1">
        <f t="shared" si="57"/>
        <v>319353.83720930235</v>
      </c>
      <c r="P107" s="1">
        <f t="shared" si="57"/>
        <v>353248.84898989898</v>
      </c>
      <c r="Q107" s="1">
        <f t="shared" si="57"/>
        <v>314074.06666666671</v>
      </c>
      <c r="R107" s="1">
        <f t="shared" si="57"/>
        <v>344789.17620967742</v>
      </c>
      <c r="S107" s="1">
        <f t="shared" si="57"/>
        <v>327243.88888888888</v>
      </c>
      <c r="T107" s="1">
        <f t="shared" si="57"/>
        <v>346687.29545454547</v>
      </c>
      <c r="U107" s="1">
        <f t="shared" si="57"/>
        <v>352597.44435483863</v>
      </c>
      <c r="V107" s="1">
        <f t="shared" si="57"/>
        <v>361976.66282051284</v>
      </c>
      <c r="W107" s="1">
        <f t="shared" si="57"/>
        <v>358999.57142857142</v>
      </c>
      <c r="X107" s="1">
        <f t="shared" si="57"/>
        <v>309158.92499999999</v>
      </c>
      <c r="Y107" s="1">
        <f t="shared" si="57"/>
        <v>342812.64962099126</v>
      </c>
    </row>
  </sheetData>
  <protectedRanges>
    <protectedRange password="E9C1" sqref="D28 Y21:Z26 Z20 Y4:Z9 Z10 A2:Z3 Z27 A4:D5 Y11:Z19 B6:D26 Y28:Z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Z1"/>
  </mergeCells>
  <phoneticPr fontId="3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Z107"/>
  <sheetViews>
    <sheetView workbookViewId="0">
      <pane xSplit="4" ySplit="2" topLeftCell="L3" activePane="bottomRight" state="frozen"/>
      <selection pane="topRight" activeCell="E1" sqref="E1"/>
      <selection pane="bottomLeft" activeCell="A3" sqref="A3"/>
      <selection pane="bottomRight" sqref="A1:Y1"/>
    </sheetView>
  </sheetViews>
  <sheetFormatPr defaultColWidth="15.625" defaultRowHeight="11.25"/>
  <cols>
    <col min="1" max="1" width="4.625" style="115" customWidth="1"/>
    <col min="2" max="2" width="13.125" style="86" customWidth="1"/>
    <col min="3" max="3" width="8" style="86" customWidth="1"/>
    <col min="4" max="4" width="10.625" style="116" customWidth="1"/>
    <col min="5" max="25" width="12.625" style="86" customWidth="1"/>
    <col min="26" max="256" width="15.625" style="86"/>
    <col min="257" max="257" width="4.625" style="86" customWidth="1"/>
    <col min="258" max="258" width="23.625" style="86" customWidth="1"/>
    <col min="259" max="259" width="11.375" style="86" customWidth="1"/>
    <col min="260" max="260" width="10.625" style="86" customWidth="1"/>
    <col min="261" max="261" width="15.625" style="86"/>
    <col min="262" max="264" width="10.75" style="86" bestFit="1" customWidth="1"/>
    <col min="265" max="265" width="10.125" style="86" bestFit="1" customWidth="1"/>
    <col min="266" max="266" width="10.75" style="86" bestFit="1" customWidth="1"/>
    <col min="267" max="267" width="11" style="86" bestFit="1" customWidth="1"/>
    <col min="268" max="268" width="10.75" style="86" bestFit="1" customWidth="1"/>
    <col min="269" max="269" width="15.625" style="86"/>
    <col min="270" max="270" width="11.5" style="86" bestFit="1" customWidth="1"/>
    <col min="271" max="273" width="10.75" style="86" bestFit="1" customWidth="1"/>
    <col min="274" max="276" width="15.625" style="86"/>
    <col min="277" max="277" width="14.625" style="86" bestFit="1" customWidth="1"/>
    <col min="278" max="278" width="15.625" style="86"/>
    <col min="279" max="279" width="13.375" style="86" bestFit="1" customWidth="1"/>
    <col min="280" max="280" width="10.75" style="86" bestFit="1" customWidth="1"/>
    <col min="281" max="512" width="15.625" style="86"/>
    <col min="513" max="513" width="4.625" style="86" customWidth="1"/>
    <col min="514" max="514" width="23.625" style="86" customWidth="1"/>
    <col min="515" max="515" width="11.375" style="86" customWidth="1"/>
    <col min="516" max="516" width="10.625" style="86" customWidth="1"/>
    <col min="517" max="517" width="15.625" style="86"/>
    <col min="518" max="520" width="10.75" style="86" bestFit="1" customWidth="1"/>
    <col min="521" max="521" width="10.125" style="86" bestFit="1" customWidth="1"/>
    <col min="522" max="522" width="10.75" style="86" bestFit="1" customWidth="1"/>
    <col min="523" max="523" width="11" style="86" bestFit="1" customWidth="1"/>
    <col min="524" max="524" width="10.75" style="86" bestFit="1" customWidth="1"/>
    <col min="525" max="525" width="15.625" style="86"/>
    <col min="526" max="526" width="11.5" style="86" bestFit="1" customWidth="1"/>
    <col min="527" max="529" width="10.75" style="86" bestFit="1" customWidth="1"/>
    <col min="530" max="532" width="15.625" style="86"/>
    <col min="533" max="533" width="14.625" style="86" bestFit="1" customWidth="1"/>
    <col min="534" max="534" width="15.625" style="86"/>
    <col min="535" max="535" width="13.375" style="86" bestFit="1" customWidth="1"/>
    <col min="536" max="536" width="10.75" style="86" bestFit="1" customWidth="1"/>
    <col min="537" max="768" width="15.625" style="86"/>
    <col min="769" max="769" width="4.625" style="86" customWidth="1"/>
    <col min="770" max="770" width="23.625" style="86" customWidth="1"/>
    <col min="771" max="771" width="11.375" style="86" customWidth="1"/>
    <col min="772" max="772" width="10.625" style="86" customWidth="1"/>
    <col min="773" max="773" width="15.625" style="86"/>
    <col min="774" max="776" width="10.75" style="86" bestFit="1" customWidth="1"/>
    <col min="777" max="777" width="10.125" style="86" bestFit="1" customWidth="1"/>
    <col min="778" max="778" width="10.75" style="86" bestFit="1" customWidth="1"/>
    <col min="779" max="779" width="11" style="86" bestFit="1" customWidth="1"/>
    <col min="780" max="780" width="10.75" style="86" bestFit="1" customWidth="1"/>
    <col min="781" max="781" width="15.625" style="86"/>
    <col min="782" max="782" width="11.5" style="86" bestFit="1" customWidth="1"/>
    <col min="783" max="785" width="10.75" style="86" bestFit="1" customWidth="1"/>
    <col min="786" max="788" width="15.625" style="86"/>
    <col min="789" max="789" width="14.625" style="86" bestFit="1" customWidth="1"/>
    <col min="790" max="790" width="15.625" style="86"/>
    <col min="791" max="791" width="13.375" style="86" bestFit="1" customWidth="1"/>
    <col min="792" max="792" width="10.75" style="86" bestFit="1" customWidth="1"/>
    <col min="793" max="1024" width="15.625" style="86"/>
    <col min="1025" max="1025" width="4.625" style="86" customWidth="1"/>
    <col min="1026" max="1026" width="23.625" style="86" customWidth="1"/>
    <col min="1027" max="1027" width="11.375" style="86" customWidth="1"/>
    <col min="1028" max="1028" width="10.625" style="86" customWidth="1"/>
    <col min="1029" max="1029" width="15.625" style="86"/>
    <col min="1030" max="1032" width="10.75" style="86" bestFit="1" customWidth="1"/>
    <col min="1033" max="1033" width="10.125" style="86" bestFit="1" customWidth="1"/>
    <col min="1034" max="1034" width="10.75" style="86" bestFit="1" customWidth="1"/>
    <col min="1035" max="1035" width="11" style="86" bestFit="1" customWidth="1"/>
    <col min="1036" max="1036" width="10.75" style="86" bestFit="1" customWidth="1"/>
    <col min="1037" max="1037" width="15.625" style="86"/>
    <col min="1038" max="1038" width="11.5" style="86" bestFit="1" customWidth="1"/>
    <col min="1039" max="1041" width="10.75" style="86" bestFit="1" customWidth="1"/>
    <col min="1042" max="1044" width="15.625" style="86"/>
    <col min="1045" max="1045" width="14.625" style="86" bestFit="1" customWidth="1"/>
    <col min="1046" max="1046" width="15.625" style="86"/>
    <col min="1047" max="1047" width="13.375" style="86" bestFit="1" customWidth="1"/>
    <col min="1048" max="1048" width="10.75" style="86" bestFit="1" customWidth="1"/>
    <col min="1049" max="1280" width="15.625" style="86"/>
    <col min="1281" max="1281" width="4.625" style="86" customWidth="1"/>
    <col min="1282" max="1282" width="23.625" style="86" customWidth="1"/>
    <col min="1283" max="1283" width="11.375" style="86" customWidth="1"/>
    <col min="1284" max="1284" width="10.625" style="86" customWidth="1"/>
    <col min="1285" max="1285" width="15.625" style="86"/>
    <col min="1286" max="1288" width="10.75" style="86" bestFit="1" customWidth="1"/>
    <col min="1289" max="1289" width="10.125" style="86" bestFit="1" customWidth="1"/>
    <col min="1290" max="1290" width="10.75" style="86" bestFit="1" customWidth="1"/>
    <col min="1291" max="1291" width="11" style="86" bestFit="1" customWidth="1"/>
    <col min="1292" max="1292" width="10.75" style="86" bestFit="1" customWidth="1"/>
    <col min="1293" max="1293" width="15.625" style="86"/>
    <col min="1294" max="1294" width="11.5" style="86" bestFit="1" customWidth="1"/>
    <col min="1295" max="1297" width="10.75" style="86" bestFit="1" customWidth="1"/>
    <col min="1298" max="1300" width="15.625" style="86"/>
    <col min="1301" max="1301" width="14.625" style="86" bestFit="1" customWidth="1"/>
    <col min="1302" max="1302" width="15.625" style="86"/>
    <col min="1303" max="1303" width="13.375" style="86" bestFit="1" customWidth="1"/>
    <col min="1304" max="1304" width="10.75" style="86" bestFit="1" customWidth="1"/>
    <col min="1305" max="1536" width="15.625" style="86"/>
    <col min="1537" max="1537" width="4.625" style="86" customWidth="1"/>
    <col min="1538" max="1538" width="23.625" style="86" customWidth="1"/>
    <col min="1539" max="1539" width="11.375" style="86" customWidth="1"/>
    <col min="1540" max="1540" width="10.625" style="86" customWidth="1"/>
    <col min="1541" max="1541" width="15.625" style="86"/>
    <col min="1542" max="1544" width="10.75" style="86" bestFit="1" customWidth="1"/>
    <col min="1545" max="1545" width="10.125" style="86" bestFit="1" customWidth="1"/>
    <col min="1546" max="1546" width="10.75" style="86" bestFit="1" customWidth="1"/>
    <col min="1547" max="1547" width="11" style="86" bestFit="1" customWidth="1"/>
    <col min="1548" max="1548" width="10.75" style="86" bestFit="1" customWidth="1"/>
    <col min="1549" max="1549" width="15.625" style="86"/>
    <col min="1550" max="1550" width="11.5" style="86" bestFit="1" customWidth="1"/>
    <col min="1551" max="1553" width="10.75" style="86" bestFit="1" customWidth="1"/>
    <col min="1554" max="1556" width="15.625" style="86"/>
    <col min="1557" max="1557" width="14.625" style="86" bestFit="1" customWidth="1"/>
    <col min="1558" max="1558" width="15.625" style="86"/>
    <col min="1559" max="1559" width="13.375" style="86" bestFit="1" customWidth="1"/>
    <col min="1560" max="1560" width="10.75" style="86" bestFit="1" customWidth="1"/>
    <col min="1561" max="1792" width="15.625" style="86"/>
    <col min="1793" max="1793" width="4.625" style="86" customWidth="1"/>
    <col min="1794" max="1794" width="23.625" style="86" customWidth="1"/>
    <col min="1795" max="1795" width="11.375" style="86" customWidth="1"/>
    <col min="1796" max="1796" width="10.625" style="86" customWidth="1"/>
    <col min="1797" max="1797" width="15.625" style="86"/>
    <col min="1798" max="1800" width="10.75" style="86" bestFit="1" customWidth="1"/>
    <col min="1801" max="1801" width="10.125" style="86" bestFit="1" customWidth="1"/>
    <col min="1802" max="1802" width="10.75" style="86" bestFit="1" customWidth="1"/>
    <col min="1803" max="1803" width="11" style="86" bestFit="1" customWidth="1"/>
    <col min="1804" max="1804" width="10.75" style="86" bestFit="1" customWidth="1"/>
    <col min="1805" max="1805" width="15.625" style="86"/>
    <col min="1806" max="1806" width="11.5" style="86" bestFit="1" customWidth="1"/>
    <col min="1807" max="1809" width="10.75" style="86" bestFit="1" customWidth="1"/>
    <col min="1810" max="1812" width="15.625" style="86"/>
    <col min="1813" max="1813" width="14.625" style="86" bestFit="1" customWidth="1"/>
    <col min="1814" max="1814" width="15.625" style="86"/>
    <col min="1815" max="1815" width="13.375" style="86" bestFit="1" customWidth="1"/>
    <col min="1816" max="1816" width="10.75" style="86" bestFit="1" customWidth="1"/>
    <col min="1817" max="2048" width="15.625" style="86"/>
    <col min="2049" max="2049" width="4.625" style="86" customWidth="1"/>
    <col min="2050" max="2050" width="23.625" style="86" customWidth="1"/>
    <col min="2051" max="2051" width="11.375" style="86" customWidth="1"/>
    <col min="2052" max="2052" width="10.625" style="86" customWidth="1"/>
    <col min="2053" max="2053" width="15.625" style="86"/>
    <col min="2054" max="2056" width="10.75" style="86" bestFit="1" customWidth="1"/>
    <col min="2057" max="2057" width="10.125" style="86" bestFit="1" customWidth="1"/>
    <col min="2058" max="2058" width="10.75" style="86" bestFit="1" customWidth="1"/>
    <col min="2059" max="2059" width="11" style="86" bestFit="1" customWidth="1"/>
    <col min="2060" max="2060" width="10.75" style="86" bestFit="1" customWidth="1"/>
    <col min="2061" max="2061" width="15.625" style="86"/>
    <col min="2062" max="2062" width="11.5" style="86" bestFit="1" customWidth="1"/>
    <col min="2063" max="2065" width="10.75" style="86" bestFit="1" customWidth="1"/>
    <col min="2066" max="2068" width="15.625" style="86"/>
    <col min="2069" max="2069" width="14.625" style="86" bestFit="1" customWidth="1"/>
    <col min="2070" max="2070" width="15.625" style="86"/>
    <col min="2071" max="2071" width="13.375" style="86" bestFit="1" customWidth="1"/>
    <col min="2072" max="2072" width="10.75" style="86" bestFit="1" customWidth="1"/>
    <col min="2073" max="2304" width="15.625" style="86"/>
    <col min="2305" max="2305" width="4.625" style="86" customWidth="1"/>
    <col min="2306" max="2306" width="23.625" style="86" customWidth="1"/>
    <col min="2307" max="2307" width="11.375" style="86" customWidth="1"/>
    <col min="2308" max="2308" width="10.625" style="86" customWidth="1"/>
    <col min="2309" max="2309" width="15.625" style="86"/>
    <col min="2310" max="2312" width="10.75" style="86" bestFit="1" customWidth="1"/>
    <col min="2313" max="2313" width="10.125" style="86" bestFit="1" customWidth="1"/>
    <col min="2314" max="2314" width="10.75" style="86" bestFit="1" customWidth="1"/>
    <col min="2315" max="2315" width="11" style="86" bestFit="1" customWidth="1"/>
    <col min="2316" max="2316" width="10.75" style="86" bestFit="1" customWidth="1"/>
    <col min="2317" max="2317" width="15.625" style="86"/>
    <col min="2318" max="2318" width="11.5" style="86" bestFit="1" customWidth="1"/>
    <col min="2319" max="2321" width="10.75" style="86" bestFit="1" customWidth="1"/>
    <col min="2322" max="2324" width="15.625" style="86"/>
    <col min="2325" max="2325" width="14.625" style="86" bestFit="1" customWidth="1"/>
    <col min="2326" max="2326" width="15.625" style="86"/>
    <col min="2327" max="2327" width="13.375" style="86" bestFit="1" customWidth="1"/>
    <col min="2328" max="2328" width="10.75" style="86" bestFit="1" customWidth="1"/>
    <col min="2329" max="2560" width="15.625" style="86"/>
    <col min="2561" max="2561" width="4.625" style="86" customWidth="1"/>
    <col min="2562" max="2562" width="23.625" style="86" customWidth="1"/>
    <col min="2563" max="2563" width="11.375" style="86" customWidth="1"/>
    <col min="2564" max="2564" width="10.625" style="86" customWidth="1"/>
    <col min="2565" max="2565" width="15.625" style="86"/>
    <col min="2566" max="2568" width="10.75" style="86" bestFit="1" customWidth="1"/>
    <col min="2569" max="2569" width="10.125" style="86" bestFit="1" customWidth="1"/>
    <col min="2570" max="2570" width="10.75" style="86" bestFit="1" customWidth="1"/>
    <col min="2571" max="2571" width="11" style="86" bestFit="1" customWidth="1"/>
    <col min="2572" max="2572" width="10.75" style="86" bestFit="1" customWidth="1"/>
    <col min="2573" max="2573" width="15.625" style="86"/>
    <col min="2574" max="2574" width="11.5" style="86" bestFit="1" customWidth="1"/>
    <col min="2575" max="2577" width="10.75" style="86" bestFit="1" customWidth="1"/>
    <col min="2578" max="2580" width="15.625" style="86"/>
    <col min="2581" max="2581" width="14.625" style="86" bestFit="1" customWidth="1"/>
    <col min="2582" max="2582" width="15.625" style="86"/>
    <col min="2583" max="2583" width="13.375" style="86" bestFit="1" customWidth="1"/>
    <col min="2584" max="2584" width="10.75" style="86" bestFit="1" customWidth="1"/>
    <col min="2585" max="2816" width="15.625" style="86"/>
    <col min="2817" max="2817" width="4.625" style="86" customWidth="1"/>
    <col min="2818" max="2818" width="23.625" style="86" customWidth="1"/>
    <col min="2819" max="2819" width="11.375" style="86" customWidth="1"/>
    <col min="2820" max="2820" width="10.625" style="86" customWidth="1"/>
    <col min="2821" max="2821" width="15.625" style="86"/>
    <col min="2822" max="2824" width="10.75" style="86" bestFit="1" customWidth="1"/>
    <col min="2825" max="2825" width="10.125" style="86" bestFit="1" customWidth="1"/>
    <col min="2826" max="2826" width="10.75" style="86" bestFit="1" customWidth="1"/>
    <col min="2827" max="2827" width="11" style="86" bestFit="1" customWidth="1"/>
    <col min="2828" max="2828" width="10.75" style="86" bestFit="1" customWidth="1"/>
    <col min="2829" max="2829" width="15.625" style="86"/>
    <col min="2830" max="2830" width="11.5" style="86" bestFit="1" customWidth="1"/>
    <col min="2831" max="2833" width="10.75" style="86" bestFit="1" customWidth="1"/>
    <col min="2834" max="2836" width="15.625" style="86"/>
    <col min="2837" max="2837" width="14.625" style="86" bestFit="1" customWidth="1"/>
    <col min="2838" max="2838" width="15.625" style="86"/>
    <col min="2839" max="2839" width="13.375" style="86" bestFit="1" customWidth="1"/>
    <col min="2840" max="2840" width="10.75" style="86" bestFit="1" customWidth="1"/>
    <col min="2841" max="3072" width="15.625" style="86"/>
    <col min="3073" max="3073" width="4.625" style="86" customWidth="1"/>
    <col min="3074" max="3074" width="23.625" style="86" customWidth="1"/>
    <col min="3075" max="3075" width="11.375" style="86" customWidth="1"/>
    <col min="3076" max="3076" width="10.625" style="86" customWidth="1"/>
    <col min="3077" max="3077" width="15.625" style="86"/>
    <col min="3078" max="3080" width="10.75" style="86" bestFit="1" customWidth="1"/>
    <col min="3081" max="3081" width="10.125" style="86" bestFit="1" customWidth="1"/>
    <col min="3082" max="3082" width="10.75" style="86" bestFit="1" customWidth="1"/>
    <col min="3083" max="3083" width="11" style="86" bestFit="1" customWidth="1"/>
    <col min="3084" max="3084" width="10.75" style="86" bestFit="1" customWidth="1"/>
    <col min="3085" max="3085" width="15.625" style="86"/>
    <col min="3086" max="3086" width="11.5" style="86" bestFit="1" customWidth="1"/>
    <col min="3087" max="3089" width="10.75" style="86" bestFit="1" customWidth="1"/>
    <col min="3090" max="3092" width="15.625" style="86"/>
    <col min="3093" max="3093" width="14.625" style="86" bestFit="1" customWidth="1"/>
    <col min="3094" max="3094" width="15.625" style="86"/>
    <col min="3095" max="3095" width="13.375" style="86" bestFit="1" customWidth="1"/>
    <col min="3096" max="3096" width="10.75" style="86" bestFit="1" customWidth="1"/>
    <col min="3097" max="3328" width="15.625" style="86"/>
    <col min="3329" max="3329" width="4.625" style="86" customWidth="1"/>
    <col min="3330" max="3330" width="23.625" style="86" customWidth="1"/>
    <col min="3331" max="3331" width="11.375" style="86" customWidth="1"/>
    <col min="3332" max="3332" width="10.625" style="86" customWidth="1"/>
    <col min="3333" max="3333" width="15.625" style="86"/>
    <col min="3334" max="3336" width="10.75" style="86" bestFit="1" customWidth="1"/>
    <col min="3337" max="3337" width="10.125" style="86" bestFit="1" customWidth="1"/>
    <col min="3338" max="3338" width="10.75" style="86" bestFit="1" customWidth="1"/>
    <col min="3339" max="3339" width="11" style="86" bestFit="1" customWidth="1"/>
    <col min="3340" max="3340" width="10.75" style="86" bestFit="1" customWidth="1"/>
    <col min="3341" max="3341" width="15.625" style="86"/>
    <col min="3342" max="3342" width="11.5" style="86" bestFit="1" customWidth="1"/>
    <col min="3343" max="3345" width="10.75" style="86" bestFit="1" customWidth="1"/>
    <col min="3346" max="3348" width="15.625" style="86"/>
    <col min="3349" max="3349" width="14.625" style="86" bestFit="1" customWidth="1"/>
    <col min="3350" max="3350" width="15.625" style="86"/>
    <col min="3351" max="3351" width="13.375" style="86" bestFit="1" customWidth="1"/>
    <col min="3352" max="3352" width="10.75" style="86" bestFit="1" customWidth="1"/>
    <col min="3353" max="3584" width="15.625" style="86"/>
    <col min="3585" max="3585" width="4.625" style="86" customWidth="1"/>
    <col min="3586" max="3586" width="23.625" style="86" customWidth="1"/>
    <col min="3587" max="3587" width="11.375" style="86" customWidth="1"/>
    <col min="3588" max="3588" width="10.625" style="86" customWidth="1"/>
    <col min="3589" max="3589" width="15.625" style="86"/>
    <col min="3590" max="3592" width="10.75" style="86" bestFit="1" customWidth="1"/>
    <col min="3593" max="3593" width="10.125" style="86" bestFit="1" customWidth="1"/>
    <col min="3594" max="3594" width="10.75" style="86" bestFit="1" customWidth="1"/>
    <col min="3595" max="3595" width="11" style="86" bestFit="1" customWidth="1"/>
    <col min="3596" max="3596" width="10.75" style="86" bestFit="1" customWidth="1"/>
    <col min="3597" max="3597" width="15.625" style="86"/>
    <col min="3598" max="3598" width="11.5" style="86" bestFit="1" customWidth="1"/>
    <col min="3599" max="3601" width="10.75" style="86" bestFit="1" customWidth="1"/>
    <col min="3602" max="3604" width="15.625" style="86"/>
    <col min="3605" max="3605" width="14.625" style="86" bestFit="1" customWidth="1"/>
    <col min="3606" max="3606" width="15.625" style="86"/>
    <col min="3607" max="3607" width="13.375" style="86" bestFit="1" customWidth="1"/>
    <col min="3608" max="3608" width="10.75" style="86" bestFit="1" customWidth="1"/>
    <col min="3609" max="3840" width="15.625" style="86"/>
    <col min="3841" max="3841" width="4.625" style="86" customWidth="1"/>
    <col min="3842" max="3842" width="23.625" style="86" customWidth="1"/>
    <col min="3843" max="3843" width="11.375" style="86" customWidth="1"/>
    <col min="3844" max="3844" width="10.625" style="86" customWidth="1"/>
    <col min="3845" max="3845" width="15.625" style="86"/>
    <col min="3846" max="3848" width="10.75" style="86" bestFit="1" customWidth="1"/>
    <col min="3849" max="3849" width="10.125" style="86" bestFit="1" customWidth="1"/>
    <col min="3850" max="3850" width="10.75" style="86" bestFit="1" customWidth="1"/>
    <col min="3851" max="3851" width="11" style="86" bestFit="1" customWidth="1"/>
    <col min="3852" max="3852" width="10.75" style="86" bestFit="1" customWidth="1"/>
    <col min="3853" max="3853" width="15.625" style="86"/>
    <col min="3854" max="3854" width="11.5" style="86" bestFit="1" customWidth="1"/>
    <col min="3855" max="3857" width="10.75" style="86" bestFit="1" customWidth="1"/>
    <col min="3858" max="3860" width="15.625" style="86"/>
    <col min="3861" max="3861" width="14.625" style="86" bestFit="1" customWidth="1"/>
    <col min="3862" max="3862" width="15.625" style="86"/>
    <col min="3863" max="3863" width="13.375" style="86" bestFit="1" customWidth="1"/>
    <col min="3864" max="3864" width="10.75" style="86" bestFit="1" customWidth="1"/>
    <col min="3865" max="4096" width="15.625" style="86"/>
    <col min="4097" max="4097" width="4.625" style="86" customWidth="1"/>
    <col min="4098" max="4098" width="23.625" style="86" customWidth="1"/>
    <col min="4099" max="4099" width="11.375" style="86" customWidth="1"/>
    <col min="4100" max="4100" width="10.625" style="86" customWidth="1"/>
    <col min="4101" max="4101" width="15.625" style="86"/>
    <col min="4102" max="4104" width="10.75" style="86" bestFit="1" customWidth="1"/>
    <col min="4105" max="4105" width="10.125" style="86" bestFit="1" customWidth="1"/>
    <col min="4106" max="4106" width="10.75" style="86" bestFit="1" customWidth="1"/>
    <col min="4107" max="4107" width="11" style="86" bestFit="1" customWidth="1"/>
    <col min="4108" max="4108" width="10.75" style="86" bestFit="1" customWidth="1"/>
    <col min="4109" max="4109" width="15.625" style="86"/>
    <col min="4110" max="4110" width="11.5" style="86" bestFit="1" customWidth="1"/>
    <col min="4111" max="4113" width="10.75" style="86" bestFit="1" customWidth="1"/>
    <col min="4114" max="4116" width="15.625" style="86"/>
    <col min="4117" max="4117" width="14.625" style="86" bestFit="1" customWidth="1"/>
    <col min="4118" max="4118" width="15.625" style="86"/>
    <col min="4119" max="4119" width="13.375" style="86" bestFit="1" customWidth="1"/>
    <col min="4120" max="4120" width="10.75" style="86" bestFit="1" customWidth="1"/>
    <col min="4121" max="4352" width="15.625" style="86"/>
    <col min="4353" max="4353" width="4.625" style="86" customWidth="1"/>
    <col min="4354" max="4354" width="23.625" style="86" customWidth="1"/>
    <col min="4355" max="4355" width="11.375" style="86" customWidth="1"/>
    <col min="4356" max="4356" width="10.625" style="86" customWidth="1"/>
    <col min="4357" max="4357" width="15.625" style="86"/>
    <col min="4358" max="4360" width="10.75" style="86" bestFit="1" customWidth="1"/>
    <col min="4361" max="4361" width="10.125" style="86" bestFit="1" customWidth="1"/>
    <col min="4362" max="4362" width="10.75" style="86" bestFit="1" customWidth="1"/>
    <col min="4363" max="4363" width="11" style="86" bestFit="1" customWidth="1"/>
    <col min="4364" max="4364" width="10.75" style="86" bestFit="1" customWidth="1"/>
    <col min="4365" max="4365" width="15.625" style="86"/>
    <col min="4366" max="4366" width="11.5" style="86" bestFit="1" customWidth="1"/>
    <col min="4367" max="4369" width="10.75" style="86" bestFit="1" customWidth="1"/>
    <col min="4370" max="4372" width="15.625" style="86"/>
    <col min="4373" max="4373" width="14.625" style="86" bestFit="1" customWidth="1"/>
    <col min="4374" max="4374" width="15.625" style="86"/>
    <col min="4375" max="4375" width="13.375" style="86" bestFit="1" customWidth="1"/>
    <col min="4376" max="4376" width="10.75" style="86" bestFit="1" customWidth="1"/>
    <col min="4377" max="4608" width="15.625" style="86"/>
    <col min="4609" max="4609" width="4.625" style="86" customWidth="1"/>
    <col min="4610" max="4610" width="23.625" style="86" customWidth="1"/>
    <col min="4611" max="4611" width="11.375" style="86" customWidth="1"/>
    <col min="4612" max="4612" width="10.625" style="86" customWidth="1"/>
    <col min="4613" max="4613" width="15.625" style="86"/>
    <col min="4614" max="4616" width="10.75" style="86" bestFit="1" customWidth="1"/>
    <col min="4617" max="4617" width="10.125" style="86" bestFit="1" customWidth="1"/>
    <col min="4618" max="4618" width="10.75" style="86" bestFit="1" customWidth="1"/>
    <col min="4619" max="4619" width="11" style="86" bestFit="1" customWidth="1"/>
    <col min="4620" max="4620" width="10.75" style="86" bestFit="1" customWidth="1"/>
    <col min="4621" max="4621" width="15.625" style="86"/>
    <col min="4622" max="4622" width="11.5" style="86" bestFit="1" customWidth="1"/>
    <col min="4623" max="4625" width="10.75" style="86" bestFit="1" customWidth="1"/>
    <col min="4626" max="4628" width="15.625" style="86"/>
    <col min="4629" max="4629" width="14.625" style="86" bestFit="1" customWidth="1"/>
    <col min="4630" max="4630" width="15.625" style="86"/>
    <col min="4631" max="4631" width="13.375" style="86" bestFit="1" customWidth="1"/>
    <col min="4632" max="4632" width="10.75" style="86" bestFit="1" customWidth="1"/>
    <col min="4633" max="4864" width="15.625" style="86"/>
    <col min="4865" max="4865" width="4.625" style="86" customWidth="1"/>
    <col min="4866" max="4866" width="23.625" style="86" customWidth="1"/>
    <col min="4867" max="4867" width="11.375" style="86" customWidth="1"/>
    <col min="4868" max="4868" width="10.625" style="86" customWidth="1"/>
    <col min="4869" max="4869" width="15.625" style="86"/>
    <col min="4870" max="4872" width="10.75" style="86" bestFit="1" customWidth="1"/>
    <col min="4873" max="4873" width="10.125" style="86" bestFit="1" customWidth="1"/>
    <col min="4874" max="4874" width="10.75" style="86" bestFit="1" customWidth="1"/>
    <col min="4875" max="4875" width="11" style="86" bestFit="1" customWidth="1"/>
    <col min="4876" max="4876" width="10.75" style="86" bestFit="1" customWidth="1"/>
    <col min="4877" max="4877" width="15.625" style="86"/>
    <col min="4878" max="4878" width="11.5" style="86" bestFit="1" customWidth="1"/>
    <col min="4879" max="4881" width="10.75" style="86" bestFit="1" customWidth="1"/>
    <col min="4882" max="4884" width="15.625" style="86"/>
    <col min="4885" max="4885" width="14.625" style="86" bestFit="1" customWidth="1"/>
    <col min="4886" max="4886" width="15.625" style="86"/>
    <col min="4887" max="4887" width="13.375" style="86" bestFit="1" customWidth="1"/>
    <col min="4888" max="4888" width="10.75" style="86" bestFit="1" customWidth="1"/>
    <col min="4889" max="5120" width="15.625" style="86"/>
    <col min="5121" max="5121" width="4.625" style="86" customWidth="1"/>
    <col min="5122" max="5122" width="23.625" style="86" customWidth="1"/>
    <col min="5123" max="5123" width="11.375" style="86" customWidth="1"/>
    <col min="5124" max="5124" width="10.625" style="86" customWidth="1"/>
    <col min="5125" max="5125" width="15.625" style="86"/>
    <col min="5126" max="5128" width="10.75" style="86" bestFit="1" customWidth="1"/>
    <col min="5129" max="5129" width="10.125" style="86" bestFit="1" customWidth="1"/>
    <col min="5130" max="5130" width="10.75" style="86" bestFit="1" customWidth="1"/>
    <col min="5131" max="5131" width="11" style="86" bestFit="1" customWidth="1"/>
    <col min="5132" max="5132" width="10.75" style="86" bestFit="1" customWidth="1"/>
    <col min="5133" max="5133" width="15.625" style="86"/>
    <col min="5134" max="5134" width="11.5" style="86" bestFit="1" customWidth="1"/>
    <col min="5135" max="5137" width="10.75" style="86" bestFit="1" customWidth="1"/>
    <col min="5138" max="5140" width="15.625" style="86"/>
    <col min="5141" max="5141" width="14.625" style="86" bestFit="1" customWidth="1"/>
    <col min="5142" max="5142" width="15.625" style="86"/>
    <col min="5143" max="5143" width="13.375" style="86" bestFit="1" customWidth="1"/>
    <col min="5144" max="5144" width="10.75" style="86" bestFit="1" customWidth="1"/>
    <col min="5145" max="5376" width="15.625" style="86"/>
    <col min="5377" max="5377" width="4.625" style="86" customWidth="1"/>
    <col min="5378" max="5378" width="23.625" style="86" customWidth="1"/>
    <col min="5379" max="5379" width="11.375" style="86" customWidth="1"/>
    <col min="5380" max="5380" width="10.625" style="86" customWidth="1"/>
    <col min="5381" max="5381" width="15.625" style="86"/>
    <col min="5382" max="5384" width="10.75" style="86" bestFit="1" customWidth="1"/>
    <col min="5385" max="5385" width="10.125" style="86" bestFit="1" customWidth="1"/>
    <col min="5386" max="5386" width="10.75" style="86" bestFit="1" customWidth="1"/>
    <col min="5387" max="5387" width="11" style="86" bestFit="1" customWidth="1"/>
    <col min="5388" max="5388" width="10.75" style="86" bestFit="1" customWidth="1"/>
    <col min="5389" max="5389" width="15.625" style="86"/>
    <col min="5390" max="5390" width="11.5" style="86" bestFit="1" customWidth="1"/>
    <col min="5391" max="5393" width="10.75" style="86" bestFit="1" customWidth="1"/>
    <col min="5394" max="5396" width="15.625" style="86"/>
    <col min="5397" max="5397" width="14.625" style="86" bestFit="1" customWidth="1"/>
    <col min="5398" max="5398" width="15.625" style="86"/>
    <col min="5399" max="5399" width="13.375" style="86" bestFit="1" customWidth="1"/>
    <col min="5400" max="5400" width="10.75" style="86" bestFit="1" customWidth="1"/>
    <col min="5401" max="5632" width="15.625" style="86"/>
    <col min="5633" max="5633" width="4.625" style="86" customWidth="1"/>
    <col min="5634" max="5634" width="23.625" style="86" customWidth="1"/>
    <col min="5635" max="5635" width="11.375" style="86" customWidth="1"/>
    <col min="5636" max="5636" width="10.625" style="86" customWidth="1"/>
    <col min="5637" max="5637" width="15.625" style="86"/>
    <col min="5638" max="5640" width="10.75" style="86" bestFit="1" customWidth="1"/>
    <col min="5641" max="5641" width="10.125" style="86" bestFit="1" customWidth="1"/>
    <col min="5642" max="5642" width="10.75" style="86" bestFit="1" customWidth="1"/>
    <col min="5643" max="5643" width="11" style="86" bestFit="1" customWidth="1"/>
    <col min="5644" max="5644" width="10.75" style="86" bestFit="1" customWidth="1"/>
    <col min="5645" max="5645" width="15.625" style="86"/>
    <col min="5646" max="5646" width="11.5" style="86" bestFit="1" customWidth="1"/>
    <col min="5647" max="5649" width="10.75" style="86" bestFit="1" customWidth="1"/>
    <col min="5650" max="5652" width="15.625" style="86"/>
    <col min="5653" max="5653" width="14.625" style="86" bestFit="1" customWidth="1"/>
    <col min="5654" max="5654" width="15.625" style="86"/>
    <col min="5655" max="5655" width="13.375" style="86" bestFit="1" customWidth="1"/>
    <col min="5656" max="5656" width="10.75" style="86" bestFit="1" customWidth="1"/>
    <col min="5657" max="5888" width="15.625" style="86"/>
    <col min="5889" max="5889" width="4.625" style="86" customWidth="1"/>
    <col min="5890" max="5890" width="23.625" style="86" customWidth="1"/>
    <col min="5891" max="5891" width="11.375" style="86" customWidth="1"/>
    <col min="5892" max="5892" width="10.625" style="86" customWidth="1"/>
    <col min="5893" max="5893" width="15.625" style="86"/>
    <col min="5894" max="5896" width="10.75" style="86" bestFit="1" customWidth="1"/>
    <col min="5897" max="5897" width="10.125" style="86" bestFit="1" customWidth="1"/>
    <col min="5898" max="5898" width="10.75" style="86" bestFit="1" customWidth="1"/>
    <col min="5899" max="5899" width="11" style="86" bestFit="1" customWidth="1"/>
    <col min="5900" max="5900" width="10.75" style="86" bestFit="1" customWidth="1"/>
    <col min="5901" max="5901" width="15.625" style="86"/>
    <col min="5902" max="5902" width="11.5" style="86" bestFit="1" customWidth="1"/>
    <col min="5903" max="5905" width="10.75" style="86" bestFit="1" customWidth="1"/>
    <col min="5906" max="5908" width="15.625" style="86"/>
    <col min="5909" max="5909" width="14.625" style="86" bestFit="1" customWidth="1"/>
    <col min="5910" max="5910" width="15.625" style="86"/>
    <col min="5911" max="5911" width="13.375" style="86" bestFit="1" customWidth="1"/>
    <col min="5912" max="5912" width="10.75" style="86" bestFit="1" customWidth="1"/>
    <col min="5913" max="6144" width="15.625" style="86"/>
    <col min="6145" max="6145" width="4.625" style="86" customWidth="1"/>
    <col min="6146" max="6146" width="23.625" style="86" customWidth="1"/>
    <col min="6147" max="6147" width="11.375" style="86" customWidth="1"/>
    <col min="6148" max="6148" width="10.625" style="86" customWidth="1"/>
    <col min="6149" max="6149" width="15.625" style="86"/>
    <col min="6150" max="6152" width="10.75" style="86" bestFit="1" customWidth="1"/>
    <col min="6153" max="6153" width="10.125" style="86" bestFit="1" customWidth="1"/>
    <col min="6154" max="6154" width="10.75" style="86" bestFit="1" customWidth="1"/>
    <col min="6155" max="6155" width="11" style="86" bestFit="1" customWidth="1"/>
    <col min="6156" max="6156" width="10.75" style="86" bestFit="1" customWidth="1"/>
    <col min="6157" max="6157" width="15.625" style="86"/>
    <col min="6158" max="6158" width="11.5" style="86" bestFit="1" customWidth="1"/>
    <col min="6159" max="6161" width="10.75" style="86" bestFit="1" customWidth="1"/>
    <col min="6162" max="6164" width="15.625" style="86"/>
    <col min="6165" max="6165" width="14.625" style="86" bestFit="1" customWidth="1"/>
    <col min="6166" max="6166" width="15.625" style="86"/>
    <col min="6167" max="6167" width="13.375" style="86" bestFit="1" customWidth="1"/>
    <col min="6168" max="6168" width="10.75" style="86" bestFit="1" customWidth="1"/>
    <col min="6169" max="6400" width="15.625" style="86"/>
    <col min="6401" max="6401" width="4.625" style="86" customWidth="1"/>
    <col min="6402" max="6402" width="23.625" style="86" customWidth="1"/>
    <col min="6403" max="6403" width="11.375" style="86" customWidth="1"/>
    <col min="6404" max="6404" width="10.625" style="86" customWidth="1"/>
    <col min="6405" max="6405" width="15.625" style="86"/>
    <col min="6406" max="6408" width="10.75" style="86" bestFit="1" customWidth="1"/>
    <col min="6409" max="6409" width="10.125" style="86" bestFit="1" customWidth="1"/>
    <col min="6410" max="6410" width="10.75" style="86" bestFit="1" customWidth="1"/>
    <col min="6411" max="6411" width="11" style="86" bestFit="1" customWidth="1"/>
    <col min="6412" max="6412" width="10.75" style="86" bestFit="1" customWidth="1"/>
    <col min="6413" max="6413" width="15.625" style="86"/>
    <col min="6414" max="6414" width="11.5" style="86" bestFit="1" customWidth="1"/>
    <col min="6415" max="6417" width="10.75" style="86" bestFit="1" customWidth="1"/>
    <col min="6418" max="6420" width="15.625" style="86"/>
    <col min="6421" max="6421" width="14.625" style="86" bestFit="1" customWidth="1"/>
    <col min="6422" max="6422" width="15.625" style="86"/>
    <col min="6423" max="6423" width="13.375" style="86" bestFit="1" customWidth="1"/>
    <col min="6424" max="6424" width="10.75" style="86" bestFit="1" customWidth="1"/>
    <col min="6425" max="6656" width="15.625" style="86"/>
    <col min="6657" max="6657" width="4.625" style="86" customWidth="1"/>
    <col min="6658" max="6658" width="23.625" style="86" customWidth="1"/>
    <col min="6659" max="6659" width="11.375" style="86" customWidth="1"/>
    <col min="6660" max="6660" width="10.625" style="86" customWidth="1"/>
    <col min="6661" max="6661" width="15.625" style="86"/>
    <col min="6662" max="6664" width="10.75" style="86" bestFit="1" customWidth="1"/>
    <col min="6665" max="6665" width="10.125" style="86" bestFit="1" customWidth="1"/>
    <col min="6666" max="6666" width="10.75" style="86" bestFit="1" customWidth="1"/>
    <col min="6667" max="6667" width="11" style="86" bestFit="1" customWidth="1"/>
    <col min="6668" max="6668" width="10.75" style="86" bestFit="1" customWidth="1"/>
    <col min="6669" max="6669" width="15.625" style="86"/>
    <col min="6670" max="6670" width="11.5" style="86" bestFit="1" customWidth="1"/>
    <col min="6671" max="6673" width="10.75" style="86" bestFit="1" customWidth="1"/>
    <col min="6674" max="6676" width="15.625" style="86"/>
    <col min="6677" max="6677" width="14.625" style="86" bestFit="1" customWidth="1"/>
    <col min="6678" max="6678" width="15.625" style="86"/>
    <col min="6679" max="6679" width="13.375" style="86" bestFit="1" customWidth="1"/>
    <col min="6680" max="6680" width="10.75" style="86" bestFit="1" customWidth="1"/>
    <col min="6681" max="6912" width="15.625" style="86"/>
    <col min="6913" max="6913" width="4.625" style="86" customWidth="1"/>
    <col min="6914" max="6914" width="23.625" style="86" customWidth="1"/>
    <col min="6915" max="6915" width="11.375" style="86" customWidth="1"/>
    <col min="6916" max="6916" width="10.625" style="86" customWidth="1"/>
    <col min="6917" max="6917" width="15.625" style="86"/>
    <col min="6918" max="6920" width="10.75" style="86" bestFit="1" customWidth="1"/>
    <col min="6921" max="6921" width="10.125" style="86" bestFit="1" customWidth="1"/>
    <col min="6922" max="6922" width="10.75" style="86" bestFit="1" customWidth="1"/>
    <col min="6923" max="6923" width="11" style="86" bestFit="1" customWidth="1"/>
    <col min="6924" max="6924" width="10.75" style="86" bestFit="1" customWidth="1"/>
    <col min="6925" max="6925" width="15.625" style="86"/>
    <col min="6926" max="6926" width="11.5" style="86" bestFit="1" customWidth="1"/>
    <col min="6927" max="6929" width="10.75" style="86" bestFit="1" customWidth="1"/>
    <col min="6930" max="6932" width="15.625" style="86"/>
    <col min="6933" max="6933" width="14.625" style="86" bestFit="1" customWidth="1"/>
    <col min="6934" max="6934" width="15.625" style="86"/>
    <col min="6935" max="6935" width="13.375" style="86" bestFit="1" customWidth="1"/>
    <col min="6936" max="6936" width="10.75" style="86" bestFit="1" customWidth="1"/>
    <col min="6937" max="7168" width="15.625" style="86"/>
    <col min="7169" max="7169" width="4.625" style="86" customWidth="1"/>
    <col min="7170" max="7170" width="23.625" style="86" customWidth="1"/>
    <col min="7171" max="7171" width="11.375" style="86" customWidth="1"/>
    <col min="7172" max="7172" width="10.625" style="86" customWidth="1"/>
    <col min="7173" max="7173" width="15.625" style="86"/>
    <col min="7174" max="7176" width="10.75" style="86" bestFit="1" customWidth="1"/>
    <col min="7177" max="7177" width="10.125" style="86" bestFit="1" customWidth="1"/>
    <col min="7178" max="7178" width="10.75" style="86" bestFit="1" customWidth="1"/>
    <col min="7179" max="7179" width="11" style="86" bestFit="1" customWidth="1"/>
    <col min="7180" max="7180" width="10.75" style="86" bestFit="1" customWidth="1"/>
    <col min="7181" max="7181" width="15.625" style="86"/>
    <col min="7182" max="7182" width="11.5" style="86" bestFit="1" customWidth="1"/>
    <col min="7183" max="7185" width="10.75" style="86" bestFit="1" customWidth="1"/>
    <col min="7186" max="7188" width="15.625" style="86"/>
    <col min="7189" max="7189" width="14.625" style="86" bestFit="1" customWidth="1"/>
    <col min="7190" max="7190" width="15.625" style="86"/>
    <col min="7191" max="7191" width="13.375" style="86" bestFit="1" customWidth="1"/>
    <col min="7192" max="7192" width="10.75" style="86" bestFit="1" customWidth="1"/>
    <col min="7193" max="7424" width="15.625" style="86"/>
    <col min="7425" max="7425" width="4.625" style="86" customWidth="1"/>
    <col min="7426" max="7426" width="23.625" style="86" customWidth="1"/>
    <col min="7427" max="7427" width="11.375" style="86" customWidth="1"/>
    <col min="7428" max="7428" width="10.625" style="86" customWidth="1"/>
    <col min="7429" max="7429" width="15.625" style="86"/>
    <col min="7430" max="7432" width="10.75" style="86" bestFit="1" customWidth="1"/>
    <col min="7433" max="7433" width="10.125" style="86" bestFit="1" customWidth="1"/>
    <col min="7434" max="7434" width="10.75" style="86" bestFit="1" customWidth="1"/>
    <col min="7435" max="7435" width="11" style="86" bestFit="1" customWidth="1"/>
    <col min="7436" max="7436" width="10.75" style="86" bestFit="1" customWidth="1"/>
    <col min="7437" max="7437" width="15.625" style="86"/>
    <col min="7438" max="7438" width="11.5" style="86" bestFit="1" customWidth="1"/>
    <col min="7439" max="7441" width="10.75" style="86" bestFit="1" customWidth="1"/>
    <col min="7442" max="7444" width="15.625" style="86"/>
    <col min="7445" max="7445" width="14.625" style="86" bestFit="1" customWidth="1"/>
    <col min="7446" max="7446" width="15.625" style="86"/>
    <col min="7447" max="7447" width="13.375" style="86" bestFit="1" customWidth="1"/>
    <col min="7448" max="7448" width="10.75" style="86" bestFit="1" customWidth="1"/>
    <col min="7449" max="7680" width="15.625" style="86"/>
    <col min="7681" max="7681" width="4.625" style="86" customWidth="1"/>
    <col min="7682" max="7682" width="23.625" style="86" customWidth="1"/>
    <col min="7683" max="7683" width="11.375" style="86" customWidth="1"/>
    <col min="7684" max="7684" width="10.625" style="86" customWidth="1"/>
    <col min="7685" max="7685" width="15.625" style="86"/>
    <col min="7686" max="7688" width="10.75" style="86" bestFit="1" customWidth="1"/>
    <col min="7689" max="7689" width="10.125" style="86" bestFit="1" customWidth="1"/>
    <col min="7690" max="7690" width="10.75" style="86" bestFit="1" customWidth="1"/>
    <col min="7691" max="7691" width="11" style="86" bestFit="1" customWidth="1"/>
    <col min="7692" max="7692" width="10.75" style="86" bestFit="1" customWidth="1"/>
    <col min="7693" max="7693" width="15.625" style="86"/>
    <col min="7694" max="7694" width="11.5" style="86" bestFit="1" customWidth="1"/>
    <col min="7695" max="7697" width="10.75" style="86" bestFit="1" customWidth="1"/>
    <col min="7698" max="7700" width="15.625" style="86"/>
    <col min="7701" max="7701" width="14.625" style="86" bestFit="1" customWidth="1"/>
    <col min="7702" max="7702" width="15.625" style="86"/>
    <col min="7703" max="7703" width="13.375" style="86" bestFit="1" customWidth="1"/>
    <col min="7704" max="7704" width="10.75" style="86" bestFit="1" customWidth="1"/>
    <col min="7705" max="7936" width="15.625" style="86"/>
    <col min="7937" max="7937" width="4.625" style="86" customWidth="1"/>
    <col min="7938" max="7938" width="23.625" style="86" customWidth="1"/>
    <col min="7939" max="7939" width="11.375" style="86" customWidth="1"/>
    <col min="7940" max="7940" width="10.625" style="86" customWidth="1"/>
    <col min="7941" max="7941" width="15.625" style="86"/>
    <col min="7942" max="7944" width="10.75" style="86" bestFit="1" customWidth="1"/>
    <col min="7945" max="7945" width="10.125" style="86" bestFit="1" customWidth="1"/>
    <col min="7946" max="7946" width="10.75" style="86" bestFit="1" customWidth="1"/>
    <col min="7947" max="7947" width="11" style="86" bestFit="1" customWidth="1"/>
    <col min="7948" max="7948" width="10.75" style="86" bestFit="1" customWidth="1"/>
    <col min="7949" max="7949" width="15.625" style="86"/>
    <col min="7950" max="7950" width="11.5" style="86" bestFit="1" customWidth="1"/>
    <col min="7951" max="7953" width="10.75" style="86" bestFit="1" customWidth="1"/>
    <col min="7954" max="7956" width="15.625" style="86"/>
    <col min="7957" max="7957" width="14.625" style="86" bestFit="1" customWidth="1"/>
    <col min="7958" max="7958" width="15.625" style="86"/>
    <col min="7959" max="7959" width="13.375" style="86" bestFit="1" customWidth="1"/>
    <col min="7960" max="7960" width="10.75" style="86" bestFit="1" customWidth="1"/>
    <col min="7961" max="8192" width="15.625" style="86"/>
    <col min="8193" max="8193" width="4.625" style="86" customWidth="1"/>
    <col min="8194" max="8194" width="23.625" style="86" customWidth="1"/>
    <col min="8195" max="8195" width="11.375" style="86" customWidth="1"/>
    <col min="8196" max="8196" width="10.625" style="86" customWidth="1"/>
    <col min="8197" max="8197" width="15.625" style="86"/>
    <col min="8198" max="8200" width="10.75" style="86" bestFit="1" customWidth="1"/>
    <col min="8201" max="8201" width="10.125" style="86" bestFit="1" customWidth="1"/>
    <col min="8202" max="8202" width="10.75" style="86" bestFit="1" customWidth="1"/>
    <col min="8203" max="8203" width="11" style="86" bestFit="1" customWidth="1"/>
    <col min="8204" max="8204" width="10.75" style="86" bestFit="1" customWidth="1"/>
    <col min="8205" max="8205" width="15.625" style="86"/>
    <col min="8206" max="8206" width="11.5" style="86" bestFit="1" customWidth="1"/>
    <col min="8207" max="8209" width="10.75" style="86" bestFit="1" customWidth="1"/>
    <col min="8210" max="8212" width="15.625" style="86"/>
    <col min="8213" max="8213" width="14.625" style="86" bestFit="1" customWidth="1"/>
    <col min="8214" max="8214" width="15.625" style="86"/>
    <col min="8215" max="8215" width="13.375" style="86" bestFit="1" customWidth="1"/>
    <col min="8216" max="8216" width="10.75" style="86" bestFit="1" customWidth="1"/>
    <col min="8217" max="8448" width="15.625" style="86"/>
    <col min="8449" max="8449" width="4.625" style="86" customWidth="1"/>
    <col min="8450" max="8450" width="23.625" style="86" customWidth="1"/>
    <col min="8451" max="8451" width="11.375" style="86" customWidth="1"/>
    <col min="8452" max="8452" width="10.625" style="86" customWidth="1"/>
    <col min="8453" max="8453" width="15.625" style="86"/>
    <col min="8454" max="8456" width="10.75" style="86" bestFit="1" customWidth="1"/>
    <col min="8457" max="8457" width="10.125" style="86" bestFit="1" customWidth="1"/>
    <col min="8458" max="8458" width="10.75" style="86" bestFit="1" customWidth="1"/>
    <col min="8459" max="8459" width="11" style="86" bestFit="1" customWidth="1"/>
    <col min="8460" max="8460" width="10.75" style="86" bestFit="1" customWidth="1"/>
    <col min="8461" max="8461" width="15.625" style="86"/>
    <col min="8462" max="8462" width="11.5" style="86" bestFit="1" customWidth="1"/>
    <col min="8463" max="8465" width="10.75" style="86" bestFit="1" customWidth="1"/>
    <col min="8466" max="8468" width="15.625" style="86"/>
    <col min="8469" max="8469" width="14.625" style="86" bestFit="1" customWidth="1"/>
    <col min="8470" max="8470" width="15.625" style="86"/>
    <col min="8471" max="8471" width="13.375" style="86" bestFit="1" customWidth="1"/>
    <col min="8472" max="8472" width="10.75" style="86" bestFit="1" customWidth="1"/>
    <col min="8473" max="8704" width="15.625" style="86"/>
    <col min="8705" max="8705" width="4.625" style="86" customWidth="1"/>
    <col min="8706" max="8706" width="23.625" style="86" customWidth="1"/>
    <col min="8707" max="8707" width="11.375" style="86" customWidth="1"/>
    <col min="8708" max="8708" width="10.625" style="86" customWidth="1"/>
    <col min="8709" max="8709" width="15.625" style="86"/>
    <col min="8710" max="8712" width="10.75" style="86" bestFit="1" customWidth="1"/>
    <col min="8713" max="8713" width="10.125" style="86" bestFit="1" customWidth="1"/>
    <col min="8714" max="8714" width="10.75" style="86" bestFit="1" customWidth="1"/>
    <col min="8715" max="8715" width="11" style="86" bestFit="1" customWidth="1"/>
    <col min="8716" max="8716" width="10.75" style="86" bestFit="1" customWidth="1"/>
    <col min="8717" max="8717" width="15.625" style="86"/>
    <col min="8718" max="8718" width="11.5" style="86" bestFit="1" customWidth="1"/>
    <col min="8719" max="8721" width="10.75" style="86" bestFit="1" customWidth="1"/>
    <col min="8722" max="8724" width="15.625" style="86"/>
    <col min="8725" max="8725" width="14.625" style="86" bestFit="1" customWidth="1"/>
    <col min="8726" max="8726" width="15.625" style="86"/>
    <col min="8727" max="8727" width="13.375" style="86" bestFit="1" customWidth="1"/>
    <col min="8728" max="8728" width="10.75" style="86" bestFit="1" customWidth="1"/>
    <col min="8729" max="8960" width="15.625" style="86"/>
    <col min="8961" max="8961" width="4.625" style="86" customWidth="1"/>
    <col min="8962" max="8962" width="23.625" style="86" customWidth="1"/>
    <col min="8963" max="8963" width="11.375" style="86" customWidth="1"/>
    <col min="8964" max="8964" width="10.625" style="86" customWidth="1"/>
    <col min="8965" max="8965" width="15.625" style="86"/>
    <col min="8966" max="8968" width="10.75" style="86" bestFit="1" customWidth="1"/>
    <col min="8969" max="8969" width="10.125" style="86" bestFit="1" customWidth="1"/>
    <col min="8970" max="8970" width="10.75" style="86" bestFit="1" customWidth="1"/>
    <col min="8971" max="8971" width="11" style="86" bestFit="1" customWidth="1"/>
    <col min="8972" max="8972" width="10.75" style="86" bestFit="1" customWidth="1"/>
    <col min="8973" max="8973" width="15.625" style="86"/>
    <col min="8974" max="8974" width="11.5" style="86" bestFit="1" customWidth="1"/>
    <col min="8975" max="8977" width="10.75" style="86" bestFit="1" customWidth="1"/>
    <col min="8978" max="8980" width="15.625" style="86"/>
    <col min="8981" max="8981" width="14.625" style="86" bestFit="1" customWidth="1"/>
    <col min="8982" max="8982" width="15.625" style="86"/>
    <col min="8983" max="8983" width="13.375" style="86" bestFit="1" customWidth="1"/>
    <col min="8984" max="8984" width="10.75" style="86" bestFit="1" customWidth="1"/>
    <col min="8985" max="9216" width="15.625" style="86"/>
    <col min="9217" max="9217" width="4.625" style="86" customWidth="1"/>
    <col min="9218" max="9218" width="23.625" style="86" customWidth="1"/>
    <col min="9219" max="9219" width="11.375" style="86" customWidth="1"/>
    <col min="9220" max="9220" width="10.625" style="86" customWidth="1"/>
    <col min="9221" max="9221" width="15.625" style="86"/>
    <col min="9222" max="9224" width="10.75" style="86" bestFit="1" customWidth="1"/>
    <col min="9225" max="9225" width="10.125" style="86" bestFit="1" customWidth="1"/>
    <col min="9226" max="9226" width="10.75" style="86" bestFit="1" customWidth="1"/>
    <col min="9227" max="9227" width="11" style="86" bestFit="1" customWidth="1"/>
    <col min="9228" max="9228" width="10.75" style="86" bestFit="1" customWidth="1"/>
    <col min="9229" max="9229" width="15.625" style="86"/>
    <col min="9230" max="9230" width="11.5" style="86" bestFit="1" customWidth="1"/>
    <col min="9231" max="9233" width="10.75" style="86" bestFit="1" customWidth="1"/>
    <col min="9234" max="9236" width="15.625" style="86"/>
    <col min="9237" max="9237" width="14.625" style="86" bestFit="1" customWidth="1"/>
    <col min="9238" max="9238" width="15.625" style="86"/>
    <col min="9239" max="9239" width="13.375" style="86" bestFit="1" customWidth="1"/>
    <col min="9240" max="9240" width="10.75" style="86" bestFit="1" customWidth="1"/>
    <col min="9241" max="9472" width="15.625" style="86"/>
    <col min="9473" max="9473" width="4.625" style="86" customWidth="1"/>
    <col min="9474" max="9474" width="23.625" style="86" customWidth="1"/>
    <col min="9475" max="9475" width="11.375" style="86" customWidth="1"/>
    <col min="9476" max="9476" width="10.625" style="86" customWidth="1"/>
    <col min="9477" max="9477" width="15.625" style="86"/>
    <col min="9478" max="9480" width="10.75" style="86" bestFit="1" customWidth="1"/>
    <col min="9481" max="9481" width="10.125" style="86" bestFit="1" customWidth="1"/>
    <col min="9482" max="9482" width="10.75" style="86" bestFit="1" customWidth="1"/>
    <col min="9483" max="9483" width="11" style="86" bestFit="1" customWidth="1"/>
    <col min="9484" max="9484" width="10.75" style="86" bestFit="1" customWidth="1"/>
    <col min="9485" max="9485" width="15.625" style="86"/>
    <col min="9486" max="9486" width="11.5" style="86" bestFit="1" customWidth="1"/>
    <col min="9487" max="9489" width="10.75" style="86" bestFit="1" customWidth="1"/>
    <col min="9490" max="9492" width="15.625" style="86"/>
    <col min="9493" max="9493" width="14.625" style="86" bestFit="1" customWidth="1"/>
    <col min="9494" max="9494" width="15.625" style="86"/>
    <col min="9495" max="9495" width="13.375" style="86" bestFit="1" customWidth="1"/>
    <col min="9496" max="9496" width="10.75" style="86" bestFit="1" customWidth="1"/>
    <col min="9497" max="9728" width="15.625" style="86"/>
    <col min="9729" max="9729" width="4.625" style="86" customWidth="1"/>
    <col min="9730" max="9730" width="23.625" style="86" customWidth="1"/>
    <col min="9731" max="9731" width="11.375" style="86" customWidth="1"/>
    <col min="9732" max="9732" width="10.625" style="86" customWidth="1"/>
    <col min="9733" max="9733" width="15.625" style="86"/>
    <col min="9734" max="9736" width="10.75" style="86" bestFit="1" customWidth="1"/>
    <col min="9737" max="9737" width="10.125" style="86" bestFit="1" customWidth="1"/>
    <col min="9738" max="9738" width="10.75" style="86" bestFit="1" customWidth="1"/>
    <col min="9739" max="9739" width="11" style="86" bestFit="1" customWidth="1"/>
    <col min="9740" max="9740" width="10.75" style="86" bestFit="1" customWidth="1"/>
    <col min="9741" max="9741" width="15.625" style="86"/>
    <col min="9742" max="9742" width="11.5" style="86" bestFit="1" customWidth="1"/>
    <col min="9743" max="9745" width="10.75" style="86" bestFit="1" customWidth="1"/>
    <col min="9746" max="9748" width="15.625" style="86"/>
    <col min="9749" max="9749" width="14.625" style="86" bestFit="1" customWidth="1"/>
    <col min="9750" max="9750" width="15.625" style="86"/>
    <col min="9751" max="9751" width="13.375" style="86" bestFit="1" customWidth="1"/>
    <col min="9752" max="9752" width="10.75" style="86" bestFit="1" customWidth="1"/>
    <col min="9753" max="9984" width="15.625" style="86"/>
    <col min="9985" max="9985" width="4.625" style="86" customWidth="1"/>
    <col min="9986" max="9986" width="23.625" style="86" customWidth="1"/>
    <col min="9987" max="9987" width="11.375" style="86" customWidth="1"/>
    <col min="9988" max="9988" width="10.625" style="86" customWidth="1"/>
    <col min="9989" max="9989" width="15.625" style="86"/>
    <col min="9990" max="9992" width="10.75" style="86" bestFit="1" customWidth="1"/>
    <col min="9993" max="9993" width="10.125" style="86" bestFit="1" customWidth="1"/>
    <col min="9994" max="9994" width="10.75" style="86" bestFit="1" customWidth="1"/>
    <col min="9995" max="9995" width="11" style="86" bestFit="1" customWidth="1"/>
    <col min="9996" max="9996" width="10.75" style="86" bestFit="1" customWidth="1"/>
    <col min="9997" max="9997" width="15.625" style="86"/>
    <col min="9998" max="9998" width="11.5" style="86" bestFit="1" customWidth="1"/>
    <col min="9999" max="10001" width="10.75" style="86" bestFit="1" customWidth="1"/>
    <col min="10002" max="10004" width="15.625" style="86"/>
    <col min="10005" max="10005" width="14.625" style="86" bestFit="1" customWidth="1"/>
    <col min="10006" max="10006" width="15.625" style="86"/>
    <col min="10007" max="10007" width="13.375" style="86" bestFit="1" customWidth="1"/>
    <col min="10008" max="10008" width="10.75" style="86" bestFit="1" customWidth="1"/>
    <col min="10009" max="10240" width="15.625" style="86"/>
    <col min="10241" max="10241" width="4.625" style="86" customWidth="1"/>
    <col min="10242" max="10242" width="23.625" style="86" customWidth="1"/>
    <col min="10243" max="10243" width="11.375" style="86" customWidth="1"/>
    <col min="10244" max="10244" width="10.625" style="86" customWidth="1"/>
    <col min="10245" max="10245" width="15.625" style="86"/>
    <col min="10246" max="10248" width="10.75" style="86" bestFit="1" customWidth="1"/>
    <col min="10249" max="10249" width="10.125" style="86" bestFit="1" customWidth="1"/>
    <col min="10250" max="10250" width="10.75" style="86" bestFit="1" customWidth="1"/>
    <col min="10251" max="10251" width="11" style="86" bestFit="1" customWidth="1"/>
    <col min="10252" max="10252" width="10.75" style="86" bestFit="1" customWidth="1"/>
    <col min="10253" max="10253" width="15.625" style="86"/>
    <col min="10254" max="10254" width="11.5" style="86" bestFit="1" customWidth="1"/>
    <col min="10255" max="10257" width="10.75" style="86" bestFit="1" customWidth="1"/>
    <col min="10258" max="10260" width="15.625" style="86"/>
    <col min="10261" max="10261" width="14.625" style="86" bestFit="1" customWidth="1"/>
    <col min="10262" max="10262" width="15.625" style="86"/>
    <col min="10263" max="10263" width="13.375" style="86" bestFit="1" customWidth="1"/>
    <col min="10264" max="10264" width="10.75" style="86" bestFit="1" customWidth="1"/>
    <col min="10265" max="10496" width="15.625" style="86"/>
    <col min="10497" max="10497" width="4.625" style="86" customWidth="1"/>
    <col min="10498" max="10498" width="23.625" style="86" customWidth="1"/>
    <col min="10499" max="10499" width="11.375" style="86" customWidth="1"/>
    <col min="10500" max="10500" width="10.625" style="86" customWidth="1"/>
    <col min="10501" max="10501" width="15.625" style="86"/>
    <col min="10502" max="10504" width="10.75" style="86" bestFit="1" customWidth="1"/>
    <col min="10505" max="10505" width="10.125" style="86" bestFit="1" customWidth="1"/>
    <col min="10506" max="10506" width="10.75" style="86" bestFit="1" customWidth="1"/>
    <col min="10507" max="10507" width="11" style="86" bestFit="1" customWidth="1"/>
    <col min="10508" max="10508" width="10.75" style="86" bestFit="1" customWidth="1"/>
    <col min="10509" max="10509" width="15.625" style="86"/>
    <col min="10510" max="10510" width="11.5" style="86" bestFit="1" customWidth="1"/>
    <col min="10511" max="10513" width="10.75" style="86" bestFit="1" customWidth="1"/>
    <col min="10514" max="10516" width="15.625" style="86"/>
    <col min="10517" max="10517" width="14.625" style="86" bestFit="1" customWidth="1"/>
    <col min="10518" max="10518" width="15.625" style="86"/>
    <col min="10519" max="10519" width="13.375" style="86" bestFit="1" customWidth="1"/>
    <col min="10520" max="10520" width="10.75" style="86" bestFit="1" customWidth="1"/>
    <col min="10521" max="10752" width="15.625" style="86"/>
    <col min="10753" max="10753" width="4.625" style="86" customWidth="1"/>
    <col min="10754" max="10754" width="23.625" style="86" customWidth="1"/>
    <col min="10755" max="10755" width="11.375" style="86" customWidth="1"/>
    <col min="10756" max="10756" width="10.625" style="86" customWidth="1"/>
    <col min="10757" max="10757" width="15.625" style="86"/>
    <col min="10758" max="10760" width="10.75" style="86" bestFit="1" customWidth="1"/>
    <col min="10761" max="10761" width="10.125" style="86" bestFit="1" customWidth="1"/>
    <col min="10762" max="10762" width="10.75" style="86" bestFit="1" customWidth="1"/>
    <col min="10763" max="10763" width="11" style="86" bestFit="1" customWidth="1"/>
    <col min="10764" max="10764" width="10.75" style="86" bestFit="1" customWidth="1"/>
    <col min="10765" max="10765" width="15.625" style="86"/>
    <col min="10766" max="10766" width="11.5" style="86" bestFit="1" customWidth="1"/>
    <col min="10767" max="10769" width="10.75" style="86" bestFit="1" customWidth="1"/>
    <col min="10770" max="10772" width="15.625" style="86"/>
    <col min="10773" max="10773" width="14.625" style="86" bestFit="1" customWidth="1"/>
    <col min="10774" max="10774" width="15.625" style="86"/>
    <col min="10775" max="10775" width="13.375" style="86" bestFit="1" customWidth="1"/>
    <col min="10776" max="10776" width="10.75" style="86" bestFit="1" customWidth="1"/>
    <col min="10777" max="11008" width="15.625" style="86"/>
    <col min="11009" max="11009" width="4.625" style="86" customWidth="1"/>
    <col min="11010" max="11010" width="23.625" style="86" customWidth="1"/>
    <col min="11011" max="11011" width="11.375" style="86" customWidth="1"/>
    <col min="11012" max="11012" width="10.625" style="86" customWidth="1"/>
    <col min="11013" max="11013" width="15.625" style="86"/>
    <col min="11014" max="11016" width="10.75" style="86" bestFit="1" customWidth="1"/>
    <col min="11017" max="11017" width="10.125" style="86" bestFit="1" customWidth="1"/>
    <col min="11018" max="11018" width="10.75" style="86" bestFit="1" customWidth="1"/>
    <col min="11019" max="11019" width="11" style="86" bestFit="1" customWidth="1"/>
    <col min="11020" max="11020" width="10.75" style="86" bestFit="1" customWidth="1"/>
    <col min="11021" max="11021" width="15.625" style="86"/>
    <col min="11022" max="11022" width="11.5" style="86" bestFit="1" customWidth="1"/>
    <col min="11023" max="11025" width="10.75" style="86" bestFit="1" customWidth="1"/>
    <col min="11026" max="11028" width="15.625" style="86"/>
    <col min="11029" max="11029" width="14.625" style="86" bestFit="1" customWidth="1"/>
    <col min="11030" max="11030" width="15.625" style="86"/>
    <col min="11031" max="11031" width="13.375" style="86" bestFit="1" customWidth="1"/>
    <col min="11032" max="11032" width="10.75" style="86" bestFit="1" customWidth="1"/>
    <col min="11033" max="11264" width="15.625" style="86"/>
    <col min="11265" max="11265" width="4.625" style="86" customWidth="1"/>
    <col min="11266" max="11266" width="23.625" style="86" customWidth="1"/>
    <col min="11267" max="11267" width="11.375" style="86" customWidth="1"/>
    <col min="11268" max="11268" width="10.625" style="86" customWidth="1"/>
    <col min="11269" max="11269" width="15.625" style="86"/>
    <col min="11270" max="11272" width="10.75" style="86" bestFit="1" customWidth="1"/>
    <col min="11273" max="11273" width="10.125" style="86" bestFit="1" customWidth="1"/>
    <col min="11274" max="11274" width="10.75" style="86" bestFit="1" customWidth="1"/>
    <col min="11275" max="11275" width="11" style="86" bestFit="1" customWidth="1"/>
    <col min="11276" max="11276" width="10.75" style="86" bestFit="1" customWidth="1"/>
    <col min="11277" max="11277" width="15.625" style="86"/>
    <col min="11278" max="11278" width="11.5" style="86" bestFit="1" customWidth="1"/>
    <col min="11279" max="11281" width="10.75" style="86" bestFit="1" customWidth="1"/>
    <col min="11282" max="11284" width="15.625" style="86"/>
    <col min="11285" max="11285" width="14.625" style="86" bestFit="1" customWidth="1"/>
    <col min="11286" max="11286" width="15.625" style="86"/>
    <col min="11287" max="11287" width="13.375" style="86" bestFit="1" customWidth="1"/>
    <col min="11288" max="11288" width="10.75" style="86" bestFit="1" customWidth="1"/>
    <col min="11289" max="11520" width="15.625" style="86"/>
    <col min="11521" max="11521" width="4.625" style="86" customWidth="1"/>
    <col min="11522" max="11522" width="23.625" style="86" customWidth="1"/>
    <col min="11523" max="11523" width="11.375" style="86" customWidth="1"/>
    <col min="11524" max="11524" width="10.625" style="86" customWidth="1"/>
    <col min="11525" max="11525" width="15.625" style="86"/>
    <col min="11526" max="11528" width="10.75" style="86" bestFit="1" customWidth="1"/>
    <col min="11529" max="11529" width="10.125" style="86" bestFit="1" customWidth="1"/>
    <col min="11530" max="11530" width="10.75" style="86" bestFit="1" customWidth="1"/>
    <col min="11531" max="11531" width="11" style="86" bestFit="1" customWidth="1"/>
    <col min="11532" max="11532" width="10.75" style="86" bestFit="1" customWidth="1"/>
    <col min="11533" max="11533" width="15.625" style="86"/>
    <col min="11534" max="11534" width="11.5" style="86" bestFit="1" customWidth="1"/>
    <col min="11535" max="11537" width="10.75" style="86" bestFit="1" customWidth="1"/>
    <col min="11538" max="11540" width="15.625" style="86"/>
    <col min="11541" max="11541" width="14.625" style="86" bestFit="1" customWidth="1"/>
    <col min="11542" max="11542" width="15.625" style="86"/>
    <col min="11543" max="11543" width="13.375" style="86" bestFit="1" customWidth="1"/>
    <col min="11544" max="11544" width="10.75" style="86" bestFit="1" customWidth="1"/>
    <col min="11545" max="11776" width="15.625" style="86"/>
    <col min="11777" max="11777" width="4.625" style="86" customWidth="1"/>
    <col min="11778" max="11778" width="23.625" style="86" customWidth="1"/>
    <col min="11779" max="11779" width="11.375" style="86" customWidth="1"/>
    <col min="11780" max="11780" width="10.625" style="86" customWidth="1"/>
    <col min="11781" max="11781" width="15.625" style="86"/>
    <col min="11782" max="11784" width="10.75" style="86" bestFit="1" customWidth="1"/>
    <col min="11785" max="11785" width="10.125" style="86" bestFit="1" customWidth="1"/>
    <col min="11786" max="11786" width="10.75" style="86" bestFit="1" customWidth="1"/>
    <col min="11787" max="11787" width="11" style="86" bestFit="1" customWidth="1"/>
    <col min="11788" max="11788" width="10.75" style="86" bestFit="1" customWidth="1"/>
    <col min="11789" max="11789" width="15.625" style="86"/>
    <col min="11790" max="11790" width="11.5" style="86" bestFit="1" customWidth="1"/>
    <col min="11791" max="11793" width="10.75" style="86" bestFit="1" customWidth="1"/>
    <col min="11794" max="11796" width="15.625" style="86"/>
    <col min="11797" max="11797" width="14.625" style="86" bestFit="1" customWidth="1"/>
    <col min="11798" max="11798" width="15.625" style="86"/>
    <col min="11799" max="11799" width="13.375" style="86" bestFit="1" customWidth="1"/>
    <col min="11800" max="11800" width="10.75" style="86" bestFit="1" customWidth="1"/>
    <col min="11801" max="12032" width="15.625" style="86"/>
    <col min="12033" max="12033" width="4.625" style="86" customWidth="1"/>
    <col min="12034" max="12034" width="23.625" style="86" customWidth="1"/>
    <col min="12035" max="12035" width="11.375" style="86" customWidth="1"/>
    <col min="12036" max="12036" width="10.625" style="86" customWidth="1"/>
    <col min="12037" max="12037" width="15.625" style="86"/>
    <col min="12038" max="12040" width="10.75" style="86" bestFit="1" customWidth="1"/>
    <col min="12041" max="12041" width="10.125" style="86" bestFit="1" customWidth="1"/>
    <col min="12042" max="12042" width="10.75" style="86" bestFit="1" customWidth="1"/>
    <col min="12043" max="12043" width="11" style="86" bestFit="1" customWidth="1"/>
    <col min="12044" max="12044" width="10.75" style="86" bestFit="1" customWidth="1"/>
    <col min="12045" max="12045" width="15.625" style="86"/>
    <col min="12046" max="12046" width="11.5" style="86" bestFit="1" customWidth="1"/>
    <col min="12047" max="12049" width="10.75" style="86" bestFit="1" customWidth="1"/>
    <col min="12050" max="12052" width="15.625" style="86"/>
    <col min="12053" max="12053" width="14.625" style="86" bestFit="1" customWidth="1"/>
    <col min="12054" max="12054" width="15.625" style="86"/>
    <col min="12055" max="12055" width="13.375" style="86" bestFit="1" customWidth="1"/>
    <col min="12056" max="12056" width="10.75" style="86" bestFit="1" customWidth="1"/>
    <col min="12057" max="12288" width="15.625" style="86"/>
    <col min="12289" max="12289" width="4.625" style="86" customWidth="1"/>
    <col min="12290" max="12290" width="23.625" style="86" customWidth="1"/>
    <col min="12291" max="12291" width="11.375" style="86" customWidth="1"/>
    <col min="12292" max="12292" width="10.625" style="86" customWidth="1"/>
    <col min="12293" max="12293" width="15.625" style="86"/>
    <col min="12294" max="12296" width="10.75" style="86" bestFit="1" customWidth="1"/>
    <col min="12297" max="12297" width="10.125" style="86" bestFit="1" customWidth="1"/>
    <col min="12298" max="12298" width="10.75" style="86" bestFit="1" customWidth="1"/>
    <col min="12299" max="12299" width="11" style="86" bestFit="1" customWidth="1"/>
    <col min="12300" max="12300" width="10.75" style="86" bestFit="1" customWidth="1"/>
    <col min="12301" max="12301" width="15.625" style="86"/>
    <col min="12302" max="12302" width="11.5" style="86" bestFit="1" customWidth="1"/>
    <col min="12303" max="12305" width="10.75" style="86" bestFit="1" customWidth="1"/>
    <col min="12306" max="12308" width="15.625" style="86"/>
    <col min="12309" max="12309" width="14.625" style="86" bestFit="1" customWidth="1"/>
    <col min="12310" max="12310" width="15.625" style="86"/>
    <col min="12311" max="12311" width="13.375" style="86" bestFit="1" customWidth="1"/>
    <col min="12312" max="12312" width="10.75" style="86" bestFit="1" customWidth="1"/>
    <col min="12313" max="12544" width="15.625" style="86"/>
    <col min="12545" max="12545" width="4.625" style="86" customWidth="1"/>
    <col min="12546" max="12546" width="23.625" style="86" customWidth="1"/>
    <col min="12547" max="12547" width="11.375" style="86" customWidth="1"/>
    <col min="12548" max="12548" width="10.625" style="86" customWidth="1"/>
    <col min="12549" max="12549" width="15.625" style="86"/>
    <col min="12550" max="12552" width="10.75" style="86" bestFit="1" customWidth="1"/>
    <col min="12553" max="12553" width="10.125" style="86" bestFit="1" customWidth="1"/>
    <col min="12554" max="12554" width="10.75" style="86" bestFit="1" customWidth="1"/>
    <col min="12555" max="12555" width="11" style="86" bestFit="1" customWidth="1"/>
    <col min="12556" max="12556" width="10.75" style="86" bestFit="1" customWidth="1"/>
    <col min="12557" max="12557" width="15.625" style="86"/>
    <col min="12558" max="12558" width="11.5" style="86" bestFit="1" customWidth="1"/>
    <col min="12559" max="12561" width="10.75" style="86" bestFit="1" customWidth="1"/>
    <col min="12562" max="12564" width="15.625" style="86"/>
    <col min="12565" max="12565" width="14.625" style="86" bestFit="1" customWidth="1"/>
    <col min="12566" max="12566" width="15.625" style="86"/>
    <col min="12567" max="12567" width="13.375" style="86" bestFit="1" customWidth="1"/>
    <col min="12568" max="12568" width="10.75" style="86" bestFit="1" customWidth="1"/>
    <col min="12569" max="12800" width="15.625" style="86"/>
    <col min="12801" max="12801" width="4.625" style="86" customWidth="1"/>
    <col min="12802" max="12802" width="23.625" style="86" customWidth="1"/>
    <col min="12803" max="12803" width="11.375" style="86" customWidth="1"/>
    <col min="12804" max="12804" width="10.625" style="86" customWidth="1"/>
    <col min="12805" max="12805" width="15.625" style="86"/>
    <col min="12806" max="12808" width="10.75" style="86" bestFit="1" customWidth="1"/>
    <col min="12809" max="12809" width="10.125" style="86" bestFit="1" customWidth="1"/>
    <col min="12810" max="12810" width="10.75" style="86" bestFit="1" customWidth="1"/>
    <col min="12811" max="12811" width="11" style="86" bestFit="1" customWidth="1"/>
    <col min="12812" max="12812" width="10.75" style="86" bestFit="1" customWidth="1"/>
    <col min="12813" max="12813" width="15.625" style="86"/>
    <col min="12814" max="12814" width="11.5" style="86" bestFit="1" customWidth="1"/>
    <col min="12815" max="12817" width="10.75" style="86" bestFit="1" customWidth="1"/>
    <col min="12818" max="12820" width="15.625" style="86"/>
    <col min="12821" max="12821" width="14.625" style="86" bestFit="1" customWidth="1"/>
    <col min="12822" max="12822" width="15.625" style="86"/>
    <col min="12823" max="12823" width="13.375" style="86" bestFit="1" customWidth="1"/>
    <col min="12824" max="12824" width="10.75" style="86" bestFit="1" customWidth="1"/>
    <col min="12825" max="13056" width="15.625" style="86"/>
    <col min="13057" max="13057" width="4.625" style="86" customWidth="1"/>
    <col min="13058" max="13058" width="23.625" style="86" customWidth="1"/>
    <col min="13059" max="13059" width="11.375" style="86" customWidth="1"/>
    <col min="13060" max="13060" width="10.625" style="86" customWidth="1"/>
    <col min="13061" max="13061" width="15.625" style="86"/>
    <col min="13062" max="13064" width="10.75" style="86" bestFit="1" customWidth="1"/>
    <col min="13065" max="13065" width="10.125" style="86" bestFit="1" customWidth="1"/>
    <col min="13066" max="13066" width="10.75" style="86" bestFit="1" customWidth="1"/>
    <col min="13067" max="13067" width="11" style="86" bestFit="1" customWidth="1"/>
    <col min="13068" max="13068" width="10.75" style="86" bestFit="1" customWidth="1"/>
    <col min="13069" max="13069" width="15.625" style="86"/>
    <col min="13070" max="13070" width="11.5" style="86" bestFit="1" customWidth="1"/>
    <col min="13071" max="13073" width="10.75" style="86" bestFit="1" customWidth="1"/>
    <col min="13074" max="13076" width="15.625" style="86"/>
    <col min="13077" max="13077" width="14.625" style="86" bestFit="1" customWidth="1"/>
    <col min="13078" max="13078" width="15.625" style="86"/>
    <col min="13079" max="13079" width="13.375" style="86" bestFit="1" customWidth="1"/>
    <col min="13080" max="13080" width="10.75" style="86" bestFit="1" customWidth="1"/>
    <col min="13081" max="13312" width="15.625" style="86"/>
    <col min="13313" max="13313" width="4.625" style="86" customWidth="1"/>
    <col min="13314" max="13314" width="23.625" style="86" customWidth="1"/>
    <col min="13315" max="13315" width="11.375" style="86" customWidth="1"/>
    <col min="13316" max="13316" width="10.625" style="86" customWidth="1"/>
    <col min="13317" max="13317" width="15.625" style="86"/>
    <col min="13318" max="13320" width="10.75" style="86" bestFit="1" customWidth="1"/>
    <col min="13321" max="13321" width="10.125" style="86" bestFit="1" customWidth="1"/>
    <col min="13322" max="13322" width="10.75" style="86" bestFit="1" customWidth="1"/>
    <col min="13323" max="13323" width="11" style="86" bestFit="1" customWidth="1"/>
    <col min="13324" max="13324" width="10.75" style="86" bestFit="1" customWidth="1"/>
    <col min="13325" max="13325" width="15.625" style="86"/>
    <col min="13326" max="13326" width="11.5" style="86" bestFit="1" customWidth="1"/>
    <col min="13327" max="13329" width="10.75" style="86" bestFit="1" customWidth="1"/>
    <col min="13330" max="13332" width="15.625" style="86"/>
    <col min="13333" max="13333" width="14.625" style="86" bestFit="1" customWidth="1"/>
    <col min="13334" max="13334" width="15.625" style="86"/>
    <col min="13335" max="13335" width="13.375" style="86" bestFit="1" customWidth="1"/>
    <col min="13336" max="13336" width="10.75" style="86" bestFit="1" customWidth="1"/>
    <col min="13337" max="13568" width="15.625" style="86"/>
    <col min="13569" max="13569" width="4.625" style="86" customWidth="1"/>
    <col min="13570" max="13570" width="23.625" style="86" customWidth="1"/>
    <col min="13571" max="13571" width="11.375" style="86" customWidth="1"/>
    <col min="13572" max="13572" width="10.625" style="86" customWidth="1"/>
    <col min="13573" max="13573" width="15.625" style="86"/>
    <col min="13574" max="13576" width="10.75" style="86" bestFit="1" customWidth="1"/>
    <col min="13577" max="13577" width="10.125" style="86" bestFit="1" customWidth="1"/>
    <col min="13578" max="13578" width="10.75" style="86" bestFit="1" customWidth="1"/>
    <col min="13579" max="13579" width="11" style="86" bestFit="1" customWidth="1"/>
    <col min="13580" max="13580" width="10.75" style="86" bestFit="1" customWidth="1"/>
    <col min="13581" max="13581" width="15.625" style="86"/>
    <col min="13582" max="13582" width="11.5" style="86" bestFit="1" customWidth="1"/>
    <col min="13583" max="13585" width="10.75" style="86" bestFit="1" customWidth="1"/>
    <col min="13586" max="13588" width="15.625" style="86"/>
    <col min="13589" max="13589" width="14.625" style="86" bestFit="1" customWidth="1"/>
    <col min="13590" max="13590" width="15.625" style="86"/>
    <col min="13591" max="13591" width="13.375" style="86" bestFit="1" customWidth="1"/>
    <col min="13592" max="13592" width="10.75" style="86" bestFit="1" customWidth="1"/>
    <col min="13593" max="13824" width="15.625" style="86"/>
    <col min="13825" max="13825" width="4.625" style="86" customWidth="1"/>
    <col min="13826" max="13826" width="23.625" style="86" customWidth="1"/>
    <col min="13827" max="13827" width="11.375" style="86" customWidth="1"/>
    <col min="13828" max="13828" width="10.625" style="86" customWidth="1"/>
    <col min="13829" max="13829" width="15.625" style="86"/>
    <col min="13830" max="13832" width="10.75" style="86" bestFit="1" customWidth="1"/>
    <col min="13833" max="13833" width="10.125" style="86" bestFit="1" customWidth="1"/>
    <col min="13834" max="13834" width="10.75" style="86" bestFit="1" customWidth="1"/>
    <col min="13835" max="13835" width="11" style="86" bestFit="1" customWidth="1"/>
    <col min="13836" max="13836" width="10.75" style="86" bestFit="1" customWidth="1"/>
    <col min="13837" max="13837" width="15.625" style="86"/>
    <col min="13838" max="13838" width="11.5" style="86" bestFit="1" customWidth="1"/>
    <col min="13839" max="13841" width="10.75" style="86" bestFit="1" customWidth="1"/>
    <col min="13842" max="13844" width="15.625" style="86"/>
    <col min="13845" max="13845" width="14.625" style="86" bestFit="1" customWidth="1"/>
    <col min="13846" max="13846" width="15.625" style="86"/>
    <col min="13847" max="13847" width="13.375" style="86" bestFit="1" customWidth="1"/>
    <col min="13848" max="13848" width="10.75" style="86" bestFit="1" customWidth="1"/>
    <col min="13849" max="14080" width="15.625" style="86"/>
    <col min="14081" max="14081" width="4.625" style="86" customWidth="1"/>
    <col min="14082" max="14082" width="23.625" style="86" customWidth="1"/>
    <col min="14083" max="14083" width="11.375" style="86" customWidth="1"/>
    <col min="14084" max="14084" width="10.625" style="86" customWidth="1"/>
    <col min="14085" max="14085" width="15.625" style="86"/>
    <col min="14086" max="14088" width="10.75" style="86" bestFit="1" customWidth="1"/>
    <col min="14089" max="14089" width="10.125" style="86" bestFit="1" customWidth="1"/>
    <col min="14090" max="14090" width="10.75" style="86" bestFit="1" customWidth="1"/>
    <col min="14091" max="14091" width="11" style="86" bestFit="1" customWidth="1"/>
    <col min="14092" max="14092" width="10.75" style="86" bestFit="1" customWidth="1"/>
    <col min="14093" max="14093" width="15.625" style="86"/>
    <col min="14094" max="14094" width="11.5" style="86" bestFit="1" customWidth="1"/>
    <col min="14095" max="14097" width="10.75" style="86" bestFit="1" customWidth="1"/>
    <col min="14098" max="14100" width="15.625" style="86"/>
    <col min="14101" max="14101" width="14.625" style="86" bestFit="1" customWidth="1"/>
    <col min="14102" max="14102" width="15.625" style="86"/>
    <col min="14103" max="14103" width="13.375" style="86" bestFit="1" customWidth="1"/>
    <col min="14104" max="14104" width="10.75" style="86" bestFit="1" customWidth="1"/>
    <col min="14105" max="14336" width="15.625" style="86"/>
    <col min="14337" max="14337" width="4.625" style="86" customWidth="1"/>
    <col min="14338" max="14338" width="23.625" style="86" customWidth="1"/>
    <col min="14339" max="14339" width="11.375" style="86" customWidth="1"/>
    <col min="14340" max="14340" width="10.625" style="86" customWidth="1"/>
    <col min="14341" max="14341" width="15.625" style="86"/>
    <col min="14342" max="14344" width="10.75" style="86" bestFit="1" customWidth="1"/>
    <col min="14345" max="14345" width="10.125" style="86" bestFit="1" customWidth="1"/>
    <col min="14346" max="14346" width="10.75" style="86" bestFit="1" customWidth="1"/>
    <col min="14347" max="14347" width="11" style="86" bestFit="1" customWidth="1"/>
    <col min="14348" max="14348" width="10.75" style="86" bestFit="1" customWidth="1"/>
    <col min="14349" max="14349" width="15.625" style="86"/>
    <col min="14350" max="14350" width="11.5" style="86" bestFit="1" customWidth="1"/>
    <col min="14351" max="14353" width="10.75" style="86" bestFit="1" customWidth="1"/>
    <col min="14354" max="14356" width="15.625" style="86"/>
    <col min="14357" max="14357" width="14.625" style="86" bestFit="1" customWidth="1"/>
    <col min="14358" max="14358" width="15.625" style="86"/>
    <col min="14359" max="14359" width="13.375" style="86" bestFit="1" customWidth="1"/>
    <col min="14360" max="14360" width="10.75" style="86" bestFit="1" customWidth="1"/>
    <col min="14361" max="14592" width="15.625" style="86"/>
    <col min="14593" max="14593" width="4.625" style="86" customWidth="1"/>
    <col min="14594" max="14594" width="23.625" style="86" customWidth="1"/>
    <col min="14595" max="14595" width="11.375" style="86" customWidth="1"/>
    <col min="14596" max="14596" width="10.625" style="86" customWidth="1"/>
    <col min="14597" max="14597" width="15.625" style="86"/>
    <col min="14598" max="14600" width="10.75" style="86" bestFit="1" customWidth="1"/>
    <col min="14601" max="14601" width="10.125" style="86" bestFit="1" customWidth="1"/>
    <col min="14602" max="14602" width="10.75" style="86" bestFit="1" customWidth="1"/>
    <col min="14603" max="14603" width="11" style="86" bestFit="1" customWidth="1"/>
    <col min="14604" max="14604" width="10.75" style="86" bestFit="1" customWidth="1"/>
    <col min="14605" max="14605" width="15.625" style="86"/>
    <col min="14606" max="14606" width="11.5" style="86" bestFit="1" customWidth="1"/>
    <col min="14607" max="14609" width="10.75" style="86" bestFit="1" customWidth="1"/>
    <col min="14610" max="14612" width="15.625" style="86"/>
    <col min="14613" max="14613" width="14.625" style="86" bestFit="1" customWidth="1"/>
    <col min="14614" max="14614" width="15.625" style="86"/>
    <col min="14615" max="14615" width="13.375" style="86" bestFit="1" customWidth="1"/>
    <col min="14616" max="14616" width="10.75" style="86" bestFit="1" customWidth="1"/>
    <col min="14617" max="14848" width="15.625" style="86"/>
    <col min="14849" max="14849" width="4.625" style="86" customWidth="1"/>
    <col min="14850" max="14850" width="23.625" style="86" customWidth="1"/>
    <col min="14851" max="14851" width="11.375" style="86" customWidth="1"/>
    <col min="14852" max="14852" width="10.625" style="86" customWidth="1"/>
    <col min="14853" max="14853" width="15.625" style="86"/>
    <col min="14854" max="14856" width="10.75" style="86" bestFit="1" customWidth="1"/>
    <col min="14857" max="14857" width="10.125" style="86" bestFit="1" customWidth="1"/>
    <col min="14858" max="14858" width="10.75" style="86" bestFit="1" customWidth="1"/>
    <col min="14859" max="14859" width="11" style="86" bestFit="1" customWidth="1"/>
    <col min="14860" max="14860" width="10.75" style="86" bestFit="1" customWidth="1"/>
    <col min="14861" max="14861" width="15.625" style="86"/>
    <col min="14862" max="14862" width="11.5" style="86" bestFit="1" customWidth="1"/>
    <col min="14863" max="14865" width="10.75" style="86" bestFit="1" customWidth="1"/>
    <col min="14866" max="14868" width="15.625" style="86"/>
    <col min="14869" max="14869" width="14.625" style="86" bestFit="1" customWidth="1"/>
    <col min="14870" max="14870" width="15.625" style="86"/>
    <col min="14871" max="14871" width="13.375" style="86" bestFit="1" customWidth="1"/>
    <col min="14872" max="14872" width="10.75" style="86" bestFit="1" customWidth="1"/>
    <col min="14873" max="15104" width="15.625" style="86"/>
    <col min="15105" max="15105" width="4.625" style="86" customWidth="1"/>
    <col min="15106" max="15106" width="23.625" style="86" customWidth="1"/>
    <col min="15107" max="15107" width="11.375" style="86" customWidth="1"/>
    <col min="15108" max="15108" width="10.625" style="86" customWidth="1"/>
    <col min="15109" max="15109" width="15.625" style="86"/>
    <col min="15110" max="15112" width="10.75" style="86" bestFit="1" customWidth="1"/>
    <col min="15113" max="15113" width="10.125" style="86" bestFit="1" customWidth="1"/>
    <col min="15114" max="15114" width="10.75" style="86" bestFit="1" customWidth="1"/>
    <col min="15115" max="15115" width="11" style="86" bestFit="1" customWidth="1"/>
    <col min="15116" max="15116" width="10.75" style="86" bestFit="1" customWidth="1"/>
    <col min="15117" max="15117" width="15.625" style="86"/>
    <col min="15118" max="15118" width="11.5" style="86" bestFit="1" customWidth="1"/>
    <col min="15119" max="15121" width="10.75" style="86" bestFit="1" customWidth="1"/>
    <col min="15122" max="15124" width="15.625" style="86"/>
    <col min="15125" max="15125" width="14.625" style="86" bestFit="1" customWidth="1"/>
    <col min="15126" max="15126" width="15.625" style="86"/>
    <col min="15127" max="15127" width="13.375" style="86" bestFit="1" customWidth="1"/>
    <col min="15128" max="15128" width="10.75" style="86" bestFit="1" customWidth="1"/>
    <col min="15129" max="15360" width="15.625" style="86"/>
    <col min="15361" max="15361" width="4.625" style="86" customWidth="1"/>
    <col min="15362" max="15362" width="23.625" style="86" customWidth="1"/>
    <col min="15363" max="15363" width="11.375" style="86" customWidth="1"/>
    <col min="15364" max="15364" width="10.625" style="86" customWidth="1"/>
    <col min="15365" max="15365" width="15.625" style="86"/>
    <col min="15366" max="15368" width="10.75" style="86" bestFit="1" customWidth="1"/>
    <col min="15369" max="15369" width="10.125" style="86" bestFit="1" customWidth="1"/>
    <col min="15370" max="15370" width="10.75" style="86" bestFit="1" customWidth="1"/>
    <col min="15371" max="15371" width="11" style="86" bestFit="1" customWidth="1"/>
    <col min="15372" max="15372" width="10.75" style="86" bestFit="1" customWidth="1"/>
    <col min="15373" max="15373" width="15.625" style="86"/>
    <col min="15374" max="15374" width="11.5" style="86" bestFit="1" customWidth="1"/>
    <col min="15375" max="15377" width="10.75" style="86" bestFit="1" customWidth="1"/>
    <col min="15378" max="15380" width="15.625" style="86"/>
    <col min="15381" max="15381" width="14.625" style="86" bestFit="1" customWidth="1"/>
    <col min="15382" max="15382" width="15.625" style="86"/>
    <col min="15383" max="15383" width="13.375" style="86" bestFit="1" customWidth="1"/>
    <col min="15384" max="15384" width="10.75" style="86" bestFit="1" customWidth="1"/>
    <col min="15385" max="15616" width="15.625" style="86"/>
    <col min="15617" max="15617" width="4.625" style="86" customWidth="1"/>
    <col min="15618" max="15618" width="23.625" style="86" customWidth="1"/>
    <col min="15619" max="15619" width="11.375" style="86" customWidth="1"/>
    <col min="15620" max="15620" width="10.625" style="86" customWidth="1"/>
    <col min="15621" max="15621" width="15.625" style="86"/>
    <col min="15622" max="15624" width="10.75" style="86" bestFit="1" customWidth="1"/>
    <col min="15625" max="15625" width="10.125" style="86" bestFit="1" customWidth="1"/>
    <col min="15626" max="15626" width="10.75" style="86" bestFit="1" customWidth="1"/>
    <col min="15627" max="15627" width="11" style="86" bestFit="1" customWidth="1"/>
    <col min="15628" max="15628" width="10.75" style="86" bestFit="1" customWidth="1"/>
    <col min="15629" max="15629" width="15.625" style="86"/>
    <col min="15630" max="15630" width="11.5" style="86" bestFit="1" customWidth="1"/>
    <col min="15631" max="15633" width="10.75" style="86" bestFit="1" customWidth="1"/>
    <col min="15634" max="15636" width="15.625" style="86"/>
    <col min="15637" max="15637" width="14.625" style="86" bestFit="1" customWidth="1"/>
    <col min="15638" max="15638" width="15.625" style="86"/>
    <col min="15639" max="15639" width="13.375" style="86" bestFit="1" customWidth="1"/>
    <col min="15640" max="15640" width="10.75" style="86" bestFit="1" customWidth="1"/>
    <col min="15641" max="15872" width="15.625" style="86"/>
    <col min="15873" max="15873" width="4.625" style="86" customWidth="1"/>
    <col min="15874" max="15874" width="23.625" style="86" customWidth="1"/>
    <col min="15875" max="15875" width="11.375" style="86" customWidth="1"/>
    <col min="15876" max="15876" width="10.625" style="86" customWidth="1"/>
    <col min="15877" max="15877" width="15.625" style="86"/>
    <col min="15878" max="15880" width="10.75" style="86" bestFit="1" customWidth="1"/>
    <col min="15881" max="15881" width="10.125" style="86" bestFit="1" customWidth="1"/>
    <col min="15882" max="15882" width="10.75" style="86" bestFit="1" customWidth="1"/>
    <col min="15883" max="15883" width="11" style="86" bestFit="1" customWidth="1"/>
    <col min="15884" max="15884" width="10.75" style="86" bestFit="1" customWidth="1"/>
    <col min="15885" max="15885" width="15.625" style="86"/>
    <col min="15886" max="15886" width="11.5" style="86" bestFit="1" customWidth="1"/>
    <col min="15887" max="15889" width="10.75" style="86" bestFit="1" customWidth="1"/>
    <col min="15890" max="15892" width="15.625" style="86"/>
    <col min="15893" max="15893" width="14.625" style="86" bestFit="1" customWidth="1"/>
    <col min="15894" max="15894" width="15.625" style="86"/>
    <col min="15895" max="15895" width="13.375" style="86" bestFit="1" customWidth="1"/>
    <col min="15896" max="15896" width="10.75" style="86" bestFit="1" customWidth="1"/>
    <col min="15897" max="16128" width="15.625" style="86"/>
    <col min="16129" max="16129" width="4.625" style="86" customWidth="1"/>
    <col min="16130" max="16130" width="23.625" style="86" customWidth="1"/>
    <col min="16131" max="16131" width="11.375" style="86" customWidth="1"/>
    <col min="16132" max="16132" width="10.625" style="86" customWidth="1"/>
    <col min="16133" max="16133" width="15.625" style="86"/>
    <col min="16134" max="16136" width="10.75" style="86" bestFit="1" customWidth="1"/>
    <col min="16137" max="16137" width="10.125" style="86" bestFit="1" customWidth="1"/>
    <col min="16138" max="16138" width="10.75" style="86" bestFit="1" customWidth="1"/>
    <col min="16139" max="16139" width="11" style="86" bestFit="1" customWidth="1"/>
    <col min="16140" max="16140" width="10.75" style="86" bestFit="1" customWidth="1"/>
    <col min="16141" max="16141" width="15.625" style="86"/>
    <col min="16142" max="16142" width="11.5" style="86" bestFit="1" customWidth="1"/>
    <col min="16143" max="16145" width="10.75" style="86" bestFit="1" customWidth="1"/>
    <col min="16146" max="16148" width="15.625" style="86"/>
    <col min="16149" max="16149" width="14.625" style="86" bestFit="1" customWidth="1"/>
    <col min="16150" max="16150" width="15.625" style="86"/>
    <col min="16151" max="16151" width="13.375" style="86" bestFit="1" customWidth="1"/>
    <col min="16152" max="16152" width="10.75" style="86" bestFit="1" customWidth="1"/>
    <col min="16153" max="16384" width="15.625" style="86"/>
  </cols>
  <sheetData>
    <row r="1" spans="1:25" ht="25.5">
      <c r="A1" s="839" t="s">
        <v>669</v>
      </c>
      <c r="B1" s="839"/>
      <c r="C1" s="839"/>
      <c r="D1" s="839"/>
      <c r="E1" s="839"/>
      <c r="F1" s="839"/>
      <c r="G1" s="839"/>
      <c r="H1" s="839"/>
      <c r="I1" s="839"/>
      <c r="J1" s="839"/>
      <c r="K1" s="839"/>
      <c r="L1" s="839"/>
      <c r="M1" s="839"/>
      <c r="N1" s="839"/>
      <c r="O1" s="839"/>
      <c r="P1" s="839"/>
      <c r="Q1" s="839"/>
      <c r="R1" s="839"/>
      <c r="S1" s="839"/>
      <c r="T1" s="839"/>
      <c r="U1" s="839"/>
      <c r="V1" s="839"/>
      <c r="W1" s="839"/>
      <c r="X1" s="839"/>
      <c r="Y1" s="839"/>
    </row>
    <row r="2" spans="1:25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495</v>
      </c>
      <c r="F2" s="88" t="s">
        <v>496</v>
      </c>
      <c r="G2" s="88" t="s">
        <v>489</v>
      </c>
      <c r="H2" s="88" t="s">
        <v>497</v>
      </c>
      <c r="I2" s="88" t="s">
        <v>498</v>
      </c>
      <c r="J2" s="88" t="s">
        <v>490</v>
      </c>
      <c r="K2" s="88" t="s">
        <v>491</v>
      </c>
      <c r="L2" s="88" t="s">
        <v>499</v>
      </c>
      <c r="M2" s="88" t="s">
        <v>492</v>
      </c>
      <c r="N2" s="88" t="s">
        <v>500</v>
      </c>
      <c r="O2" s="88" t="s">
        <v>501</v>
      </c>
      <c r="P2" s="88" t="s">
        <v>493</v>
      </c>
      <c r="Q2" s="88" t="s">
        <v>502</v>
      </c>
      <c r="R2" s="88" t="s">
        <v>503</v>
      </c>
      <c r="S2" s="88" t="s">
        <v>504</v>
      </c>
      <c r="T2" s="88" t="s">
        <v>505</v>
      </c>
      <c r="U2" s="88" t="s">
        <v>667</v>
      </c>
      <c r="V2" s="88" t="s">
        <v>494</v>
      </c>
      <c r="W2" s="88" t="s">
        <v>668</v>
      </c>
      <c r="X2" s="88" t="s">
        <v>24</v>
      </c>
      <c r="Y2" s="89" t="s">
        <v>25</v>
      </c>
    </row>
    <row r="3" spans="1:25">
      <c r="A3" s="90" t="s">
        <v>26</v>
      </c>
      <c r="B3" s="91" t="s">
        <v>27</v>
      </c>
      <c r="C3" s="91"/>
      <c r="D3" s="92" t="s">
        <v>28</v>
      </c>
      <c r="E3" s="19">
        <f t="shared" ref="E3:W3" si="0">E4+E30+E49</f>
        <v>34564579.899999999</v>
      </c>
      <c r="F3" s="19">
        <f t="shared" si="0"/>
        <v>34412576.609999999</v>
      </c>
      <c r="G3" s="19">
        <f t="shared" si="0"/>
        <v>24382613.400000002</v>
      </c>
      <c r="H3" s="19">
        <f t="shared" si="0"/>
        <v>29195033.110000003</v>
      </c>
      <c r="I3" s="19">
        <f t="shared" si="0"/>
        <v>5710762.29</v>
      </c>
      <c r="J3" s="19">
        <f t="shared" si="0"/>
        <v>40326043.690000005</v>
      </c>
      <c r="K3" s="19">
        <f t="shared" si="0"/>
        <v>32457468.310000002</v>
      </c>
      <c r="L3" s="19">
        <f t="shared" si="0"/>
        <v>19499494.169999998</v>
      </c>
      <c r="M3" s="19">
        <f t="shared" si="0"/>
        <v>36882804.640000001</v>
      </c>
      <c r="N3" s="19">
        <f t="shared" si="0"/>
        <v>24091085.559999999</v>
      </c>
      <c r="O3" s="19">
        <f t="shared" si="0"/>
        <v>21033905.73</v>
      </c>
      <c r="P3" s="19">
        <f t="shared" si="0"/>
        <v>22764507.609999999</v>
      </c>
      <c r="Q3" s="19">
        <f t="shared" si="0"/>
        <v>19552312.689999998</v>
      </c>
      <c r="R3" s="19">
        <f t="shared" si="0"/>
        <v>6731562.3700000001</v>
      </c>
      <c r="S3" s="19">
        <f t="shared" si="0"/>
        <v>8666638.1500000004</v>
      </c>
      <c r="T3" s="19">
        <f t="shared" si="0"/>
        <v>9309637.3599999994</v>
      </c>
      <c r="U3" s="19">
        <f t="shared" si="0"/>
        <v>13896350.200000001</v>
      </c>
      <c r="V3" s="19">
        <f t="shared" si="0"/>
        <v>13642883.77</v>
      </c>
      <c r="W3" s="19">
        <f t="shared" si="0"/>
        <v>2491287.5</v>
      </c>
      <c r="X3" s="19">
        <f t="shared" ref="X3:X9" si="1">SUM(E3:W3)</f>
        <v>399611547.06</v>
      </c>
      <c r="Y3" s="93"/>
    </row>
    <row r="4" spans="1:25">
      <c r="A4" s="90" t="s">
        <v>29</v>
      </c>
      <c r="B4" s="91" t="s">
        <v>30</v>
      </c>
      <c r="C4" s="91"/>
      <c r="D4" s="92" t="s">
        <v>28</v>
      </c>
      <c r="E4" s="19">
        <f t="shared" ref="E4:W4" si="2">E5+E8+E12+E15+E18+E20+E23+E25+E27+E28+E29</f>
        <v>29939370.899999999</v>
      </c>
      <c r="F4" s="19">
        <f t="shared" si="2"/>
        <v>29801544.470000003</v>
      </c>
      <c r="G4" s="19">
        <f t="shared" si="2"/>
        <v>20236578.050000001</v>
      </c>
      <c r="H4" s="19">
        <f t="shared" si="2"/>
        <v>24950530.900000002</v>
      </c>
      <c r="I4" s="19">
        <f t="shared" si="2"/>
        <v>3280423.36</v>
      </c>
      <c r="J4" s="19">
        <f t="shared" si="2"/>
        <v>33645704.730000004</v>
      </c>
      <c r="K4" s="19">
        <f t="shared" si="2"/>
        <v>27390700.030000001</v>
      </c>
      <c r="L4" s="19">
        <f t="shared" si="2"/>
        <v>16094662.76</v>
      </c>
      <c r="M4" s="19">
        <f t="shared" si="2"/>
        <v>31139498.18</v>
      </c>
      <c r="N4" s="19">
        <f t="shared" si="2"/>
        <v>20163935.84</v>
      </c>
      <c r="O4" s="19">
        <f t="shared" si="2"/>
        <v>18300491.609999999</v>
      </c>
      <c r="P4" s="19">
        <f t="shared" si="2"/>
        <v>19260811.77</v>
      </c>
      <c r="Q4" s="19">
        <f t="shared" si="2"/>
        <v>16848073.18</v>
      </c>
      <c r="R4" s="19">
        <f t="shared" si="2"/>
        <v>5572859.5099999998</v>
      </c>
      <c r="S4" s="19">
        <f t="shared" si="2"/>
        <v>7300782.4399999995</v>
      </c>
      <c r="T4" s="19">
        <f t="shared" si="2"/>
        <v>7151227.9299999997</v>
      </c>
      <c r="U4" s="19">
        <f t="shared" si="2"/>
        <v>11619054.050000001</v>
      </c>
      <c r="V4" s="19">
        <f t="shared" si="2"/>
        <v>11334334.059999999</v>
      </c>
      <c r="W4" s="19">
        <f t="shared" si="2"/>
        <v>2080748.07</v>
      </c>
      <c r="X4" s="19">
        <f t="shared" si="1"/>
        <v>336111331.84000003</v>
      </c>
      <c r="Y4" s="93"/>
    </row>
    <row r="5" spans="1:25">
      <c r="A5" s="90" t="s">
        <v>31</v>
      </c>
      <c r="B5" s="91" t="s">
        <v>32</v>
      </c>
      <c r="C5" s="91"/>
      <c r="D5" s="92" t="s">
        <v>28</v>
      </c>
      <c r="E5" s="19">
        <f>E6+E7</f>
        <v>4124616</v>
      </c>
      <c r="F5" s="19">
        <f t="shared" ref="F5:W5" si="3">F6+F7</f>
        <v>3967656</v>
      </c>
      <c r="G5" s="19">
        <f t="shared" si="3"/>
        <v>3312000</v>
      </c>
      <c r="H5" s="19">
        <f t="shared" si="3"/>
        <v>2935404</v>
      </c>
      <c r="I5" s="19">
        <f t="shared" si="3"/>
        <v>365136</v>
      </c>
      <c r="J5" s="19">
        <f t="shared" si="3"/>
        <v>4988916</v>
      </c>
      <c r="K5" s="19">
        <f t="shared" si="3"/>
        <v>3670860</v>
      </c>
      <c r="L5" s="19">
        <f t="shared" si="3"/>
        <v>1838784</v>
      </c>
      <c r="M5" s="19">
        <f t="shared" si="3"/>
        <v>3588600</v>
      </c>
      <c r="N5" s="19">
        <f t="shared" si="3"/>
        <v>2261040</v>
      </c>
      <c r="O5" s="19">
        <f t="shared" si="3"/>
        <v>2328900</v>
      </c>
      <c r="P5" s="19">
        <f t="shared" si="3"/>
        <v>2496324</v>
      </c>
      <c r="Q5" s="19">
        <f>Q6+Q7</f>
        <v>2059613.6</v>
      </c>
      <c r="R5" s="19">
        <f t="shared" si="3"/>
        <v>697283.5</v>
      </c>
      <c r="S5" s="19">
        <f t="shared" si="3"/>
        <v>959292</v>
      </c>
      <c r="T5" s="19">
        <f>T6+T7</f>
        <v>1031070</v>
      </c>
      <c r="U5" s="19">
        <f t="shared" si="3"/>
        <v>1418512</v>
      </c>
      <c r="V5" s="19">
        <f>V6+V7</f>
        <v>1419019</v>
      </c>
      <c r="W5" s="19">
        <f t="shared" si="3"/>
        <v>291264</v>
      </c>
      <c r="X5" s="19">
        <f t="shared" si="1"/>
        <v>43754290.100000001</v>
      </c>
      <c r="Y5" s="93"/>
    </row>
    <row r="6" spans="1:25" ht="22.5">
      <c r="A6" s="90" t="s">
        <v>33</v>
      </c>
      <c r="B6" s="91" t="s">
        <v>34</v>
      </c>
      <c r="C6" s="91" t="s">
        <v>35</v>
      </c>
      <c r="D6" s="92" t="s">
        <v>36</v>
      </c>
      <c r="E6" s="22">
        <f>193070*12</f>
        <v>2316840</v>
      </c>
      <c r="F6" s="22">
        <f>187663*12</f>
        <v>2251956</v>
      </c>
      <c r="G6" s="22">
        <f>2600*12*60</f>
        <v>1872000</v>
      </c>
      <c r="H6" s="22">
        <v>1928508</v>
      </c>
      <c r="I6" s="22">
        <v>306936</v>
      </c>
      <c r="J6" s="22">
        <v>2589444</v>
      </c>
      <c r="K6" s="22">
        <v>2111004</v>
      </c>
      <c r="L6" s="22">
        <v>1239312</v>
      </c>
      <c r="M6" s="22">
        <v>2301720</v>
      </c>
      <c r="N6" s="22">
        <f>125841*12</f>
        <v>1510092</v>
      </c>
      <c r="O6" s="22">
        <v>1457316</v>
      </c>
      <c r="P6" s="22">
        <f>133298*12</f>
        <v>1599576</v>
      </c>
      <c r="Q6" s="22">
        <v>1362435.5</v>
      </c>
      <c r="R6" s="22">
        <v>454922.5</v>
      </c>
      <c r="S6" s="22">
        <f>51315*12</f>
        <v>615780</v>
      </c>
      <c r="T6" s="22">
        <v>698280</v>
      </c>
      <c r="U6" s="22">
        <f>76538*12+1892*4*2</f>
        <v>933592</v>
      </c>
      <c r="V6" s="22">
        <v>901632</v>
      </c>
      <c r="W6" s="22">
        <v>143760</v>
      </c>
      <c r="X6" s="19">
        <f t="shared" si="1"/>
        <v>26595106</v>
      </c>
      <c r="Y6" s="94"/>
    </row>
    <row r="7" spans="1:25" ht="22.5">
      <c r="A7" s="90" t="s">
        <v>37</v>
      </c>
      <c r="B7" s="91" t="s">
        <v>38</v>
      </c>
      <c r="C7" s="91" t="s">
        <v>35</v>
      </c>
      <c r="D7" s="92" t="s">
        <v>89</v>
      </c>
      <c r="E7" s="22">
        <f>150648*12</f>
        <v>1807776</v>
      </c>
      <c r="F7" s="22">
        <f>142975*12</f>
        <v>1715700</v>
      </c>
      <c r="G7" s="22">
        <f>2000*12*60</f>
        <v>1440000</v>
      </c>
      <c r="H7" s="22">
        <v>1006896</v>
      </c>
      <c r="I7" s="22">
        <v>58200</v>
      </c>
      <c r="J7" s="22">
        <v>2399472</v>
      </c>
      <c r="K7" s="22">
        <v>1559856</v>
      </c>
      <c r="L7" s="22">
        <v>599472</v>
      </c>
      <c r="M7" s="22">
        <v>1286880</v>
      </c>
      <c r="N7" s="22">
        <f>62579*12</f>
        <v>750948</v>
      </c>
      <c r="O7" s="22">
        <v>871584</v>
      </c>
      <c r="P7" s="22">
        <f>74729*12</f>
        <v>896748</v>
      </c>
      <c r="Q7" s="22">
        <v>697178.1</v>
      </c>
      <c r="R7" s="22">
        <v>242361</v>
      </c>
      <c r="S7" s="22">
        <f>28626*12</f>
        <v>343512</v>
      </c>
      <c r="T7" s="22">
        <v>332790</v>
      </c>
      <c r="U7" s="22">
        <f>40010*12+600*4*2</f>
        <v>484920</v>
      </c>
      <c r="V7" s="22">
        <v>517387</v>
      </c>
      <c r="W7" s="22">
        <v>147504</v>
      </c>
      <c r="X7" s="19">
        <f t="shared" si="1"/>
        <v>17159184.100000001</v>
      </c>
      <c r="Y7" s="93"/>
    </row>
    <row r="8" spans="1:25">
      <c r="A8" s="90" t="s">
        <v>39</v>
      </c>
      <c r="B8" s="91" t="s">
        <v>40</v>
      </c>
      <c r="C8" s="91"/>
      <c r="D8" s="92" t="s">
        <v>28</v>
      </c>
      <c r="E8" s="19">
        <f>E9+E10</f>
        <v>454932</v>
      </c>
      <c r="F8" s="19">
        <f t="shared" ref="F8:W8" si="4">F9+F10</f>
        <v>448524</v>
      </c>
      <c r="G8" s="19">
        <f t="shared" si="4"/>
        <v>321840</v>
      </c>
      <c r="H8" s="19">
        <f t="shared" si="4"/>
        <v>393504</v>
      </c>
      <c r="I8" s="19">
        <f t="shared" si="4"/>
        <v>58284</v>
      </c>
      <c r="J8" s="19">
        <f t="shared" si="4"/>
        <v>539028</v>
      </c>
      <c r="K8" s="19">
        <f t="shared" si="4"/>
        <v>432048</v>
      </c>
      <c r="L8" s="19">
        <f t="shared" si="4"/>
        <v>258708</v>
      </c>
      <c r="M8" s="19">
        <f t="shared" si="4"/>
        <v>505776</v>
      </c>
      <c r="N8" s="19">
        <f t="shared" si="4"/>
        <v>323616</v>
      </c>
      <c r="O8" s="19">
        <f t="shared" si="4"/>
        <v>309168</v>
      </c>
      <c r="P8" s="19">
        <f t="shared" si="4"/>
        <v>325548</v>
      </c>
      <c r="Q8" s="19">
        <f>Q9+Q10</f>
        <v>292311.8</v>
      </c>
      <c r="R8" s="19">
        <f t="shared" si="4"/>
        <v>90600</v>
      </c>
      <c r="S8" s="19">
        <f t="shared" si="4"/>
        <v>122664</v>
      </c>
      <c r="T8" s="19">
        <f>T9+T10</f>
        <v>140091.75</v>
      </c>
      <c r="U8" s="19">
        <f t="shared" si="4"/>
        <v>201876</v>
      </c>
      <c r="V8" s="19">
        <f>V9+V10</f>
        <v>191760</v>
      </c>
      <c r="W8" s="19">
        <f t="shared" si="4"/>
        <v>31956</v>
      </c>
      <c r="X8" s="19">
        <f t="shared" si="1"/>
        <v>5442235.5499999998</v>
      </c>
      <c r="Y8" s="93"/>
    </row>
    <row r="9" spans="1:25" ht="22.5">
      <c r="A9" s="90" t="s">
        <v>41</v>
      </c>
      <c r="B9" s="91" t="s">
        <v>42</v>
      </c>
      <c r="C9" s="91" t="s">
        <v>35</v>
      </c>
      <c r="D9" s="92" t="s">
        <v>36</v>
      </c>
      <c r="E9" s="22">
        <f>511*12</f>
        <v>6132</v>
      </c>
      <c r="F9" s="22">
        <f>417*12</f>
        <v>5004</v>
      </c>
      <c r="G9" s="22">
        <f>7*60*12</f>
        <v>5040</v>
      </c>
      <c r="H9" s="22">
        <v>2784</v>
      </c>
      <c r="I9" s="22">
        <v>204</v>
      </c>
      <c r="J9" s="22">
        <v>16308</v>
      </c>
      <c r="K9" s="22">
        <v>4368</v>
      </c>
      <c r="L9" s="22">
        <f>3600+1668</f>
        <v>5268</v>
      </c>
      <c r="M9" s="22">
        <v>20016</v>
      </c>
      <c r="N9" s="22">
        <f>128*12</f>
        <v>1536</v>
      </c>
      <c r="O9" s="22">
        <v>2928</v>
      </c>
      <c r="P9" s="22">
        <f>289*12</f>
        <v>3468</v>
      </c>
      <c r="Q9" s="22">
        <v>1911.8</v>
      </c>
      <c r="R9" s="22">
        <f>70*12</f>
        <v>840</v>
      </c>
      <c r="S9" s="22">
        <f>102*12</f>
        <v>1224</v>
      </c>
      <c r="T9" s="22">
        <v>18651.75</v>
      </c>
      <c r="U9" s="22">
        <f>103*12</f>
        <v>1236</v>
      </c>
      <c r="V9" s="22">
        <v>1680</v>
      </c>
      <c r="W9" s="22">
        <v>276</v>
      </c>
      <c r="X9" s="19">
        <f t="shared" si="1"/>
        <v>98875.55</v>
      </c>
      <c r="Y9" s="93"/>
    </row>
    <row r="10" spans="1:25">
      <c r="A10" s="90" t="s">
        <v>43</v>
      </c>
      <c r="B10" s="91" t="s">
        <v>44</v>
      </c>
      <c r="C10" s="91"/>
      <c r="D10" s="92" t="s">
        <v>28</v>
      </c>
      <c r="E10" s="19">
        <f>E11</f>
        <v>448800</v>
      </c>
      <c r="F10" s="19">
        <f t="shared" ref="F10:X10" si="5">F11</f>
        <v>443520</v>
      </c>
      <c r="G10" s="19">
        <f t="shared" si="5"/>
        <v>316800</v>
      </c>
      <c r="H10" s="19">
        <f t="shared" si="5"/>
        <v>390720</v>
      </c>
      <c r="I10" s="19">
        <f>I11</f>
        <v>58080</v>
      </c>
      <c r="J10" s="19">
        <f>J11</f>
        <v>522720</v>
      </c>
      <c r="K10" s="19">
        <f>K11</f>
        <v>427680</v>
      </c>
      <c r="L10" s="19">
        <f t="shared" si="5"/>
        <v>253440</v>
      </c>
      <c r="M10" s="19">
        <f>M11</f>
        <v>485760</v>
      </c>
      <c r="N10" s="19">
        <f>N11</f>
        <v>322080</v>
      </c>
      <c r="O10" s="19">
        <f t="shared" si="5"/>
        <v>306240</v>
      </c>
      <c r="P10" s="19">
        <f t="shared" si="5"/>
        <v>322080</v>
      </c>
      <c r="Q10" s="19">
        <f>Q11</f>
        <v>290400</v>
      </c>
      <c r="R10" s="19">
        <f t="shared" si="5"/>
        <v>89760</v>
      </c>
      <c r="S10" s="19">
        <f t="shared" si="5"/>
        <v>121440</v>
      </c>
      <c r="T10" s="19">
        <f>T11</f>
        <v>121440</v>
      </c>
      <c r="U10" s="19">
        <f t="shared" si="5"/>
        <v>200640</v>
      </c>
      <c r="V10" s="19">
        <f>V11</f>
        <v>190080</v>
      </c>
      <c r="W10" s="19">
        <f t="shared" si="5"/>
        <v>31680</v>
      </c>
      <c r="X10" s="19">
        <f t="shared" si="5"/>
        <v>5343360</v>
      </c>
      <c r="Y10" s="93"/>
    </row>
    <row r="11" spans="1:25" s="96" customFormat="1">
      <c r="A11" s="90" t="s">
        <v>45</v>
      </c>
      <c r="B11" s="95" t="s">
        <v>508</v>
      </c>
      <c r="C11" s="95" t="s">
        <v>35</v>
      </c>
      <c r="D11" s="93" t="s">
        <v>28</v>
      </c>
      <c r="E11" s="19">
        <f>440*12*E93</f>
        <v>448800</v>
      </c>
      <c r="F11" s="19">
        <f t="shared" ref="F11:W11" si="6">440*12*F93</f>
        <v>443520</v>
      </c>
      <c r="G11" s="19">
        <f t="shared" si="6"/>
        <v>316800</v>
      </c>
      <c r="H11" s="19">
        <f t="shared" si="6"/>
        <v>390720</v>
      </c>
      <c r="I11" s="19">
        <f t="shared" si="6"/>
        <v>58080</v>
      </c>
      <c r="J11" s="19">
        <f t="shared" si="6"/>
        <v>522720</v>
      </c>
      <c r="K11" s="19">
        <f t="shared" si="6"/>
        <v>427680</v>
      </c>
      <c r="L11" s="19">
        <f t="shared" si="6"/>
        <v>253440</v>
      </c>
      <c r="M11" s="19">
        <f t="shared" si="6"/>
        <v>485760</v>
      </c>
      <c r="N11" s="19">
        <f t="shared" si="6"/>
        <v>322080</v>
      </c>
      <c r="O11" s="19">
        <f t="shared" si="6"/>
        <v>306240</v>
      </c>
      <c r="P11" s="19">
        <f t="shared" si="6"/>
        <v>322080</v>
      </c>
      <c r="Q11" s="19">
        <f>440*12*Q93</f>
        <v>290400</v>
      </c>
      <c r="R11" s="19">
        <f t="shared" si="6"/>
        <v>89760</v>
      </c>
      <c r="S11" s="19">
        <f t="shared" si="6"/>
        <v>121440</v>
      </c>
      <c r="T11" s="19">
        <f>440*12*T93</f>
        <v>121440</v>
      </c>
      <c r="U11" s="19">
        <f t="shared" si="6"/>
        <v>200640</v>
      </c>
      <c r="V11" s="19">
        <f>440*12*V93</f>
        <v>190080</v>
      </c>
      <c r="W11" s="19">
        <f t="shared" si="6"/>
        <v>31680</v>
      </c>
      <c r="X11" s="19">
        <f t="shared" ref="X11:X26" si="7">SUM(E11:W11)</f>
        <v>5343360</v>
      </c>
      <c r="Y11" s="93"/>
    </row>
    <row r="12" spans="1:25" ht="22.5">
      <c r="A12" s="90" t="s">
        <v>47</v>
      </c>
      <c r="B12" s="91" t="s">
        <v>48</v>
      </c>
      <c r="C12" s="91"/>
      <c r="D12" s="92" t="s">
        <v>49</v>
      </c>
      <c r="E12" s="19">
        <f>E13+E14</f>
        <v>140382.39999999999</v>
      </c>
      <c r="F12" s="19">
        <f t="shared" ref="F12:W12" si="8">F13+F14</f>
        <v>144024.47999999998</v>
      </c>
      <c r="G12" s="19">
        <f t="shared" si="8"/>
        <v>77874.05</v>
      </c>
      <c r="H12" s="19">
        <f t="shared" si="8"/>
        <v>114756.91</v>
      </c>
      <c r="I12" s="19">
        <f t="shared" si="8"/>
        <v>11223.36</v>
      </c>
      <c r="J12" s="19">
        <f t="shared" si="8"/>
        <v>140312.74</v>
      </c>
      <c r="K12" s="19">
        <f t="shared" si="8"/>
        <v>119416.03</v>
      </c>
      <c r="L12" s="19">
        <f t="shared" si="8"/>
        <v>73984.75</v>
      </c>
      <c r="M12" s="19">
        <f t="shared" si="8"/>
        <v>145354.17000000001</v>
      </c>
      <c r="N12" s="19">
        <f t="shared" si="8"/>
        <v>90609.84</v>
      </c>
      <c r="O12" s="19">
        <f t="shared" si="8"/>
        <v>84785.61</v>
      </c>
      <c r="P12" s="19">
        <f t="shared" si="8"/>
        <v>88621.78</v>
      </c>
      <c r="Q12" s="19">
        <f t="shared" si="8"/>
        <v>74579.290000000008</v>
      </c>
      <c r="R12" s="19">
        <f t="shared" si="8"/>
        <v>28026</v>
      </c>
      <c r="S12" s="19">
        <f t="shared" si="8"/>
        <v>33750.43</v>
      </c>
      <c r="T12" s="19">
        <f t="shared" si="8"/>
        <v>29848.18</v>
      </c>
      <c r="U12" s="19">
        <f t="shared" si="8"/>
        <v>51252.05</v>
      </c>
      <c r="V12" s="19">
        <f t="shared" si="8"/>
        <v>52659.07</v>
      </c>
      <c r="W12" s="19">
        <f t="shared" si="8"/>
        <v>9926.07</v>
      </c>
      <c r="X12" s="19">
        <f t="shared" si="7"/>
        <v>1511387.2100000002</v>
      </c>
      <c r="Y12" s="93"/>
    </row>
    <row r="13" spans="1:25" s="96" customFormat="1" ht="22.5">
      <c r="A13" s="90" t="s">
        <v>50</v>
      </c>
      <c r="B13" s="132" t="s">
        <v>587</v>
      </c>
      <c r="C13" s="95" t="s">
        <v>35</v>
      </c>
      <c r="D13" s="93" t="s">
        <v>51</v>
      </c>
      <c r="E13" s="19">
        <f>ROUND(E28/0.07*0.00256,2)</f>
        <v>47536.9</v>
      </c>
      <c r="F13" s="19">
        <f t="shared" ref="F13:W13" si="9">ROUND(F28/0.07*0.00256,2)</f>
        <v>48770.19</v>
      </c>
      <c r="G13" s="19">
        <f t="shared" si="9"/>
        <v>26370.05</v>
      </c>
      <c r="H13" s="19">
        <f t="shared" si="9"/>
        <v>38859.480000000003</v>
      </c>
      <c r="I13" s="19">
        <f t="shared" si="9"/>
        <v>3800.5</v>
      </c>
      <c r="J13" s="19">
        <f t="shared" si="9"/>
        <v>47513.31</v>
      </c>
      <c r="K13" s="19">
        <f t="shared" si="9"/>
        <v>40437.17</v>
      </c>
      <c r="L13" s="19">
        <f t="shared" si="9"/>
        <v>25053.040000000001</v>
      </c>
      <c r="M13" s="19">
        <f t="shared" si="9"/>
        <v>49220.46</v>
      </c>
      <c r="N13" s="19">
        <f t="shared" si="9"/>
        <v>30682.7</v>
      </c>
      <c r="O13" s="19">
        <f t="shared" si="9"/>
        <v>28710.47</v>
      </c>
      <c r="P13" s="19">
        <f t="shared" si="9"/>
        <v>30009.49</v>
      </c>
      <c r="Q13" s="19">
        <f>ROUND(Q28/0.07*0.00256,2)</f>
        <v>25254.36</v>
      </c>
      <c r="R13" s="19">
        <f t="shared" si="9"/>
        <v>9490.2900000000009</v>
      </c>
      <c r="S13" s="19">
        <f t="shared" si="9"/>
        <v>11428.72</v>
      </c>
      <c r="T13" s="19">
        <f>ROUND(T28/0.07*0.00256,2)</f>
        <v>10107.32</v>
      </c>
      <c r="U13" s="19">
        <f t="shared" si="9"/>
        <v>17355.189999999999</v>
      </c>
      <c r="V13" s="19">
        <f>ROUND(V28/0.07*0.00256,2)</f>
        <v>17831.64</v>
      </c>
      <c r="W13" s="19">
        <f t="shared" si="9"/>
        <v>3361.21</v>
      </c>
      <c r="X13" s="19">
        <f t="shared" si="7"/>
        <v>511792.49</v>
      </c>
      <c r="Y13" s="93"/>
    </row>
    <row r="14" spans="1:25" s="96" customFormat="1" ht="22.5">
      <c r="A14" s="90" t="s">
        <v>52</v>
      </c>
      <c r="B14" s="132" t="s">
        <v>588</v>
      </c>
      <c r="C14" s="95" t="s">
        <v>35</v>
      </c>
      <c r="D14" s="93" t="s">
        <v>51</v>
      </c>
      <c r="E14" s="19">
        <f>ROUND(E28/0.07*0.005,2)</f>
        <v>92845.5</v>
      </c>
      <c r="F14" s="19">
        <f t="shared" ref="F14:W14" si="10">ROUND(F28/0.07*0.005,2)</f>
        <v>95254.29</v>
      </c>
      <c r="G14" s="19">
        <f t="shared" si="10"/>
        <v>51504</v>
      </c>
      <c r="H14" s="19">
        <f t="shared" si="10"/>
        <v>75897.429999999993</v>
      </c>
      <c r="I14" s="19">
        <f t="shared" si="10"/>
        <v>7422.86</v>
      </c>
      <c r="J14" s="19">
        <f t="shared" si="10"/>
        <v>92799.43</v>
      </c>
      <c r="K14" s="19">
        <f t="shared" si="10"/>
        <v>78978.86</v>
      </c>
      <c r="L14" s="19">
        <f t="shared" si="10"/>
        <v>48931.71</v>
      </c>
      <c r="M14" s="19">
        <f t="shared" si="10"/>
        <v>96133.71</v>
      </c>
      <c r="N14" s="19">
        <f t="shared" si="10"/>
        <v>59927.14</v>
      </c>
      <c r="O14" s="19">
        <f t="shared" si="10"/>
        <v>56075.14</v>
      </c>
      <c r="P14" s="19">
        <f t="shared" si="10"/>
        <v>58612.29</v>
      </c>
      <c r="Q14" s="19">
        <f>ROUND(Q28/0.07*0.005,2)</f>
        <v>49324.93</v>
      </c>
      <c r="R14" s="19">
        <f t="shared" si="10"/>
        <v>18535.71</v>
      </c>
      <c r="S14" s="19">
        <f t="shared" si="10"/>
        <v>22321.71</v>
      </c>
      <c r="T14" s="19">
        <f>ROUND(T28/0.07*0.005,2)</f>
        <v>19740.86</v>
      </c>
      <c r="U14" s="19">
        <f t="shared" si="10"/>
        <v>33896.86</v>
      </c>
      <c r="V14" s="19">
        <f>ROUND(V28/0.07*0.005,2)</f>
        <v>34827.43</v>
      </c>
      <c r="W14" s="19">
        <f t="shared" si="10"/>
        <v>6564.86</v>
      </c>
      <c r="X14" s="19">
        <f t="shared" si="7"/>
        <v>999594.72</v>
      </c>
      <c r="Y14" s="93"/>
    </row>
    <row r="15" spans="1:25">
      <c r="A15" s="90" t="s">
        <v>53</v>
      </c>
      <c r="B15" s="91" t="s">
        <v>55</v>
      </c>
      <c r="C15" s="91"/>
      <c r="D15" s="92" t="s">
        <v>28</v>
      </c>
      <c r="E15" s="19">
        <v>16260500</v>
      </c>
      <c r="F15" s="19">
        <v>16069200</v>
      </c>
      <c r="G15" s="19">
        <v>11478000</v>
      </c>
      <c r="H15" s="19">
        <v>14156200</v>
      </c>
      <c r="I15" s="19">
        <v>2104300</v>
      </c>
      <c r="J15" s="19">
        <v>18938700</v>
      </c>
      <c r="K15" s="19">
        <v>15495300</v>
      </c>
      <c r="L15" s="19">
        <v>9182400</v>
      </c>
      <c r="M15" s="19">
        <v>17599600</v>
      </c>
      <c r="N15" s="19">
        <v>11669300</v>
      </c>
      <c r="O15" s="19">
        <v>10126800</v>
      </c>
      <c r="P15" s="19">
        <v>10650600</v>
      </c>
      <c r="Q15" s="19">
        <v>9603000</v>
      </c>
      <c r="R15" s="19">
        <v>2968200</v>
      </c>
      <c r="S15" s="19">
        <v>4015800</v>
      </c>
      <c r="T15" s="19">
        <v>4015800</v>
      </c>
      <c r="U15" s="19">
        <v>6634800</v>
      </c>
      <c r="V15" s="19">
        <v>6285600</v>
      </c>
      <c r="W15" s="19">
        <v>1114200</v>
      </c>
      <c r="X15" s="19">
        <f t="shared" si="7"/>
        <v>188368300</v>
      </c>
      <c r="Y15" s="93"/>
    </row>
    <row r="16" spans="1:25" ht="33.7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15837044</v>
      </c>
      <c r="F16" s="99">
        <f t="shared" ref="F16:W16" si="11">F15-F17</f>
        <v>15869748</v>
      </c>
      <c r="G16" s="99">
        <f t="shared" si="11"/>
        <v>11478000</v>
      </c>
      <c r="H16" s="99">
        <f t="shared" si="11"/>
        <v>13958908</v>
      </c>
      <c r="I16" s="99">
        <f t="shared" si="11"/>
        <v>1934828</v>
      </c>
      <c r="J16" s="99">
        <f t="shared" si="11"/>
        <v>18441504</v>
      </c>
      <c r="K16" s="99">
        <f t="shared" si="11"/>
        <v>15282300</v>
      </c>
      <c r="L16" s="99">
        <f t="shared" si="11"/>
        <v>8942628</v>
      </c>
      <c r="M16" s="99">
        <f t="shared" si="11"/>
        <v>17357320</v>
      </c>
      <c r="N16" s="99">
        <f t="shared" si="11"/>
        <v>11471888</v>
      </c>
      <c r="O16" s="99">
        <f t="shared" si="11"/>
        <v>9920182</v>
      </c>
      <c r="P16" s="99">
        <f t="shared" si="11"/>
        <v>10455040</v>
      </c>
      <c r="Q16" s="99">
        <f t="shared" si="11"/>
        <v>9395730</v>
      </c>
      <c r="R16" s="99">
        <f t="shared" si="11"/>
        <v>2791144</v>
      </c>
      <c r="S16" s="99">
        <f t="shared" si="11"/>
        <v>3845464</v>
      </c>
      <c r="T16" s="99">
        <f t="shared" si="11"/>
        <v>3836919</v>
      </c>
      <c r="U16" s="99">
        <f t="shared" si="11"/>
        <v>6454024</v>
      </c>
      <c r="V16" s="99">
        <f t="shared" si="11"/>
        <v>6096856</v>
      </c>
      <c r="W16" s="99">
        <f t="shared" si="11"/>
        <v>1114200</v>
      </c>
      <c r="X16" s="19">
        <f t="shared" si="7"/>
        <v>184483727</v>
      </c>
      <c r="Y16" s="98"/>
    </row>
    <row r="17" spans="1:25" ht="22.5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423456</v>
      </c>
      <c r="F17" s="99">
        <v>199452</v>
      </c>
      <c r="G17" s="99"/>
      <c r="H17" s="99">
        <v>197292</v>
      </c>
      <c r="I17" s="99">
        <v>169472</v>
      </c>
      <c r="J17" s="99">
        <v>497196</v>
      </c>
      <c r="K17" s="99">
        <v>213000</v>
      </c>
      <c r="L17" s="99">
        <v>239772</v>
      </c>
      <c r="M17" s="99">
        <v>242280</v>
      </c>
      <c r="N17" s="99">
        <v>197412</v>
      </c>
      <c r="O17" s="99">
        <v>206618</v>
      </c>
      <c r="P17" s="99">
        <v>195560</v>
      </c>
      <c r="Q17" s="99">
        <v>207270</v>
      </c>
      <c r="R17" s="99">
        <v>177056</v>
      </c>
      <c r="S17" s="99">
        <v>170336</v>
      </c>
      <c r="T17" s="99">
        <v>178881</v>
      </c>
      <c r="U17" s="99">
        <v>180776</v>
      </c>
      <c r="V17" s="99">
        <f>102622+86122</f>
        <v>188744</v>
      </c>
      <c r="W17" s="99"/>
      <c r="X17" s="19">
        <f t="shared" si="7"/>
        <v>3884573</v>
      </c>
      <c r="Y17" s="98"/>
    </row>
    <row r="18" spans="1:25">
      <c r="A18" s="90" t="s">
        <v>59</v>
      </c>
      <c r="B18" s="91" t="s">
        <v>63</v>
      </c>
      <c r="C18" s="91"/>
      <c r="D18" s="98" t="s">
        <v>28</v>
      </c>
      <c r="E18" s="100">
        <f>E19</f>
        <v>1949755.5</v>
      </c>
      <c r="F18" s="100">
        <f t="shared" ref="F18:W18" si="12">F19</f>
        <v>2000340</v>
      </c>
      <c r="G18" s="100">
        <f t="shared" si="12"/>
        <v>1081584</v>
      </c>
      <c r="H18" s="100">
        <f t="shared" si="12"/>
        <v>1593846</v>
      </c>
      <c r="I18" s="100">
        <f t="shared" si="12"/>
        <v>155880</v>
      </c>
      <c r="J18" s="100">
        <f t="shared" si="12"/>
        <v>1948788</v>
      </c>
      <c r="K18" s="100">
        <f t="shared" si="12"/>
        <v>1658556</v>
      </c>
      <c r="L18" s="100">
        <f t="shared" si="12"/>
        <v>1027566</v>
      </c>
      <c r="M18" s="100">
        <f t="shared" si="12"/>
        <v>2018808</v>
      </c>
      <c r="N18" s="100">
        <f t="shared" si="12"/>
        <v>1258470</v>
      </c>
      <c r="O18" s="100">
        <f t="shared" si="12"/>
        <v>1177578</v>
      </c>
      <c r="P18" s="100">
        <f t="shared" si="12"/>
        <v>1230858</v>
      </c>
      <c r="Q18" s="100">
        <f>Q19</f>
        <v>1035823.5</v>
      </c>
      <c r="R18" s="100">
        <f t="shared" si="12"/>
        <v>389250</v>
      </c>
      <c r="S18" s="100">
        <f t="shared" si="12"/>
        <v>468756</v>
      </c>
      <c r="T18" s="100">
        <f>T19</f>
        <v>414558</v>
      </c>
      <c r="U18" s="100">
        <f t="shared" si="12"/>
        <v>711834</v>
      </c>
      <c r="V18" s="100">
        <f>V19</f>
        <v>731376</v>
      </c>
      <c r="W18" s="100">
        <f t="shared" si="12"/>
        <v>137862</v>
      </c>
      <c r="X18" s="19">
        <f t="shared" si="7"/>
        <v>20991489</v>
      </c>
      <c r="Y18" s="98"/>
    </row>
    <row r="19" spans="1:25">
      <c r="A19" s="90" t="s">
        <v>62</v>
      </c>
      <c r="B19" s="91" t="s">
        <v>509</v>
      </c>
      <c r="C19" s="91" t="s">
        <v>66</v>
      </c>
      <c r="D19" s="98" t="s">
        <v>28</v>
      </c>
      <c r="E19" s="100">
        <f>ROUND(E28/0.07*0.105,2)</f>
        <v>1949755.5</v>
      </c>
      <c r="F19" s="100">
        <f t="shared" ref="F19:W19" si="13">ROUND(F28/0.07*0.105,2)</f>
        <v>2000340</v>
      </c>
      <c r="G19" s="100">
        <f t="shared" si="13"/>
        <v>1081584</v>
      </c>
      <c r="H19" s="100">
        <f t="shared" si="13"/>
        <v>1593846</v>
      </c>
      <c r="I19" s="100">
        <f t="shared" si="13"/>
        <v>155880</v>
      </c>
      <c r="J19" s="100">
        <f t="shared" si="13"/>
        <v>1948788</v>
      </c>
      <c r="K19" s="100">
        <f t="shared" si="13"/>
        <v>1658556</v>
      </c>
      <c r="L19" s="100">
        <f t="shared" si="13"/>
        <v>1027566</v>
      </c>
      <c r="M19" s="100">
        <f t="shared" si="13"/>
        <v>2018808</v>
      </c>
      <c r="N19" s="100">
        <f t="shared" si="13"/>
        <v>1258470</v>
      </c>
      <c r="O19" s="100">
        <f t="shared" si="13"/>
        <v>1177578</v>
      </c>
      <c r="P19" s="100">
        <f t="shared" si="13"/>
        <v>1230858</v>
      </c>
      <c r="Q19" s="100">
        <f>ROUND(Q28/0.07*0.105,2)</f>
        <v>1035823.5</v>
      </c>
      <c r="R19" s="100">
        <f t="shared" si="13"/>
        <v>389250</v>
      </c>
      <c r="S19" s="100">
        <f t="shared" si="13"/>
        <v>468756</v>
      </c>
      <c r="T19" s="100">
        <f>ROUND(T28/0.07*0.105,2)</f>
        <v>414558</v>
      </c>
      <c r="U19" s="100">
        <f t="shared" si="13"/>
        <v>711834</v>
      </c>
      <c r="V19" s="100">
        <f>ROUND(V28/0.07*0.105,2)</f>
        <v>731376</v>
      </c>
      <c r="W19" s="100">
        <f t="shared" si="13"/>
        <v>137862</v>
      </c>
      <c r="X19" s="19">
        <f t="shared" si="7"/>
        <v>20991489</v>
      </c>
      <c r="Y19" s="98"/>
    </row>
    <row r="20" spans="1:25" ht="22.5">
      <c r="A20" s="90" t="s">
        <v>64</v>
      </c>
      <c r="B20" s="91" t="s">
        <v>68</v>
      </c>
      <c r="C20" s="91"/>
      <c r="D20" s="98" t="s">
        <v>51</v>
      </c>
      <c r="E20" s="100">
        <f>E21+E22</f>
        <v>742764</v>
      </c>
      <c r="F20" s="100">
        <f t="shared" ref="F20:W20" si="14">F21+F22</f>
        <v>762034.28</v>
      </c>
      <c r="G20" s="100">
        <f t="shared" si="14"/>
        <v>412032</v>
      </c>
      <c r="H20" s="100">
        <f t="shared" si="14"/>
        <v>607179.42000000004</v>
      </c>
      <c r="I20" s="100">
        <f t="shared" si="14"/>
        <v>59382.86</v>
      </c>
      <c r="J20" s="100">
        <f t="shared" si="14"/>
        <v>742395.42</v>
      </c>
      <c r="K20" s="100">
        <f t="shared" si="14"/>
        <v>631830.86</v>
      </c>
      <c r="L20" s="100">
        <f t="shared" si="14"/>
        <v>391453.72</v>
      </c>
      <c r="M20" s="100">
        <f t="shared" si="14"/>
        <v>769069.72</v>
      </c>
      <c r="N20" s="100">
        <f t="shared" si="14"/>
        <v>479417.14</v>
      </c>
      <c r="O20" s="100">
        <f t="shared" si="14"/>
        <v>448601.14</v>
      </c>
      <c r="P20" s="100">
        <f t="shared" si="14"/>
        <v>468898.28</v>
      </c>
      <c r="Q20" s="100">
        <f>Q21+Q22</f>
        <v>394599.42</v>
      </c>
      <c r="R20" s="100">
        <f t="shared" si="14"/>
        <v>148285.72</v>
      </c>
      <c r="S20" s="100">
        <f t="shared" si="14"/>
        <v>178573.72</v>
      </c>
      <c r="T20" s="100">
        <f>T21+T22</f>
        <v>157926.85999999999</v>
      </c>
      <c r="U20" s="100">
        <f t="shared" si="14"/>
        <v>271174.86</v>
      </c>
      <c r="V20" s="100">
        <f>V21+V22</f>
        <v>278619.42</v>
      </c>
      <c r="W20" s="100">
        <f t="shared" si="14"/>
        <v>52518.86</v>
      </c>
      <c r="X20" s="19">
        <f t="shared" si="7"/>
        <v>7996757.6999999993</v>
      </c>
      <c r="Y20" s="98"/>
    </row>
    <row r="21" spans="1:25" ht="22.5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371382</v>
      </c>
      <c r="F21" s="100">
        <f t="shared" ref="F21:W21" si="15">ROUND(F28/0.07*0.02,2)</f>
        <v>381017.14</v>
      </c>
      <c r="G21" s="100">
        <f t="shared" si="15"/>
        <v>206016</v>
      </c>
      <c r="H21" s="100">
        <f t="shared" si="15"/>
        <v>303589.71000000002</v>
      </c>
      <c r="I21" s="100">
        <f t="shared" si="15"/>
        <v>29691.43</v>
      </c>
      <c r="J21" s="100">
        <f t="shared" si="15"/>
        <v>371197.71</v>
      </c>
      <c r="K21" s="100">
        <f t="shared" si="15"/>
        <v>315915.43</v>
      </c>
      <c r="L21" s="100">
        <f t="shared" si="15"/>
        <v>195726.86</v>
      </c>
      <c r="M21" s="100">
        <f t="shared" si="15"/>
        <v>384534.86</v>
      </c>
      <c r="N21" s="100">
        <f t="shared" si="15"/>
        <v>239708.57</v>
      </c>
      <c r="O21" s="100">
        <f t="shared" si="15"/>
        <v>224300.57</v>
      </c>
      <c r="P21" s="100">
        <f t="shared" si="15"/>
        <v>234449.14</v>
      </c>
      <c r="Q21" s="100">
        <f>ROUND(Q28/0.07*0.02,2)</f>
        <v>197299.71</v>
      </c>
      <c r="R21" s="100">
        <f t="shared" si="15"/>
        <v>74142.86</v>
      </c>
      <c r="S21" s="100">
        <f t="shared" si="15"/>
        <v>89286.86</v>
      </c>
      <c r="T21" s="100">
        <f>ROUND(T28/0.07*0.02,2)</f>
        <v>78963.429999999993</v>
      </c>
      <c r="U21" s="100">
        <f t="shared" si="15"/>
        <v>135587.43</v>
      </c>
      <c r="V21" s="100">
        <f>ROUND(V28/0.07*0.02,2)</f>
        <v>139309.71</v>
      </c>
      <c r="W21" s="100">
        <f t="shared" si="15"/>
        <v>26259.43</v>
      </c>
      <c r="X21" s="19">
        <f t="shared" si="7"/>
        <v>3998378.8499999996</v>
      </c>
      <c r="Y21" s="98"/>
    </row>
    <row r="22" spans="1:25" ht="22.5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371382</v>
      </c>
      <c r="F22" s="100">
        <f t="shared" ref="F22:W22" si="16">ROUND(F28/0.07*0.02,2)</f>
        <v>381017.14</v>
      </c>
      <c r="G22" s="100">
        <f t="shared" si="16"/>
        <v>206016</v>
      </c>
      <c r="H22" s="100">
        <f t="shared" si="16"/>
        <v>303589.71000000002</v>
      </c>
      <c r="I22" s="100">
        <f t="shared" si="16"/>
        <v>29691.43</v>
      </c>
      <c r="J22" s="100">
        <f t="shared" si="16"/>
        <v>371197.71</v>
      </c>
      <c r="K22" s="100">
        <f t="shared" si="16"/>
        <v>315915.43</v>
      </c>
      <c r="L22" s="100">
        <f t="shared" si="16"/>
        <v>195726.86</v>
      </c>
      <c r="M22" s="100">
        <f t="shared" si="16"/>
        <v>384534.86</v>
      </c>
      <c r="N22" s="100">
        <f t="shared" si="16"/>
        <v>239708.57</v>
      </c>
      <c r="O22" s="100">
        <f t="shared" si="16"/>
        <v>224300.57</v>
      </c>
      <c r="P22" s="100">
        <f t="shared" si="16"/>
        <v>234449.14</v>
      </c>
      <c r="Q22" s="100">
        <f>ROUND(Q28/0.07*0.02,2)</f>
        <v>197299.71</v>
      </c>
      <c r="R22" s="100">
        <f t="shared" si="16"/>
        <v>74142.86</v>
      </c>
      <c r="S22" s="100">
        <f t="shared" si="16"/>
        <v>89286.86</v>
      </c>
      <c r="T22" s="100">
        <f>ROUND(T28/0.07*0.02,2)</f>
        <v>78963.429999999993</v>
      </c>
      <c r="U22" s="100">
        <f t="shared" si="16"/>
        <v>135587.43</v>
      </c>
      <c r="V22" s="100">
        <f>ROUND(V28/0.07*0.02,2)</f>
        <v>139309.71</v>
      </c>
      <c r="W22" s="100">
        <f t="shared" si="16"/>
        <v>26259.43</v>
      </c>
      <c r="X22" s="19">
        <f t="shared" si="7"/>
        <v>3998378.8499999996</v>
      </c>
      <c r="Y22" s="98"/>
    </row>
    <row r="23" spans="1:25">
      <c r="A23" s="90" t="s">
        <v>72</v>
      </c>
      <c r="B23" s="91" t="s">
        <v>75</v>
      </c>
      <c r="C23" s="91"/>
      <c r="D23" s="92" t="s">
        <v>28</v>
      </c>
      <c r="E23" s="19">
        <f>E24</f>
        <v>2971056</v>
      </c>
      <c r="F23" s="19">
        <f t="shared" ref="F23:W23" si="17">F24</f>
        <v>3048137.14</v>
      </c>
      <c r="G23" s="19">
        <f t="shared" si="17"/>
        <v>1648128</v>
      </c>
      <c r="H23" s="19">
        <f t="shared" si="17"/>
        <v>2428717.71</v>
      </c>
      <c r="I23" s="19">
        <f t="shared" si="17"/>
        <v>237531.43</v>
      </c>
      <c r="J23" s="19">
        <f t="shared" si="17"/>
        <v>2969581.71</v>
      </c>
      <c r="K23" s="19">
        <f t="shared" si="17"/>
        <v>2527323.4300000002</v>
      </c>
      <c r="L23" s="19">
        <f t="shared" si="17"/>
        <v>1565814.86</v>
      </c>
      <c r="M23" s="19">
        <f t="shared" si="17"/>
        <v>3076278.86</v>
      </c>
      <c r="N23" s="19">
        <f t="shared" si="17"/>
        <v>1917668.57</v>
      </c>
      <c r="O23" s="19">
        <f t="shared" si="17"/>
        <v>1794404.57</v>
      </c>
      <c r="P23" s="19">
        <f t="shared" si="17"/>
        <v>1875593.14</v>
      </c>
      <c r="Q23" s="19">
        <f>Q24</f>
        <v>1578397.71</v>
      </c>
      <c r="R23" s="19">
        <f t="shared" si="17"/>
        <v>593142.86</v>
      </c>
      <c r="S23" s="19">
        <f t="shared" si="17"/>
        <v>714294.86</v>
      </c>
      <c r="T23" s="19">
        <f>T24</f>
        <v>631707.43000000005</v>
      </c>
      <c r="U23" s="19">
        <f t="shared" si="17"/>
        <v>1084699.43</v>
      </c>
      <c r="V23" s="19">
        <f>V24</f>
        <v>1114477.71</v>
      </c>
      <c r="W23" s="19">
        <f t="shared" si="17"/>
        <v>210075.43</v>
      </c>
      <c r="X23" s="19">
        <f t="shared" si="7"/>
        <v>31987030.850000001</v>
      </c>
      <c r="Y23" s="93"/>
    </row>
    <row r="24" spans="1:25" s="96" customFormat="1" ht="22.5">
      <c r="A24" s="90" t="s">
        <v>74</v>
      </c>
      <c r="B24" s="95" t="s">
        <v>510</v>
      </c>
      <c r="C24" s="95" t="s">
        <v>78</v>
      </c>
      <c r="D24" s="93" t="s">
        <v>51</v>
      </c>
      <c r="E24" s="19">
        <f>ROUND(E28/0.07*0.16,2)</f>
        <v>2971056</v>
      </c>
      <c r="F24" s="19">
        <f t="shared" ref="F24:W24" si="18">ROUND(F28/0.07*0.16,2)</f>
        <v>3048137.14</v>
      </c>
      <c r="G24" s="19">
        <f t="shared" si="18"/>
        <v>1648128</v>
      </c>
      <c r="H24" s="19">
        <f t="shared" si="18"/>
        <v>2428717.71</v>
      </c>
      <c r="I24" s="19">
        <f t="shared" si="18"/>
        <v>237531.43</v>
      </c>
      <c r="J24" s="19">
        <f t="shared" si="18"/>
        <v>2969581.71</v>
      </c>
      <c r="K24" s="19">
        <f t="shared" si="18"/>
        <v>2527323.4300000002</v>
      </c>
      <c r="L24" s="19">
        <f t="shared" si="18"/>
        <v>1565814.86</v>
      </c>
      <c r="M24" s="19">
        <f t="shared" si="18"/>
        <v>3076278.86</v>
      </c>
      <c r="N24" s="19">
        <f t="shared" si="18"/>
        <v>1917668.57</v>
      </c>
      <c r="O24" s="19">
        <f t="shared" si="18"/>
        <v>1794404.57</v>
      </c>
      <c r="P24" s="19">
        <f t="shared" si="18"/>
        <v>1875593.14</v>
      </c>
      <c r="Q24" s="19">
        <f>ROUND(Q28/0.07*0.16,2)</f>
        <v>1578397.71</v>
      </c>
      <c r="R24" s="19">
        <f t="shared" si="18"/>
        <v>593142.86</v>
      </c>
      <c r="S24" s="19">
        <f t="shared" si="18"/>
        <v>714294.86</v>
      </c>
      <c r="T24" s="19">
        <f>ROUND(T28/0.07*0.16,2)</f>
        <v>631707.43000000005</v>
      </c>
      <c r="U24" s="19">
        <f t="shared" si="18"/>
        <v>1084699.43</v>
      </c>
      <c r="V24" s="19">
        <f>ROUND(V28/0.07*0.16,2)</f>
        <v>1114477.71</v>
      </c>
      <c r="W24" s="19">
        <f t="shared" si="18"/>
        <v>210075.43</v>
      </c>
      <c r="X24" s="19">
        <f t="shared" si="7"/>
        <v>31987030.850000001</v>
      </c>
      <c r="Y24" s="93"/>
    </row>
    <row r="25" spans="1:25">
      <c r="A25" s="90" t="s">
        <v>76</v>
      </c>
      <c r="B25" s="91" t="s">
        <v>80</v>
      </c>
      <c r="C25" s="91"/>
      <c r="D25" s="92" t="s">
        <v>28</v>
      </c>
      <c r="E25" s="19">
        <f>E26</f>
        <v>1485528</v>
      </c>
      <c r="F25" s="19">
        <f t="shared" ref="F25:W25" si="19">F26</f>
        <v>1524068.57</v>
      </c>
      <c r="G25" s="19">
        <f t="shared" si="19"/>
        <v>824064</v>
      </c>
      <c r="H25" s="19">
        <f t="shared" si="19"/>
        <v>1214358.8600000001</v>
      </c>
      <c r="I25" s="19">
        <f t="shared" si="19"/>
        <v>118765.71</v>
      </c>
      <c r="J25" s="19">
        <f t="shared" si="19"/>
        <v>1484790.86</v>
      </c>
      <c r="K25" s="19">
        <f t="shared" si="19"/>
        <v>1263661.71</v>
      </c>
      <c r="L25" s="19">
        <f t="shared" si="19"/>
        <v>782907.43</v>
      </c>
      <c r="M25" s="19">
        <f t="shared" si="19"/>
        <v>1538139.43</v>
      </c>
      <c r="N25" s="19">
        <f t="shared" si="19"/>
        <v>958834.29</v>
      </c>
      <c r="O25" s="19">
        <f t="shared" si="19"/>
        <v>897202.29</v>
      </c>
      <c r="P25" s="19">
        <f t="shared" si="19"/>
        <v>937796.57</v>
      </c>
      <c r="Q25" s="19">
        <f>Q26</f>
        <v>789198.86</v>
      </c>
      <c r="R25" s="19">
        <f t="shared" si="19"/>
        <v>296571.43</v>
      </c>
      <c r="S25" s="19">
        <f t="shared" si="19"/>
        <v>357147.43</v>
      </c>
      <c r="T25" s="19">
        <f>T26</f>
        <v>315853.71000000002</v>
      </c>
      <c r="U25" s="19">
        <f t="shared" si="19"/>
        <v>542349.71</v>
      </c>
      <c r="V25" s="19">
        <f>V26</f>
        <v>557238.86</v>
      </c>
      <c r="W25" s="19">
        <f t="shared" si="19"/>
        <v>105037.71</v>
      </c>
      <c r="X25" s="19">
        <f t="shared" si="7"/>
        <v>15993515.43</v>
      </c>
      <c r="Y25" s="93"/>
    </row>
    <row r="26" spans="1:25" s="96" customFormat="1" ht="22.5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1485528</v>
      </c>
      <c r="F26" s="19">
        <f t="shared" ref="F26:W26" si="20">ROUND(F28/0.07*0.08,2)</f>
        <v>1524068.57</v>
      </c>
      <c r="G26" s="19">
        <f t="shared" si="20"/>
        <v>824064</v>
      </c>
      <c r="H26" s="19">
        <f t="shared" si="20"/>
        <v>1214358.8600000001</v>
      </c>
      <c r="I26" s="19">
        <f t="shared" si="20"/>
        <v>118765.71</v>
      </c>
      <c r="J26" s="19">
        <f t="shared" si="20"/>
        <v>1484790.86</v>
      </c>
      <c r="K26" s="19">
        <f t="shared" si="20"/>
        <v>1263661.71</v>
      </c>
      <c r="L26" s="19">
        <f t="shared" si="20"/>
        <v>782907.43</v>
      </c>
      <c r="M26" s="19">
        <f t="shared" si="20"/>
        <v>1538139.43</v>
      </c>
      <c r="N26" s="19">
        <f t="shared" si="20"/>
        <v>958834.29</v>
      </c>
      <c r="O26" s="19">
        <f t="shared" si="20"/>
        <v>897202.29</v>
      </c>
      <c r="P26" s="19">
        <f t="shared" si="20"/>
        <v>937796.57</v>
      </c>
      <c r="Q26" s="19">
        <f>ROUND(Q28/0.07*0.08,2)</f>
        <v>789198.86</v>
      </c>
      <c r="R26" s="19">
        <f t="shared" si="20"/>
        <v>296571.43</v>
      </c>
      <c r="S26" s="19">
        <f t="shared" si="20"/>
        <v>357147.43</v>
      </c>
      <c r="T26" s="19">
        <f>ROUND(T28/0.07*0.08,2)</f>
        <v>315853.71000000002</v>
      </c>
      <c r="U26" s="19">
        <f t="shared" si="20"/>
        <v>542349.71</v>
      </c>
      <c r="V26" s="19">
        <f>ROUND(V28/0.07*0.08,2)</f>
        <v>557238.86</v>
      </c>
      <c r="W26" s="19">
        <f t="shared" si="20"/>
        <v>105037.71</v>
      </c>
      <c r="X26" s="19">
        <f t="shared" si="7"/>
        <v>15993515.43</v>
      </c>
      <c r="Y26" s="93"/>
    </row>
    <row r="27" spans="1:25" ht="33.75">
      <c r="A27" s="90" t="s">
        <v>81</v>
      </c>
      <c r="B27" s="91" t="s">
        <v>85</v>
      </c>
      <c r="C27" s="97" t="s">
        <v>35</v>
      </c>
      <c r="D27" s="93" t="s">
        <v>511</v>
      </c>
      <c r="E27" s="19">
        <f>6000*E93</f>
        <v>510000</v>
      </c>
      <c r="F27" s="19">
        <f t="shared" ref="F27:X27" si="21">6000*F93</f>
        <v>504000</v>
      </c>
      <c r="G27" s="19">
        <f t="shared" si="21"/>
        <v>360000</v>
      </c>
      <c r="H27" s="19">
        <f t="shared" si="21"/>
        <v>444000</v>
      </c>
      <c r="I27" s="19">
        <f>6000*I93</f>
        <v>66000</v>
      </c>
      <c r="J27" s="19">
        <f>6000*J93</f>
        <v>594000</v>
      </c>
      <c r="K27" s="19">
        <f>6000*K93</f>
        <v>486000</v>
      </c>
      <c r="L27" s="19">
        <f t="shared" si="21"/>
        <v>288000</v>
      </c>
      <c r="M27" s="19">
        <f>6000*M93</f>
        <v>552000</v>
      </c>
      <c r="N27" s="19">
        <f>6000*N93</f>
        <v>366000</v>
      </c>
      <c r="O27" s="19">
        <f t="shared" si="21"/>
        <v>348000</v>
      </c>
      <c r="P27" s="19">
        <f t="shared" si="21"/>
        <v>366000</v>
      </c>
      <c r="Q27" s="19">
        <f>6000*Q93</f>
        <v>330000</v>
      </c>
      <c r="R27" s="19">
        <f t="shared" si="21"/>
        <v>102000</v>
      </c>
      <c r="S27" s="19">
        <f t="shared" si="21"/>
        <v>138000</v>
      </c>
      <c r="T27" s="19">
        <f>6000*T93</f>
        <v>138000</v>
      </c>
      <c r="U27" s="19">
        <f t="shared" si="21"/>
        <v>228000</v>
      </c>
      <c r="V27" s="19">
        <f>6000*V93</f>
        <v>216000</v>
      </c>
      <c r="W27" s="19">
        <f t="shared" si="21"/>
        <v>36000</v>
      </c>
      <c r="X27" s="19">
        <f t="shared" si="21"/>
        <v>6072000</v>
      </c>
      <c r="Y27" s="93"/>
    </row>
    <row r="28" spans="1:25" ht="22.5">
      <c r="A28" s="90" t="s">
        <v>84</v>
      </c>
      <c r="B28" s="91" t="s">
        <v>88</v>
      </c>
      <c r="C28" s="91" t="s">
        <v>88</v>
      </c>
      <c r="D28" s="92" t="s">
        <v>512</v>
      </c>
      <c r="E28" s="99">
        <v>1299837</v>
      </c>
      <c r="F28" s="99">
        <f>111130*12</f>
        <v>1333560</v>
      </c>
      <c r="G28" s="99">
        <f>60088*12</f>
        <v>721056</v>
      </c>
      <c r="H28" s="99">
        <v>1062564</v>
      </c>
      <c r="I28" s="99">
        <v>103920</v>
      </c>
      <c r="J28" s="99">
        <v>1299192</v>
      </c>
      <c r="K28" s="99">
        <v>1105704</v>
      </c>
      <c r="L28" s="99">
        <v>685044</v>
      </c>
      <c r="M28" s="99">
        <v>1345872</v>
      </c>
      <c r="N28" s="99">
        <f>69915*12</f>
        <v>838980</v>
      </c>
      <c r="O28" s="99">
        <v>785052</v>
      </c>
      <c r="P28" s="99">
        <v>820572</v>
      </c>
      <c r="Q28" s="99">
        <v>690549</v>
      </c>
      <c r="R28" s="99">
        <f>21625*12</f>
        <v>259500</v>
      </c>
      <c r="S28" s="99">
        <f>26042*12</f>
        <v>312504</v>
      </c>
      <c r="T28" s="99">
        <v>276372</v>
      </c>
      <c r="U28" s="99">
        <f>39173*8+40293*4</f>
        <v>474556</v>
      </c>
      <c r="V28" s="99">
        <v>487584</v>
      </c>
      <c r="W28" s="99">
        <v>91908</v>
      </c>
      <c r="X28" s="19">
        <f t="shared" ref="X28:X57" si="22">SUM(E28:W28)</f>
        <v>13994326</v>
      </c>
      <c r="Y28" s="98"/>
    </row>
    <row r="29" spans="1:25">
      <c r="A29" s="90" t="s">
        <v>87</v>
      </c>
      <c r="B29" s="91" t="s">
        <v>513</v>
      </c>
      <c r="C29" s="91" t="s">
        <v>514</v>
      </c>
      <c r="D29" s="93" t="s">
        <v>515</v>
      </c>
      <c r="E29" s="99"/>
      <c r="F29" s="99"/>
      <c r="G29" s="99"/>
      <c r="H29" s="99"/>
      <c r="I29" s="99"/>
      <c r="J29" s="99"/>
      <c r="K29" s="99"/>
      <c r="L29" s="99"/>
      <c r="M29" s="99">
        <v>0</v>
      </c>
      <c r="N29" s="99"/>
      <c r="O29" s="99"/>
      <c r="P29" s="99"/>
      <c r="Q29" s="99"/>
      <c r="R29" s="99"/>
      <c r="S29" s="99"/>
      <c r="T29" s="99"/>
      <c r="U29" s="99"/>
      <c r="V29" s="99"/>
      <c r="W29" s="99"/>
      <c r="X29" s="19">
        <f t="shared" si="22"/>
        <v>0</v>
      </c>
      <c r="Y29" s="98"/>
    </row>
    <row r="30" spans="1:25">
      <c r="A30" s="90" t="s">
        <v>90</v>
      </c>
      <c r="B30" s="91" t="s">
        <v>95</v>
      </c>
      <c r="C30" s="91"/>
      <c r="D30" s="92" t="s">
        <v>28</v>
      </c>
      <c r="E30" s="19">
        <f>E31+E39+E42+E44</f>
        <v>7680</v>
      </c>
      <c r="F30" s="19">
        <f t="shared" ref="F30:R30" si="23">F31+F39+F42+F44</f>
        <v>8940</v>
      </c>
      <c r="G30" s="19">
        <f t="shared" si="23"/>
        <v>57600</v>
      </c>
      <c r="H30" s="19">
        <f t="shared" si="23"/>
        <v>6720</v>
      </c>
      <c r="I30" s="19">
        <f t="shared" si="23"/>
        <v>360</v>
      </c>
      <c r="J30" s="19">
        <f t="shared" si="23"/>
        <v>3480</v>
      </c>
      <c r="K30" s="19">
        <f t="shared" si="23"/>
        <v>6720</v>
      </c>
      <c r="L30" s="19">
        <f t="shared" si="23"/>
        <v>2080</v>
      </c>
      <c r="M30" s="19">
        <f t="shared" si="23"/>
        <v>15480</v>
      </c>
      <c r="N30" s="19">
        <f t="shared" si="23"/>
        <v>4320</v>
      </c>
      <c r="O30" s="19">
        <f t="shared" si="23"/>
        <v>8260</v>
      </c>
      <c r="P30" s="19">
        <f t="shared" si="23"/>
        <v>13960</v>
      </c>
      <c r="Q30" s="19">
        <f t="shared" si="23"/>
        <v>8340</v>
      </c>
      <c r="R30" s="19">
        <f t="shared" si="23"/>
        <v>3120</v>
      </c>
      <c r="S30" s="19">
        <f>S31+S39+S42+S44</f>
        <v>5760</v>
      </c>
      <c r="T30" s="19">
        <f t="shared" ref="T30" si="24">T31+T39+T42+T44</f>
        <v>3800</v>
      </c>
      <c r="U30" s="19">
        <f t="shared" ref="U30" si="25">U31+U39+U42+U44</f>
        <v>8040</v>
      </c>
      <c r="V30" s="19">
        <f t="shared" ref="V30" si="26">V31+V39+V42+V44</f>
        <v>8160</v>
      </c>
      <c r="W30" s="19">
        <f t="shared" ref="W30" si="27">W31+W39+W42+W44</f>
        <v>1320</v>
      </c>
      <c r="X30" s="19">
        <f t="shared" si="22"/>
        <v>174140</v>
      </c>
      <c r="Y30" s="93"/>
    </row>
    <row r="31" spans="1:25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 t="shared" ref="F31:W31" si="28">F32+F33+F34+F35+F36+F37+F38</f>
        <v>0</v>
      </c>
      <c r="G31" s="19">
        <f t="shared" si="28"/>
        <v>0</v>
      </c>
      <c r="H31" s="19">
        <f t="shared" si="28"/>
        <v>0</v>
      </c>
      <c r="I31" s="19">
        <f t="shared" si="28"/>
        <v>0</v>
      </c>
      <c r="J31" s="19">
        <f t="shared" si="28"/>
        <v>0</v>
      </c>
      <c r="K31" s="19">
        <f t="shared" si="28"/>
        <v>0</v>
      </c>
      <c r="L31" s="19">
        <f t="shared" si="28"/>
        <v>0</v>
      </c>
      <c r="M31" s="19">
        <f t="shared" si="28"/>
        <v>0</v>
      </c>
      <c r="N31" s="19">
        <f t="shared" si="28"/>
        <v>0</v>
      </c>
      <c r="O31" s="19">
        <f t="shared" si="28"/>
        <v>0</v>
      </c>
      <c r="P31" s="19">
        <f t="shared" si="28"/>
        <v>0</v>
      </c>
      <c r="Q31" s="19">
        <f>Q32+Q33+Q34+Q35+Q36+Q37+Q38</f>
        <v>0</v>
      </c>
      <c r="R31" s="19">
        <f t="shared" si="28"/>
        <v>0</v>
      </c>
      <c r="S31" s="19">
        <f t="shared" si="28"/>
        <v>0</v>
      </c>
      <c r="T31" s="19">
        <f>T32+T33+T34+T35+T36+T37+T38</f>
        <v>0</v>
      </c>
      <c r="U31" s="19">
        <f t="shared" si="28"/>
        <v>0</v>
      </c>
      <c r="V31" s="19">
        <f>V32+V33+V34+V35+V36+V37+V38</f>
        <v>0</v>
      </c>
      <c r="W31" s="19">
        <f t="shared" si="28"/>
        <v>0</v>
      </c>
      <c r="X31" s="19">
        <f t="shared" si="22"/>
        <v>0</v>
      </c>
      <c r="Y31" s="93"/>
    </row>
    <row r="32" spans="1:25" ht="22.5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99"/>
      <c r="P32" s="99"/>
      <c r="Q32" s="99"/>
      <c r="R32" s="99"/>
      <c r="S32" s="99"/>
      <c r="T32" s="99"/>
      <c r="U32" s="99"/>
      <c r="V32" s="99"/>
      <c r="W32" s="99"/>
      <c r="X32" s="19">
        <f t="shared" si="22"/>
        <v>0</v>
      </c>
      <c r="Y32" s="98"/>
    </row>
    <row r="33" spans="1:25" ht="22.5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99"/>
      <c r="P33" s="99"/>
      <c r="Q33" s="99"/>
      <c r="R33" s="99"/>
      <c r="S33" s="99"/>
      <c r="T33" s="99"/>
      <c r="U33" s="99"/>
      <c r="V33" s="99"/>
      <c r="W33" s="99"/>
      <c r="X33" s="19">
        <f t="shared" si="22"/>
        <v>0</v>
      </c>
      <c r="Y33" s="98"/>
    </row>
    <row r="34" spans="1:25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99"/>
      <c r="P34" s="99"/>
      <c r="Q34" s="99"/>
      <c r="R34" s="99"/>
      <c r="S34" s="99"/>
      <c r="T34" s="99"/>
      <c r="U34" s="99"/>
      <c r="V34" s="99"/>
      <c r="W34" s="99"/>
      <c r="X34" s="19">
        <f t="shared" si="22"/>
        <v>0</v>
      </c>
      <c r="Y34" s="98"/>
    </row>
    <row r="35" spans="1:25" ht="22.5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99"/>
      <c r="P35" s="99"/>
      <c r="Q35" s="99"/>
      <c r="R35" s="99"/>
      <c r="S35" s="99"/>
      <c r="T35" s="99"/>
      <c r="U35" s="99"/>
      <c r="V35" s="99"/>
      <c r="W35" s="99"/>
      <c r="X35" s="19">
        <f t="shared" si="22"/>
        <v>0</v>
      </c>
      <c r="Y35" s="98"/>
    </row>
    <row r="36" spans="1:25" ht="22.5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99"/>
      <c r="P36" s="99"/>
      <c r="Q36" s="99"/>
      <c r="R36" s="99"/>
      <c r="S36" s="99"/>
      <c r="T36" s="99"/>
      <c r="U36" s="99"/>
      <c r="V36" s="99"/>
      <c r="W36" s="99"/>
      <c r="X36" s="19">
        <f t="shared" si="22"/>
        <v>0</v>
      </c>
      <c r="Y36" s="98"/>
    </row>
    <row r="37" spans="1:25" ht="22.5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99"/>
      <c r="P37" s="99"/>
      <c r="Q37" s="99"/>
      <c r="R37" s="99"/>
      <c r="S37" s="99"/>
      <c r="T37" s="99"/>
      <c r="U37" s="99"/>
      <c r="V37" s="99"/>
      <c r="W37" s="99"/>
      <c r="X37" s="19">
        <f t="shared" si="22"/>
        <v>0</v>
      </c>
      <c r="Y37" s="98"/>
    </row>
    <row r="38" spans="1:25" ht="22.5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99"/>
      <c r="P38" s="99"/>
      <c r="Q38" s="99"/>
      <c r="R38" s="99"/>
      <c r="S38" s="99"/>
      <c r="T38" s="99"/>
      <c r="U38" s="99"/>
      <c r="V38" s="99"/>
      <c r="W38" s="99"/>
      <c r="X38" s="19">
        <f t="shared" si="22"/>
        <v>0</v>
      </c>
      <c r="Y38" s="98"/>
    </row>
    <row r="39" spans="1:25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 t="shared" ref="F39:W39" si="29">F40+F41</f>
        <v>0</v>
      </c>
      <c r="G39" s="19">
        <f t="shared" si="29"/>
        <v>0</v>
      </c>
      <c r="H39" s="19">
        <f t="shared" si="29"/>
        <v>0</v>
      </c>
      <c r="I39" s="19">
        <f t="shared" si="29"/>
        <v>0</v>
      </c>
      <c r="J39" s="19">
        <f t="shared" si="29"/>
        <v>0</v>
      </c>
      <c r="K39" s="19">
        <f t="shared" si="29"/>
        <v>0</v>
      </c>
      <c r="L39" s="19">
        <f t="shared" si="29"/>
        <v>0</v>
      </c>
      <c r="M39" s="19">
        <f t="shared" si="29"/>
        <v>0</v>
      </c>
      <c r="N39" s="19">
        <f t="shared" si="29"/>
        <v>0</v>
      </c>
      <c r="O39" s="19">
        <f t="shared" si="29"/>
        <v>0</v>
      </c>
      <c r="P39" s="19">
        <f t="shared" si="29"/>
        <v>0</v>
      </c>
      <c r="Q39" s="19">
        <f>Q40+Q41</f>
        <v>0</v>
      </c>
      <c r="R39" s="19">
        <f t="shared" si="29"/>
        <v>0</v>
      </c>
      <c r="S39" s="19">
        <f t="shared" si="29"/>
        <v>0</v>
      </c>
      <c r="T39" s="19">
        <f>T40+T41</f>
        <v>0</v>
      </c>
      <c r="U39" s="19">
        <f t="shared" si="29"/>
        <v>0</v>
      </c>
      <c r="V39" s="19">
        <f>V40+V41</f>
        <v>0</v>
      </c>
      <c r="W39" s="19">
        <f t="shared" si="29"/>
        <v>0</v>
      </c>
      <c r="X39" s="19">
        <f t="shared" si="22"/>
        <v>0</v>
      </c>
      <c r="Y39" s="93"/>
    </row>
    <row r="40" spans="1:25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01"/>
      <c r="P40" s="101"/>
      <c r="Q40" s="101"/>
      <c r="R40" s="101"/>
      <c r="S40" s="101"/>
      <c r="T40" s="101"/>
      <c r="U40" s="101"/>
      <c r="V40" s="101"/>
      <c r="W40" s="101"/>
      <c r="X40" s="19">
        <f t="shared" si="22"/>
        <v>0</v>
      </c>
      <c r="Y40" s="93"/>
    </row>
    <row r="41" spans="1:25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01"/>
      <c r="P41" s="101"/>
      <c r="Q41" s="101"/>
      <c r="R41" s="101"/>
      <c r="S41" s="101"/>
      <c r="T41" s="101"/>
      <c r="U41" s="101"/>
      <c r="V41" s="101"/>
      <c r="W41" s="101"/>
      <c r="X41" s="19">
        <f t="shared" si="22"/>
        <v>0</v>
      </c>
      <c r="Y41" s="93"/>
    </row>
    <row r="42" spans="1:25">
      <c r="A42" s="90" t="s">
        <v>118</v>
      </c>
      <c r="B42" s="91" t="s">
        <v>125</v>
      </c>
      <c r="C42" s="91"/>
      <c r="D42" s="92" t="s">
        <v>28</v>
      </c>
      <c r="E42" s="19">
        <f>E43</f>
        <v>2880</v>
      </c>
      <c r="F42" s="19">
        <f t="shared" ref="F42:W42" si="30">F43</f>
        <v>1440</v>
      </c>
      <c r="G42" s="19">
        <f t="shared" si="30"/>
        <v>21600</v>
      </c>
      <c r="H42" s="19">
        <f t="shared" si="30"/>
        <v>720</v>
      </c>
      <c r="I42" s="19">
        <f t="shared" si="30"/>
        <v>360</v>
      </c>
      <c r="J42" s="19">
        <f t="shared" si="30"/>
        <v>1080</v>
      </c>
      <c r="K42" s="19">
        <f t="shared" si="30"/>
        <v>720</v>
      </c>
      <c r="L42" s="19">
        <f t="shared" si="30"/>
        <v>1080</v>
      </c>
      <c r="M42" s="19">
        <f t="shared" si="30"/>
        <v>6480</v>
      </c>
      <c r="N42" s="19">
        <f t="shared" si="30"/>
        <v>720</v>
      </c>
      <c r="O42" s="19">
        <f t="shared" si="30"/>
        <v>5760</v>
      </c>
      <c r="P42" s="19">
        <f t="shared" si="30"/>
        <v>3960</v>
      </c>
      <c r="Q42" s="19">
        <f>Q43</f>
        <v>3990</v>
      </c>
      <c r="R42" s="19">
        <f t="shared" si="30"/>
        <v>720</v>
      </c>
      <c r="S42" s="19">
        <f t="shared" si="30"/>
        <v>2160</v>
      </c>
      <c r="T42" s="19">
        <f>T43</f>
        <v>1800</v>
      </c>
      <c r="U42" s="19">
        <f t="shared" si="30"/>
        <v>1440</v>
      </c>
      <c r="V42" s="19">
        <f>V43</f>
        <v>2160</v>
      </c>
      <c r="W42" s="19">
        <f t="shared" si="30"/>
        <v>720</v>
      </c>
      <c r="X42" s="19">
        <f t="shared" si="22"/>
        <v>59790</v>
      </c>
      <c r="Y42" s="93"/>
    </row>
    <row r="43" spans="1:25" ht="22.5">
      <c r="A43" s="90" t="s">
        <v>120</v>
      </c>
      <c r="B43" s="91" t="s">
        <v>127</v>
      </c>
      <c r="C43" s="91" t="s">
        <v>35</v>
      </c>
      <c r="D43" s="92" t="s">
        <v>36</v>
      </c>
      <c r="E43" s="22">
        <f>240*12</f>
        <v>2880</v>
      </c>
      <c r="F43" s="22">
        <f>120*12</f>
        <v>1440</v>
      </c>
      <c r="G43" s="22">
        <f>30*12*60</f>
        <v>21600</v>
      </c>
      <c r="H43" s="22">
        <v>720</v>
      </c>
      <c r="I43" s="22">
        <v>360</v>
      </c>
      <c r="J43" s="22">
        <v>1080</v>
      </c>
      <c r="K43" s="22">
        <v>720</v>
      </c>
      <c r="L43" s="22">
        <v>1080</v>
      </c>
      <c r="M43" s="22">
        <v>6480</v>
      </c>
      <c r="N43" s="22">
        <v>720</v>
      </c>
      <c r="O43" s="22">
        <v>5760</v>
      </c>
      <c r="P43" s="22">
        <f>330*12</f>
        <v>3960</v>
      </c>
      <c r="Q43" s="22">
        <v>3990</v>
      </c>
      <c r="R43" s="22">
        <v>720</v>
      </c>
      <c r="S43" s="22">
        <f>180*12</f>
        <v>2160</v>
      </c>
      <c r="T43" s="22">
        <v>1800</v>
      </c>
      <c r="U43" s="22">
        <f>120*12</f>
        <v>1440</v>
      </c>
      <c r="V43" s="22">
        <v>2160</v>
      </c>
      <c r="W43" s="22">
        <v>720</v>
      </c>
      <c r="X43" s="19">
        <f t="shared" si="22"/>
        <v>59790</v>
      </c>
      <c r="Y43" s="93"/>
    </row>
    <row r="44" spans="1:25">
      <c r="A44" s="90" t="s">
        <v>122</v>
      </c>
      <c r="B44" s="91" t="s">
        <v>129</v>
      </c>
      <c r="C44" s="91"/>
      <c r="D44" s="92" t="s">
        <v>28</v>
      </c>
      <c r="E44" s="19">
        <f>SUM(E45:E48)</f>
        <v>4800</v>
      </c>
      <c r="F44" s="19">
        <f t="shared" ref="F44:W44" si="31">SUM(F45:F48)</f>
        <v>7500</v>
      </c>
      <c r="G44" s="19">
        <f t="shared" si="31"/>
        <v>36000</v>
      </c>
      <c r="H44" s="19">
        <f t="shared" si="31"/>
        <v>6000</v>
      </c>
      <c r="I44" s="19">
        <f t="shared" si="31"/>
        <v>0</v>
      </c>
      <c r="J44" s="19">
        <f t="shared" si="31"/>
        <v>2400</v>
      </c>
      <c r="K44" s="19">
        <f t="shared" si="31"/>
        <v>6000</v>
      </c>
      <c r="L44" s="19">
        <f t="shared" si="31"/>
        <v>1000</v>
      </c>
      <c r="M44" s="19">
        <f t="shared" si="31"/>
        <v>9000</v>
      </c>
      <c r="N44" s="19">
        <f t="shared" si="31"/>
        <v>3600</v>
      </c>
      <c r="O44" s="19">
        <f t="shared" si="31"/>
        <v>2500</v>
      </c>
      <c r="P44" s="19">
        <f t="shared" si="31"/>
        <v>10000</v>
      </c>
      <c r="Q44" s="19">
        <f>SUM(Q45:Q48)</f>
        <v>4350</v>
      </c>
      <c r="R44" s="19">
        <f t="shared" si="31"/>
        <v>2400</v>
      </c>
      <c r="S44" s="19">
        <f t="shared" si="31"/>
        <v>3600</v>
      </c>
      <c r="T44" s="19">
        <f>SUM(T45:T48)</f>
        <v>2000</v>
      </c>
      <c r="U44" s="19">
        <f t="shared" si="31"/>
        <v>6600</v>
      </c>
      <c r="V44" s="19">
        <f>SUM(V45:V48)</f>
        <v>6000</v>
      </c>
      <c r="W44" s="19">
        <f t="shared" si="31"/>
        <v>600</v>
      </c>
      <c r="X44" s="19">
        <f t="shared" si="22"/>
        <v>114350</v>
      </c>
      <c r="Y44" s="93"/>
    </row>
    <row r="45" spans="1:25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4800</v>
      </c>
      <c r="F45" s="22">
        <v>7500</v>
      </c>
      <c r="G45" s="22">
        <f>50*12*60</f>
        <v>36000</v>
      </c>
      <c r="H45" s="22">
        <v>6000</v>
      </c>
      <c r="I45" s="22"/>
      <c r="J45" s="22">
        <v>2400</v>
      </c>
      <c r="K45" s="22">
        <v>6000</v>
      </c>
      <c r="L45" s="22">
        <v>1000</v>
      </c>
      <c r="M45" s="22">
        <v>9000</v>
      </c>
      <c r="N45" s="22">
        <f>50*6*12</f>
        <v>3600</v>
      </c>
      <c r="O45" s="22">
        <v>2500</v>
      </c>
      <c r="P45" s="22">
        <v>10000</v>
      </c>
      <c r="Q45" s="22">
        <f>3100+5*5*50</f>
        <v>4350</v>
      </c>
      <c r="R45" s="22">
        <v>2400</v>
      </c>
      <c r="S45" s="22">
        <v>3600</v>
      </c>
      <c r="T45" s="22">
        <v>2000</v>
      </c>
      <c r="U45" s="22">
        <f>11*50*12</f>
        <v>6600</v>
      </c>
      <c r="V45" s="22">
        <v>6000</v>
      </c>
      <c r="W45" s="22">
        <v>600</v>
      </c>
      <c r="X45" s="19">
        <f t="shared" si="22"/>
        <v>114350</v>
      </c>
      <c r="Y45" s="93"/>
    </row>
    <row r="46" spans="1:25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01"/>
      <c r="P46" s="101"/>
      <c r="Q46" s="101"/>
      <c r="R46" s="101"/>
      <c r="S46" s="101"/>
      <c r="T46" s="101"/>
      <c r="U46" s="101"/>
      <c r="V46" s="101"/>
      <c r="W46" s="101"/>
      <c r="X46" s="19">
        <f t="shared" si="22"/>
        <v>0</v>
      </c>
      <c r="Y46" s="93"/>
    </row>
    <row r="47" spans="1:25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01"/>
      <c r="P47" s="101"/>
      <c r="Q47" s="101"/>
      <c r="R47" s="101"/>
      <c r="S47" s="101"/>
      <c r="T47" s="101"/>
      <c r="U47" s="101"/>
      <c r="V47" s="101"/>
      <c r="W47" s="101"/>
      <c r="X47" s="19">
        <f t="shared" si="22"/>
        <v>0</v>
      </c>
      <c r="Y47" s="93"/>
    </row>
    <row r="48" spans="1:25" ht="56.2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99"/>
      <c r="P48" s="99"/>
      <c r="Q48" s="99"/>
      <c r="R48" s="99"/>
      <c r="S48" s="99"/>
      <c r="T48" s="99"/>
      <c r="U48" s="99"/>
      <c r="V48" s="99"/>
      <c r="W48" s="99"/>
      <c r="X48" s="19">
        <f t="shared" si="22"/>
        <v>0</v>
      </c>
      <c r="Y48" s="98"/>
    </row>
    <row r="49" spans="1:25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4617529</v>
      </c>
      <c r="F49" s="19">
        <f t="shared" ref="F49:W49" si="32">F50+F68+F70+F72+F74+F76+F78+F80+F82+F90</f>
        <v>4602092.1399999997</v>
      </c>
      <c r="G49" s="19">
        <f t="shared" si="32"/>
        <v>4088435.35</v>
      </c>
      <c r="H49" s="19">
        <f t="shared" si="32"/>
        <v>4237782.21</v>
      </c>
      <c r="I49" s="19">
        <f t="shared" si="32"/>
        <v>2429978.9300000002</v>
      </c>
      <c r="J49" s="19">
        <f t="shared" si="32"/>
        <v>6676858.96</v>
      </c>
      <c r="K49" s="19">
        <f t="shared" si="32"/>
        <v>5060048.2799999993</v>
      </c>
      <c r="L49" s="19">
        <f t="shared" si="32"/>
        <v>3402751.4099999997</v>
      </c>
      <c r="M49" s="19">
        <f t="shared" si="32"/>
        <v>5727826.46</v>
      </c>
      <c r="N49" s="19">
        <f t="shared" si="32"/>
        <v>3922829.7199999997</v>
      </c>
      <c r="O49" s="19">
        <f t="shared" si="32"/>
        <v>2725154.1199999996</v>
      </c>
      <c r="P49" s="19">
        <f t="shared" si="32"/>
        <v>3489735.8400000003</v>
      </c>
      <c r="Q49" s="19">
        <f>Q50+Q68+Q70+Q72+Q74+Q76+Q78+Q80+Q82+Q90</f>
        <v>2695899.51</v>
      </c>
      <c r="R49" s="19">
        <f t="shared" si="32"/>
        <v>1155582.8600000001</v>
      </c>
      <c r="S49" s="19">
        <f t="shared" si="32"/>
        <v>1360095.7100000002</v>
      </c>
      <c r="T49" s="19">
        <f>T50+T68+T70+T72+T74+T76+T78+T80+T82+T90</f>
        <v>2154609.4300000002</v>
      </c>
      <c r="U49" s="19">
        <f t="shared" si="32"/>
        <v>2269256.15</v>
      </c>
      <c r="V49" s="19">
        <f>V50+V68+V70+V72+V74+V76+V78+V80+V82+V90</f>
        <v>2300389.71</v>
      </c>
      <c r="W49" s="19">
        <f t="shared" si="32"/>
        <v>409219.43</v>
      </c>
      <c r="X49" s="19">
        <f t="shared" si="22"/>
        <v>63326075.219999991</v>
      </c>
      <c r="Y49" s="93"/>
    </row>
    <row r="50" spans="1:25">
      <c r="A50" s="90" t="s">
        <v>136</v>
      </c>
      <c r="B50" s="91" t="s">
        <v>144</v>
      </c>
      <c r="C50" s="91"/>
      <c r="D50" s="92" t="s">
        <v>145</v>
      </c>
      <c r="E50" s="19">
        <v>3118850</v>
      </c>
      <c r="F50" s="19">
        <v>3219350</v>
      </c>
      <c r="G50" s="19">
        <v>2721260</v>
      </c>
      <c r="H50" s="19">
        <v>3279650</v>
      </c>
      <c r="I50" s="19">
        <v>2010000</v>
      </c>
      <c r="J50" s="19">
        <v>4818210</v>
      </c>
      <c r="K50" s="19">
        <v>3511740</v>
      </c>
      <c r="L50" s="19">
        <v>2609730</v>
      </c>
      <c r="M50" s="19">
        <v>4423380</v>
      </c>
      <c r="N50" s="19">
        <v>3116910</v>
      </c>
      <c r="O50" s="19">
        <v>1916200</v>
      </c>
      <c r="P50" s="19">
        <v>2605460</v>
      </c>
      <c r="Q50" s="19">
        <v>2016300</v>
      </c>
      <c r="R50" s="19">
        <v>858000</v>
      </c>
      <c r="S50" s="19">
        <v>1023880</v>
      </c>
      <c r="T50" s="19">
        <v>1716000</v>
      </c>
      <c r="U50" s="19">
        <v>1716000</v>
      </c>
      <c r="V50" s="19">
        <v>1716000</v>
      </c>
      <c r="W50" s="19">
        <v>134400</v>
      </c>
      <c r="X50" s="19">
        <f t="shared" si="22"/>
        <v>46531320</v>
      </c>
      <c r="Y50" s="93"/>
    </row>
    <row r="51" spans="1:25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19">
        <f t="shared" si="22"/>
        <v>0</v>
      </c>
      <c r="Y51" s="93"/>
    </row>
    <row r="52" spans="1:25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19">
        <f t="shared" si="22"/>
        <v>0</v>
      </c>
      <c r="Y52" s="93"/>
    </row>
    <row r="53" spans="1:25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19">
        <f t="shared" si="22"/>
        <v>0</v>
      </c>
      <c r="Y53" s="93"/>
    </row>
    <row r="54" spans="1:25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19">
        <f t="shared" si="22"/>
        <v>0</v>
      </c>
      <c r="Y54" s="93"/>
    </row>
    <row r="55" spans="1:25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19">
        <f t="shared" si="22"/>
        <v>0</v>
      </c>
      <c r="Y55" s="93"/>
    </row>
    <row r="56" spans="1:25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19">
        <f t="shared" si="22"/>
        <v>0</v>
      </c>
      <c r="Y56" s="93"/>
    </row>
    <row r="57" spans="1:25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19">
        <f t="shared" si="22"/>
        <v>0</v>
      </c>
      <c r="Y57" s="93"/>
    </row>
    <row r="58" spans="1:25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19">
        <f t="shared" ref="X58:X89" si="33">SUM(E58:W58)</f>
        <v>0</v>
      </c>
      <c r="Y58" s="93"/>
    </row>
    <row r="59" spans="1:25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>
        <v>0</v>
      </c>
      <c r="R59" s="22"/>
      <c r="S59" s="22"/>
      <c r="T59" s="22"/>
      <c r="U59" s="22"/>
      <c r="V59" s="22"/>
      <c r="W59" s="22"/>
      <c r="X59" s="19">
        <f t="shared" si="33"/>
        <v>0</v>
      </c>
      <c r="Y59" s="93"/>
    </row>
    <row r="60" spans="1:25">
      <c r="A60" s="90" t="s">
        <v>158</v>
      </c>
      <c r="B60" s="91" t="s">
        <v>516</v>
      </c>
      <c r="C60" s="91" t="s">
        <v>517</v>
      </c>
      <c r="D60" s="102" t="s">
        <v>518</v>
      </c>
      <c r="E60" s="22">
        <v>155942.5</v>
      </c>
      <c r="F60" s="22">
        <v>160967.5</v>
      </c>
      <c r="G60" s="22">
        <v>136063</v>
      </c>
      <c r="H60" s="22">
        <v>163982.5</v>
      </c>
      <c r="I60" s="22">
        <v>24120</v>
      </c>
      <c r="J60" s="22">
        <v>239626.5</v>
      </c>
      <c r="K60" s="22">
        <v>175587</v>
      </c>
      <c r="L60" s="22">
        <v>130486.5</v>
      </c>
      <c r="M60" s="22">
        <v>221169</v>
      </c>
      <c r="N60" s="22">
        <v>155845.5</v>
      </c>
      <c r="O60" s="22">
        <v>95810</v>
      </c>
      <c r="P60" s="22">
        <v>130273</v>
      </c>
      <c r="Q60" s="22">
        <v>100815</v>
      </c>
      <c r="R60" s="22">
        <v>29315</v>
      </c>
      <c r="S60" s="22">
        <v>51194</v>
      </c>
      <c r="T60" s="22">
        <v>52481</v>
      </c>
      <c r="U60" s="22">
        <v>68354</v>
      </c>
      <c r="V60" s="22">
        <v>78793</v>
      </c>
      <c r="W60" s="22">
        <v>6720</v>
      </c>
      <c r="X60" s="19">
        <f t="shared" si="33"/>
        <v>2177545</v>
      </c>
      <c r="Y60" s="93"/>
    </row>
    <row r="61" spans="1:25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19">
        <f t="shared" si="33"/>
        <v>0</v>
      </c>
      <c r="Y61" s="93"/>
    </row>
    <row r="62" spans="1:25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19">
        <f t="shared" si="33"/>
        <v>0</v>
      </c>
      <c r="Y62" s="93"/>
    </row>
    <row r="63" spans="1:25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19">
        <f t="shared" si="33"/>
        <v>0</v>
      </c>
      <c r="Y63" s="93"/>
    </row>
    <row r="64" spans="1:25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19">
        <f t="shared" si="33"/>
        <v>0</v>
      </c>
      <c r="Y64" s="93"/>
    </row>
    <row r="65" spans="1:25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19">
        <f t="shared" si="33"/>
        <v>0</v>
      </c>
      <c r="Y65" s="93"/>
    </row>
    <row r="66" spans="1:25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19">
        <f t="shared" si="33"/>
        <v>0</v>
      </c>
      <c r="Y66" s="93"/>
    </row>
    <row r="67" spans="1:25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19">
        <f t="shared" si="33"/>
        <v>0</v>
      </c>
      <c r="Y67" s="93"/>
    </row>
    <row r="68" spans="1:25">
      <c r="A68" s="90" t="s">
        <v>176</v>
      </c>
      <c r="B68" s="91" t="s">
        <v>183</v>
      </c>
      <c r="C68" s="91"/>
      <c r="D68" s="92"/>
      <c r="E68" s="19">
        <f>E69</f>
        <v>34000</v>
      </c>
      <c r="F68" s="19">
        <f t="shared" ref="F68:W68" si="34">F69</f>
        <v>33600</v>
      </c>
      <c r="G68" s="19">
        <f t="shared" si="34"/>
        <v>24000</v>
      </c>
      <c r="H68" s="19">
        <f t="shared" si="34"/>
        <v>29600</v>
      </c>
      <c r="I68" s="19">
        <f t="shared" si="34"/>
        <v>4400</v>
      </c>
      <c r="J68" s="19">
        <f t="shared" si="34"/>
        <v>39600</v>
      </c>
      <c r="K68" s="19">
        <f t="shared" si="34"/>
        <v>32400</v>
      </c>
      <c r="L68" s="19">
        <f t="shared" si="34"/>
        <v>19200</v>
      </c>
      <c r="M68" s="19">
        <f t="shared" si="34"/>
        <v>36800</v>
      </c>
      <c r="N68" s="19">
        <f t="shared" si="34"/>
        <v>24400</v>
      </c>
      <c r="O68" s="19">
        <f t="shared" si="34"/>
        <v>23200</v>
      </c>
      <c r="P68" s="19">
        <f t="shared" si="34"/>
        <v>24400</v>
      </c>
      <c r="Q68" s="19">
        <f>Q69</f>
        <v>22000</v>
      </c>
      <c r="R68" s="19">
        <f t="shared" si="34"/>
        <v>6800</v>
      </c>
      <c r="S68" s="19">
        <f t="shared" si="34"/>
        <v>9200</v>
      </c>
      <c r="T68" s="19">
        <f>T69</f>
        <v>9200</v>
      </c>
      <c r="U68" s="19">
        <f t="shared" si="34"/>
        <v>15200</v>
      </c>
      <c r="V68" s="19">
        <f>V69</f>
        <v>14400</v>
      </c>
      <c r="W68" s="19">
        <f t="shared" si="34"/>
        <v>2400</v>
      </c>
      <c r="X68" s="19">
        <f t="shared" si="33"/>
        <v>404800</v>
      </c>
      <c r="Y68" s="93"/>
    </row>
    <row r="69" spans="1:25" s="96" customFormat="1" ht="33.7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34000</v>
      </c>
      <c r="F69" s="19">
        <f t="shared" ref="F69:W69" si="35">F93*400</f>
        <v>33600</v>
      </c>
      <c r="G69" s="19">
        <f t="shared" si="35"/>
        <v>24000</v>
      </c>
      <c r="H69" s="19">
        <f t="shared" si="35"/>
        <v>29600</v>
      </c>
      <c r="I69" s="19">
        <f t="shared" si="35"/>
        <v>4400</v>
      </c>
      <c r="J69" s="19">
        <f t="shared" si="35"/>
        <v>39600</v>
      </c>
      <c r="K69" s="19">
        <f t="shared" si="35"/>
        <v>32400</v>
      </c>
      <c r="L69" s="19">
        <f t="shared" si="35"/>
        <v>19200</v>
      </c>
      <c r="M69" s="19">
        <f t="shared" si="35"/>
        <v>36800</v>
      </c>
      <c r="N69" s="19">
        <f t="shared" si="35"/>
        <v>24400</v>
      </c>
      <c r="O69" s="19">
        <f t="shared" si="35"/>
        <v>23200</v>
      </c>
      <c r="P69" s="19">
        <f t="shared" si="35"/>
        <v>24400</v>
      </c>
      <c r="Q69" s="19">
        <f>Q93*400</f>
        <v>22000</v>
      </c>
      <c r="R69" s="19">
        <f t="shared" si="35"/>
        <v>6800</v>
      </c>
      <c r="S69" s="19">
        <f t="shared" si="35"/>
        <v>9200</v>
      </c>
      <c r="T69" s="19">
        <f>T93*400</f>
        <v>9200</v>
      </c>
      <c r="U69" s="19">
        <f t="shared" si="35"/>
        <v>15200</v>
      </c>
      <c r="V69" s="19">
        <f>V93*400</f>
        <v>14400</v>
      </c>
      <c r="W69" s="19">
        <f t="shared" si="35"/>
        <v>2400</v>
      </c>
      <c r="X69" s="19">
        <f t="shared" si="33"/>
        <v>404800</v>
      </c>
      <c r="Y69" s="93"/>
    </row>
    <row r="70" spans="1:25">
      <c r="A70" s="90" t="s">
        <v>180</v>
      </c>
      <c r="B70" s="91" t="s">
        <v>188</v>
      </c>
      <c r="C70" s="91"/>
      <c r="D70" s="92" t="s">
        <v>28</v>
      </c>
      <c r="E70" s="19">
        <f>E71</f>
        <v>255945</v>
      </c>
      <c r="F70" s="19">
        <f t="shared" ref="F70:W70" si="36">F71</f>
        <v>178845</v>
      </c>
      <c r="G70" s="19">
        <f t="shared" si="36"/>
        <v>715855.35000000009</v>
      </c>
      <c r="H70" s="19">
        <f t="shared" si="36"/>
        <v>191830.5</v>
      </c>
      <c r="I70" s="19">
        <f t="shared" si="36"/>
        <v>237987.90000000002</v>
      </c>
      <c r="J70" s="19">
        <f t="shared" si="36"/>
        <v>353195.25</v>
      </c>
      <c r="K70" s="19">
        <f t="shared" si="36"/>
        <v>247352.84999999998</v>
      </c>
      <c r="L70" s="19">
        <f t="shared" si="36"/>
        <v>249734.55000000002</v>
      </c>
      <c r="M70" s="19">
        <f t="shared" si="36"/>
        <v>328071.59999999998</v>
      </c>
      <c r="N70" s="19">
        <f t="shared" si="36"/>
        <v>178714.35</v>
      </c>
      <c r="O70" s="19">
        <f t="shared" si="36"/>
        <v>114821.55</v>
      </c>
      <c r="P70" s="19">
        <f t="shared" si="36"/>
        <v>181706.7</v>
      </c>
      <c r="Q70" s="19">
        <f>Q71</f>
        <v>156571.80000000002</v>
      </c>
      <c r="R70" s="19">
        <f t="shared" si="36"/>
        <v>91200</v>
      </c>
      <c r="S70" s="19">
        <f t="shared" si="36"/>
        <v>86216.85</v>
      </c>
      <c r="T70" s="19">
        <f>T71</f>
        <v>179094</v>
      </c>
      <c r="U70" s="19">
        <f t="shared" si="36"/>
        <v>169290</v>
      </c>
      <c r="V70" s="19">
        <f>V71</f>
        <v>202800</v>
      </c>
      <c r="W70" s="19">
        <f t="shared" si="36"/>
        <v>84720</v>
      </c>
      <c r="X70" s="19">
        <f t="shared" si="33"/>
        <v>4203953.25</v>
      </c>
      <c r="Y70" s="93"/>
    </row>
    <row r="71" spans="1:25" s="96" customFormat="1" ht="22.5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255945</v>
      </c>
      <c r="F71" s="19">
        <f t="shared" ref="F71:W71" si="37">F105*15</f>
        <v>178845</v>
      </c>
      <c r="G71" s="19">
        <f t="shared" si="37"/>
        <v>715855.35000000009</v>
      </c>
      <c r="H71" s="19">
        <f t="shared" si="37"/>
        <v>191830.5</v>
      </c>
      <c r="I71" s="19">
        <f t="shared" si="37"/>
        <v>237987.90000000002</v>
      </c>
      <c r="J71" s="19">
        <f t="shared" si="37"/>
        <v>353195.25</v>
      </c>
      <c r="K71" s="19">
        <f t="shared" si="37"/>
        <v>247352.84999999998</v>
      </c>
      <c r="L71" s="19">
        <f t="shared" si="37"/>
        <v>249734.55000000002</v>
      </c>
      <c r="M71" s="19">
        <f t="shared" si="37"/>
        <v>328071.59999999998</v>
      </c>
      <c r="N71" s="19">
        <f t="shared" si="37"/>
        <v>178714.35</v>
      </c>
      <c r="O71" s="19">
        <f t="shared" si="37"/>
        <v>114821.55</v>
      </c>
      <c r="P71" s="19">
        <f t="shared" si="37"/>
        <v>181706.7</v>
      </c>
      <c r="Q71" s="19">
        <f>Q105*15</f>
        <v>156571.80000000002</v>
      </c>
      <c r="R71" s="19">
        <f t="shared" si="37"/>
        <v>91200</v>
      </c>
      <c r="S71" s="19">
        <f t="shared" si="37"/>
        <v>86216.85</v>
      </c>
      <c r="T71" s="19">
        <f>T105*15</f>
        <v>179094</v>
      </c>
      <c r="U71" s="19">
        <f t="shared" si="37"/>
        <v>169290</v>
      </c>
      <c r="V71" s="19">
        <f>V105*15</f>
        <v>202800</v>
      </c>
      <c r="W71" s="19">
        <f t="shared" si="37"/>
        <v>84720</v>
      </c>
      <c r="X71" s="19">
        <f t="shared" si="33"/>
        <v>4203953.25</v>
      </c>
      <c r="Y71" s="93"/>
    </row>
    <row r="72" spans="1:25">
      <c r="A72" s="90" t="s">
        <v>184</v>
      </c>
      <c r="B72" s="91" t="s">
        <v>193</v>
      </c>
      <c r="C72" s="91"/>
      <c r="D72" s="92" t="s">
        <v>28</v>
      </c>
      <c r="E72" s="19">
        <f>E73</f>
        <v>126632</v>
      </c>
      <c r="F72" s="19">
        <f t="shared" ref="F72:W72" si="38">F73</f>
        <v>82880</v>
      </c>
      <c r="G72" s="19">
        <f t="shared" si="38"/>
        <v>130104</v>
      </c>
      <c r="H72" s="19">
        <f t="shared" si="38"/>
        <v>81432</v>
      </c>
      <c r="I72" s="19">
        <f t="shared" si="38"/>
        <v>68379.600000000006</v>
      </c>
      <c r="J72" s="19">
        <f t="shared" si="38"/>
        <v>157696</v>
      </c>
      <c r="K72" s="19">
        <f t="shared" si="38"/>
        <v>89280</v>
      </c>
      <c r="L72" s="19">
        <f t="shared" si="38"/>
        <v>89000</v>
      </c>
      <c r="M72" s="19">
        <f t="shared" si="38"/>
        <v>125600</v>
      </c>
      <c r="N72" s="19">
        <f t="shared" si="38"/>
        <v>67576.800000000003</v>
      </c>
      <c r="O72" s="19">
        <f t="shared" si="38"/>
        <v>41072</v>
      </c>
      <c r="P72" s="19">
        <f t="shared" si="38"/>
        <v>34640</v>
      </c>
      <c r="Q72" s="19">
        <f>Q73</f>
        <v>34128</v>
      </c>
      <c r="R72" s="19">
        <f t="shared" si="38"/>
        <v>20000</v>
      </c>
      <c r="S72" s="19">
        <f t="shared" si="38"/>
        <v>20152</v>
      </c>
      <c r="T72" s="19">
        <f>T73</f>
        <v>39992</v>
      </c>
      <c r="U72" s="19">
        <f t="shared" si="38"/>
        <v>37018.720000000001</v>
      </c>
      <c r="V72" s="19">
        <f>V73</f>
        <v>40360</v>
      </c>
      <c r="W72" s="19">
        <f t="shared" si="38"/>
        <v>18560</v>
      </c>
      <c r="X72" s="19">
        <f t="shared" si="33"/>
        <v>1304503.1199999999</v>
      </c>
      <c r="Y72" s="93"/>
    </row>
    <row r="73" spans="1:25" s="96" customFormat="1" ht="22.5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126632</v>
      </c>
      <c r="F73" s="19">
        <f t="shared" ref="F73:W73" si="39">F106*8</f>
        <v>82880</v>
      </c>
      <c r="G73" s="19">
        <f t="shared" si="39"/>
        <v>130104</v>
      </c>
      <c r="H73" s="19">
        <f t="shared" si="39"/>
        <v>81432</v>
      </c>
      <c r="I73" s="19">
        <f t="shared" si="39"/>
        <v>68379.600000000006</v>
      </c>
      <c r="J73" s="19">
        <f t="shared" si="39"/>
        <v>157696</v>
      </c>
      <c r="K73" s="19">
        <f t="shared" si="39"/>
        <v>89280</v>
      </c>
      <c r="L73" s="19">
        <f t="shared" si="39"/>
        <v>89000</v>
      </c>
      <c r="M73" s="19">
        <f t="shared" si="39"/>
        <v>125600</v>
      </c>
      <c r="N73" s="19">
        <f t="shared" si="39"/>
        <v>67576.800000000003</v>
      </c>
      <c r="O73" s="19">
        <f t="shared" si="39"/>
        <v>41072</v>
      </c>
      <c r="P73" s="19">
        <f t="shared" si="39"/>
        <v>34640</v>
      </c>
      <c r="Q73" s="19">
        <f>Q106*8</f>
        <v>34128</v>
      </c>
      <c r="R73" s="19">
        <f t="shared" si="39"/>
        <v>20000</v>
      </c>
      <c r="S73" s="19">
        <f t="shared" si="39"/>
        <v>20152</v>
      </c>
      <c r="T73" s="19">
        <f>T106*8</f>
        <v>39992</v>
      </c>
      <c r="U73" s="19">
        <f t="shared" si="39"/>
        <v>37018.720000000001</v>
      </c>
      <c r="V73" s="19">
        <f>V106*8</f>
        <v>40360</v>
      </c>
      <c r="W73" s="19">
        <f t="shared" si="39"/>
        <v>18560</v>
      </c>
      <c r="X73" s="19">
        <f t="shared" si="33"/>
        <v>1304503.1199999999</v>
      </c>
      <c r="Y73" s="93"/>
    </row>
    <row r="74" spans="1:25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 t="shared" ref="F74:W74" si="40">F75</f>
        <v>0</v>
      </c>
      <c r="G74" s="19">
        <f t="shared" si="40"/>
        <v>0</v>
      </c>
      <c r="H74" s="19">
        <f t="shared" si="40"/>
        <v>0</v>
      </c>
      <c r="I74" s="19">
        <f t="shared" si="40"/>
        <v>0</v>
      </c>
      <c r="J74" s="19">
        <f t="shared" si="40"/>
        <v>0</v>
      </c>
      <c r="K74" s="19">
        <f t="shared" si="40"/>
        <v>0</v>
      </c>
      <c r="L74" s="19">
        <f t="shared" si="40"/>
        <v>0</v>
      </c>
      <c r="M74" s="19">
        <f t="shared" si="40"/>
        <v>0</v>
      </c>
      <c r="N74" s="19">
        <f t="shared" si="40"/>
        <v>0</v>
      </c>
      <c r="O74" s="19">
        <f t="shared" si="40"/>
        <v>0</v>
      </c>
      <c r="P74" s="19">
        <f t="shared" si="40"/>
        <v>0</v>
      </c>
      <c r="Q74" s="19">
        <f>Q75</f>
        <v>0</v>
      </c>
      <c r="R74" s="19">
        <f t="shared" si="40"/>
        <v>0</v>
      </c>
      <c r="S74" s="19">
        <f t="shared" si="40"/>
        <v>0</v>
      </c>
      <c r="T74" s="19">
        <f>T75</f>
        <v>0</v>
      </c>
      <c r="U74" s="19">
        <f t="shared" si="40"/>
        <v>0</v>
      </c>
      <c r="V74" s="19">
        <f>V75</f>
        <v>0</v>
      </c>
      <c r="W74" s="19">
        <f t="shared" si="40"/>
        <v>0</v>
      </c>
      <c r="X74" s="19">
        <f t="shared" si="33"/>
        <v>0</v>
      </c>
      <c r="Y74" s="93"/>
    </row>
    <row r="75" spans="1:25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01"/>
      <c r="P75" s="101"/>
      <c r="Q75" s="101"/>
      <c r="R75" s="101"/>
      <c r="S75" s="101"/>
      <c r="T75" s="101"/>
      <c r="U75" s="101"/>
      <c r="V75" s="101"/>
      <c r="W75" s="101"/>
      <c r="X75" s="19">
        <f t="shared" si="33"/>
        <v>0</v>
      </c>
      <c r="Y75" s="93"/>
    </row>
    <row r="76" spans="1:25">
      <c r="A76" s="90" t="s">
        <v>194</v>
      </c>
      <c r="B76" s="91" t="s">
        <v>202</v>
      </c>
      <c r="C76" s="91"/>
      <c r="D76" s="92" t="s">
        <v>28</v>
      </c>
      <c r="E76" s="19">
        <f>E77</f>
        <v>367200</v>
      </c>
      <c r="F76" s="19">
        <f t="shared" ref="F76:W76" si="41">F77</f>
        <v>362880</v>
      </c>
      <c r="G76" s="19">
        <f t="shared" si="41"/>
        <v>259200</v>
      </c>
      <c r="H76" s="19">
        <f t="shared" si="41"/>
        <v>319680</v>
      </c>
      <c r="I76" s="19">
        <f t="shared" si="41"/>
        <v>47520</v>
      </c>
      <c r="J76" s="19">
        <f t="shared" si="41"/>
        <v>427680</v>
      </c>
      <c r="K76" s="19">
        <f t="shared" si="41"/>
        <v>349920</v>
      </c>
      <c r="L76" s="19">
        <f t="shared" si="41"/>
        <v>207360</v>
      </c>
      <c r="M76" s="19">
        <f t="shared" si="41"/>
        <v>397440</v>
      </c>
      <c r="N76" s="19">
        <f t="shared" si="41"/>
        <v>263520</v>
      </c>
      <c r="O76" s="19">
        <f t="shared" si="41"/>
        <v>250560</v>
      </c>
      <c r="P76" s="19">
        <f t="shared" si="41"/>
        <v>263520</v>
      </c>
      <c r="Q76" s="19">
        <f>Q77</f>
        <v>237600</v>
      </c>
      <c r="R76" s="19">
        <f t="shared" si="41"/>
        <v>73440</v>
      </c>
      <c r="S76" s="19">
        <f t="shared" si="41"/>
        <v>99360</v>
      </c>
      <c r="T76" s="19">
        <f>T77</f>
        <v>99360</v>
      </c>
      <c r="U76" s="19">
        <f t="shared" si="41"/>
        <v>164160</v>
      </c>
      <c r="V76" s="19">
        <f>V77</f>
        <v>155520</v>
      </c>
      <c r="W76" s="19">
        <f t="shared" si="41"/>
        <v>25920</v>
      </c>
      <c r="X76" s="19">
        <f t="shared" si="33"/>
        <v>4371840</v>
      </c>
      <c r="Y76" s="93"/>
    </row>
    <row r="77" spans="1:25" s="96" customFormat="1" ht="33.7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367200</v>
      </c>
      <c r="F77" s="19">
        <f t="shared" ref="F77:W77" si="42">F93*4320</f>
        <v>362880</v>
      </c>
      <c r="G77" s="19">
        <f t="shared" si="42"/>
        <v>259200</v>
      </c>
      <c r="H77" s="19">
        <f t="shared" si="42"/>
        <v>319680</v>
      </c>
      <c r="I77" s="19">
        <f t="shared" si="42"/>
        <v>47520</v>
      </c>
      <c r="J77" s="19">
        <f t="shared" si="42"/>
        <v>427680</v>
      </c>
      <c r="K77" s="19">
        <f t="shared" si="42"/>
        <v>349920</v>
      </c>
      <c r="L77" s="19">
        <f t="shared" si="42"/>
        <v>207360</v>
      </c>
      <c r="M77" s="19">
        <f t="shared" si="42"/>
        <v>397440</v>
      </c>
      <c r="N77" s="19">
        <f t="shared" si="42"/>
        <v>263520</v>
      </c>
      <c r="O77" s="19">
        <f t="shared" si="42"/>
        <v>250560</v>
      </c>
      <c r="P77" s="19">
        <f t="shared" si="42"/>
        <v>263520</v>
      </c>
      <c r="Q77" s="19">
        <f>Q93*4320</f>
        <v>237600</v>
      </c>
      <c r="R77" s="19">
        <f t="shared" si="42"/>
        <v>73440</v>
      </c>
      <c r="S77" s="19">
        <f t="shared" si="42"/>
        <v>99360</v>
      </c>
      <c r="T77" s="19">
        <f>T93*4320</f>
        <v>99360</v>
      </c>
      <c r="U77" s="19">
        <f t="shared" si="42"/>
        <v>164160</v>
      </c>
      <c r="V77" s="19">
        <f>V93*4320</f>
        <v>155520</v>
      </c>
      <c r="W77" s="19">
        <f t="shared" si="42"/>
        <v>25920</v>
      </c>
      <c r="X77" s="19">
        <f t="shared" si="33"/>
        <v>4371840</v>
      </c>
      <c r="Y77" s="93"/>
    </row>
    <row r="78" spans="1:25">
      <c r="A78" s="90" t="s">
        <v>199</v>
      </c>
      <c r="B78" s="91" t="s">
        <v>207</v>
      </c>
      <c r="C78" s="91"/>
      <c r="D78" s="92" t="s">
        <v>28</v>
      </c>
      <c r="E78" s="19">
        <f>E79</f>
        <v>371382</v>
      </c>
      <c r="F78" s="19">
        <f t="shared" ref="F78:W78" si="43">F79</f>
        <v>381017.14</v>
      </c>
      <c r="G78" s="19">
        <f t="shared" si="43"/>
        <v>206016</v>
      </c>
      <c r="H78" s="19">
        <f t="shared" si="43"/>
        <v>303589.71000000002</v>
      </c>
      <c r="I78" s="19">
        <f t="shared" si="43"/>
        <v>29691.43</v>
      </c>
      <c r="J78" s="19">
        <f t="shared" si="43"/>
        <v>371197.71</v>
      </c>
      <c r="K78" s="19">
        <f t="shared" si="43"/>
        <v>315915.43</v>
      </c>
      <c r="L78" s="19">
        <f t="shared" si="43"/>
        <v>195726.86</v>
      </c>
      <c r="M78" s="19">
        <f t="shared" si="43"/>
        <v>384534.86</v>
      </c>
      <c r="N78" s="19">
        <f t="shared" si="43"/>
        <v>239708.57</v>
      </c>
      <c r="O78" s="19">
        <f t="shared" si="43"/>
        <v>224300.57</v>
      </c>
      <c r="P78" s="19">
        <f t="shared" si="43"/>
        <v>234449.14</v>
      </c>
      <c r="Q78" s="19">
        <f>Q79</f>
        <v>197299.71</v>
      </c>
      <c r="R78" s="19">
        <f t="shared" si="43"/>
        <v>74142.86</v>
      </c>
      <c r="S78" s="19">
        <f t="shared" si="43"/>
        <v>89286.86</v>
      </c>
      <c r="T78" s="19">
        <f>T79</f>
        <v>78963.429999999993</v>
      </c>
      <c r="U78" s="19">
        <f t="shared" si="43"/>
        <v>135587.43</v>
      </c>
      <c r="V78" s="19">
        <f>V79</f>
        <v>139309.71</v>
      </c>
      <c r="W78" s="19">
        <f t="shared" si="43"/>
        <v>26259.43</v>
      </c>
      <c r="X78" s="19">
        <f t="shared" si="33"/>
        <v>3998378.8499999996</v>
      </c>
      <c r="Y78" s="93"/>
    </row>
    <row r="79" spans="1:25" s="96" customFormat="1" ht="22.5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371382</v>
      </c>
      <c r="F79" s="19">
        <f t="shared" ref="F79:W79" si="44">ROUND(F28/0.07*0.02,2)</f>
        <v>381017.14</v>
      </c>
      <c r="G79" s="19">
        <f t="shared" si="44"/>
        <v>206016</v>
      </c>
      <c r="H79" s="19">
        <f t="shared" si="44"/>
        <v>303589.71000000002</v>
      </c>
      <c r="I79" s="19">
        <f t="shared" si="44"/>
        <v>29691.43</v>
      </c>
      <c r="J79" s="19">
        <f t="shared" si="44"/>
        <v>371197.71</v>
      </c>
      <c r="K79" s="19">
        <f t="shared" si="44"/>
        <v>315915.43</v>
      </c>
      <c r="L79" s="19">
        <f t="shared" si="44"/>
        <v>195726.86</v>
      </c>
      <c r="M79" s="19">
        <f t="shared" si="44"/>
        <v>384534.86</v>
      </c>
      <c r="N79" s="19">
        <f t="shared" si="44"/>
        <v>239708.57</v>
      </c>
      <c r="O79" s="19">
        <f t="shared" si="44"/>
        <v>224300.57</v>
      </c>
      <c r="P79" s="19">
        <f t="shared" si="44"/>
        <v>234449.14</v>
      </c>
      <c r="Q79" s="19">
        <f>ROUND(Q28/0.07*0.02,2)</f>
        <v>197299.71</v>
      </c>
      <c r="R79" s="19">
        <f t="shared" si="44"/>
        <v>74142.86</v>
      </c>
      <c r="S79" s="19">
        <f t="shared" si="44"/>
        <v>89286.86</v>
      </c>
      <c r="T79" s="19">
        <f>ROUND(T28/0.07*0.02,2)</f>
        <v>78963.429999999993</v>
      </c>
      <c r="U79" s="19">
        <f t="shared" si="44"/>
        <v>135587.43</v>
      </c>
      <c r="V79" s="19">
        <f>ROUND(V28/0.07*0.02,2)</f>
        <v>139309.71</v>
      </c>
      <c r="W79" s="19">
        <f t="shared" si="44"/>
        <v>26259.43</v>
      </c>
      <c r="X79" s="19">
        <f t="shared" si="33"/>
        <v>3998378.8499999996</v>
      </c>
      <c r="Y79" s="93"/>
    </row>
    <row r="80" spans="1:25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 t="shared" ref="F80:W80" si="45">F81</f>
        <v>32000</v>
      </c>
      <c r="G80" s="19">
        <f t="shared" si="45"/>
        <v>0</v>
      </c>
      <c r="H80" s="19">
        <f t="shared" si="45"/>
        <v>0</v>
      </c>
      <c r="I80" s="19">
        <f t="shared" si="45"/>
        <v>0</v>
      </c>
      <c r="J80" s="19">
        <f t="shared" si="45"/>
        <v>32000</v>
      </c>
      <c r="K80" s="19">
        <f t="shared" si="45"/>
        <v>32000</v>
      </c>
      <c r="L80" s="19">
        <f t="shared" si="45"/>
        <v>0</v>
      </c>
      <c r="M80" s="19">
        <f t="shared" si="45"/>
        <v>0</v>
      </c>
      <c r="N80" s="19">
        <f t="shared" si="45"/>
        <v>0</v>
      </c>
      <c r="O80" s="19">
        <f t="shared" si="45"/>
        <v>32000</v>
      </c>
      <c r="P80" s="19">
        <f t="shared" si="45"/>
        <v>32000</v>
      </c>
      <c r="Q80" s="19">
        <f>Q81</f>
        <v>0</v>
      </c>
      <c r="R80" s="19">
        <f t="shared" si="45"/>
        <v>0</v>
      </c>
      <c r="S80" s="19">
        <f t="shared" si="45"/>
        <v>0</v>
      </c>
      <c r="T80" s="19">
        <f>T81</f>
        <v>0</v>
      </c>
      <c r="U80" s="19">
        <f t="shared" si="45"/>
        <v>0</v>
      </c>
      <c r="V80" s="19">
        <f>V81</f>
        <v>0</v>
      </c>
      <c r="W80" s="19">
        <f t="shared" si="45"/>
        <v>32000</v>
      </c>
      <c r="X80" s="19">
        <f t="shared" si="33"/>
        <v>224000</v>
      </c>
      <c r="Y80" s="93"/>
    </row>
    <row r="81" spans="1:26" ht="67.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>
        <v>32000</v>
      </c>
      <c r="K81" s="22">
        <v>32000</v>
      </c>
      <c r="L81" s="22"/>
      <c r="M81" s="22"/>
      <c r="N81" s="22"/>
      <c r="O81" s="22">
        <v>32000</v>
      </c>
      <c r="P81" s="22">
        <v>32000</v>
      </c>
      <c r="Q81" s="22"/>
      <c r="R81" s="22"/>
      <c r="S81" s="22"/>
      <c r="T81" s="22"/>
      <c r="U81" s="22"/>
      <c r="V81" s="22"/>
      <c r="W81" s="22">
        <v>32000</v>
      </c>
      <c r="X81" s="19">
        <f t="shared" si="33"/>
        <v>224000</v>
      </c>
      <c r="Y81" s="93"/>
    </row>
    <row r="82" spans="1:26">
      <c r="A82" s="90" t="s">
        <v>208</v>
      </c>
      <c r="B82" s="91" t="s">
        <v>216</v>
      </c>
      <c r="C82" s="91"/>
      <c r="D82" s="92" t="s">
        <v>28</v>
      </c>
      <c r="E82" s="19">
        <f>E83+E86+E89</f>
        <v>311520</v>
      </c>
      <c r="F82" s="19">
        <f t="shared" ref="F82:W82" si="46">F83+F86+F89</f>
        <v>311520</v>
      </c>
      <c r="G82" s="19">
        <f t="shared" si="46"/>
        <v>0</v>
      </c>
      <c r="H82" s="19">
        <f t="shared" si="46"/>
        <v>0</v>
      </c>
      <c r="I82" s="19">
        <f t="shared" si="46"/>
        <v>0</v>
      </c>
      <c r="J82" s="19">
        <f t="shared" si="46"/>
        <v>467280</v>
      </c>
      <c r="K82" s="19">
        <f t="shared" si="46"/>
        <v>481440</v>
      </c>
      <c r="L82" s="19">
        <f t="shared" si="46"/>
        <v>0</v>
      </c>
      <c r="M82" s="19">
        <f t="shared" si="46"/>
        <v>0</v>
      </c>
      <c r="N82" s="19">
        <f t="shared" si="46"/>
        <v>0</v>
      </c>
      <c r="O82" s="19">
        <f t="shared" si="46"/>
        <v>118000</v>
      </c>
      <c r="P82" s="19">
        <f t="shared" si="46"/>
        <v>108560</v>
      </c>
      <c r="Q82" s="19">
        <f>Q83+Q86+Q89</f>
        <v>0</v>
      </c>
      <c r="R82" s="19">
        <f t="shared" si="46"/>
        <v>0</v>
      </c>
      <c r="S82" s="19">
        <f t="shared" si="46"/>
        <v>0</v>
      </c>
      <c r="T82" s="19">
        <f>T83+T86+T89</f>
        <v>0</v>
      </c>
      <c r="U82" s="19">
        <f t="shared" si="46"/>
        <v>0</v>
      </c>
      <c r="V82" s="19">
        <f>V83+V86+V89</f>
        <v>0</v>
      </c>
      <c r="W82" s="19">
        <f t="shared" si="46"/>
        <v>84960</v>
      </c>
      <c r="X82" s="19">
        <f t="shared" si="33"/>
        <v>1883280</v>
      </c>
      <c r="Y82" s="93"/>
    </row>
    <row r="83" spans="1:2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 t="shared" ref="F83:W83" si="47">F84+F85</f>
        <v>0</v>
      </c>
      <c r="G83" s="19">
        <f t="shared" si="47"/>
        <v>0</v>
      </c>
      <c r="H83" s="19">
        <f t="shared" si="47"/>
        <v>0</v>
      </c>
      <c r="I83" s="19">
        <f t="shared" si="47"/>
        <v>0</v>
      </c>
      <c r="J83" s="19">
        <f t="shared" si="47"/>
        <v>0</v>
      </c>
      <c r="K83" s="19">
        <f t="shared" si="47"/>
        <v>0</v>
      </c>
      <c r="L83" s="19">
        <f t="shared" si="47"/>
        <v>0</v>
      </c>
      <c r="M83" s="19">
        <f t="shared" si="47"/>
        <v>0</v>
      </c>
      <c r="N83" s="19">
        <f t="shared" si="47"/>
        <v>0</v>
      </c>
      <c r="O83" s="19">
        <f t="shared" si="47"/>
        <v>0</v>
      </c>
      <c r="P83" s="19">
        <f t="shared" si="47"/>
        <v>0</v>
      </c>
      <c r="Q83" s="19">
        <f>Q84+Q85</f>
        <v>0</v>
      </c>
      <c r="R83" s="19">
        <f t="shared" si="47"/>
        <v>0</v>
      </c>
      <c r="S83" s="19">
        <f t="shared" si="47"/>
        <v>0</v>
      </c>
      <c r="T83" s="19">
        <f>T84+T85</f>
        <v>0</v>
      </c>
      <c r="U83" s="19">
        <f t="shared" si="47"/>
        <v>0</v>
      </c>
      <c r="V83" s="19">
        <f>V84+V85</f>
        <v>0</v>
      </c>
      <c r="W83" s="19">
        <f t="shared" si="47"/>
        <v>0</v>
      </c>
      <c r="X83" s="19">
        <f t="shared" si="33"/>
        <v>0</v>
      </c>
      <c r="Y83" s="93"/>
    </row>
    <row r="84" spans="1:2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99"/>
      <c r="P84" s="99"/>
      <c r="Q84" s="99"/>
      <c r="R84" s="99"/>
      <c r="S84" s="99"/>
      <c r="T84" s="99"/>
      <c r="U84" s="99"/>
      <c r="V84" s="99"/>
      <c r="W84" s="99"/>
      <c r="X84" s="19">
        <f t="shared" si="33"/>
        <v>0</v>
      </c>
      <c r="Y84" s="98"/>
    </row>
    <row r="85" spans="1:26" ht="22.5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99"/>
      <c r="P85" s="99"/>
      <c r="Q85" s="99"/>
      <c r="R85" s="99"/>
      <c r="S85" s="99"/>
      <c r="T85" s="99"/>
      <c r="U85" s="99"/>
      <c r="V85" s="99"/>
      <c r="W85" s="99"/>
      <c r="X85" s="19">
        <f t="shared" si="33"/>
        <v>0</v>
      </c>
      <c r="Y85" s="98"/>
    </row>
    <row r="86" spans="1:26">
      <c r="A86" s="90" t="s">
        <v>217</v>
      </c>
      <c r="B86" s="91" t="s">
        <v>225</v>
      </c>
      <c r="C86" s="91"/>
      <c r="D86" s="92" t="s">
        <v>28</v>
      </c>
      <c r="E86" s="19">
        <f>E87+E88</f>
        <v>311520</v>
      </c>
      <c r="F86" s="19">
        <f t="shared" ref="F86:W86" si="48">F87+F88</f>
        <v>311520</v>
      </c>
      <c r="G86" s="19">
        <f t="shared" si="48"/>
        <v>0</v>
      </c>
      <c r="H86" s="19">
        <f t="shared" si="48"/>
        <v>0</v>
      </c>
      <c r="I86" s="19">
        <f t="shared" si="48"/>
        <v>0</v>
      </c>
      <c r="J86" s="19">
        <f t="shared" si="48"/>
        <v>467280</v>
      </c>
      <c r="K86" s="19">
        <f t="shared" si="48"/>
        <v>481440</v>
      </c>
      <c r="L86" s="19">
        <f t="shared" si="48"/>
        <v>0</v>
      </c>
      <c r="M86" s="19">
        <f t="shared" si="48"/>
        <v>0</v>
      </c>
      <c r="N86" s="19">
        <f t="shared" si="48"/>
        <v>0</v>
      </c>
      <c r="O86" s="19">
        <f t="shared" si="48"/>
        <v>118000</v>
      </c>
      <c r="P86" s="19">
        <f t="shared" si="48"/>
        <v>108560</v>
      </c>
      <c r="Q86" s="19">
        <f>Q87+Q88</f>
        <v>0</v>
      </c>
      <c r="R86" s="19">
        <f t="shared" si="48"/>
        <v>0</v>
      </c>
      <c r="S86" s="19">
        <f t="shared" si="48"/>
        <v>0</v>
      </c>
      <c r="T86" s="19">
        <f>T87+T88</f>
        <v>0</v>
      </c>
      <c r="U86" s="19">
        <f t="shared" si="48"/>
        <v>0</v>
      </c>
      <c r="V86" s="19">
        <f>V87+V88</f>
        <v>0</v>
      </c>
      <c r="W86" s="19">
        <f t="shared" si="48"/>
        <v>84960</v>
      </c>
      <c r="X86" s="19">
        <f t="shared" si="33"/>
        <v>1883280</v>
      </c>
      <c r="Y86" s="93"/>
    </row>
    <row r="87" spans="1:26" s="96" customFormat="1" ht="33.7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26400</v>
      </c>
      <c r="F87" s="19">
        <f t="shared" ref="F87:W87" si="49">F104*400</f>
        <v>26400</v>
      </c>
      <c r="G87" s="19">
        <f t="shared" si="49"/>
        <v>0</v>
      </c>
      <c r="H87" s="19">
        <f t="shared" si="49"/>
        <v>0</v>
      </c>
      <c r="I87" s="19">
        <f t="shared" si="49"/>
        <v>0</v>
      </c>
      <c r="J87" s="19">
        <f t="shared" si="49"/>
        <v>39600</v>
      </c>
      <c r="K87" s="19">
        <f t="shared" si="49"/>
        <v>40800</v>
      </c>
      <c r="L87" s="19">
        <f t="shared" si="49"/>
        <v>0</v>
      </c>
      <c r="M87" s="19">
        <f t="shared" si="49"/>
        <v>0</v>
      </c>
      <c r="N87" s="19">
        <f t="shared" si="49"/>
        <v>0</v>
      </c>
      <c r="O87" s="19">
        <f t="shared" si="49"/>
        <v>10000</v>
      </c>
      <c r="P87" s="19">
        <f t="shared" si="49"/>
        <v>9200</v>
      </c>
      <c r="Q87" s="19">
        <f>Q104*400</f>
        <v>0</v>
      </c>
      <c r="R87" s="19">
        <f t="shared" si="49"/>
        <v>0</v>
      </c>
      <c r="S87" s="19">
        <f t="shared" si="49"/>
        <v>0</v>
      </c>
      <c r="T87" s="19">
        <f>T104*400</f>
        <v>0</v>
      </c>
      <c r="U87" s="19">
        <f t="shared" si="49"/>
        <v>0</v>
      </c>
      <c r="V87" s="19">
        <f>V104*400</f>
        <v>0</v>
      </c>
      <c r="W87" s="19">
        <f t="shared" si="49"/>
        <v>7200</v>
      </c>
      <c r="X87" s="19">
        <f t="shared" si="33"/>
        <v>159600</v>
      </c>
      <c r="Y87" s="93"/>
    </row>
    <row r="88" spans="1:26" s="96" customFormat="1" ht="33.7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285120</v>
      </c>
      <c r="F88" s="19">
        <f t="shared" ref="F88:W88" si="50">F104*4320</f>
        <v>285120</v>
      </c>
      <c r="G88" s="19">
        <f t="shared" si="50"/>
        <v>0</v>
      </c>
      <c r="H88" s="19">
        <f t="shared" si="50"/>
        <v>0</v>
      </c>
      <c r="I88" s="19">
        <f t="shared" si="50"/>
        <v>0</v>
      </c>
      <c r="J88" s="19">
        <f t="shared" si="50"/>
        <v>427680</v>
      </c>
      <c r="K88" s="19">
        <f t="shared" si="50"/>
        <v>440640</v>
      </c>
      <c r="L88" s="19">
        <f t="shared" si="50"/>
        <v>0</v>
      </c>
      <c r="M88" s="19">
        <f t="shared" si="50"/>
        <v>0</v>
      </c>
      <c r="N88" s="19">
        <f t="shared" si="50"/>
        <v>0</v>
      </c>
      <c r="O88" s="19">
        <f t="shared" si="50"/>
        <v>108000</v>
      </c>
      <c r="P88" s="19">
        <f t="shared" si="50"/>
        <v>99360</v>
      </c>
      <c r="Q88" s="19">
        <f>Q104*4320</f>
        <v>0</v>
      </c>
      <c r="R88" s="19">
        <f t="shared" si="50"/>
        <v>0</v>
      </c>
      <c r="S88" s="19">
        <f t="shared" si="50"/>
        <v>0</v>
      </c>
      <c r="T88" s="19">
        <f>T104*4320</f>
        <v>0</v>
      </c>
      <c r="U88" s="19">
        <f t="shared" si="50"/>
        <v>0</v>
      </c>
      <c r="V88" s="19">
        <f>V104*4320</f>
        <v>0</v>
      </c>
      <c r="W88" s="19">
        <f t="shared" si="50"/>
        <v>77760</v>
      </c>
      <c r="X88" s="19">
        <f t="shared" si="33"/>
        <v>1723680</v>
      </c>
      <c r="Y88" s="93"/>
    </row>
    <row r="89" spans="1:2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04"/>
      <c r="P89" s="104"/>
      <c r="Q89" s="104"/>
      <c r="R89" s="104"/>
      <c r="S89" s="104"/>
      <c r="T89" s="104"/>
      <c r="U89" s="104"/>
      <c r="V89" s="104"/>
      <c r="W89" s="104"/>
      <c r="X89" s="19">
        <f t="shared" si="33"/>
        <v>0</v>
      </c>
      <c r="Y89" s="98"/>
    </row>
    <row r="90" spans="1:2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 t="shared" ref="F90:W90" si="51">F91</f>
        <v>0</v>
      </c>
      <c r="G90" s="19">
        <f t="shared" si="51"/>
        <v>32000</v>
      </c>
      <c r="H90" s="19">
        <f t="shared" si="51"/>
        <v>32000</v>
      </c>
      <c r="I90" s="19">
        <f t="shared" si="51"/>
        <v>32000</v>
      </c>
      <c r="J90" s="19">
        <f t="shared" si="51"/>
        <v>10000</v>
      </c>
      <c r="K90" s="19">
        <f t="shared" si="51"/>
        <v>0</v>
      </c>
      <c r="L90" s="19">
        <f t="shared" si="51"/>
        <v>32000</v>
      </c>
      <c r="M90" s="19">
        <f t="shared" si="51"/>
        <v>32000</v>
      </c>
      <c r="N90" s="19">
        <f t="shared" si="51"/>
        <v>32000</v>
      </c>
      <c r="O90" s="19">
        <f t="shared" si="51"/>
        <v>5000</v>
      </c>
      <c r="P90" s="19">
        <f t="shared" si="51"/>
        <v>5000</v>
      </c>
      <c r="Q90" s="19">
        <f>Q91</f>
        <v>32000</v>
      </c>
      <c r="R90" s="19">
        <f t="shared" si="51"/>
        <v>32000</v>
      </c>
      <c r="S90" s="19">
        <f t="shared" si="51"/>
        <v>32000</v>
      </c>
      <c r="T90" s="19">
        <f>T91</f>
        <v>32000</v>
      </c>
      <c r="U90" s="19">
        <f t="shared" si="51"/>
        <v>32000</v>
      </c>
      <c r="V90" s="19">
        <f>V91</f>
        <v>32000</v>
      </c>
      <c r="W90" s="19">
        <f t="shared" si="51"/>
        <v>0</v>
      </c>
      <c r="X90" s="19">
        <f t="shared" ref="X90:X106" si="52">SUM(E90:W90)</f>
        <v>404000</v>
      </c>
      <c r="Y90" s="93"/>
    </row>
    <row r="91" spans="1:26" ht="124.5" thickBot="1">
      <c r="A91" s="90" t="s">
        <v>229</v>
      </c>
      <c r="B91" s="105" t="s">
        <v>237</v>
      </c>
      <c r="C91" s="91" t="s">
        <v>35</v>
      </c>
      <c r="D91" s="106" t="s">
        <v>519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10000</v>
      </c>
      <c r="K91" s="107"/>
      <c r="L91" s="107">
        <v>32000</v>
      </c>
      <c r="M91" s="107">
        <v>32000</v>
      </c>
      <c r="N91" s="107">
        <v>32000</v>
      </c>
      <c r="O91" s="107">
        <v>5000</v>
      </c>
      <c r="P91" s="107">
        <v>5000</v>
      </c>
      <c r="Q91" s="107">
        <v>32000</v>
      </c>
      <c r="R91" s="107">
        <v>32000</v>
      </c>
      <c r="S91" s="107">
        <v>32000</v>
      </c>
      <c r="T91" s="107">
        <v>32000</v>
      </c>
      <c r="U91" s="107">
        <v>32000</v>
      </c>
      <c r="V91" s="107">
        <v>32000</v>
      </c>
      <c r="W91" s="107"/>
      <c r="X91" s="19">
        <f t="shared" si="52"/>
        <v>404000</v>
      </c>
      <c r="Y91" s="108"/>
    </row>
    <row r="92" spans="1:2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11"/>
      <c r="P92" s="111"/>
      <c r="Q92" s="111"/>
      <c r="R92" s="111"/>
      <c r="S92" s="111"/>
      <c r="T92" s="111"/>
      <c r="U92" s="111"/>
      <c r="V92" s="111"/>
      <c r="W92" s="111"/>
      <c r="X92" s="19">
        <f t="shared" si="52"/>
        <v>0</v>
      </c>
      <c r="Y92" s="112"/>
    </row>
    <row r="93" spans="1:26" ht="33.75">
      <c r="A93" s="90" t="s">
        <v>234</v>
      </c>
      <c r="B93" s="91" t="s">
        <v>242</v>
      </c>
      <c r="C93" s="91"/>
      <c r="D93" s="92" t="s">
        <v>520</v>
      </c>
      <c r="E93" s="19">
        <f t="shared" ref="E93:W93" si="53">E94+E95+E96+E97</f>
        <v>85</v>
      </c>
      <c r="F93" s="19">
        <f t="shared" si="53"/>
        <v>84</v>
      </c>
      <c r="G93" s="19">
        <f t="shared" si="53"/>
        <v>60</v>
      </c>
      <c r="H93" s="19">
        <f t="shared" si="53"/>
        <v>74</v>
      </c>
      <c r="I93" s="19">
        <f>I94+I95+I96+I97</f>
        <v>11</v>
      </c>
      <c r="J93" s="19">
        <f t="shared" si="53"/>
        <v>99</v>
      </c>
      <c r="K93" s="19">
        <f t="shared" si="53"/>
        <v>81</v>
      </c>
      <c r="L93" s="19">
        <f t="shared" si="53"/>
        <v>48</v>
      </c>
      <c r="M93" s="19">
        <f>M94+M95+M96+M97</f>
        <v>92</v>
      </c>
      <c r="N93" s="19">
        <f t="shared" si="53"/>
        <v>61</v>
      </c>
      <c r="O93" s="19">
        <f t="shared" si="53"/>
        <v>58</v>
      </c>
      <c r="P93" s="19">
        <f t="shared" si="53"/>
        <v>61</v>
      </c>
      <c r="Q93" s="19">
        <f t="shared" si="53"/>
        <v>55</v>
      </c>
      <c r="R93" s="19">
        <f t="shared" si="53"/>
        <v>17</v>
      </c>
      <c r="S93" s="19">
        <f t="shared" si="53"/>
        <v>23</v>
      </c>
      <c r="T93" s="19">
        <f t="shared" si="53"/>
        <v>23</v>
      </c>
      <c r="U93" s="19">
        <f t="shared" si="53"/>
        <v>38</v>
      </c>
      <c r="V93" s="19">
        <f t="shared" si="53"/>
        <v>36</v>
      </c>
      <c r="W93" s="19">
        <f t="shared" si="53"/>
        <v>6</v>
      </c>
      <c r="X93" s="19">
        <f t="shared" si="52"/>
        <v>1012</v>
      </c>
      <c r="Y93" s="93"/>
      <c r="Z93" s="86">
        <v>1012</v>
      </c>
    </row>
    <row r="94" spans="1:26">
      <c r="A94" s="90" t="s">
        <v>236</v>
      </c>
      <c r="B94" s="113" t="s">
        <v>245</v>
      </c>
      <c r="C94" s="113"/>
      <c r="D94" s="98"/>
      <c r="E94" s="99">
        <v>85</v>
      </c>
      <c r="F94" s="99">
        <v>84</v>
      </c>
      <c r="G94" s="99">
        <v>31</v>
      </c>
      <c r="H94" s="99">
        <v>74</v>
      </c>
      <c r="I94" s="99">
        <v>11</v>
      </c>
      <c r="J94" s="99"/>
      <c r="K94" s="99"/>
      <c r="L94" s="99"/>
      <c r="M94" s="99"/>
      <c r="N94" s="99"/>
      <c r="O94" s="99"/>
      <c r="P94" s="99"/>
      <c r="Q94" s="99"/>
      <c r="R94" s="99"/>
      <c r="S94" s="99"/>
      <c r="T94" s="99"/>
      <c r="U94" s="99"/>
      <c r="V94" s="99"/>
      <c r="W94" s="99"/>
      <c r="X94" s="19">
        <f t="shared" si="52"/>
        <v>285</v>
      </c>
      <c r="Y94" s="93"/>
      <c r="Z94" s="86">
        <v>285</v>
      </c>
    </row>
    <row r="95" spans="1:26">
      <c r="A95" s="90" t="s">
        <v>239</v>
      </c>
      <c r="B95" s="113" t="s">
        <v>247</v>
      </c>
      <c r="C95" s="113"/>
      <c r="D95" s="92"/>
      <c r="E95" s="22"/>
      <c r="F95" s="22"/>
      <c r="G95" s="22">
        <v>29</v>
      </c>
      <c r="H95" s="22"/>
      <c r="I95" s="22"/>
      <c r="J95" s="22">
        <v>99</v>
      </c>
      <c r="K95" s="22">
        <v>81</v>
      </c>
      <c r="L95" s="22">
        <v>48</v>
      </c>
      <c r="M95" s="22">
        <v>92</v>
      </c>
      <c r="N95" s="22">
        <v>61</v>
      </c>
      <c r="O95" s="22"/>
      <c r="P95" s="22"/>
      <c r="Q95" s="22"/>
      <c r="R95" s="22"/>
      <c r="S95" s="22"/>
      <c r="T95" s="22"/>
      <c r="U95" s="22"/>
      <c r="V95" s="22"/>
      <c r="W95" s="22"/>
      <c r="X95" s="19">
        <f t="shared" si="52"/>
        <v>410</v>
      </c>
      <c r="Y95" s="93"/>
      <c r="Z95" s="86">
        <v>410</v>
      </c>
    </row>
    <row r="96" spans="1:2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/>
      <c r="K96" s="99"/>
      <c r="L96" s="99"/>
      <c r="M96" s="99"/>
      <c r="N96" s="99"/>
      <c r="O96" s="99">
        <v>58</v>
      </c>
      <c r="P96" s="99">
        <v>61</v>
      </c>
      <c r="Q96" s="99">
        <v>55</v>
      </c>
      <c r="R96" s="99">
        <v>17</v>
      </c>
      <c r="S96" s="99">
        <v>23</v>
      </c>
      <c r="T96" s="99">
        <v>23</v>
      </c>
      <c r="U96" s="99">
        <v>38</v>
      </c>
      <c r="V96" s="99">
        <v>36</v>
      </c>
      <c r="W96" s="99"/>
      <c r="X96" s="19">
        <f t="shared" si="52"/>
        <v>311</v>
      </c>
      <c r="Y96" s="93"/>
      <c r="Z96" s="86">
        <v>311</v>
      </c>
    </row>
    <row r="97" spans="1:2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/>
      <c r="O97" s="99"/>
      <c r="P97" s="99"/>
      <c r="Q97" s="99"/>
      <c r="R97" s="99"/>
      <c r="S97" s="99"/>
      <c r="T97" s="99"/>
      <c r="U97" s="99"/>
      <c r="V97" s="99"/>
      <c r="W97" s="99">
        <v>6</v>
      </c>
      <c r="X97" s="19">
        <f t="shared" si="52"/>
        <v>6</v>
      </c>
      <c r="Y97" s="93"/>
      <c r="Z97" s="86">
        <v>6</v>
      </c>
    </row>
    <row r="98" spans="1:26" ht="45">
      <c r="A98" s="90" t="s">
        <v>246</v>
      </c>
      <c r="B98" s="91" t="s">
        <v>253</v>
      </c>
      <c r="C98" s="91"/>
      <c r="D98" s="92" t="s">
        <v>521</v>
      </c>
      <c r="E98" s="19">
        <f>E99+E100+E101+E102</f>
        <v>931</v>
      </c>
      <c r="F98" s="19">
        <f t="shared" ref="F98:W98" si="54">F99+F100+F101+F102</f>
        <v>961</v>
      </c>
      <c r="G98" s="19">
        <f t="shared" si="54"/>
        <v>832</v>
      </c>
      <c r="H98" s="19">
        <f t="shared" si="54"/>
        <v>979</v>
      </c>
      <c r="I98" s="19">
        <f t="shared" si="54"/>
        <v>144</v>
      </c>
      <c r="J98" s="19">
        <f t="shared" si="54"/>
        <v>1493</v>
      </c>
      <c r="K98" s="19">
        <f t="shared" si="54"/>
        <v>1094</v>
      </c>
      <c r="L98" s="19">
        <f t="shared" si="54"/>
        <v>813</v>
      </c>
      <c r="M98" s="19">
        <f t="shared" si="54"/>
        <v>1378</v>
      </c>
      <c r="N98" s="19">
        <f t="shared" si="54"/>
        <v>971</v>
      </c>
      <c r="O98" s="19">
        <f t="shared" si="54"/>
        <v>670</v>
      </c>
      <c r="P98" s="19">
        <f t="shared" si="54"/>
        <v>911</v>
      </c>
      <c r="Q98" s="19">
        <f>Q99+Q100+Q101+Q102</f>
        <v>705</v>
      </c>
      <c r="R98" s="19">
        <f t="shared" si="54"/>
        <v>205</v>
      </c>
      <c r="S98" s="19">
        <f t="shared" si="54"/>
        <v>358</v>
      </c>
      <c r="T98" s="19">
        <f>T99+T100+T101+T102</f>
        <v>367</v>
      </c>
      <c r="U98" s="19">
        <f t="shared" si="54"/>
        <v>478</v>
      </c>
      <c r="V98" s="19">
        <f>V99+V100+V101+V102</f>
        <v>551</v>
      </c>
      <c r="W98" s="19">
        <f t="shared" si="54"/>
        <v>0</v>
      </c>
      <c r="X98" s="19">
        <f t="shared" si="52"/>
        <v>13841</v>
      </c>
      <c r="Y98" s="93"/>
    </row>
    <row r="99" spans="1:26">
      <c r="A99" s="90" t="s">
        <v>248</v>
      </c>
      <c r="B99" s="113" t="s">
        <v>245</v>
      </c>
      <c r="C99" s="113"/>
      <c r="D99" s="98"/>
      <c r="E99" s="99">
        <v>931</v>
      </c>
      <c r="F99" s="99">
        <v>961</v>
      </c>
      <c r="G99" s="99">
        <v>361</v>
      </c>
      <c r="H99" s="99">
        <v>979</v>
      </c>
      <c r="I99" s="99">
        <v>144</v>
      </c>
      <c r="J99" s="99"/>
      <c r="K99" s="99"/>
      <c r="L99" s="99"/>
      <c r="M99" s="99"/>
      <c r="N99" s="99"/>
      <c r="O99" s="99"/>
      <c r="P99" s="99"/>
      <c r="Q99" s="99"/>
      <c r="R99" s="99"/>
      <c r="S99" s="99"/>
      <c r="T99" s="99"/>
      <c r="U99" s="99"/>
      <c r="V99" s="99"/>
      <c r="W99" s="99"/>
      <c r="X99" s="19">
        <f t="shared" si="52"/>
        <v>3376</v>
      </c>
      <c r="Y99" s="93"/>
    </row>
    <row r="100" spans="1:26">
      <c r="A100" s="90" t="s">
        <v>250</v>
      </c>
      <c r="B100" s="113" t="s">
        <v>247</v>
      </c>
      <c r="C100" s="113"/>
      <c r="D100" s="92"/>
      <c r="E100" s="22"/>
      <c r="F100" s="22"/>
      <c r="G100" s="22">
        <v>471</v>
      </c>
      <c r="H100" s="22"/>
      <c r="I100" s="22"/>
      <c r="J100" s="22">
        <v>1493</v>
      </c>
      <c r="K100" s="22">
        <v>1094</v>
      </c>
      <c r="L100" s="22">
        <v>813</v>
      </c>
      <c r="M100" s="22">
        <v>1378</v>
      </c>
      <c r="N100" s="22">
        <v>971</v>
      </c>
      <c r="O100" s="22"/>
      <c r="P100" s="22"/>
      <c r="Q100" s="22"/>
      <c r="R100" s="22"/>
      <c r="S100" s="22"/>
      <c r="T100" s="22"/>
      <c r="U100" s="22"/>
      <c r="V100" s="22"/>
      <c r="W100" s="22"/>
      <c r="X100" s="19">
        <f t="shared" si="52"/>
        <v>6220</v>
      </c>
      <c r="Y100" s="93"/>
    </row>
    <row r="101" spans="1:2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/>
      <c r="K101" s="99"/>
      <c r="L101" s="99"/>
      <c r="M101" s="99"/>
      <c r="N101" s="99"/>
      <c r="O101" s="99">
        <v>670</v>
      </c>
      <c r="P101" s="99">
        <v>911</v>
      </c>
      <c r="Q101" s="99">
        <v>705</v>
      </c>
      <c r="R101" s="99">
        <v>205</v>
      </c>
      <c r="S101" s="99">
        <v>358</v>
      </c>
      <c r="T101" s="99">
        <v>367</v>
      </c>
      <c r="U101" s="99">
        <v>478</v>
      </c>
      <c r="V101" s="99">
        <v>551</v>
      </c>
      <c r="W101" s="99"/>
      <c r="X101" s="19">
        <f t="shared" si="52"/>
        <v>4245</v>
      </c>
      <c r="Y101" s="93"/>
    </row>
    <row r="102" spans="1:2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99"/>
      <c r="P102" s="99"/>
      <c r="Q102" s="99"/>
      <c r="R102" s="99"/>
      <c r="S102" s="99"/>
      <c r="T102" s="99"/>
      <c r="U102" s="99"/>
      <c r="V102" s="99"/>
      <c r="W102" s="99"/>
      <c r="X102" s="19">
        <f t="shared" si="52"/>
        <v>0</v>
      </c>
      <c r="Y102" s="93"/>
    </row>
    <row r="103" spans="1:2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14"/>
      <c r="P103" s="114"/>
      <c r="Q103" s="114"/>
      <c r="R103" s="114"/>
      <c r="S103" s="114"/>
      <c r="T103" s="114"/>
      <c r="U103" s="114"/>
      <c r="V103" s="114"/>
      <c r="W103" s="114"/>
      <c r="X103" s="19">
        <f t="shared" si="52"/>
        <v>0</v>
      </c>
      <c r="Y103" s="93"/>
    </row>
    <row r="104" spans="1:26">
      <c r="A104" s="90" t="s">
        <v>257</v>
      </c>
      <c r="B104" s="91" t="s">
        <v>261</v>
      </c>
      <c r="C104" s="91"/>
      <c r="D104" s="92"/>
      <c r="E104" s="22">
        <v>66</v>
      </c>
      <c r="F104" s="22">
        <v>66</v>
      </c>
      <c r="G104" s="22"/>
      <c r="H104" s="22"/>
      <c r="I104" s="22"/>
      <c r="J104" s="22">
        <v>99</v>
      </c>
      <c r="K104" s="22">
        <v>102</v>
      </c>
      <c r="L104" s="22"/>
      <c r="M104" s="22"/>
      <c r="N104" s="22"/>
      <c r="O104" s="22">
        <v>25</v>
      </c>
      <c r="P104" s="22">
        <v>23</v>
      </c>
      <c r="Q104" s="22"/>
      <c r="R104" s="22"/>
      <c r="S104" s="22"/>
      <c r="T104" s="22"/>
      <c r="U104" s="22"/>
      <c r="V104" s="22"/>
      <c r="W104" s="22">
        <v>18</v>
      </c>
      <c r="X104" s="19">
        <f t="shared" si="52"/>
        <v>399</v>
      </c>
      <c r="Y104" s="93"/>
    </row>
    <row r="105" spans="1:26">
      <c r="A105" s="90" t="s">
        <v>258</v>
      </c>
      <c r="B105" s="113" t="s">
        <v>262</v>
      </c>
      <c r="C105" s="113"/>
      <c r="D105" s="102"/>
      <c r="E105" s="22">
        <v>17063</v>
      </c>
      <c r="F105" s="22">
        <v>11923</v>
      </c>
      <c r="G105" s="22">
        <v>47723.69</v>
      </c>
      <c r="H105" s="22">
        <v>12788.7</v>
      </c>
      <c r="I105" s="22">
        <v>15865.86</v>
      </c>
      <c r="J105" s="22">
        <v>23546.35</v>
      </c>
      <c r="K105" s="22">
        <v>16490.189999999999</v>
      </c>
      <c r="L105" s="22">
        <v>16648.97</v>
      </c>
      <c r="M105" s="22">
        <v>21871.439999999999</v>
      </c>
      <c r="N105" s="22">
        <v>11914.29</v>
      </c>
      <c r="O105" s="22">
        <v>7654.77</v>
      </c>
      <c r="P105" s="22">
        <v>12113.78</v>
      </c>
      <c r="Q105" s="22">
        <v>10438.120000000001</v>
      </c>
      <c r="R105" s="22">
        <v>6080</v>
      </c>
      <c r="S105" s="22">
        <v>5747.79</v>
      </c>
      <c r="T105" s="22">
        <v>11939.6</v>
      </c>
      <c r="U105" s="22">
        <v>11286</v>
      </c>
      <c r="V105" s="22">
        <v>13520</v>
      </c>
      <c r="W105" s="22">
        <v>5648</v>
      </c>
      <c r="X105" s="19">
        <f t="shared" si="52"/>
        <v>280263.55000000005</v>
      </c>
      <c r="Y105" s="93"/>
    </row>
    <row r="106" spans="1:26">
      <c r="A106" s="90" t="s">
        <v>259</v>
      </c>
      <c r="B106" s="113" t="s">
        <v>263</v>
      </c>
      <c r="C106" s="113"/>
      <c r="D106" s="102"/>
      <c r="E106" s="22">
        <v>15829</v>
      </c>
      <c r="F106" s="22">
        <v>10360</v>
      </c>
      <c r="G106" s="22">
        <v>16263</v>
      </c>
      <c r="H106" s="22">
        <v>10179</v>
      </c>
      <c r="I106" s="22">
        <v>8547.4500000000007</v>
      </c>
      <c r="J106" s="22">
        <v>19712</v>
      </c>
      <c r="K106" s="22">
        <v>11160</v>
      </c>
      <c r="L106" s="22">
        <v>11125</v>
      </c>
      <c r="M106" s="22">
        <v>15700</v>
      </c>
      <c r="N106" s="22">
        <v>8447.1</v>
      </c>
      <c r="O106" s="22">
        <v>5134</v>
      </c>
      <c r="P106" s="22">
        <v>4330</v>
      </c>
      <c r="Q106" s="22">
        <v>4266</v>
      </c>
      <c r="R106" s="22">
        <v>2500</v>
      </c>
      <c r="S106" s="22">
        <v>2519</v>
      </c>
      <c r="T106" s="22">
        <v>4999</v>
      </c>
      <c r="U106" s="22">
        <v>4627.34</v>
      </c>
      <c r="V106" s="22">
        <v>5045</v>
      </c>
      <c r="W106" s="22">
        <v>2320</v>
      </c>
      <c r="X106" s="19">
        <f t="shared" si="52"/>
        <v>163062.88999999998</v>
      </c>
      <c r="Y106" s="93"/>
    </row>
    <row r="107" spans="1:26">
      <c r="E107" s="86">
        <f t="shared" ref="E107:X107" si="55">E4/E93</f>
        <v>352227.89294117643</v>
      </c>
      <c r="F107" s="86">
        <f t="shared" si="55"/>
        <v>354780.29130952386</v>
      </c>
      <c r="G107" s="86">
        <f t="shared" si="55"/>
        <v>337276.30083333334</v>
      </c>
      <c r="H107" s="86">
        <f t="shared" si="55"/>
        <v>337169.33648648654</v>
      </c>
      <c r="I107" s="86">
        <f t="shared" si="55"/>
        <v>298220.30545454542</v>
      </c>
      <c r="J107" s="86">
        <f t="shared" si="55"/>
        <v>339855.60333333339</v>
      </c>
      <c r="K107" s="86">
        <f t="shared" si="55"/>
        <v>338156.7904938272</v>
      </c>
      <c r="L107" s="86">
        <f t="shared" si="55"/>
        <v>335305.47416666668</v>
      </c>
      <c r="M107" s="86">
        <f t="shared" si="55"/>
        <v>338472.80630434782</v>
      </c>
      <c r="N107" s="86">
        <f t="shared" si="55"/>
        <v>330556.32524590165</v>
      </c>
      <c r="O107" s="86">
        <f t="shared" si="55"/>
        <v>315525.71741379309</v>
      </c>
      <c r="P107" s="86">
        <f t="shared" si="55"/>
        <v>315751.01262295083</v>
      </c>
      <c r="Q107" s="86">
        <f t="shared" si="55"/>
        <v>306328.60327272728</v>
      </c>
      <c r="R107" s="86">
        <f t="shared" si="55"/>
        <v>327815.26529411762</v>
      </c>
      <c r="S107" s="86">
        <f t="shared" si="55"/>
        <v>317425.32347826083</v>
      </c>
      <c r="T107" s="86">
        <f t="shared" si="55"/>
        <v>310922.95347826084</v>
      </c>
      <c r="U107" s="86">
        <f t="shared" si="55"/>
        <v>305764.5802631579</v>
      </c>
      <c r="V107" s="86">
        <f t="shared" si="55"/>
        <v>314842.61277777771</v>
      </c>
      <c r="W107" s="86">
        <f t="shared" si="55"/>
        <v>346791.34500000003</v>
      </c>
      <c r="X107" s="86">
        <f t="shared" si="55"/>
        <v>332125.82197628461</v>
      </c>
    </row>
  </sheetData>
  <protectedRanges>
    <protectedRange password="E9C1" sqref="D28 X21:Y26 Y20 Y10 Y27 X2:Y9 A2:D5 X11:Y19 B6:D26 X28:Y106 B30:D106 A6:A106" name="区域1_1"/>
    <protectedRange password="E9C1" sqref="B27:C29" name="区域1_1_1"/>
    <protectedRange password="E9C1" sqref="D27" name="区域1"/>
    <protectedRange password="E9C1" sqref="D29" name="区域1_2"/>
    <protectedRange password="E9C1" sqref="O2:O3" name="区域1_1_17"/>
    <protectedRange password="E9C1" sqref="F2:F3" name="区域1_1_2"/>
    <protectedRange password="E9C1" sqref="U2:U3" name="区域1_1_7"/>
    <protectedRange password="E9C1" sqref="P2:P3" name="区域1_1_21"/>
    <protectedRange password="E9C1" sqref="W2:W3" name="区域1_1_22"/>
    <protectedRange password="E9C1" sqref="H2:H3" name="区域1_1_5"/>
    <protectedRange password="E9C1" sqref="G2:G3" name="区域1_1_13"/>
    <protectedRange password="E9C1" sqref="R2:R3" name="区域1_1_3"/>
    <protectedRange password="E9C1" sqref="S2:S3" name="区域1_1_4"/>
    <protectedRange password="E9C1" sqref="L2:L3" name="区域1_1_6"/>
    <protectedRange password="E9C1" sqref="Q2:Q3" name="区域1_1_11"/>
    <protectedRange password="E9C1" sqref="N2:N3" name="区域1_1_12"/>
    <protectedRange password="E9C1" sqref="T2:T3" name="区域1_1_9"/>
    <protectedRange password="E9C1" sqref="V2:V3" name="区域1_1_10"/>
    <protectedRange password="E9C1" sqref="J2:J3" name="区域1_1_14"/>
    <protectedRange password="E9C1" sqref="E2:E3" name="区域1_1_16"/>
    <protectedRange password="E9C1" sqref="K2:K3" name="区域1_1_23"/>
    <protectedRange password="E9C1" sqref="I2:I3" name="区域1_1_8"/>
    <protectedRange password="E9C1" sqref="M2:M3" name="区域1_1_15"/>
  </protectedRanges>
  <mergeCells count="1">
    <mergeCell ref="A1:Y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65" orientation="landscape" r:id="rId1"/>
  <headerFooter>
    <oddFooter>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X107"/>
  <sheetViews>
    <sheetView workbookViewId="0">
      <pane xSplit="4" ySplit="2" topLeftCell="O77" activePane="bottomRight" state="frozen"/>
      <selection pane="topRight" activeCell="E1" sqref="E1"/>
      <selection pane="bottomLeft" activeCell="A3" sqref="A3"/>
      <selection pane="bottomRight" activeCell="V77" sqref="V77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4" ht="25.5">
      <c r="A1" s="835" t="s">
        <v>0</v>
      </c>
      <c r="B1" s="836"/>
      <c r="C1" s="836"/>
      <c r="D1" s="836"/>
      <c r="E1" s="836"/>
      <c r="F1" s="836"/>
      <c r="G1" s="836"/>
      <c r="H1" s="836"/>
      <c r="I1" s="836"/>
      <c r="J1" s="836"/>
      <c r="K1" s="836"/>
      <c r="L1" s="836"/>
      <c r="M1" s="836"/>
      <c r="N1" s="836"/>
      <c r="O1" s="836"/>
      <c r="P1" s="836"/>
      <c r="Q1" s="836"/>
      <c r="R1" s="836"/>
      <c r="S1" s="836"/>
      <c r="T1" s="836"/>
      <c r="U1" s="836"/>
      <c r="V1" s="836"/>
      <c r="W1" s="836"/>
      <c r="X1" s="836"/>
    </row>
    <row r="2" spans="1:24" ht="30" customHeight="1">
      <c r="A2" s="2" t="s">
        <v>1</v>
      </c>
      <c r="B2" s="2" t="s">
        <v>2</v>
      </c>
      <c r="C2" s="2" t="s">
        <v>3</v>
      </c>
      <c r="D2" s="3" t="s">
        <v>4</v>
      </c>
      <c r="E2" s="37" t="s">
        <v>670</v>
      </c>
      <c r="F2" s="37" t="s">
        <v>671</v>
      </c>
      <c r="G2" s="37" t="s">
        <v>672</v>
      </c>
      <c r="H2" s="37" t="s">
        <v>673</v>
      </c>
      <c r="I2" s="37" t="s">
        <v>674</v>
      </c>
      <c r="J2" s="37" t="s">
        <v>675</v>
      </c>
      <c r="K2" s="37" t="s">
        <v>676</v>
      </c>
      <c r="L2" s="37" t="s">
        <v>677</v>
      </c>
      <c r="M2" s="37" t="s">
        <v>678</v>
      </c>
      <c r="N2" s="37" t="s">
        <v>679</v>
      </c>
      <c r="O2" s="37" t="s">
        <v>680</v>
      </c>
      <c r="P2" s="37" t="s">
        <v>681</v>
      </c>
      <c r="Q2" s="37" t="s">
        <v>682</v>
      </c>
      <c r="R2" s="37" t="s">
        <v>683</v>
      </c>
      <c r="S2" s="37" t="s">
        <v>684</v>
      </c>
      <c r="T2" s="37" t="s">
        <v>685</v>
      </c>
      <c r="U2" s="37" t="s">
        <v>686</v>
      </c>
      <c r="V2" s="3" t="s">
        <v>687</v>
      </c>
      <c r="W2" s="3" t="s">
        <v>24</v>
      </c>
      <c r="X2" s="4" t="s">
        <v>25</v>
      </c>
    </row>
    <row r="3" spans="1:24">
      <c r="A3" s="5" t="s">
        <v>26</v>
      </c>
      <c r="B3" s="6" t="s">
        <v>27</v>
      </c>
      <c r="C3" s="6"/>
      <c r="D3" s="7" t="s">
        <v>28</v>
      </c>
      <c r="E3" s="8">
        <f t="shared" ref="E3:V3" si="0">E4+E30+E49</f>
        <v>25749371.010000002</v>
      </c>
      <c r="F3" s="8">
        <f t="shared" si="0"/>
        <v>28647437.279999997</v>
      </c>
      <c r="G3" s="8">
        <f t="shared" si="0"/>
        <v>31375353.080000002</v>
      </c>
      <c r="H3" s="8">
        <f t="shared" si="0"/>
        <v>31265195.859999999</v>
      </c>
      <c r="I3" s="8">
        <f t="shared" si="0"/>
        <v>32473392.98</v>
      </c>
      <c r="J3" s="8">
        <f t="shared" si="0"/>
        <v>25284351.819999997</v>
      </c>
      <c r="K3" s="8">
        <f t="shared" si="0"/>
        <v>46585324.780000001</v>
      </c>
      <c r="L3" s="8">
        <f t="shared" si="0"/>
        <v>22068860.960000001</v>
      </c>
      <c r="M3" s="8">
        <f t="shared" si="0"/>
        <v>16631664.440000001</v>
      </c>
      <c r="N3" s="8">
        <f t="shared" si="0"/>
        <v>25018408.670000002</v>
      </c>
      <c r="O3" s="8">
        <f t="shared" si="0"/>
        <v>7722931.7199999997</v>
      </c>
      <c r="P3" s="8">
        <f t="shared" si="0"/>
        <v>17813558.870000001</v>
      </c>
      <c r="Q3" s="8">
        <f t="shared" si="0"/>
        <v>9056616.3200000003</v>
      </c>
      <c r="R3" s="8">
        <f t="shared" si="0"/>
        <v>14053529.360000001</v>
      </c>
      <c r="S3" s="8">
        <f t="shared" si="0"/>
        <v>6119342.3300000001</v>
      </c>
      <c r="T3" s="8">
        <f t="shared" si="0"/>
        <v>2660989.8099999996</v>
      </c>
      <c r="U3" s="8">
        <f t="shared" si="0"/>
        <v>1584680.39</v>
      </c>
      <c r="V3" s="8">
        <f t="shared" si="0"/>
        <v>26971562</v>
      </c>
      <c r="W3" s="8">
        <f t="shared" ref="W3:W9" si="1">SUM(E3:V3)</f>
        <v>371082571.68000001</v>
      </c>
      <c r="X3" s="9"/>
    </row>
    <row r="4" spans="1:24">
      <c r="A4" s="5" t="s">
        <v>29</v>
      </c>
      <c r="B4" s="6" t="s">
        <v>30</v>
      </c>
      <c r="C4" s="6"/>
      <c r="D4" s="7" t="s">
        <v>28</v>
      </c>
      <c r="E4" s="8">
        <f t="shared" ref="E4:V4" si="2">E5+E8+E12+E15+E18+E20+E23+E25+E27+E28+E29</f>
        <v>22602975.420000002</v>
      </c>
      <c r="F4" s="8">
        <f t="shared" si="2"/>
        <v>25108542.339999996</v>
      </c>
      <c r="G4" s="8">
        <f t="shared" si="2"/>
        <v>26976782.170000002</v>
      </c>
      <c r="H4" s="8">
        <f t="shared" si="2"/>
        <v>26043333.419999998</v>
      </c>
      <c r="I4" s="8">
        <f t="shared" si="2"/>
        <v>28849508.350000001</v>
      </c>
      <c r="J4" s="8">
        <f t="shared" si="2"/>
        <v>21999882.279999997</v>
      </c>
      <c r="K4" s="8">
        <f t="shared" si="2"/>
        <v>39683083.550000004</v>
      </c>
      <c r="L4" s="8">
        <f t="shared" si="2"/>
        <v>19072322.600000001</v>
      </c>
      <c r="M4" s="8">
        <f t="shared" si="2"/>
        <v>14578001.950000001</v>
      </c>
      <c r="N4" s="8">
        <f t="shared" si="2"/>
        <v>21575436.670000002</v>
      </c>
      <c r="O4" s="8">
        <f t="shared" si="2"/>
        <v>6541660.9900000002</v>
      </c>
      <c r="P4" s="8">
        <f t="shared" si="2"/>
        <v>15547431.83</v>
      </c>
      <c r="Q4" s="8">
        <f t="shared" si="2"/>
        <v>7842519.1600000001</v>
      </c>
      <c r="R4" s="8">
        <f t="shared" si="2"/>
        <v>12098061.140000001</v>
      </c>
      <c r="S4" s="8">
        <f t="shared" si="2"/>
        <v>4989804.1900000004</v>
      </c>
      <c r="T4" s="8">
        <f t="shared" si="2"/>
        <v>1602278.0999999999</v>
      </c>
      <c r="U4" s="8">
        <f t="shared" si="2"/>
        <v>1401708.96</v>
      </c>
      <c r="V4" s="8">
        <f t="shared" si="2"/>
        <v>23334962.370000001</v>
      </c>
      <c r="W4" s="8">
        <f t="shared" si="1"/>
        <v>319848295.49000001</v>
      </c>
      <c r="X4" s="9"/>
    </row>
    <row r="5" spans="1:24">
      <c r="A5" s="5" t="s">
        <v>31</v>
      </c>
      <c r="B5" s="6" t="s">
        <v>32</v>
      </c>
      <c r="C5" s="6"/>
      <c r="D5" s="7" t="s">
        <v>28</v>
      </c>
      <c r="E5" s="8">
        <f>E6+E7</f>
        <v>3292824</v>
      </c>
      <c r="F5" s="8">
        <f t="shared" ref="F5:V5" si="3">F6+F7</f>
        <v>3491040</v>
      </c>
      <c r="G5" s="8">
        <f t="shared" si="3"/>
        <v>3211944</v>
      </c>
      <c r="H5" s="8">
        <f t="shared" si="3"/>
        <v>3539124</v>
      </c>
      <c r="I5" s="8">
        <f t="shared" si="3"/>
        <v>4399164</v>
      </c>
      <c r="J5" s="8">
        <f t="shared" si="3"/>
        <v>2898156</v>
      </c>
      <c r="K5" s="8">
        <f t="shared" si="3"/>
        <v>4829472</v>
      </c>
      <c r="L5" s="8">
        <f t="shared" si="3"/>
        <v>2550564</v>
      </c>
      <c r="M5" s="8">
        <f t="shared" si="3"/>
        <v>2073588</v>
      </c>
      <c r="N5" s="8">
        <f t="shared" si="3"/>
        <v>2819604</v>
      </c>
      <c r="O5" s="8">
        <f t="shared" si="3"/>
        <v>781464</v>
      </c>
      <c r="P5" s="8">
        <f t="shared" si="3"/>
        <v>2014860</v>
      </c>
      <c r="Q5" s="8">
        <f t="shared" si="3"/>
        <v>989424</v>
      </c>
      <c r="R5" s="8">
        <f t="shared" si="3"/>
        <v>1596168</v>
      </c>
      <c r="S5" s="8">
        <f t="shared" si="3"/>
        <v>629076</v>
      </c>
      <c r="T5" s="8">
        <f t="shared" si="3"/>
        <v>187152</v>
      </c>
      <c r="U5" s="8">
        <f t="shared" si="3"/>
        <v>176508</v>
      </c>
      <c r="V5" s="8">
        <f t="shared" si="3"/>
        <v>3084600</v>
      </c>
      <c r="W5" s="8">
        <f t="shared" si="1"/>
        <v>42564732</v>
      </c>
      <c r="X5" s="9"/>
    </row>
    <row r="6" spans="1:24">
      <c r="A6" s="5" t="s">
        <v>33</v>
      </c>
      <c r="B6" s="6" t="s">
        <v>34</v>
      </c>
      <c r="C6" s="6" t="s">
        <v>35</v>
      </c>
      <c r="D6" s="7" t="s">
        <v>36</v>
      </c>
      <c r="E6" s="10">
        <v>1765584</v>
      </c>
      <c r="F6" s="10">
        <v>2065380</v>
      </c>
      <c r="G6" s="10">
        <v>2097348</v>
      </c>
      <c r="H6" s="10">
        <v>1889628</v>
      </c>
      <c r="I6" s="10">
        <v>2155812</v>
      </c>
      <c r="J6" s="10">
        <v>1669104</v>
      </c>
      <c r="K6" s="10">
        <v>2963544</v>
      </c>
      <c r="L6" s="10">
        <v>1481748</v>
      </c>
      <c r="M6" s="10">
        <v>1152612</v>
      </c>
      <c r="N6" s="10">
        <v>1730568</v>
      </c>
      <c r="O6" s="10">
        <v>497376</v>
      </c>
      <c r="P6" s="10">
        <v>1257696</v>
      </c>
      <c r="Q6" s="10">
        <v>616836</v>
      </c>
      <c r="R6" s="10">
        <v>986376</v>
      </c>
      <c r="S6" s="10">
        <v>392244</v>
      </c>
      <c r="T6" s="10">
        <v>121836</v>
      </c>
      <c r="U6" s="10">
        <v>102036</v>
      </c>
      <c r="V6" s="10">
        <v>1709208</v>
      </c>
      <c r="W6" s="8">
        <f t="shared" si="1"/>
        <v>24654936</v>
      </c>
      <c r="X6" s="11"/>
    </row>
    <row r="7" spans="1:24">
      <c r="A7" s="5" t="s">
        <v>37</v>
      </c>
      <c r="B7" s="6" t="s">
        <v>38</v>
      </c>
      <c r="C7" s="6" t="s">
        <v>35</v>
      </c>
      <c r="D7" s="7" t="s">
        <v>36</v>
      </c>
      <c r="E7" s="10">
        <v>1527240</v>
      </c>
      <c r="F7" s="10">
        <v>1425660</v>
      </c>
      <c r="G7" s="10">
        <v>1114596</v>
      </c>
      <c r="H7" s="10">
        <v>1649496</v>
      </c>
      <c r="I7" s="10">
        <v>2243352</v>
      </c>
      <c r="J7" s="10">
        <v>1229052</v>
      </c>
      <c r="K7" s="10">
        <v>1865928</v>
      </c>
      <c r="L7" s="10">
        <v>1068816</v>
      </c>
      <c r="M7" s="10">
        <v>920976</v>
      </c>
      <c r="N7" s="10">
        <v>1089036</v>
      </c>
      <c r="O7" s="10">
        <v>284088</v>
      </c>
      <c r="P7" s="10">
        <v>757164</v>
      </c>
      <c r="Q7" s="10">
        <v>372588</v>
      </c>
      <c r="R7" s="10">
        <v>609792</v>
      </c>
      <c r="S7" s="10">
        <v>236832</v>
      </c>
      <c r="T7" s="10">
        <v>65316</v>
      </c>
      <c r="U7" s="10">
        <v>74472</v>
      </c>
      <c r="V7" s="10">
        <v>1375392</v>
      </c>
      <c r="W7" s="8">
        <f t="shared" si="1"/>
        <v>17909796</v>
      </c>
      <c r="X7" s="9"/>
    </row>
    <row r="8" spans="1:24">
      <c r="A8" s="5" t="s">
        <v>39</v>
      </c>
      <c r="B8" s="6" t="s">
        <v>40</v>
      </c>
      <c r="C8" s="6"/>
      <c r="D8" s="7" t="s">
        <v>28</v>
      </c>
      <c r="E8" s="8">
        <f>E9+E10</f>
        <v>331920</v>
      </c>
      <c r="F8" s="8">
        <f t="shared" ref="F8:V8" si="4">F9+F10</f>
        <v>385008</v>
      </c>
      <c r="G8" s="8">
        <f t="shared" si="4"/>
        <v>425436</v>
      </c>
      <c r="H8" s="8">
        <f t="shared" si="4"/>
        <v>401724</v>
      </c>
      <c r="I8" s="8">
        <f t="shared" si="4"/>
        <v>435408</v>
      </c>
      <c r="J8" s="8">
        <f t="shared" si="4"/>
        <v>342408</v>
      </c>
      <c r="K8" s="8">
        <f t="shared" si="4"/>
        <v>616620</v>
      </c>
      <c r="L8" s="8">
        <f t="shared" si="4"/>
        <v>315480</v>
      </c>
      <c r="M8" s="8">
        <f t="shared" si="4"/>
        <v>241176</v>
      </c>
      <c r="N8" s="8">
        <f t="shared" si="4"/>
        <v>368484</v>
      </c>
      <c r="O8" s="8">
        <f t="shared" si="4"/>
        <v>111912</v>
      </c>
      <c r="P8" s="8">
        <f t="shared" si="4"/>
        <v>266976</v>
      </c>
      <c r="Q8" s="8">
        <f t="shared" si="4"/>
        <v>133032</v>
      </c>
      <c r="R8" s="8">
        <f t="shared" si="4"/>
        <v>227851.8</v>
      </c>
      <c r="S8" s="8">
        <f t="shared" si="4"/>
        <v>85272</v>
      </c>
      <c r="T8" s="8">
        <f t="shared" si="4"/>
        <v>26676</v>
      </c>
      <c r="U8" s="8">
        <f t="shared" si="4"/>
        <v>21480</v>
      </c>
      <c r="V8" s="8">
        <f t="shared" si="4"/>
        <v>348060</v>
      </c>
      <c r="W8" s="8">
        <f t="shared" si="1"/>
        <v>5084923.8</v>
      </c>
      <c r="X8" s="9"/>
    </row>
    <row r="9" spans="1:24">
      <c r="A9" s="5" t="s">
        <v>41</v>
      </c>
      <c r="B9" s="6" t="s">
        <v>42</v>
      </c>
      <c r="C9" s="6" t="s">
        <v>35</v>
      </c>
      <c r="D9" s="7" t="s">
        <v>36</v>
      </c>
      <c r="E9" s="10">
        <v>4560</v>
      </c>
      <c r="F9" s="10">
        <v>4848</v>
      </c>
      <c r="G9" s="10">
        <v>3036</v>
      </c>
      <c r="H9" s="10">
        <v>5724</v>
      </c>
      <c r="I9" s="10">
        <v>7728</v>
      </c>
      <c r="J9" s="10">
        <v>4488</v>
      </c>
      <c r="K9" s="10">
        <v>4140</v>
      </c>
      <c r="L9" s="10">
        <v>3960</v>
      </c>
      <c r="M9" s="10">
        <v>3576</v>
      </c>
      <c r="N9" s="10">
        <v>4164</v>
      </c>
      <c r="O9" s="10">
        <v>1032</v>
      </c>
      <c r="P9" s="10">
        <v>2976</v>
      </c>
      <c r="Q9" s="10">
        <v>1032</v>
      </c>
      <c r="R9" s="10">
        <v>16651.8</v>
      </c>
      <c r="S9" s="10">
        <v>792</v>
      </c>
      <c r="T9" s="10">
        <v>276</v>
      </c>
      <c r="U9" s="10">
        <v>360</v>
      </c>
      <c r="V9" s="10">
        <v>4860</v>
      </c>
      <c r="W9" s="19">
        <f t="shared" si="1"/>
        <v>74203.8</v>
      </c>
      <c r="X9" s="9"/>
    </row>
    <row r="10" spans="1:24">
      <c r="A10" s="5" t="s">
        <v>43</v>
      </c>
      <c r="B10" s="6" t="s">
        <v>44</v>
      </c>
      <c r="C10" s="6"/>
      <c r="D10" s="7" t="s">
        <v>28</v>
      </c>
      <c r="E10" s="8">
        <f>E11</f>
        <v>327360</v>
      </c>
      <c r="F10" s="8">
        <f t="shared" ref="F10:W10" si="5">F11</f>
        <v>380160</v>
      </c>
      <c r="G10" s="8">
        <f t="shared" si="5"/>
        <v>422400</v>
      </c>
      <c r="H10" s="8">
        <f t="shared" si="5"/>
        <v>396000</v>
      </c>
      <c r="I10" s="8">
        <f t="shared" si="5"/>
        <v>427680</v>
      </c>
      <c r="J10" s="8">
        <f t="shared" si="5"/>
        <v>337920</v>
      </c>
      <c r="K10" s="8">
        <f t="shared" si="5"/>
        <v>612480</v>
      </c>
      <c r="L10" s="8">
        <f t="shared" si="5"/>
        <v>311520</v>
      </c>
      <c r="M10" s="8">
        <f t="shared" si="5"/>
        <v>237600</v>
      </c>
      <c r="N10" s="8">
        <f t="shared" si="5"/>
        <v>364320</v>
      </c>
      <c r="O10" s="8">
        <f t="shared" si="5"/>
        <v>110880</v>
      </c>
      <c r="P10" s="8">
        <f t="shared" si="5"/>
        <v>264000</v>
      </c>
      <c r="Q10" s="8">
        <f t="shared" si="5"/>
        <v>132000</v>
      </c>
      <c r="R10" s="8">
        <f t="shared" si="5"/>
        <v>211200</v>
      </c>
      <c r="S10" s="8">
        <f t="shared" si="5"/>
        <v>84480</v>
      </c>
      <c r="T10" s="8">
        <f t="shared" si="5"/>
        <v>26400</v>
      </c>
      <c r="U10" s="8">
        <f t="shared" si="5"/>
        <v>21120</v>
      </c>
      <c r="V10" s="8">
        <f t="shared" si="5"/>
        <v>343200</v>
      </c>
      <c r="W10" s="8">
        <f t="shared" si="5"/>
        <v>5010720</v>
      </c>
      <c r="X10" s="9"/>
    </row>
    <row r="11" spans="1:2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327360</v>
      </c>
      <c r="F11" s="8">
        <f t="shared" ref="F11:V11" si="6">440*12*F93</f>
        <v>380160</v>
      </c>
      <c r="G11" s="8">
        <f t="shared" si="6"/>
        <v>422400</v>
      </c>
      <c r="H11" s="8">
        <f t="shared" si="6"/>
        <v>396000</v>
      </c>
      <c r="I11" s="8">
        <f t="shared" si="6"/>
        <v>427680</v>
      </c>
      <c r="J11" s="8">
        <f t="shared" si="6"/>
        <v>337920</v>
      </c>
      <c r="K11" s="8">
        <f t="shared" si="6"/>
        <v>612480</v>
      </c>
      <c r="L11" s="8">
        <f t="shared" si="6"/>
        <v>311520</v>
      </c>
      <c r="M11" s="8">
        <f t="shared" si="6"/>
        <v>237600</v>
      </c>
      <c r="N11" s="8">
        <f t="shared" si="6"/>
        <v>364320</v>
      </c>
      <c r="O11" s="8">
        <f t="shared" si="6"/>
        <v>110880</v>
      </c>
      <c r="P11" s="8">
        <f t="shared" si="6"/>
        <v>264000</v>
      </c>
      <c r="Q11" s="8">
        <f t="shared" si="6"/>
        <v>132000</v>
      </c>
      <c r="R11" s="8">
        <f t="shared" si="6"/>
        <v>211200</v>
      </c>
      <c r="S11" s="8">
        <f t="shared" si="6"/>
        <v>84480</v>
      </c>
      <c r="T11" s="8">
        <f t="shared" si="6"/>
        <v>26400</v>
      </c>
      <c r="U11" s="8">
        <f t="shared" si="6"/>
        <v>21120</v>
      </c>
      <c r="V11" s="8">
        <f t="shared" si="6"/>
        <v>343200</v>
      </c>
      <c r="W11" s="8">
        <f t="shared" ref="W11:W26" si="7">SUM(E11:V11)</f>
        <v>5010720</v>
      </c>
      <c r="X11" s="9"/>
    </row>
    <row r="12" spans="1:24">
      <c r="A12" s="5" t="s">
        <v>47</v>
      </c>
      <c r="B12" s="6" t="s">
        <v>48</v>
      </c>
      <c r="C12" s="6"/>
      <c r="D12" s="7" t="s">
        <v>49</v>
      </c>
      <c r="E12" s="8">
        <f>E13+E14</f>
        <v>110249.43</v>
      </c>
      <c r="F12" s="8">
        <f t="shared" ref="F12:M12" si="8">F13+F14</f>
        <v>114846.33000000002</v>
      </c>
      <c r="G12" s="8">
        <f t="shared" si="8"/>
        <v>123484.18</v>
      </c>
      <c r="H12" s="8">
        <f t="shared" si="8"/>
        <v>119391.41</v>
      </c>
      <c r="I12" s="8">
        <f t="shared" si="8"/>
        <v>131300.35</v>
      </c>
      <c r="J12" s="8">
        <f t="shared" si="8"/>
        <v>100222.27</v>
      </c>
      <c r="K12" s="8">
        <f t="shared" si="8"/>
        <v>185505.55</v>
      </c>
      <c r="L12" s="8">
        <f t="shared" si="8"/>
        <v>90722.59</v>
      </c>
      <c r="M12" s="8">
        <f t="shared" si="8"/>
        <v>67601.959999999992</v>
      </c>
      <c r="N12" s="8">
        <f t="shared" ref="N12" si="9">N13+N14</f>
        <v>96852.67</v>
      </c>
      <c r="O12" s="8">
        <f t="shared" ref="O12" si="10">O13+O14</f>
        <v>30328.989999999998</v>
      </c>
      <c r="P12" s="8">
        <f t="shared" ref="P12" si="11">P13+P14</f>
        <v>69225.84</v>
      </c>
      <c r="Q12" s="8">
        <f t="shared" ref="Q12" si="12">Q13+Q14</f>
        <v>36039.17</v>
      </c>
      <c r="R12" s="8">
        <f t="shared" ref="R12" si="13">R13+R14</f>
        <v>49849.34</v>
      </c>
      <c r="S12" s="8">
        <f t="shared" ref="S12" si="14">S13+S14</f>
        <v>22650.2</v>
      </c>
      <c r="T12" s="8">
        <f t="shared" ref="T12" si="15">T13+T14</f>
        <v>7934.1100000000006</v>
      </c>
      <c r="U12" s="8">
        <f t="shared" ref="U12" si="16">U13+U14</f>
        <v>7140.9599999999991</v>
      </c>
      <c r="V12" s="8">
        <f t="shared" ref="V12" si="17">V13+V14</f>
        <v>115678.37</v>
      </c>
      <c r="W12" s="8">
        <f t="shared" si="7"/>
        <v>1479023.7200000002</v>
      </c>
      <c r="X12" s="9"/>
    </row>
    <row r="13" spans="1:24" s="13" customFormat="1">
      <c r="A13" s="5" t="s">
        <v>50</v>
      </c>
      <c r="B13" s="49" t="s">
        <v>589</v>
      </c>
      <c r="C13" s="12" t="s">
        <v>35</v>
      </c>
      <c r="D13" s="9" t="s">
        <v>51</v>
      </c>
      <c r="E13" s="8">
        <f>ROUND(E28/0.07*0.00256,2)</f>
        <v>37333.14</v>
      </c>
      <c r="F13" s="8">
        <f t="shared" ref="F13:V13" si="18">ROUND(F28/0.07*0.00256,2)</f>
        <v>38889.760000000002</v>
      </c>
      <c r="G13" s="8">
        <f t="shared" si="18"/>
        <v>41814.75</v>
      </c>
      <c r="H13" s="8">
        <f t="shared" si="18"/>
        <v>40428.839999999997</v>
      </c>
      <c r="I13" s="8">
        <f t="shared" si="18"/>
        <v>44461.49</v>
      </c>
      <c r="J13" s="8">
        <f t="shared" si="18"/>
        <v>33937.699999999997</v>
      </c>
      <c r="K13" s="8">
        <f t="shared" si="18"/>
        <v>62816.69</v>
      </c>
      <c r="L13" s="8">
        <f t="shared" si="18"/>
        <v>30720.880000000001</v>
      </c>
      <c r="M13" s="8">
        <f t="shared" si="18"/>
        <v>22891.67</v>
      </c>
      <c r="N13" s="8">
        <f t="shared" si="18"/>
        <v>32796.67</v>
      </c>
      <c r="O13" s="8">
        <f t="shared" si="18"/>
        <v>10270.129999999999</v>
      </c>
      <c r="P13" s="8">
        <f t="shared" si="18"/>
        <v>23441.55</v>
      </c>
      <c r="Q13" s="8">
        <f t="shared" si="18"/>
        <v>12203.74</v>
      </c>
      <c r="R13" s="8">
        <f t="shared" si="18"/>
        <v>16880.2</v>
      </c>
      <c r="S13" s="8">
        <f t="shared" si="18"/>
        <v>7669.91</v>
      </c>
      <c r="T13" s="8">
        <f t="shared" si="18"/>
        <v>2686.68</v>
      </c>
      <c r="U13" s="8">
        <f t="shared" si="18"/>
        <v>2418.1</v>
      </c>
      <c r="V13" s="8">
        <f t="shared" si="18"/>
        <v>39171.51</v>
      </c>
      <c r="W13" s="8">
        <f t="shared" si="7"/>
        <v>500833.40999999992</v>
      </c>
      <c r="X13" s="9"/>
    </row>
    <row r="14" spans="1:24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72916.289999999994</v>
      </c>
      <c r="F14" s="8">
        <f t="shared" ref="F14:V14" si="19">ROUND(F28/0.07*0.005,2)</f>
        <v>75956.570000000007</v>
      </c>
      <c r="G14" s="8">
        <f t="shared" si="19"/>
        <v>81669.429999999993</v>
      </c>
      <c r="H14" s="8">
        <f t="shared" si="19"/>
        <v>78962.570000000007</v>
      </c>
      <c r="I14" s="8">
        <f t="shared" si="19"/>
        <v>86838.86</v>
      </c>
      <c r="J14" s="8">
        <f t="shared" si="19"/>
        <v>66284.570000000007</v>
      </c>
      <c r="K14" s="8">
        <f t="shared" si="19"/>
        <v>122688.86</v>
      </c>
      <c r="L14" s="8">
        <f t="shared" si="19"/>
        <v>60001.71</v>
      </c>
      <c r="M14" s="8">
        <f t="shared" si="19"/>
        <v>44710.29</v>
      </c>
      <c r="N14" s="8">
        <f t="shared" si="19"/>
        <v>64056</v>
      </c>
      <c r="O14" s="8">
        <f t="shared" si="19"/>
        <v>20058.86</v>
      </c>
      <c r="P14" s="8">
        <f t="shared" si="19"/>
        <v>45784.29</v>
      </c>
      <c r="Q14" s="8">
        <f t="shared" si="19"/>
        <v>23835.43</v>
      </c>
      <c r="R14" s="8">
        <f t="shared" si="19"/>
        <v>32969.14</v>
      </c>
      <c r="S14" s="8">
        <f t="shared" si="19"/>
        <v>14980.29</v>
      </c>
      <c r="T14" s="8">
        <f t="shared" si="19"/>
        <v>5247.43</v>
      </c>
      <c r="U14" s="8">
        <f t="shared" si="19"/>
        <v>4722.8599999999997</v>
      </c>
      <c r="V14" s="8">
        <f t="shared" si="19"/>
        <v>76506.86</v>
      </c>
      <c r="W14" s="8">
        <f t="shared" si="7"/>
        <v>978190.31000000017</v>
      </c>
      <c r="X14" s="9"/>
    </row>
    <row r="15" spans="1:24">
      <c r="A15" s="5" t="s">
        <v>53</v>
      </c>
      <c r="B15" s="6" t="s">
        <v>55</v>
      </c>
      <c r="C15" s="6"/>
      <c r="D15" s="7" t="s">
        <v>28</v>
      </c>
      <c r="E15" s="8">
        <v>11860600</v>
      </c>
      <c r="F15" s="8">
        <v>13773600</v>
      </c>
      <c r="G15" s="8">
        <v>15304000</v>
      </c>
      <c r="H15" s="8">
        <v>14347500</v>
      </c>
      <c r="I15" s="8">
        <v>15495300</v>
      </c>
      <c r="J15" s="8">
        <v>12243200</v>
      </c>
      <c r="K15" s="8">
        <v>22190800</v>
      </c>
      <c r="L15" s="8">
        <v>10301400</v>
      </c>
      <c r="M15" s="8">
        <v>7857000</v>
      </c>
      <c r="N15" s="8">
        <v>12047400</v>
      </c>
      <c r="O15" s="8">
        <v>3666600</v>
      </c>
      <c r="P15" s="8">
        <v>8730000</v>
      </c>
      <c r="Q15" s="8">
        <v>4365000</v>
      </c>
      <c r="R15" s="8">
        <v>6984000</v>
      </c>
      <c r="S15" s="8">
        <v>2793600</v>
      </c>
      <c r="T15" s="8">
        <v>873000</v>
      </c>
      <c r="U15" s="8">
        <v>742800</v>
      </c>
      <c r="V15" s="8">
        <v>12434500</v>
      </c>
      <c r="W15" s="8">
        <f t="shared" si="7"/>
        <v>176010300</v>
      </c>
      <c r="X15" s="9"/>
    </row>
    <row r="16" spans="1:2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11667048</v>
      </c>
      <c r="F16" s="16">
        <f t="shared" ref="F16:V16" si="20">F15-F17</f>
        <v>13773600</v>
      </c>
      <c r="G16" s="16">
        <f t="shared" si="20"/>
        <v>15112188</v>
      </c>
      <c r="H16" s="16">
        <f t="shared" si="20"/>
        <v>13976942</v>
      </c>
      <c r="I16" s="16">
        <f t="shared" si="20"/>
        <v>15294948</v>
      </c>
      <c r="J16" s="16">
        <f t="shared" si="20"/>
        <v>12015536</v>
      </c>
      <c r="K16" s="16">
        <f t="shared" si="20"/>
        <v>21751225</v>
      </c>
      <c r="L16" s="16">
        <f t="shared" si="20"/>
        <v>10093492</v>
      </c>
      <c r="M16" s="16">
        <f t="shared" si="20"/>
        <v>7676896</v>
      </c>
      <c r="N16" s="16">
        <f t="shared" si="20"/>
        <v>11814172</v>
      </c>
      <c r="O16" s="16">
        <f t="shared" si="20"/>
        <v>3666600</v>
      </c>
      <c r="P16" s="16">
        <f t="shared" si="20"/>
        <v>8541437</v>
      </c>
      <c r="Q16" s="16">
        <f t="shared" si="20"/>
        <v>4183696</v>
      </c>
      <c r="R16" s="16">
        <f t="shared" si="20"/>
        <v>6802984</v>
      </c>
      <c r="S16" s="16">
        <f t="shared" si="20"/>
        <v>2623264</v>
      </c>
      <c r="T16" s="16">
        <f t="shared" si="20"/>
        <v>725564</v>
      </c>
      <c r="U16" s="16">
        <f t="shared" si="20"/>
        <v>742800</v>
      </c>
      <c r="V16" s="16">
        <f t="shared" si="20"/>
        <v>11793384</v>
      </c>
      <c r="W16" s="8">
        <f t="shared" si="7"/>
        <v>172255776</v>
      </c>
      <c r="X16" s="15"/>
    </row>
    <row r="17" spans="1:2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193552</v>
      </c>
      <c r="F17" s="16"/>
      <c r="G17" s="16">
        <v>191812</v>
      </c>
      <c r="H17" s="16">
        <v>370558</v>
      </c>
      <c r="I17" s="16">
        <v>200352</v>
      </c>
      <c r="J17" s="16">
        <v>227664</v>
      </c>
      <c r="K17" s="16">
        <v>439575</v>
      </c>
      <c r="L17" s="16">
        <v>207908</v>
      </c>
      <c r="M17" s="16">
        <v>180104</v>
      </c>
      <c r="N17" s="16">
        <v>233228</v>
      </c>
      <c r="O17" s="16"/>
      <c r="P17" s="16">
        <v>188563</v>
      </c>
      <c r="Q17" s="16">
        <v>181304</v>
      </c>
      <c r="R17" s="16">
        <v>181016</v>
      </c>
      <c r="S17" s="16">
        <v>170336</v>
      </c>
      <c r="T17" s="16">
        <v>147436</v>
      </c>
      <c r="U17" s="16"/>
      <c r="V17" s="16">
        <v>641116</v>
      </c>
      <c r="W17" s="8">
        <f t="shared" si="7"/>
        <v>3754524</v>
      </c>
      <c r="X17" s="15"/>
    </row>
    <row r="18" spans="1:24">
      <c r="A18" s="5" t="s">
        <v>59</v>
      </c>
      <c r="B18" s="6" t="s">
        <v>63</v>
      </c>
      <c r="C18" s="6"/>
      <c r="D18" s="15" t="s">
        <v>28</v>
      </c>
      <c r="E18" s="17">
        <f>E19</f>
        <v>1531242</v>
      </c>
      <c r="F18" s="17">
        <f t="shared" ref="F18:V18" si="21">F19</f>
        <v>1595088</v>
      </c>
      <c r="G18" s="17">
        <f t="shared" si="21"/>
        <v>1715058</v>
      </c>
      <c r="H18" s="17">
        <f t="shared" si="21"/>
        <v>1658214</v>
      </c>
      <c r="I18" s="17">
        <f t="shared" si="21"/>
        <v>1823616</v>
      </c>
      <c r="J18" s="17">
        <f t="shared" si="21"/>
        <v>1391976</v>
      </c>
      <c r="K18" s="17">
        <f t="shared" si="21"/>
        <v>2576466</v>
      </c>
      <c r="L18" s="17">
        <f t="shared" si="21"/>
        <v>1260036</v>
      </c>
      <c r="M18" s="17">
        <f t="shared" si="21"/>
        <v>938916</v>
      </c>
      <c r="N18" s="17">
        <f t="shared" si="21"/>
        <v>1345176</v>
      </c>
      <c r="O18" s="17">
        <f t="shared" si="21"/>
        <v>421236</v>
      </c>
      <c r="P18" s="17">
        <f t="shared" si="21"/>
        <v>961470</v>
      </c>
      <c r="Q18" s="17">
        <f t="shared" si="21"/>
        <v>500544</v>
      </c>
      <c r="R18" s="17">
        <f t="shared" si="21"/>
        <v>692352</v>
      </c>
      <c r="S18" s="17">
        <f t="shared" si="21"/>
        <v>314586</v>
      </c>
      <c r="T18" s="17">
        <f t="shared" si="21"/>
        <v>110196</v>
      </c>
      <c r="U18" s="17">
        <f t="shared" si="21"/>
        <v>99180</v>
      </c>
      <c r="V18" s="17">
        <f t="shared" si="21"/>
        <v>1606644</v>
      </c>
      <c r="W18" s="8">
        <f t="shared" si="7"/>
        <v>20541996</v>
      </c>
      <c r="X18" s="15"/>
    </row>
    <row r="19" spans="1:2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1531242</v>
      </c>
      <c r="F19" s="17">
        <f t="shared" ref="F19:V19" si="22">ROUND(F28/0.07*0.105,2)</f>
        <v>1595088</v>
      </c>
      <c r="G19" s="17">
        <f t="shared" si="22"/>
        <v>1715058</v>
      </c>
      <c r="H19" s="17">
        <f t="shared" si="22"/>
        <v>1658214</v>
      </c>
      <c r="I19" s="17">
        <f t="shared" si="22"/>
        <v>1823616</v>
      </c>
      <c r="J19" s="17">
        <f t="shared" si="22"/>
        <v>1391976</v>
      </c>
      <c r="K19" s="17">
        <f t="shared" si="22"/>
        <v>2576466</v>
      </c>
      <c r="L19" s="17">
        <f t="shared" si="22"/>
        <v>1260036</v>
      </c>
      <c r="M19" s="17">
        <f t="shared" si="22"/>
        <v>938916</v>
      </c>
      <c r="N19" s="17">
        <f t="shared" si="22"/>
        <v>1345176</v>
      </c>
      <c r="O19" s="17">
        <f t="shared" si="22"/>
        <v>421236</v>
      </c>
      <c r="P19" s="17">
        <f t="shared" si="22"/>
        <v>961470</v>
      </c>
      <c r="Q19" s="17">
        <f t="shared" si="22"/>
        <v>500544</v>
      </c>
      <c r="R19" s="17">
        <f t="shared" si="22"/>
        <v>692352</v>
      </c>
      <c r="S19" s="17">
        <f t="shared" si="22"/>
        <v>314586</v>
      </c>
      <c r="T19" s="17">
        <f t="shared" si="22"/>
        <v>110196</v>
      </c>
      <c r="U19" s="17">
        <f t="shared" si="22"/>
        <v>99180</v>
      </c>
      <c r="V19" s="17">
        <f t="shared" si="22"/>
        <v>1606644</v>
      </c>
      <c r="W19" s="8">
        <f t="shared" si="7"/>
        <v>20541996</v>
      </c>
      <c r="X19" s="15"/>
    </row>
    <row r="20" spans="1:24">
      <c r="A20" s="5" t="s">
        <v>64</v>
      </c>
      <c r="B20" s="6" t="s">
        <v>68</v>
      </c>
      <c r="C20" s="6"/>
      <c r="D20" s="15" t="s">
        <v>51</v>
      </c>
      <c r="E20" s="17">
        <f>E21+E22</f>
        <v>583330.28</v>
      </c>
      <c r="F20" s="17">
        <f t="shared" ref="F20:V20" si="23">F21+F22</f>
        <v>607652.57999999996</v>
      </c>
      <c r="G20" s="17">
        <f t="shared" si="23"/>
        <v>653355.42000000004</v>
      </c>
      <c r="H20" s="17">
        <f t="shared" si="23"/>
        <v>631700.57999999996</v>
      </c>
      <c r="I20" s="17">
        <f t="shared" si="23"/>
        <v>694710.86</v>
      </c>
      <c r="J20" s="17">
        <f t="shared" si="23"/>
        <v>530276.57999999996</v>
      </c>
      <c r="K20" s="17">
        <f t="shared" si="23"/>
        <v>981510.86</v>
      </c>
      <c r="L20" s="17">
        <f t="shared" si="23"/>
        <v>480013.72</v>
      </c>
      <c r="M20" s="17">
        <f t="shared" si="23"/>
        <v>357682.28</v>
      </c>
      <c r="N20" s="17">
        <f t="shared" si="23"/>
        <v>512448</v>
      </c>
      <c r="O20" s="17">
        <f t="shared" si="23"/>
        <v>160470.85999999999</v>
      </c>
      <c r="P20" s="17">
        <f t="shared" si="23"/>
        <v>366274.28</v>
      </c>
      <c r="Q20" s="17">
        <f t="shared" si="23"/>
        <v>190683.42</v>
      </c>
      <c r="R20" s="17">
        <f t="shared" si="23"/>
        <v>263753.14</v>
      </c>
      <c r="S20" s="17">
        <f t="shared" si="23"/>
        <v>119842.28</v>
      </c>
      <c r="T20" s="17">
        <f t="shared" si="23"/>
        <v>41979.42</v>
      </c>
      <c r="U20" s="17">
        <f t="shared" si="23"/>
        <v>37782.86</v>
      </c>
      <c r="V20" s="17">
        <f t="shared" si="23"/>
        <v>612054.86</v>
      </c>
      <c r="W20" s="8">
        <f t="shared" si="7"/>
        <v>7825522.2800000012</v>
      </c>
      <c r="X20" s="15"/>
    </row>
    <row r="21" spans="1:2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291665.14</v>
      </c>
      <c r="F21" s="17">
        <f t="shared" ref="F21:V21" si="24">ROUND(F28/0.07*0.02,2)</f>
        <v>303826.28999999998</v>
      </c>
      <c r="G21" s="17">
        <f t="shared" si="24"/>
        <v>326677.71000000002</v>
      </c>
      <c r="H21" s="17">
        <f t="shared" si="24"/>
        <v>315850.28999999998</v>
      </c>
      <c r="I21" s="17">
        <f t="shared" si="24"/>
        <v>347355.43</v>
      </c>
      <c r="J21" s="17">
        <f t="shared" si="24"/>
        <v>265138.28999999998</v>
      </c>
      <c r="K21" s="17">
        <f t="shared" si="24"/>
        <v>490755.43</v>
      </c>
      <c r="L21" s="17">
        <f t="shared" si="24"/>
        <v>240006.86</v>
      </c>
      <c r="M21" s="17">
        <f t="shared" si="24"/>
        <v>178841.14</v>
      </c>
      <c r="N21" s="17">
        <f t="shared" si="24"/>
        <v>256224</v>
      </c>
      <c r="O21" s="17">
        <f t="shared" si="24"/>
        <v>80235.429999999993</v>
      </c>
      <c r="P21" s="17">
        <f t="shared" si="24"/>
        <v>183137.14</v>
      </c>
      <c r="Q21" s="17">
        <f t="shared" si="24"/>
        <v>95341.71</v>
      </c>
      <c r="R21" s="17">
        <f t="shared" si="24"/>
        <v>131876.57</v>
      </c>
      <c r="S21" s="17">
        <f t="shared" si="24"/>
        <v>59921.14</v>
      </c>
      <c r="T21" s="17">
        <f t="shared" si="24"/>
        <v>20989.71</v>
      </c>
      <c r="U21" s="17">
        <f t="shared" si="24"/>
        <v>18891.43</v>
      </c>
      <c r="V21" s="17">
        <f t="shared" si="24"/>
        <v>306027.43</v>
      </c>
      <c r="W21" s="8">
        <f t="shared" si="7"/>
        <v>3912761.1400000006</v>
      </c>
      <c r="X21" s="15"/>
    </row>
    <row r="22" spans="1:2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291665.14</v>
      </c>
      <c r="F22" s="17">
        <f t="shared" ref="F22:V22" si="25">ROUND(F28/0.07*0.02,2)</f>
        <v>303826.28999999998</v>
      </c>
      <c r="G22" s="17">
        <f t="shared" si="25"/>
        <v>326677.71000000002</v>
      </c>
      <c r="H22" s="17">
        <f t="shared" si="25"/>
        <v>315850.28999999998</v>
      </c>
      <c r="I22" s="17">
        <f t="shared" si="25"/>
        <v>347355.43</v>
      </c>
      <c r="J22" s="17">
        <f t="shared" si="25"/>
        <v>265138.28999999998</v>
      </c>
      <c r="K22" s="17">
        <f t="shared" si="25"/>
        <v>490755.43</v>
      </c>
      <c r="L22" s="17">
        <f t="shared" si="25"/>
        <v>240006.86</v>
      </c>
      <c r="M22" s="17">
        <f t="shared" si="25"/>
        <v>178841.14</v>
      </c>
      <c r="N22" s="17">
        <f t="shared" si="25"/>
        <v>256224</v>
      </c>
      <c r="O22" s="17">
        <f t="shared" si="25"/>
        <v>80235.429999999993</v>
      </c>
      <c r="P22" s="17">
        <f t="shared" si="25"/>
        <v>183137.14</v>
      </c>
      <c r="Q22" s="17">
        <f t="shared" si="25"/>
        <v>95341.71</v>
      </c>
      <c r="R22" s="17">
        <f t="shared" si="25"/>
        <v>131876.57</v>
      </c>
      <c r="S22" s="17">
        <f t="shared" si="25"/>
        <v>59921.14</v>
      </c>
      <c r="T22" s="17">
        <f t="shared" si="25"/>
        <v>20989.71</v>
      </c>
      <c r="U22" s="17">
        <f t="shared" si="25"/>
        <v>18891.43</v>
      </c>
      <c r="V22" s="17">
        <f t="shared" si="25"/>
        <v>306027.43</v>
      </c>
      <c r="W22" s="8">
        <f t="shared" si="7"/>
        <v>3912761.1400000006</v>
      </c>
      <c r="X22" s="15"/>
    </row>
    <row r="23" spans="1:24">
      <c r="A23" s="5" t="s">
        <v>72</v>
      </c>
      <c r="B23" s="6" t="s">
        <v>75</v>
      </c>
      <c r="C23" s="6"/>
      <c r="D23" s="7" t="s">
        <v>28</v>
      </c>
      <c r="E23" s="8">
        <f>E24</f>
        <v>2333321.14</v>
      </c>
      <c r="F23" s="8">
        <f t="shared" ref="F23:V23" si="26">F24</f>
        <v>2430610.29</v>
      </c>
      <c r="G23" s="8">
        <f t="shared" si="26"/>
        <v>2613421.71</v>
      </c>
      <c r="H23" s="8">
        <f t="shared" si="26"/>
        <v>2526802.29</v>
      </c>
      <c r="I23" s="8">
        <f t="shared" si="26"/>
        <v>2778843.43</v>
      </c>
      <c r="J23" s="8">
        <f t="shared" si="26"/>
        <v>2121106.29</v>
      </c>
      <c r="K23" s="8">
        <f t="shared" si="26"/>
        <v>3926043.43</v>
      </c>
      <c r="L23" s="8">
        <f t="shared" si="26"/>
        <v>1920054.86</v>
      </c>
      <c r="M23" s="8">
        <f t="shared" si="26"/>
        <v>1430729.14</v>
      </c>
      <c r="N23" s="8">
        <f t="shared" si="26"/>
        <v>2049792</v>
      </c>
      <c r="O23" s="8">
        <f t="shared" si="26"/>
        <v>641883.43000000005</v>
      </c>
      <c r="P23" s="8">
        <f t="shared" si="26"/>
        <v>1465097.14</v>
      </c>
      <c r="Q23" s="8">
        <f t="shared" si="26"/>
        <v>762733.71</v>
      </c>
      <c r="R23" s="8">
        <f t="shared" si="26"/>
        <v>1055012.57</v>
      </c>
      <c r="S23" s="8">
        <f t="shared" si="26"/>
        <v>479369.14</v>
      </c>
      <c r="T23" s="8">
        <f t="shared" si="26"/>
        <v>167917.71</v>
      </c>
      <c r="U23" s="8">
        <f t="shared" si="26"/>
        <v>151131.43</v>
      </c>
      <c r="V23" s="8">
        <f t="shared" si="26"/>
        <v>2448219.4300000002</v>
      </c>
      <c r="W23" s="8">
        <f t="shared" si="7"/>
        <v>31302089.140000001</v>
      </c>
      <c r="X23" s="9"/>
    </row>
    <row r="24" spans="1:2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2333321.14</v>
      </c>
      <c r="F24" s="8">
        <f t="shared" ref="F24:V24" si="27">ROUND(F28/0.07*0.16,2)</f>
        <v>2430610.29</v>
      </c>
      <c r="G24" s="8">
        <f t="shared" si="27"/>
        <v>2613421.71</v>
      </c>
      <c r="H24" s="8">
        <f t="shared" si="27"/>
        <v>2526802.29</v>
      </c>
      <c r="I24" s="8">
        <f t="shared" si="27"/>
        <v>2778843.43</v>
      </c>
      <c r="J24" s="8">
        <f t="shared" si="27"/>
        <v>2121106.29</v>
      </c>
      <c r="K24" s="8">
        <f t="shared" si="27"/>
        <v>3926043.43</v>
      </c>
      <c r="L24" s="8">
        <f t="shared" si="27"/>
        <v>1920054.86</v>
      </c>
      <c r="M24" s="8">
        <f t="shared" si="27"/>
        <v>1430729.14</v>
      </c>
      <c r="N24" s="8">
        <f t="shared" si="27"/>
        <v>2049792</v>
      </c>
      <c r="O24" s="8">
        <f t="shared" si="27"/>
        <v>641883.43000000005</v>
      </c>
      <c r="P24" s="8">
        <f t="shared" si="27"/>
        <v>1465097.14</v>
      </c>
      <c r="Q24" s="8">
        <f t="shared" si="27"/>
        <v>762733.71</v>
      </c>
      <c r="R24" s="8">
        <f t="shared" si="27"/>
        <v>1055012.57</v>
      </c>
      <c r="S24" s="8">
        <f t="shared" si="27"/>
        <v>479369.14</v>
      </c>
      <c r="T24" s="8">
        <f t="shared" si="27"/>
        <v>167917.71</v>
      </c>
      <c r="U24" s="8">
        <f t="shared" si="27"/>
        <v>151131.43</v>
      </c>
      <c r="V24" s="8">
        <f t="shared" si="27"/>
        <v>2448219.4300000002</v>
      </c>
      <c r="W24" s="8">
        <f t="shared" si="7"/>
        <v>31302089.140000001</v>
      </c>
      <c r="X24" s="9"/>
    </row>
    <row r="25" spans="1:24">
      <c r="A25" s="5" t="s">
        <v>76</v>
      </c>
      <c r="B25" s="6" t="s">
        <v>80</v>
      </c>
      <c r="C25" s="6"/>
      <c r="D25" s="7" t="s">
        <v>28</v>
      </c>
      <c r="E25" s="8">
        <f>E26</f>
        <v>1166660.57</v>
      </c>
      <c r="F25" s="8">
        <f t="shared" ref="F25:V25" si="28">F26</f>
        <v>1215305.1399999999</v>
      </c>
      <c r="G25" s="8">
        <f t="shared" si="28"/>
        <v>1306710.8600000001</v>
      </c>
      <c r="H25" s="8">
        <f t="shared" si="28"/>
        <v>1263401.1399999999</v>
      </c>
      <c r="I25" s="8">
        <f t="shared" si="28"/>
        <v>1389421.71</v>
      </c>
      <c r="J25" s="8">
        <f t="shared" si="28"/>
        <v>1060553.1399999999</v>
      </c>
      <c r="K25" s="8">
        <f t="shared" si="28"/>
        <v>1963021.71</v>
      </c>
      <c r="L25" s="8">
        <f t="shared" si="28"/>
        <v>960027.43</v>
      </c>
      <c r="M25" s="8">
        <f t="shared" si="28"/>
        <v>715364.57</v>
      </c>
      <c r="N25" s="8">
        <f t="shared" si="28"/>
        <v>1024896</v>
      </c>
      <c r="O25" s="8">
        <f t="shared" si="28"/>
        <v>320941.71000000002</v>
      </c>
      <c r="P25" s="8">
        <f t="shared" si="28"/>
        <v>732548.57</v>
      </c>
      <c r="Q25" s="8">
        <f t="shared" si="28"/>
        <v>381366.86</v>
      </c>
      <c r="R25" s="8">
        <f t="shared" si="28"/>
        <v>527506.29</v>
      </c>
      <c r="S25" s="8">
        <f t="shared" si="28"/>
        <v>239684.57</v>
      </c>
      <c r="T25" s="8">
        <f t="shared" si="28"/>
        <v>83958.86</v>
      </c>
      <c r="U25" s="8">
        <f t="shared" si="28"/>
        <v>75565.710000000006</v>
      </c>
      <c r="V25" s="8">
        <f t="shared" si="28"/>
        <v>1224109.71</v>
      </c>
      <c r="W25" s="8">
        <f t="shared" si="7"/>
        <v>15651044.550000001</v>
      </c>
      <c r="X25" s="9"/>
    </row>
    <row r="26" spans="1:2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1166660.57</v>
      </c>
      <c r="F26" s="8">
        <f t="shared" ref="F26:V26" si="29">ROUND(F28/0.07*0.08,2)</f>
        <v>1215305.1399999999</v>
      </c>
      <c r="G26" s="8">
        <f t="shared" si="29"/>
        <v>1306710.8600000001</v>
      </c>
      <c r="H26" s="8">
        <f t="shared" si="29"/>
        <v>1263401.1399999999</v>
      </c>
      <c r="I26" s="8">
        <f t="shared" si="29"/>
        <v>1389421.71</v>
      </c>
      <c r="J26" s="8">
        <f t="shared" si="29"/>
        <v>1060553.1399999999</v>
      </c>
      <c r="K26" s="8">
        <f t="shared" si="29"/>
        <v>1963021.71</v>
      </c>
      <c r="L26" s="8">
        <f t="shared" si="29"/>
        <v>960027.43</v>
      </c>
      <c r="M26" s="8">
        <f t="shared" si="29"/>
        <v>715364.57</v>
      </c>
      <c r="N26" s="8">
        <f t="shared" si="29"/>
        <v>1024896</v>
      </c>
      <c r="O26" s="8">
        <f t="shared" si="29"/>
        <v>320941.71000000002</v>
      </c>
      <c r="P26" s="8">
        <f t="shared" si="29"/>
        <v>732548.57</v>
      </c>
      <c r="Q26" s="8">
        <f t="shared" si="29"/>
        <v>381366.86</v>
      </c>
      <c r="R26" s="8">
        <f t="shared" si="29"/>
        <v>527506.29</v>
      </c>
      <c r="S26" s="8">
        <f t="shared" si="29"/>
        <v>239684.57</v>
      </c>
      <c r="T26" s="8">
        <f t="shared" si="29"/>
        <v>83958.86</v>
      </c>
      <c r="U26" s="8">
        <f t="shared" si="29"/>
        <v>75565.710000000006</v>
      </c>
      <c r="V26" s="8">
        <f t="shared" si="29"/>
        <v>1224109.71</v>
      </c>
      <c r="W26" s="8">
        <f t="shared" si="7"/>
        <v>15651044.550000001</v>
      </c>
      <c r="X26" s="9"/>
    </row>
    <row r="27" spans="1:2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372000</v>
      </c>
      <c r="F27" s="8">
        <f t="shared" ref="F27:W27" si="30">6000*F93</f>
        <v>432000</v>
      </c>
      <c r="G27" s="8">
        <f t="shared" si="30"/>
        <v>480000</v>
      </c>
      <c r="H27" s="8">
        <f t="shared" si="30"/>
        <v>450000</v>
      </c>
      <c r="I27" s="8">
        <f t="shared" si="30"/>
        <v>486000</v>
      </c>
      <c r="J27" s="8">
        <f t="shared" si="30"/>
        <v>384000</v>
      </c>
      <c r="K27" s="8">
        <f t="shared" si="30"/>
        <v>696000</v>
      </c>
      <c r="L27" s="8">
        <f t="shared" si="30"/>
        <v>354000</v>
      </c>
      <c r="M27" s="8">
        <f t="shared" si="30"/>
        <v>270000</v>
      </c>
      <c r="N27" s="8">
        <f t="shared" si="30"/>
        <v>414000</v>
      </c>
      <c r="O27" s="8">
        <f t="shared" si="30"/>
        <v>126000</v>
      </c>
      <c r="P27" s="8">
        <f t="shared" si="30"/>
        <v>300000</v>
      </c>
      <c r="Q27" s="8">
        <f t="shared" si="30"/>
        <v>150000</v>
      </c>
      <c r="R27" s="8">
        <f t="shared" si="30"/>
        <v>240000</v>
      </c>
      <c r="S27" s="8">
        <f t="shared" si="30"/>
        <v>96000</v>
      </c>
      <c r="T27" s="8">
        <f t="shared" si="30"/>
        <v>30000</v>
      </c>
      <c r="U27" s="8">
        <f t="shared" si="30"/>
        <v>24000</v>
      </c>
      <c r="V27" s="8">
        <f t="shared" si="30"/>
        <v>390000</v>
      </c>
      <c r="W27" s="8">
        <f t="shared" si="30"/>
        <v>5694000</v>
      </c>
      <c r="X27" s="9"/>
    </row>
    <row r="28" spans="1:24">
      <c r="A28" s="5" t="s">
        <v>84</v>
      </c>
      <c r="B28" s="6" t="s">
        <v>88</v>
      </c>
      <c r="C28" s="6" t="s">
        <v>88</v>
      </c>
      <c r="D28" s="7" t="s">
        <v>89</v>
      </c>
      <c r="E28" s="16">
        <v>1020828</v>
      </c>
      <c r="F28" s="16">
        <v>1063392</v>
      </c>
      <c r="G28" s="16">
        <v>1143372</v>
      </c>
      <c r="H28" s="16">
        <v>1105476</v>
      </c>
      <c r="I28" s="16">
        <v>1215744</v>
      </c>
      <c r="J28" s="16">
        <v>927984</v>
      </c>
      <c r="K28" s="16">
        <v>1717644</v>
      </c>
      <c r="L28" s="16">
        <v>840024</v>
      </c>
      <c r="M28" s="16">
        <v>625944</v>
      </c>
      <c r="N28" s="16">
        <v>896784</v>
      </c>
      <c r="O28" s="16">
        <v>280824</v>
      </c>
      <c r="P28" s="16">
        <v>640980</v>
      </c>
      <c r="Q28" s="16">
        <v>333696</v>
      </c>
      <c r="R28" s="16">
        <v>461568</v>
      </c>
      <c r="S28" s="16">
        <v>209724</v>
      </c>
      <c r="T28" s="16">
        <v>73464</v>
      </c>
      <c r="U28" s="16">
        <v>66120</v>
      </c>
      <c r="V28" s="16">
        <v>1071096</v>
      </c>
      <c r="W28" s="8">
        <f t="shared" ref="W28:W89" si="31">SUM(E28:V28)</f>
        <v>13694664</v>
      </c>
      <c r="X28" s="15"/>
    </row>
    <row r="29" spans="1:2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8">
        <f t="shared" si="31"/>
        <v>0</v>
      </c>
      <c r="X29" s="15"/>
    </row>
    <row r="30" spans="1:24">
      <c r="A30" s="5" t="s">
        <v>90</v>
      </c>
      <c r="B30" s="6" t="s">
        <v>95</v>
      </c>
      <c r="C30" s="6"/>
      <c r="D30" s="7" t="s">
        <v>28</v>
      </c>
      <c r="E30" s="8">
        <f>E31+E39+E42+E44</f>
        <v>6440</v>
      </c>
      <c r="F30" s="8">
        <f t="shared" ref="F30:M30" si="32">F31+F39+F42+F44</f>
        <v>9360</v>
      </c>
      <c r="G30" s="8">
        <f t="shared" si="32"/>
        <v>9360</v>
      </c>
      <c r="H30" s="8">
        <f t="shared" si="32"/>
        <v>6600</v>
      </c>
      <c r="I30" s="8">
        <f t="shared" si="32"/>
        <v>9960</v>
      </c>
      <c r="J30" s="8">
        <f t="shared" si="32"/>
        <v>6960</v>
      </c>
      <c r="K30" s="8">
        <f t="shared" si="32"/>
        <v>17040</v>
      </c>
      <c r="L30" s="8">
        <f t="shared" si="32"/>
        <v>8280</v>
      </c>
      <c r="M30" s="8">
        <f t="shared" si="32"/>
        <v>6120</v>
      </c>
      <c r="N30" s="8">
        <f>N31+N39+N42+N44</f>
        <v>13080</v>
      </c>
      <c r="O30" s="8">
        <f t="shared" ref="O30" si="33">O31+O39+O42+O44</f>
        <v>4800</v>
      </c>
      <c r="P30" s="8">
        <f t="shared" ref="P30" si="34">P31+P39+P42+P44</f>
        <v>6720</v>
      </c>
      <c r="Q30" s="8">
        <f t="shared" ref="Q30" si="35">Q31+Q39+Q42+Q44</f>
        <v>5640</v>
      </c>
      <c r="R30" s="8">
        <f t="shared" ref="R30" si="36">R31+R39+R42+R44</f>
        <v>8160</v>
      </c>
      <c r="S30" s="8">
        <f t="shared" ref="S30" si="37">S31+S39+S42+S44</f>
        <v>2520</v>
      </c>
      <c r="T30" s="8">
        <f>T31+T39+T42+T44</f>
        <v>960</v>
      </c>
      <c r="U30" s="8">
        <f t="shared" ref="U30" si="38">U31+U39+U42+U44</f>
        <v>0</v>
      </c>
      <c r="V30" s="8">
        <f t="shared" ref="V30" si="39">V31+V39+V42+V44</f>
        <v>10440</v>
      </c>
      <c r="W30" s="8">
        <f t="shared" si="31"/>
        <v>132440</v>
      </c>
      <c r="X30" s="9"/>
    </row>
    <row r="31" spans="1:2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V31" si="40">F32+F33+F34+F35+F36+F37+F38</f>
        <v>0</v>
      </c>
      <c r="G31" s="8">
        <f t="shared" si="40"/>
        <v>0</v>
      </c>
      <c r="H31" s="8">
        <f t="shared" si="40"/>
        <v>0</v>
      </c>
      <c r="I31" s="8">
        <f t="shared" si="40"/>
        <v>0</v>
      </c>
      <c r="J31" s="8">
        <f t="shared" si="40"/>
        <v>0</v>
      </c>
      <c r="K31" s="8">
        <f t="shared" si="40"/>
        <v>0</v>
      </c>
      <c r="L31" s="8">
        <f t="shared" si="40"/>
        <v>0</v>
      </c>
      <c r="M31" s="8">
        <f t="shared" si="40"/>
        <v>0</v>
      </c>
      <c r="N31" s="8">
        <f t="shared" si="40"/>
        <v>0</v>
      </c>
      <c r="O31" s="8">
        <f t="shared" si="40"/>
        <v>0</v>
      </c>
      <c r="P31" s="8">
        <f t="shared" si="40"/>
        <v>0</v>
      </c>
      <c r="Q31" s="8">
        <f t="shared" si="40"/>
        <v>0</v>
      </c>
      <c r="R31" s="8">
        <f t="shared" si="40"/>
        <v>0</v>
      </c>
      <c r="S31" s="8">
        <f t="shared" si="40"/>
        <v>0</v>
      </c>
      <c r="T31" s="8">
        <f t="shared" si="40"/>
        <v>0</v>
      </c>
      <c r="U31" s="8">
        <f t="shared" si="40"/>
        <v>0</v>
      </c>
      <c r="V31" s="8">
        <f t="shared" si="40"/>
        <v>0</v>
      </c>
      <c r="W31" s="8">
        <f t="shared" si="31"/>
        <v>0</v>
      </c>
      <c r="X31" s="9"/>
    </row>
    <row r="32" spans="1:2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8">
        <f t="shared" si="31"/>
        <v>0</v>
      </c>
      <c r="X32" s="15"/>
    </row>
    <row r="33" spans="1:2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8">
        <f t="shared" si="31"/>
        <v>0</v>
      </c>
      <c r="X33" s="15"/>
    </row>
    <row r="34" spans="1:2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8">
        <f t="shared" si="31"/>
        <v>0</v>
      </c>
      <c r="X34" s="15"/>
    </row>
    <row r="35" spans="1:2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8">
        <f t="shared" si="31"/>
        <v>0</v>
      </c>
      <c r="X35" s="15"/>
    </row>
    <row r="36" spans="1:2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8">
        <f t="shared" si="31"/>
        <v>0</v>
      </c>
      <c r="X36" s="15"/>
    </row>
    <row r="37" spans="1:2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8">
        <f t="shared" si="31"/>
        <v>0</v>
      </c>
      <c r="X37" s="15"/>
    </row>
    <row r="38" spans="1:2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8">
        <f t="shared" si="31"/>
        <v>0</v>
      </c>
      <c r="X38" s="15"/>
    </row>
    <row r="39" spans="1:2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V39" si="41">F40+F41</f>
        <v>0</v>
      </c>
      <c r="G39" s="8">
        <f t="shared" si="41"/>
        <v>0</v>
      </c>
      <c r="H39" s="8">
        <f t="shared" si="41"/>
        <v>0</v>
      </c>
      <c r="I39" s="8">
        <f t="shared" si="41"/>
        <v>0</v>
      </c>
      <c r="J39" s="8">
        <f t="shared" si="41"/>
        <v>0</v>
      </c>
      <c r="K39" s="8">
        <f t="shared" si="41"/>
        <v>0</v>
      </c>
      <c r="L39" s="8">
        <f t="shared" si="41"/>
        <v>0</v>
      </c>
      <c r="M39" s="8">
        <f t="shared" si="41"/>
        <v>0</v>
      </c>
      <c r="N39" s="8">
        <f t="shared" si="41"/>
        <v>0</v>
      </c>
      <c r="O39" s="8">
        <f t="shared" si="41"/>
        <v>0</v>
      </c>
      <c r="P39" s="8">
        <f t="shared" si="41"/>
        <v>0</v>
      </c>
      <c r="Q39" s="8">
        <f t="shared" si="41"/>
        <v>0</v>
      </c>
      <c r="R39" s="8">
        <f t="shared" si="41"/>
        <v>0</v>
      </c>
      <c r="S39" s="8">
        <f t="shared" si="41"/>
        <v>0</v>
      </c>
      <c r="T39" s="8">
        <f t="shared" si="41"/>
        <v>0</v>
      </c>
      <c r="U39" s="8">
        <f t="shared" si="41"/>
        <v>0</v>
      </c>
      <c r="V39" s="8">
        <f t="shared" si="41"/>
        <v>0</v>
      </c>
      <c r="W39" s="8">
        <f t="shared" si="31"/>
        <v>0</v>
      </c>
      <c r="X39" s="9"/>
    </row>
    <row r="40" spans="1:2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8">
        <f t="shared" si="31"/>
        <v>0</v>
      </c>
      <c r="X40" s="9"/>
    </row>
    <row r="41" spans="1:2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8">
        <f t="shared" si="31"/>
        <v>0</v>
      </c>
      <c r="X41" s="9"/>
    </row>
    <row r="42" spans="1:24">
      <c r="A42" s="5" t="s">
        <v>118</v>
      </c>
      <c r="B42" s="6" t="s">
        <v>125</v>
      </c>
      <c r="C42" s="6"/>
      <c r="D42" s="7" t="s">
        <v>28</v>
      </c>
      <c r="E42" s="8">
        <f>E43</f>
        <v>5040</v>
      </c>
      <c r="F42" s="8">
        <f t="shared" ref="F42:V42" si="42">F43</f>
        <v>5760</v>
      </c>
      <c r="G42" s="8">
        <f t="shared" si="42"/>
        <v>5760</v>
      </c>
      <c r="H42" s="8">
        <f t="shared" si="42"/>
        <v>1800</v>
      </c>
      <c r="I42" s="8">
        <f t="shared" si="42"/>
        <v>3960</v>
      </c>
      <c r="J42" s="8">
        <f t="shared" si="42"/>
        <v>2160</v>
      </c>
      <c r="K42" s="8">
        <f t="shared" si="42"/>
        <v>5040</v>
      </c>
      <c r="L42" s="8">
        <f t="shared" si="42"/>
        <v>6480</v>
      </c>
      <c r="M42" s="8">
        <f t="shared" si="42"/>
        <v>4320</v>
      </c>
      <c r="N42" s="8">
        <f t="shared" si="42"/>
        <v>4680</v>
      </c>
      <c r="O42" s="8">
        <f t="shared" si="42"/>
        <v>1800</v>
      </c>
      <c r="P42" s="8">
        <f t="shared" si="42"/>
        <v>2520</v>
      </c>
      <c r="Q42" s="8">
        <f t="shared" si="42"/>
        <v>3240</v>
      </c>
      <c r="R42" s="8">
        <f t="shared" si="42"/>
        <v>3960</v>
      </c>
      <c r="S42" s="8">
        <f t="shared" si="42"/>
        <v>720</v>
      </c>
      <c r="T42" s="8">
        <f t="shared" si="42"/>
        <v>360</v>
      </c>
      <c r="U42" s="8">
        <f t="shared" si="42"/>
        <v>0</v>
      </c>
      <c r="V42" s="8">
        <f t="shared" si="42"/>
        <v>5040</v>
      </c>
      <c r="W42" s="8">
        <f t="shared" si="31"/>
        <v>62640</v>
      </c>
      <c r="X42" s="9"/>
    </row>
    <row r="43" spans="1:24">
      <c r="A43" s="5" t="s">
        <v>120</v>
      </c>
      <c r="B43" s="6" t="s">
        <v>127</v>
      </c>
      <c r="C43" s="6" t="s">
        <v>35</v>
      </c>
      <c r="D43" s="7" t="s">
        <v>36</v>
      </c>
      <c r="E43" s="10">
        <v>5040</v>
      </c>
      <c r="F43" s="10">
        <v>5760</v>
      </c>
      <c r="G43" s="10">
        <v>5760</v>
      </c>
      <c r="H43" s="10">
        <v>1800</v>
      </c>
      <c r="I43" s="10">
        <v>3960</v>
      </c>
      <c r="J43" s="10">
        <v>2160</v>
      </c>
      <c r="K43" s="10">
        <v>5040</v>
      </c>
      <c r="L43" s="10">
        <v>6480</v>
      </c>
      <c r="M43" s="10">
        <v>4320</v>
      </c>
      <c r="N43" s="10">
        <v>4680</v>
      </c>
      <c r="O43" s="10">
        <v>1800</v>
      </c>
      <c r="P43" s="10">
        <v>2520</v>
      </c>
      <c r="Q43" s="10">
        <v>3240</v>
      </c>
      <c r="R43" s="10">
        <v>3960</v>
      </c>
      <c r="S43" s="10">
        <v>720</v>
      </c>
      <c r="T43" s="10">
        <v>360</v>
      </c>
      <c r="U43" s="10"/>
      <c r="V43" s="10">
        <v>5040</v>
      </c>
      <c r="W43" s="8">
        <f t="shared" si="31"/>
        <v>62640</v>
      </c>
      <c r="X43" s="9"/>
    </row>
    <row r="44" spans="1:24">
      <c r="A44" s="5" t="s">
        <v>122</v>
      </c>
      <c r="B44" s="6" t="s">
        <v>129</v>
      </c>
      <c r="C44" s="6"/>
      <c r="D44" s="7" t="s">
        <v>28</v>
      </c>
      <c r="E44" s="8">
        <f>SUM(E45:E48)</f>
        <v>1400</v>
      </c>
      <c r="F44" s="8">
        <f t="shared" ref="F44:V44" si="43">SUM(F45:F48)</f>
        <v>3600</v>
      </c>
      <c r="G44" s="8">
        <f t="shared" si="43"/>
        <v>3600</v>
      </c>
      <c r="H44" s="8">
        <f t="shared" si="43"/>
        <v>4800</v>
      </c>
      <c r="I44" s="8">
        <f t="shared" si="43"/>
        <v>6000</v>
      </c>
      <c r="J44" s="8">
        <f t="shared" si="43"/>
        <v>4800</v>
      </c>
      <c r="K44" s="8">
        <f t="shared" si="43"/>
        <v>12000</v>
      </c>
      <c r="L44" s="8">
        <f t="shared" si="43"/>
        <v>1800</v>
      </c>
      <c r="M44" s="8">
        <f t="shared" si="43"/>
        <v>1800</v>
      </c>
      <c r="N44" s="8">
        <f t="shared" si="43"/>
        <v>8400</v>
      </c>
      <c r="O44" s="8">
        <f t="shared" si="43"/>
        <v>3000</v>
      </c>
      <c r="P44" s="8">
        <f t="shared" si="43"/>
        <v>4200</v>
      </c>
      <c r="Q44" s="8">
        <f t="shared" si="43"/>
        <v>2400</v>
      </c>
      <c r="R44" s="8">
        <f t="shared" si="43"/>
        <v>4200</v>
      </c>
      <c r="S44" s="8">
        <f t="shared" si="43"/>
        <v>1800</v>
      </c>
      <c r="T44" s="8">
        <f t="shared" si="43"/>
        <v>600</v>
      </c>
      <c r="U44" s="8">
        <f t="shared" si="43"/>
        <v>0</v>
      </c>
      <c r="V44" s="8">
        <f t="shared" si="43"/>
        <v>5400</v>
      </c>
      <c r="W44" s="8">
        <f t="shared" si="31"/>
        <v>69800</v>
      </c>
      <c r="X44" s="9"/>
    </row>
    <row r="45" spans="1:24">
      <c r="A45" s="5" t="s">
        <v>124</v>
      </c>
      <c r="B45" s="6" t="s">
        <v>131</v>
      </c>
      <c r="C45" s="6" t="s">
        <v>35</v>
      </c>
      <c r="D45" s="7" t="s">
        <v>132</v>
      </c>
      <c r="E45" s="10">
        <v>1400</v>
      </c>
      <c r="F45" s="10">
        <v>3600</v>
      </c>
      <c r="G45" s="10">
        <v>3600</v>
      </c>
      <c r="H45" s="10">
        <v>4800</v>
      </c>
      <c r="I45" s="10">
        <v>6000</v>
      </c>
      <c r="J45" s="10">
        <v>4800</v>
      </c>
      <c r="K45" s="10">
        <v>12000</v>
      </c>
      <c r="L45" s="10">
        <v>1800</v>
      </c>
      <c r="M45" s="10">
        <v>1800</v>
      </c>
      <c r="N45" s="10">
        <v>8400</v>
      </c>
      <c r="O45" s="10">
        <v>3000</v>
      </c>
      <c r="P45" s="10">
        <v>4200</v>
      </c>
      <c r="Q45" s="10">
        <v>2400</v>
      </c>
      <c r="R45" s="10">
        <v>4200</v>
      </c>
      <c r="S45" s="10">
        <v>1800</v>
      </c>
      <c r="T45" s="10">
        <v>600</v>
      </c>
      <c r="U45" s="10"/>
      <c r="V45" s="10">
        <v>5400</v>
      </c>
      <c r="W45" s="8">
        <f t="shared" si="31"/>
        <v>69800</v>
      </c>
      <c r="X45" s="9"/>
    </row>
    <row r="46" spans="1:2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8">
        <f t="shared" si="31"/>
        <v>0</v>
      </c>
      <c r="X46" s="9"/>
    </row>
    <row r="47" spans="1:2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8">
        <f t="shared" si="31"/>
        <v>0</v>
      </c>
      <c r="X47" s="9"/>
    </row>
    <row r="48" spans="1:2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8">
        <f t="shared" si="31"/>
        <v>0</v>
      </c>
      <c r="X48" s="15"/>
    </row>
    <row r="49" spans="1:2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3139955.5900000003</v>
      </c>
      <c r="F49" s="8">
        <f t="shared" ref="F49:V49" si="44">F50+F68+F70+F72+F74+F76+F78+F80+F82+F90</f>
        <v>3529534.94</v>
      </c>
      <c r="G49" s="8">
        <f t="shared" si="44"/>
        <v>4389210.91</v>
      </c>
      <c r="H49" s="8">
        <f t="shared" si="44"/>
        <v>5215262.4400000004</v>
      </c>
      <c r="I49" s="8">
        <f t="shared" si="44"/>
        <v>3613924.6300000004</v>
      </c>
      <c r="J49" s="8">
        <f t="shared" si="44"/>
        <v>3277509.54</v>
      </c>
      <c r="K49" s="8">
        <f t="shared" si="44"/>
        <v>6885201.2299999995</v>
      </c>
      <c r="L49" s="8">
        <f t="shared" si="44"/>
        <v>2988258.36</v>
      </c>
      <c r="M49" s="8">
        <f t="shared" si="44"/>
        <v>2047542.4900000002</v>
      </c>
      <c r="N49" s="8">
        <f t="shared" si="44"/>
        <v>3429892</v>
      </c>
      <c r="O49" s="8">
        <f t="shared" si="44"/>
        <v>1176470.7299999997</v>
      </c>
      <c r="P49" s="8">
        <f t="shared" si="44"/>
        <v>2259407.04</v>
      </c>
      <c r="Q49" s="8">
        <f t="shared" si="44"/>
        <v>1208457.1599999999</v>
      </c>
      <c r="R49" s="8">
        <f t="shared" si="44"/>
        <v>1947308.2200000002</v>
      </c>
      <c r="S49" s="8">
        <f t="shared" si="44"/>
        <v>1127018.1399999999</v>
      </c>
      <c r="T49" s="8">
        <f t="shared" si="44"/>
        <v>1057751.71</v>
      </c>
      <c r="U49" s="8">
        <f t="shared" si="44"/>
        <v>182971.43</v>
      </c>
      <c r="V49" s="8">
        <f t="shared" si="44"/>
        <v>3626159.6300000004</v>
      </c>
      <c r="W49" s="8">
        <f t="shared" si="31"/>
        <v>51101836.189999998</v>
      </c>
      <c r="X49" s="9"/>
    </row>
    <row r="50" spans="1:24">
      <c r="A50" s="5" t="s">
        <v>136</v>
      </c>
      <c r="B50" s="6" t="s">
        <v>144</v>
      </c>
      <c r="C50" s="6"/>
      <c r="D50" s="7" t="s">
        <v>145</v>
      </c>
      <c r="E50" s="8">
        <v>2010000</v>
      </c>
      <c r="F50" s="8">
        <v>2247850</v>
      </c>
      <c r="G50" s="8">
        <v>3323200</v>
      </c>
      <c r="H50" s="8">
        <v>3852000</v>
      </c>
      <c r="I50" s="8">
        <v>2346510</v>
      </c>
      <c r="J50" s="8">
        <v>2397870</v>
      </c>
      <c r="K50" s="8">
        <v>5283660</v>
      </c>
      <c r="L50" s="8">
        <v>2145000</v>
      </c>
      <c r="M50" s="8">
        <v>1487200</v>
      </c>
      <c r="N50" s="8">
        <v>2571140</v>
      </c>
      <c r="O50" s="8">
        <v>858000</v>
      </c>
      <c r="P50" s="8">
        <v>1627340</v>
      </c>
      <c r="Q50" s="8">
        <v>858000</v>
      </c>
      <c r="R50" s="8">
        <v>1430000</v>
      </c>
      <c r="S50" s="8">
        <v>858000</v>
      </c>
      <c r="T50" s="8">
        <v>858000</v>
      </c>
      <c r="U50" s="8">
        <v>89600</v>
      </c>
      <c r="V50" s="8">
        <v>2579500</v>
      </c>
      <c r="W50" s="8">
        <f t="shared" si="31"/>
        <v>36822870</v>
      </c>
      <c r="X50" s="9"/>
    </row>
    <row r="51" spans="1:2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8">
        <f t="shared" si="31"/>
        <v>0</v>
      </c>
      <c r="X51" s="9"/>
    </row>
    <row r="52" spans="1:2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8">
        <f t="shared" si="31"/>
        <v>0</v>
      </c>
      <c r="X52" s="9"/>
    </row>
    <row r="53" spans="1:2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8">
        <f t="shared" si="31"/>
        <v>0</v>
      </c>
      <c r="X53" s="9"/>
    </row>
    <row r="54" spans="1:2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8">
        <f t="shared" si="31"/>
        <v>0</v>
      </c>
      <c r="X54" s="9"/>
    </row>
    <row r="55" spans="1:2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8">
        <f t="shared" si="31"/>
        <v>0</v>
      </c>
      <c r="X55" s="9"/>
    </row>
    <row r="56" spans="1:2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8">
        <f t="shared" si="31"/>
        <v>0</v>
      </c>
      <c r="X56" s="9"/>
    </row>
    <row r="57" spans="1:2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8">
        <f t="shared" si="31"/>
        <v>0</v>
      </c>
      <c r="X57" s="9"/>
    </row>
    <row r="58" spans="1:2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8">
        <f t="shared" si="31"/>
        <v>0</v>
      </c>
      <c r="X58" s="9"/>
    </row>
    <row r="59" spans="1:2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8">
        <f t="shared" si="31"/>
        <v>0</v>
      </c>
      <c r="X59" s="9"/>
    </row>
    <row r="60" spans="1:2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86262.5</v>
      </c>
      <c r="F60" s="10">
        <v>112392.5</v>
      </c>
      <c r="G60" s="10">
        <v>166160</v>
      </c>
      <c r="H60" s="10">
        <v>127918.5</v>
      </c>
      <c r="I60" s="10">
        <v>117325.5</v>
      </c>
      <c r="J60" s="10">
        <v>119893.5</v>
      </c>
      <c r="K60" s="10">
        <v>264183</v>
      </c>
      <c r="L60" s="10">
        <v>88374</v>
      </c>
      <c r="M60" s="10">
        <v>68211</v>
      </c>
      <c r="N60" s="10">
        <v>128128</v>
      </c>
      <c r="O60" s="10">
        <v>39182</v>
      </c>
      <c r="P60" s="10">
        <v>69641</v>
      </c>
      <c r="Q60" s="10">
        <v>39325</v>
      </c>
      <c r="R60" s="10">
        <v>60632</v>
      </c>
      <c r="S60" s="10">
        <v>38610</v>
      </c>
      <c r="T60" s="10">
        <v>7150</v>
      </c>
      <c r="U60" s="10">
        <v>4480</v>
      </c>
      <c r="V60" s="10">
        <v>128975</v>
      </c>
      <c r="W60" s="8">
        <f t="shared" si="31"/>
        <v>1666843.5</v>
      </c>
      <c r="X60" s="9"/>
    </row>
    <row r="61" spans="1:2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8">
        <f t="shared" si="31"/>
        <v>0</v>
      </c>
      <c r="X61" s="9"/>
    </row>
    <row r="62" spans="1:2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8">
        <f t="shared" si="31"/>
        <v>0</v>
      </c>
      <c r="X62" s="9"/>
    </row>
    <row r="63" spans="1:2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8">
        <f t="shared" si="31"/>
        <v>0</v>
      </c>
      <c r="X63" s="9"/>
    </row>
    <row r="64" spans="1:2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8">
        <f t="shared" si="31"/>
        <v>0</v>
      </c>
      <c r="X64" s="9"/>
    </row>
    <row r="65" spans="1:2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8">
        <f t="shared" si="31"/>
        <v>0</v>
      </c>
      <c r="X65" s="9"/>
    </row>
    <row r="66" spans="1:2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8">
        <f t="shared" si="31"/>
        <v>0</v>
      </c>
      <c r="X66" s="9"/>
    </row>
    <row r="67" spans="1:2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8">
        <f t="shared" si="31"/>
        <v>0</v>
      </c>
      <c r="X67" s="9"/>
    </row>
    <row r="68" spans="1:24">
      <c r="A68" s="5" t="s">
        <v>176</v>
      </c>
      <c r="B68" s="6" t="s">
        <v>183</v>
      </c>
      <c r="C68" s="6"/>
      <c r="D68" s="7"/>
      <c r="E68" s="8">
        <f>E69</f>
        <v>24800</v>
      </c>
      <c r="F68" s="8">
        <f t="shared" ref="F68:V68" si="45">F69</f>
        <v>28800</v>
      </c>
      <c r="G68" s="8">
        <f t="shared" si="45"/>
        <v>32000</v>
      </c>
      <c r="H68" s="8">
        <f t="shared" si="45"/>
        <v>30000</v>
      </c>
      <c r="I68" s="8">
        <f t="shared" si="45"/>
        <v>32400</v>
      </c>
      <c r="J68" s="8">
        <f t="shared" si="45"/>
        <v>25600</v>
      </c>
      <c r="K68" s="8">
        <f t="shared" si="45"/>
        <v>46400</v>
      </c>
      <c r="L68" s="8">
        <f t="shared" si="45"/>
        <v>23600</v>
      </c>
      <c r="M68" s="8">
        <f t="shared" si="45"/>
        <v>18000</v>
      </c>
      <c r="N68" s="8">
        <f t="shared" si="45"/>
        <v>27600</v>
      </c>
      <c r="O68" s="8">
        <f t="shared" si="45"/>
        <v>8400</v>
      </c>
      <c r="P68" s="8">
        <f t="shared" si="45"/>
        <v>20000</v>
      </c>
      <c r="Q68" s="8">
        <f t="shared" si="45"/>
        <v>10000</v>
      </c>
      <c r="R68" s="8">
        <f t="shared" si="45"/>
        <v>16000</v>
      </c>
      <c r="S68" s="8">
        <f t="shared" si="45"/>
        <v>6400</v>
      </c>
      <c r="T68" s="8">
        <f t="shared" si="45"/>
        <v>2000</v>
      </c>
      <c r="U68" s="8">
        <f t="shared" si="45"/>
        <v>1600</v>
      </c>
      <c r="V68" s="8">
        <f t="shared" si="45"/>
        <v>26000</v>
      </c>
      <c r="W68" s="8">
        <f t="shared" si="31"/>
        <v>379600</v>
      </c>
      <c r="X68" s="9"/>
    </row>
    <row r="69" spans="1:2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24800</v>
      </c>
      <c r="F69" s="8">
        <f t="shared" ref="F69:V69" si="46">F93*400</f>
        <v>28800</v>
      </c>
      <c r="G69" s="8">
        <f t="shared" si="46"/>
        <v>32000</v>
      </c>
      <c r="H69" s="8">
        <f t="shared" si="46"/>
        <v>30000</v>
      </c>
      <c r="I69" s="8">
        <f t="shared" si="46"/>
        <v>32400</v>
      </c>
      <c r="J69" s="8">
        <f t="shared" si="46"/>
        <v>25600</v>
      </c>
      <c r="K69" s="8">
        <f t="shared" si="46"/>
        <v>46400</v>
      </c>
      <c r="L69" s="8">
        <f t="shared" si="46"/>
        <v>23600</v>
      </c>
      <c r="M69" s="8">
        <f t="shared" si="46"/>
        <v>18000</v>
      </c>
      <c r="N69" s="8">
        <f t="shared" si="46"/>
        <v>27600</v>
      </c>
      <c r="O69" s="8">
        <f t="shared" si="46"/>
        <v>8400</v>
      </c>
      <c r="P69" s="8">
        <f t="shared" si="46"/>
        <v>20000</v>
      </c>
      <c r="Q69" s="8">
        <f t="shared" si="46"/>
        <v>10000</v>
      </c>
      <c r="R69" s="8">
        <f t="shared" si="46"/>
        <v>16000</v>
      </c>
      <c r="S69" s="8">
        <f t="shared" si="46"/>
        <v>6400</v>
      </c>
      <c r="T69" s="8">
        <f t="shared" si="46"/>
        <v>2000</v>
      </c>
      <c r="U69" s="8">
        <f t="shared" si="46"/>
        <v>1600</v>
      </c>
      <c r="V69" s="8">
        <f t="shared" si="46"/>
        <v>26000</v>
      </c>
      <c r="W69" s="8">
        <f t="shared" si="31"/>
        <v>379600</v>
      </c>
      <c r="X69" s="9"/>
    </row>
    <row r="70" spans="1:24">
      <c r="A70" s="5" t="s">
        <v>180</v>
      </c>
      <c r="B70" s="6" t="s">
        <v>188</v>
      </c>
      <c r="C70" s="6"/>
      <c r="D70" s="7" t="s">
        <v>28</v>
      </c>
      <c r="E70" s="8">
        <f>E71</f>
        <v>118770.45</v>
      </c>
      <c r="F70" s="8">
        <f t="shared" ref="F70:V70" si="47">F71</f>
        <v>331291.05</v>
      </c>
      <c r="G70" s="8">
        <f t="shared" si="47"/>
        <v>259299.59999999998</v>
      </c>
      <c r="H70" s="8">
        <f t="shared" si="47"/>
        <v>191508.15</v>
      </c>
      <c r="I70" s="8">
        <f t="shared" si="47"/>
        <v>164731.20000000001</v>
      </c>
      <c r="J70" s="8">
        <f t="shared" si="47"/>
        <v>98189.25</v>
      </c>
      <c r="K70" s="8">
        <f t="shared" si="47"/>
        <v>310345.80000000005</v>
      </c>
      <c r="L70" s="8">
        <f t="shared" si="47"/>
        <v>141067.5</v>
      </c>
      <c r="M70" s="8">
        <f t="shared" si="47"/>
        <v>69733.350000000006</v>
      </c>
      <c r="N70" s="8">
        <f t="shared" si="47"/>
        <v>173365.2</v>
      </c>
      <c r="O70" s="8">
        <f t="shared" si="47"/>
        <v>88565.7</v>
      </c>
      <c r="P70" s="8">
        <f t="shared" si="47"/>
        <v>128985.9</v>
      </c>
      <c r="Q70" s="8">
        <f t="shared" si="47"/>
        <v>88875.45</v>
      </c>
      <c r="R70" s="8">
        <f t="shared" si="47"/>
        <v>119210.85</v>
      </c>
      <c r="S70" s="8">
        <f t="shared" si="47"/>
        <v>85861.8</v>
      </c>
      <c r="T70" s="8">
        <f t="shared" si="47"/>
        <v>114450</v>
      </c>
      <c r="U70" s="8">
        <f t="shared" si="47"/>
        <v>0</v>
      </c>
      <c r="V70" s="8">
        <f t="shared" si="47"/>
        <v>184792.19999999998</v>
      </c>
      <c r="W70" s="8">
        <f t="shared" si="31"/>
        <v>2669043.4500000002</v>
      </c>
      <c r="X70" s="9"/>
    </row>
    <row r="71" spans="1:2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118770.45</v>
      </c>
      <c r="F71" s="8">
        <f t="shared" ref="F71:V71" si="48">F105*15</f>
        <v>331291.05</v>
      </c>
      <c r="G71" s="8">
        <f t="shared" si="48"/>
        <v>259299.59999999998</v>
      </c>
      <c r="H71" s="8">
        <f t="shared" si="48"/>
        <v>191508.15</v>
      </c>
      <c r="I71" s="8">
        <f t="shared" si="48"/>
        <v>164731.20000000001</v>
      </c>
      <c r="J71" s="8">
        <f t="shared" si="48"/>
        <v>98189.25</v>
      </c>
      <c r="K71" s="8">
        <f t="shared" si="48"/>
        <v>310345.80000000005</v>
      </c>
      <c r="L71" s="8">
        <f t="shared" si="48"/>
        <v>141067.5</v>
      </c>
      <c r="M71" s="8">
        <f t="shared" si="48"/>
        <v>69733.350000000006</v>
      </c>
      <c r="N71" s="8">
        <f t="shared" si="48"/>
        <v>173365.2</v>
      </c>
      <c r="O71" s="8">
        <f t="shared" si="48"/>
        <v>88565.7</v>
      </c>
      <c r="P71" s="8">
        <f t="shared" si="48"/>
        <v>128985.9</v>
      </c>
      <c r="Q71" s="8">
        <f t="shared" si="48"/>
        <v>88875.45</v>
      </c>
      <c r="R71" s="8">
        <f t="shared" si="48"/>
        <v>119210.85</v>
      </c>
      <c r="S71" s="8">
        <f t="shared" si="48"/>
        <v>85861.8</v>
      </c>
      <c r="T71" s="8">
        <f t="shared" si="48"/>
        <v>114450</v>
      </c>
      <c r="U71" s="8">
        <f t="shared" si="48"/>
        <v>0</v>
      </c>
      <c r="V71" s="8">
        <f t="shared" si="48"/>
        <v>184792.19999999998</v>
      </c>
      <c r="W71" s="8">
        <f t="shared" si="31"/>
        <v>2669043.4500000002</v>
      </c>
      <c r="X71" s="9"/>
    </row>
    <row r="72" spans="1:24">
      <c r="A72" s="5" t="s">
        <v>184</v>
      </c>
      <c r="B72" s="6" t="s">
        <v>193</v>
      </c>
      <c r="C72" s="6"/>
      <c r="D72" s="7" t="s">
        <v>28</v>
      </c>
      <c r="E72" s="8">
        <f>E73</f>
        <v>45600</v>
      </c>
      <c r="F72" s="8">
        <f t="shared" ref="F72:V72" si="49">F73</f>
        <v>76487.600000000006</v>
      </c>
      <c r="G72" s="8">
        <f t="shared" si="49"/>
        <v>70433.600000000006</v>
      </c>
      <c r="H72" s="8">
        <f t="shared" si="49"/>
        <v>60304</v>
      </c>
      <c r="I72" s="8">
        <f t="shared" si="49"/>
        <v>76688</v>
      </c>
      <c r="J72" s="8">
        <f t="shared" si="49"/>
        <v>31192</v>
      </c>
      <c r="K72" s="8">
        <f t="shared" si="49"/>
        <v>97640</v>
      </c>
      <c r="L72" s="8">
        <f t="shared" si="49"/>
        <v>33144</v>
      </c>
      <c r="M72" s="8">
        <f t="shared" si="49"/>
        <v>19888</v>
      </c>
      <c r="N72" s="8">
        <f t="shared" si="49"/>
        <v>33722.800000000003</v>
      </c>
      <c r="O72" s="8">
        <f t="shared" si="49"/>
        <v>18549.599999999999</v>
      </c>
      <c r="P72" s="8">
        <f t="shared" si="49"/>
        <v>28344</v>
      </c>
      <c r="Q72" s="8">
        <f t="shared" si="49"/>
        <v>16240</v>
      </c>
      <c r="R72" s="8">
        <f t="shared" si="49"/>
        <v>45420.800000000003</v>
      </c>
      <c r="S72" s="8">
        <f t="shared" si="49"/>
        <v>15715.2</v>
      </c>
      <c r="T72" s="8">
        <f t="shared" si="49"/>
        <v>8712</v>
      </c>
      <c r="U72" s="8">
        <f t="shared" si="49"/>
        <v>0</v>
      </c>
      <c r="V72" s="8">
        <f t="shared" si="49"/>
        <v>28240</v>
      </c>
      <c r="W72" s="8">
        <f t="shared" si="31"/>
        <v>706321.6</v>
      </c>
      <c r="X72" s="9"/>
    </row>
    <row r="73" spans="1:2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45600</v>
      </c>
      <c r="F73" s="8">
        <f t="shared" ref="F73:V73" si="50">F106*8</f>
        <v>76487.600000000006</v>
      </c>
      <c r="G73" s="8">
        <f t="shared" si="50"/>
        <v>70433.600000000006</v>
      </c>
      <c r="H73" s="8">
        <f t="shared" si="50"/>
        <v>60304</v>
      </c>
      <c r="I73" s="8">
        <f t="shared" si="50"/>
        <v>76688</v>
      </c>
      <c r="J73" s="8">
        <f t="shared" si="50"/>
        <v>31192</v>
      </c>
      <c r="K73" s="8">
        <f t="shared" si="50"/>
        <v>97640</v>
      </c>
      <c r="L73" s="8">
        <f t="shared" si="50"/>
        <v>33144</v>
      </c>
      <c r="M73" s="8">
        <f t="shared" si="50"/>
        <v>19888</v>
      </c>
      <c r="N73" s="8">
        <f t="shared" si="50"/>
        <v>33722.800000000003</v>
      </c>
      <c r="O73" s="8">
        <f t="shared" si="50"/>
        <v>18549.599999999999</v>
      </c>
      <c r="P73" s="8">
        <f t="shared" si="50"/>
        <v>28344</v>
      </c>
      <c r="Q73" s="8">
        <f t="shared" si="50"/>
        <v>16240</v>
      </c>
      <c r="R73" s="8">
        <f t="shared" si="50"/>
        <v>45420.800000000003</v>
      </c>
      <c r="S73" s="8">
        <f t="shared" si="50"/>
        <v>15715.2</v>
      </c>
      <c r="T73" s="8">
        <f t="shared" si="50"/>
        <v>8712</v>
      </c>
      <c r="U73" s="8">
        <f t="shared" si="50"/>
        <v>0</v>
      </c>
      <c r="V73" s="8">
        <f t="shared" si="50"/>
        <v>28240</v>
      </c>
      <c r="W73" s="8">
        <f t="shared" si="31"/>
        <v>706321.6</v>
      </c>
      <c r="X73" s="9"/>
    </row>
    <row r="74" spans="1:2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V74" si="51">F75</f>
        <v>0</v>
      </c>
      <c r="G74" s="8">
        <f t="shared" si="51"/>
        <v>0</v>
      </c>
      <c r="H74" s="8">
        <f t="shared" si="51"/>
        <v>0</v>
      </c>
      <c r="I74" s="8">
        <f t="shared" si="51"/>
        <v>0</v>
      </c>
      <c r="J74" s="8">
        <f t="shared" si="51"/>
        <v>0</v>
      </c>
      <c r="K74" s="8">
        <f t="shared" si="51"/>
        <v>0</v>
      </c>
      <c r="L74" s="8">
        <f t="shared" si="51"/>
        <v>0</v>
      </c>
      <c r="M74" s="8">
        <f t="shared" si="51"/>
        <v>0</v>
      </c>
      <c r="N74" s="8">
        <f t="shared" si="51"/>
        <v>0</v>
      </c>
      <c r="O74" s="8">
        <f t="shared" si="51"/>
        <v>0</v>
      </c>
      <c r="P74" s="8">
        <f t="shared" si="51"/>
        <v>0</v>
      </c>
      <c r="Q74" s="8">
        <f t="shared" si="51"/>
        <v>0</v>
      </c>
      <c r="R74" s="8">
        <f t="shared" si="51"/>
        <v>0</v>
      </c>
      <c r="S74" s="8">
        <f t="shared" si="51"/>
        <v>0</v>
      </c>
      <c r="T74" s="8">
        <f t="shared" si="51"/>
        <v>0</v>
      </c>
      <c r="U74" s="8">
        <f t="shared" si="51"/>
        <v>0</v>
      </c>
      <c r="V74" s="8">
        <f t="shared" si="51"/>
        <v>0</v>
      </c>
      <c r="W74" s="8">
        <f t="shared" si="31"/>
        <v>0</v>
      </c>
      <c r="X74" s="9"/>
    </row>
    <row r="75" spans="1:2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8">
        <f t="shared" si="31"/>
        <v>0</v>
      </c>
      <c r="X75" s="9"/>
    </row>
    <row r="76" spans="1:24">
      <c r="A76" s="5" t="s">
        <v>194</v>
      </c>
      <c r="B76" s="6" t="s">
        <v>202</v>
      </c>
      <c r="C76" s="6"/>
      <c r="D76" s="7" t="s">
        <v>28</v>
      </c>
      <c r="E76" s="8">
        <f>E77</f>
        <v>267840</v>
      </c>
      <c r="F76" s="8">
        <f t="shared" ref="F76:V76" si="52">F77</f>
        <v>311040</v>
      </c>
      <c r="G76" s="8">
        <f t="shared" si="52"/>
        <v>345600</v>
      </c>
      <c r="H76" s="8">
        <f t="shared" si="52"/>
        <v>324000</v>
      </c>
      <c r="I76" s="8">
        <f t="shared" si="52"/>
        <v>349920</v>
      </c>
      <c r="J76" s="8">
        <f t="shared" si="52"/>
        <v>276480</v>
      </c>
      <c r="K76" s="8">
        <f t="shared" si="52"/>
        <v>501120</v>
      </c>
      <c r="L76" s="8">
        <f t="shared" si="52"/>
        <v>254880</v>
      </c>
      <c r="M76" s="8">
        <f t="shared" si="52"/>
        <v>194400</v>
      </c>
      <c r="N76" s="8">
        <f t="shared" si="52"/>
        <v>298080</v>
      </c>
      <c r="O76" s="8">
        <f t="shared" si="52"/>
        <v>90720</v>
      </c>
      <c r="P76" s="8">
        <f t="shared" si="52"/>
        <v>216000</v>
      </c>
      <c r="Q76" s="8">
        <f t="shared" si="52"/>
        <v>108000</v>
      </c>
      <c r="R76" s="8">
        <f t="shared" si="52"/>
        <v>172800</v>
      </c>
      <c r="S76" s="8">
        <f t="shared" si="52"/>
        <v>69120</v>
      </c>
      <c r="T76" s="8">
        <f t="shared" si="52"/>
        <v>21600</v>
      </c>
      <c r="U76" s="8">
        <f t="shared" si="52"/>
        <v>17280</v>
      </c>
      <c r="V76" s="8">
        <f t="shared" si="52"/>
        <v>280800</v>
      </c>
      <c r="W76" s="8">
        <f t="shared" si="31"/>
        <v>4099680</v>
      </c>
      <c r="X76" s="9"/>
    </row>
    <row r="77" spans="1:2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267840</v>
      </c>
      <c r="F77" s="8">
        <f t="shared" ref="F77:V77" si="53">F93*4320</f>
        <v>311040</v>
      </c>
      <c r="G77" s="8">
        <f t="shared" si="53"/>
        <v>345600</v>
      </c>
      <c r="H77" s="8">
        <f t="shared" si="53"/>
        <v>324000</v>
      </c>
      <c r="I77" s="8">
        <f t="shared" si="53"/>
        <v>349920</v>
      </c>
      <c r="J77" s="8">
        <f t="shared" si="53"/>
        <v>276480</v>
      </c>
      <c r="K77" s="8">
        <f t="shared" si="53"/>
        <v>501120</v>
      </c>
      <c r="L77" s="8">
        <f t="shared" si="53"/>
        <v>254880</v>
      </c>
      <c r="M77" s="8">
        <f t="shared" si="53"/>
        <v>194400</v>
      </c>
      <c r="N77" s="8">
        <f t="shared" si="53"/>
        <v>298080</v>
      </c>
      <c r="O77" s="8">
        <f t="shared" si="53"/>
        <v>90720</v>
      </c>
      <c r="P77" s="8">
        <f t="shared" si="53"/>
        <v>216000</v>
      </c>
      <c r="Q77" s="8">
        <f t="shared" si="53"/>
        <v>108000</v>
      </c>
      <c r="R77" s="8">
        <f t="shared" si="53"/>
        <v>172800</v>
      </c>
      <c r="S77" s="8">
        <f t="shared" si="53"/>
        <v>69120</v>
      </c>
      <c r="T77" s="8">
        <f t="shared" si="53"/>
        <v>21600</v>
      </c>
      <c r="U77" s="8">
        <f t="shared" si="53"/>
        <v>17280</v>
      </c>
      <c r="V77" s="8">
        <f t="shared" si="53"/>
        <v>280800</v>
      </c>
      <c r="W77" s="8">
        <f t="shared" si="31"/>
        <v>4099680</v>
      </c>
      <c r="X77" s="9"/>
    </row>
    <row r="78" spans="1:24">
      <c r="A78" s="5" t="s">
        <v>199</v>
      </c>
      <c r="B78" s="6" t="s">
        <v>207</v>
      </c>
      <c r="C78" s="6"/>
      <c r="D78" s="7" t="s">
        <v>28</v>
      </c>
      <c r="E78" s="8">
        <f>E79</f>
        <v>291665.14</v>
      </c>
      <c r="F78" s="8">
        <f t="shared" ref="F78:V78" si="54">F79</f>
        <v>303826.28999999998</v>
      </c>
      <c r="G78" s="8">
        <f t="shared" si="54"/>
        <v>326677.71000000002</v>
      </c>
      <c r="H78" s="8">
        <f t="shared" si="54"/>
        <v>315850.28999999998</v>
      </c>
      <c r="I78" s="8">
        <f t="shared" si="54"/>
        <v>347355.43</v>
      </c>
      <c r="J78" s="8">
        <f t="shared" si="54"/>
        <v>265138.28999999998</v>
      </c>
      <c r="K78" s="8">
        <f t="shared" si="54"/>
        <v>490755.43</v>
      </c>
      <c r="L78" s="8">
        <f t="shared" si="54"/>
        <v>240006.86</v>
      </c>
      <c r="M78" s="8">
        <f t="shared" si="54"/>
        <v>178841.14</v>
      </c>
      <c r="N78" s="8">
        <f t="shared" si="54"/>
        <v>256224</v>
      </c>
      <c r="O78" s="8">
        <f t="shared" si="54"/>
        <v>80235.429999999993</v>
      </c>
      <c r="P78" s="8">
        <f t="shared" si="54"/>
        <v>183137.14</v>
      </c>
      <c r="Q78" s="8">
        <f t="shared" si="54"/>
        <v>95341.71</v>
      </c>
      <c r="R78" s="8">
        <f t="shared" si="54"/>
        <v>131876.57</v>
      </c>
      <c r="S78" s="8">
        <f t="shared" si="54"/>
        <v>59921.14</v>
      </c>
      <c r="T78" s="8">
        <f t="shared" si="54"/>
        <v>20989.71</v>
      </c>
      <c r="U78" s="8">
        <f t="shared" si="54"/>
        <v>18891.43</v>
      </c>
      <c r="V78" s="8">
        <f t="shared" si="54"/>
        <v>306027.43</v>
      </c>
      <c r="W78" s="8">
        <f t="shared" si="31"/>
        <v>3912761.1400000006</v>
      </c>
      <c r="X78" s="9"/>
    </row>
    <row r="79" spans="1:2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291665.14</v>
      </c>
      <c r="F79" s="8">
        <f t="shared" ref="F79:V79" si="55">ROUND(F28/0.07*0.02,2)</f>
        <v>303826.28999999998</v>
      </c>
      <c r="G79" s="8">
        <f t="shared" si="55"/>
        <v>326677.71000000002</v>
      </c>
      <c r="H79" s="8">
        <f t="shared" si="55"/>
        <v>315850.28999999998</v>
      </c>
      <c r="I79" s="8">
        <f t="shared" si="55"/>
        <v>347355.43</v>
      </c>
      <c r="J79" s="8">
        <f t="shared" si="55"/>
        <v>265138.28999999998</v>
      </c>
      <c r="K79" s="8">
        <f t="shared" si="55"/>
        <v>490755.43</v>
      </c>
      <c r="L79" s="8">
        <f t="shared" si="55"/>
        <v>240006.86</v>
      </c>
      <c r="M79" s="8">
        <f t="shared" si="55"/>
        <v>178841.14</v>
      </c>
      <c r="N79" s="8">
        <f t="shared" si="55"/>
        <v>256224</v>
      </c>
      <c r="O79" s="8">
        <f t="shared" si="55"/>
        <v>80235.429999999993</v>
      </c>
      <c r="P79" s="8">
        <f t="shared" si="55"/>
        <v>183137.14</v>
      </c>
      <c r="Q79" s="8">
        <f t="shared" si="55"/>
        <v>95341.71</v>
      </c>
      <c r="R79" s="8">
        <f t="shared" si="55"/>
        <v>131876.57</v>
      </c>
      <c r="S79" s="8">
        <f t="shared" si="55"/>
        <v>59921.14</v>
      </c>
      <c r="T79" s="8">
        <f t="shared" si="55"/>
        <v>20989.71</v>
      </c>
      <c r="U79" s="8">
        <f t="shared" si="55"/>
        <v>18891.43</v>
      </c>
      <c r="V79" s="8">
        <f t="shared" si="55"/>
        <v>306027.43</v>
      </c>
      <c r="W79" s="8">
        <f t="shared" si="31"/>
        <v>3912761.1400000006</v>
      </c>
      <c r="X79" s="9"/>
    </row>
    <row r="80" spans="1:24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 t="shared" ref="F80:V80" si="56">F81</f>
        <v>32000</v>
      </c>
      <c r="G80" s="8">
        <f t="shared" si="56"/>
        <v>0</v>
      </c>
      <c r="H80" s="8">
        <f t="shared" si="56"/>
        <v>64000</v>
      </c>
      <c r="I80" s="8">
        <f t="shared" si="56"/>
        <v>32000</v>
      </c>
      <c r="J80" s="8">
        <f t="shared" si="56"/>
        <v>32000</v>
      </c>
      <c r="K80" s="8">
        <f t="shared" si="56"/>
        <v>32000</v>
      </c>
      <c r="L80" s="8">
        <f t="shared" si="56"/>
        <v>32000</v>
      </c>
      <c r="M80" s="8">
        <f t="shared" si="56"/>
        <v>32000</v>
      </c>
      <c r="N80" s="8">
        <f t="shared" si="56"/>
        <v>0</v>
      </c>
      <c r="O80" s="8">
        <f t="shared" si="56"/>
        <v>0</v>
      </c>
      <c r="P80" s="8">
        <f t="shared" si="56"/>
        <v>0</v>
      </c>
      <c r="Q80" s="8">
        <f t="shared" si="56"/>
        <v>0</v>
      </c>
      <c r="R80" s="8">
        <f t="shared" si="56"/>
        <v>0</v>
      </c>
      <c r="S80" s="8">
        <f t="shared" si="56"/>
        <v>0</v>
      </c>
      <c r="T80" s="8">
        <f t="shared" si="56"/>
        <v>0</v>
      </c>
      <c r="U80" s="8">
        <f t="shared" si="56"/>
        <v>0</v>
      </c>
      <c r="V80" s="8">
        <f t="shared" si="56"/>
        <v>32000</v>
      </c>
      <c r="W80" s="8">
        <f t="shared" si="31"/>
        <v>320000</v>
      </c>
      <c r="X80" s="9"/>
    </row>
    <row r="81" spans="1:24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>
        <v>32000</v>
      </c>
      <c r="G81" s="10"/>
      <c r="H81" s="10">
        <v>64000</v>
      </c>
      <c r="I81" s="10">
        <v>32000</v>
      </c>
      <c r="J81" s="10">
        <v>32000</v>
      </c>
      <c r="K81" s="10">
        <v>32000</v>
      </c>
      <c r="L81" s="10">
        <v>32000</v>
      </c>
      <c r="M81" s="10">
        <v>32000</v>
      </c>
      <c r="N81" s="10"/>
      <c r="O81" s="10"/>
      <c r="P81" s="10"/>
      <c r="Q81" s="10"/>
      <c r="R81" s="10"/>
      <c r="S81" s="10"/>
      <c r="T81" s="10"/>
      <c r="U81" s="10"/>
      <c r="V81" s="10">
        <v>32000</v>
      </c>
      <c r="W81" s="8">
        <f t="shared" si="31"/>
        <v>320000</v>
      </c>
      <c r="X81" s="9"/>
    </row>
    <row r="82" spans="1:24">
      <c r="A82" s="5" t="s">
        <v>208</v>
      </c>
      <c r="B82" s="6" t="s">
        <v>216</v>
      </c>
      <c r="C82" s="6"/>
      <c r="D82" s="7" t="s">
        <v>28</v>
      </c>
      <c r="E82" s="8">
        <f>E83+E86+E89</f>
        <v>349280</v>
      </c>
      <c r="F82" s="8">
        <f t="shared" ref="F82:V82" si="57">F83+F86+F89</f>
        <v>198240</v>
      </c>
      <c r="G82" s="8">
        <f t="shared" si="57"/>
        <v>0</v>
      </c>
      <c r="H82" s="8">
        <f t="shared" si="57"/>
        <v>377600</v>
      </c>
      <c r="I82" s="8">
        <f t="shared" si="57"/>
        <v>264320</v>
      </c>
      <c r="J82" s="8">
        <f t="shared" si="57"/>
        <v>151040</v>
      </c>
      <c r="K82" s="8">
        <f t="shared" si="57"/>
        <v>113280</v>
      </c>
      <c r="L82" s="8">
        <f t="shared" si="57"/>
        <v>108560</v>
      </c>
      <c r="M82" s="8">
        <f t="shared" si="57"/>
        <v>42480</v>
      </c>
      <c r="N82" s="8">
        <f t="shared" si="57"/>
        <v>37760</v>
      </c>
      <c r="O82" s="8">
        <f t="shared" si="57"/>
        <v>0</v>
      </c>
      <c r="P82" s="8">
        <f t="shared" si="57"/>
        <v>23600</v>
      </c>
      <c r="Q82" s="8">
        <f t="shared" si="57"/>
        <v>0</v>
      </c>
      <c r="R82" s="8">
        <f t="shared" si="57"/>
        <v>0</v>
      </c>
      <c r="S82" s="8">
        <f t="shared" si="57"/>
        <v>0</v>
      </c>
      <c r="T82" s="8">
        <f t="shared" si="57"/>
        <v>0</v>
      </c>
      <c r="U82" s="8">
        <f t="shared" si="57"/>
        <v>23600</v>
      </c>
      <c r="V82" s="8">
        <f t="shared" si="57"/>
        <v>188800</v>
      </c>
      <c r="W82" s="8">
        <f t="shared" si="31"/>
        <v>1878560</v>
      </c>
      <c r="X82" s="9"/>
    </row>
    <row r="83" spans="1:2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V83" si="58">F84+F85</f>
        <v>0</v>
      </c>
      <c r="G83" s="8">
        <f t="shared" si="58"/>
        <v>0</v>
      </c>
      <c r="H83" s="8">
        <f t="shared" si="58"/>
        <v>0</v>
      </c>
      <c r="I83" s="8">
        <f t="shared" si="58"/>
        <v>0</v>
      </c>
      <c r="J83" s="8">
        <f t="shared" si="58"/>
        <v>0</v>
      </c>
      <c r="K83" s="8">
        <f t="shared" si="58"/>
        <v>0</v>
      </c>
      <c r="L83" s="8">
        <f t="shared" si="58"/>
        <v>0</v>
      </c>
      <c r="M83" s="8">
        <f t="shared" si="58"/>
        <v>0</v>
      </c>
      <c r="N83" s="8">
        <f t="shared" si="58"/>
        <v>0</v>
      </c>
      <c r="O83" s="8">
        <f t="shared" si="58"/>
        <v>0</v>
      </c>
      <c r="P83" s="8">
        <f t="shared" si="58"/>
        <v>0</v>
      </c>
      <c r="Q83" s="8">
        <f t="shared" si="58"/>
        <v>0</v>
      </c>
      <c r="R83" s="8">
        <f t="shared" si="58"/>
        <v>0</v>
      </c>
      <c r="S83" s="8">
        <f t="shared" si="58"/>
        <v>0</v>
      </c>
      <c r="T83" s="8">
        <f t="shared" si="58"/>
        <v>0</v>
      </c>
      <c r="U83" s="8">
        <f t="shared" si="58"/>
        <v>0</v>
      </c>
      <c r="V83" s="8">
        <f t="shared" si="58"/>
        <v>0</v>
      </c>
      <c r="W83" s="8">
        <f t="shared" si="31"/>
        <v>0</v>
      </c>
      <c r="X83" s="9"/>
    </row>
    <row r="84" spans="1:2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8">
        <f t="shared" si="31"/>
        <v>0</v>
      </c>
      <c r="X84" s="15"/>
    </row>
    <row r="85" spans="1:2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8">
        <f t="shared" si="31"/>
        <v>0</v>
      </c>
      <c r="X85" s="15"/>
    </row>
    <row r="86" spans="1:24">
      <c r="A86" s="5" t="s">
        <v>217</v>
      </c>
      <c r="B86" s="6" t="s">
        <v>225</v>
      </c>
      <c r="C86" s="6"/>
      <c r="D86" s="7" t="s">
        <v>28</v>
      </c>
      <c r="E86" s="8">
        <f>E87+E88</f>
        <v>349280</v>
      </c>
      <c r="F86" s="8">
        <f t="shared" ref="F86:V86" si="59">F87+F88</f>
        <v>198240</v>
      </c>
      <c r="G86" s="8">
        <f t="shared" si="59"/>
        <v>0</v>
      </c>
      <c r="H86" s="8">
        <f t="shared" si="59"/>
        <v>377600</v>
      </c>
      <c r="I86" s="8">
        <f t="shared" si="59"/>
        <v>264320</v>
      </c>
      <c r="J86" s="8">
        <f t="shared" si="59"/>
        <v>151040</v>
      </c>
      <c r="K86" s="8">
        <f t="shared" si="59"/>
        <v>113280</v>
      </c>
      <c r="L86" s="8">
        <f t="shared" si="59"/>
        <v>108560</v>
      </c>
      <c r="M86" s="8">
        <f t="shared" si="59"/>
        <v>42480</v>
      </c>
      <c r="N86" s="8">
        <f t="shared" si="59"/>
        <v>37760</v>
      </c>
      <c r="O86" s="8">
        <f t="shared" si="59"/>
        <v>0</v>
      </c>
      <c r="P86" s="8">
        <f t="shared" si="59"/>
        <v>23600</v>
      </c>
      <c r="Q86" s="8">
        <f t="shared" si="59"/>
        <v>0</v>
      </c>
      <c r="R86" s="8">
        <f t="shared" si="59"/>
        <v>0</v>
      </c>
      <c r="S86" s="8">
        <f t="shared" si="59"/>
        <v>0</v>
      </c>
      <c r="T86" s="8">
        <f t="shared" si="59"/>
        <v>0</v>
      </c>
      <c r="U86" s="8">
        <f t="shared" si="59"/>
        <v>23600</v>
      </c>
      <c r="V86" s="8">
        <f t="shared" si="59"/>
        <v>188800</v>
      </c>
      <c r="W86" s="8">
        <f t="shared" si="31"/>
        <v>1878560</v>
      </c>
      <c r="X86" s="9"/>
    </row>
    <row r="87" spans="1:2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29600</v>
      </c>
      <c r="F87" s="8">
        <f t="shared" ref="F87:V87" si="60">F104*400</f>
        <v>16800</v>
      </c>
      <c r="G87" s="8">
        <f t="shared" si="60"/>
        <v>0</v>
      </c>
      <c r="H87" s="8">
        <f t="shared" si="60"/>
        <v>32000</v>
      </c>
      <c r="I87" s="8">
        <f t="shared" si="60"/>
        <v>22400</v>
      </c>
      <c r="J87" s="8">
        <f t="shared" si="60"/>
        <v>12800</v>
      </c>
      <c r="K87" s="8">
        <f t="shared" si="60"/>
        <v>9600</v>
      </c>
      <c r="L87" s="8">
        <f t="shared" si="60"/>
        <v>9200</v>
      </c>
      <c r="M87" s="8">
        <f t="shared" si="60"/>
        <v>3600</v>
      </c>
      <c r="N87" s="8">
        <f t="shared" si="60"/>
        <v>3200</v>
      </c>
      <c r="O87" s="8">
        <f t="shared" si="60"/>
        <v>0</v>
      </c>
      <c r="P87" s="8">
        <f t="shared" si="60"/>
        <v>2000</v>
      </c>
      <c r="Q87" s="8">
        <f t="shared" si="60"/>
        <v>0</v>
      </c>
      <c r="R87" s="8">
        <f t="shared" si="60"/>
        <v>0</v>
      </c>
      <c r="S87" s="8">
        <f t="shared" si="60"/>
        <v>0</v>
      </c>
      <c r="T87" s="8">
        <f t="shared" si="60"/>
        <v>0</v>
      </c>
      <c r="U87" s="8">
        <f t="shared" si="60"/>
        <v>2000</v>
      </c>
      <c r="V87" s="8">
        <f t="shared" si="60"/>
        <v>16000</v>
      </c>
      <c r="W87" s="8">
        <f t="shared" si="31"/>
        <v>159200</v>
      </c>
      <c r="X87" s="9"/>
    </row>
    <row r="88" spans="1:2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319680</v>
      </c>
      <c r="F88" s="8">
        <f t="shared" ref="F88:V88" si="61">F104*4320</f>
        <v>181440</v>
      </c>
      <c r="G88" s="8">
        <f t="shared" si="61"/>
        <v>0</v>
      </c>
      <c r="H88" s="8">
        <f t="shared" si="61"/>
        <v>345600</v>
      </c>
      <c r="I88" s="8">
        <f t="shared" si="61"/>
        <v>241920</v>
      </c>
      <c r="J88" s="8">
        <f t="shared" si="61"/>
        <v>138240</v>
      </c>
      <c r="K88" s="8">
        <f t="shared" si="61"/>
        <v>103680</v>
      </c>
      <c r="L88" s="8">
        <f t="shared" si="61"/>
        <v>99360</v>
      </c>
      <c r="M88" s="8">
        <f t="shared" si="61"/>
        <v>38880</v>
      </c>
      <c r="N88" s="8">
        <f t="shared" si="61"/>
        <v>34560</v>
      </c>
      <c r="O88" s="8">
        <f t="shared" si="61"/>
        <v>0</v>
      </c>
      <c r="P88" s="8">
        <f t="shared" si="61"/>
        <v>21600</v>
      </c>
      <c r="Q88" s="8">
        <f t="shared" si="61"/>
        <v>0</v>
      </c>
      <c r="R88" s="8">
        <f t="shared" si="61"/>
        <v>0</v>
      </c>
      <c r="S88" s="8">
        <f t="shared" si="61"/>
        <v>0</v>
      </c>
      <c r="T88" s="8">
        <f t="shared" si="61"/>
        <v>0</v>
      </c>
      <c r="U88" s="8">
        <f t="shared" si="61"/>
        <v>21600</v>
      </c>
      <c r="V88" s="8">
        <f t="shared" si="61"/>
        <v>172800</v>
      </c>
      <c r="W88" s="8">
        <f t="shared" si="31"/>
        <v>1719360</v>
      </c>
      <c r="X88" s="9"/>
    </row>
    <row r="89" spans="1:2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8">
        <f t="shared" si="31"/>
        <v>0</v>
      </c>
      <c r="X89" s="15"/>
    </row>
    <row r="90" spans="1:24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 t="shared" ref="F90:V90" si="62">F91</f>
        <v>0</v>
      </c>
      <c r="G90" s="8">
        <f t="shared" si="62"/>
        <v>32000</v>
      </c>
      <c r="H90" s="8">
        <f t="shared" si="62"/>
        <v>0</v>
      </c>
      <c r="I90" s="8">
        <f t="shared" si="62"/>
        <v>0</v>
      </c>
      <c r="J90" s="8">
        <f t="shared" si="62"/>
        <v>0</v>
      </c>
      <c r="K90" s="8">
        <f t="shared" si="62"/>
        <v>10000</v>
      </c>
      <c r="L90" s="8">
        <f t="shared" si="62"/>
        <v>10000</v>
      </c>
      <c r="M90" s="8">
        <f t="shared" si="62"/>
        <v>5000</v>
      </c>
      <c r="N90" s="8">
        <f t="shared" si="62"/>
        <v>32000</v>
      </c>
      <c r="O90" s="8">
        <f t="shared" si="62"/>
        <v>32000</v>
      </c>
      <c r="P90" s="8">
        <f t="shared" si="62"/>
        <v>32000</v>
      </c>
      <c r="Q90" s="8">
        <f t="shared" si="62"/>
        <v>32000</v>
      </c>
      <c r="R90" s="8">
        <f t="shared" si="62"/>
        <v>32000</v>
      </c>
      <c r="S90" s="8">
        <f t="shared" si="62"/>
        <v>32000</v>
      </c>
      <c r="T90" s="8">
        <f t="shared" si="62"/>
        <v>32000</v>
      </c>
      <c r="U90" s="8">
        <f t="shared" si="62"/>
        <v>32000</v>
      </c>
      <c r="V90" s="8">
        <f t="shared" si="62"/>
        <v>0</v>
      </c>
      <c r="W90" s="8">
        <f t="shared" ref="W90:W106" si="63">SUM(E90:V90)</f>
        <v>313000</v>
      </c>
      <c r="X90" s="9"/>
    </row>
    <row r="91" spans="1:2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/>
      <c r="G91" s="26">
        <v>32000</v>
      </c>
      <c r="H91" s="26"/>
      <c r="I91" s="26"/>
      <c r="J91" s="26"/>
      <c r="K91" s="26">
        <v>10000</v>
      </c>
      <c r="L91" s="26">
        <v>10000</v>
      </c>
      <c r="M91" s="26">
        <v>5000</v>
      </c>
      <c r="N91" s="26">
        <v>32000</v>
      </c>
      <c r="O91" s="26">
        <v>32000</v>
      </c>
      <c r="P91" s="26">
        <v>32000</v>
      </c>
      <c r="Q91" s="26">
        <v>32000</v>
      </c>
      <c r="R91" s="26">
        <v>32000</v>
      </c>
      <c r="S91" s="26">
        <v>32000</v>
      </c>
      <c r="T91" s="26">
        <v>32000</v>
      </c>
      <c r="U91" s="26">
        <v>32000</v>
      </c>
      <c r="V91" s="26"/>
      <c r="W91" s="8">
        <f t="shared" si="63"/>
        <v>313000</v>
      </c>
      <c r="X91" s="27"/>
    </row>
    <row r="92" spans="1:2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8">
        <f t="shared" si="63"/>
        <v>0</v>
      </c>
      <c r="X92" s="31"/>
    </row>
    <row r="93" spans="1:2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62</v>
      </c>
      <c r="F93" s="8">
        <f t="shared" ref="F93:V93" si="64">F94+F95+F96+F97</f>
        <v>72</v>
      </c>
      <c r="G93" s="8">
        <f t="shared" si="64"/>
        <v>80</v>
      </c>
      <c r="H93" s="8">
        <f t="shared" si="64"/>
        <v>75</v>
      </c>
      <c r="I93" s="8">
        <f t="shared" si="64"/>
        <v>81</v>
      </c>
      <c r="J93" s="8">
        <f t="shared" si="64"/>
        <v>64</v>
      </c>
      <c r="K93" s="8">
        <f t="shared" si="64"/>
        <v>116</v>
      </c>
      <c r="L93" s="8">
        <f t="shared" si="64"/>
        <v>59</v>
      </c>
      <c r="M93" s="8">
        <f t="shared" si="64"/>
        <v>45</v>
      </c>
      <c r="N93" s="8">
        <f t="shared" si="64"/>
        <v>69</v>
      </c>
      <c r="O93" s="8">
        <f t="shared" si="64"/>
        <v>21</v>
      </c>
      <c r="P93" s="8">
        <f t="shared" si="64"/>
        <v>50</v>
      </c>
      <c r="Q93" s="8">
        <f t="shared" si="64"/>
        <v>25</v>
      </c>
      <c r="R93" s="8">
        <f t="shared" si="64"/>
        <v>40</v>
      </c>
      <c r="S93" s="8">
        <f t="shared" si="64"/>
        <v>16</v>
      </c>
      <c r="T93" s="8">
        <f t="shared" si="64"/>
        <v>5</v>
      </c>
      <c r="U93" s="8">
        <f t="shared" si="64"/>
        <v>4</v>
      </c>
      <c r="V93" s="8">
        <f t="shared" si="64"/>
        <v>65</v>
      </c>
      <c r="W93" s="8">
        <f t="shared" si="63"/>
        <v>949</v>
      </c>
      <c r="X93" s="9"/>
    </row>
    <row r="94" spans="1:24">
      <c r="A94" s="5" t="s">
        <v>236</v>
      </c>
      <c r="B94" s="32" t="s">
        <v>245</v>
      </c>
      <c r="C94" s="32"/>
      <c r="D94" s="15"/>
      <c r="E94" s="16">
        <v>62</v>
      </c>
      <c r="F94" s="16">
        <v>72</v>
      </c>
      <c r="G94" s="16">
        <v>80</v>
      </c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>
        <v>65</v>
      </c>
      <c r="W94" s="8">
        <f t="shared" si="63"/>
        <v>279</v>
      </c>
      <c r="X94" s="9"/>
    </row>
    <row r="95" spans="1:24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75</v>
      </c>
      <c r="I95" s="10">
        <v>81</v>
      </c>
      <c r="J95" s="10">
        <v>64</v>
      </c>
      <c r="K95" s="10">
        <v>116</v>
      </c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8">
        <f t="shared" si="63"/>
        <v>336</v>
      </c>
      <c r="X95" s="9"/>
    </row>
    <row r="96" spans="1:24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/>
      <c r="K96" s="16"/>
      <c r="L96" s="16">
        <v>59</v>
      </c>
      <c r="M96" s="16">
        <v>45</v>
      </c>
      <c r="N96" s="16">
        <v>69</v>
      </c>
      <c r="O96" s="16">
        <v>21</v>
      </c>
      <c r="P96" s="16">
        <v>50</v>
      </c>
      <c r="Q96" s="16">
        <v>25</v>
      </c>
      <c r="R96" s="16">
        <v>40</v>
      </c>
      <c r="S96" s="16">
        <v>16</v>
      </c>
      <c r="T96" s="16">
        <v>5</v>
      </c>
      <c r="U96" s="16"/>
      <c r="V96" s="16"/>
      <c r="W96" s="8">
        <f t="shared" si="63"/>
        <v>330</v>
      </c>
      <c r="X96" s="9"/>
    </row>
    <row r="97" spans="1:2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>
        <v>4</v>
      </c>
      <c r="V97" s="16"/>
      <c r="W97" s="8">
        <f t="shared" si="63"/>
        <v>4</v>
      </c>
      <c r="X97" s="9"/>
    </row>
    <row r="98" spans="1:2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515</v>
      </c>
      <c r="F98" s="8">
        <f t="shared" ref="F98:V98" si="65">F99+F100+F101+F102</f>
        <v>671</v>
      </c>
      <c r="G98" s="8">
        <f t="shared" si="65"/>
        <v>992</v>
      </c>
      <c r="H98" s="8">
        <f t="shared" si="65"/>
        <v>797</v>
      </c>
      <c r="I98" s="8">
        <f t="shared" si="65"/>
        <v>731</v>
      </c>
      <c r="J98" s="8">
        <f t="shared" si="65"/>
        <v>747</v>
      </c>
      <c r="K98" s="8">
        <f t="shared" si="65"/>
        <v>1646</v>
      </c>
      <c r="L98" s="8">
        <f t="shared" si="65"/>
        <v>618</v>
      </c>
      <c r="M98" s="8">
        <f t="shared" si="65"/>
        <v>477</v>
      </c>
      <c r="N98" s="8">
        <f t="shared" si="65"/>
        <v>896</v>
      </c>
      <c r="O98" s="8">
        <f t="shared" si="65"/>
        <v>274</v>
      </c>
      <c r="P98" s="8">
        <f t="shared" si="65"/>
        <v>487</v>
      </c>
      <c r="Q98" s="8">
        <f t="shared" si="65"/>
        <v>275</v>
      </c>
      <c r="R98" s="8">
        <f t="shared" si="65"/>
        <v>424</v>
      </c>
      <c r="S98" s="8">
        <f t="shared" si="65"/>
        <v>270</v>
      </c>
      <c r="T98" s="8">
        <f t="shared" si="65"/>
        <v>50</v>
      </c>
      <c r="U98" s="8">
        <f t="shared" si="65"/>
        <v>0</v>
      </c>
      <c r="V98" s="8">
        <f t="shared" si="65"/>
        <v>770</v>
      </c>
      <c r="W98" s="8">
        <f t="shared" si="63"/>
        <v>10640</v>
      </c>
      <c r="X98" s="9"/>
    </row>
    <row r="99" spans="1:24">
      <c r="A99" s="5" t="s">
        <v>248</v>
      </c>
      <c r="B99" s="32" t="s">
        <v>245</v>
      </c>
      <c r="C99" s="32"/>
      <c r="D99" s="15"/>
      <c r="E99" s="16">
        <v>515</v>
      </c>
      <c r="F99" s="16">
        <v>671</v>
      </c>
      <c r="G99" s="16">
        <v>992</v>
      </c>
      <c r="H99" s="16"/>
      <c r="I99" s="16"/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>
        <v>770</v>
      </c>
      <c r="W99" s="8">
        <f t="shared" si="63"/>
        <v>2948</v>
      </c>
      <c r="X99" s="9"/>
    </row>
    <row r="100" spans="1:24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797</v>
      </c>
      <c r="I100" s="10">
        <v>731</v>
      </c>
      <c r="J100" s="10">
        <v>747</v>
      </c>
      <c r="K100" s="10">
        <v>1646</v>
      </c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8">
        <f t="shared" si="63"/>
        <v>3921</v>
      </c>
      <c r="X100" s="9"/>
    </row>
    <row r="101" spans="1:24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/>
      <c r="K101" s="16"/>
      <c r="L101" s="16">
        <v>618</v>
      </c>
      <c r="M101" s="16">
        <v>477</v>
      </c>
      <c r="N101" s="16">
        <v>896</v>
      </c>
      <c r="O101" s="16">
        <v>274</v>
      </c>
      <c r="P101" s="16">
        <v>487</v>
      </c>
      <c r="Q101" s="16">
        <v>275</v>
      </c>
      <c r="R101" s="16">
        <v>424</v>
      </c>
      <c r="S101" s="16">
        <v>270</v>
      </c>
      <c r="T101" s="16">
        <v>50</v>
      </c>
      <c r="U101" s="16"/>
      <c r="V101" s="16"/>
      <c r="W101" s="8">
        <f t="shared" si="63"/>
        <v>3771</v>
      </c>
      <c r="X101" s="9"/>
    </row>
    <row r="102" spans="1:2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8">
        <f t="shared" si="63"/>
        <v>0</v>
      </c>
      <c r="X102" s="9"/>
    </row>
    <row r="103" spans="1:24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8">
        <f t="shared" si="63"/>
        <v>0</v>
      </c>
      <c r="X103" s="9"/>
    </row>
    <row r="104" spans="1:24">
      <c r="A104" s="5" t="s">
        <v>257</v>
      </c>
      <c r="B104" s="6" t="s">
        <v>261</v>
      </c>
      <c r="C104" s="6"/>
      <c r="D104" s="7"/>
      <c r="E104" s="10">
        <v>74</v>
      </c>
      <c r="F104" s="10">
        <v>42</v>
      </c>
      <c r="G104" s="10"/>
      <c r="H104" s="10">
        <v>80</v>
      </c>
      <c r="I104" s="10">
        <v>56</v>
      </c>
      <c r="J104" s="10">
        <v>32</v>
      </c>
      <c r="K104" s="10">
        <v>24</v>
      </c>
      <c r="L104" s="10">
        <v>23</v>
      </c>
      <c r="M104" s="10">
        <v>9</v>
      </c>
      <c r="N104" s="10">
        <v>8</v>
      </c>
      <c r="O104" s="10"/>
      <c r="P104" s="10">
        <v>5</v>
      </c>
      <c r="Q104" s="10"/>
      <c r="R104" s="10"/>
      <c r="S104" s="10"/>
      <c r="T104" s="10"/>
      <c r="U104" s="10">
        <v>5</v>
      </c>
      <c r="V104" s="10">
        <v>40</v>
      </c>
      <c r="W104" s="8">
        <f t="shared" si="63"/>
        <v>398</v>
      </c>
      <c r="X104" s="9"/>
    </row>
    <row r="105" spans="1:24">
      <c r="A105" s="5" t="s">
        <v>258</v>
      </c>
      <c r="B105" s="32" t="s">
        <v>262</v>
      </c>
      <c r="C105" s="32"/>
      <c r="D105" s="20"/>
      <c r="E105" s="10">
        <v>7918.03</v>
      </c>
      <c r="F105" s="10">
        <v>22086.07</v>
      </c>
      <c r="G105" s="10">
        <v>17286.64</v>
      </c>
      <c r="H105" s="10">
        <v>12767.21</v>
      </c>
      <c r="I105" s="10">
        <v>10982.08</v>
      </c>
      <c r="J105" s="10">
        <v>6545.95</v>
      </c>
      <c r="K105" s="10">
        <v>20689.72</v>
      </c>
      <c r="L105" s="10">
        <v>9404.5</v>
      </c>
      <c r="M105" s="10">
        <v>4648.8900000000003</v>
      </c>
      <c r="N105" s="10">
        <v>11557.68</v>
      </c>
      <c r="O105" s="10">
        <v>5904.38</v>
      </c>
      <c r="P105" s="10">
        <v>8599.06</v>
      </c>
      <c r="Q105" s="10">
        <v>5925.03</v>
      </c>
      <c r="R105" s="10">
        <v>7947.39</v>
      </c>
      <c r="S105" s="10">
        <v>5724.12</v>
      </c>
      <c r="T105" s="10">
        <v>7630</v>
      </c>
      <c r="U105" s="10"/>
      <c r="V105" s="10">
        <v>12319.48</v>
      </c>
      <c r="W105" s="8">
        <f t="shared" si="63"/>
        <v>177936.23</v>
      </c>
      <c r="X105" s="9"/>
    </row>
    <row r="106" spans="1:24">
      <c r="A106" s="5" t="s">
        <v>259</v>
      </c>
      <c r="B106" s="32" t="s">
        <v>263</v>
      </c>
      <c r="C106" s="32"/>
      <c r="D106" s="20"/>
      <c r="E106" s="10">
        <v>5700</v>
      </c>
      <c r="F106" s="10">
        <v>9560.9500000000007</v>
      </c>
      <c r="G106" s="10">
        <v>8804.2000000000007</v>
      </c>
      <c r="H106" s="10">
        <v>7538</v>
      </c>
      <c r="I106" s="10">
        <v>9586</v>
      </c>
      <c r="J106" s="10">
        <v>3899</v>
      </c>
      <c r="K106" s="10">
        <v>12205</v>
      </c>
      <c r="L106" s="10">
        <v>4143</v>
      </c>
      <c r="M106" s="10">
        <v>2486</v>
      </c>
      <c r="N106" s="10">
        <v>4215.3500000000004</v>
      </c>
      <c r="O106" s="10">
        <v>2318.6999999999998</v>
      </c>
      <c r="P106" s="10">
        <v>3543</v>
      </c>
      <c r="Q106" s="10">
        <v>2030</v>
      </c>
      <c r="R106" s="10">
        <v>5677.6</v>
      </c>
      <c r="S106" s="10">
        <v>1964.4</v>
      </c>
      <c r="T106" s="10">
        <v>1089</v>
      </c>
      <c r="U106" s="10"/>
      <c r="V106" s="10">
        <v>3530</v>
      </c>
      <c r="W106" s="8">
        <f t="shared" si="63"/>
        <v>88290.2</v>
      </c>
      <c r="X106" s="9"/>
    </row>
    <row r="107" spans="1:24">
      <c r="E107" s="86">
        <f t="shared" ref="E107:W107" si="66">E4/E93</f>
        <v>364564.11967741937</v>
      </c>
      <c r="F107" s="1">
        <f t="shared" si="66"/>
        <v>348729.75472222216</v>
      </c>
      <c r="G107" s="1">
        <f t="shared" si="66"/>
        <v>337209.77712500002</v>
      </c>
      <c r="H107" s="1">
        <f t="shared" si="66"/>
        <v>347244.44559999998</v>
      </c>
      <c r="I107" s="1">
        <f t="shared" si="66"/>
        <v>356166.76975308644</v>
      </c>
      <c r="J107" s="1">
        <f t="shared" si="66"/>
        <v>343748.16062499996</v>
      </c>
      <c r="K107" s="1">
        <f t="shared" si="66"/>
        <v>342095.54784482764</v>
      </c>
      <c r="L107" s="1">
        <f t="shared" si="66"/>
        <v>323259.70508474577</v>
      </c>
      <c r="M107" s="1">
        <f t="shared" si="66"/>
        <v>323955.5988888889</v>
      </c>
      <c r="N107" s="1">
        <f t="shared" si="66"/>
        <v>312687.48797101452</v>
      </c>
      <c r="O107" s="1">
        <f t="shared" si="66"/>
        <v>311507.66619047621</v>
      </c>
      <c r="P107" s="1">
        <f t="shared" si="66"/>
        <v>310948.63660000003</v>
      </c>
      <c r="Q107" s="1">
        <f t="shared" si="66"/>
        <v>313700.76640000002</v>
      </c>
      <c r="R107" s="1">
        <f t="shared" si="66"/>
        <v>302451.52850000001</v>
      </c>
      <c r="S107" s="1">
        <f t="shared" si="66"/>
        <v>311862.76187500003</v>
      </c>
      <c r="T107" s="1">
        <f t="shared" si="66"/>
        <v>320455.62</v>
      </c>
      <c r="U107" s="1">
        <f t="shared" si="66"/>
        <v>350427.24</v>
      </c>
      <c r="V107" s="1">
        <f t="shared" si="66"/>
        <v>358999.42107692308</v>
      </c>
      <c r="W107" s="1">
        <f t="shared" si="66"/>
        <v>337037.19229715492</v>
      </c>
    </row>
  </sheetData>
  <protectedRanges>
    <protectedRange password="E9C1" sqref="D28 W21:X26 X20 W4:X9 X10 X27 A2:X3 A4:D5 W11:X19 B6:D26 W28:X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X1"/>
  </mergeCells>
  <phoneticPr fontId="3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R111"/>
  <sheetViews>
    <sheetView workbookViewId="0">
      <pane xSplit="4" ySplit="2" topLeftCell="K77" activePane="bottomRight" state="frozen"/>
      <selection pane="topRight" activeCell="E1" sqref="E1"/>
      <selection pane="bottomLeft" activeCell="A3" sqref="A3"/>
      <selection pane="bottomRight" activeCell="Q3" sqref="Q3:Q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8" ht="25.5">
      <c r="A1" s="835" t="s">
        <v>0</v>
      </c>
      <c r="B1" s="836"/>
      <c r="C1" s="836"/>
      <c r="D1" s="836"/>
      <c r="E1" s="836"/>
      <c r="F1" s="836"/>
      <c r="G1" s="836"/>
      <c r="H1" s="836"/>
      <c r="I1" s="836"/>
      <c r="J1" s="836"/>
      <c r="K1" s="836"/>
      <c r="L1" s="836"/>
      <c r="M1" s="836"/>
      <c r="N1" s="836"/>
      <c r="O1" s="836"/>
      <c r="P1" s="836"/>
      <c r="Q1" s="836"/>
      <c r="R1" s="836"/>
    </row>
    <row r="2" spans="1:18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294</v>
      </c>
      <c r="F2" s="3" t="s">
        <v>295</v>
      </c>
      <c r="G2" s="3" t="s">
        <v>296</v>
      </c>
      <c r="H2" s="3" t="s">
        <v>297</v>
      </c>
      <c r="I2" s="3" t="s">
        <v>298</v>
      </c>
      <c r="J2" s="3" t="s">
        <v>299</v>
      </c>
      <c r="K2" s="3" t="s">
        <v>300</v>
      </c>
      <c r="L2" s="3" t="s">
        <v>301</v>
      </c>
      <c r="M2" s="3" t="s">
        <v>302</v>
      </c>
      <c r="N2" s="3" t="s">
        <v>303</v>
      </c>
      <c r="O2" s="3" t="s">
        <v>304</v>
      </c>
      <c r="P2" s="3" t="s">
        <v>305</v>
      </c>
      <c r="Q2" s="3" t="s">
        <v>24</v>
      </c>
      <c r="R2" s="4" t="s">
        <v>25</v>
      </c>
    </row>
    <row r="3" spans="1:18">
      <c r="A3" s="5" t="s">
        <v>26</v>
      </c>
      <c r="B3" s="6" t="s">
        <v>27</v>
      </c>
      <c r="C3" s="6"/>
      <c r="D3" s="7" t="s">
        <v>28</v>
      </c>
      <c r="E3" s="8">
        <f t="shared" ref="E3:P3" si="0">E4+E30+E49</f>
        <v>3270628.59</v>
      </c>
      <c r="F3" s="8">
        <f t="shared" si="0"/>
        <v>70438786.730000004</v>
      </c>
      <c r="G3" s="8">
        <f t="shared" si="0"/>
        <v>38072104.530000001</v>
      </c>
      <c r="H3" s="8">
        <f t="shared" si="0"/>
        <v>29315112.400000002</v>
      </c>
      <c r="I3" s="8">
        <f t="shared" si="0"/>
        <v>49595424.289999999</v>
      </c>
      <c r="J3" s="8">
        <f t="shared" si="0"/>
        <v>10919410.069999998</v>
      </c>
      <c r="K3" s="8">
        <f t="shared" si="0"/>
        <v>8203156.2200000007</v>
      </c>
      <c r="L3" s="8">
        <f t="shared" si="0"/>
        <v>9897772.8200000003</v>
      </c>
      <c r="M3" s="8">
        <f t="shared" si="0"/>
        <v>9479815.0800000001</v>
      </c>
      <c r="N3" s="8">
        <f t="shared" si="0"/>
        <v>17772593.420000002</v>
      </c>
      <c r="O3" s="8">
        <f t="shared" si="0"/>
        <v>7721789.2400000002</v>
      </c>
      <c r="P3" s="8">
        <f t="shared" si="0"/>
        <v>7698965.6199999992</v>
      </c>
      <c r="Q3" s="8">
        <f t="shared" ref="Q3:Q9" si="1">SUM(E3:P3)</f>
        <v>262385559.00999999</v>
      </c>
      <c r="R3" s="9"/>
    </row>
    <row r="4" spans="1:18">
      <c r="A4" s="5" t="s">
        <v>29</v>
      </c>
      <c r="B4" s="6" t="s">
        <v>30</v>
      </c>
      <c r="C4" s="6"/>
      <c r="D4" s="7" t="s">
        <v>28</v>
      </c>
      <c r="E4" s="8">
        <f t="shared" ref="E4:P4" si="2">E5+E8+E12+E15+E18+E20+E23+E25+E27+E28+E29</f>
        <v>2905521.88</v>
      </c>
      <c r="F4" s="8">
        <f t="shared" si="2"/>
        <v>62385830.439999998</v>
      </c>
      <c r="G4" s="8">
        <f t="shared" si="2"/>
        <v>32181094.439999998</v>
      </c>
      <c r="H4" s="8">
        <f t="shared" si="2"/>
        <v>24917539.510000002</v>
      </c>
      <c r="I4" s="8">
        <f t="shared" si="2"/>
        <v>40992238.719999999</v>
      </c>
      <c r="J4" s="8">
        <f t="shared" si="2"/>
        <v>9598406.209999999</v>
      </c>
      <c r="K4" s="8">
        <f t="shared" si="2"/>
        <v>7017094.6600000001</v>
      </c>
      <c r="L4" s="8">
        <f t="shared" si="2"/>
        <v>8611465.8200000003</v>
      </c>
      <c r="M4" s="8">
        <f t="shared" si="2"/>
        <v>7844213.7699999996</v>
      </c>
      <c r="N4" s="8">
        <f t="shared" si="2"/>
        <v>15368957.850000001</v>
      </c>
      <c r="O4" s="8">
        <f t="shared" si="2"/>
        <v>6454895.9100000001</v>
      </c>
      <c r="P4" s="8">
        <f t="shared" si="2"/>
        <v>6053868.1899999995</v>
      </c>
      <c r="Q4" s="8">
        <f t="shared" si="1"/>
        <v>224331127.40000001</v>
      </c>
      <c r="R4" s="9"/>
    </row>
    <row r="5" spans="1:18">
      <c r="A5" s="5" t="s">
        <v>31</v>
      </c>
      <c r="B5" s="6" t="s">
        <v>32</v>
      </c>
      <c r="C5" s="6"/>
      <c r="D5" s="7" t="s">
        <v>28</v>
      </c>
      <c r="E5" s="8">
        <f>E6+E7</f>
        <v>436692</v>
      </c>
      <c r="F5" s="8">
        <f t="shared" ref="F5:P5" si="3">F6+F7</f>
        <v>9703476</v>
      </c>
      <c r="G5" s="8">
        <f t="shared" si="3"/>
        <v>3593568</v>
      </c>
      <c r="H5" s="8">
        <f t="shared" si="3"/>
        <v>2871588</v>
      </c>
      <c r="I5" s="8">
        <f t="shared" si="3"/>
        <v>4601004</v>
      </c>
      <c r="J5" s="8">
        <f t="shared" si="3"/>
        <v>1455612</v>
      </c>
      <c r="K5" s="8">
        <f t="shared" si="3"/>
        <v>921336</v>
      </c>
      <c r="L5" s="8">
        <f t="shared" si="3"/>
        <v>1070320.7999999998</v>
      </c>
      <c r="M5" s="8">
        <f t="shared" si="3"/>
        <v>951012</v>
      </c>
      <c r="N5" s="8">
        <f t="shared" si="3"/>
        <v>1923084</v>
      </c>
      <c r="O5" s="8">
        <f t="shared" si="3"/>
        <v>775608</v>
      </c>
      <c r="P5" s="8">
        <f t="shared" si="3"/>
        <v>701976</v>
      </c>
      <c r="Q5" s="8">
        <f t="shared" si="1"/>
        <v>29005276.800000001</v>
      </c>
      <c r="R5" s="9"/>
    </row>
    <row r="6" spans="1:18">
      <c r="A6" s="5" t="s">
        <v>33</v>
      </c>
      <c r="B6" s="6" t="s">
        <v>34</v>
      </c>
      <c r="C6" s="6" t="s">
        <v>35</v>
      </c>
      <c r="D6" s="7" t="s">
        <v>36</v>
      </c>
      <c r="E6" s="10">
        <v>207840</v>
      </c>
      <c r="F6" s="10">
        <v>4735128</v>
      </c>
      <c r="G6" s="10">
        <v>2322252</v>
      </c>
      <c r="H6" s="10">
        <v>1892376</v>
      </c>
      <c r="I6" s="10">
        <v>3004692</v>
      </c>
      <c r="J6" s="10">
        <v>760848</v>
      </c>
      <c r="K6" s="10">
        <v>573240</v>
      </c>
      <c r="L6" s="10">
        <v>682651.2</v>
      </c>
      <c r="M6" s="10">
        <v>619212</v>
      </c>
      <c r="N6" s="10">
        <v>1255488</v>
      </c>
      <c r="O6" s="10">
        <v>508200</v>
      </c>
      <c r="P6" s="10">
        <v>476520</v>
      </c>
      <c r="Q6" s="8">
        <f t="shared" si="1"/>
        <v>17038447.199999999</v>
      </c>
      <c r="R6" s="11"/>
    </row>
    <row r="7" spans="1:18">
      <c r="A7" s="5" t="s">
        <v>37</v>
      </c>
      <c r="B7" s="6" t="s">
        <v>38</v>
      </c>
      <c r="C7" s="6" t="s">
        <v>35</v>
      </c>
      <c r="D7" s="7" t="s">
        <v>36</v>
      </c>
      <c r="E7" s="10">
        <v>228852</v>
      </c>
      <c r="F7" s="10">
        <v>4968348</v>
      </c>
      <c r="G7" s="10">
        <v>1271316</v>
      </c>
      <c r="H7" s="10">
        <v>979212</v>
      </c>
      <c r="I7" s="10">
        <v>1596312</v>
      </c>
      <c r="J7" s="10">
        <v>694764</v>
      </c>
      <c r="K7" s="10">
        <v>348096</v>
      </c>
      <c r="L7" s="10">
        <v>387669.6</v>
      </c>
      <c r="M7" s="10">
        <v>331800</v>
      </c>
      <c r="N7" s="10">
        <v>667596</v>
      </c>
      <c r="O7" s="10">
        <v>267408</v>
      </c>
      <c r="P7" s="10">
        <v>225456</v>
      </c>
      <c r="Q7" s="8">
        <f t="shared" si="1"/>
        <v>11966829.6</v>
      </c>
      <c r="R7" s="9"/>
    </row>
    <row r="8" spans="1:18">
      <c r="A8" s="5" t="s">
        <v>39</v>
      </c>
      <c r="B8" s="6" t="s">
        <v>40</v>
      </c>
      <c r="C8" s="6"/>
      <c r="D8" s="7" t="s">
        <v>28</v>
      </c>
      <c r="E8" s="8">
        <f>E9+E10</f>
        <v>42912</v>
      </c>
      <c r="F8" s="8">
        <f t="shared" ref="F8:P8" si="4">F9+F10</f>
        <v>908916</v>
      </c>
      <c r="G8" s="8">
        <f t="shared" si="4"/>
        <v>503592</v>
      </c>
      <c r="H8" s="8">
        <f t="shared" si="4"/>
        <v>387864</v>
      </c>
      <c r="I8" s="8">
        <f t="shared" si="4"/>
        <v>648660</v>
      </c>
      <c r="J8" s="8">
        <f t="shared" si="4"/>
        <v>155964</v>
      </c>
      <c r="K8" s="8">
        <f t="shared" si="4"/>
        <v>117480</v>
      </c>
      <c r="L8" s="8">
        <f t="shared" si="4"/>
        <v>143808</v>
      </c>
      <c r="M8" s="8">
        <f t="shared" si="4"/>
        <v>133332</v>
      </c>
      <c r="N8" s="8">
        <f t="shared" si="4"/>
        <v>271584</v>
      </c>
      <c r="O8" s="8">
        <f t="shared" si="4"/>
        <v>116484</v>
      </c>
      <c r="P8" s="8">
        <f t="shared" si="4"/>
        <v>106236</v>
      </c>
      <c r="Q8" s="8">
        <f t="shared" si="1"/>
        <v>3536832</v>
      </c>
      <c r="R8" s="9"/>
    </row>
    <row r="9" spans="1:18">
      <c r="A9" s="5" t="s">
        <v>41</v>
      </c>
      <c r="B9" s="6" t="s">
        <v>42</v>
      </c>
      <c r="C9" s="6" t="s">
        <v>35</v>
      </c>
      <c r="D9" s="7" t="s">
        <v>36</v>
      </c>
      <c r="E9" s="10">
        <v>672</v>
      </c>
      <c r="F9" s="10">
        <v>16596</v>
      </c>
      <c r="G9" s="10">
        <v>1992</v>
      </c>
      <c r="H9" s="10">
        <v>2424</v>
      </c>
      <c r="I9" s="10">
        <v>4500</v>
      </c>
      <c r="J9" s="10">
        <v>2844</v>
      </c>
      <c r="K9" s="10">
        <v>1320</v>
      </c>
      <c r="L9" s="10">
        <v>1248</v>
      </c>
      <c r="M9" s="10">
        <v>1332</v>
      </c>
      <c r="N9" s="10">
        <v>2304</v>
      </c>
      <c r="O9" s="10">
        <v>5604</v>
      </c>
      <c r="P9" s="10">
        <v>636</v>
      </c>
      <c r="Q9" s="8">
        <f t="shared" si="1"/>
        <v>41472</v>
      </c>
      <c r="R9" s="9"/>
    </row>
    <row r="10" spans="1:18">
      <c r="A10" s="5" t="s">
        <v>43</v>
      </c>
      <c r="B10" s="6" t="s">
        <v>44</v>
      </c>
      <c r="C10" s="6"/>
      <c r="D10" s="7" t="s">
        <v>28</v>
      </c>
      <c r="E10" s="8">
        <f>E11</f>
        <v>42240</v>
      </c>
      <c r="F10" s="8">
        <f t="shared" ref="F10:Q10" si="5">F11</f>
        <v>892320</v>
      </c>
      <c r="G10" s="8">
        <f t="shared" si="5"/>
        <v>501600</v>
      </c>
      <c r="H10" s="8">
        <f t="shared" si="5"/>
        <v>385440</v>
      </c>
      <c r="I10" s="8">
        <f t="shared" si="5"/>
        <v>644160</v>
      </c>
      <c r="J10" s="8">
        <f t="shared" si="5"/>
        <v>153120</v>
      </c>
      <c r="K10" s="8">
        <f t="shared" si="5"/>
        <v>116160</v>
      </c>
      <c r="L10" s="8">
        <f t="shared" si="5"/>
        <v>142560</v>
      </c>
      <c r="M10" s="8">
        <f t="shared" si="5"/>
        <v>132000</v>
      </c>
      <c r="N10" s="8">
        <f t="shared" si="5"/>
        <v>269280</v>
      </c>
      <c r="O10" s="8">
        <f t="shared" si="5"/>
        <v>110880</v>
      </c>
      <c r="P10" s="8">
        <f t="shared" si="5"/>
        <v>105600</v>
      </c>
      <c r="Q10" s="8">
        <f t="shared" si="5"/>
        <v>3495360</v>
      </c>
      <c r="R10" s="9"/>
    </row>
    <row r="11" spans="1:18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42240</v>
      </c>
      <c r="F11" s="8">
        <f t="shared" ref="F11:P11" si="6">440*12*F93</f>
        <v>892320</v>
      </c>
      <c r="G11" s="8">
        <f t="shared" si="6"/>
        <v>501600</v>
      </c>
      <c r="H11" s="8">
        <f t="shared" si="6"/>
        <v>385440</v>
      </c>
      <c r="I11" s="8">
        <f t="shared" si="6"/>
        <v>644160</v>
      </c>
      <c r="J11" s="8">
        <f t="shared" si="6"/>
        <v>153120</v>
      </c>
      <c r="K11" s="8">
        <f t="shared" si="6"/>
        <v>116160</v>
      </c>
      <c r="L11" s="8">
        <f t="shared" si="6"/>
        <v>142560</v>
      </c>
      <c r="M11" s="8">
        <f t="shared" si="6"/>
        <v>132000</v>
      </c>
      <c r="N11" s="8">
        <f t="shared" si="6"/>
        <v>269280</v>
      </c>
      <c r="O11" s="8">
        <f t="shared" si="6"/>
        <v>110880</v>
      </c>
      <c r="P11" s="8">
        <f t="shared" si="6"/>
        <v>105600</v>
      </c>
      <c r="Q11" s="8">
        <f t="shared" ref="Q11:Q26" si="7">SUM(E11:P11)</f>
        <v>3495360</v>
      </c>
      <c r="R11" s="9"/>
    </row>
    <row r="12" spans="1:18">
      <c r="A12" s="5" t="s">
        <v>47</v>
      </c>
      <c r="B12" s="6" t="s">
        <v>48</v>
      </c>
      <c r="C12" s="6"/>
      <c r="D12" s="7" t="s">
        <v>49</v>
      </c>
      <c r="E12" s="8">
        <f>E13+E14</f>
        <v>14583.89</v>
      </c>
      <c r="F12" s="8">
        <f t="shared" ref="F12:P12" si="8">F13+F14</f>
        <v>301212.43</v>
      </c>
      <c r="G12" s="8">
        <f t="shared" si="8"/>
        <v>152658.43</v>
      </c>
      <c r="H12" s="8">
        <f t="shared" si="8"/>
        <v>118577.51999999999</v>
      </c>
      <c r="I12" s="8">
        <f t="shared" si="8"/>
        <v>190764.72</v>
      </c>
      <c r="J12" s="8">
        <f t="shared" si="8"/>
        <v>44936.2</v>
      </c>
      <c r="K12" s="8">
        <f t="shared" si="8"/>
        <v>32770.65</v>
      </c>
      <c r="L12" s="8">
        <f t="shared" si="8"/>
        <v>41205.020000000004</v>
      </c>
      <c r="M12" s="8">
        <f t="shared" si="8"/>
        <v>36689.759999999995</v>
      </c>
      <c r="N12" s="8">
        <f t="shared" si="8"/>
        <v>64781.85</v>
      </c>
      <c r="O12" s="8">
        <f t="shared" si="8"/>
        <v>28931.91</v>
      </c>
      <c r="P12" s="8">
        <f t="shared" si="8"/>
        <v>26700.190000000002</v>
      </c>
      <c r="Q12" s="8">
        <f t="shared" si="7"/>
        <v>1053812.57</v>
      </c>
      <c r="R12" s="9"/>
    </row>
    <row r="13" spans="1:18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4938.46</v>
      </c>
      <c r="F13" s="8">
        <f t="shared" ref="F13:P13" si="9">ROUND(F28/0.07*0.00256,2)</f>
        <v>101997.86</v>
      </c>
      <c r="G13" s="8">
        <f t="shared" si="9"/>
        <v>51693.86</v>
      </c>
      <c r="H13" s="8">
        <f t="shared" si="9"/>
        <v>40153.230000000003</v>
      </c>
      <c r="I13" s="8">
        <f t="shared" si="9"/>
        <v>64597.58</v>
      </c>
      <c r="J13" s="8">
        <f t="shared" si="9"/>
        <v>15216.49</v>
      </c>
      <c r="K13" s="8">
        <f t="shared" si="9"/>
        <v>11096.94</v>
      </c>
      <c r="L13" s="8">
        <f t="shared" si="9"/>
        <v>13953.02</v>
      </c>
      <c r="M13" s="8">
        <f t="shared" si="9"/>
        <v>12424.05</v>
      </c>
      <c r="N13" s="8">
        <f t="shared" si="9"/>
        <v>21936.71</v>
      </c>
      <c r="O13" s="8">
        <f t="shared" si="9"/>
        <v>9797.0499999999993</v>
      </c>
      <c r="P13" s="8">
        <f t="shared" si="9"/>
        <v>9041.33</v>
      </c>
      <c r="Q13" s="8">
        <f t="shared" si="7"/>
        <v>356846.58</v>
      </c>
      <c r="R13" s="9"/>
    </row>
    <row r="14" spans="1:18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9645.43</v>
      </c>
      <c r="F14" s="8">
        <f t="shared" ref="F14:P14" si="10">ROUND(F28/0.07*0.005,2)</f>
        <v>199214.57</v>
      </c>
      <c r="G14" s="8">
        <f t="shared" si="10"/>
        <v>100964.57</v>
      </c>
      <c r="H14" s="8">
        <f t="shared" si="10"/>
        <v>78424.289999999994</v>
      </c>
      <c r="I14" s="8">
        <f t="shared" si="10"/>
        <v>126167.14</v>
      </c>
      <c r="J14" s="8">
        <f t="shared" si="10"/>
        <v>29719.71</v>
      </c>
      <c r="K14" s="8">
        <f t="shared" si="10"/>
        <v>21673.71</v>
      </c>
      <c r="L14" s="8">
        <f t="shared" si="10"/>
        <v>27252</v>
      </c>
      <c r="M14" s="8">
        <f t="shared" si="10"/>
        <v>24265.71</v>
      </c>
      <c r="N14" s="8">
        <f t="shared" si="10"/>
        <v>42845.14</v>
      </c>
      <c r="O14" s="8">
        <f t="shared" si="10"/>
        <v>19134.86</v>
      </c>
      <c r="P14" s="8">
        <f t="shared" si="10"/>
        <v>17658.86</v>
      </c>
      <c r="Q14" s="8">
        <f t="shared" si="7"/>
        <v>696965.98999999987</v>
      </c>
      <c r="R14" s="9"/>
    </row>
    <row r="15" spans="1:18">
      <c r="A15" s="5" t="s">
        <v>53</v>
      </c>
      <c r="B15" s="6" t="s">
        <v>55</v>
      </c>
      <c r="C15" s="6"/>
      <c r="D15" s="7" t="s">
        <v>28</v>
      </c>
      <c r="E15" s="8">
        <v>1485600</v>
      </c>
      <c r="F15" s="8">
        <v>32329700</v>
      </c>
      <c r="G15" s="8">
        <v>18173500</v>
      </c>
      <c r="H15" s="8">
        <v>13964900</v>
      </c>
      <c r="I15" s="8">
        <v>23338600</v>
      </c>
      <c r="J15" s="8">
        <v>5063400</v>
      </c>
      <c r="K15" s="8">
        <v>3841200</v>
      </c>
      <c r="L15" s="8">
        <v>4714200</v>
      </c>
      <c r="M15" s="8">
        <v>4365000</v>
      </c>
      <c r="N15" s="8">
        <v>8904600</v>
      </c>
      <c r="O15" s="8">
        <v>3666600</v>
      </c>
      <c r="P15" s="8">
        <v>3492000</v>
      </c>
      <c r="Q15" s="8">
        <f t="shared" si="7"/>
        <v>123339300</v>
      </c>
      <c r="R15" s="9"/>
    </row>
    <row r="16" spans="1:18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1485600</v>
      </c>
      <c r="F16" s="16">
        <f t="shared" ref="F16:N16" si="11">F15-F17</f>
        <v>31956900</v>
      </c>
      <c r="G16" s="16">
        <f t="shared" si="11"/>
        <v>18173500</v>
      </c>
      <c r="H16" s="16">
        <f t="shared" si="11"/>
        <v>13759088</v>
      </c>
      <c r="I16" s="16">
        <f t="shared" si="11"/>
        <v>23081920</v>
      </c>
      <c r="J16" s="16">
        <f t="shared" si="11"/>
        <v>4887784</v>
      </c>
      <c r="K16" s="16">
        <f t="shared" si="11"/>
        <v>3666544</v>
      </c>
      <c r="L16" s="16">
        <f t="shared" si="11"/>
        <v>4532464</v>
      </c>
      <c r="M16" s="16">
        <f t="shared" si="11"/>
        <v>4198064</v>
      </c>
      <c r="N16" s="16">
        <f t="shared" si="11"/>
        <v>8706448</v>
      </c>
      <c r="O16" s="16">
        <f>O15-O17</f>
        <v>3496196</v>
      </c>
      <c r="P16" s="16">
        <f t="shared" ref="P16" si="12">P15-P17</f>
        <v>3325064</v>
      </c>
      <c r="Q16" s="8">
        <f t="shared" si="7"/>
        <v>121269572</v>
      </c>
      <c r="R16" s="15"/>
    </row>
    <row r="17" spans="1:18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372800</v>
      </c>
      <c r="G17" s="16"/>
      <c r="H17" s="16">
        <v>205812</v>
      </c>
      <c r="I17" s="16">
        <v>256680</v>
      </c>
      <c r="J17" s="16">
        <v>175616</v>
      </c>
      <c r="K17" s="16">
        <v>174656</v>
      </c>
      <c r="L17" s="16">
        <v>181736</v>
      </c>
      <c r="M17" s="16">
        <v>166936</v>
      </c>
      <c r="N17" s="16">
        <v>198152</v>
      </c>
      <c r="O17" s="16">
        <v>170404</v>
      </c>
      <c r="P17" s="16">
        <v>166936</v>
      </c>
      <c r="Q17" s="8">
        <f t="shared" si="7"/>
        <v>2069728</v>
      </c>
      <c r="R17" s="15"/>
    </row>
    <row r="18" spans="1:18">
      <c r="A18" s="5" t="s">
        <v>59</v>
      </c>
      <c r="B18" s="6" t="s">
        <v>63</v>
      </c>
      <c r="C18" s="6"/>
      <c r="D18" s="15" t="s">
        <v>28</v>
      </c>
      <c r="E18" s="17">
        <f>E19</f>
        <v>202554</v>
      </c>
      <c r="F18" s="17">
        <f t="shared" ref="F18:P18" si="13">F19</f>
        <v>4183506</v>
      </c>
      <c r="G18" s="17">
        <f t="shared" si="13"/>
        <v>2120256</v>
      </c>
      <c r="H18" s="17">
        <f t="shared" si="13"/>
        <v>1646910</v>
      </c>
      <c r="I18" s="17">
        <f t="shared" si="13"/>
        <v>2649510</v>
      </c>
      <c r="J18" s="17">
        <f t="shared" si="13"/>
        <v>624114</v>
      </c>
      <c r="K18" s="17">
        <f t="shared" si="13"/>
        <v>455148</v>
      </c>
      <c r="L18" s="17">
        <f t="shared" si="13"/>
        <v>572292</v>
      </c>
      <c r="M18" s="17">
        <f t="shared" si="13"/>
        <v>509580</v>
      </c>
      <c r="N18" s="17">
        <f t="shared" si="13"/>
        <v>899748</v>
      </c>
      <c r="O18" s="17">
        <f t="shared" si="13"/>
        <v>401832</v>
      </c>
      <c r="P18" s="17">
        <f t="shared" si="13"/>
        <v>370836</v>
      </c>
      <c r="Q18" s="8">
        <f t="shared" si="7"/>
        <v>14636286</v>
      </c>
      <c r="R18" s="15"/>
    </row>
    <row r="19" spans="1:18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202554</v>
      </c>
      <c r="F19" s="17">
        <f t="shared" ref="F19:P19" si="14">ROUND(F28/0.07*0.105,2)</f>
        <v>4183506</v>
      </c>
      <c r="G19" s="17">
        <f t="shared" si="14"/>
        <v>2120256</v>
      </c>
      <c r="H19" s="17">
        <f t="shared" si="14"/>
        <v>1646910</v>
      </c>
      <c r="I19" s="17">
        <f t="shared" si="14"/>
        <v>2649510</v>
      </c>
      <c r="J19" s="17">
        <f t="shared" si="14"/>
        <v>624114</v>
      </c>
      <c r="K19" s="17">
        <f t="shared" si="14"/>
        <v>455148</v>
      </c>
      <c r="L19" s="17">
        <f t="shared" si="14"/>
        <v>572292</v>
      </c>
      <c r="M19" s="17">
        <f t="shared" si="14"/>
        <v>509580</v>
      </c>
      <c r="N19" s="17">
        <f t="shared" si="14"/>
        <v>899748</v>
      </c>
      <c r="O19" s="17">
        <f t="shared" si="14"/>
        <v>401832</v>
      </c>
      <c r="P19" s="17">
        <f t="shared" si="14"/>
        <v>370836</v>
      </c>
      <c r="Q19" s="8">
        <f t="shared" si="7"/>
        <v>14636286</v>
      </c>
      <c r="R19" s="15"/>
    </row>
    <row r="20" spans="1:18">
      <c r="A20" s="5" t="s">
        <v>64</v>
      </c>
      <c r="B20" s="6" t="s">
        <v>68</v>
      </c>
      <c r="C20" s="6"/>
      <c r="D20" s="15" t="s">
        <v>51</v>
      </c>
      <c r="E20" s="17">
        <f>E21+E22</f>
        <v>77163.42</v>
      </c>
      <c r="F20" s="17">
        <f t="shared" ref="F20:P20" si="15">F21+F22</f>
        <v>1593716.58</v>
      </c>
      <c r="G20" s="17">
        <f t="shared" si="15"/>
        <v>807716.58</v>
      </c>
      <c r="H20" s="17">
        <f t="shared" si="15"/>
        <v>627394.28</v>
      </c>
      <c r="I20" s="17">
        <f t="shared" si="15"/>
        <v>1009337.14</v>
      </c>
      <c r="J20" s="17">
        <f t="shared" si="15"/>
        <v>237757.72</v>
      </c>
      <c r="K20" s="17">
        <f t="shared" si="15"/>
        <v>173389.72</v>
      </c>
      <c r="L20" s="17">
        <f t="shared" si="15"/>
        <v>218016</v>
      </c>
      <c r="M20" s="17">
        <f t="shared" si="15"/>
        <v>194125.72</v>
      </c>
      <c r="N20" s="17">
        <f t="shared" si="15"/>
        <v>342761.14</v>
      </c>
      <c r="O20" s="17">
        <f t="shared" si="15"/>
        <v>153078.85999999999</v>
      </c>
      <c r="P20" s="17">
        <f t="shared" si="15"/>
        <v>141270.85999999999</v>
      </c>
      <c r="Q20" s="8">
        <f t="shared" si="7"/>
        <v>5575728.0200000005</v>
      </c>
      <c r="R20" s="15"/>
    </row>
    <row r="21" spans="1:18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38581.71</v>
      </c>
      <c r="F21" s="17">
        <f t="shared" ref="F21:P21" si="16">ROUND(F28/0.07*0.02,2)</f>
        <v>796858.29</v>
      </c>
      <c r="G21" s="17">
        <f t="shared" si="16"/>
        <v>403858.29</v>
      </c>
      <c r="H21" s="17">
        <f t="shared" si="16"/>
        <v>313697.14</v>
      </c>
      <c r="I21" s="17">
        <f t="shared" si="16"/>
        <v>504668.57</v>
      </c>
      <c r="J21" s="17">
        <f t="shared" si="16"/>
        <v>118878.86</v>
      </c>
      <c r="K21" s="17">
        <f t="shared" si="16"/>
        <v>86694.86</v>
      </c>
      <c r="L21" s="17">
        <f t="shared" si="16"/>
        <v>109008</v>
      </c>
      <c r="M21" s="17">
        <f t="shared" si="16"/>
        <v>97062.86</v>
      </c>
      <c r="N21" s="17">
        <f t="shared" si="16"/>
        <v>171380.57</v>
      </c>
      <c r="O21" s="17">
        <f t="shared" si="16"/>
        <v>76539.429999999993</v>
      </c>
      <c r="P21" s="17">
        <f t="shared" si="16"/>
        <v>70635.429999999993</v>
      </c>
      <c r="Q21" s="8">
        <f t="shared" si="7"/>
        <v>2787864.0100000002</v>
      </c>
      <c r="R21" s="15"/>
    </row>
    <row r="22" spans="1:18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38581.71</v>
      </c>
      <c r="F22" s="17">
        <f t="shared" ref="F22:P22" si="17">ROUND(F28/0.07*0.02,2)</f>
        <v>796858.29</v>
      </c>
      <c r="G22" s="17">
        <f t="shared" si="17"/>
        <v>403858.29</v>
      </c>
      <c r="H22" s="17">
        <f t="shared" si="17"/>
        <v>313697.14</v>
      </c>
      <c r="I22" s="17">
        <f t="shared" si="17"/>
        <v>504668.57</v>
      </c>
      <c r="J22" s="17">
        <f t="shared" si="17"/>
        <v>118878.86</v>
      </c>
      <c r="K22" s="17">
        <f t="shared" si="17"/>
        <v>86694.86</v>
      </c>
      <c r="L22" s="17">
        <f t="shared" si="17"/>
        <v>109008</v>
      </c>
      <c r="M22" s="17">
        <f t="shared" si="17"/>
        <v>97062.86</v>
      </c>
      <c r="N22" s="17">
        <f t="shared" si="17"/>
        <v>171380.57</v>
      </c>
      <c r="O22" s="17">
        <f t="shared" si="17"/>
        <v>76539.429999999993</v>
      </c>
      <c r="P22" s="17">
        <f t="shared" si="17"/>
        <v>70635.429999999993</v>
      </c>
      <c r="Q22" s="8">
        <f t="shared" si="7"/>
        <v>2787864.0100000002</v>
      </c>
      <c r="R22" s="15"/>
    </row>
    <row r="23" spans="1:18">
      <c r="A23" s="5" t="s">
        <v>72</v>
      </c>
      <c r="B23" s="6" t="s">
        <v>75</v>
      </c>
      <c r="C23" s="6"/>
      <c r="D23" s="7" t="s">
        <v>28</v>
      </c>
      <c r="E23" s="8">
        <f>E24</f>
        <v>308653.71000000002</v>
      </c>
      <c r="F23" s="8">
        <f t="shared" ref="F23:P23" si="18">F24</f>
        <v>6374866.29</v>
      </c>
      <c r="G23" s="8">
        <f t="shared" si="18"/>
        <v>3230866.29</v>
      </c>
      <c r="H23" s="8">
        <f t="shared" si="18"/>
        <v>2509577.14</v>
      </c>
      <c r="I23" s="8">
        <f t="shared" si="18"/>
        <v>4037348.57</v>
      </c>
      <c r="J23" s="8">
        <f t="shared" si="18"/>
        <v>951030.86</v>
      </c>
      <c r="K23" s="8">
        <f t="shared" si="18"/>
        <v>693558.86</v>
      </c>
      <c r="L23" s="8">
        <f t="shared" si="18"/>
        <v>872064</v>
      </c>
      <c r="M23" s="8">
        <f t="shared" si="18"/>
        <v>776502.86</v>
      </c>
      <c r="N23" s="8">
        <f t="shared" si="18"/>
        <v>1371044.57</v>
      </c>
      <c r="O23" s="8">
        <f t="shared" si="18"/>
        <v>612315.43000000005</v>
      </c>
      <c r="P23" s="8">
        <f t="shared" si="18"/>
        <v>565083.43000000005</v>
      </c>
      <c r="Q23" s="8">
        <f t="shared" si="7"/>
        <v>22302912.009999998</v>
      </c>
      <c r="R23" s="9"/>
    </row>
    <row r="24" spans="1:18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308653.71000000002</v>
      </c>
      <c r="F24" s="8">
        <f t="shared" ref="F24:P24" si="19">ROUND(F28/0.07*0.16,2)</f>
        <v>6374866.29</v>
      </c>
      <c r="G24" s="8">
        <f t="shared" si="19"/>
        <v>3230866.29</v>
      </c>
      <c r="H24" s="8">
        <f t="shared" si="19"/>
        <v>2509577.14</v>
      </c>
      <c r="I24" s="8">
        <f t="shared" si="19"/>
        <v>4037348.57</v>
      </c>
      <c r="J24" s="8">
        <f t="shared" si="19"/>
        <v>951030.86</v>
      </c>
      <c r="K24" s="8">
        <f t="shared" si="19"/>
        <v>693558.86</v>
      </c>
      <c r="L24" s="8">
        <f t="shared" si="19"/>
        <v>872064</v>
      </c>
      <c r="M24" s="8">
        <f t="shared" si="19"/>
        <v>776502.86</v>
      </c>
      <c r="N24" s="8">
        <f t="shared" si="19"/>
        <v>1371044.57</v>
      </c>
      <c r="O24" s="8">
        <f t="shared" si="19"/>
        <v>612315.43000000005</v>
      </c>
      <c r="P24" s="8">
        <f t="shared" si="19"/>
        <v>565083.43000000005</v>
      </c>
      <c r="Q24" s="8">
        <f t="shared" si="7"/>
        <v>22302912.009999998</v>
      </c>
      <c r="R24" s="9"/>
    </row>
    <row r="25" spans="1:18">
      <c r="A25" s="5" t="s">
        <v>76</v>
      </c>
      <c r="B25" s="6" t="s">
        <v>80</v>
      </c>
      <c r="C25" s="6"/>
      <c r="D25" s="7" t="s">
        <v>28</v>
      </c>
      <c r="E25" s="8">
        <f>E26</f>
        <v>154326.85999999999</v>
      </c>
      <c r="F25" s="8">
        <f t="shared" ref="F25:P25" si="20">F26</f>
        <v>3187433.14</v>
      </c>
      <c r="G25" s="8">
        <f t="shared" si="20"/>
        <v>1615433.14</v>
      </c>
      <c r="H25" s="8">
        <f t="shared" si="20"/>
        <v>1254788.57</v>
      </c>
      <c r="I25" s="8">
        <f t="shared" si="20"/>
        <v>2018674.29</v>
      </c>
      <c r="J25" s="8">
        <f t="shared" si="20"/>
        <v>475515.43</v>
      </c>
      <c r="K25" s="8">
        <f t="shared" si="20"/>
        <v>346779.43</v>
      </c>
      <c r="L25" s="8">
        <f t="shared" si="20"/>
        <v>436032</v>
      </c>
      <c r="M25" s="8">
        <f t="shared" si="20"/>
        <v>388251.43</v>
      </c>
      <c r="N25" s="8">
        <f t="shared" si="20"/>
        <v>685522.29</v>
      </c>
      <c r="O25" s="8">
        <f t="shared" si="20"/>
        <v>306157.71000000002</v>
      </c>
      <c r="P25" s="8">
        <f t="shared" si="20"/>
        <v>282541.71000000002</v>
      </c>
      <c r="Q25" s="8">
        <f t="shared" si="7"/>
        <v>11151456</v>
      </c>
      <c r="R25" s="9"/>
    </row>
    <row r="26" spans="1:18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154326.85999999999</v>
      </c>
      <c r="F26" s="8">
        <f t="shared" ref="F26:P26" si="21">ROUND(F28/0.07*0.08,2)</f>
        <v>3187433.14</v>
      </c>
      <c r="G26" s="8">
        <f t="shared" si="21"/>
        <v>1615433.14</v>
      </c>
      <c r="H26" s="8">
        <f t="shared" si="21"/>
        <v>1254788.57</v>
      </c>
      <c r="I26" s="8">
        <f t="shared" si="21"/>
        <v>2018674.29</v>
      </c>
      <c r="J26" s="8">
        <f t="shared" si="21"/>
        <v>475515.43</v>
      </c>
      <c r="K26" s="8">
        <f t="shared" si="21"/>
        <v>346779.43</v>
      </c>
      <c r="L26" s="8">
        <f t="shared" si="21"/>
        <v>436032</v>
      </c>
      <c r="M26" s="8">
        <f t="shared" si="21"/>
        <v>388251.43</v>
      </c>
      <c r="N26" s="8">
        <f t="shared" si="21"/>
        <v>685522.29</v>
      </c>
      <c r="O26" s="8">
        <f t="shared" si="21"/>
        <v>306157.71000000002</v>
      </c>
      <c r="P26" s="8">
        <f t="shared" si="21"/>
        <v>282541.71000000002</v>
      </c>
      <c r="Q26" s="8">
        <f t="shared" si="7"/>
        <v>11151456</v>
      </c>
      <c r="R26" s="9"/>
    </row>
    <row r="27" spans="1:18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48000</v>
      </c>
      <c r="F27" s="8">
        <f t="shared" ref="F27:Q27" si="22">6000*F93</f>
        <v>1014000</v>
      </c>
      <c r="G27" s="8">
        <f t="shared" si="22"/>
        <v>570000</v>
      </c>
      <c r="H27" s="8">
        <f t="shared" si="22"/>
        <v>438000</v>
      </c>
      <c r="I27" s="8">
        <f t="shared" si="22"/>
        <v>732000</v>
      </c>
      <c r="J27" s="8">
        <f t="shared" si="22"/>
        <v>174000</v>
      </c>
      <c r="K27" s="8">
        <f t="shared" si="22"/>
        <v>132000</v>
      </c>
      <c r="L27" s="8">
        <f t="shared" si="22"/>
        <v>162000</v>
      </c>
      <c r="M27" s="8">
        <f t="shared" si="22"/>
        <v>150000</v>
      </c>
      <c r="N27" s="8">
        <f t="shared" si="22"/>
        <v>306000</v>
      </c>
      <c r="O27" s="8">
        <f t="shared" si="22"/>
        <v>126000</v>
      </c>
      <c r="P27" s="8">
        <f t="shared" si="22"/>
        <v>120000</v>
      </c>
      <c r="Q27" s="8">
        <f t="shared" si="22"/>
        <v>3972000</v>
      </c>
      <c r="R27" s="9"/>
    </row>
    <row r="28" spans="1:18">
      <c r="A28" s="5" t="s">
        <v>84</v>
      </c>
      <c r="B28" s="6" t="s">
        <v>88</v>
      </c>
      <c r="C28" s="6" t="s">
        <v>88</v>
      </c>
      <c r="D28" s="7" t="s">
        <v>89</v>
      </c>
      <c r="E28" s="16">
        <v>135036</v>
      </c>
      <c r="F28" s="16">
        <v>2789004</v>
      </c>
      <c r="G28" s="16">
        <v>1413504</v>
      </c>
      <c r="H28" s="16">
        <v>1097940</v>
      </c>
      <c r="I28" s="16">
        <v>1766340</v>
      </c>
      <c r="J28" s="16">
        <v>416076</v>
      </c>
      <c r="K28" s="16">
        <v>303432</v>
      </c>
      <c r="L28" s="16">
        <v>381528</v>
      </c>
      <c r="M28" s="16">
        <v>339720</v>
      </c>
      <c r="N28" s="16">
        <v>599832</v>
      </c>
      <c r="O28" s="16">
        <v>267888</v>
      </c>
      <c r="P28" s="16">
        <v>247224</v>
      </c>
      <c r="Q28" s="8">
        <f t="shared" ref="Q28:Q89" si="23">SUM(E28:P28)</f>
        <v>9757524</v>
      </c>
      <c r="R28" s="15"/>
    </row>
    <row r="29" spans="1:18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8">
        <f t="shared" si="23"/>
        <v>0</v>
      </c>
      <c r="R29" s="15"/>
    </row>
    <row r="30" spans="1:18">
      <c r="A30" s="5" t="s">
        <v>90</v>
      </c>
      <c r="B30" s="6" t="s">
        <v>95</v>
      </c>
      <c r="C30" s="6"/>
      <c r="D30" s="7" t="s">
        <v>28</v>
      </c>
      <c r="E30" s="8">
        <f>E31+E39+E42+E44</f>
        <v>360</v>
      </c>
      <c r="F30" s="8">
        <f t="shared" ref="F30:N30" si="24">F31+F39+F42+F44</f>
        <v>11480</v>
      </c>
      <c r="G30" s="8">
        <f t="shared" si="24"/>
        <v>6480</v>
      </c>
      <c r="H30" s="8">
        <f t="shared" si="24"/>
        <v>3800</v>
      </c>
      <c r="I30" s="8">
        <f t="shared" si="24"/>
        <v>10040</v>
      </c>
      <c r="J30" s="8">
        <f t="shared" si="24"/>
        <v>5040</v>
      </c>
      <c r="K30" s="8">
        <f t="shared" si="24"/>
        <v>6000</v>
      </c>
      <c r="L30" s="8">
        <f t="shared" si="24"/>
        <v>8010</v>
      </c>
      <c r="M30" s="8">
        <f t="shared" si="24"/>
        <v>6000</v>
      </c>
      <c r="N30" s="8">
        <f t="shared" si="24"/>
        <v>9320</v>
      </c>
      <c r="O30" s="8">
        <f>O31+O39+O42+O44</f>
        <v>6540</v>
      </c>
      <c r="P30" s="8">
        <f t="shared" ref="P30" si="25">P31+P39+P42+P44</f>
        <v>5000</v>
      </c>
      <c r="Q30" s="8">
        <f t="shared" si="23"/>
        <v>78070</v>
      </c>
      <c r="R30" s="9"/>
    </row>
    <row r="31" spans="1:18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P31" si="26">F32+F33+F34+F35+F36+F37+F38</f>
        <v>0</v>
      </c>
      <c r="G31" s="8">
        <f t="shared" si="26"/>
        <v>0</v>
      </c>
      <c r="H31" s="8">
        <f t="shared" si="26"/>
        <v>0</v>
      </c>
      <c r="I31" s="8">
        <f t="shared" si="26"/>
        <v>0</v>
      </c>
      <c r="J31" s="8">
        <f t="shared" si="26"/>
        <v>0</v>
      </c>
      <c r="K31" s="8">
        <f t="shared" si="26"/>
        <v>0</v>
      </c>
      <c r="L31" s="8">
        <f t="shared" si="26"/>
        <v>0</v>
      </c>
      <c r="M31" s="8">
        <f t="shared" si="26"/>
        <v>0</v>
      </c>
      <c r="N31" s="8">
        <f t="shared" si="26"/>
        <v>0</v>
      </c>
      <c r="O31" s="8">
        <f t="shared" si="26"/>
        <v>0</v>
      </c>
      <c r="P31" s="8">
        <f t="shared" si="26"/>
        <v>0</v>
      </c>
      <c r="Q31" s="8">
        <f t="shared" si="23"/>
        <v>0</v>
      </c>
      <c r="R31" s="9"/>
    </row>
    <row r="32" spans="1:18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8">
        <f t="shared" si="23"/>
        <v>0</v>
      </c>
      <c r="R32" s="15"/>
    </row>
    <row r="33" spans="1:18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8">
        <f t="shared" si="23"/>
        <v>0</v>
      </c>
      <c r="R33" s="15"/>
    </row>
    <row r="34" spans="1:18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8">
        <f t="shared" si="23"/>
        <v>0</v>
      </c>
      <c r="R34" s="15"/>
    </row>
    <row r="35" spans="1:18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8">
        <f t="shared" si="23"/>
        <v>0</v>
      </c>
      <c r="R35" s="15"/>
    </row>
    <row r="36" spans="1:18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8">
        <f t="shared" si="23"/>
        <v>0</v>
      </c>
      <c r="R36" s="15"/>
    </row>
    <row r="37" spans="1:18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8">
        <f t="shared" si="23"/>
        <v>0</v>
      </c>
      <c r="R37" s="15"/>
    </row>
    <row r="38" spans="1:18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8">
        <f t="shared" si="23"/>
        <v>0</v>
      </c>
      <c r="R38" s="15"/>
    </row>
    <row r="39" spans="1:18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P39" si="27">F40+F41</f>
        <v>0</v>
      </c>
      <c r="G39" s="8">
        <f t="shared" si="27"/>
        <v>0</v>
      </c>
      <c r="H39" s="8">
        <f t="shared" si="27"/>
        <v>0</v>
      </c>
      <c r="I39" s="8">
        <f t="shared" si="27"/>
        <v>0</v>
      </c>
      <c r="J39" s="8">
        <f t="shared" si="27"/>
        <v>0</v>
      </c>
      <c r="K39" s="8">
        <f t="shared" si="27"/>
        <v>0</v>
      </c>
      <c r="L39" s="8">
        <f t="shared" si="27"/>
        <v>0</v>
      </c>
      <c r="M39" s="8">
        <f t="shared" si="27"/>
        <v>0</v>
      </c>
      <c r="N39" s="8">
        <f t="shared" si="27"/>
        <v>0</v>
      </c>
      <c r="O39" s="8">
        <f t="shared" si="27"/>
        <v>0</v>
      </c>
      <c r="P39" s="8">
        <f t="shared" si="27"/>
        <v>0</v>
      </c>
      <c r="Q39" s="8">
        <f t="shared" si="23"/>
        <v>0</v>
      </c>
      <c r="R39" s="9"/>
    </row>
    <row r="40" spans="1:18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8">
        <f t="shared" si="23"/>
        <v>0</v>
      </c>
      <c r="R40" s="9"/>
    </row>
    <row r="41" spans="1:18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8">
        <f t="shared" si="23"/>
        <v>0</v>
      </c>
      <c r="R41" s="9"/>
    </row>
    <row r="42" spans="1:18">
      <c r="A42" s="5" t="s">
        <v>118</v>
      </c>
      <c r="B42" s="6" t="s">
        <v>125</v>
      </c>
      <c r="C42" s="6"/>
      <c r="D42" s="7" t="s">
        <v>28</v>
      </c>
      <c r="E42" s="8">
        <f>E43</f>
        <v>360</v>
      </c>
      <c r="F42" s="8">
        <f t="shared" ref="F42:P42" si="28">F43</f>
        <v>6480</v>
      </c>
      <c r="G42" s="8">
        <f t="shared" si="28"/>
        <v>1080</v>
      </c>
      <c r="H42" s="8">
        <f t="shared" si="28"/>
        <v>1800</v>
      </c>
      <c r="I42" s="8">
        <f t="shared" si="28"/>
        <v>5040</v>
      </c>
      <c r="J42" s="8">
        <f t="shared" si="28"/>
        <v>3240</v>
      </c>
      <c r="K42" s="8">
        <f t="shared" si="28"/>
        <v>3000</v>
      </c>
      <c r="L42" s="8">
        <f t="shared" si="28"/>
        <v>2160</v>
      </c>
      <c r="M42" s="8">
        <f t="shared" si="28"/>
        <v>3600</v>
      </c>
      <c r="N42" s="8">
        <f t="shared" si="28"/>
        <v>4320</v>
      </c>
      <c r="O42" s="8">
        <f t="shared" si="28"/>
        <v>3240</v>
      </c>
      <c r="P42" s="8">
        <f t="shared" si="28"/>
        <v>1800</v>
      </c>
      <c r="Q42" s="8">
        <f t="shared" si="23"/>
        <v>36120</v>
      </c>
      <c r="R42" s="9"/>
    </row>
    <row r="43" spans="1:18">
      <c r="A43" s="5" t="s">
        <v>120</v>
      </c>
      <c r="B43" s="6" t="s">
        <v>127</v>
      </c>
      <c r="C43" s="6" t="s">
        <v>35</v>
      </c>
      <c r="D43" s="7" t="s">
        <v>36</v>
      </c>
      <c r="E43" s="10">
        <v>360</v>
      </c>
      <c r="F43" s="10">
        <v>6480</v>
      </c>
      <c r="G43" s="10">
        <v>1080</v>
      </c>
      <c r="H43" s="10">
        <v>1800</v>
      </c>
      <c r="I43" s="10">
        <v>5040</v>
      </c>
      <c r="J43" s="10">
        <v>3240</v>
      </c>
      <c r="K43" s="10">
        <v>3000</v>
      </c>
      <c r="L43" s="10">
        <v>2160</v>
      </c>
      <c r="M43" s="10">
        <v>3600</v>
      </c>
      <c r="N43" s="10">
        <v>4320</v>
      </c>
      <c r="O43" s="10">
        <v>3240</v>
      </c>
      <c r="P43" s="10">
        <v>1800</v>
      </c>
      <c r="Q43" s="8">
        <f t="shared" si="23"/>
        <v>36120</v>
      </c>
      <c r="R43" s="9"/>
    </row>
    <row r="44" spans="1:18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 t="shared" ref="F44:P44" si="29">SUM(F45:F48)</f>
        <v>5000</v>
      </c>
      <c r="G44" s="8">
        <f t="shared" si="29"/>
        <v>5400</v>
      </c>
      <c r="H44" s="8">
        <f t="shared" si="29"/>
        <v>2000</v>
      </c>
      <c r="I44" s="8">
        <f t="shared" si="29"/>
        <v>5000</v>
      </c>
      <c r="J44" s="8">
        <f t="shared" si="29"/>
        <v>1800</v>
      </c>
      <c r="K44" s="8">
        <f t="shared" si="29"/>
        <v>3000</v>
      </c>
      <c r="L44" s="8">
        <f t="shared" si="29"/>
        <v>5850</v>
      </c>
      <c r="M44" s="8">
        <f t="shared" si="29"/>
        <v>2400</v>
      </c>
      <c r="N44" s="8">
        <f t="shared" si="29"/>
        <v>5000</v>
      </c>
      <c r="O44" s="8">
        <f t="shared" si="29"/>
        <v>3300</v>
      </c>
      <c r="P44" s="8">
        <f t="shared" si="29"/>
        <v>3200</v>
      </c>
      <c r="Q44" s="8">
        <f t="shared" si="23"/>
        <v>41950</v>
      </c>
      <c r="R44" s="9"/>
    </row>
    <row r="45" spans="1:18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5000</v>
      </c>
      <c r="G45" s="10">
        <v>5400</v>
      </c>
      <c r="H45" s="10">
        <v>2000</v>
      </c>
      <c r="I45" s="10">
        <v>5000</v>
      </c>
      <c r="J45" s="10">
        <v>1800</v>
      </c>
      <c r="K45" s="10">
        <v>3000</v>
      </c>
      <c r="L45" s="10">
        <v>5850</v>
      </c>
      <c r="M45" s="10">
        <v>2400</v>
      </c>
      <c r="N45" s="10">
        <v>5000</v>
      </c>
      <c r="O45" s="10">
        <v>3300</v>
      </c>
      <c r="P45" s="10">
        <v>3200</v>
      </c>
      <c r="Q45" s="8">
        <f t="shared" si="23"/>
        <v>41950</v>
      </c>
      <c r="R45" s="9"/>
    </row>
    <row r="46" spans="1:18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8">
        <f t="shared" si="23"/>
        <v>0</v>
      </c>
      <c r="R46" s="9"/>
    </row>
    <row r="47" spans="1:18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8">
        <f t="shared" si="23"/>
        <v>0</v>
      </c>
      <c r="R47" s="9"/>
    </row>
    <row r="48" spans="1:18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8">
        <f t="shared" si="23"/>
        <v>0</v>
      </c>
      <c r="R48" s="15"/>
    </row>
    <row r="49" spans="1:18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364746.71</v>
      </c>
      <c r="F49" s="8">
        <f t="shared" ref="F49:P49" si="30">F50+F68+F70+F72+F74+F76+F78+F80+F82+F90</f>
        <v>8041476.29</v>
      </c>
      <c r="G49" s="8">
        <f t="shared" si="30"/>
        <v>5884530.0899999999</v>
      </c>
      <c r="H49" s="8">
        <f t="shared" si="30"/>
        <v>4393772.8899999997</v>
      </c>
      <c r="I49" s="8">
        <f t="shared" si="30"/>
        <v>8593145.5700000003</v>
      </c>
      <c r="J49" s="8">
        <f t="shared" si="30"/>
        <v>1315963.8600000001</v>
      </c>
      <c r="K49" s="8">
        <f t="shared" si="30"/>
        <v>1180061.56</v>
      </c>
      <c r="L49" s="8">
        <f t="shared" si="30"/>
        <v>1278297</v>
      </c>
      <c r="M49" s="8">
        <f t="shared" si="30"/>
        <v>1629601.31</v>
      </c>
      <c r="N49" s="8">
        <f t="shared" si="30"/>
        <v>2394315.5699999998</v>
      </c>
      <c r="O49" s="8">
        <f t="shared" si="30"/>
        <v>1260353.3299999998</v>
      </c>
      <c r="P49" s="8">
        <f t="shared" si="30"/>
        <v>1640097.43</v>
      </c>
      <c r="Q49" s="8">
        <f t="shared" si="23"/>
        <v>37976361.609999992</v>
      </c>
      <c r="R49" s="9"/>
    </row>
    <row r="50" spans="1:18">
      <c r="A50" s="5" t="s">
        <v>136</v>
      </c>
      <c r="B50" s="6" t="s">
        <v>144</v>
      </c>
      <c r="C50" s="6"/>
      <c r="D50" s="7" t="s">
        <v>145</v>
      </c>
      <c r="E50" s="8">
        <v>179200</v>
      </c>
      <c r="F50" s="8">
        <v>5167160</v>
      </c>
      <c r="G50" s="8">
        <v>4577880</v>
      </c>
      <c r="H50" s="8">
        <v>3336600</v>
      </c>
      <c r="I50" s="8">
        <v>6846930</v>
      </c>
      <c r="J50" s="8">
        <v>875160</v>
      </c>
      <c r="K50" s="8">
        <v>858000</v>
      </c>
      <c r="L50" s="8">
        <v>903760</v>
      </c>
      <c r="M50" s="8">
        <v>1269840</v>
      </c>
      <c r="N50" s="8">
        <v>1738880</v>
      </c>
      <c r="O50" s="8">
        <v>915200</v>
      </c>
      <c r="P50" s="8">
        <v>1307020</v>
      </c>
      <c r="Q50" s="8">
        <f t="shared" si="23"/>
        <v>27975630</v>
      </c>
      <c r="R50" s="9"/>
    </row>
    <row r="51" spans="1:18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8">
        <f t="shared" si="23"/>
        <v>0</v>
      </c>
      <c r="R51" s="9"/>
    </row>
    <row r="52" spans="1:18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8">
        <f t="shared" si="23"/>
        <v>0</v>
      </c>
      <c r="R52" s="9"/>
    </row>
    <row r="53" spans="1:18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8">
        <f t="shared" si="23"/>
        <v>0</v>
      </c>
      <c r="R53" s="9"/>
    </row>
    <row r="54" spans="1:18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8">
        <f t="shared" si="23"/>
        <v>0</v>
      </c>
      <c r="R54" s="9"/>
    </row>
    <row r="55" spans="1:18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8">
        <f t="shared" si="23"/>
        <v>0</v>
      </c>
      <c r="R55" s="9"/>
    </row>
    <row r="56" spans="1:18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8">
        <f t="shared" si="23"/>
        <v>0</v>
      </c>
      <c r="R56" s="9"/>
    </row>
    <row r="57" spans="1:18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8">
        <f t="shared" si="23"/>
        <v>0</v>
      </c>
      <c r="R57" s="9"/>
    </row>
    <row r="58" spans="1:18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8">
        <f t="shared" si="23"/>
        <v>0</v>
      </c>
      <c r="R58" s="9"/>
    </row>
    <row r="59" spans="1:18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8">
        <f t="shared" si="23"/>
        <v>0</v>
      </c>
      <c r="R59" s="9"/>
    </row>
    <row r="60" spans="1:18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8960</v>
      </c>
      <c r="F60" s="10">
        <v>258358</v>
      </c>
      <c r="G60" s="10">
        <v>228894</v>
      </c>
      <c r="H60" s="10">
        <v>166830</v>
      </c>
      <c r="I60" s="10">
        <v>310086</v>
      </c>
      <c r="J60" s="10">
        <v>43758</v>
      </c>
      <c r="K60" s="10">
        <v>36465</v>
      </c>
      <c r="L60" s="10">
        <v>45188</v>
      </c>
      <c r="M60" s="10">
        <v>63492</v>
      </c>
      <c r="N60" s="10">
        <v>83941</v>
      </c>
      <c r="O60" s="10">
        <v>45760</v>
      </c>
      <c r="P60" s="10">
        <v>65351</v>
      </c>
      <c r="Q60" s="8">
        <f t="shared" si="23"/>
        <v>1357083</v>
      </c>
      <c r="R60" s="9"/>
    </row>
    <row r="61" spans="1:18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8">
        <f t="shared" si="23"/>
        <v>0</v>
      </c>
      <c r="R61" s="9"/>
    </row>
    <row r="62" spans="1:18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8">
        <f t="shared" si="23"/>
        <v>0</v>
      </c>
      <c r="R62" s="9"/>
    </row>
    <row r="63" spans="1:18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8">
        <f t="shared" si="23"/>
        <v>0</v>
      </c>
      <c r="R63" s="9"/>
    </row>
    <row r="64" spans="1:18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8">
        <f t="shared" si="23"/>
        <v>0</v>
      </c>
      <c r="R64" s="9"/>
    </row>
    <row r="65" spans="1:18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8">
        <f t="shared" si="23"/>
        <v>0</v>
      </c>
      <c r="R65" s="9"/>
    </row>
    <row r="66" spans="1:18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8">
        <f t="shared" si="23"/>
        <v>0</v>
      </c>
      <c r="R66" s="9"/>
    </row>
    <row r="67" spans="1:18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8">
        <f t="shared" si="23"/>
        <v>0</v>
      </c>
      <c r="R67" s="9"/>
    </row>
    <row r="68" spans="1:18">
      <c r="A68" s="5" t="s">
        <v>176</v>
      </c>
      <c r="B68" s="6" t="s">
        <v>183</v>
      </c>
      <c r="C68" s="6"/>
      <c r="D68" s="7"/>
      <c r="E68" s="8">
        <f>E69</f>
        <v>3200</v>
      </c>
      <c r="F68" s="8">
        <f t="shared" ref="F68:P68" si="31">F69</f>
        <v>67600</v>
      </c>
      <c r="G68" s="8">
        <f t="shared" si="31"/>
        <v>38000</v>
      </c>
      <c r="H68" s="8">
        <f t="shared" si="31"/>
        <v>29200</v>
      </c>
      <c r="I68" s="8">
        <f t="shared" si="31"/>
        <v>48800</v>
      </c>
      <c r="J68" s="8">
        <f t="shared" si="31"/>
        <v>11600</v>
      </c>
      <c r="K68" s="8">
        <f t="shared" si="31"/>
        <v>8800</v>
      </c>
      <c r="L68" s="8">
        <f t="shared" si="31"/>
        <v>10800</v>
      </c>
      <c r="M68" s="8">
        <f t="shared" si="31"/>
        <v>10000</v>
      </c>
      <c r="N68" s="8">
        <f t="shared" si="31"/>
        <v>20400</v>
      </c>
      <c r="O68" s="8">
        <f t="shared" si="31"/>
        <v>8400</v>
      </c>
      <c r="P68" s="8">
        <f t="shared" si="31"/>
        <v>8000</v>
      </c>
      <c r="Q68" s="8">
        <f t="shared" si="23"/>
        <v>264800</v>
      </c>
      <c r="R68" s="9"/>
    </row>
    <row r="69" spans="1:18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3200</v>
      </c>
      <c r="F69" s="8">
        <f t="shared" ref="F69:P69" si="32">F93*400</f>
        <v>67600</v>
      </c>
      <c r="G69" s="8">
        <f t="shared" si="32"/>
        <v>38000</v>
      </c>
      <c r="H69" s="8">
        <f t="shared" si="32"/>
        <v>29200</v>
      </c>
      <c r="I69" s="8">
        <f t="shared" si="32"/>
        <v>48800</v>
      </c>
      <c r="J69" s="8">
        <f t="shared" si="32"/>
        <v>11600</v>
      </c>
      <c r="K69" s="8">
        <f t="shared" si="32"/>
        <v>8800</v>
      </c>
      <c r="L69" s="8">
        <f t="shared" si="32"/>
        <v>10800</v>
      </c>
      <c r="M69" s="8">
        <f t="shared" si="32"/>
        <v>10000</v>
      </c>
      <c r="N69" s="8">
        <f t="shared" si="32"/>
        <v>20400</v>
      </c>
      <c r="O69" s="8">
        <f t="shared" si="32"/>
        <v>8400</v>
      </c>
      <c r="P69" s="8">
        <f t="shared" si="32"/>
        <v>8000</v>
      </c>
      <c r="Q69" s="8">
        <f t="shared" si="23"/>
        <v>264800</v>
      </c>
      <c r="R69" s="9"/>
    </row>
    <row r="70" spans="1:18">
      <c r="A70" s="5" t="s">
        <v>180</v>
      </c>
      <c r="B70" s="6" t="s">
        <v>188</v>
      </c>
      <c r="C70" s="6"/>
      <c r="D70" s="7" t="s">
        <v>28</v>
      </c>
      <c r="E70" s="8">
        <f>E71</f>
        <v>20325</v>
      </c>
      <c r="F70" s="8">
        <f t="shared" ref="F70:P70" si="33">F71</f>
        <v>297282</v>
      </c>
      <c r="G70" s="8">
        <f t="shared" si="33"/>
        <v>300871.8</v>
      </c>
      <c r="H70" s="8">
        <f t="shared" si="33"/>
        <v>278907.75</v>
      </c>
      <c r="I70" s="8">
        <f t="shared" si="33"/>
        <v>503355</v>
      </c>
      <c r="J70" s="8">
        <f t="shared" si="33"/>
        <v>71205</v>
      </c>
      <c r="K70" s="8">
        <f t="shared" si="33"/>
        <v>74342.700000000012</v>
      </c>
      <c r="L70" s="8">
        <f t="shared" si="33"/>
        <v>85185</v>
      </c>
      <c r="M70" s="8">
        <f t="shared" si="33"/>
        <v>92082.45</v>
      </c>
      <c r="N70" s="8">
        <f t="shared" si="33"/>
        <v>173535</v>
      </c>
      <c r="O70" s="8">
        <f t="shared" si="33"/>
        <v>110275.5</v>
      </c>
      <c r="P70" s="8">
        <f t="shared" si="33"/>
        <v>110250</v>
      </c>
      <c r="Q70" s="8">
        <f t="shared" si="23"/>
        <v>2117617.2000000002</v>
      </c>
      <c r="R70" s="9"/>
    </row>
    <row r="71" spans="1:18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20325</v>
      </c>
      <c r="F71" s="8">
        <f t="shared" ref="F71:P71" si="34">F105*15</f>
        <v>297282</v>
      </c>
      <c r="G71" s="8">
        <f t="shared" si="34"/>
        <v>300871.8</v>
      </c>
      <c r="H71" s="8">
        <f t="shared" si="34"/>
        <v>278907.75</v>
      </c>
      <c r="I71" s="8">
        <f t="shared" si="34"/>
        <v>503355</v>
      </c>
      <c r="J71" s="8">
        <f t="shared" si="34"/>
        <v>71205</v>
      </c>
      <c r="K71" s="8">
        <f t="shared" si="34"/>
        <v>74342.700000000012</v>
      </c>
      <c r="L71" s="8">
        <f t="shared" si="34"/>
        <v>85185</v>
      </c>
      <c r="M71" s="8">
        <f t="shared" si="34"/>
        <v>92082.45</v>
      </c>
      <c r="N71" s="8">
        <f t="shared" si="34"/>
        <v>173535</v>
      </c>
      <c r="O71" s="8">
        <f t="shared" si="34"/>
        <v>110275.5</v>
      </c>
      <c r="P71" s="8">
        <f t="shared" si="34"/>
        <v>110250</v>
      </c>
      <c r="Q71" s="8">
        <f t="shared" si="23"/>
        <v>2117617.2000000002</v>
      </c>
      <c r="R71" s="9"/>
    </row>
    <row r="72" spans="1:18">
      <c r="A72" s="5" t="s">
        <v>184</v>
      </c>
      <c r="B72" s="6" t="s">
        <v>193</v>
      </c>
      <c r="C72" s="6"/>
      <c r="D72" s="7" t="s">
        <v>28</v>
      </c>
      <c r="E72" s="8">
        <f>E73</f>
        <v>14400</v>
      </c>
      <c r="F72" s="8">
        <f t="shared" ref="F72:P72" si="35">F73</f>
        <v>97216</v>
      </c>
      <c r="G72" s="8">
        <f t="shared" si="35"/>
        <v>112080</v>
      </c>
      <c r="H72" s="8">
        <f t="shared" si="35"/>
        <v>78568</v>
      </c>
      <c r="I72" s="8">
        <f t="shared" si="35"/>
        <v>130352</v>
      </c>
      <c r="J72" s="8">
        <f t="shared" si="35"/>
        <v>20480</v>
      </c>
      <c r="K72" s="8">
        <f t="shared" si="35"/>
        <v>15744</v>
      </c>
      <c r="L72" s="8">
        <f t="shared" si="35"/>
        <v>20904</v>
      </c>
      <c r="M72" s="8">
        <f t="shared" si="35"/>
        <v>20616</v>
      </c>
      <c r="N72" s="8">
        <f t="shared" si="35"/>
        <v>37800</v>
      </c>
      <c r="O72" s="8">
        <f t="shared" si="35"/>
        <v>27218.400000000001</v>
      </c>
      <c r="P72" s="8">
        <f t="shared" si="35"/>
        <v>25792</v>
      </c>
      <c r="Q72" s="8">
        <f t="shared" si="23"/>
        <v>601170.4</v>
      </c>
      <c r="R72" s="9"/>
    </row>
    <row r="73" spans="1:18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14400</v>
      </c>
      <c r="F73" s="8">
        <f t="shared" ref="F73:P73" si="36">F106*8</f>
        <v>97216</v>
      </c>
      <c r="G73" s="8">
        <f t="shared" si="36"/>
        <v>112080</v>
      </c>
      <c r="H73" s="8">
        <f t="shared" si="36"/>
        <v>78568</v>
      </c>
      <c r="I73" s="8">
        <f t="shared" si="36"/>
        <v>130352</v>
      </c>
      <c r="J73" s="8">
        <f t="shared" si="36"/>
        <v>20480</v>
      </c>
      <c r="K73" s="8">
        <f t="shared" si="36"/>
        <v>15744</v>
      </c>
      <c r="L73" s="8">
        <f t="shared" si="36"/>
        <v>20904</v>
      </c>
      <c r="M73" s="8">
        <f t="shared" si="36"/>
        <v>20616</v>
      </c>
      <c r="N73" s="8">
        <f t="shared" si="36"/>
        <v>37800</v>
      </c>
      <c r="O73" s="8">
        <f t="shared" si="36"/>
        <v>27218.400000000001</v>
      </c>
      <c r="P73" s="8">
        <f t="shared" si="36"/>
        <v>25792</v>
      </c>
      <c r="Q73" s="8">
        <f t="shared" si="23"/>
        <v>601170.4</v>
      </c>
      <c r="R73" s="9"/>
    </row>
    <row r="74" spans="1:18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P74" si="37">F75</f>
        <v>0</v>
      </c>
      <c r="G74" s="8">
        <f t="shared" si="37"/>
        <v>0</v>
      </c>
      <c r="H74" s="8">
        <f t="shared" si="37"/>
        <v>0</v>
      </c>
      <c r="I74" s="8">
        <f t="shared" si="37"/>
        <v>0</v>
      </c>
      <c r="J74" s="8">
        <f t="shared" si="37"/>
        <v>0</v>
      </c>
      <c r="K74" s="8">
        <f t="shared" si="37"/>
        <v>0</v>
      </c>
      <c r="L74" s="8">
        <f t="shared" si="37"/>
        <v>0</v>
      </c>
      <c r="M74" s="8">
        <f t="shared" si="37"/>
        <v>0</v>
      </c>
      <c r="N74" s="8">
        <f t="shared" si="37"/>
        <v>0</v>
      </c>
      <c r="O74" s="8">
        <f t="shared" si="37"/>
        <v>0</v>
      </c>
      <c r="P74" s="8">
        <f t="shared" si="37"/>
        <v>0</v>
      </c>
      <c r="Q74" s="8">
        <f t="shared" si="23"/>
        <v>0</v>
      </c>
      <c r="R74" s="9"/>
    </row>
    <row r="75" spans="1:18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8">
        <f t="shared" si="23"/>
        <v>0</v>
      </c>
      <c r="R75" s="9"/>
    </row>
    <row r="76" spans="1:18">
      <c r="A76" s="5" t="s">
        <v>194</v>
      </c>
      <c r="B76" s="6" t="s">
        <v>202</v>
      </c>
      <c r="C76" s="6"/>
      <c r="D76" s="7" t="s">
        <v>28</v>
      </c>
      <c r="E76" s="8">
        <f>E77</f>
        <v>34560</v>
      </c>
      <c r="F76" s="8">
        <f t="shared" ref="F76:P76" si="38">F77</f>
        <v>730080</v>
      </c>
      <c r="G76" s="8">
        <f t="shared" si="38"/>
        <v>410400</v>
      </c>
      <c r="H76" s="8">
        <f t="shared" si="38"/>
        <v>315360</v>
      </c>
      <c r="I76" s="8">
        <f t="shared" si="38"/>
        <v>527040</v>
      </c>
      <c r="J76" s="8">
        <f t="shared" si="38"/>
        <v>125280</v>
      </c>
      <c r="K76" s="8">
        <f t="shared" si="38"/>
        <v>95040</v>
      </c>
      <c r="L76" s="8">
        <f t="shared" si="38"/>
        <v>116640</v>
      </c>
      <c r="M76" s="8">
        <f t="shared" si="38"/>
        <v>108000</v>
      </c>
      <c r="N76" s="8">
        <f t="shared" si="38"/>
        <v>220320</v>
      </c>
      <c r="O76" s="8">
        <f t="shared" si="38"/>
        <v>90720</v>
      </c>
      <c r="P76" s="8">
        <f t="shared" si="38"/>
        <v>86400</v>
      </c>
      <c r="Q76" s="8">
        <f t="shared" si="23"/>
        <v>2859840</v>
      </c>
      <c r="R76" s="9"/>
    </row>
    <row r="77" spans="1:18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34560</v>
      </c>
      <c r="F77" s="8">
        <f t="shared" ref="F77:P77" si="39">F93*4320</f>
        <v>730080</v>
      </c>
      <c r="G77" s="8">
        <f t="shared" si="39"/>
        <v>410400</v>
      </c>
      <c r="H77" s="8">
        <f t="shared" si="39"/>
        <v>315360</v>
      </c>
      <c r="I77" s="8">
        <f t="shared" si="39"/>
        <v>527040</v>
      </c>
      <c r="J77" s="8">
        <f t="shared" si="39"/>
        <v>125280</v>
      </c>
      <c r="K77" s="8">
        <f t="shared" si="39"/>
        <v>95040</v>
      </c>
      <c r="L77" s="8">
        <f t="shared" si="39"/>
        <v>116640</v>
      </c>
      <c r="M77" s="8">
        <f t="shared" si="39"/>
        <v>108000</v>
      </c>
      <c r="N77" s="8">
        <f t="shared" si="39"/>
        <v>220320</v>
      </c>
      <c r="O77" s="8">
        <f t="shared" si="39"/>
        <v>90720</v>
      </c>
      <c r="P77" s="8">
        <f t="shared" si="39"/>
        <v>86400</v>
      </c>
      <c r="Q77" s="8">
        <f t="shared" si="23"/>
        <v>2859840</v>
      </c>
      <c r="R77" s="9"/>
    </row>
    <row r="78" spans="1:18">
      <c r="A78" s="5" t="s">
        <v>199</v>
      </c>
      <c r="B78" s="6" t="s">
        <v>207</v>
      </c>
      <c r="C78" s="6"/>
      <c r="D78" s="7" t="s">
        <v>28</v>
      </c>
      <c r="E78" s="8">
        <f>E79</f>
        <v>38581.71</v>
      </c>
      <c r="F78" s="8">
        <f t="shared" ref="F78:P78" si="40">F79</f>
        <v>796858.29</v>
      </c>
      <c r="G78" s="8">
        <f t="shared" si="40"/>
        <v>403858.29</v>
      </c>
      <c r="H78" s="8">
        <f t="shared" si="40"/>
        <v>313697.14</v>
      </c>
      <c r="I78" s="8">
        <f t="shared" si="40"/>
        <v>504668.57</v>
      </c>
      <c r="J78" s="8">
        <f t="shared" si="40"/>
        <v>118878.86</v>
      </c>
      <c r="K78" s="8">
        <f t="shared" si="40"/>
        <v>86694.86</v>
      </c>
      <c r="L78" s="8">
        <f t="shared" si="40"/>
        <v>109008</v>
      </c>
      <c r="M78" s="8">
        <f t="shared" si="40"/>
        <v>97062.86</v>
      </c>
      <c r="N78" s="8">
        <f t="shared" si="40"/>
        <v>171380.57</v>
      </c>
      <c r="O78" s="8">
        <f t="shared" si="40"/>
        <v>76539.429999999993</v>
      </c>
      <c r="P78" s="8">
        <f t="shared" si="40"/>
        <v>70635.429999999993</v>
      </c>
      <c r="Q78" s="8">
        <f t="shared" si="23"/>
        <v>2787864.0100000002</v>
      </c>
      <c r="R78" s="9"/>
    </row>
    <row r="79" spans="1:18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38581.71</v>
      </c>
      <c r="F79" s="8">
        <f t="shared" ref="F79:P79" si="41">ROUND(F28/0.07*0.02,2)</f>
        <v>796858.29</v>
      </c>
      <c r="G79" s="8">
        <f t="shared" si="41"/>
        <v>403858.29</v>
      </c>
      <c r="H79" s="8">
        <f t="shared" si="41"/>
        <v>313697.14</v>
      </c>
      <c r="I79" s="8">
        <f t="shared" si="41"/>
        <v>504668.57</v>
      </c>
      <c r="J79" s="8">
        <f t="shared" si="41"/>
        <v>118878.86</v>
      </c>
      <c r="K79" s="8">
        <f t="shared" si="41"/>
        <v>86694.86</v>
      </c>
      <c r="L79" s="8">
        <f t="shared" si="41"/>
        <v>109008</v>
      </c>
      <c r="M79" s="8">
        <f t="shared" si="41"/>
        <v>97062.86</v>
      </c>
      <c r="N79" s="8">
        <f t="shared" si="41"/>
        <v>171380.57</v>
      </c>
      <c r="O79" s="8">
        <f t="shared" si="41"/>
        <v>76539.429999999993</v>
      </c>
      <c r="P79" s="8">
        <f t="shared" si="41"/>
        <v>70635.429999999993</v>
      </c>
      <c r="Q79" s="8">
        <f t="shared" si="23"/>
        <v>2787864.0100000002</v>
      </c>
      <c r="R79" s="9"/>
    </row>
    <row r="80" spans="1:18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P80" si="42">F81</f>
        <v>64000</v>
      </c>
      <c r="G80" s="8">
        <f t="shared" si="42"/>
        <v>0</v>
      </c>
      <c r="H80" s="8">
        <f t="shared" si="42"/>
        <v>0</v>
      </c>
      <c r="I80" s="8">
        <f t="shared" si="42"/>
        <v>0</v>
      </c>
      <c r="J80" s="8">
        <f t="shared" si="42"/>
        <v>0</v>
      </c>
      <c r="K80" s="8">
        <f t="shared" si="42"/>
        <v>0</v>
      </c>
      <c r="L80" s="8">
        <f t="shared" si="42"/>
        <v>0</v>
      </c>
      <c r="M80" s="8">
        <f t="shared" si="42"/>
        <v>0</v>
      </c>
      <c r="N80" s="8">
        <f t="shared" si="42"/>
        <v>0</v>
      </c>
      <c r="O80" s="8">
        <f t="shared" si="42"/>
        <v>0</v>
      </c>
      <c r="P80" s="8">
        <f t="shared" si="42"/>
        <v>0</v>
      </c>
      <c r="Q80" s="8">
        <f t="shared" si="23"/>
        <v>64000</v>
      </c>
      <c r="R80" s="9"/>
    </row>
    <row r="81" spans="1:18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64000</v>
      </c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8">
        <f t="shared" si="23"/>
        <v>64000</v>
      </c>
      <c r="R81" s="9"/>
    </row>
    <row r="82" spans="1:18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P82" si="43">F83+F86+F89</f>
        <v>821280</v>
      </c>
      <c r="G82" s="8">
        <f t="shared" si="43"/>
        <v>9440</v>
      </c>
      <c r="H82" s="8">
        <f t="shared" si="43"/>
        <v>9440</v>
      </c>
      <c r="I82" s="8">
        <f t="shared" si="43"/>
        <v>0</v>
      </c>
      <c r="J82" s="8">
        <f t="shared" si="43"/>
        <v>61360</v>
      </c>
      <c r="K82" s="8">
        <f t="shared" si="43"/>
        <v>9440</v>
      </c>
      <c r="L82" s="8">
        <f t="shared" si="43"/>
        <v>0</v>
      </c>
      <c r="M82" s="8">
        <f t="shared" si="43"/>
        <v>0</v>
      </c>
      <c r="N82" s="8">
        <f t="shared" si="43"/>
        <v>0</v>
      </c>
      <c r="O82" s="8">
        <f t="shared" si="43"/>
        <v>0</v>
      </c>
      <c r="P82" s="8">
        <f t="shared" si="43"/>
        <v>0</v>
      </c>
      <c r="Q82" s="8">
        <f t="shared" si="23"/>
        <v>953440</v>
      </c>
      <c r="R82" s="9"/>
    </row>
    <row r="83" spans="1:18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P83" si="44">F84+F85</f>
        <v>0</v>
      </c>
      <c r="G83" s="8">
        <f t="shared" si="44"/>
        <v>0</v>
      </c>
      <c r="H83" s="8">
        <f t="shared" si="44"/>
        <v>0</v>
      </c>
      <c r="I83" s="8">
        <f t="shared" si="44"/>
        <v>0</v>
      </c>
      <c r="J83" s="8">
        <f t="shared" si="44"/>
        <v>0</v>
      </c>
      <c r="K83" s="8">
        <f t="shared" si="44"/>
        <v>0</v>
      </c>
      <c r="L83" s="8">
        <f t="shared" si="44"/>
        <v>0</v>
      </c>
      <c r="M83" s="8">
        <f t="shared" si="44"/>
        <v>0</v>
      </c>
      <c r="N83" s="8">
        <f t="shared" si="44"/>
        <v>0</v>
      </c>
      <c r="O83" s="8">
        <f t="shared" si="44"/>
        <v>0</v>
      </c>
      <c r="P83" s="8">
        <f t="shared" si="44"/>
        <v>0</v>
      </c>
      <c r="Q83" s="8">
        <f t="shared" si="23"/>
        <v>0</v>
      </c>
      <c r="R83" s="9"/>
    </row>
    <row r="84" spans="1:18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8">
        <f t="shared" si="23"/>
        <v>0</v>
      </c>
      <c r="R84" s="15"/>
    </row>
    <row r="85" spans="1:18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8">
        <f t="shared" si="23"/>
        <v>0</v>
      </c>
      <c r="R85" s="15"/>
    </row>
    <row r="86" spans="1:18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P86" si="45">F87+F88</f>
        <v>821280</v>
      </c>
      <c r="G86" s="8">
        <f t="shared" si="45"/>
        <v>9440</v>
      </c>
      <c r="H86" s="8">
        <f t="shared" si="45"/>
        <v>9440</v>
      </c>
      <c r="I86" s="8">
        <f t="shared" si="45"/>
        <v>0</v>
      </c>
      <c r="J86" s="8">
        <f t="shared" si="45"/>
        <v>61360</v>
      </c>
      <c r="K86" s="8">
        <f t="shared" si="45"/>
        <v>9440</v>
      </c>
      <c r="L86" s="8">
        <f t="shared" si="45"/>
        <v>0</v>
      </c>
      <c r="M86" s="8">
        <f t="shared" si="45"/>
        <v>0</v>
      </c>
      <c r="N86" s="8">
        <f t="shared" si="45"/>
        <v>0</v>
      </c>
      <c r="O86" s="8">
        <f t="shared" si="45"/>
        <v>0</v>
      </c>
      <c r="P86" s="8">
        <f t="shared" si="45"/>
        <v>0</v>
      </c>
      <c r="Q86" s="8">
        <f t="shared" si="23"/>
        <v>953440</v>
      </c>
      <c r="R86" s="9"/>
    </row>
    <row r="87" spans="1:18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P87" si="46">F104*400</f>
        <v>69600</v>
      </c>
      <c r="G87" s="8">
        <f t="shared" si="46"/>
        <v>800</v>
      </c>
      <c r="H87" s="8">
        <f t="shared" si="46"/>
        <v>800</v>
      </c>
      <c r="I87" s="8">
        <f t="shared" si="46"/>
        <v>0</v>
      </c>
      <c r="J87" s="8">
        <f t="shared" si="46"/>
        <v>5200</v>
      </c>
      <c r="K87" s="8">
        <f t="shared" si="46"/>
        <v>800</v>
      </c>
      <c r="L87" s="8">
        <f t="shared" si="46"/>
        <v>0</v>
      </c>
      <c r="M87" s="8">
        <f t="shared" si="46"/>
        <v>0</v>
      </c>
      <c r="N87" s="8">
        <f t="shared" si="46"/>
        <v>0</v>
      </c>
      <c r="O87" s="8">
        <f t="shared" si="46"/>
        <v>0</v>
      </c>
      <c r="P87" s="8">
        <f t="shared" si="46"/>
        <v>0</v>
      </c>
      <c r="Q87" s="8">
        <f t="shared" si="23"/>
        <v>80800</v>
      </c>
      <c r="R87" s="9"/>
    </row>
    <row r="88" spans="1:18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P88" si="47">F104*4320</f>
        <v>751680</v>
      </c>
      <c r="G88" s="8">
        <f t="shared" si="47"/>
        <v>8640</v>
      </c>
      <c r="H88" s="8">
        <f t="shared" si="47"/>
        <v>8640</v>
      </c>
      <c r="I88" s="8">
        <f t="shared" si="47"/>
        <v>0</v>
      </c>
      <c r="J88" s="8">
        <f t="shared" si="47"/>
        <v>56160</v>
      </c>
      <c r="K88" s="8">
        <f t="shared" si="47"/>
        <v>8640</v>
      </c>
      <c r="L88" s="8">
        <f t="shared" si="47"/>
        <v>0</v>
      </c>
      <c r="M88" s="8">
        <f t="shared" si="47"/>
        <v>0</v>
      </c>
      <c r="N88" s="8">
        <f t="shared" si="47"/>
        <v>0</v>
      </c>
      <c r="O88" s="8">
        <f t="shared" si="47"/>
        <v>0</v>
      </c>
      <c r="P88" s="8">
        <f t="shared" si="47"/>
        <v>0</v>
      </c>
      <c r="Q88" s="8">
        <f t="shared" si="23"/>
        <v>872640</v>
      </c>
      <c r="R88" s="9"/>
    </row>
    <row r="89" spans="1:18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8">
        <f t="shared" si="23"/>
        <v>0</v>
      </c>
      <c r="R89" s="15"/>
    </row>
    <row r="90" spans="1:18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P90" si="48">F91</f>
        <v>0</v>
      </c>
      <c r="G90" s="8">
        <f t="shared" si="48"/>
        <v>32000</v>
      </c>
      <c r="H90" s="8">
        <f t="shared" si="48"/>
        <v>32000</v>
      </c>
      <c r="I90" s="8">
        <f t="shared" si="48"/>
        <v>32000</v>
      </c>
      <c r="J90" s="8">
        <f t="shared" si="48"/>
        <v>32000</v>
      </c>
      <c r="K90" s="8">
        <f t="shared" si="48"/>
        <v>32000</v>
      </c>
      <c r="L90" s="8">
        <f t="shared" si="48"/>
        <v>32000</v>
      </c>
      <c r="M90" s="8">
        <f t="shared" si="48"/>
        <v>32000</v>
      </c>
      <c r="N90" s="8">
        <f t="shared" si="48"/>
        <v>32000</v>
      </c>
      <c r="O90" s="8">
        <f t="shared" si="48"/>
        <v>32000</v>
      </c>
      <c r="P90" s="8">
        <f t="shared" si="48"/>
        <v>32000</v>
      </c>
      <c r="Q90" s="8">
        <f t="shared" ref="Q90:Q106" si="49">SUM(E90:P90)</f>
        <v>352000</v>
      </c>
      <c r="R90" s="9"/>
    </row>
    <row r="91" spans="1:18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>
        <v>32000</v>
      </c>
      <c r="H91" s="26">
        <v>32000</v>
      </c>
      <c r="I91" s="26">
        <v>32000</v>
      </c>
      <c r="J91" s="26">
        <v>32000</v>
      </c>
      <c r="K91" s="26">
        <v>32000</v>
      </c>
      <c r="L91" s="26">
        <v>32000</v>
      </c>
      <c r="M91" s="26">
        <v>32000</v>
      </c>
      <c r="N91" s="26">
        <v>32000</v>
      </c>
      <c r="O91" s="26">
        <v>32000</v>
      </c>
      <c r="P91" s="26">
        <v>32000</v>
      </c>
      <c r="Q91" s="8">
        <f t="shared" si="49"/>
        <v>352000</v>
      </c>
      <c r="R91" s="27"/>
    </row>
    <row r="92" spans="1:18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8">
        <f t="shared" si="49"/>
        <v>0</v>
      </c>
      <c r="R92" s="31"/>
    </row>
    <row r="93" spans="1:18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8</v>
      </c>
      <c r="F93" s="8">
        <f t="shared" ref="F93:P93" si="50">F94+F95+F96+F97</f>
        <v>169</v>
      </c>
      <c r="G93" s="8">
        <f t="shared" si="50"/>
        <v>95</v>
      </c>
      <c r="H93" s="8">
        <f t="shared" si="50"/>
        <v>73</v>
      </c>
      <c r="I93" s="8">
        <f t="shared" si="50"/>
        <v>122</v>
      </c>
      <c r="J93" s="8">
        <f t="shared" si="50"/>
        <v>29</v>
      </c>
      <c r="K93" s="8">
        <f t="shared" si="50"/>
        <v>22</v>
      </c>
      <c r="L93" s="8">
        <f t="shared" si="50"/>
        <v>27</v>
      </c>
      <c r="M93" s="8">
        <f t="shared" si="50"/>
        <v>25</v>
      </c>
      <c r="N93" s="8">
        <f t="shared" si="50"/>
        <v>51</v>
      </c>
      <c r="O93" s="8">
        <f t="shared" si="50"/>
        <v>21</v>
      </c>
      <c r="P93" s="8">
        <f t="shared" si="50"/>
        <v>20</v>
      </c>
      <c r="Q93" s="19">
        <f t="shared" si="49"/>
        <v>662</v>
      </c>
      <c r="R93" s="9"/>
    </row>
    <row r="94" spans="1:18">
      <c r="A94" s="5" t="s">
        <v>236</v>
      </c>
      <c r="B94" s="32" t="s">
        <v>245</v>
      </c>
      <c r="C94" s="32"/>
      <c r="D94" s="15"/>
      <c r="E94" s="16"/>
      <c r="F94" s="16">
        <v>88</v>
      </c>
      <c r="G94" s="16">
        <v>24</v>
      </c>
      <c r="H94" s="16">
        <v>73</v>
      </c>
      <c r="I94" s="16"/>
      <c r="J94" s="16"/>
      <c r="K94" s="16"/>
      <c r="L94" s="16"/>
      <c r="M94" s="16"/>
      <c r="N94" s="16"/>
      <c r="O94" s="16"/>
      <c r="P94" s="16"/>
      <c r="Q94" s="8">
        <f t="shared" si="49"/>
        <v>185</v>
      </c>
      <c r="R94" s="9"/>
    </row>
    <row r="95" spans="1:18">
      <c r="A95" s="5" t="s">
        <v>239</v>
      </c>
      <c r="B95" s="32" t="s">
        <v>247</v>
      </c>
      <c r="C95" s="32"/>
      <c r="D95" s="7"/>
      <c r="E95" s="10"/>
      <c r="F95" s="10">
        <v>81</v>
      </c>
      <c r="G95" s="10">
        <v>71</v>
      </c>
      <c r="H95" s="10"/>
      <c r="I95" s="10">
        <v>122</v>
      </c>
      <c r="J95" s="10"/>
      <c r="K95" s="10"/>
      <c r="L95" s="10"/>
      <c r="M95" s="10"/>
      <c r="N95" s="10"/>
      <c r="O95" s="10"/>
      <c r="P95" s="10"/>
      <c r="Q95" s="8">
        <f t="shared" si="49"/>
        <v>274</v>
      </c>
      <c r="R95" s="9"/>
    </row>
    <row r="96" spans="1:18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>
        <v>29</v>
      </c>
      <c r="K96" s="16">
        <v>22</v>
      </c>
      <c r="L96" s="16">
        <v>27</v>
      </c>
      <c r="M96" s="16">
        <v>25</v>
      </c>
      <c r="N96" s="16">
        <v>51</v>
      </c>
      <c r="O96" s="16">
        <v>21</v>
      </c>
      <c r="P96" s="16">
        <v>20</v>
      </c>
      <c r="Q96" s="8">
        <f t="shared" si="49"/>
        <v>195</v>
      </c>
      <c r="R96" s="9"/>
    </row>
    <row r="97" spans="1:18">
      <c r="A97" s="5" t="s">
        <v>244</v>
      </c>
      <c r="B97" s="32" t="s">
        <v>251</v>
      </c>
      <c r="C97" s="32"/>
      <c r="D97" s="15"/>
      <c r="E97" s="16">
        <v>8</v>
      </c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8">
        <f t="shared" si="49"/>
        <v>8</v>
      </c>
      <c r="R97" s="9"/>
    </row>
    <row r="98" spans="1:18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 t="shared" ref="F98:P98" si="51">F99+F100+F101+F102</f>
        <v>1578</v>
      </c>
      <c r="G98" s="8">
        <f t="shared" si="51"/>
        <v>1412</v>
      </c>
      <c r="H98" s="8">
        <f t="shared" si="51"/>
        <v>996</v>
      </c>
      <c r="I98" s="8">
        <f t="shared" si="51"/>
        <v>1932</v>
      </c>
      <c r="J98" s="8">
        <f t="shared" si="51"/>
        <v>306</v>
      </c>
      <c r="K98" s="8">
        <f t="shared" si="51"/>
        <v>255</v>
      </c>
      <c r="L98" s="8">
        <f t="shared" si="51"/>
        <v>316</v>
      </c>
      <c r="M98" s="8">
        <f t="shared" si="51"/>
        <v>444</v>
      </c>
      <c r="N98" s="8">
        <f t="shared" si="51"/>
        <v>587</v>
      </c>
      <c r="O98" s="8">
        <f t="shared" si="51"/>
        <v>320</v>
      </c>
      <c r="P98" s="8">
        <f t="shared" si="51"/>
        <v>457</v>
      </c>
      <c r="Q98" s="8">
        <f t="shared" si="49"/>
        <v>8603</v>
      </c>
      <c r="R98" s="9"/>
    </row>
    <row r="99" spans="1:18">
      <c r="A99" s="5" t="s">
        <v>248</v>
      </c>
      <c r="B99" s="32" t="s">
        <v>245</v>
      </c>
      <c r="C99" s="32"/>
      <c r="D99" s="15"/>
      <c r="E99" s="16"/>
      <c r="F99" s="16">
        <v>727</v>
      </c>
      <c r="G99" s="16">
        <v>324</v>
      </c>
      <c r="H99" s="16">
        <v>996</v>
      </c>
      <c r="I99" s="16"/>
      <c r="J99" s="16"/>
      <c r="K99" s="16"/>
      <c r="L99" s="16"/>
      <c r="M99" s="16"/>
      <c r="N99" s="16"/>
      <c r="O99" s="16"/>
      <c r="P99" s="16"/>
      <c r="Q99" s="8">
        <f t="shared" si="49"/>
        <v>2047</v>
      </c>
      <c r="R99" s="9"/>
    </row>
    <row r="100" spans="1:18">
      <c r="A100" s="5" t="s">
        <v>250</v>
      </c>
      <c r="B100" s="32" t="s">
        <v>247</v>
      </c>
      <c r="C100" s="32"/>
      <c r="D100" s="7"/>
      <c r="E100" s="10"/>
      <c r="F100" s="10">
        <v>851</v>
      </c>
      <c r="G100" s="10">
        <v>1088</v>
      </c>
      <c r="H100" s="10"/>
      <c r="I100" s="10">
        <v>1932</v>
      </c>
      <c r="J100" s="10"/>
      <c r="K100" s="10"/>
      <c r="L100" s="10"/>
      <c r="M100" s="10"/>
      <c r="N100" s="10"/>
      <c r="O100" s="10"/>
      <c r="P100" s="10"/>
      <c r="Q100" s="8">
        <f t="shared" si="49"/>
        <v>3871</v>
      </c>
      <c r="R100" s="9"/>
    </row>
    <row r="101" spans="1:18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>
        <v>306</v>
      </c>
      <c r="K101" s="16">
        <v>255</v>
      </c>
      <c r="L101" s="16">
        <v>316</v>
      </c>
      <c r="M101" s="16">
        <v>444</v>
      </c>
      <c r="N101" s="16">
        <v>587</v>
      </c>
      <c r="O101" s="16">
        <v>320</v>
      </c>
      <c r="P101" s="16">
        <v>457</v>
      </c>
      <c r="Q101" s="8">
        <f t="shared" si="49"/>
        <v>2685</v>
      </c>
      <c r="R101" s="9"/>
    </row>
    <row r="102" spans="1:18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8">
        <f t="shared" si="49"/>
        <v>0</v>
      </c>
      <c r="R102" s="9"/>
    </row>
    <row r="103" spans="1:18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8">
        <f t="shared" si="49"/>
        <v>0</v>
      </c>
      <c r="R103" s="9"/>
    </row>
    <row r="104" spans="1:18">
      <c r="A104" s="5" t="s">
        <v>257</v>
      </c>
      <c r="B104" s="6" t="s">
        <v>261</v>
      </c>
      <c r="C104" s="6"/>
      <c r="D104" s="7"/>
      <c r="E104" s="10">
        <v>9</v>
      </c>
      <c r="F104" s="10">
        <v>174</v>
      </c>
      <c r="G104" s="10">
        <v>2</v>
      </c>
      <c r="H104" s="10">
        <v>2</v>
      </c>
      <c r="I104" s="10"/>
      <c r="J104" s="10">
        <v>13</v>
      </c>
      <c r="K104" s="10">
        <v>2</v>
      </c>
      <c r="L104" s="10"/>
      <c r="M104" s="10"/>
      <c r="N104" s="10"/>
      <c r="O104" s="10"/>
      <c r="P104" s="10"/>
      <c r="Q104" s="19">
        <f t="shared" si="49"/>
        <v>202</v>
      </c>
      <c r="R104" s="9"/>
    </row>
    <row r="105" spans="1:18">
      <c r="A105" s="5" t="s">
        <v>258</v>
      </c>
      <c r="B105" s="32" t="s">
        <v>262</v>
      </c>
      <c r="C105" s="32"/>
      <c r="D105" s="20"/>
      <c r="E105" s="10">
        <v>1355</v>
      </c>
      <c r="F105" s="10">
        <v>19818.8</v>
      </c>
      <c r="G105" s="10">
        <v>20058.12</v>
      </c>
      <c r="H105" s="10">
        <v>18593.849999999999</v>
      </c>
      <c r="I105" s="10">
        <v>33557</v>
      </c>
      <c r="J105" s="10">
        <v>4747</v>
      </c>
      <c r="K105" s="10">
        <v>4956.18</v>
      </c>
      <c r="L105" s="10">
        <v>5679</v>
      </c>
      <c r="M105" s="10">
        <v>6138.83</v>
      </c>
      <c r="N105" s="10">
        <v>11569</v>
      </c>
      <c r="O105" s="10">
        <v>7351.7</v>
      </c>
      <c r="P105" s="10">
        <v>7350</v>
      </c>
      <c r="Q105" s="8">
        <f t="shared" si="49"/>
        <v>141174.47999999998</v>
      </c>
      <c r="R105" s="9"/>
    </row>
    <row r="106" spans="1:18">
      <c r="A106" s="5" t="s">
        <v>259</v>
      </c>
      <c r="B106" s="32" t="s">
        <v>263</v>
      </c>
      <c r="C106" s="32"/>
      <c r="D106" s="20"/>
      <c r="E106" s="10">
        <v>1800</v>
      </c>
      <c r="F106" s="10">
        <v>12152</v>
      </c>
      <c r="G106" s="10">
        <v>14010</v>
      </c>
      <c r="H106" s="10">
        <v>9821</v>
      </c>
      <c r="I106" s="10">
        <v>16294</v>
      </c>
      <c r="J106" s="10">
        <v>2560</v>
      </c>
      <c r="K106" s="10">
        <v>1968</v>
      </c>
      <c r="L106" s="10">
        <v>2613</v>
      </c>
      <c r="M106" s="10">
        <v>2577</v>
      </c>
      <c r="N106" s="10">
        <v>4725</v>
      </c>
      <c r="O106" s="10">
        <v>3402.3</v>
      </c>
      <c r="P106" s="10">
        <v>3224</v>
      </c>
      <c r="Q106" s="8">
        <f t="shared" si="49"/>
        <v>75146.3</v>
      </c>
      <c r="R106" s="9"/>
    </row>
    <row r="107" spans="1:18">
      <c r="E107" s="1">
        <f t="shared" ref="E107:Q107" si="52">E4/E93</f>
        <v>363190.23499999999</v>
      </c>
      <c r="F107" s="86">
        <f t="shared" si="52"/>
        <v>369146.92568047333</v>
      </c>
      <c r="G107" s="1">
        <f t="shared" si="52"/>
        <v>338748.36252631579</v>
      </c>
      <c r="H107" s="1">
        <f t="shared" si="52"/>
        <v>341336.15767123288</v>
      </c>
      <c r="I107" s="1">
        <f t="shared" si="52"/>
        <v>336001.95672131149</v>
      </c>
      <c r="J107" s="1">
        <f t="shared" si="52"/>
        <v>330979.5244827586</v>
      </c>
      <c r="K107" s="1">
        <f t="shared" si="52"/>
        <v>318958.8481818182</v>
      </c>
      <c r="L107" s="1">
        <f t="shared" si="52"/>
        <v>318943.17851851851</v>
      </c>
      <c r="M107" s="86">
        <f t="shared" si="52"/>
        <v>313768.55079999997</v>
      </c>
      <c r="N107" s="1">
        <f t="shared" si="52"/>
        <v>301352.11470588238</v>
      </c>
      <c r="O107" s="1">
        <f t="shared" si="52"/>
        <v>307375.9957142857</v>
      </c>
      <c r="P107" s="1">
        <f t="shared" si="52"/>
        <v>302693.40949999995</v>
      </c>
      <c r="Q107" s="1">
        <f t="shared" si="52"/>
        <v>338868.77250755287</v>
      </c>
    </row>
    <row r="111" spans="1:18">
      <c r="E111" s="36"/>
      <c r="F111" s="36"/>
      <c r="G111" s="36"/>
      <c r="H111" s="36"/>
      <c r="I111" s="36"/>
      <c r="J111" s="36"/>
      <c r="K111" s="36"/>
      <c r="L111" s="36"/>
      <c r="M111" s="36"/>
      <c r="N111" s="36"/>
      <c r="O111" s="36"/>
      <c r="P111" s="36"/>
      <c r="Q111" s="36"/>
    </row>
  </sheetData>
  <protectedRanges>
    <protectedRange password="E9C1" sqref="D28 Q21:R26 R20 Q4:R9 R10 R27 A2:R3 A4:D5 Q11:R19 B6:D26 Q28:R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R1"/>
  </mergeCells>
  <phoneticPr fontId="3" type="noConversion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N107"/>
  <sheetViews>
    <sheetView workbookViewId="0">
      <pane xSplit="4" ySplit="2" topLeftCell="E77" activePane="bottomRight" state="frozen"/>
      <selection pane="topRight" activeCell="E1" sqref="E1"/>
      <selection pane="bottomLeft" activeCell="A3" sqref="A3"/>
      <selection pane="bottomRight" activeCell="M3" sqref="M3:M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4" ht="25.5">
      <c r="A1" s="835" t="s">
        <v>0</v>
      </c>
      <c r="B1" s="836"/>
      <c r="C1" s="836"/>
      <c r="D1" s="836"/>
      <c r="E1" s="836"/>
      <c r="F1" s="836"/>
      <c r="G1" s="836"/>
      <c r="H1" s="836"/>
      <c r="I1" s="836"/>
      <c r="J1" s="836"/>
      <c r="K1" s="836"/>
      <c r="L1" s="836"/>
      <c r="M1" s="836"/>
      <c r="N1" s="836"/>
    </row>
    <row r="2" spans="1:14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287</v>
      </c>
      <c r="F2" s="3" t="s">
        <v>288</v>
      </c>
      <c r="G2" s="3" t="s">
        <v>289</v>
      </c>
      <c r="H2" s="3" t="s">
        <v>290</v>
      </c>
      <c r="I2" s="3" t="s">
        <v>291</v>
      </c>
      <c r="J2" s="3" t="s">
        <v>22</v>
      </c>
      <c r="K2" s="3" t="s">
        <v>292</v>
      </c>
      <c r="L2" s="3" t="s">
        <v>293</v>
      </c>
      <c r="M2" s="3" t="s">
        <v>24</v>
      </c>
      <c r="N2" s="4" t="s">
        <v>25</v>
      </c>
    </row>
    <row r="3" spans="1:14">
      <c r="A3" s="5" t="s">
        <v>26</v>
      </c>
      <c r="B3" s="6" t="s">
        <v>27</v>
      </c>
      <c r="C3" s="6"/>
      <c r="D3" s="7" t="s">
        <v>28</v>
      </c>
      <c r="E3" s="8">
        <f t="shared" ref="E3:L3" si="0">E4+E30+E49</f>
        <v>11128817.98</v>
      </c>
      <c r="F3" s="8">
        <f t="shared" si="0"/>
        <v>60838674.350000009</v>
      </c>
      <c r="G3" s="8">
        <f t="shared" si="0"/>
        <v>63181881.060000002</v>
      </c>
      <c r="H3" s="8">
        <f t="shared" si="0"/>
        <v>15587679.199999999</v>
      </c>
      <c r="I3" s="8">
        <f t="shared" si="0"/>
        <v>13245217.07</v>
      </c>
      <c r="J3" s="8">
        <f t="shared" si="0"/>
        <v>2866570.86</v>
      </c>
      <c r="K3" s="8">
        <f t="shared" si="0"/>
        <v>48456611.219999999</v>
      </c>
      <c r="L3" s="8">
        <f t="shared" si="0"/>
        <v>21988982.420000002</v>
      </c>
      <c r="M3" s="8">
        <f t="shared" ref="M3:M9" si="1">SUM(E3:L3)</f>
        <v>237294434.16000003</v>
      </c>
      <c r="N3" s="9"/>
    </row>
    <row r="4" spans="1:14">
      <c r="A4" s="5" t="s">
        <v>29</v>
      </c>
      <c r="B4" s="6" t="s">
        <v>30</v>
      </c>
      <c r="C4" s="6"/>
      <c r="D4" s="7" t="s">
        <v>28</v>
      </c>
      <c r="E4" s="8">
        <f t="shared" ref="E4:L4" si="2">E5+E8+E12+E15+E18+E20+E23+E25+E27+E28+E29</f>
        <v>9811035.5500000007</v>
      </c>
      <c r="F4" s="8">
        <f t="shared" si="2"/>
        <v>51843665.730000004</v>
      </c>
      <c r="G4" s="8">
        <f t="shared" si="2"/>
        <v>53516730.469999999</v>
      </c>
      <c r="H4" s="8">
        <f t="shared" si="2"/>
        <v>13258871.669999998</v>
      </c>
      <c r="I4" s="8">
        <f t="shared" si="2"/>
        <v>11380665.030000001</v>
      </c>
      <c r="J4" s="8">
        <f t="shared" si="2"/>
        <v>2506081.7199999997</v>
      </c>
      <c r="K4" s="8">
        <f t="shared" si="2"/>
        <v>42548651.649999999</v>
      </c>
      <c r="L4" s="8">
        <f t="shared" si="2"/>
        <v>19044603.550000001</v>
      </c>
      <c r="M4" s="8">
        <f t="shared" si="1"/>
        <v>203910305.37</v>
      </c>
      <c r="N4" s="9"/>
    </row>
    <row r="5" spans="1:14">
      <c r="A5" s="5" t="s">
        <v>31</v>
      </c>
      <c r="B5" s="6" t="s">
        <v>32</v>
      </c>
      <c r="C5" s="6"/>
      <c r="D5" s="7" t="s">
        <v>28</v>
      </c>
      <c r="E5" s="8">
        <f>E6+E7</f>
        <v>1485348</v>
      </c>
      <c r="F5" s="8">
        <f t="shared" ref="F5:L5" si="3">F6+F7</f>
        <v>7574388</v>
      </c>
      <c r="G5" s="8">
        <f t="shared" si="3"/>
        <v>7437696</v>
      </c>
      <c r="H5" s="8">
        <f t="shared" si="3"/>
        <v>1704960</v>
      </c>
      <c r="I5" s="8">
        <f t="shared" si="3"/>
        <v>1432176</v>
      </c>
      <c r="J5" s="8">
        <f t="shared" si="3"/>
        <v>399192</v>
      </c>
      <c r="K5" s="8">
        <f t="shared" si="3"/>
        <v>6198732</v>
      </c>
      <c r="L5" s="8">
        <f t="shared" si="3"/>
        <v>2531940</v>
      </c>
      <c r="M5" s="8">
        <f t="shared" si="1"/>
        <v>28764432</v>
      </c>
      <c r="N5" s="9"/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0">
        <v>805752</v>
      </c>
      <c r="F6" s="10">
        <v>4046640</v>
      </c>
      <c r="G6" s="10">
        <v>4069860</v>
      </c>
      <c r="H6" s="10">
        <v>1081404</v>
      </c>
      <c r="I6" s="10">
        <v>892764</v>
      </c>
      <c r="J6" s="10">
        <v>185508</v>
      </c>
      <c r="K6" s="10">
        <v>3240504</v>
      </c>
      <c r="L6" s="10">
        <v>1512900</v>
      </c>
      <c r="M6" s="8">
        <f t="shared" si="1"/>
        <v>15835332</v>
      </c>
      <c r="N6" s="11"/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0">
        <v>679596</v>
      </c>
      <c r="F7" s="10">
        <v>3527748</v>
      </c>
      <c r="G7" s="10">
        <v>3367836</v>
      </c>
      <c r="H7" s="10">
        <v>623556</v>
      </c>
      <c r="I7" s="10">
        <v>539412</v>
      </c>
      <c r="J7" s="10">
        <v>213684</v>
      </c>
      <c r="K7" s="10">
        <v>2958228</v>
      </c>
      <c r="L7" s="10">
        <v>1019040</v>
      </c>
      <c r="M7" s="8">
        <f t="shared" si="1"/>
        <v>12929100</v>
      </c>
      <c r="N7" s="9"/>
    </row>
    <row r="8" spans="1:14">
      <c r="A8" s="5" t="s">
        <v>39</v>
      </c>
      <c r="B8" s="6" t="s">
        <v>40</v>
      </c>
      <c r="C8" s="6"/>
      <c r="D8" s="7" t="s">
        <v>28</v>
      </c>
      <c r="E8" s="8">
        <f>E9+E10</f>
        <v>161112</v>
      </c>
      <c r="F8" s="8">
        <f t="shared" ref="F8:L8" si="4">F9+F10</f>
        <v>767664</v>
      </c>
      <c r="G8" s="8">
        <f t="shared" si="4"/>
        <v>809424</v>
      </c>
      <c r="H8" s="8">
        <f t="shared" si="4"/>
        <v>238902</v>
      </c>
      <c r="I8" s="8">
        <f t="shared" si="4"/>
        <v>192264</v>
      </c>
      <c r="J8" s="8">
        <f t="shared" si="4"/>
        <v>38004</v>
      </c>
      <c r="K8" s="8">
        <f t="shared" si="4"/>
        <v>633876</v>
      </c>
      <c r="L8" s="8">
        <f t="shared" si="4"/>
        <v>315504</v>
      </c>
      <c r="M8" s="8">
        <f t="shared" si="1"/>
        <v>3156750</v>
      </c>
      <c r="N8" s="9"/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0">
        <f>226*12</f>
        <v>2712</v>
      </c>
      <c r="F9" s="10">
        <v>12624</v>
      </c>
      <c r="G9" s="10">
        <v>12144</v>
      </c>
      <c r="H9" s="10">
        <v>11862</v>
      </c>
      <c r="I9" s="10">
        <v>2184</v>
      </c>
      <c r="J9" s="10">
        <v>1044</v>
      </c>
      <c r="K9" s="10">
        <v>10836</v>
      </c>
      <c r="L9" s="10">
        <v>3984</v>
      </c>
      <c r="M9" s="8">
        <f t="shared" si="1"/>
        <v>57390</v>
      </c>
      <c r="N9" s="9"/>
    </row>
    <row r="10" spans="1:14">
      <c r="A10" s="5" t="s">
        <v>43</v>
      </c>
      <c r="B10" s="6" t="s">
        <v>44</v>
      </c>
      <c r="C10" s="6"/>
      <c r="D10" s="7" t="s">
        <v>28</v>
      </c>
      <c r="E10" s="8">
        <f>E11</f>
        <v>158400</v>
      </c>
      <c r="F10" s="8">
        <f t="shared" ref="F10:M10" si="5">F11</f>
        <v>755040</v>
      </c>
      <c r="G10" s="8">
        <f t="shared" si="5"/>
        <v>797280</v>
      </c>
      <c r="H10" s="8">
        <f t="shared" si="5"/>
        <v>227040</v>
      </c>
      <c r="I10" s="8">
        <f t="shared" si="5"/>
        <v>190080</v>
      </c>
      <c r="J10" s="8">
        <f t="shared" si="5"/>
        <v>36960</v>
      </c>
      <c r="K10" s="8">
        <f t="shared" si="5"/>
        <v>623040</v>
      </c>
      <c r="L10" s="8">
        <f t="shared" si="5"/>
        <v>311520</v>
      </c>
      <c r="M10" s="8">
        <f t="shared" si="5"/>
        <v>3099360</v>
      </c>
      <c r="N10" s="9"/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158400</v>
      </c>
      <c r="F11" s="8">
        <f t="shared" ref="F11:L11" si="6">440*12*F93</f>
        <v>755040</v>
      </c>
      <c r="G11" s="8">
        <f t="shared" si="6"/>
        <v>797280</v>
      </c>
      <c r="H11" s="8">
        <f t="shared" si="6"/>
        <v>227040</v>
      </c>
      <c r="I11" s="8">
        <f t="shared" si="6"/>
        <v>190080</v>
      </c>
      <c r="J11" s="8">
        <f t="shared" si="6"/>
        <v>36960</v>
      </c>
      <c r="K11" s="8">
        <f t="shared" si="6"/>
        <v>623040</v>
      </c>
      <c r="L11" s="8">
        <f t="shared" si="6"/>
        <v>311520</v>
      </c>
      <c r="M11" s="8">
        <f t="shared" ref="M11:M26" si="7">SUM(E11:L11)</f>
        <v>3099360</v>
      </c>
      <c r="N11" s="9"/>
    </row>
    <row r="12" spans="1:14">
      <c r="A12" s="5" t="s">
        <v>47</v>
      </c>
      <c r="B12" s="6" t="s">
        <v>48</v>
      </c>
      <c r="C12" s="6"/>
      <c r="D12" s="7" t="s">
        <v>49</v>
      </c>
      <c r="E12" s="8">
        <f>E13+E14</f>
        <v>44889.55</v>
      </c>
      <c r="F12" s="8">
        <f t="shared" ref="F12:L12" si="8">F13+F14</f>
        <v>249859.73</v>
      </c>
      <c r="G12" s="8">
        <f t="shared" si="8"/>
        <v>252958.46000000002</v>
      </c>
      <c r="H12" s="8">
        <f t="shared" si="8"/>
        <v>58007.67</v>
      </c>
      <c r="I12" s="8">
        <f t="shared" si="8"/>
        <v>53193.020000000004</v>
      </c>
      <c r="J12" s="8">
        <f t="shared" si="8"/>
        <v>11881.73</v>
      </c>
      <c r="K12" s="8">
        <f t="shared" si="8"/>
        <v>203229.65000000002</v>
      </c>
      <c r="L12" s="8">
        <f t="shared" si="8"/>
        <v>90573.55</v>
      </c>
      <c r="M12" s="8">
        <f t="shared" si="7"/>
        <v>964593.3600000001</v>
      </c>
      <c r="N12" s="9"/>
    </row>
    <row r="13" spans="1:14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15200.69</v>
      </c>
      <c r="F13" s="8">
        <f t="shared" ref="F13:L13" si="9">ROUND(F28/0.07*0.00256,2)</f>
        <v>84608.59</v>
      </c>
      <c r="G13" s="8">
        <f t="shared" si="9"/>
        <v>85657.89</v>
      </c>
      <c r="H13" s="8">
        <f t="shared" si="9"/>
        <v>19642.810000000001</v>
      </c>
      <c r="I13" s="8">
        <f t="shared" si="9"/>
        <v>18012.45</v>
      </c>
      <c r="J13" s="8">
        <f t="shared" si="9"/>
        <v>4023.44</v>
      </c>
      <c r="K13" s="8">
        <f t="shared" si="9"/>
        <v>68818.509999999995</v>
      </c>
      <c r="L13" s="8">
        <f t="shared" si="9"/>
        <v>30670.41</v>
      </c>
      <c r="M13" s="8">
        <f t="shared" si="7"/>
        <v>326634.78999999998</v>
      </c>
      <c r="N13" s="9"/>
    </row>
    <row r="14" spans="1:14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29688.86</v>
      </c>
      <c r="F14" s="8">
        <f t="shared" ref="F14:L14" si="10">ROUND(F28/0.07*0.005,2)</f>
        <v>165251.14000000001</v>
      </c>
      <c r="G14" s="8">
        <f t="shared" si="10"/>
        <v>167300.57</v>
      </c>
      <c r="H14" s="8">
        <f t="shared" si="10"/>
        <v>38364.86</v>
      </c>
      <c r="I14" s="8">
        <f t="shared" si="10"/>
        <v>35180.57</v>
      </c>
      <c r="J14" s="8">
        <f t="shared" si="10"/>
        <v>7858.29</v>
      </c>
      <c r="K14" s="8">
        <f t="shared" si="10"/>
        <v>134411.14000000001</v>
      </c>
      <c r="L14" s="8">
        <f t="shared" si="10"/>
        <v>59903.14</v>
      </c>
      <c r="M14" s="8">
        <f t="shared" si="7"/>
        <v>637958.56999999995</v>
      </c>
      <c r="N14" s="9"/>
    </row>
    <row r="15" spans="1:14">
      <c r="A15" s="5" t="s">
        <v>53</v>
      </c>
      <c r="B15" s="6" t="s">
        <v>55</v>
      </c>
      <c r="C15" s="6"/>
      <c r="D15" s="7" t="s">
        <v>28</v>
      </c>
      <c r="E15" s="8">
        <v>5238000</v>
      </c>
      <c r="F15" s="8">
        <v>27355900</v>
      </c>
      <c r="G15" s="8">
        <v>28886300</v>
      </c>
      <c r="H15" s="8">
        <v>7507800</v>
      </c>
      <c r="I15" s="8">
        <v>6285600</v>
      </c>
      <c r="J15" s="8">
        <v>1299900</v>
      </c>
      <c r="K15" s="8">
        <v>22573400</v>
      </c>
      <c r="L15" s="8">
        <v>10301400</v>
      </c>
      <c r="M15" s="8">
        <f t="shared" si="7"/>
        <v>109448300</v>
      </c>
      <c r="N15" s="9"/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5070424</v>
      </c>
      <c r="F16" s="16">
        <f t="shared" ref="F16:L16" si="11">F15-F17</f>
        <v>26859408</v>
      </c>
      <c r="G16" s="16">
        <f t="shared" si="11"/>
        <v>28640396</v>
      </c>
      <c r="H16" s="16">
        <f t="shared" si="11"/>
        <v>7319656</v>
      </c>
      <c r="I16" s="16">
        <f t="shared" si="11"/>
        <v>6104224</v>
      </c>
      <c r="J16" s="16">
        <f t="shared" si="11"/>
        <v>1299900</v>
      </c>
      <c r="K16" s="16">
        <f t="shared" si="11"/>
        <v>22154428</v>
      </c>
      <c r="L16" s="16">
        <f t="shared" si="11"/>
        <v>10074544</v>
      </c>
      <c r="M16" s="8">
        <f t="shared" si="7"/>
        <v>107522980</v>
      </c>
      <c r="N16" s="15"/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167576</v>
      </c>
      <c r="F17" s="16">
        <v>496492</v>
      </c>
      <c r="G17" s="16">
        <v>245904</v>
      </c>
      <c r="H17" s="16">
        <v>188144</v>
      </c>
      <c r="I17" s="16">
        <v>181376</v>
      </c>
      <c r="J17" s="16"/>
      <c r="K17" s="16">
        <v>418972</v>
      </c>
      <c r="L17" s="16">
        <v>226856</v>
      </c>
      <c r="M17" s="8">
        <f t="shared" si="7"/>
        <v>1925320</v>
      </c>
      <c r="N17" s="15"/>
    </row>
    <row r="18" spans="1:14">
      <c r="A18" s="5" t="s">
        <v>59</v>
      </c>
      <c r="B18" s="6" t="s">
        <v>63</v>
      </c>
      <c r="C18" s="6"/>
      <c r="D18" s="15" t="s">
        <v>28</v>
      </c>
      <c r="E18" s="17">
        <f>E19</f>
        <v>623466</v>
      </c>
      <c r="F18" s="17">
        <f t="shared" ref="F18:L18" si="12">F19</f>
        <v>3470274</v>
      </c>
      <c r="G18" s="17">
        <f t="shared" si="12"/>
        <v>3513312</v>
      </c>
      <c r="H18" s="17">
        <f t="shared" si="12"/>
        <v>805662</v>
      </c>
      <c r="I18" s="17">
        <f t="shared" si="12"/>
        <v>738792</v>
      </c>
      <c r="J18" s="17">
        <f t="shared" si="12"/>
        <v>165024</v>
      </c>
      <c r="K18" s="17">
        <f t="shared" si="12"/>
        <v>2822634</v>
      </c>
      <c r="L18" s="17">
        <f t="shared" si="12"/>
        <v>1257966</v>
      </c>
      <c r="M18" s="8">
        <f t="shared" si="7"/>
        <v>13397130</v>
      </c>
      <c r="N18" s="15"/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623466</v>
      </c>
      <c r="F19" s="17">
        <f t="shared" ref="F19:L19" si="13">ROUND(F28/0.07*0.105,2)</f>
        <v>3470274</v>
      </c>
      <c r="G19" s="17">
        <f t="shared" si="13"/>
        <v>3513312</v>
      </c>
      <c r="H19" s="17">
        <f t="shared" si="13"/>
        <v>805662</v>
      </c>
      <c r="I19" s="17">
        <f t="shared" si="13"/>
        <v>738792</v>
      </c>
      <c r="J19" s="17">
        <f t="shared" si="13"/>
        <v>165024</v>
      </c>
      <c r="K19" s="17">
        <f t="shared" si="13"/>
        <v>2822634</v>
      </c>
      <c r="L19" s="17">
        <f t="shared" si="13"/>
        <v>1257966</v>
      </c>
      <c r="M19" s="8">
        <f t="shared" si="7"/>
        <v>13397130</v>
      </c>
      <c r="N19" s="15"/>
    </row>
    <row r="20" spans="1:14">
      <c r="A20" s="5" t="s">
        <v>64</v>
      </c>
      <c r="B20" s="6" t="s">
        <v>68</v>
      </c>
      <c r="C20" s="6"/>
      <c r="D20" s="15" t="s">
        <v>51</v>
      </c>
      <c r="E20" s="17">
        <f>E21+E22</f>
        <v>237510.86</v>
      </c>
      <c r="F20" s="17">
        <f t="shared" ref="F20:L20" si="14">F21+F22</f>
        <v>1322009.1399999999</v>
      </c>
      <c r="G20" s="17">
        <f t="shared" si="14"/>
        <v>1338404.58</v>
      </c>
      <c r="H20" s="17">
        <f t="shared" si="14"/>
        <v>306918.86</v>
      </c>
      <c r="I20" s="17">
        <f t="shared" si="14"/>
        <v>281444.58</v>
      </c>
      <c r="J20" s="17">
        <f t="shared" si="14"/>
        <v>62866.28</v>
      </c>
      <c r="K20" s="17">
        <f t="shared" si="14"/>
        <v>1075289.1399999999</v>
      </c>
      <c r="L20" s="17">
        <f t="shared" si="14"/>
        <v>479225.14</v>
      </c>
      <c r="M20" s="8">
        <f t="shared" si="7"/>
        <v>5103668.5799999991</v>
      </c>
      <c r="N20" s="15"/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118755.43</v>
      </c>
      <c r="F21" s="17">
        <f t="shared" ref="F21:L21" si="15">ROUND(F28/0.07*0.02,2)</f>
        <v>661004.56999999995</v>
      </c>
      <c r="G21" s="17">
        <f t="shared" si="15"/>
        <v>669202.29</v>
      </c>
      <c r="H21" s="17">
        <f t="shared" si="15"/>
        <v>153459.43</v>
      </c>
      <c r="I21" s="17">
        <f t="shared" si="15"/>
        <v>140722.29</v>
      </c>
      <c r="J21" s="17">
        <f t="shared" si="15"/>
        <v>31433.14</v>
      </c>
      <c r="K21" s="17">
        <f t="shared" si="15"/>
        <v>537644.56999999995</v>
      </c>
      <c r="L21" s="17">
        <f t="shared" si="15"/>
        <v>239612.57</v>
      </c>
      <c r="M21" s="8">
        <f t="shared" si="7"/>
        <v>2551834.2899999996</v>
      </c>
      <c r="N21" s="15"/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118755.43</v>
      </c>
      <c r="F22" s="17">
        <f t="shared" ref="F22:L22" si="16">ROUND(F28/0.07*0.02,2)</f>
        <v>661004.56999999995</v>
      </c>
      <c r="G22" s="17">
        <f t="shared" si="16"/>
        <v>669202.29</v>
      </c>
      <c r="H22" s="17">
        <f t="shared" si="16"/>
        <v>153459.43</v>
      </c>
      <c r="I22" s="17">
        <f t="shared" si="16"/>
        <v>140722.29</v>
      </c>
      <c r="J22" s="17">
        <f t="shared" si="16"/>
        <v>31433.14</v>
      </c>
      <c r="K22" s="17">
        <f t="shared" si="16"/>
        <v>537644.56999999995</v>
      </c>
      <c r="L22" s="17">
        <f t="shared" si="16"/>
        <v>239612.57</v>
      </c>
      <c r="M22" s="8">
        <f t="shared" si="7"/>
        <v>2551834.2899999996</v>
      </c>
      <c r="N22" s="15"/>
    </row>
    <row r="23" spans="1:14">
      <c r="A23" s="5" t="s">
        <v>72</v>
      </c>
      <c r="B23" s="6" t="s">
        <v>75</v>
      </c>
      <c r="C23" s="6"/>
      <c r="D23" s="7" t="s">
        <v>28</v>
      </c>
      <c r="E23" s="8">
        <f>E24</f>
        <v>950043.43</v>
      </c>
      <c r="F23" s="8">
        <f t="shared" ref="F23:L23" si="17">F24</f>
        <v>5288036.57</v>
      </c>
      <c r="G23" s="8">
        <f t="shared" si="17"/>
        <v>5353618.29</v>
      </c>
      <c r="H23" s="8">
        <f t="shared" si="17"/>
        <v>1227675.43</v>
      </c>
      <c r="I23" s="8">
        <f t="shared" si="17"/>
        <v>1125778.29</v>
      </c>
      <c r="J23" s="8">
        <f t="shared" si="17"/>
        <v>251465.14</v>
      </c>
      <c r="K23" s="8">
        <f t="shared" si="17"/>
        <v>4301156.57</v>
      </c>
      <c r="L23" s="8">
        <f t="shared" si="17"/>
        <v>1916900.57</v>
      </c>
      <c r="M23" s="8">
        <f t="shared" si="7"/>
        <v>20414674.289999999</v>
      </c>
      <c r="N23" s="9"/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950043.43</v>
      </c>
      <c r="F24" s="8">
        <f t="shared" ref="F24:L24" si="18">ROUND(F28/0.07*0.16,2)</f>
        <v>5288036.57</v>
      </c>
      <c r="G24" s="8">
        <f t="shared" si="18"/>
        <v>5353618.29</v>
      </c>
      <c r="H24" s="8">
        <f t="shared" si="18"/>
        <v>1227675.43</v>
      </c>
      <c r="I24" s="8">
        <f t="shared" si="18"/>
        <v>1125778.29</v>
      </c>
      <c r="J24" s="8">
        <f t="shared" si="18"/>
        <v>251465.14</v>
      </c>
      <c r="K24" s="8">
        <f t="shared" si="18"/>
        <v>4301156.57</v>
      </c>
      <c r="L24" s="8">
        <f t="shared" si="18"/>
        <v>1916900.57</v>
      </c>
      <c r="M24" s="8">
        <f t="shared" si="7"/>
        <v>20414674.289999999</v>
      </c>
      <c r="N24" s="9"/>
    </row>
    <row r="25" spans="1:14">
      <c r="A25" s="5" t="s">
        <v>76</v>
      </c>
      <c r="B25" s="6" t="s">
        <v>80</v>
      </c>
      <c r="C25" s="6"/>
      <c r="D25" s="7" t="s">
        <v>28</v>
      </c>
      <c r="E25" s="8">
        <f>E26</f>
        <v>475021.71</v>
      </c>
      <c r="F25" s="8">
        <f t="shared" ref="F25:L25" si="19">F26</f>
        <v>2644018.29</v>
      </c>
      <c r="G25" s="8">
        <f t="shared" si="19"/>
        <v>2676809.14</v>
      </c>
      <c r="H25" s="8">
        <f t="shared" si="19"/>
        <v>613837.71</v>
      </c>
      <c r="I25" s="8">
        <f t="shared" si="19"/>
        <v>562889.14</v>
      </c>
      <c r="J25" s="8">
        <f t="shared" si="19"/>
        <v>125732.57</v>
      </c>
      <c r="K25" s="8">
        <f t="shared" si="19"/>
        <v>2150578.29</v>
      </c>
      <c r="L25" s="8">
        <f t="shared" si="19"/>
        <v>958450.29</v>
      </c>
      <c r="M25" s="8">
        <f t="shared" si="7"/>
        <v>10207337.140000001</v>
      </c>
      <c r="N25" s="9"/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475021.71</v>
      </c>
      <c r="F26" s="8">
        <f t="shared" ref="F26:L26" si="20">ROUND(F28/0.07*0.08,2)</f>
        <v>2644018.29</v>
      </c>
      <c r="G26" s="8">
        <f t="shared" si="20"/>
        <v>2676809.14</v>
      </c>
      <c r="H26" s="8">
        <f t="shared" si="20"/>
        <v>613837.71</v>
      </c>
      <c r="I26" s="8">
        <f t="shared" si="20"/>
        <v>562889.14</v>
      </c>
      <c r="J26" s="8">
        <f t="shared" si="20"/>
        <v>125732.57</v>
      </c>
      <c r="K26" s="8">
        <f t="shared" si="20"/>
        <v>2150578.29</v>
      </c>
      <c r="L26" s="8">
        <f t="shared" si="20"/>
        <v>958450.29</v>
      </c>
      <c r="M26" s="8">
        <f t="shared" si="7"/>
        <v>10207337.140000001</v>
      </c>
      <c r="N26" s="9"/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180000</v>
      </c>
      <c r="F27" s="8">
        <f t="shared" ref="F27:M27" si="21">6000*F93</f>
        <v>858000</v>
      </c>
      <c r="G27" s="8">
        <f t="shared" si="21"/>
        <v>906000</v>
      </c>
      <c r="H27" s="8">
        <f t="shared" si="21"/>
        <v>258000</v>
      </c>
      <c r="I27" s="8">
        <f t="shared" si="21"/>
        <v>216000</v>
      </c>
      <c r="J27" s="8">
        <f t="shared" si="21"/>
        <v>42000</v>
      </c>
      <c r="K27" s="8">
        <f t="shared" si="21"/>
        <v>708000</v>
      </c>
      <c r="L27" s="8">
        <f t="shared" si="21"/>
        <v>354000</v>
      </c>
      <c r="M27" s="8">
        <f t="shared" si="21"/>
        <v>3522000</v>
      </c>
      <c r="N27" s="9"/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6">
        <v>415644</v>
      </c>
      <c r="F28" s="16">
        <v>2313516</v>
      </c>
      <c r="G28" s="16">
        <v>2342208</v>
      </c>
      <c r="H28" s="16">
        <v>537108</v>
      </c>
      <c r="I28" s="16">
        <v>492528</v>
      </c>
      <c r="J28" s="16">
        <v>110016</v>
      </c>
      <c r="K28" s="16">
        <v>1881756</v>
      </c>
      <c r="L28" s="16">
        <v>838644</v>
      </c>
      <c r="M28" s="8">
        <f t="shared" ref="M28:M89" si="22">SUM(E28:L28)</f>
        <v>8931420</v>
      </c>
      <c r="N28" s="15"/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8">
        <f t="shared" si="22"/>
        <v>0</v>
      </c>
      <c r="N29" s="15"/>
    </row>
    <row r="30" spans="1:14">
      <c r="A30" s="5" t="s">
        <v>90</v>
      </c>
      <c r="B30" s="6" t="s">
        <v>95</v>
      </c>
      <c r="C30" s="6"/>
      <c r="D30" s="7" t="s">
        <v>28</v>
      </c>
      <c r="E30" s="8">
        <f>E31+E39+E42+E44</f>
        <v>2660</v>
      </c>
      <c r="F30" s="8">
        <f t="shared" ref="F30:L30" si="23">F31+F39+F42+F44</f>
        <v>17640</v>
      </c>
      <c r="G30" s="8">
        <f t="shared" si="23"/>
        <v>111460</v>
      </c>
      <c r="H30" s="8">
        <f t="shared" si="23"/>
        <v>2840</v>
      </c>
      <c r="I30" s="8">
        <f t="shared" si="23"/>
        <v>7740</v>
      </c>
      <c r="J30" s="8">
        <f t="shared" si="23"/>
        <v>360</v>
      </c>
      <c r="K30" s="8">
        <f t="shared" si="23"/>
        <v>10200</v>
      </c>
      <c r="L30" s="8">
        <f t="shared" si="23"/>
        <v>7290</v>
      </c>
      <c r="M30" s="8">
        <f t="shared" si="22"/>
        <v>160190</v>
      </c>
      <c r="N30" s="9"/>
    </row>
    <row r="31" spans="1:1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L31" si="24">F32+F33+F34+F35+F36+F37+F38</f>
        <v>0</v>
      </c>
      <c r="G31" s="8">
        <f t="shared" si="24"/>
        <v>101740</v>
      </c>
      <c r="H31" s="8">
        <f t="shared" si="24"/>
        <v>0</v>
      </c>
      <c r="I31" s="8">
        <f t="shared" si="24"/>
        <v>0</v>
      </c>
      <c r="J31" s="8">
        <f t="shared" si="24"/>
        <v>0</v>
      </c>
      <c r="K31" s="8">
        <f t="shared" si="24"/>
        <v>0</v>
      </c>
      <c r="L31" s="8">
        <f t="shared" si="24"/>
        <v>0</v>
      </c>
      <c r="M31" s="8">
        <f t="shared" si="22"/>
        <v>101740</v>
      </c>
      <c r="N31" s="9"/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>
        <v>492</v>
      </c>
      <c r="H32" s="16"/>
      <c r="I32" s="16"/>
      <c r="J32" s="16"/>
      <c r="K32" s="16"/>
      <c r="L32" s="16"/>
      <c r="M32" s="8">
        <f t="shared" si="22"/>
        <v>492</v>
      </c>
      <c r="N32" s="15"/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>
        <v>29400</v>
      </c>
      <c r="H33" s="16"/>
      <c r="I33" s="16"/>
      <c r="J33" s="16"/>
      <c r="K33" s="16"/>
      <c r="L33" s="16"/>
      <c r="M33" s="8">
        <f t="shared" si="22"/>
        <v>29400</v>
      </c>
      <c r="N33" s="15"/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8">
        <f t="shared" si="22"/>
        <v>0</v>
      </c>
      <c r="N34" s="15"/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8">
        <f t="shared" si="22"/>
        <v>0</v>
      </c>
      <c r="N35" s="15"/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8">
        <f t="shared" si="22"/>
        <v>0</v>
      </c>
      <c r="N36" s="15"/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>
        <v>71848</v>
      </c>
      <c r="H37" s="16"/>
      <c r="I37" s="16"/>
      <c r="J37" s="16"/>
      <c r="K37" s="16"/>
      <c r="L37" s="16"/>
      <c r="M37" s="8">
        <f t="shared" si="22"/>
        <v>71848</v>
      </c>
      <c r="N37" s="15"/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8">
        <f t="shared" si="22"/>
        <v>0</v>
      </c>
      <c r="N38" s="15"/>
    </row>
    <row r="39" spans="1:1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L39" si="25">F40+F41</f>
        <v>0</v>
      </c>
      <c r="G39" s="8">
        <f t="shared" si="25"/>
        <v>0</v>
      </c>
      <c r="H39" s="8">
        <f t="shared" si="25"/>
        <v>0</v>
      </c>
      <c r="I39" s="8">
        <f t="shared" si="25"/>
        <v>0</v>
      </c>
      <c r="J39" s="8">
        <f t="shared" si="25"/>
        <v>0</v>
      </c>
      <c r="K39" s="8">
        <f t="shared" si="25"/>
        <v>0</v>
      </c>
      <c r="L39" s="8">
        <f t="shared" si="25"/>
        <v>0</v>
      </c>
      <c r="M39" s="8">
        <f t="shared" si="22"/>
        <v>0</v>
      </c>
      <c r="N39" s="9"/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8">
        <f t="shared" si="22"/>
        <v>0</v>
      </c>
      <c r="N40" s="9"/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8">
        <f t="shared" si="22"/>
        <v>0</v>
      </c>
      <c r="N41" s="9"/>
    </row>
    <row r="42" spans="1:14">
      <c r="A42" s="5" t="s">
        <v>118</v>
      </c>
      <c r="B42" s="6" t="s">
        <v>125</v>
      </c>
      <c r="C42" s="6"/>
      <c r="D42" s="7" t="s">
        <v>28</v>
      </c>
      <c r="E42" s="8">
        <f>E43</f>
        <v>2160</v>
      </c>
      <c r="F42" s="8">
        <f t="shared" ref="F42:L42" si="26">F43</f>
        <v>6840</v>
      </c>
      <c r="G42" s="8">
        <f t="shared" si="26"/>
        <v>6120</v>
      </c>
      <c r="H42" s="8">
        <f t="shared" si="26"/>
        <v>1440</v>
      </c>
      <c r="I42" s="8">
        <f t="shared" si="26"/>
        <v>3240</v>
      </c>
      <c r="J42" s="8">
        <f t="shared" si="26"/>
        <v>360</v>
      </c>
      <c r="K42" s="8">
        <f t="shared" si="26"/>
        <v>7200</v>
      </c>
      <c r="L42" s="8">
        <f t="shared" si="26"/>
        <v>5040</v>
      </c>
      <c r="M42" s="8">
        <f t="shared" si="22"/>
        <v>32400</v>
      </c>
      <c r="N42" s="9"/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0">
        <v>2160</v>
      </c>
      <c r="F43" s="10">
        <v>6840</v>
      </c>
      <c r="G43" s="10">
        <v>6120</v>
      </c>
      <c r="H43" s="10">
        <v>1440</v>
      </c>
      <c r="I43" s="10">
        <v>3240</v>
      </c>
      <c r="J43" s="10">
        <v>360</v>
      </c>
      <c r="K43" s="10">
        <v>7200</v>
      </c>
      <c r="L43" s="10">
        <v>5040</v>
      </c>
      <c r="M43" s="8">
        <f t="shared" si="22"/>
        <v>32400</v>
      </c>
      <c r="N43" s="9"/>
    </row>
    <row r="44" spans="1:14">
      <c r="A44" s="5" t="s">
        <v>122</v>
      </c>
      <c r="B44" s="6" t="s">
        <v>129</v>
      </c>
      <c r="C44" s="6"/>
      <c r="D44" s="7" t="s">
        <v>28</v>
      </c>
      <c r="E44" s="8">
        <f>SUM(E45:E48)</f>
        <v>500</v>
      </c>
      <c r="F44" s="8">
        <f t="shared" ref="F44:L44" si="27">SUM(F45:F48)</f>
        <v>10800</v>
      </c>
      <c r="G44" s="8">
        <f t="shared" si="27"/>
        <v>3600</v>
      </c>
      <c r="H44" s="8">
        <f t="shared" si="27"/>
        <v>1400</v>
      </c>
      <c r="I44" s="8">
        <f t="shared" si="27"/>
        <v>4500</v>
      </c>
      <c r="J44" s="8">
        <f t="shared" si="27"/>
        <v>0</v>
      </c>
      <c r="K44" s="8">
        <f t="shared" si="27"/>
        <v>3000</v>
      </c>
      <c r="L44" s="8">
        <f t="shared" si="27"/>
        <v>2250</v>
      </c>
      <c r="M44" s="8">
        <f t="shared" si="22"/>
        <v>26050</v>
      </c>
      <c r="N44" s="9"/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0">
        <v>500</v>
      </c>
      <c r="F45" s="10">
        <v>10800</v>
      </c>
      <c r="G45" s="10">
        <v>3600</v>
      </c>
      <c r="H45" s="10">
        <v>1400</v>
      </c>
      <c r="I45" s="10">
        <v>4500</v>
      </c>
      <c r="J45" s="10"/>
      <c r="K45" s="10">
        <v>3000</v>
      </c>
      <c r="L45" s="10">
        <v>2250</v>
      </c>
      <c r="M45" s="8">
        <f t="shared" si="22"/>
        <v>26050</v>
      </c>
      <c r="N45" s="9"/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8">
        <f t="shared" si="22"/>
        <v>0</v>
      </c>
      <c r="N46" s="9"/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8">
        <f t="shared" si="22"/>
        <v>0</v>
      </c>
      <c r="N47" s="9"/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8">
        <f t="shared" si="22"/>
        <v>0</v>
      </c>
      <c r="N48" s="15"/>
    </row>
    <row r="49" spans="1:1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1315122.43</v>
      </c>
      <c r="F49" s="8">
        <f t="shared" ref="F49:L49" si="28">F50+F68+F70+F72+F74+F76+F78+F80+F82+F90</f>
        <v>8977368.620000001</v>
      </c>
      <c r="G49" s="8">
        <f t="shared" si="28"/>
        <v>9553690.5899999999</v>
      </c>
      <c r="H49" s="8">
        <f t="shared" si="28"/>
        <v>2325967.5300000003</v>
      </c>
      <c r="I49" s="8">
        <f t="shared" si="28"/>
        <v>1856812.04</v>
      </c>
      <c r="J49" s="8">
        <f t="shared" si="28"/>
        <v>360129.14</v>
      </c>
      <c r="K49" s="8">
        <f t="shared" si="28"/>
        <v>5897759.5700000003</v>
      </c>
      <c r="L49" s="8">
        <f t="shared" si="28"/>
        <v>2937088.8699999996</v>
      </c>
      <c r="M49" s="8">
        <f t="shared" si="22"/>
        <v>33223938.790000003</v>
      </c>
      <c r="N49" s="9"/>
    </row>
    <row r="50" spans="1:14">
      <c r="A50" s="5" t="s">
        <v>136</v>
      </c>
      <c r="B50" s="6" t="s">
        <v>144</v>
      </c>
      <c r="C50" s="6"/>
      <c r="D50" s="7" t="s">
        <v>145</v>
      </c>
      <c r="E50" s="8">
        <v>892320</v>
      </c>
      <c r="F50" s="8">
        <v>6386200</v>
      </c>
      <c r="G50" s="8">
        <v>6994860</v>
      </c>
      <c r="H50" s="8">
        <v>1716000</v>
      </c>
      <c r="I50" s="8">
        <v>1312740</v>
      </c>
      <c r="J50" s="8">
        <v>156800</v>
      </c>
      <c r="K50" s="8">
        <v>4104450</v>
      </c>
      <c r="L50" s="8">
        <v>2179320</v>
      </c>
      <c r="M50" s="8">
        <f t="shared" si="22"/>
        <v>23742690</v>
      </c>
      <c r="N50" s="9"/>
    </row>
    <row r="51" spans="1:1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8">
        <f t="shared" si="22"/>
        <v>0</v>
      </c>
      <c r="N51" s="9"/>
    </row>
    <row r="52" spans="1:1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8">
        <f t="shared" si="22"/>
        <v>0</v>
      </c>
      <c r="N52" s="9"/>
    </row>
    <row r="53" spans="1:1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8">
        <f t="shared" si="22"/>
        <v>0</v>
      </c>
      <c r="N53" s="9"/>
    </row>
    <row r="54" spans="1:1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8">
        <f t="shared" si="22"/>
        <v>0</v>
      </c>
      <c r="N54" s="9"/>
    </row>
    <row r="55" spans="1:1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8">
        <f t="shared" si="22"/>
        <v>0</v>
      </c>
      <c r="N55" s="9"/>
    </row>
    <row r="56" spans="1:1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8">
        <f t="shared" si="22"/>
        <v>0</v>
      </c>
      <c r="N56" s="9"/>
    </row>
    <row r="57" spans="1:1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8">
        <f t="shared" si="22"/>
        <v>0</v>
      </c>
      <c r="N57" s="9"/>
    </row>
    <row r="58" spans="1:1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8">
        <f t="shared" si="22"/>
        <v>0</v>
      </c>
      <c r="N58" s="9"/>
    </row>
    <row r="59" spans="1:1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8">
        <f t="shared" si="22"/>
        <v>0</v>
      </c>
      <c r="N59" s="9"/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44616</v>
      </c>
      <c r="F60" s="10">
        <v>319310</v>
      </c>
      <c r="G60" s="10">
        <v>349743</v>
      </c>
      <c r="H60" s="10">
        <v>68783</v>
      </c>
      <c r="I60" s="10">
        <v>55198</v>
      </c>
      <c r="J60" s="10">
        <v>7840</v>
      </c>
      <c r="K60" s="10">
        <v>205222.5</v>
      </c>
      <c r="L60" s="10">
        <v>108966</v>
      </c>
      <c r="M60" s="8">
        <f t="shared" si="22"/>
        <v>1159678.5</v>
      </c>
      <c r="N60" s="9"/>
    </row>
    <row r="61" spans="1:1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8">
        <f t="shared" si="22"/>
        <v>0</v>
      </c>
      <c r="N61" s="9"/>
    </row>
    <row r="62" spans="1:1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8">
        <f t="shared" si="22"/>
        <v>0</v>
      </c>
      <c r="N62" s="9"/>
    </row>
    <row r="63" spans="1:1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8">
        <f t="shared" si="22"/>
        <v>0</v>
      </c>
      <c r="N63" s="9"/>
    </row>
    <row r="64" spans="1:1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8">
        <f t="shared" si="22"/>
        <v>0</v>
      </c>
      <c r="N64" s="9"/>
    </row>
    <row r="65" spans="1:1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8">
        <f t="shared" si="22"/>
        <v>0</v>
      </c>
      <c r="N65" s="9"/>
    </row>
    <row r="66" spans="1:1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8">
        <f t="shared" si="22"/>
        <v>0</v>
      </c>
      <c r="N66" s="9"/>
    </row>
    <row r="67" spans="1:1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8">
        <f t="shared" si="22"/>
        <v>0</v>
      </c>
      <c r="N67" s="9"/>
    </row>
    <row r="68" spans="1:14">
      <c r="A68" s="5" t="s">
        <v>176</v>
      </c>
      <c r="B68" s="6" t="s">
        <v>183</v>
      </c>
      <c r="C68" s="6"/>
      <c r="D68" s="7"/>
      <c r="E68" s="8">
        <f>E69</f>
        <v>12000</v>
      </c>
      <c r="F68" s="8">
        <f t="shared" ref="F68:L68" si="29">F69</f>
        <v>57200</v>
      </c>
      <c r="G68" s="8">
        <f t="shared" si="29"/>
        <v>60400</v>
      </c>
      <c r="H68" s="8">
        <f t="shared" si="29"/>
        <v>17200</v>
      </c>
      <c r="I68" s="8">
        <f t="shared" si="29"/>
        <v>14400</v>
      </c>
      <c r="J68" s="8">
        <f t="shared" si="29"/>
        <v>2800</v>
      </c>
      <c r="K68" s="8">
        <f t="shared" si="29"/>
        <v>47200</v>
      </c>
      <c r="L68" s="8">
        <f t="shared" si="29"/>
        <v>23600</v>
      </c>
      <c r="M68" s="8">
        <f t="shared" si="22"/>
        <v>234800</v>
      </c>
      <c r="N68" s="9"/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12000</v>
      </c>
      <c r="F69" s="8">
        <f t="shared" ref="F69:L69" si="30">F93*400</f>
        <v>57200</v>
      </c>
      <c r="G69" s="8">
        <f t="shared" si="30"/>
        <v>60400</v>
      </c>
      <c r="H69" s="8">
        <f t="shared" si="30"/>
        <v>17200</v>
      </c>
      <c r="I69" s="8">
        <f t="shared" si="30"/>
        <v>14400</v>
      </c>
      <c r="J69" s="8">
        <f t="shared" si="30"/>
        <v>2800</v>
      </c>
      <c r="K69" s="8">
        <f t="shared" si="30"/>
        <v>47200</v>
      </c>
      <c r="L69" s="8">
        <f t="shared" si="30"/>
        <v>23600</v>
      </c>
      <c r="M69" s="8">
        <f t="shared" si="22"/>
        <v>234800</v>
      </c>
      <c r="N69" s="9"/>
    </row>
    <row r="70" spans="1:14">
      <c r="A70" s="5" t="s">
        <v>180</v>
      </c>
      <c r="B70" s="6" t="s">
        <v>188</v>
      </c>
      <c r="C70" s="6"/>
      <c r="D70" s="7" t="s">
        <v>28</v>
      </c>
      <c r="E70" s="8">
        <f>E71</f>
        <v>64068.6</v>
      </c>
      <c r="F70" s="8">
        <f t="shared" ref="F70:L70" si="31">F71</f>
        <v>281524.05</v>
      </c>
      <c r="G70" s="8">
        <f t="shared" si="31"/>
        <v>436567.5</v>
      </c>
      <c r="H70" s="8">
        <f t="shared" si="31"/>
        <v>162034.5</v>
      </c>
      <c r="I70" s="8">
        <f t="shared" si="31"/>
        <v>97749.75</v>
      </c>
      <c r="J70" s="8">
        <f t="shared" si="31"/>
        <v>33240</v>
      </c>
      <c r="K70" s="8">
        <f t="shared" si="31"/>
        <v>174225</v>
      </c>
      <c r="L70" s="8">
        <f t="shared" si="31"/>
        <v>117936.3</v>
      </c>
      <c r="M70" s="8">
        <f t="shared" si="22"/>
        <v>1367345.7</v>
      </c>
      <c r="N70" s="9"/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64068.6</v>
      </c>
      <c r="F71" s="8">
        <f t="shared" ref="F71:L71" si="32">F105*15</f>
        <v>281524.05</v>
      </c>
      <c r="G71" s="8">
        <f t="shared" si="32"/>
        <v>436567.5</v>
      </c>
      <c r="H71" s="8">
        <f t="shared" si="32"/>
        <v>162034.5</v>
      </c>
      <c r="I71" s="8">
        <f t="shared" si="32"/>
        <v>97749.75</v>
      </c>
      <c r="J71" s="8">
        <f t="shared" si="32"/>
        <v>33240</v>
      </c>
      <c r="K71" s="8">
        <f t="shared" si="32"/>
        <v>174225</v>
      </c>
      <c r="L71" s="8">
        <f t="shared" si="32"/>
        <v>117936.3</v>
      </c>
      <c r="M71" s="8">
        <f t="shared" si="22"/>
        <v>1367345.7</v>
      </c>
      <c r="N71" s="9"/>
    </row>
    <row r="72" spans="1:14">
      <c r="A72" s="5" t="s">
        <v>184</v>
      </c>
      <c r="B72" s="6" t="s">
        <v>193</v>
      </c>
      <c r="C72" s="6"/>
      <c r="D72" s="7" t="s">
        <v>28</v>
      </c>
      <c r="E72" s="8">
        <f>E73</f>
        <v>23898.400000000001</v>
      </c>
      <c r="F72" s="8">
        <f t="shared" ref="F72:L72" si="33">F73</f>
        <v>144000</v>
      </c>
      <c r="G72" s="8">
        <f t="shared" si="33"/>
        <v>100900.8</v>
      </c>
      <c r="H72" s="8">
        <f t="shared" si="33"/>
        <v>50073.599999999999</v>
      </c>
      <c r="I72" s="8">
        <f t="shared" si="33"/>
        <v>37600</v>
      </c>
      <c r="J72" s="8">
        <f t="shared" si="33"/>
        <v>50016</v>
      </c>
      <c r="K72" s="8">
        <f t="shared" si="33"/>
        <v>96000</v>
      </c>
      <c r="L72" s="8">
        <f t="shared" si="33"/>
        <v>33100</v>
      </c>
      <c r="M72" s="8">
        <f t="shared" si="22"/>
        <v>535588.80000000005</v>
      </c>
      <c r="N72" s="9"/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23898.400000000001</v>
      </c>
      <c r="F73" s="8">
        <f t="shared" ref="F73:L73" si="34">F106*8</f>
        <v>144000</v>
      </c>
      <c r="G73" s="8">
        <f t="shared" si="34"/>
        <v>100900.8</v>
      </c>
      <c r="H73" s="8">
        <f t="shared" si="34"/>
        <v>50073.599999999999</v>
      </c>
      <c r="I73" s="8">
        <f t="shared" si="34"/>
        <v>37600</v>
      </c>
      <c r="J73" s="8">
        <f t="shared" si="34"/>
        <v>50016</v>
      </c>
      <c r="K73" s="8">
        <f t="shared" si="34"/>
        <v>96000</v>
      </c>
      <c r="L73" s="8">
        <f t="shared" si="34"/>
        <v>33100</v>
      </c>
      <c r="M73" s="8">
        <f t="shared" si="22"/>
        <v>535588.80000000005</v>
      </c>
      <c r="N73" s="9"/>
    </row>
    <row r="74" spans="1:1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L74" si="35">F75</f>
        <v>0</v>
      </c>
      <c r="G74" s="8">
        <f t="shared" si="35"/>
        <v>0</v>
      </c>
      <c r="H74" s="8">
        <f t="shared" si="35"/>
        <v>0</v>
      </c>
      <c r="I74" s="8">
        <f t="shared" si="35"/>
        <v>0</v>
      </c>
      <c r="J74" s="8">
        <f t="shared" si="35"/>
        <v>0</v>
      </c>
      <c r="K74" s="8">
        <f t="shared" si="35"/>
        <v>0</v>
      </c>
      <c r="L74" s="8">
        <f t="shared" si="35"/>
        <v>0</v>
      </c>
      <c r="M74" s="8">
        <f t="shared" si="22"/>
        <v>0</v>
      </c>
      <c r="N74" s="9"/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8">
        <f t="shared" si="22"/>
        <v>0</v>
      </c>
      <c r="N75" s="9"/>
    </row>
    <row r="76" spans="1:14">
      <c r="A76" s="5" t="s">
        <v>194</v>
      </c>
      <c r="B76" s="6" t="s">
        <v>202</v>
      </c>
      <c r="C76" s="6"/>
      <c r="D76" s="7" t="s">
        <v>28</v>
      </c>
      <c r="E76" s="8">
        <f>E77</f>
        <v>129600</v>
      </c>
      <c r="F76" s="8">
        <f t="shared" ref="F76:L76" si="36">F77</f>
        <v>617760</v>
      </c>
      <c r="G76" s="8">
        <f t="shared" si="36"/>
        <v>652320</v>
      </c>
      <c r="H76" s="8">
        <f t="shared" si="36"/>
        <v>185760</v>
      </c>
      <c r="I76" s="8">
        <f t="shared" si="36"/>
        <v>155520</v>
      </c>
      <c r="J76" s="8">
        <f t="shared" si="36"/>
        <v>30240</v>
      </c>
      <c r="K76" s="8">
        <f t="shared" si="36"/>
        <v>509760</v>
      </c>
      <c r="L76" s="8">
        <f t="shared" si="36"/>
        <v>254880</v>
      </c>
      <c r="M76" s="8">
        <f t="shared" si="22"/>
        <v>2535840</v>
      </c>
      <c r="N76" s="9"/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129600</v>
      </c>
      <c r="F77" s="8">
        <f t="shared" ref="F77:L77" si="37">F93*4320</f>
        <v>617760</v>
      </c>
      <c r="G77" s="8">
        <f t="shared" si="37"/>
        <v>652320</v>
      </c>
      <c r="H77" s="8">
        <f t="shared" si="37"/>
        <v>185760</v>
      </c>
      <c r="I77" s="8">
        <f t="shared" si="37"/>
        <v>155520</v>
      </c>
      <c r="J77" s="8">
        <f t="shared" si="37"/>
        <v>30240</v>
      </c>
      <c r="K77" s="8">
        <f t="shared" si="37"/>
        <v>509760</v>
      </c>
      <c r="L77" s="8">
        <f t="shared" si="37"/>
        <v>254880</v>
      </c>
      <c r="M77" s="8">
        <f t="shared" si="22"/>
        <v>2535840</v>
      </c>
      <c r="N77" s="9"/>
    </row>
    <row r="78" spans="1:14">
      <c r="A78" s="5" t="s">
        <v>199</v>
      </c>
      <c r="B78" s="6" t="s">
        <v>207</v>
      </c>
      <c r="C78" s="6"/>
      <c r="D78" s="7" t="s">
        <v>28</v>
      </c>
      <c r="E78" s="8">
        <f>E79</f>
        <v>118755.43</v>
      </c>
      <c r="F78" s="8">
        <f t="shared" ref="F78:L78" si="38">F79</f>
        <v>661004.56999999995</v>
      </c>
      <c r="G78" s="8">
        <f t="shared" si="38"/>
        <v>669202.29</v>
      </c>
      <c r="H78" s="8">
        <f t="shared" si="38"/>
        <v>153459.43</v>
      </c>
      <c r="I78" s="8">
        <f t="shared" si="38"/>
        <v>140722.29</v>
      </c>
      <c r="J78" s="8">
        <f t="shared" si="38"/>
        <v>31433.14</v>
      </c>
      <c r="K78" s="8">
        <f t="shared" si="38"/>
        <v>537644.56999999995</v>
      </c>
      <c r="L78" s="8">
        <f t="shared" si="38"/>
        <v>239612.57</v>
      </c>
      <c r="M78" s="8">
        <f t="shared" si="22"/>
        <v>2551834.2899999996</v>
      </c>
      <c r="N78" s="9"/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118755.43</v>
      </c>
      <c r="F79" s="8">
        <f t="shared" ref="F79:L79" si="39">ROUND(F28/0.07*0.02,2)</f>
        <v>661004.56999999995</v>
      </c>
      <c r="G79" s="8">
        <f t="shared" si="39"/>
        <v>669202.29</v>
      </c>
      <c r="H79" s="8">
        <f t="shared" si="39"/>
        <v>153459.43</v>
      </c>
      <c r="I79" s="8">
        <f t="shared" si="39"/>
        <v>140722.29</v>
      </c>
      <c r="J79" s="8">
        <f t="shared" si="39"/>
        <v>31433.14</v>
      </c>
      <c r="K79" s="8">
        <f t="shared" si="39"/>
        <v>537644.56999999995</v>
      </c>
      <c r="L79" s="8">
        <f t="shared" si="39"/>
        <v>239612.57</v>
      </c>
      <c r="M79" s="8">
        <f t="shared" si="22"/>
        <v>2551834.2899999996</v>
      </c>
      <c r="N79" s="9"/>
    </row>
    <row r="80" spans="1:14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L80" si="40">F81</f>
        <v>32000</v>
      </c>
      <c r="G80" s="8">
        <f t="shared" si="40"/>
        <v>64000</v>
      </c>
      <c r="H80" s="8">
        <f t="shared" si="40"/>
        <v>0</v>
      </c>
      <c r="I80" s="8">
        <f t="shared" si="40"/>
        <v>0</v>
      </c>
      <c r="J80" s="8">
        <f t="shared" si="40"/>
        <v>0</v>
      </c>
      <c r="K80" s="8">
        <f t="shared" si="40"/>
        <v>32000</v>
      </c>
      <c r="L80" s="8">
        <f t="shared" si="40"/>
        <v>0</v>
      </c>
      <c r="M80" s="8">
        <f t="shared" si="22"/>
        <v>128000</v>
      </c>
      <c r="N80" s="9"/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>
        <v>64000</v>
      </c>
      <c r="H81" s="10"/>
      <c r="I81" s="10"/>
      <c r="J81" s="10"/>
      <c r="K81" s="10">
        <v>32000</v>
      </c>
      <c r="L81" s="10"/>
      <c r="M81" s="8">
        <f t="shared" si="22"/>
        <v>128000</v>
      </c>
      <c r="N81" s="9"/>
    </row>
    <row r="82" spans="1:14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L82" si="41">F83+F86+F89</f>
        <v>797680</v>
      </c>
      <c r="G82" s="8">
        <f t="shared" si="41"/>
        <v>575440</v>
      </c>
      <c r="H82" s="8">
        <f t="shared" si="41"/>
        <v>9440</v>
      </c>
      <c r="I82" s="8">
        <f t="shared" si="41"/>
        <v>66080</v>
      </c>
      <c r="J82" s="8">
        <f t="shared" si="41"/>
        <v>23600</v>
      </c>
      <c r="K82" s="8">
        <f t="shared" si="41"/>
        <v>396480</v>
      </c>
      <c r="L82" s="8">
        <f t="shared" si="41"/>
        <v>56640</v>
      </c>
      <c r="M82" s="8">
        <f t="shared" si="22"/>
        <v>1967840</v>
      </c>
      <c r="N82" s="9"/>
    </row>
    <row r="83" spans="1:1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L83" si="42">F84+F85</f>
        <v>0</v>
      </c>
      <c r="G83" s="8">
        <f t="shared" si="42"/>
        <v>4320</v>
      </c>
      <c r="H83" s="8">
        <f t="shared" si="42"/>
        <v>0</v>
      </c>
      <c r="I83" s="8">
        <f t="shared" si="42"/>
        <v>0</v>
      </c>
      <c r="J83" s="8">
        <f t="shared" si="42"/>
        <v>0</v>
      </c>
      <c r="K83" s="8">
        <f t="shared" si="42"/>
        <v>0</v>
      </c>
      <c r="L83" s="8">
        <f t="shared" si="42"/>
        <v>0</v>
      </c>
      <c r="M83" s="8">
        <f t="shared" si="22"/>
        <v>4320</v>
      </c>
      <c r="N83" s="9"/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8">
        <f t="shared" si="22"/>
        <v>0</v>
      </c>
      <c r="N84" s="15"/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>
        <v>4320</v>
      </c>
      <c r="H85" s="16"/>
      <c r="I85" s="16"/>
      <c r="J85" s="16"/>
      <c r="K85" s="16"/>
      <c r="L85" s="16"/>
      <c r="M85" s="8">
        <f t="shared" si="22"/>
        <v>4320</v>
      </c>
      <c r="N85" s="15"/>
    </row>
    <row r="86" spans="1:14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L86" si="43">F87+F88</f>
        <v>797680</v>
      </c>
      <c r="G86" s="8">
        <f t="shared" si="43"/>
        <v>571120</v>
      </c>
      <c r="H86" s="8">
        <f t="shared" si="43"/>
        <v>9440</v>
      </c>
      <c r="I86" s="8">
        <f t="shared" si="43"/>
        <v>66080</v>
      </c>
      <c r="J86" s="8">
        <f t="shared" si="43"/>
        <v>23600</v>
      </c>
      <c r="K86" s="8">
        <f t="shared" si="43"/>
        <v>396480</v>
      </c>
      <c r="L86" s="8">
        <f t="shared" si="43"/>
        <v>56640</v>
      </c>
      <c r="M86" s="8">
        <f t="shared" si="22"/>
        <v>1963520</v>
      </c>
      <c r="N86" s="9"/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L87" si="44">F104*400</f>
        <v>67600</v>
      </c>
      <c r="G87" s="8">
        <f t="shared" si="44"/>
        <v>48400</v>
      </c>
      <c r="H87" s="8">
        <f t="shared" si="44"/>
        <v>800</v>
      </c>
      <c r="I87" s="8">
        <f t="shared" si="44"/>
        <v>5600</v>
      </c>
      <c r="J87" s="8">
        <f t="shared" si="44"/>
        <v>2000</v>
      </c>
      <c r="K87" s="8">
        <f t="shared" si="44"/>
        <v>33600</v>
      </c>
      <c r="L87" s="8">
        <f t="shared" si="44"/>
        <v>4800</v>
      </c>
      <c r="M87" s="8">
        <f t="shared" si="22"/>
        <v>166400</v>
      </c>
      <c r="N87" s="9"/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L88" si="45">F104*4320</f>
        <v>730080</v>
      </c>
      <c r="G88" s="8">
        <f t="shared" si="45"/>
        <v>522720</v>
      </c>
      <c r="H88" s="8">
        <f t="shared" si="45"/>
        <v>8640</v>
      </c>
      <c r="I88" s="8">
        <f t="shared" si="45"/>
        <v>60480</v>
      </c>
      <c r="J88" s="8">
        <f t="shared" si="45"/>
        <v>21600</v>
      </c>
      <c r="K88" s="8">
        <f t="shared" si="45"/>
        <v>362880</v>
      </c>
      <c r="L88" s="8">
        <f t="shared" si="45"/>
        <v>51840</v>
      </c>
      <c r="M88" s="8">
        <f t="shared" si="22"/>
        <v>1797120</v>
      </c>
      <c r="N88" s="9"/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8">
        <f t="shared" si="22"/>
        <v>0</v>
      </c>
      <c r="N89" s="15"/>
    </row>
    <row r="90" spans="1:14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L90" si="46">F91</f>
        <v>0</v>
      </c>
      <c r="G90" s="8">
        <f t="shared" si="46"/>
        <v>0</v>
      </c>
      <c r="H90" s="8">
        <f t="shared" si="46"/>
        <v>32000</v>
      </c>
      <c r="I90" s="8">
        <f t="shared" si="46"/>
        <v>32000</v>
      </c>
      <c r="J90" s="8">
        <f t="shared" si="46"/>
        <v>32000</v>
      </c>
      <c r="K90" s="8">
        <f t="shared" si="46"/>
        <v>0</v>
      </c>
      <c r="L90" s="8">
        <f t="shared" si="46"/>
        <v>32000</v>
      </c>
      <c r="M90" s="8">
        <f t="shared" ref="M90:M106" si="47">SUM(E90:L90)</f>
        <v>160000</v>
      </c>
      <c r="N90" s="9"/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/>
      <c r="H91" s="26">
        <v>32000</v>
      </c>
      <c r="I91" s="26">
        <v>32000</v>
      </c>
      <c r="J91" s="26">
        <v>32000</v>
      </c>
      <c r="K91" s="26"/>
      <c r="L91" s="26">
        <v>32000</v>
      </c>
      <c r="M91" s="8">
        <f t="shared" si="47"/>
        <v>160000</v>
      </c>
      <c r="N91" s="27"/>
    </row>
    <row r="92" spans="1:1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8">
        <f t="shared" si="47"/>
        <v>0</v>
      </c>
      <c r="N92" s="31"/>
    </row>
    <row r="93" spans="1:1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30</v>
      </c>
      <c r="F93" s="8">
        <f t="shared" ref="F93:L93" si="48">F94+F95+F96+F97</f>
        <v>143</v>
      </c>
      <c r="G93" s="8">
        <f t="shared" si="48"/>
        <v>151</v>
      </c>
      <c r="H93" s="8">
        <f t="shared" si="48"/>
        <v>43</v>
      </c>
      <c r="I93" s="8">
        <f t="shared" si="48"/>
        <v>36</v>
      </c>
      <c r="J93" s="8">
        <f t="shared" si="48"/>
        <v>7</v>
      </c>
      <c r="K93" s="8">
        <f t="shared" si="48"/>
        <v>118</v>
      </c>
      <c r="L93" s="8">
        <f t="shared" si="48"/>
        <v>59</v>
      </c>
      <c r="M93" s="8">
        <f t="shared" si="47"/>
        <v>587</v>
      </c>
      <c r="N93" s="9"/>
    </row>
    <row r="94" spans="1:14">
      <c r="A94" s="5" t="s">
        <v>236</v>
      </c>
      <c r="B94" s="32" t="s">
        <v>245</v>
      </c>
      <c r="C94" s="32"/>
      <c r="D94" s="15"/>
      <c r="E94" s="16"/>
      <c r="F94" s="16">
        <v>76</v>
      </c>
      <c r="G94" s="16">
        <v>68</v>
      </c>
      <c r="H94" s="16"/>
      <c r="I94" s="16"/>
      <c r="J94" s="16"/>
      <c r="K94" s="16">
        <v>54</v>
      </c>
      <c r="L94" s="16"/>
      <c r="M94" s="8">
        <f t="shared" si="47"/>
        <v>198</v>
      </c>
      <c r="N94" s="9"/>
    </row>
    <row r="95" spans="1:14">
      <c r="A95" s="5" t="s">
        <v>239</v>
      </c>
      <c r="B95" s="32" t="s">
        <v>247</v>
      </c>
      <c r="C95" s="32"/>
      <c r="D95" s="7"/>
      <c r="E95" s="10"/>
      <c r="F95" s="10">
        <v>67</v>
      </c>
      <c r="G95" s="10">
        <v>83</v>
      </c>
      <c r="H95" s="10"/>
      <c r="I95" s="10"/>
      <c r="J95" s="10"/>
      <c r="K95" s="10">
        <v>64</v>
      </c>
      <c r="L95" s="10"/>
      <c r="M95" s="8">
        <f t="shared" si="47"/>
        <v>214</v>
      </c>
      <c r="N95" s="9"/>
    </row>
    <row r="96" spans="1:14">
      <c r="A96" s="5" t="s">
        <v>241</v>
      </c>
      <c r="B96" s="32" t="s">
        <v>249</v>
      </c>
      <c r="C96" s="32"/>
      <c r="D96" s="15"/>
      <c r="E96" s="16">
        <v>30</v>
      </c>
      <c r="F96" s="16"/>
      <c r="G96" s="16"/>
      <c r="H96" s="16">
        <v>43</v>
      </c>
      <c r="I96" s="16">
        <v>36</v>
      </c>
      <c r="J96" s="16"/>
      <c r="K96" s="16"/>
      <c r="L96" s="16">
        <v>59</v>
      </c>
      <c r="M96" s="8">
        <f t="shared" si="47"/>
        <v>168</v>
      </c>
      <c r="N96" s="9"/>
    </row>
    <row r="97" spans="1:1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>
        <v>7</v>
      </c>
      <c r="K97" s="16"/>
      <c r="L97" s="16"/>
      <c r="M97" s="8">
        <f t="shared" si="47"/>
        <v>7</v>
      </c>
      <c r="N97" s="9"/>
    </row>
    <row r="98" spans="1:1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312</v>
      </c>
      <c r="F98" s="8">
        <f t="shared" ref="F98:L98" si="49">F99+F100+F101+F102</f>
        <v>1950</v>
      </c>
      <c r="G98" s="8">
        <f t="shared" si="49"/>
        <v>2138</v>
      </c>
      <c r="H98" s="8">
        <f t="shared" si="49"/>
        <v>481</v>
      </c>
      <c r="I98" s="8">
        <f t="shared" si="49"/>
        <v>386</v>
      </c>
      <c r="J98" s="8">
        <f t="shared" si="49"/>
        <v>0</v>
      </c>
      <c r="K98" s="8">
        <f t="shared" si="49"/>
        <v>1253</v>
      </c>
      <c r="L98" s="8">
        <f t="shared" si="49"/>
        <v>762</v>
      </c>
      <c r="M98" s="8">
        <f t="shared" si="47"/>
        <v>7282</v>
      </c>
      <c r="N98" s="9"/>
    </row>
    <row r="99" spans="1:14">
      <c r="A99" s="5" t="s">
        <v>248</v>
      </c>
      <c r="B99" s="32" t="s">
        <v>245</v>
      </c>
      <c r="C99" s="32"/>
      <c r="D99" s="15"/>
      <c r="E99" s="16"/>
      <c r="F99" s="16">
        <v>905</v>
      </c>
      <c r="G99" s="16">
        <v>942</v>
      </c>
      <c r="H99" s="16"/>
      <c r="I99" s="16"/>
      <c r="J99" s="16"/>
      <c r="K99" s="16">
        <v>588</v>
      </c>
      <c r="L99" s="16"/>
      <c r="M99" s="8">
        <f t="shared" si="47"/>
        <v>2435</v>
      </c>
      <c r="N99" s="9"/>
    </row>
    <row r="100" spans="1:14">
      <c r="A100" s="5" t="s">
        <v>250</v>
      </c>
      <c r="B100" s="32" t="s">
        <v>247</v>
      </c>
      <c r="C100" s="32"/>
      <c r="D100" s="7"/>
      <c r="E100" s="10"/>
      <c r="F100" s="10">
        <v>1045</v>
      </c>
      <c r="G100" s="10">
        <v>1196</v>
      </c>
      <c r="H100" s="10"/>
      <c r="I100" s="10"/>
      <c r="J100" s="10"/>
      <c r="K100" s="10">
        <v>665</v>
      </c>
      <c r="L100" s="10"/>
      <c r="M100" s="8">
        <f t="shared" si="47"/>
        <v>2906</v>
      </c>
      <c r="N100" s="9"/>
    </row>
    <row r="101" spans="1:14">
      <c r="A101" s="5" t="s">
        <v>252</v>
      </c>
      <c r="B101" s="32" t="s">
        <v>249</v>
      </c>
      <c r="C101" s="32"/>
      <c r="D101" s="15"/>
      <c r="E101" s="16">
        <v>312</v>
      </c>
      <c r="F101" s="16"/>
      <c r="G101" s="16"/>
      <c r="H101" s="16">
        <v>481</v>
      </c>
      <c r="I101" s="16">
        <v>386</v>
      </c>
      <c r="J101" s="16"/>
      <c r="K101" s="16"/>
      <c r="L101" s="16">
        <v>762</v>
      </c>
      <c r="M101" s="8">
        <f t="shared" si="47"/>
        <v>1941</v>
      </c>
      <c r="N101" s="9"/>
    </row>
    <row r="102" spans="1:1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8">
        <f t="shared" si="47"/>
        <v>0</v>
      </c>
      <c r="N102" s="9"/>
    </row>
    <row r="103" spans="1:14">
      <c r="A103" s="5" t="s">
        <v>256</v>
      </c>
      <c r="B103" s="6" t="s">
        <v>260</v>
      </c>
      <c r="C103" s="6"/>
      <c r="D103" s="20"/>
      <c r="E103" s="33"/>
      <c r="F103" s="33"/>
      <c r="G103" s="33">
        <v>1</v>
      </c>
      <c r="H103" s="33"/>
      <c r="I103" s="33"/>
      <c r="J103" s="33"/>
      <c r="K103" s="33"/>
      <c r="L103" s="33"/>
      <c r="M103" s="8">
        <f t="shared" si="47"/>
        <v>1</v>
      </c>
      <c r="N103" s="9"/>
    </row>
    <row r="104" spans="1:14">
      <c r="A104" s="5" t="s">
        <v>257</v>
      </c>
      <c r="B104" s="6" t="s">
        <v>261</v>
      </c>
      <c r="C104" s="6"/>
      <c r="D104" s="7"/>
      <c r="E104" s="10">
        <v>9</v>
      </c>
      <c r="F104" s="10">
        <v>169</v>
      </c>
      <c r="G104" s="10">
        <v>121</v>
      </c>
      <c r="H104" s="10">
        <v>2</v>
      </c>
      <c r="I104" s="10">
        <v>14</v>
      </c>
      <c r="J104" s="10">
        <v>5</v>
      </c>
      <c r="K104" s="10">
        <v>84</v>
      </c>
      <c r="L104" s="10">
        <v>12</v>
      </c>
      <c r="M104" s="8">
        <f t="shared" si="47"/>
        <v>416</v>
      </c>
      <c r="N104" s="9"/>
    </row>
    <row r="105" spans="1:14">
      <c r="A105" s="5" t="s">
        <v>258</v>
      </c>
      <c r="B105" s="32" t="s">
        <v>262</v>
      </c>
      <c r="C105" s="32"/>
      <c r="D105" s="20"/>
      <c r="E105" s="10">
        <v>4271.24</v>
      </c>
      <c r="F105" s="10">
        <v>18768.27</v>
      </c>
      <c r="G105" s="10">
        <v>29104.5</v>
      </c>
      <c r="H105" s="10">
        <v>10802.3</v>
      </c>
      <c r="I105" s="10">
        <v>6516.65</v>
      </c>
      <c r="J105" s="10">
        <v>2216</v>
      </c>
      <c r="K105" s="10">
        <v>11615</v>
      </c>
      <c r="L105" s="10">
        <v>7862.42</v>
      </c>
      <c r="M105" s="8">
        <f t="shared" si="47"/>
        <v>91156.37999999999</v>
      </c>
      <c r="N105" s="9"/>
    </row>
    <row r="106" spans="1:14">
      <c r="A106" s="5" t="s">
        <v>259</v>
      </c>
      <c r="B106" s="32" t="s">
        <v>263</v>
      </c>
      <c r="C106" s="32"/>
      <c r="D106" s="20"/>
      <c r="E106" s="10">
        <v>2987.3</v>
      </c>
      <c r="F106" s="10">
        <v>18000</v>
      </c>
      <c r="G106" s="10">
        <v>12612.6</v>
      </c>
      <c r="H106" s="10">
        <v>6259.2</v>
      </c>
      <c r="I106" s="10">
        <v>4700</v>
      </c>
      <c r="J106" s="10">
        <v>6252</v>
      </c>
      <c r="K106" s="10">
        <v>12000</v>
      </c>
      <c r="L106" s="10">
        <v>4137.5</v>
      </c>
      <c r="M106" s="8">
        <f t="shared" si="47"/>
        <v>66948.600000000006</v>
      </c>
      <c r="N106" s="9"/>
    </row>
    <row r="107" spans="1:14">
      <c r="E107" s="1">
        <f t="shared" ref="E107:M107" si="50">E4/E93</f>
        <v>327034.51833333337</v>
      </c>
      <c r="F107" s="1">
        <f t="shared" si="50"/>
        <v>362543.11699300702</v>
      </c>
      <c r="G107" s="1">
        <f t="shared" si="50"/>
        <v>354415.43357615895</v>
      </c>
      <c r="H107" s="1">
        <f t="shared" si="50"/>
        <v>308345.85279069765</v>
      </c>
      <c r="I107" s="1">
        <f t="shared" si="50"/>
        <v>316129.58416666673</v>
      </c>
      <c r="J107" s="1">
        <f t="shared" si="50"/>
        <v>358011.67428571422</v>
      </c>
      <c r="K107" s="1">
        <f t="shared" si="50"/>
        <v>360581.79364406777</v>
      </c>
      <c r="L107" s="1">
        <f t="shared" si="50"/>
        <v>322789.89067796612</v>
      </c>
      <c r="M107" s="1">
        <f t="shared" si="50"/>
        <v>347377.01085178874</v>
      </c>
    </row>
  </sheetData>
  <protectedRanges>
    <protectedRange password="E9C1" sqref="D28 M21:N26 N20 M4:N9 N10 N27 A2:N3 A4:D5 M11:N19 B6:D26 M28:N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U107"/>
  <sheetViews>
    <sheetView workbookViewId="0">
      <pane xSplit="4" ySplit="2" topLeftCell="N77" activePane="bottomRight" state="frozen"/>
      <selection pane="topRight" activeCell="E1" sqref="E1"/>
      <selection pane="bottomLeft" activeCell="A3" sqref="A3"/>
      <selection pane="bottomRight" activeCell="T3" sqref="T3:T106"/>
    </sheetView>
  </sheetViews>
  <sheetFormatPr defaultColWidth="15.625" defaultRowHeight="11.25"/>
  <cols>
    <col min="1" max="1" width="4.625" style="69" customWidth="1"/>
    <col min="2" max="2" width="29.25" style="38" customWidth="1"/>
    <col min="3" max="3" width="13" style="38" customWidth="1"/>
    <col min="4" max="4" width="20" style="70" customWidth="1"/>
    <col min="5" max="16384" width="15.625" style="38"/>
  </cols>
  <sheetData>
    <row r="1" spans="1:21" ht="25.5">
      <c r="A1" s="840" t="s">
        <v>335</v>
      </c>
      <c r="B1" s="841"/>
      <c r="C1" s="841"/>
      <c r="D1" s="841"/>
      <c r="E1" s="841"/>
      <c r="F1" s="841"/>
      <c r="G1" s="841"/>
      <c r="H1" s="841"/>
      <c r="I1" s="841"/>
      <c r="J1" s="841"/>
      <c r="K1" s="841"/>
      <c r="L1" s="841"/>
      <c r="M1" s="841"/>
      <c r="N1" s="841"/>
      <c r="O1" s="841"/>
      <c r="P1" s="841"/>
      <c r="Q1" s="841"/>
      <c r="R1" s="841"/>
      <c r="S1" s="841"/>
      <c r="T1" s="841"/>
      <c r="U1" s="841"/>
    </row>
    <row r="2" spans="1:21" ht="30" customHeight="1">
      <c r="A2" s="39" t="s">
        <v>1</v>
      </c>
      <c r="B2" s="39" t="s">
        <v>2</v>
      </c>
      <c r="C2" s="39" t="s">
        <v>3</v>
      </c>
      <c r="D2" s="40" t="s">
        <v>4</v>
      </c>
      <c r="E2" s="40" t="s">
        <v>336</v>
      </c>
      <c r="F2" s="40" t="s">
        <v>337</v>
      </c>
      <c r="G2" s="40" t="s">
        <v>338</v>
      </c>
      <c r="H2" s="40" t="s">
        <v>339</v>
      </c>
      <c r="I2" s="40" t="s">
        <v>340</v>
      </c>
      <c r="J2" s="40" t="s">
        <v>341</v>
      </c>
      <c r="K2" s="40" t="s">
        <v>342</v>
      </c>
      <c r="L2" s="40" t="s">
        <v>343</v>
      </c>
      <c r="M2" s="40" t="s">
        <v>344</v>
      </c>
      <c r="N2" s="40" t="s">
        <v>345</v>
      </c>
      <c r="O2" s="40" t="s">
        <v>346</v>
      </c>
      <c r="P2" s="40" t="s">
        <v>275</v>
      </c>
      <c r="Q2" s="40" t="s">
        <v>347</v>
      </c>
      <c r="R2" s="40" t="s">
        <v>348</v>
      </c>
      <c r="S2" s="40" t="s">
        <v>349</v>
      </c>
      <c r="T2" s="40" t="s">
        <v>24</v>
      </c>
      <c r="U2" s="41" t="s">
        <v>25</v>
      </c>
    </row>
    <row r="3" spans="1:21">
      <c r="A3" s="42" t="s">
        <v>26</v>
      </c>
      <c r="B3" s="43" t="s">
        <v>27</v>
      </c>
      <c r="C3" s="43"/>
      <c r="D3" s="44" t="s">
        <v>28</v>
      </c>
      <c r="E3" s="45">
        <f t="shared" ref="E3:S3" si="0">E4+E30+E49</f>
        <v>47882168.390000001</v>
      </c>
      <c r="F3" s="45">
        <f t="shared" si="0"/>
        <v>31366177.720000003</v>
      </c>
      <c r="G3" s="45">
        <f t="shared" si="0"/>
        <v>32726365.490000002</v>
      </c>
      <c r="H3" s="45">
        <f t="shared" si="0"/>
        <v>37193079.609999999</v>
      </c>
      <c r="I3" s="45">
        <f t="shared" si="0"/>
        <v>80885878.409999996</v>
      </c>
      <c r="J3" s="45">
        <f t="shared" si="0"/>
        <v>20018077.23</v>
      </c>
      <c r="K3" s="45">
        <f t="shared" si="0"/>
        <v>21521577.839999996</v>
      </c>
      <c r="L3" s="45">
        <f t="shared" si="0"/>
        <v>17969619.739999998</v>
      </c>
      <c r="M3" s="45">
        <f t="shared" si="0"/>
        <v>15918493.17</v>
      </c>
      <c r="N3" s="45">
        <f t="shared" si="0"/>
        <v>16452030.860000003</v>
      </c>
      <c r="O3" s="45">
        <f t="shared" si="0"/>
        <v>56119752.979999997</v>
      </c>
      <c r="P3" s="45">
        <f t="shared" si="0"/>
        <v>2021099.07</v>
      </c>
      <c r="Q3" s="45">
        <f t="shared" si="0"/>
        <v>5172070.26</v>
      </c>
      <c r="R3" s="45">
        <f t="shared" si="0"/>
        <v>28369847.84</v>
      </c>
      <c r="S3" s="45">
        <f t="shared" si="0"/>
        <v>11071306.07</v>
      </c>
      <c r="T3" s="45">
        <f t="shared" ref="T3:T9" si="1">SUM(E3:S3)</f>
        <v>424687544.67999995</v>
      </c>
      <c r="U3" s="46"/>
    </row>
    <row r="4" spans="1:21">
      <c r="A4" s="42" t="s">
        <v>29</v>
      </c>
      <c r="B4" s="43" t="s">
        <v>30</v>
      </c>
      <c r="C4" s="43"/>
      <c r="D4" s="44" t="s">
        <v>28</v>
      </c>
      <c r="E4" s="45">
        <f t="shared" ref="E4:S4" si="2">E5+E8+E12+E15+E18+E20+E23+E25+E27+E28+E29</f>
        <v>41643540.100000001</v>
      </c>
      <c r="F4" s="45">
        <f t="shared" si="2"/>
        <v>27366814.010000002</v>
      </c>
      <c r="G4" s="45">
        <f t="shared" si="2"/>
        <v>28614486.780000001</v>
      </c>
      <c r="H4" s="45">
        <f t="shared" si="2"/>
        <v>32704291.039999999</v>
      </c>
      <c r="I4" s="45">
        <f t="shared" si="2"/>
        <v>67554896.519999996</v>
      </c>
      <c r="J4" s="45">
        <f t="shared" si="2"/>
        <v>17098965.289999999</v>
      </c>
      <c r="K4" s="45">
        <f t="shared" si="2"/>
        <v>18605143.099999998</v>
      </c>
      <c r="L4" s="45">
        <f t="shared" si="2"/>
        <v>15437463.08</v>
      </c>
      <c r="M4" s="45">
        <f t="shared" si="2"/>
        <v>13549872.279999999</v>
      </c>
      <c r="N4" s="45">
        <f t="shared" si="2"/>
        <v>14260526.490000002</v>
      </c>
      <c r="O4" s="45">
        <f t="shared" si="2"/>
        <v>48949641.769999996</v>
      </c>
      <c r="P4" s="45">
        <f t="shared" si="2"/>
        <v>1780815.07</v>
      </c>
      <c r="Q4" s="45">
        <f t="shared" si="2"/>
        <v>4081612.1199999996</v>
      </c>
      <c r="R4" s="45">
        <f t="shared" si="2"/>
        <v>24151915.140000001</v>
      </c>
      <c r="S4" s="45">
        <f t="shared" si="2"/>
        <v>9206966.4100000001</v>
      </c>
      <c r="T4" s="45">
        <f t="shared" si="1"/>
        <v>365006949.19999999</v>
      </c>
      <c r="U4" s="46"/>
    </row>
    <row r="5" spans="1:21">
      <c r="A5" s="42" t="s">
        <v>31</v>
      </c>
      <c r="B5" s="43" t="s">
        <v>32</v>
      </c>
      <c r="C5" s="43"/>
      <c r="D5" s="44" t="s">
        <v>28</v>
      </c>
      <c r="E5" s="45">
        <f>E6+E7</f>
        <v>5589264</v>
      </c>
      <c r="F5" s="45">
        <f>F6+F7</f>
        <v>3871248</v>
      </c>
      <c r="G5" s="45">
        <f t="shared" ref="G5:S5" si="3">G6+G7</f>
        <v>4116144</v>
      </c>
      <c r="H5" s="45">
        <f t="shared" si="3"/>
        <v>4447680</v>
      </c>
      <c r="I5" s="45">
        <f t="shared" si="3"/>
        <v>8591148</v>
      </c>
      <c r="J5" s="45">
        <f t="shared" si="3"/>
        <v>2024352</v>
      </c>
      <c r="K5" s="45">
        <f t="shared" si="3"/>
        <v>2542200</v>
      </c>
      <c r="L5" s="45">
        <f t="shared" si="3"/>
        <v>2159976</v>
      </c>
      <c r="M5" s="45">
        <f t="shared" si="3"/>
        <v>1716732</v>
      </c>
      <c r="N5" s="45">
        <f t="shared" si="3"/>
        <v>1862976</v>
      </c>
      <c r="O5" s="45">
        <f t="shared" si="3"/>
        <v>6124404</v>
      </c>
      <c r="P5" s="45">
        <f t="shared" si="3"/>
        <v>240012</v>
      </c>
      <c r="Q5" s="45">
        <f t="shared" si="3"/>
        <v>271716</v>
      </c>
      <c r="R5" s="45">
        <f t="shared" si="3"/>
        <v>3107700</v>
      </c>
      <c r="S5" s="45">
        <f t="shared" si="3"/>
        <v>1248132</v>
      </c>
      <c r="T5" s="45">
        <f t="shared" si="1"/>
        <v>47913684</v>
      </c>
      <c r="U5" s="46"/>
    </row>
    <row r="6" spans="1:21">
      <c r="A6" s="42" t="s">
        <v>33</v>
      </c>
      <c r="B6" s="43" t="s">
        <v>34</v>
      </c>
      <c r="C6" s="43" t="s">
        <v>35</v>
      </c>
      <c r="D6" s="44" t="s">
        <v>36</v>
      </c>
      <c r="E6" s="47">
        <f>263538*12</f>
        <v>3162456</v>
      </c>
      <c r="F6" s="47">
        <f>184166*12</f>
        <v>2209992</v>
      </c>
      <c r="G6" s="47">
        <f>180072*12</f>
        <v>2160864</v>
      </c>
      <c r="H6" s="47">
        <f>202040*12</f>
        <v>2424480</v>
      </c>
      <c r="I6" s="47">
        <f>447201*12</f>
        <v>5366412</v>
      </c>
      <c r="J6" s="47">
        <f>111641*12</f>
        <v>1339692</v>
      </c>
      <c r="K6" s="47">
        <f>123200*12</f>
        <v>1478400</v>
      </c>
      <c r="L6" s="47">
        <f>104512*12</f>
        <v>1254144</v>
      </c>
      <c r="M6" s="47">
        <f>90041*12</f>
        <v>1080492</v>
      </c>
      <c r="N6" s="47">
        <f>95190*12</f>
        <v>1142280</v>
      </c>
      <c r="O6" s="47">
        <f>310424*12</f>
        <v>3725088</v>
      </c>
      <c r="P6" s="47">
        <f>11132*12</f>
        <v>133584</v>
      </c>
      <c r="Q6" s="47">
        <f>14652*12</f>
        <v>175824</v>
      </c>
      <c r="R6" s="47">
        <f>156834*12</f>
        <v>1882008</v>
      </c>
      <c r="S6" s="47">
        <f>62018*12</f>
        <v>744216</v>
      </c>
      <c r="T6" s="45">
        <f t="shared" si="1"/>
        <v>28279932</v>
      </c>
      <c r="U6" s="48"/>
    </row>
    <row r="7" spans="1:21">
      <c r="A7" s="42" t="s">
        <v>37</v>
      </c>
      <c r="B7" s="43" t="s">
        <v>38</v>
      </c>
      <c r="C7" s="43" t="s">
        <v>35</v>
      </c>
      <c r="D7" s="44" t="s">
        <v>36</v>
      </c>
      <c r="E7" s="47">
        <f>202234*12</f>
        <v>2426808</v>
      </c>
      <c r="F7" s="47">
        <f>138438*12</f>
        <v>1661256</v>
      </c>
      <c r="G7" s="47">
        <f>162940*12</f>
        <v>1955280</v>
      </c>
      <c r="H7" s="47">
        <f>168600*12</f>
        <v>2023200</v>
      </c>
      <c r="I7" s="47">
        <f>268728*12</f>
        <v>3224736</v>
      </c>
      <c r="J7" s="47">
        <f>57055*12</f>
        <v>684660</v>
      </c>
      <c r="K7" s="47">
        <f>88650*12</f>
        <v>1063800</v>
      </c>
      <c r="L7" s="47">
        <f>75486*12</f>
        <v>905832</v>
      </c>
      <c r="M7" s="47">
        <f>53020*12</f>
        <v>636240</v>
      </c>
      <c r="N7" s="47">
        <f>60058*12</f>
        <v>720696</v>
      </c>
      <c r="O7" s="47">
        <f>199943*12</f>
        <v>2399316</v>
      </c>
      <c r="P7" s="47">
        <f>8869*12</f>
        <v>106428</v>
      </c>
      <c r="Q7" s="47">
        <f>7991*12</f>
        <v>95892</v>
      </c>
      <c r="R7" s="47">
        <f>102141*12</f>
        <v>1225692</v>
      </c>
      <c r="S7" s="47">
        <f>41993*12</f>
        <v>503916</v>
      </c>
      <c r="T7" s="45">
        <f t="shared" si="1"/>
        <v>19633752</v>
      </c>
      <c r="U7" s="46"/>
    </row>
    <row r="8" spans="1:21">
      <c r="A8" s="42" t="s">
        <v>39</v>
      </c>
      <c r="B8" s="43" t="s">
        <v>40</v>
      </c>
      <c r="C8" s="43"/>
      <c r="D8" s="44" t="s">
        <v>28</v>
      </c>
      <c r="E8" s="45">
        <f>E9+E10</f>
        <v>625692</v>
      </c>
      <c r="F8" s="45">
        <f>F9+F10</f>
        <v>406944</v>
      </c>
      <c r="G8" s="45">
        <f t="shared" ref="G8:S8" si="4">G9+G10</f>
        <v>429576</v>
      </c>
      <c r="H8" s="45">
        <f t="shared" si="4"/>
        <v>502956</v>
      </c>
      <c r="I8" s="45">
        <f t="shared" si="4"/>
        <v>1065684</v>
      </c>
      <c r="J8" s="45">
        <f t="shared" si="4"/>
        <v>281808</v>
      </c>
      <c r="K8" s="45">
        <f t="shared" si="4"/>
        <v>305328</v>
      </c>
      <c r="L8" s="45">
        <f t="shared" si="4"/>
        <v>256764</v>
      </c>
      <c r="M8" s="45">
        <f t="shared" si="4"/>
        <v>229176</v>
      </c>
      <c r="N8" s="45">
        <f t="shared" si="4"/>
        <v>240252</v>
      </c>
      <c r="O8" s="45">
        <f t="shared" si="4"/>
        <v>746784</v>
      </c>
      <c r="P8" s="45">
        <f t="shared" si="4"/>
        <v>26676</v>
      </c>
      <c r="Q8" s="45">
        <f t="shared" si="4"/>
        <v>69024</v>
      </c>
      <c r="R8" s="45">
        <f t="shared" si="4"/>
        <v>370860</v>
      </c>
      <c r="S8" s="45">
        <f t="shared" si="4"/>
        <v>159972</v>
      </c>
      <c r="T8" s="45">
        <f t="shared" si="1"/>
        <v>5717496</v>
      </c>
      <c r="U8" s="46"/>
    </row>
    <row r="9" spans="1:21">
      <c r="A9" s="42" t="s">
        <v>41</v>
      </c>
      <c r="B9" s="43" t="s">
        <v>42</v>
      </c>
      <c r="C9" s="43" t="s">
        <v>35</v>
      </c>
      <c r="D9" s="44" t="s">
        <v>36</v>
      </c>
      <c r="E9" s="47">
        <f>661*12</f>
        <v>7932</v>
      </c>
      <c r="F9" s="47">
        <f>472*12</f>
        <v>5664</v>
      </c>
      <c r="G9" s="47">
        <f>598*12</f>
        <v>7176</v>
      </c>
      <c r="H9" s="47">
        <f>553*12</f>
        <v>6636</v>
      </c>
      <c r="I9" s="47">
        <f>807*12</f>
        <v>9684</v>
      </c>
      <c r="J9" s="47">
        <f>164*12</f>
        <v>1968</v>
      </c>
      <c r="K9" s="47">
        <f>364*12</f>
        <v>4368</v>
      </c>
      <c r="L9" s="47">
        <f>277*12</f>
        <v>3324</v>
      </c>
      <c r="M9" s="47">
        <f>178*12</f>
        <v>2136</v>
      </c>
      <c r="N9" s="47">
        <f>221*12</f>
        <v>2652</v>
      </c>
      <c r="O9" s="47">
        <f>632*12</f>
        <v>7584</v>
      </c>
      <c r="P9" s="47">
        <f>23*12</f>
        <v>276</v>
      </c>
      <c r="Q9" s="47">
        <f>32*12</f>
        <v>384</v>
      </c>
      <c r="R9" s="47">
        <f>105*12</f>
        <v>1260</v>
      </c>
      <c r="S9" s="47">
        <f>131*12</f>
        <v>1572</v>
      </c>
      <c r="T9" s="45">
        <f t="shared" si="1"/>
        <v>62616</v>
      </c>
      <c r="U9" s="46"/>
    </row>
    <row r="10" spans="1:21">
      <c r="A10" s="42" t="s">
        <v>43</v>
      </c>
      <c r="B10" s="43" t="s">
        <v>44</v>
      </c>
      <c r="C10" s="43"/>
      <c r="D10" s="44" t="s">
        <v>28</v>
      </c>
      <c r="E10" s="45">
        <f>E11</f>
        <v>617760</v>
      </c>
      <c r="F10" s="45">
        <f>F11</f>
        <v>401280</v>
      </c>
      <c r="G10" s="45">
        <f t="shared" ref="G10:T10" si="5">G11</f>
        <v>422400</v>
      </c>
      <c r="H10" s="45">
        <f t="shared" si="5"/>
        <v>496320</v>
      </c>
      <c r="I10" s="45">
        <f t="shared" si="5"/>
        <v>1056000</v>
      </c>
      <c r="J10" s="45">
        <f t="shared" si="5"/>
        <v>279840</v>
      </c>
      <c r="K10" s="45">
        <f t="shared" si="5"/>
        <v>300960</v>
      </c>
      <c r="L10" s="45">
        <f t="shared" si="5"/>
        <v>253440</v>
      </c>
      <c r="M10" s="45">
        <f t="shared" si="5"/>
        <v>227040</v>
      </c>
      <c r="N10" s="45">
        <f t="shared" si="5"/>
        <v>237600</v>
      </c>
      <c r="O10" s="45">
        <f t="shared" si="5"/>
        <v>739200</v>
      </c>
      <c r="P10" s="45">
        <f t="shared" si="5"/>
        <v>26400</v>
      </c>
      <c r="Q10" s="45">
        <f t="shared" si="5"/>
        <v>68640</v>
      </c>
      <c r="R10" s="45">
        <f t="shared" si="5"/>
        <v>369600</v>
      </c>
      <c r="S10" s="45">
        <f t="shared" si="5"/>
        <v>158400</v>
      </c>
      <c r="T10" s="45">
        <f t="shared" si="5"/>
        <v>5654880</v>
      </c>
      <c r="U10" s="46"/>
    </row>
    <row r="11" spans="1:21" s="50" customFormat="1">
      <c r="A11" s="42" t="s">
        <v>45</v>
      </c>
      <c r="B11" s="49" t="s">
        <v>350</v>
      </c>
      <c r="C11" s="49" t="s">
        <v>35</v>
      </c>
      <c r="D11" s="46" t="s">
        <v>28</v>
      </c>
      <c r="E11" s="45">
        <f>440*12*E93</f>
        <v>617760</v>
      </c>
      <c r="F11" s="45">
        <f>440*12*F93</f>
        <v>401280</v>
      </c>
      <c r="G11" s="45">
        <f t="shared" ref="G11:S11" si="6">440*12*G93</f>
        <v>422400</v>
      </c>
      <c r="H11" s="45">
        <f t="shared" si="6"/>
        <v>496320</v>
      </c>
      <c r="I11" s="45">
        <f t="shared" si="6"/>
        <v>1056000</v>
      </c>
      <c r="J11" s="45">
        <f t="shared" si="6"/>
        <v>279840</v>
      </c>
      <c r="K11" s="45">
        <f t="shared" si="6"/>
        <v>300960</v>
      </c>
      <c r="L11" s="45">
        <f t="shared" si="6"/>
        <v>253440</v>
      </c>
      <c r="M11" s="45">
        <f t="shared" si="6"/>
        <v>227040</v>
      </c>
      <c r="N11" s="45">
        <f t="shared" si="6"/>
        <v>237600</v>
      </c>
      <c r="O11" s="45">
        <f t="shared" si="6"/>
        <v>739200</v>
      </c>
      <c r="P11" s="45">
        <f t="shared" si="6"/>
        <v>26400</v>
      </c>
      <c r="Q11" s="45">
        <f t="shared" si="6"/>
        <v>68640</v>
      </c>
      <c r="R11" s="45">
        <f t="shared" si="6"/>
        <v>369600</v>
      </c>
      <c r="S11" s="45">
        <f t="shared" si="6"/>
        <v>158400</v>
      </c>
      <c r="T11" s="45">
        <f t="shared" ref="T11:T26" si="7">SUM(E11:S11)</f>
        <v>5654880</v>
      </c>
      <c r="U11" s="46"/>
    </row>
    <row r="12" spans="1:21">
      <c r="A12" s="42" t="s">
        <v>47</v>
      </c>
      <c r="B12" s="43" t="s">
        <v>48</v>
      </c>
      <c r="C12" s="43"/>
      <c r="D12" s="44" t="s">
        <v>49</v>
      </c>
      <c r="E12" s="45">
        <f>E13+E14</f>
        <v>201756.09000000003</v>
      </c>
      <c r="F12" s="45">
        <f t="shared" ref="F12:N12" si="8">F13+F14</f>
        <v>132284.01999999999</v>
      </c>
      <c r="G12" s="45">
        <f t="shared" si="8"/>
        <v>135404.78999999998</v>
      </c>
      <c r="H12" s="45">
        <f t="shared" si="8"/>
        <v>150485.04</v>
      </c>
      <c r="I12" s="45">
        <f t="shared" si="8"/>
        <v>301348.51</v>
      </c>
      <c r="J12" s="45">
        <f t="shared" si="8"/>
        <v>70865.279999999999</v>
      </c>
      <c r="K12" s="45">
        <f t="shared" si="8"/>
        <v>89293.11</v>
      </c>
      <c r="L12" s="45">
        <f t="shared" si="8"/>
        <v>71127.070000000007</v>
      </c>
      <c r="M12" s="45">
        <f t="shared" si="8"/>
        <v>62730.29</v>
      </c>
      <c r="N12" s="45">
        <f t="shared" si="8"/>
        <v>65870.489999999991</v>
      </c>
      <c r="O12" s="45">
        <f>O13+O14</f>
        <v>236273.76</v>
      </c>
      <c r="P12" s="45">
        <f t="shared" ref="P12" si="9">P13+P14</f>
        <v>9081.07</v>
      </c>
      <c r="Q12" s="45">
        <f t="shared" ref="Q12" si="10">Q13+Q14</f>
        <v>22768.13</v>
      </c>
      <c r="R12" s="45">
        <f t="shared" ref="R12" si="11">R13+R14</f>
        <v>112157.14</v>
      </c>
      <c r="S12" s="45">
        <f t="shared" ref="S12" si="12">S13+S14</f>
        <v>38912.400000000001</v>
      </c>
      <c r="T12" s="45">
        <f t="shared" si="7"/>
        <v>1700357.19</v>
      </c>
      <c r="U12" s="46"/>
    </row>
    <row r="13" spans="1:21" s="50" customFormat="1">
      <c r="A13" s="42" t="s">
        <v>50</v>
      </c>
      <c r="B13" s="49" t="s">
        <v>590</v>
      </c>
      <c r="C13" s="49" t="s">
        <v>35</v>
      </c>
      <c r="D13" s="46" t="s">
        <v>51</v>
      </c>
      <c r="E13" s="45">
        <f>ROUND(E28/0.07*0.00256,2)</f>
        <v>68319.520000000004</v>
      </c>
      <c r="F13" s="45">
        <f>ROUND(F28/0.07*0.00256,2)</f>
        <v>44794.59</v>
      </c>
      <c r="G13" s="45">
        <f t="shared" ref="G13:S13" si="13">ROUND(G28/0.07*0.00256,2)</f>
        <v>45851.360000000001</v>
      </c>
      <c r="H13" s="45">
        <f t="shared" si="13"/>
        <v>50957.9</v>
      </c>
      <c r="I13" s="45">
        <f t="shared" si="13"/>
        <v>102043.94</v>
      </c>
      <c r="J13" s="45">
        <f t="shared" si="13"/>
        <v>23996.71</v>
      </c>
      <c r="K13" s="45">
        <f t="shared" si="13"/>
        <v>30236.82</v>
      </c>
      <c r="L13" s="45">
        <f t="shared" si="13"/>
        <v>24085.360000000001</v>
      </c>
      <c r="M13" s="45">
        <f t="shared" si="13"/>
        <v>21242</v>
      </c>
      <c r="N13" s="45">
        <f t="shared" si="13"/>
        <v>22305.35</v>
      </c>
      <c r="O13" s="45">
        <f t="shared" si="13"/>
        <v>80008.05</v>
      </c>
      <c r="P13" s="45">
        <f t="shared" si="13"/>
        <v>3075.07</v>
      </c>
      <c r="Q13" s="45">
        <f t="shared" si="13"/>
        <v>7709.84</v>
      </c>
      <c r="R13" s="45">
        <f t="shared" si="13"/>
        <v>37979.14</v>
      </c>
      <c r="S13" s="45">
        <f t="shared" si="13"/>
        <v>13176.69</v>
      </c>
      <c r="T13" s="45">
        <f t="shared" si="7"/>
        <v>575782.34</v>
      </c>
      <c r="U13" s="46"/>
    </row>
    <row r="14" spans="1:21" s="50" customFormat="1">
      <c r="A14" s="42" t="s">
        <v>52</v>
      </c>
      <c r="B14" s="49" t="s">
        <v>591</v>
      </c>
      <c r="C14" s="49" t="s">
        <v>35</v>
      </c>
      <c r="D14" s="46" t="s">
        <v>51</v>
      </c>
      <c r="E14" s="45">
        <f>ROUND(E28/0.07*0.005,2)</f>
        <v>133436.57</v>
      </c>
      <c r="F14" s="45">
        <f>ROUND(F28/0.07*0.005,2)</f>
        <v>87489.43</v>
      </c>
      <c r="G14" s="45">
        <f t="shared" ref="G14:S14" si="14">ROUND(G28/0.07*0.005,2)</f>
        <v>89553.43</v>
      </c>
      <c r="H14" s="45">
        <f t="shared" si="14"/>
        <v>99527.14</v>
      </c>
      <c r="I14" s="45">
        <f t="shared" si="14"/>
        <v>199304.57</v>
      </c>
      <c r="J14" s="45">
        <f t="shared" si="14"/>
        <v>46868.57</v>
      </c>
      <c r="K14" s="45">
        <f t="shared" si="14"/>
        <v>59056.29</v>
      </c>
      <c r="L14" s="45">
        <f t="shared" si="14"/>
        <v>47041.71</v>
      </c>
      <c r="M14" s="45">
        <f t="shared" si="14"/>
        <v>41488.29</v>
      </c>
      <c r="N14" s="45">
        <f t="shared" si="14"/>
        <v>43565.14</v>
      </c>
      <c r="O14" s="45">
        <f t="shared" si="14"/>
        <v>156265.71</v>
      </c>
      <c r="P14" s="45">
        <f t="shared" si="14"/>
        <v>6006</v>
      </c>
      <c r="Q14" s="45">
        <f t="shared" si="14"/>
        <v>15058.29</v>
      </c>
      <c r="R14" s="45">
        <f t="shared" si="14"/>
        <v>74178</v>
      </c>
      <c r="S14" s="45">
        <f t="shared" si="14"/>
        <v>25735.71</v>
      </c>
      <c r="T14" s="45">
        <f t="shared" si="7"/>
        <v>1124574.8500000001</v>
      </c>
      <c r="U14" s="46"/>
    </row>
    <row r="15" spans="1:21">
      <c r="A15" s="42" t="s">
        <v>53</v>
      </c>
      <c r="B15" s="43" t="s">
        <v>55</v>
      </c>
      <c r="C15" s="43"/>
      <c r="D15" s="44" t="s">
        <v>28</v>
      </c>
      <c r="E15" s="45">
        <v>22382100</v>
      </c>
      <c r="F15" s="45">
        <v>14538800</v>
      </c>
      <c r="G15" s="45">
        <v>15304000</v>
      </c>
      <c r="H15" s="45">
        <v>17982200</v>
      </c>
      <c r="I15" s="45">
        <v>38260000</v>
      </c>
      <c r="J15" s="45">
        <v>10138900</v>
      </c>
      <c r="K15" s="45">
        <v>9952200</v>
      </c>
      <c r="L15" s="45">
        <v>8380800</v>
      </c>
      <c r="M15" s="45">
        <v>7507800</v>
      </c>
      <c r="N15" s="45">
        <v>7857000</v>
      </c>
      <c r="O15" s="45">
        <v>26782000</v>
      </c>
      <c r="P15" s="45">
        <v>928500</v>
      </c>
      <c r="Q15" s="45">
        <v>2269800</v>
      </c>
      <c r="R15" s="45">
        <v>13391000</v>
      </c>
      <c r="S15" s="45">
        <v>5238000</v>
      </c>
      <c r="T15" s="45">
        <f t="shared" si="7"/>
        <v>200913100</v>
      </c>
      <c r="U15" s="46"/>
    </row>
    <row r="16" spans="1:21" ht="22.5">
      <c r="A16" s="42" t="s">
        <v>54</v>
      </c>
      <c r="B16" s="51" t="s">
        <v>57</v>
      </c>
      <c r="C16" s="51" t="s">
        <v>35</v>
      </c>
      <c r="D16" s="52" t="s">
        <v>58</v>
      </c>
      <c r="E16" s="53">
        <f>E15-E17</f>
        <v>22163352</v>
      </c>
      <c r="F16" s="53">
        <f t="shared" ref="F16:S16" si="15">F15-F17</f>
        <v>14333288</v>
      </c>
      <c r="G16" s="53">
        <f t="shared" si="15"/>
        <v>14797900</v>
      </c>
      <c r="H16" s="53">
        <f t="shared" si="15"/>
        <v>17499440</v>
      </c>
      <c r="I16" s="53">
        <f t="shared" si="15"/>
        <v>37955440</v>
      </c>
      <c r="J16" s="53">
        <f t="shared" si="15"/>
        <v>9945508</v>
      </c>
      <c r="K16" s="53">
        <f t="shared" si="15"/>
        <v>9755268</v>
      </c>
      <c r="L16" s="53">
        <f t="shared" si="15"/>
        <v>8161068</v>
      </c>
      <c r="M16" s="53">
        <f t="shared" si="15"/>
        <v>7292784</v>
      </c>
      <c r="N16" s="53">
        <f t="shared" si="15"/>
        <v>7666416</v>
      </c>
      <c r="O16" s="53">
        <f t="shared" si="15"/>
        <v>26542192</v>
      </c>
      <c r="P16" s="53">
        <f t="shared" si="15"/>
        <v>928500</v>
      </c>
      <c r="Q16" s="53">
        <f t="shared" si="15"/>
        <v>2096964</v>
      </c>
      <c r="R16" s="53">
        <f t="shared" si="15"/>
        <v>13205528</v>
      </c>
      <c r="S16" s="53">
        <f t="shared" si="15"/>
        <v>5048856</v>
      </c>
      <c r="T16" s="45">
        <f t="shared" si="7"/>
        <v>197392504</v>
      </c>
      <c r="U16" s="52"/>
    </row>
    <row r="17" spans="1:21">
      <c r="A17" s="42" t="s">
        <v>56</v>
      </c>
      <c r="B17" s="51" t="s">
        <v>60</v>
      </c>
      <c r="C17" s="51" t="s">
        <v>35</v>
      </c>
      <c r="D17" s="52" t="s">
        <v>61</v>
      </c>
      <c r="E17" s="53">
        <f>(3110+12619)*12+10000+20000</f>
        <v>218748</v>
      </c>
      <c r="F17" s="53">
        <f>(3520+11106)*12+30000</f>
        <v>205512</v>
      </c>
      <c r="G17" s="53">
        <f>(3980+3930+16388+12877)*12+60000</f>
        <v>506100</v>
      </c>
      <c r="H17" s="53">
        <f>(4080+11706+3770+15674)*12+60000</f>
        <v>482760</v>
      </c>
      <c r="I17" s="53">
        <f>(4070+18810)*12+30000</f>
        <v>304560</v>
      </c>
      <c r="J17" s="53">
        <f>(3570+10046)*12+30000</f>
        <v>193392</v>
      </c>
      <c r="K17" s="53">
        <f>(2825+11086)*12+30000</f>
        <v>196932</v>
      </c>
      <c r="L17" s="53">
        <f>(3425+12386)*12+30000</f>
        <v>219732</v>
      </c>
      <c r="M17" s="53">
        <f>(3375+12043)*12+30000</f>
        <v>215016</v>
      </c>
      <c r="N17" s="53">
        <f>(3055+10327)*12+30000</f>
        <v>190584</v>
      </c>
      <c r="O17" s="53">
        <f>(3420+14064)*12+30000</f>
        <v>239808</v>
      </c>
      <c r="P17" s="53"/>
      <c r="Q17" s="53">
        <f>(2665+9238)*12+30000</f>
        <v>172836</v>
      </c>
      <c r="R17" s="53">
        <f>(2910+10046)*12+30000</f>
        <v>185472</v>
      </c>
      <c r="S17" s="53">
        <f>(3045+10217)*12+30000</f>
        <v>189144</v>
      </c>
      <c r="T17" s="45">
        <f t="shared" si="7"/>
        <v>3520596</v>
      </c>
      <c r="U17" s="52"/>
    </row>
    <row r="18" spans="1:21">
      <c r="A18" s="42" t="s">
        <v>59</v>
      </c>
      <c r="B18" s="43" t="s">
        <v>63</v>
      </c>
      <c r="C18" s="43"/>
      <c r="D18" s="52" t="s">
        <v>28</v>
      </c>
      <c r="E18" s="54">
        <f>E19</f>
        <v>2802168</v>
      </c>
      <c r="F18" s="54">
        <f>F19</f>
        <v>1837278</v>
      </c>
      <c r="G18" s="54">
        <f t="shared" ref="G18:S18" si="16">G19</f>
        <v>1880622</v>
      </c>
      <c r="H18" s="54">
        <f t="shared" si="16"/>
        <v>2090070</v>
      </c>
      <c r="I18" s="54">
        <f t="shared" si="16"/>
        <v>4185396</v>
      </c>
      <c r="J18" s="54">
        <f t="shared" si="16"/>
        <v>984240</v>
      </c>
      <c r="K18" s="54">
        <f t="shared" si="16"/>
        <v>1240182</v>
      </c>
      <c r="L18" s="54">
        <f t="shared" si="16"/>
        <v>987876</v>
      </c>
      <c r="M18" s="54">
        <f t="shared" si="16"/>
        <v>871254</v>
      </c>
      <c r="N18" s="54">
        <f t="shared" si="16"/>
        <v>914868</v>
      </c>
      <c r="O18" s="54">
        <f t="shared" si="16"/>
        <v>3281580</v>
      </c>
      <c r="P18" s="54">
        <f t="shared" si="16"/>
        <v>126126</v>
      </c>
      <c r="Q18" s="54">
        <f t="shared" si="16"/>
        <v>316224</v>
      </c>
      <c r="R18" s="54">
        <f t="shared" si="16"/>
        <v>1557738</v>
      </c>
      <c r="S18" s="54">
        <f t="shared" si="16"/>
        <v>540450</v>
      </c>
      <c r="T18" s="45">
        <f t="shared" si="7"/>
        <v>23616072</v>
      </c>
      <c r="U18" s="52"/>
    </row>
    <row r="19" spans="1:21">
      <c r="A19" s="42" t="s">
        <v>62</v>
      </c>
      <c r="B19" s="43" t="s">
        <v>351</v>
      </c>
      <c r="C19" s="43" t="s">
        <v>66</v>
      </c>
      <c r="D19" s="52" t="s">
        <v>28</v>
      </c>
      <c r="E19" s="54">
        <f>ROUND(E28/0.07*0.105,2)</f>
        <v>2802168</v>
      </c>
      <c r="F19" s="54">
        <f>ROUND(F28/0.07*0.105,2)</f>
        <v>1837278</v>
      </c>
      <c r="G19" s="54">
        <f t="shared" ref="G19:S19" si="17">ROUND(G28/0.07*0.105,2)</f>
        <v>1880622</v>
      </c>
      <c r="H19" s="54">
        <f t="shared" si="17"/>
        <v>2090070</v>
      </c>
      <c r="I19" s="54">
        <f t="shared" si="17"/>
        <v>4185396</v>
      </c>
      <c r="J19" s="54">
        <f t="shared" si="17"/>
        <v>984240</v>
      </c>
      <c r="K19" s="54">
        <f t="shared" si="17"/>
        <v>1240182</v>
      </c>
      <c r="L19" s="54">
        <f t="shared" si="17"/>
        <v>987876</v>
      </c>
      <c r="M19" s="54">
        <f t="shared" si="17"/>
        <v>871254</v>
      </c>
      <c r="N19" s="54">
        <f t="shared" si="17"/>
        <v>914868</v>
      </c>
      <c r="O19" s="54">
        <f t="shared" si="17"/>
        <v>3281580</v>
      </c>
      <c r="P19" s="54">
        <f t="shared" si="17"/>
        <v>126126</v>
      </c>
      <c r="Q19" s="54">
        <f t="shared" si="17"/>
        <v>316224</v>
      </c>
      <c r="R19" s="54">
        <f t="shared" si="17"/>
        <v>1557738</v>
      </c>
      <c r="S19" s="54">
        <f t="shared" si="17"/>
        <v>540450</v>
      </c>
      <c r="T19" s="45">
        <f t="shared" si="7"/>
        <v>23616072</v>
      </c>
      <c r="U19" s="52"/>
    </row>
    <row r="20" spans="1:21">
      <c r="A20" s="42" t="s">
        <v>64</v>
      </c>
      <c r="B20" s="43" t="s">
        <v>68</v>
      </c>
      <c r="C20" s="43"/>
      <c r="D20" s="52" t="s">
        <v>51</v>
      </c>
      <c r="E20" s="54">
        <f>E21+E22</f>
        <v>1067492.58</v>
      </c>
      <c r="F20" s="54">
        <f>F21+F22</f>
        <v>699915.42</v>
      </c>
      <c r="G20" s="54">
        <f t="shared" ref="G20:S20" si="18">G21+G22</f>
        <v>716427.42</v>
      </c>
      <c r="H20" s="54">
        <f t="shared" si="18"/>
        <v>796217.14</v>
      </c>
      <c r="I20" s="54">
        <f t="shared" si="18"/>
        <v>1594436.58</v>
      </c>
      <c r="J20" s="54">
        <f t="shared" si="18"/>
        <v>374948.58</v>
      </c>
      <c r="K20" s="54">
        <f t="shared" si="18"/>
        <v>472450.28</v>
      </c>
      <c r="L20" s="54">
        <f t="shared" si="18"/>
        <v>376333.72</v>
      </c>
      <c r="M20" s="54">
        <f t="shared" si="18"/>
        <v>331906.28000000003</v>
      </c>
      <c r="N20" s="54">
        <f t="shared" si="18"/>
        <v>348521.14</v>
      </c>
      <c r="O20" s="54">
        <f t="shared" si="18"/>
        <v>1250125.72</v>
      </c>
      <c r="P20" s="54">
        <f t="shared" si="18"/>
        <v>48048</v>
      </c>
      <c r="Q20" s="54">
        <f t="shared" si="18"/>
        <v>120466.28</v>
      </c>
      <c r="R20" s="54">
        <f t="shared" si="18"/>
        <v>593424</v>
      </c>
      <c r="S20" s="54">
        <f t="shared" si="18"/>
        <v>205885.72</v>
      </c>
      <c r="T20" s="45">
        <f t="shared" si="7"/>
        <v>8996598.8600000013</v>
      </c>
      <c r="U20" s="52"/>
    </row>
    <row r="21" spans="1:21">
      <c r="A21" s="42" t="s">
        <v>67</v>
      </c>
      <c r="B21" s="43" t="s">
        <v>352</v>
      </c>
      <c r="C21" s="43" t="s">
        <v>71</v>
      </c>
      <c r="D21" s="52" t="s">
        <v>51</v>
      </c>
      <c r="E21" s="54">
        <f>ROUND(E28/0.07*0.02,2)</f>
        <v>533746.29</v>
      </c>
      <c r="F21" s="54">
        <f>ROUND(F28/0.07*0.02,2)</f>
        <v>349957.71</v>
      </c>
      <c r="G21" s="54">
        <f t="shared" ref="G21:S21" si="19">ROUND(G28/0.07*0.02,2)</f>
        <v>358213.71</v>
      </c>
      <c r="H21" s="54">
        <f t="shared" si="19"/>
        <v>398108.57</v>
      </c>
      <c r="I21" s="54">
        <f t="shared" si="19"/>
        <v>797218.29</v>
      </c>
      <c r="J21" s="54">
        <f t="shared" si="19"/>
        <v>187474.29</v>
      </c>
      <c r="K21" s="54">
        <f t="shared" si="19"/>
        <v>236225.14</v>
      </c>
      <c r="L21" s="54">
        <f t="shared" si="19"/>
        <v>188166.86</v>
      </c>
      <c r="M21" s="54">
        <f t="shared" si="19"/>
        <v>165953.14000000001</v>
      </c>
      <c r="N21" s="54">
        <f t="shared" si="19"/>
        <v>174260.57</v>
      </c>
      <c r="O21" s="54">
        <f t="shared" si="19"/>
        <v>625062.86</v>
      </c>
      <c r="P21" s="54">
        <f t="shared" si="19"/>
        <v>24024</v>
      </c>
      <c r="Q21" s="54">
        <f t="shared" si="19"/>
        <v>60233.14</v>
      </c>
      <c r="R21" s="54">
        <f t="shared" si="19"/>
        <v>296712</v>
      </c>
      <c r="S21" s="54">
        <f t="shared" si="19"/>
        <v>102942.86</v>
      </c>
      <c r="T21" s="45">
        <f t="shared" si="7"/>
        <v>4498299.4300000006</v>
      </c>
      <c r="U21" s="52"/>
    </row>
    <row r="22" spans="1:21">
      <c r="A22" s="42" t="s">
        <v>69</v>
      </c>
      <c r="B22" s="43" t="s">
        <v>353</v>
      </c>
      <c r="C22" s="43" t="s">
        <v>71</v>
      </c>
      <c r="D22" s="52" t="s">
        <v>51</v>
      </c>
      <c r="E22" s="54">
        <f>ROUND(E28/0.07*0.02,2)</f>
        <v>533746.29</v>
      </c>
      <c r="F22" s="54">
        <f>ROUND(F28/0.07*0.02,2)</f>
        <v>349957.71</v>
      </c>
      <c r="G22" s="54">
        <f t="shared" ref="G22:S22" si="20">ROUND(G28/0.07*0.02,2)</f>
        <v>358213.71</v>
      </c>
      <c r="H22" s="54">
        <f t="shared" si="20"/>
        <v>398108.57</v>
      </c>
      <c r="I22" s="54">
        <f t="shared" si="20"/>
        <v>797218.29</v>
      </c>
      <c r="J22" s="54">
        <f t="shared" si="20"/>
        <v>187474.29</v>
      </c>
      <c r="K22" s="54">
        <f t="shared" si="20"/>
        <v>236225.14</v>
      </c>
      <c r="L22" s="54">
        <f t="shared" si="20"/>
        <v>188166.86</v>
      </c>
      <c r="M22" s="54">
        <f t="shared" si="20"/>
        <v>165953.14000000001</v>
      </c>
      <c r="N22" s="54">
        <f t="shared" si="20"/>
        <v>174260.57</v>
      </c>
      <c r="O22" s="54">
        <f t="shared" si="20"/>
        <v>625062.86</v>
      </c>
      <c r="P22" s="54">
        <f t="shared" si="20"/>
        <v>24024</v>
      </c>
      <c r="Q22" s="54">
        <f t="shared" si="20"/>
        <v>60233.14</v>
      </c>
      <c r="R22" s="54">
        <f t="shared" si="20"/>
        <v>296712</v>
      </c>
      <c r="S22" s="54">
        <f t="shared" si="20"/>
        <v>102942.86</v>
      </c>
      <c r="T22" s="45">
        <f t="shared" si="7"/>
        <v>4498299.4300000006</v>
      </c>
      <c r="U22" s="52"/>
    </row>
    <row r="23" spans="1:21">
      <c r="A23" s="42" t="s">
        <v>72</v>
      </c>
      <c r="B23" s="43" t="s">
        <v>75</v>
      </c>
      <c r="C23" s="43"/>
      <c r="D23" s="44" t="s">
        <v>28</v>
      </c>
      <c r="E23" s="45">
        <f>E24</f>
        <v>4269970.29</v>
      </c>
      <c r="F23" s="45">
        <f>F24</f>
        <v>2799661.71</v>
      </c>
      <c r="G23" s="45">
        <f t="shared" ref="G23:S23" si="21">G24</f>
        <v>2865709.71</v>
      </c>
      <c r="H23" s="45">
        <f t="shared" si="21"/>
        <v>3184868.57</v>
      </c>
      <c r="I23" s="45">
        <f t="shared" si="21"/>
        <v>6377746.29</v>
      </c>
      <c r="J23" s="45">
        <f t="shared" si="21"/>
        <v>1499794.29</v>
      </c>
      <c r="K23" s="45">
        <f t="shared" si="21"/>
        <v>1889801.14</v>
      </c>
      <c r="L23" s="45">
        <f t="shared" si="21"/>
        <v>1505334.86</v>
      </c>
      <c r="M23" s="45">
        <f t="shared" si="21"/>
        <v>1327625.1399999999</v>
      </c>
      <c r="N23" s="45">
        <f t="shared" si="21"/>
        <v>1394084.57</v>
      </c>
      <c r="O23" s="45">
        <f t="shared" si="21"/>
        <v>5000502.8600000003</v>
      </c>
      <c r="P23" s="45">
        <f t="shared" si="21"/>
        <v>192192</v>
      </c>
      <c r="Q23" s="45">
        <f t="shared" si="21"/>
        <v>481865.14</v>
      </c>
      <c r="R23" s="45">
        <f t="shared" si="21"/>
        <v>2373696</v>
      </c>
      <c r="S23" s="45">
        <f t="shared" si="21"/>
        <v>823542.86</v>
      </c>
      <c r="T23" s="45">
        <f t="shared" si="7"/>
        <v>35986395.43</v>
      </c>
      <c r="U23" s="46"/>
    </row>
    <row r="24" spans="1:21" s="50" customFormat="1">
      <c r="A24" s="42" t="s">
        <v>74</v>
      </c>
      <c r="B24" s="49" t="s">
        <v>354</v>
      </c>
      <c r="C24" s="49" t="s">
        <v>78</v>
      </c>
      <c r="D24" s="46" t="s">
        <v>51</v>
      </c>
      <c r="E24" s="45">
        <f>ROUND(E28/0.07*0.16,2)</f>
        <v>4269970.29</v>
      </c>
      <c r="F24" s="45">
        <f>ROUND(F28/0.07*0.16,2)</f>
        <v>2799661.71</v>
      </c>
      <c r="G24" s="45">
        <f t="shared" ref="G24:S24" si="22">ROUND(G28/0.07*0.16,2)</f>
        <v>2865709.71</v>
      </c>
      <c r="H24" s="45">
        <f t="shared" si="22"/>
        <v>3184868.57</v>
      </c>
      <c r="I24" s="45">
        <f t="shared" si="22"/>
        <v>6377746.29</v>
      </c>
      <c r="J24" s="45">
        <f t="shared" si="22"/>
        <v>1499794.29</v>
      </c>
      <c r="K24" s="45">
        <f t="shared" si="22"/>
        <v>1889801.14</v>
      </c>
      <c r="L24" s="45">
        <f t="shared" si="22"/>
        <v>1505334.86</v>
      </c>
      <c r="M24" s="45">
        <f t="shared" si="22"/>
        <v>1327625.1399999999</v>
      </c>
      <c r="N24" s="45">
        <f t="shared" si="22"/>
        <v>1394084.57</v>
      </c>
      <c r="O24" s="45">
        <f t="shared" si="22"/>
        <v>5000502.8600000003</v>
      </c>
      <c r="P24" s="45">
        <f t="shared" si="22"/>
        <v>192192</v>
      </c>
      <c r="Q24" s="45">
        <f t="shared" si="22"/>
        <v>481865.14</v>
      </c>
      <c r="R24" s="45">
        <f t="shared" si="22"/>
        <v>2373696</v>
      </c>
      <c r="S24" s="45">
        <f t="shared" si="22"/>
        <v>823542.86</v>
      </c>
      <c r="T24" s="45">
        <f t="shared" si="7"/>
        <v>35986395.43</v>
      </c>
      <c r="U24" s="46"/>
    </row>
    <row r="25" spans="1:21">
      <c r="A25" s="42" t="s">
        <v>76</v>
      </c>
      <c r="B25" s="43" t="s">
        <v>80</v>
      </c>
      <c r="C25" s="43"/>
      <c r="D25" s="44" t="s">
        <v>28</v>
      </c>
      <c r="E25" s="45">
        <f>E26</f>
        <v>2134985.14</v>
      </c>
      <c r="F25" s="45">
        <f>F26</f>
        <v>1399830.86</v>
      </c>
      <c r="G25" s="45">
        <f t="shared" ref="G25:S25" si="23">G26</f>
        <v>1432854.86</v>
      </c>
      <c r="H25" s="45">
        <f t="shared" si="23"/>
        <v>1592434.29</v>
      </c>
      <c r="I25" s="45">
        <f t="shared" si="23"/>
        <v>3188873.14</v>
      </c>
      <c r="J25" s="45">
        <f t="shared" si="23"/>
        <v>749897.14</v>
      </c>
      <c r="K25" s="45">
        <f t="shared" si="23"/>
        <v>944900.57</v>
      </c>
      <c r="L25" s="45">
        <f t="shared" si="23"/>
        <v>752667.43</v>
      </c>
      <c r="M25" s="45">
        <f t="shared" si="23"/>
        <v>663812.56999999995</v>
      </c>
      <c r="N25" s="45">
        <f t="shared" si="23"/>
        <v>697042.29</v>
      </c>
      <c r="O25" s="45">
        <f t="shared" si="23"/>
        <v>2500251.4300000002</v>
      </c>
      <c r="P25" s="45">
        <f t="shared" si="23"/>
        <v>96096</v>
      </c>
      <c r="Q25" s="45">
        <f t="shared" si="23"/>
        <v>240932.57</v>
      </c>
      <c r="R25" s="45">
        <f t="shared" si="23"/>
        <v>1186848</v>
      </c>
      <c r="S25" s="45">
        <f t="shared" si="23"/>
        <v>411771.43</v>
      </c>
      <c r="T25" s="45">
        <f t="shared" si="7"/>
        <v>17993197.720000003</v>
      </c>
      <c r="U25" s="46"/>
    </row>
    <row r="26" spans="1:21" s="50" customFormat="1">
      <c r="A26" s="42" t="s">
        <v>79</v>
      </c>
      <c r="B26" s="49" t="s">
        <v>82</v>
      </c>
      <c r="C26" s="49" t="s">
        <v>83</v>
      </c>
      <c r="D26" s="46" t="s">
        <v>51</v>
      </c>
      <c r="E26" s="45">
        <f>ROUND(E28/0.07*0.08,2)</f>
        <v>2134985.14</v>
      </c>
      <c r="F26" s="45">
        <f>ROUND(F28/0.07*0.08,2)</f>
        <v>1399830.86</v>
      </c>
      <c r="G26" s="45">
        <f t="shared" ref="G26:S26" si="24">ROUND(G28/0.07*0.08,2)</f>
        <v>1432854.86</v>
      </c>
      <c r="H26" s="45">
        <f t="shared" si="24"/>
        <v>1592434.29</v>
      </c>
      <c r="I26" s="45">
        <f t="shared" si="24"/>
        <v>3188873.14</v>
      </c>
      <c r="J26" s="45">
        <f t="shared" si="24"/>
        <v>749897.14</v>
      </c>
      <c r="K26" s="45">
        <f t="shared" si="24"/>
        <v>944900.57</v>
      </c>
      <c r="L26" s="45">
        <f t="shared" si="24"/>
        <v>752667.43</v>
      </c>
      <c r="M26" s="45">
        <f t="shared" si="24"/>
        <v>663812.56999999995</v>
      </c>
      <c r="N26" s="45">
        <f t="shared" si="24"/>
        <v>697042.29</v>
      </c>
      <c r="O26" s="45">
        <f t="shared" si="24"/>
        <v>2500251.4300000002</v>
      </c>
      <c r="P26" s="45">
        <f t="shared" si="24"/>
        <v>96096</v>
      </c>
      <c r="Q26" s="45">
        <f t="shared" si="24"/>
        <v>240932.57</v>
      </c>
      <c r="R26" s="45">
        <f t="shared" si="24"/>
        <v>1186848</v>
      </c>
      <c r="S26" s="45">
        <f t="shared" si="24"/>
        <v>411771.43</v>
      </c>
      <c r="T26" s="45">
        <f t="shared" si="7"/>
        <v>17993197.720000003</v>
      </c>
      <c r="U26" s="46"/>
    </row>
    <row r="27" spans="1:21" ht="22.5">
      <c r="A27" s="42" t="s">
        <v>81</v>
      </c>
      <c r="B27" s="43" t="s">
        <v>85</v>
      </c>
      <c r="C27" s="51" t="s">
        <v>35</v>
      </c>
      <c r="D27" s="46" t="s">
        <v>355</v>
      </c>
      <c r="E27" s="45">
        <f>6000*E93</f>
        <v>702000</v>
      </c>
      <c r="F27" s="45">
        <f>6000*F93</f>
        <v>456000</v>
      </c>
      <c r="G27" s="45">
        <f t="shared" ref="G27:T27" si="25">6000*G93</f>
        <v>480000</v>
      </c>
      <c r="H27" s="45">
        <f t="shared" si="25"/>
        <v>564000</v>
      </c>
      <c r="I27" s="45">
        <f t="shared" si="25"/>
        <v>1200000</v>
      </c>
      <c r="J27" s="45">
        <f t="shared" si="25"/>
        <v>318000</v>
      </c>
      <c r="K27" s="45">
        <f t="shared" si="25"/>
        <v>342000</v>
      </c>
      <c r="L27" s="45">
        <f t="shared" si="25"/>
        <v>288000</v>
      </c>
      <c r="M27" s="45">
        <f t="shared" si="25"/>
        <v>258000</v>
      </c>
      <c r="N27" s="45">
        <f t="shared" si="25"/>
        <v>270000</v>
      </c>
      <c r="O27" s="45">
        <f t="shared" si="25"/>
        <v>840000</v>
      </c>
      <c r="P27" s="45">
        <f t="shared" si="25"/>
        <v>30000</v>
      </c>
      <c r="Q27" s="45">
        <f t="shared" si="25"/>
        <v>78000</v>
      </c>
      <c r="R27" s="45">
        <f t="shared" si="25"/>
        <v>420000</v>
      </c>
      <c r="S27" s="45">
        <f t="shared" si="25"/>
        <v>180000</v>
      </c>
      <c r="T27" s="45">
        <f t="shared" si="25"/>
        <v>6426000</v>
      </c>
      <c r="U27" s="46"/>
    </row>
    <row r="28" spans="1:21">
      <c r="A28" s="42" t="s">
        <v>84</v>
      </c>
      <c r="B28" s="43" t="s">
        <v>88</v>
      </c>
      <c r="C28" s="43" t="s">
        <v>88</v>
      </c>
      <c r="D28" s="44" t="s">
        <v>356</v>
      </c>
      <c r="E28" s="53">
        <f>155676*12</f>
        <v>1868112</v>
      </c>
      <c r="F28" s="53">
        <f>102071*12</f>
        <v>1224852</v>
      </c>
      <c r="G28" s="53">
        <f>104479*12</f>
        <v>1253748</v>
      </c>
      <c r="H28" s="53">
        <f>116115*12</f>
        <v>1393380</v>
      </c>
      <c r="I28" s="53">
        <f>232522*12</f>
        <v>2790264</v>
      </c>
      <c r="J28" s="53">
        <f>54680*12</f>
        <v>656160</v>
      </c>
      <c r="K28" s="53">
        <f>68899*12</f>
        <v>826788</v>
      </c>
      <c r="L28" s="53">
        <f>54882*12</f>
        <v>658584</v>
      </c>
      <c r="M28" s="53">
        <f>48403*12</f>
        <v>580836</v>
      </c>
      <c r="N28" s="53">
        <f>50826*12</f>
        <v>609912</v>
      </c>
      <c r="O28" s="53">
        <f>182310*12</f>
        <v>2187720</v>
      </c>
      <c r="P28" s="53">
        <f>7007*12</f>
        <v>84084</v>
      </c>
      <c r="Q28" s="53">
        <f>17568*12</f>
        <v>210816</v>
      </c>
      <c r="R28" s="53">
        <f>86541*12</f>
        <v>1038492</v>
      </c>
      <c r="S28" s="53">
        <f>30025*12</f>
        <v>360300</v>
      </c>
      <c r="T28" s="45">
        <f t="shared" ref="T28:T57" si="26">SUM(E28:S28)</f>
        <v>15744048</v>
      </c>
      <c r="U28" s="52"/>
    </row>
    <row r="29" spans="1:21">
      <c r="A29" s="42" t="s">
        <v>87</v>
      </c>
      <c r="B29" s="43" t="s">
        <v>357</v>
      </c>
      <c r="C29" s="43" t="s">
        <v>358</v>
      </c>
      <c r="D29" s="46" t="s">
        <v>359</v>
      </c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53"/>
      <c r="P29" s="53"/>
      <c r="Q29" s="53"/>
      <c r="R29" s="53"/>
      <c r="S29" s="53"/>
      <c r="T29" s="45">
        <f t="shared" si="26"/>
        <v>0</v>
      </c>
      <c r="U29" s="52"/>
    </row>
    <row r="30" spans="1:21">
      <c r="A30" s="42" t="s">
        <v>90</v>
      </c>
      <c r="B30" s="43" t="s">
        <v>95</v>
      </c>
      <c r="C30" s="43"/>
      <c r="D30" s="44" t="s">
        <v>28</v>
      </c>
      <c r="E30" s="45">
        <f>E31+E39+E42+E44</f>
        <v>6240</v>
      </c>
      <c r="F30" s="45">
        <f t="shared" ref="F30:M30" si="27">F31+F39+F42+F44</f>
        <v>10400</v>
      </c>
      <c r="G30" s="45">
        <f t="shared" si="27"/>
        <v>6380</v>
      </c>
      <c r="H30" s="45">
        <f t="shared" si="27"/>
        <v>3010</v>
      </c>
      <c r="I30" s="45">
        <f t="shared" si="27"/>
        <v>6770</v>
      </c>
      <c r="J30" s="45">
        <f t="shared" si="27"/>
        <v>3850</v>
      </c>
      <c r="K30" s="45">
        <f t="shared" si="27"/>
        <v>8100</v>
      </c>
      <c r="L30" s="45">
        <f t="shared" si="27"/>
        <v>9460</v>
      </c>
      <c r="M30" s="45">
        <f t="shared" si="27"/>
        <v>7970</v>
      </c>
      <c r="N30" s="45">
        <f>N31+N39+N42+N44</f>
        <v>5290</v>
      </c>
      <c r="O30" s="45">
        <f t="shared" ref="O30" si="28">O31+O39+O42+O44</f>
        <v>13400</v>
      </c>
      <c r="P30" s="45">
        <f t="shared" ref="P30" si="29">P31+P39+P42+P44</f>
        <v>0</v>
      </c>
      <c r="Q30" s="45">
        <f t="shared" ref="Q30" si="30">Q31+Q39+Q42+Q44</f>
        <v>1470</v>
      </c>
      <c r="R30" s="45">
        <f t="shared" ref="R30" si="31">R31+R39+R42+R44</f>
        <v>4160</v>
      </c>
      <c r="S30" s="45">
        <f t="shared" ref="S30" si="32">S31+S39+S42+S44</f>
        <v>3800</v>
      </c>
      <c r="T30" s="45">
        <f t="shared" si="26"/>
        <v>90300</v>
      </c>
      <c r="U30" s="46"/>
    </row>
    <row r="31" spans="1:21">
      <c r="A31" s="42" t="s">
        <v>94</v>
      </c>
      <c r="B31" s="43" t="s">
        <v>97</v>
      </c>
      <c r="C31" s="43"/>
      <c r="D31" s="44" t="s">
        <v>28</v>
      </c>
      <c r="E31" s="45">
        <f>E32+E33+E34+E35+E36+E37+E38</f>
        <v>0</v>
      </c>
      <c r="F31" s="45">
        <f>F32+F33+F34+F35+F36+F37+F38</f>
        <v>0</v>
      </c>
      <c r="G31" s="45">
        <f t="shared" ref="G31:S31" si="33">G32+G33+G34+G35+G36+G37+G38</f>
        <v>0</v>
      </c>
      <c r="H31" s="45">
        <f t="shared" si="33"/>
        <v>0</v>
      </c>
      <c r="I31" s="45">
        <f t="shared" si="33"/>
        <v>0</v>
      </c>
      <c r="J31" s="45">
        <f t="shared" si="33"/>
        <v>0</v>
      </c>
      <c r="K31" s="45">
        <f t="shared" si="33"/>
        <v>0</v>
      </c>
      <c r="L31" s="45">
        <f t="shared" si="33"/>
        <v>0</v>
      </c>
      <c r="M31" s="45">
        <f t="shared" si="33"/>
        <v>0</v>
      </c>
      <c r="N31" s="45">
        <f t="shared" si="33"/>
        <v>0</v>
      </c>
      <c r="O31" s="45">
        <f t="shared" si="33"/>
        <v>0</v>
      </c>
      <c r="P31" s="45">
        <f t="shared" si="33"/>
        <v>0</v>
      </c>
      <c r="Q31" s="45">
        <f t="shared" si="33"/>
        <v>0</v>
      </c>
      <c r="R31" s="45">
        <f t="shared" si="33"/>
        <v>0</v>
      </c>
      <c r="S31" s="45">
        <f t="shared" si="33"/>
        <v>0</v>
      </c>
      <c r="T31" s="45">
        <f t="shared" si="26"/>
        <v>0</v>
      </c>
      <c r="U31" s="46"/>
    </row>
    <row r="32" spans="1:21">
      <c r="A32" s="42" t="s">
        <v>96</v>
      </c>
      <c r="B32" s="43" t="s">
        <v>99</v>
      </c>
      <c r="C32" s="43" t="s">
        <v>100</v>
      </c>
      <c r="D32" s="52" t="s">
        <v>101</v>
      </c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53"/>
      <c r="P32" s="53"/>
      <c r="Q32" s="53"/>
      <c r="R32" s="53"/>
      <c r="S32" s="53"/>
      <c r="T32" s="45">
        <f t="shared" si="26"/>
        <v>0</v>
      </c>
      <c r="U32" s="52"/>
    </row>
    <row r="33" spans="1:21">
      <c r="A33" s="42" t="s">
        <v>98</v>
      </c>
      <c r="B33" s="43" t="s">
        <v>103</v>
      </c>
      <c r="C33" s="43" t="s">
        <v>100</v>
      </c>
      <c r="D33" s="52" t="s">
        <v>101</v>
      </c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3"/>
      <c r="R33" s="53"/>
      <c r="S33" s="53"/>
      <c r="T33" s="45">
        <f t="shared" si="26"/>
        <v>0</v>
      </c>
      <c r="U33" s="52"/>
    </row>
    <row r="34" spans="1:21">
      <c r="A34" s="42" t="s">
        <v>102</v>
      </c>
      <c r="B34" s="43" t="s">
        <v>105</v>
      </c>
      <c r="C34" s="43" t="s">
        <v>100</v>
      </c>
      <c r="D34" s="52" t="s">
        <v>106</v>
      </c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45">
        <f t="shared" si="26"/>
        <v>0</v>
      </c>
      <c r="U34" s="52"/>
    </row>
    <row r="35" spans="1:21">
      <c r="A35" s="42" t="s">
        <v>104</v>
      </c>
      <c r="B35" s="43" t="s">
        <v>108</v>
      </c>
      <c r="C35" s="43" t="s">
        <v>100</v>
      </c>
      <c r="D35" s="52" t="s">
        <v>101</v>
      </c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45">
        <f t="shared" si="26"/>
        <v>0</v>
      </c>
      <c r="U35" s="52"/>
    </row>
    <row r="36" spans="1:21">
      <c r="A36" s="42" t="s">
        <v>107</v>
      </c>
      <c r="B36" s="43" t="s">
        <v>110</v>
      </c>
      <c r="C36" s="43" t="s">
        <v>100</v>
      </c>
      <c r="D36" s="52" t="s">
        <v>101</v>
      </c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45">
        <f t="shared" si="26"/>
        <v>0</v>
      </c>
      <c r="U36" s="52"/>
    </row>
    <row r="37" spans="1:21">
      <c r="A37" s="42" t="s">
        <v>109</v>
      </c>
      <c r="B37" s="43" t="s">
        <v>112</v>
      </c>
      <c r="C37" s="43" t="s">
        <v>100</v>
      </c>
      <c r="D37" s="52" t="s">
        <v>101</v>
      </c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45">
        <f t="shared" si="26"/>
        <v>0</v>
      </c>
      <c r="U37" s="52"/>
    </row>
    <row r="38" spans="1:21">
      <c r="A38" s="42" t="s">
        <v>111</v>
      </c>
      <c r="B38" s="43" t="s">
        <v>114</v>
      </c>
      <c r="C38" s="43" t="s">
        <v>100</v>
      </c>
      <c r="D38" s="52" t="s">
        <v>101</v>
      </c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45">
        <f t="shared" si="26"/>
        <v>0</v>
      </c>
      <c r="U38" s="52"/>
    </row>
    <row r="39" spans="1:21">
      <c r="A39" s="42" t="s">
        <v>113</v>
      </c>
      <c r="B39" s="43" t="s">
        <v>119</v>
      </c>
      <c r="C39" s="43"/>
      <c r="D39" s="44" t="s">
        <v>28</v>
      </c>
      <c r="E39" s="45">
        <f>E40+E41</f>
        <v>0</v>
      </c>
      <c r="F39" s="45">
        <f>F40+F41</f>
        <v>0</v>
      </c>
      <c r="G39" s="45">
        <f t="shared" ref="G39:S39" si="34">G40+G41</f>
        <v>0</v>
      </c>
      <c r="H39" s="45">
        <f t="shared" si="34"/>
        <v>0</v>
      </c>
      <c r="I39" s="45">
        <f t="shared" si="34"/>
        <v>0</v>
      </c>
      <c r="J39" s="45">
        <f t="shared" si="34"/>
        <v>0</v>
      </c>
      <c r="K39" s="45">
        <f t="shared" si="34"/>
        <v>0</v>
      </c>
      <c r="L39" s="45">
        <f t="shared" si="34"/>
        <v>0</v>
      </c>
      <c r="M39" s="45">
        <f t="shared" si="34"/>
        <v>0</v>
      </c>
      <c r="N39" s="45">
        <f t="shared" si="34"/>
        <v>0</v>
      </c>
      <c r="O39" s="45">
        <f t="shared" si="34"/>
        <v>0</v>
      </c>
      <c r="P39" s="45">
        <f t="shared" si="34"/>
        <v>0</v>
      </c>
      <c r="Q39" s="45">
        <f t="shared" si="34"/>
        <v>0</v>
      </c>
      <c r="R39" s="45">
        <f t="shared" si="34"/>
        <v>0</v>
      </c>
      <c r="S39" s="45">
        <f t="shared" si="34"/>
        <v>0</v>
      </c>
      <c r="T39" s="45">
        <f t="shared" si="26"/>
        <v>0</v>
      </c>
      <c r="U39" s="46"/>
    </row>
    <row r="40" spans="1:21" s="50" customFormat="1">
      <c r="A40" s="42" t="s">
        <v>115</v>
      </c>
      <c r="B40" s="49" t="s">
        <v>121</v>
      </c>
      <c r="C40" s="49" t="s">
        <v>35</v>
      </c>
      <c r="D40" s="46" t="s">
        <v>106</v>
      </c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45">
        <f t="shared" si="26"/>
        <v>0</v>
      </c>
      <c r="U40" s="46"/>
    </row>
    <row r="41" spans="1:21" s="50" customFormat="1">
      <c r="A41" s="42" t="s">
        <v>116</v>
      </c>
      <c r="B41" s="49" t="s">
        <v>123</v>
      </c>
      <c r="C41" s="49" t="s">
        <v>35</v>
      </c>
      <c r="D41" s="46" t="s">
        <v>106</v>
      </c>
      <c r="E41" s="55"/>
      <c r="F41" s="55"/>
      <c r="G41" s="55"/>
      <c r="H41" s="55"/>
      <c r="I41" s="55"/>
      <c r="J41" s="55"/>
      <c r="K41" s="55"/>
      <c r="L41" s="55"/>
      <c r="M41" s="55"/>
      <c r="N41" s="55"/>
      <c r="O41" s="55"/>
      <c r="P41" s="55"/>
      <c r="Q41" s="55"/>
      <c r="R41" s="55"/>
      <c r="S41" s="55"/>
      <c r="T41" s="45">
        <f t="shared" si="26"/>
        <v>0</v>
      </c>
      <c r="U41" s="46"/>
    </row>
    <row r="42" spans="1:21">
      <c r="A42" s="42" t="s">
        <v>118</v>
      </c>
      <c r="B42" s="43" t="s">
        <v>125</v>
      </c>
      <c r="C42" s="43"/>
      <c r="D42" s="44" t="s">
        <v>28</v>
      </c>
      <c r="E42" s="45">
        <f>E43</f>
        <v>5040</v>
      </c>
      <c r="F42" s="45">
        <f>F43</f>
        <v>5400</v>
      </c>
      <c r="G42" s="45">
        <f t="shared" ref="G42:S42" si="35">G43</f>
        <v>2880</v>
      </c>
      <c r="H42" s="45">
        <f t="shared" si="35"/>
        <v>2160</v>
      </c>
      <c r="I42" s="45">
        <f t="shared" si="35"/>
        <v>4320</v>
      </c>
      <c r="J42" s="45">
        <f t="shared" si="35"/>
        <v>1800</v>
      </c>
      <c r="K42" s="45">
        <f t="shared" si="35"/>
        <v>3600</v>
      </c>
      <c r="L42" s="45">
        <f t="shared" si="35"/>
        <v>3960</v>
      </c>
      <c r="M42" s="45">
        <f t="shared" si="35"/>
        <v>4320</v>
      </c>
      <c r="N42" s="45">
        <f t="shared" si="35"/>
        <v>3240</v>
      </c>
      <c r="O42" s="45">
        <f t="shared" si="35"/>
        <v>5400</v>
      </c>
      <c r="P42" s="45">
        <f t="shared" si="35"/>
        <v>0</v>
      </c>
      <c r="Q42" s="45">
        <f t="shared" si="35"/>
        <v>720</v>
      </c>
      <c r="R42" s="45">
        <f t="shared" si="35"/>
        <v>2160</v>
      </c>
      <c r="S42" s="45">
        <f t="shared" si="35"/>
        <v>1800</v>
      </c>
      <c r="T42" s="45">
        <f t="shared" si="26"/>
        <v>46800</v>
      </c>
      <c r="U42" s="46"/>
    </row>
    <row r="43" spans="1:21">
      <c r="A43" s="42" t="s">
        <v>120</v>
      </c>
      <c r="B43" s="43" t="s">
        <v>127</v>
      </c>
      <c r="C43" s="43" t="s">
        <v>35</v>
      </c>
      <c r="D43" s="44" t="s">
        <v>36</v>
      </c>
      <c r="E43" s="47">
        <f>420*12</f>
        <v>5040</v>
      </c>
      <c r="F43" s="47">
        <f>450*12</f>
        <v>5400</v>
      </c>
      <c r="G43" s="47">
        <f>240*12</f>
        <v>2880</v>
      </c>
      <c r="H43" s="47">
        <f>180*12</f>
        <v>2160</v>
      </c>
      <c r="I43" s="47">
        <f>360*12</f>
        <v>4320</v>
      </c>
      <c r="J43" s="47">
        <f>150*12</f>
        <v>1800</v>
      </c>
      <c r="K43" s="47">
        <f>300*12</f>
        <v>3600</v>
      </c>
      <c r="L43" s="47">
        <f>330*12</f>
        <v>3960</v>
      </c>
      <c r="M43" s="47">
        <f>360*12</f>
        <v>4320</v>
      </c>
      <c r="N43" s="47">
        <f>270*12</f>
        <v>3240</v>
      </c>
      <c r="O43" s="47">
        <f>450*12</f>
        <v>5400</v>
      </c>
      <c r="P43" s="47"/>
      <c r="Q43" s="47">
        <f>60*12</f>
        <v>720</v>
      </c>
      <c r="R43" s="47">
        <f>180*12</f>
        <v>2160</v>
      </c>
      <c r="S43" s="47">
        <f>150*12</f>
        <v>1800</v>
      </c>
      <c r="T43" s="45">
        <f t="shared" si="26"/>
        <v>46800</v>
      </c>
      <c r="U43" s="46"/>
    </row>
    <row r="44" spans="1:21">
      <c r="A44" s="42" t="s">
        <v>122</v>
      </c>
      <c r="B44" s="43" t="s">
        <v>129</v>
      </c>
      <c r="C44" s="43"/>
      <c r="D44" s="44" t="s">
        <v>28</v>
      </c>
      <c r="E44" s="45">
        <f>SUM(E45:E48)</f>
        <v>1200</v>
      </c>
      <c r="F44" s="45">
        <f>SUM(F45:F48)</f>
        <v>5000</v>
      </c>
      <c r="G44" s="45">
        <f t="shared" ref="G44:S44" si="36">SUM(G45:G48)</f>
        <v>3500</v>
      </c>
      <c r="H44" s="45">
        <f t="shared" si="36"/>
        <v>850</v>
      </c>
      <c r="I44" s="45">
        <f t="shared" si="36"/>
        <v>2450</v>
      </c>
      <c r="J44" s="45">
        <f t="shared" si="36"/>
        <v>2050</v>
      </c>
      <c r="K44" s="45">
        <f t="shared" si="36"/>
        <v>4500</v>
      </c>
      <c r="L44" s="45">
        <f t="shared" si="36"/>
        <v>5500</v>
      </c>
      <c r="M44" s="45">
        <f t="shared" si="36"/>
        <v>3650</v>
      </c>
      <c r="N44" s="45">
        <f t="shared" si="36"/>
        <v>2050</v>
      </c>
      <c r="O44" s="45">
        <f t="shared" si="36"/>
        <v>8000</v>
      </c>
      <c r="P44" s="45">
        <f t="shared" si="36"/>
        <v>0</v>
      </c>
      <c r="Q44" s="45">
        <f t="shared" si="36"/>
        <v>750</v>
      </c>
      <c r="R44" s="45">
        <f t="shared" si="36"/>
        <v>2000</v>
      </c>
      <c r="S44" s="45">
        <f t="shared" si="36"/>
        <v>2000</v>
      </c>
      <c r="T44" s="45">
        <f t="shared" si="26"/>
        <v>43500</v>
      </c>
      <c r="U44" s="46"/>
    </row>
    <row r="45" spans="1:21">
      <c r="A45" s="42" t="s">
        <v>124</v>
      </c>
      <c r="B45" s="43" t="s">
        <v>131</v>
      </c>
      <c r="C45" s="43" t="s">
        <v>35</v>
      </c>
      <c r="D45" s="44" t="s">
        <v>132</v>
      </c>
      <c r="E45" s="47">
        <v>1200</v>
      </c>
      <c r="F45" s="47">
        <v>5000</v>
      </c>
      <c r="G45" s="47">
        <v>3500</v>
      </c>
      <c r="H45" s="47">
        <v>850</v>
      </c>
      <c r="I45" s="47">
        <v>2450</v>
      </c>
      <c r="J45" s="47">
        <v>2050</v>
      </c>
      <c r="K45" s="47">
        <v>4500</v>
      </c>
      <c r="L45" s="47">
        <v>5500</v>
      </c>
      <c r="M45" s="47">
        <v>3650</v>
      </c>
      <c r="N45" s="47">
        <v>2050</v>
      </c>
      <c r="O45" s="47">
        <v>8000</v>
      </c>
      <c r="P45" s="47"/>
      <c r="Q45" s="47">
        <v>750</v>
      </c>
      <c r="R45" s="47">
        <v>2000</v>
      </c>
      <c r="S45" s="47">
        <v>2000</v>
      </c>
      <c r="T45" s="45">
        <f t="shared" si="26"/>
        <v>43500</v>
      </c>
      <c r="U45" s="46"/>
    </row>
    <row r="46" spans="1:21" s="50" customFormat="1">
      <c r="A46" s="42" t="s">
        <v>126</v>
      </c>
      <c r="B46" s="49" t="s">
        <v>134</v>
      </c>
      <c r="C46" s="49" t="s">
        <v>35</v>
      </c>
      <c r="D46" s="46" t="s">
        <v>135</v>
      </c>
      <c r="E46" s="55"/>
      <c r="F46" s="55"/>
      <c r="G46" s="55"/>
      <c r="H46" s="55"/>
      <c r="I46" s="55"/>
      <c r="J46" s="55"/>
      <c r="K46" s="55"/>
      <c r="L46" s="55"/>
      <c r="M46" s="55"/>
      <c r="N46" s="55"/>
      <c r="O46" s="55"/>
      <c r="P46" s="55"/>
      <c r="Q46" s="55"/>
      <c r="R46" s="55"/>
      <c r="S46" s="55"/>
      <c r="T46" s="45">
        <f t="shared" si="26"/>
        <v>0</v>
      </c>
      <c r="U46" s="46"/>
    </row>
    <row r="47" spans="1:21" s="50" customFormat="1">
      <c r="A47" s="42" t="s">
        <v>128</v>
      </c>
      <c r="B47" s="49" t="s">
        <v>137</v>
      </c>
      <c r="C47" s="49" t="s">
        <v>35</v>
      </c>
      <c r="D47" s="46" t="s">
        <v>135</v>
      </c>
      <c r="E47" s="55"/>
      <c r="F47" s="55"/>
      <c r="G47" s="55"/>
      <c r="H47" s="55"/>
      <c r="I47" s="55"/>
      <c r="J47" s="55"/>
      <c r="K47" s="55"/>
      <c r="L47" s="55"/>
      <c r="M47" s="55"/>
      <c r="N47" s="55"/>
      <c r="O47" s="55"/>
      <c r="P47" s="55"/>
      <c r="Q47" s="55"/>
      <c r="R47" s="55"/>
      <c r="S47" s="55"/>
      <c r="T47" s="45">
        <f t="shared" si="26"/>
        <v>0</v>
      </c>
      <c r="U47" s="46"/>
    </row>
    <row r="48" spans="1:21" ht="33.75">
      <c r="A48" s="42" t="s">
        <v>130</v>
      </c>
      <c r="B48" s="43" t="s">
        <v>139</v>
      </c>
      <c r="C48" s="43" t="s">
        <v>35</v>
      </c>
      <c r="D48" s="52" t="s">
        <v>140</v>
      </c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3"/>
      <c r="Q48" s="53"/>
      <c r="R48" s="53"/>
      <c r="S48" s="53"/>
      <c r="T48" s="45">
        <f t="shared" si="26"/>
        <v>0</v>
      </c>
      <c r="U48" s="52"/>
    </row>
    <row r="49" spans="1:21">
      <c r="A49" s="42" t="s">
        <v>133</v>
      </c>
      <c r="B49" s="43" t="s">
        <v>142</v>
      </c>
      <c r="C49" s="43"/>
      <c r="D49" s="44" t="s">
        <v>28</v>
      </c>
      <c r="E49" s="45">
        <f>E50+E68+E70+E72+E74+E76+E78+E80+E82+E90</f>
        <v>6232388.29</v>
      </c>
      <c r="F49" s="45">
        <f>F50+F68+F70+F72+F74+F76+F78+F80+F82+F90</f>
        <v>3988963.71</v>
      </c>
      <c r="G49" s="45">
        <f t="shared" ref="G49:S49" si="37">G50+G68+G70+G72+G74+G76+G78+G80+G82+G90</f>
        <v>4105498.71</v>
      </c>
      <c r="H49" s="45">
        <f t="shared" si="37"/>
        <v>4485778.57</v>
      </c>
      <c r="I49" s="45">
        <f t="shared" si="37"/>
        <v>13324211.890000001</v>
      </c>
      <c r="J49" s="45">
        <f t="shared" si="37"/>
        <v>2915261.94</v>
      </c>
      <c r="K49" s="45">
        <f t="shared" si="37"/>
        <v>2908334.74</v>
      </c>
      <c r="L49" s="45">
        <f t="shared" si="37"/>
        <v>2522696.6599999997</v>
      </c>
      <c r="M49" s="45">
        <f t="shared" si="37"/>
        <v>2360650.89</v>
      </c>
      <c r="N49" s="45">
        <f t="shared" si="37"/>
        <v>2186214.37</v>
      </c>
      <c r="O49" s="45">
        <f t="shared" si="37"/>
        <v>7156711.21</v>
      </c>
      <c r="P49" s="45">
        <f t="shared" si="37"/>
        <v>240284</v>
      </c>
      <c r="Q49" s="45">
        <f t="shared" si="37"/>
        <v>1088988.1399999999</v>
      </c>
      <c r="R49" s="45">
        <f t="shared" si="37"/>
        <v>4213772.7</v>
      </c>
      <c r="S49" s="45">
        <f t="shared" si="37"/>
        <v>1860539.6600000001</v>
      </c>
      <c r="T49" s="45">
        <f t="shared" si="26"/>
        <v>59590295.480000004</v>
      </c>
      <c r="U49" s="46"/>
    </row>
    <row r="50" spans="1:21">
      <c r="A50" s="42" t="s">
        <v>136</v>
      </c>
      <c r="B50" s="43" t="s">
        <v>144</v>
      </c>
      <c r="C50" s="43"/>
      <c r="D50" s="44" t="s">
        <v>145</v>
      </c>
      <c r="E50" s="45">
        <v>3966400</v>
      </c>
      <c r="F50" s="45">
        <v>2807300</v>
      </c>
      <c r="G50" s="45">
        <v>2696400</v>
      </c>
      <c r="H50" s="45">
        <v>3062340</v>
      </c>
      <c r="I50" s="45">
        <v>10930050</v>
      </c>
      <c r="J50" s="45">
        <v>2211690</v>
      </c>
      <c r="K50" s="45">
        <v>2062060</v>
      </c>
      <c r="L50" s="45">
        <v>1859000</v>
      </c>
      <c r="M50" s="45">
        <v>1716000</v>
      </c>
      <c r="N50" s="45">
        <v>1601600</v>
      </c>
      <c r="O50" s="45">
        <v>5150930</v>
      </c>
      <c r="P50" s="45">
        <v>112000</v>
      </c>
      <c r="Q50" s="45">
        <v>858000</v>
      </c>
      <c r="R50" s="45">
        <v>3296400</v>
      </c>
      <c r="S50" s="45">
        <v>1450020</v>
      </c>
      <c r="T50" s="45">
        <f t="shared" si="26"/>
        <v>43780190</v>
      </c>
      <c r="U50" s="46"/>
    </row>
    <row r="51" spans="1:21">
      <c r="A51" s="42" t="s">
        <v>138</v>
      </c>
      <c r="B51" s="43" t="s">
        <v>147</v>
      </c>
      <c r="C51" s="43" t="s">
        <v>35</v>
      </c>
      <c r="D51" s="56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5">
        <f t="shared" si="26"/>
        <v>0</v>
      </c>
      <c r="U51" s="46"/>
    </row>
    <row r="52" spans="1:21">
      <c r="A52" s="42" t="s">
        <v>141</v>
      </c>
      <c r="B52" s="43" t="s">
        <v>149</v>
      </c>
      <c r="C52" s="43" t="s">
        <v>35</v>
      </c>
      <c r="D52" s="56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5">
        <f t="shared" si="26"/>
        <v>0</v>
      </c>
      <c r="U52" s="46"/>
    </row>
    <row r="53" spans="1:21">
      <c r="A53" s="42" t="s">
        <v>143</v>
      </c>
      <c r="B53" s="43" t="s">
        <v>151</v>
      </c>
      <c r="C53" s="43" t="s">
        <v>35</v>
      </c>
      <c r="D53" s="56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 s="47"/>
      <c r="R53" s="47"/>
      <c r="S53" s="47"/>
      <c r="T53" s="45">
        <f t="shared" si="26"/>
        <v>0</v>
      </c>
      <c r="U53" s="46"/>
    </row>
    <row r="54" spans="1:21">
      <c r="A54" s="42" t="s">
        <v>146</v>
      </c>
      <c r="B54" s="43" t="s">
        <v>153</v>
      </c>
      <c r="C54" s="43" t="s">
        <v>35</v>
      </c>
      <c r="D54" s="56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 s="47"/>
      <c r="R54" s="47"/>
      <c r="S54" s="47"/>
      <c r="T54" s="45">
        <f t="shared" si="26"/>
        <v>0</v>
      </c>
      <c r="U54" s="46"/>
    </row>
    <row r="55" spans="1:21">
      <c r="A55" s="42" t="s">
        <v>148</v>
      </c>
      <c r="B55" s="43" t="s">
        <v>155</v>
      </c>
      <c r="C55" s="43" t="s">
        <v>35</v>
      </c>
      <c r="D55" s="56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 s="47"/>
      <c r="R55" s="47"/>
      <c r="S55" s="47"/>
      <c r="T55" s="45">
        <f t="shared" si="26"/>
        <v>0</v>
      </c>
      <c r="U55" s="46"/>
    </row>
    <row r="56" spans="1:21">
      <c r="A56" s="42" t="s">
        <v>150</v>
      </c>
      <c r="B56" s="43" t="s">
        <v>157</v>
      </c>
      <c r="C56" s="43" t="s">
        <v>35</v>
      </c>
      <c r="D56" s="56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 s="47"/>
      <c r="R56" s="47"/>
      <c r="S56" s="47"/>
      <c r="T56" s="45">
        <f t="shared" si="26"/>
        <v>0</v>
      </c>
      <c r="U56" s="46"/>
    </row>
    <row r="57" spans="1:21">
      <c r="A57" s="42" t="s">
        <v>152</v>
      </c>
      <c r="B57" s="43" t="s">
        <v>159</v>
      </c>
      <c r="C57" s="43" t="s">
        <v>35</v>
      </c>
      <c r="D57" s="56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 s="47"/>
      <c r="R57" s="47"/>
      <c r="S57" s="47"/>
      <c r="T57" s="45">
        <f t="shared" si="26"/>
        <v>0</v>
      </c>
      <c r="U57" s="46"/>
    </row>
    <row r="58" spans="1:21">
      <c r="A58" s="42" t="s">
        <v>154</v>
      </c>
      <c r="B58" s="43" t="s">
        <v>161</v>
      </c>
      <c r="C58" s="43" t="s">
        <v>35</v>
      </c>
      <c r="D58" s="56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 s="47"/>
      <c r="R58" s="47"/>
      <c r="S58" s="47"/>
      <c r="T58" s="45">
        <f t="shared" ref="T58:T89" si="38">SUM(E58:S58)</f>
        <v>0</v>
      </c>
      <c r="U58" s="46"/>
    </row>
    <row r="59" spans="1:21">
      <c r="A59" s="42" t="s">
        <v>156</v>
      </c>
      <c r="B59" s="43" t="s">
        <v>163</v>
      </c>
      <c r="C59" s="43" t="s">
        <v>35</v>
      </c>
      <c r="D59" s="56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 s="47"/>
      <c r="R59" s="47"/>
      <c r="S59" s="47"/>
      <c r="T59" s="45">
        <f t="shared" si="38"/>
        <v>0</v>
      </c>
      <c r="U59" s="46"/>
    </row>
    <row r="60" spans="1:21">
      <c r="A60" s="42" t="s">
        <v>158</v>
      </c>
      <c r="B60" s="43" t="s">
        <v>360</v>
      </c>
      <c r="C60" s="43" t="s">
        <v>361</v>
      </c>
      <c r="D60" s="56" t="s">
        <v>362</v>
      </c>
      <c r="E60" s="47">
        <v>198320</v>
      </c>
      <c r="F60" s="47">
        <v>140365</v>
      </c>
      <c r="G60" s="47">
        <v>134820</v>
      </c>
      <c r="H60" s="47">
        <v>153117</v>
      </c>
      <c r="I60" s="47">
        <v>546502.5</v>
      </c>
      <c r="J60" s="47">
        <v>110584.5</v>
      </c>
      <c r="K60" s="47">
        <v>97383</v>
      </c>
      <c r="L60" s="47">
        <v>64922</v>
      </c>
      <c r="M60" s="47">
        <v>72501</v>
      </c>
      <c r="N60" s="47">
        <v>73359</v>
      </c>
      <c r="O60" s="47">
        <v>257546.5</v>
      </c>
      <c r="P60" s="47">
        <v>5600</v>
      </c>
      <c r="Q60" s="47">
        <v>23452</v>
      </c>
      <c r="R60" s="47">
        <v>164820</v>
      </c>
      <c r="S60" s="47">
        <v>66638</v>
      </c>
      <c r="T60" s="45">
        <f t="shared" si="38"/>
        <v>2109930.5</v>
      </c>
      <c r="U60" s="46"/>
    </row>
    <row r="61" spans="1:21">
      <c r="A61" s="42" t="s">
        <v>160</v>
      </c>
      <c r="B61" s="43" t="s">
        <v>169</v>
      </c>
      <c r="C61" s="43" t="s">
        <v>35</v>
      </c>
      <c r="D61" s="56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 s="47"/>
      <c r="R61" s="47"/>
      <c r="S61" s="47"/>
      <c r="T61" s="45">
        <f t="shared" si="38"/>
        <v>0</v>
      </c>
      <c r="U61" s="46"/>
    </row>
    <row r="62" spans="1:21">
      <c r="A62" s="42" t="s">
        <v>162</v>
      </c>
      <c r="B62" s="43" t="s">
        <v>171</v>
      </c>
      <c r="C62" s="43" t="s">
        <v>35</v>
      </c>
      <c r="D62" s="56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 s="47"/>
      <c r="R62" s="47"/>
      <c r="S62" s="47"/>
      <c r="T62" s="45">
        <f t="shared" si="38"/>
        <v>0</v>
      </c>
      <c r="U62" s="46"/>
    </row>
    <row r="63" spans="1:21">
      <c r="A63" s="42" t="s">
        <v>164</v>
      </c>
      <c r="B63" s="43" t="s">
        <v>173</v>
      </c>
      <c r="C63" s="43" t="s">
        <v>35</v>
      </c>
      <c r="D63" s="56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 s="47"/>
      <c r="R63" s="47"/>
      <c r="S63" s="47"/>
      <c r="T63" s="45">
        <f t="shared" si="38"/>
        <v>0</v>
      </c>
      <c r="U63" s="46"/>
    </row>
    <row r="64" spans="1:21">
      <c r="A64" s="42" t="s">
        <v>168</v>
      </c>
      <c r="B64" s="43" t="s">
        <v>175</v>
      </c>
      <c r="C64" s="43" t="s">
        <v>35</v>
      </c>
      <c r="D64" s="56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 s="47"/>
      <c r="R64" s="47"/>
      <c r="S64" s="47"/>
      <c r="T64" s="45">
        <f t="shared" si="38"/>
        <v>0</v>
      </c>
      <c r="U64" s="46"/>
    </row>
    <row r="65" spans="1:21">
      <c r="A65" s="42" t="s">
        <v>170</v>
      </c>
      <c r="B65" s="43" t="s">
        <v>177</v>
      </c>
      <c r="C65" s="43" t="s">
        <v>35</v>
      </c>
      <c r="D65" s="56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 s="47"/>
      <c r="R65" s="47"/>
      <c r="S65" s="47"/>
      <c r="T65" s="45">
        <f t="shared" si="38"/>
        <v>0</v>
      </c>
      <c r="U65" s="46"/>
    </row>
    <row r="66" spans="1:21">
      <c r="A66" s="42" t="s">
        <v>172</v>
      </c>
      <c r="B66" s="43" t="s">
        <v>179</v>
      </c>
      <c r="C66" s="43" t="s">
        <v>35</v>
      </c>
      <c r="D66" s="56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 s="47"/>
      <c r="R66" s="47"/>
      <c r="S66" s="47"/>
      <c r="T66" s="45">
        <f t="shared" si="38"/>
        <v>0</v>
      </c>
      <c r="U66" s="46"/>
    </row>
    <row r="67" spans="1:21">
      <c r="A67" s="42" t="s">
        <v>174</v>
      </c>
      <c r="B67" s="43" t="s">
        <v>181</v>
      </c>
      <c r="C67" s="43" t="s">
        <v>35</v>
      </c>
      <c r="D67" s="56"/>
      <c r="E67" s="47">
        <f>[1]明细!C22</f>
        <v>0</v>
      </c>
      <c r="F67" s="47">
        <f>[1]明细!D22</f>
        <v>0</v>
      </c>
      <c r="G67" s="47">
        <f>[1]明细!E22</f>
        <v>0</v>
      </c>
      <c r="H67" s="47">
        <f>[1]明细!F22</f>
        <v>0</v>
      </c>
      <c r="I67" s="47">
        <f>[1]明细!G22</f>
        <v>0</v>
      </c>
      <c r="J67" s="47">
        <f>[1]明细!H22</f>
        <v>0</v>
      </c>
      <c r="K67" s="47">
        <f>[1]明细!I22</f>
        <v>0</v>
      </c>
      <c r="L67" s="47">
        <f>[1]明细!J22</f>
        <v>0</v>
      </c>
      <c r="M67" s="47">
        <f>[1]明细!K22</f>
        <v>0</v>
      </c>
      <c r="N67" s="47">
        <f>[1]明细!L22</f>
        <v>0</v>
      </c>
      <c r="O67" s="47">
        <f>[1]明细!M22</f>
        <v>0</v>
      </c>
      <c r="P67" s="47">
        <f>[1]明细!N22</f>
        <v>0</v>
      </c>
      <c r="Q67" s="47">
        <f>[1]明细!O22</f>
        <v>0</v>
      </c>
      <c r="R67" s="47">
        <f>[1]明细!P22</f>
        <v>0</v>
      </c>
      <c r="S67" s="47">
        <f>[1]明细!Q22</f>
        <v>0</v>
      </c>
      <c r="T67" s="45">
        <f t="shared" si="38"/>
        <v>0</v>
      </c>
      <c r="U67" s="46"/>
    </row>
    <row r="68" spans="1:21">
      <c r="A68" s="42" t="s">
        <v>176</v>
      </c>
      <c r="B68" s="43" t="s">
        <v>183</v>
      </c>
      <c r="C68" s="43"/>
      <c r="D68" s="44"/>
      <c r="E68" s="45">
        <f>E69</f>
        <v>46800</v>
      </c>
      <c r="F68" s="45">
        <f>F69</f>
        <v>30400</v>
      </c>
      <c r="G68" s="45">
        <f t="shared" ref="G68:S68" si="39">G69</f>
        <v>32000</v>
      </c>
      <c r="H68" s="45">
        <f t="shared" si="39"/>
        <v>37600</v>
      </c>
      <c r="I68" s="45">
        <f t="shared" si="39"/>
        <v>80000</v>
      </c>
      <c r="J68" s="45">
        <f t="shared" si="39"/>
        <v>21200</v>
      </c>
      <c r="K68" s="45">
        <f t="shared" si="39"/>
        <v>22800</v>
      </c>
      <c r="L68" s="45">
        <f t="shared" si="39"/>
        <v>19200</v>
      </c>
      <c r="M68" s="45">
        <f t="shared" si="39"/>
        <v>17200</v>
      </c>
      <c r="N68" s="45">
        <f t="shared" si="39"/>
        <v>18000</v>
      </c>
      <c r="O68" s="45">
        <f t="shared" si="39"/>
        <v>56000</v>
      </c>
      <c r="P68" s="45">
        <f t="shared" si="39"/>
        <v>2000</v>
      </c>
      <c r="Q68" s="45">
        <f t="shared" si="39"/>
        <v>5200</v>
      </c>
      <c r="R68" s="45">
        <f t="shared" si="39"/>
        <v>28000</v>
      </c>
      <c r="S68" s="45">
        <f t="shared" si="39"/>
        <v>12000</v>
      </c>
      <c r="T68" s="45">
        <f t="shared" si="38"/>
        <v>428400</v>
      </c>
      <c r="U68" s="46"/>
    </row>
    <row r="69" spans="1:21" s="50" customFormat="1" ht="22.5">
      <c r="A69" s="42" t="s">
        <v>178</v>
      </c>
      <c r="B69" s="49" t="s">
        <v>185</v>
      </c>
      <c r="C69" s="49" t="s">
        <v>35</v>
      </c>
      <c r="D69" s="57" t="s">
        <v>186</v>
      </c>
      <c r="E69" s="45">
        <f>E93*400</f>
        <v>46800</v>
      </c>
      <c r="F69" s="45">
        <f>F93*400</f>
        <v>30400</v>
      </c>
      <c r="G69" s="45">
        <f t="shared" ref="G69:S69" si="40">G93*400</f>
        <v>32000</v>
      </c>
      <c r="H69" s="45">
        <f t="shared" si="40"/>
        <v>37600</v>
      </c>
      <c r="I69" s="45">
        <f t="shared" si="40"/>
        <v>80000</v>
      </c>
      <c r="J69" s="45">
        <f t="shared" si="40"/>
        <v>21200</v>
      </c>
      <c r="K69" s="45">
        <f t="shared" si="40"/>
        <v>22800</v>
      </c>
      <c r="L69" s="45">
        <f t="shared" si="40"/>
        <v>19200</v>
      </c>
      <c r="M69" s="45">
        <f t="shared" si="40"/>
        <v>17200</v>
      </c>
      <c r="N69" s="45">
        <f t="shared" si="40"/>
        <v>18000</v>
      </c>
      <c r="O69" s="45">
        <f t="shared" si="40"/>
        <v>56000</v>
      </c>
      <c r="P69" s="45">
        <f t="shared" si="40"/>
        <v>2000</v>
      </c>
      <c r="Q69" s="45">
        <f t="shared" si="40"/>
        <v>5200</v>
      </c>
      <c r="R69" s="45">
        <f t="shared" si="40"/>
        <v>28000</v>
      </c>
      <c r="S69" s="45">
        <f t="shared" si="40"/>
        <v>12000</v>
      </c>
      <c r="T69" s="45">
        <f t="shared" si="38"/>
        <v>428400</v>
      </c>
      <c r="U69" s="46"/>
    </row>
    <row r="70" spans="1:21">
      <c r="A70" s="42" t="s">
        <v>180</v>
      </c>
      <c r="B70" s="43" t="s">
        <v>188</v>
      </c>
      <c r="C70" s="43"/>
      <c r="D70" s="44" t="s">
        <v>28</v>
      </c>
      <c r="E70" s="45">
        <f>E71</f>
        <v>489330</v>
      </c>
      <c r="F70" s="45">
        <f>F71</f>
        <v>135690</v>
      </c>
      <c r="G70" s="45">
        <f t="shared" ref="G70:S70" si="41">G71</f>
        <v>204405</v>
      </c>
      <c r="H70" s="45">
        <f t="shared" si="41"/>
        <v>268530</v>
      </c>
      <c r="I70" s="45">
        <f t="shared" si="41"/>
        <v>386583.60000000003</v>
      </c>
      <c r="J70" s="45">
        <f t="shared" si="41"/>
        <v>196585.65</v>
      </c>
      <c r="K70" s="45">
        <f t="shared" si="41"/>
        <v>205953.60000000003</v>
      </c>
      <c r="L70" s="45">
        <f t="shared" si="41"/>
        <v>99419.4</v>
      </c>
      <c r="M70" s="45">
        <f t="shared" si="41"/>
        <v>172176.15</v>
      </c>
      <c r="N70" s="45">
        <f t="shared" si="41"/>
        <v>136753.79999999999</v>
      </c>
      <c r="O70" s="45">
        <f t="shared" si="41"/>
        <v>509998.35</v>
      </c>
      <c r="P70" s="45">
        <f t="shared" si="41"/>
        <v>34500</v>
      </c>
      <c r="Q70" s="45">
        <f t="shared" si="41"/>
        <v>65355</v>
      </c>
      <c r="R70" s="45">
        <f t="shared" si="41"/>
        <v>199268.7</v>
      </c>
      <c r="S70" s="45">
        <f t="shared" si="41"/>
        <v>59392.800000000003</v>
      </c>
      <c r="T70" s="45">
        <f t="shared" si="38"/>
        <v>3163942.05</v>
      </c>
      <c r="U70" s="46"/>
    </row>
    <row r="71" spans="1:21" s="50" customFormat="1">
      <c r="A71" s="42" t="s">
        <v>182</v>
      </c>
      <c r="B71" s="49" t="s">
        <v>190</v>
      </c>
      <c r="C71" s="49" t="s">
        <v>35</v>
      </c>
      <c r="D71" s="57" t="s">
        <v>191</v>
      </c>
      <c r="E71" s="45">
        <f>E105*15</f>
        <v>489330</v>
      </c>
      <c r="F71" s="45">
        <f>F105*15</f>
        <v>135690</v>
      </c>
      <c r="G71" s="45">
        <f t="shared" ref="G71:S71" si="42">G105*15</f>
        <v>204405</v>
      </c>
      <c r="H71" s="45">
        <f t="shared" si="42"/>
        <v>268530</v>
      </c>
      <c r="I71" s="45">
        <f t="shared" si="42"/>
        <v>386583.60000000003</v>
      </c>
      <c r="J71" s="45">
        <f t="shared" si="42"/>
        <v>196585.65</v>
      </c>
      <c r="K71" s="45">
        <f t="shared" si="42"/>
        <v>205953.60000000003</v>
      </c>
      <c r="L71" s="45">
        <f t="shared" si="42"/>
        <v>99419.4</v>
      </c>
      <c r="M71" s="45">
        <f t="shared" si="42"/>
        <v>172176.15</v>
      </c>
      <c r="N71" s="45">
        <f t="shared" si="42"/>
        <v>136753.79999999999</v>
      </c>
      <c r="O71" s="45">
        <f t="shared" si="42"/>
        <v>509998.35</v>
      </c>
      <c r="P71" s="45">
        <f t="shared" si="42"/>
        <v>34500</v>
      </c>
      <c r="Q71" s="45">
        <f t="shared" si="42"/>
        <v>65355</v>
      </c>
      <c r="R71" s="45">
        <f t="shared" si="42"/>
        <v>199268.7</v>
      </c>
      <c r="S71" s="45">
        <f t="shared" si="42"/>
        <v>59392.800000000003</v>
      </c>
      <c r="T71" s="45">
        <f t="shared" si="38"/>
        <v>3163942.05</v>
      </c>
      <c r="U71" s="46"/>
    </row>
    <row r="72" spans="1:21">
      <c r="A72" s="42" t="s">
        <v>184</v>
      </c>
      <c r="B72" s="43" t="s">
        <v>193</v>
      </c>
      <c r="C72" s="43"/>
      <c r="D72" s="44" t="s">
        <v>28</v>
      </c>
      <c r="E72" s="45">
        <f>E73</f>
        <v>238592</v>
      </c>
      <c r="F72" s="45">
        <f>F73</f>
        <v>69296</v>
      </c>
      <c r="G72" s="45">
        <f t="shared" ref="G72:S72" si="43">G73</f>
        <v>64000</v>
      </c>
      <c r="H72" s="45">
        <f t="shared" si="43"/>
        <v>64000</v>
      </c>
      <c r="I72" s="45">
        <f t="shared" si="43"/>
        <v>126840</v>
      </c>
      <c r="J72" s="45">
        <f t="shared" si="43"/>
        <v>37352</v>
      </c>
      <c r="K72" s="45">
        <f t="shared" si="43"/>
        <v>51136</v>
      </c>
      <c r="L72" s="45">
        <f t="shared" si="43"/>
        <v>37310.400000000001</v>
      </c>
      <c r="M72" s="45">
        <f t="shared" si="43"/>
        <v>52681.599999999999</v>
      </c>
      <c r="N72" s="45">
        <f t="shared" si="43"/>
        <v>24480</v>
      </c>
      <c r="O72" s="45">
        <f t="shared" si="43"/>
        <v>168480</v>
      </c>
      <c r="P72" s="45">
        <f t="shared" si="43"/>
        <v>0</v>
      </c>
      <c r="Q72" s="45">
        <f t="shared" si="43"/>
        <v>12040</v>
      </c>
      <c r="R72" s="45">
        <f t="shared" si="43"/>
        <v>54272</v>
      </c>
      <c r="S72" s="45">
        <f t="shared" si="43"/>
        <v>32104</v>
      </c>
      <c r="T72" s="45">
        <f t="shared" si="38"/>
        <v>1032584</v>
      </c>
      <c r="U72" s="46"/>
    </row>
    <row r="73" spans="1:21" s="50" customFormat="1">
      <c r="A73" s="42" t="s">
        <v>187</v>
      </c>
      <c r="B73" s="49" t="s">
        <v>195</v>
      </c>
      <c r="C73" s="49" t="s">
        <v>35</v>
      </c>
      <c r="D73" s="57" t="s">
        <v>196</v>
      </c>
      <c r="E73" s="45">
        <f>E106*8</f>
        <v>238592</v>
      </c>
      <c r="F73" s="45">
        <f>F106*8</f>
        <v>69296</v>
      </c>
      <c r="G73" s="45">
        <f t="shared" ref="G73:S73" si="44">G106*8</f>
        <v>64000</v>
      </c>
      <c r="H73" s="45">
        <f t="shared" si="44"/>
        <v>64000</v>
      </c>
      <c r="I73" s="45">
        <f t="shared" si="44"/>
        <v>126840</v>
      </c>
      <c r="J73" s="45">
        <f t="shared" si="44"/>
        <v>37352</v>
      </c>
      <c r="K73" s="45">
        <f t="shared" si="44"/>
        <v>51136</v>
      </c>
      <c r="L73" s="45">
        <f t="shared" si="44"/>
        <v>37310.400000000001</v>
      </c>
      <c r="M73" s="45">
        <f t="shared" si="44"/>
        <v>52681.599999999999</v>
      </c>
      <c r="N73" s="45">
        <f t="shared" si="44"/>
        <v>24480</v>
      </c>
      <c r="O73" s="45">
        <f t="shared" si="44"/>
        <v>168480</v>
      </c>
      <c r="P73" s="45">
        <f t="shared" si="44"/>
        <v>0</v>
      </c>
      <c r="Q73" s="45">
        <f t="shared" si="44"/>
        <v>12040</v>
      </c>
      <c r="R73" s="45">
        <f t="shared" si="44"/>
        <v>54272</v>
      </c>
      <c r="S73" s="45">
        <f t="shared" si="44"/>
        <v>32104</v>
      </c>
      <c r="T73" s="45">
        <f t="shared" si="38"/>
        <v>1032584</v>
      </c>
      <c r="U73" s="46"/>
    </row>
    <row r="74" spans="1:21">
      <c r="A74" s="42" t="s">
        <v>189</v>
      </c>
      <c r="B74" s="43" t="s">
        <v>198</v>
      </c>
      <c r="C74" s="43"/>
      <c r="D74" s="44" t="s">
        <v>28</v>
      </c>
      <c r="E74" s="45">
        <f>E75</f>
        <v>0</v>
      </c>
      <c r="F74" s="45">
        <f>F75</f>
        <v>0</v>
      </c>
      <c r="G74" s="45">
        <f t="shared" ref="G74:S74" si="45">G75</f>
        <v>0</v>
      </c>
      <c r="H74" s="45">
        <f t="shared" si="45"/>
        <v>0</v>
      </c>
      <c r="I74" s="45">
        <f t="shared" si="45"/>
        <v>0</v>
      </c>
      <c r="J74" s="45">
        <f t="shared" si="45"/>
        <v>0</v>
      </c>
      <c r="K74" s="45">
        <f t="shared" si="45"/>
        <v>0</v>
      </c>
      <c r="L74" s="45">
        <f t="shared" si="45"/>
        <v>0</v>
      </c>
      <c r="M74" s="45">
        <f t="shared" si="45"/>
        <v>0</v>
      </c>
      <c r="N74" s="45">
        <f t="shared" si="45"/>
        <v>0</v>
      </c>
      <c r="O74" s="45">
        <f t="shared" si="45"/>
        <v>0</v>
      </c>
      <c r="P74" s="45">
        <f t="shared" si="45"/>
        <v>0</v>
      </c>
      <c r="Q74" s="45">
        <f t="shared" si="45"/>
        <v>0</v>
      </c>
      <c r="R74" s="45">
        <f t="shared" si="45"/>
        <v>0</v>
      </c>
      <c r="S74" s="45">
        <f t="shared" si="45"/>
        <v>0</v>
      </c>
      <c r="T74" s="45">
        <f t="shared" si="38"/>
        <v>0</v>
      </c>
      <c r="U74" s="46"/>
    </row>
    <row r="75" spans="1:21" s="50" customFormat="1">
      <c r="A75" s="42" t="s">
        <v>192</v>
      </c>
      <c r="B75" s="49" t="s">
        <v>200</v>
      </c>
      <c r="C75" s="49" t="s">
        <v>35</v>
      </c>
      <c r="D75" s="57" t="s">
        <v>135</v>
      </c>
      <c r="E75" s="55"/>
      <c r="F75" s="55"/>
      <c r="G75" s="55"/>
      <c r="H75" s="55"/>
      <c r="I75" s="55"/>
      <c r="J75" s="55"/>
      <c r="K75" s="55"/>
      <c r="L75" s="55"/>
      <c r="M75" s="55"/>
      <c r="N75" s="55"/>
      <c r="O75" s="55"/>
      <c r="P75" s="55"/>
      <c r="Q75" s="55"/>
      <c r="R75" s="55"/>
      <c r="S75" s="55"/>
      <c r="T75" s="45">
        <f t="shared" si="38"/>
        <v>0</v>
      </c>
      <c r="U75" s="46"/>
    </row>
    <row r="76" spans="1:21">
      <c r="A76" s="42" t="s">
        <v>194</v>
      </c>
      <c r="B76" s="43" t="s">
        <v>202</v>
      </c>
      <c r="C76" s="43"/>
      <c r="D76" s="44" t="s">
        <v>28</v>
      </c>
      <c r="E76" s="45">
        <f>E77</f>
        <v>505440</v>
      </c>
      <c r="F76" s="45">
        <f>F77</f>
        <v>328320</v>
      </c>
      <c r="G76" s="45">
        <f t="shared" ref="G76:S76" si="46">G77</f>
        <v>345600</v>
      </c>
      <c r="H76" s="45">
        <f t="shared" si="46"/>
        <v>406080</v>
      </c>
      <c r="I76" s="45">
        <f t="shared" si="46"/>
        <v>864000</v>
      </c>
      <c r="J76" s="45">
        <f t="shared" si="46"/>
        <v>228960</v>
      </c>
      <c r="K76" s="45">
        <f t="shared" si="46"/>
        <v>246240</v>
      </c>
      <c r="L76" s="45">
        <f t="shared" si="46"/>
        <v>207360</v>
      </c>
      <c r="M76" s="45">
        <f t="shared" si="46"/>
        <v>185760</v>
      </c>
      <c r="N76" s="45">
        <f t="shared" si="46"/>
        <v>194400</v>
      </c>
      <c r="O76" s="45">
        <f t="shared" si="46"/>
        <v>604800</v>
      </c>
      <c r="P76" s="45">
        <f t="shared" si="46"/>
        <v>21600</v>
      </c>
      <c r="Q76" s="45">
        <f t="shared" si="46"/>
        <v>56160</v>
      </c>
      <c r="R76" s="45">
        <f t="shared" si="46"/>
        <v>302400</v>
      </c>
      <c r="S76" s="45">
        <f t="shared" si="46"/>
        <v>129600</v>
      </c>
      <c r="T76" s="45">
        <f t="shared" si="38"/>
        <v>4626720</v>
      </c>
      <c r="U76" s="46"/>
    </row>
    <row r="77" spans="1:21" s="50" customFormat="1" ht="22.5">
      <c r="A77" s="42" t="s">
        <v>197</v>
      </c>
      <c r="B77" s="49" t="s">
        <v>204</v>
      </c>
      <c r="C77" s="49" t="s">
        <v>35</v>
      </c>
      <c r="D77" s="57" t="s">
        <v>205</v>
      </c>
      <c r="E77" s="45">
        <f>E93*4320</f>
        <v>505440</v>
      </c>
      <c r="F77" s="45">
        <f>F93*4320</f>
        <v>328320</v>
      </c>
      <c r="G77" s="45">
        <f t="shared" ref="G77:S77" si="47">G93*4320</f>
        <v>345600</v>
      </c>
      <c r="H77" s="45">
        <f t="shared" si="47"/>
        <v>406080</v>
      </c>
      <c r="I77" s="45">
        <f t="shared" si="47"/>
        <v>864000</v>
      </c>
      <c r="J77" s="45">
        <f t="shared" si="47"/>
        <v>228960</v>
      </c>
      <c r="K77" s="45">
        <f t="shared" si="47"/>
        <v>246240</v>
      </c>
      <c r="L77" s="45">
        <f t="shared" si="47"/>
        <v>207360</v>
      </c>
      <c r="M77" s="45">
        <f t="shared" si="47"/>
        <v>185760</v>
      </c>
      <c r="N77" s="45">
        <f t="shared" si="47"/>
        <v>194400</v>
      </c>
      <c r="O77" s="45">
        <f t="shared" si="47"/>
        <v>604800</v>
      </c>
      <c r="P77" s="45">
        <f t="shared" si="47"/>
        <v>21600</v>
      </c>
      <c r="Q77" s="45">
        <f t="shared" si="47"/>
        <v>56160</v>
      </c>
      <c r="R77" s="45">
        <f t="shared" si="47"/>
        <v>302400</v>
      </c>
      <c r="S77" s="45">
        <f t="shared" si="47"/>
        <v>129600</v>
      </c>
      <c r="T77" s="45">
        <f t="shared" si="38"/>
        <v>4626720</v>
      </c>
      <c r="U77" s="46"/>
    </row>
    <row r="78" spans="1:21">
      <c r="A78" s="42" t="s">
        <v>199</v>
      </c>
      <c r="B78" s="43" t="s">
        <v>207</v>
      </c>
      <c r="C78" s="43"/>
      <c r="D78" s="44" t="s">
        <v>28</v>
      </c>
      <c r="E78" s="45">
        <f>E79</f>
        <v>533746.29</v>
      </c>
      <c r="F78" s="45">
        <f>F79</f>
        <v>349957.71</v>
      </c>
      <c r="G78" s="45">
        <f t="shared" ref="G78:S78" si="48">G79</f>
        <v>358213.71</v>
      </c>
      <c r="H78" s="45">
        <f t="shared" si="48"/>
        <v>398108.57</v>
      </c>
      <c r="I78" s="45">
        <f t="shared" si="48"/>
        <v>797218.29</v>
      </c>
      <c r="J78" s="45">
        <f t="shared" si="48"/>
        <v>187474.29</v>
      </c>
      <c r="K78" s="45">
        <f t="shared" si="48"/>
        <v>236225.14</v>
      </c>
      <c r="L78" s="45">
        <f t="shared" si="48"/>
        <v>188166.86</v>
      </c>
      <c r="M78" s="45">
        <f t="shared" si="48"/>
        <v>165953.14000000001</v>
      </c>
      <c r="N78" s="45">
        <f t="shared" si="48"/>
        <v>174260.57</v>
      </c>
      <c r="O78" s="45">
        <f t="shared" si="48"/>
        <v>625062.86</v>
      </c>
      <c r="P78" s="45">
        <f t="shared" si="48"/>
        <v>24024</v>
      </c>
      <c r="Q78" s="45">
        <f t="shared" si="48"/>
        <v>60233.14</v>
      </c>
      <c r="R78" s="45">
        <f t="shared" si="48"/>
        <v>296712</v>
      </c>
      <c r="S78" s="45">
        <f t="shared" si="48"/>
        <v>102942.86</v>
      </c>
      <c r="T78" s="45">
        <f t="shared" si="38"/>
        <v>4498299.4300000006</v>
      </c>
      <c r="U78" s="46"/>
    </row>
    <row r="79" spans="1:21" s="50" customFormat="1">
      <c r="A79" s="42" t="s">
        <v>201</v>
      </c>
      <c r="B79" s="49" t="s">
        <v>209</v>
      </c>
      <c r="C79" s="49" t="s">
        <v>35</v>
      </c>
      <c r="D79" s="46" t="s">
        <v>51</v>
      </c>
      <c r="E79" s="45">
        <f>ROUND(E28/0.07*0.02,2)</f>
        <v>533746.29</v>
      </c>
      <c r="F79" s="45">
        <f>ROUND(F28/0.07*0.02,2)</f>
        <v>349957.71</v>
      </c>
      <c r="G79" s="45">
        <f t="shared" ref="G79:S79" si="49">ROUND(G28/0.07*0.02,2)</f>
        <v>358213.71</v>
      </c>
      <c r="H79" s="45">
        <f t="shared" si="49"/>
        <v>398108.57</v>
      </c>
      <c r="I79" s="45">
        <f t="shared" si="49"/>
        <v>797218.29</v>
      </c>
      <c r="J79" s="45">
        <f t="shared" si="49"/>
        <v>187474.29</v>
      </c>
      <c r="K79" s="45">
        <f t="shared" si="49"/>
        <v>236225.14</v>
      </c>
      <c r="L79" s="45">
        <f t="shared" si="49"/>
        <v>188166.86</v>
      </c>
      <c r="M79" s="45">
        <f t="shared" si="49"/>
        <v>165953.14000000001</v>
      </c>
      <c r="N79" s="45">
        <f t="shared" si="49"/>
        <v>174260.57</v>
      </c>
      <c r="O79" s="45">
        <f t="shared" si="49"/>
        <v>625062.86</v>
      </c>
      <c r="P79" s="45">
        <f t="shared" si="49"/>
        <v>24024</v>
      </c>
      <c r="Q79" s="45">
        <f t="shared" si="49"/>
        <v>60233.14</v>
      </c>
      <c r="R79" s="45">
        <f t="shared" si="49"/>
        <v>296712</v>
      </c>
      <c r="S79" s="45">
        <f t="shared" si="49"/>
        <v>102942.86</v>
      </c>
      <c r="T79" s="45">
        <f t="shared" si="38"/>
        <v>4498299.4300000006</v>
      </c>
      <c r="U79" s="46"/>
    </row>
    <row r="80" spans="1:21">
      <c r="A80" s="42" t="s">
        <v>203</v>
      </c>
      <c r="B80" s="43" t="s">
        <v>211</v>
      </c>
      <c r="C80" s="43"/>
      <c r="D80" s="44" t="s">
        <v>28</v>
      </c>
      <c r="E80" s="45">
        <f>E81</f>
        <v>32000</v>
      </c>
      <c r="F80" s="45">
        <f>F81</f>
        <v>32000</v>
      </c>
      <c r="G80" s="45">
        <f t="shared" ref="G80:S80" si="50">G81</f>
        <v>32000</v>
      </c>
      <c r="H80" s="45">
        <f t="shared" si="50"/>
        <v>32000</v>
      </c>
      <c r="I80" s="45">
        <f t="shared" si="50"/>
        <v>64000</v>
      </c>
      <c r="J80" s="45">
        <f t="shared" si="50"/>
        <v>0</v>
      </c>
      <c r="K80" s="45">
        <f t="shared" si="50"/>
        <v>32000</v>
      </c>
      <c r="L80" s="45">
        <f t="shared" si="50"/>
        <v>32000</v>
      </c>
      <c r="M80" s="45">
        <f t="shared" si="50"/>
        <v>0</v>
      </c>
      <c r="N80" s="45">
        <f t="shared" si="50"/>
        <v>0</v>
      </c>
      <c r="O80" s="45">
        <f t="shared" si="50"/>
        <v>32000</v>
      </c>
      <c r="P80" s="45">
        <f t="shared" si="50"/>
        <v>32000</v>
      </c>
      <c r="Q80" s="45">
        <f t="shared" si="50"/>
        <v>0</v>
      </c>
      <c r="R80" s="45">
        <f t="shared" si="50"/>
        <v>0</v>
      </c>
      <c r="S80" s="45">
        <f t="shared" si="50"/>
        <v>0</v>
      </c>
      <c r="T80" s="45">
        <f t="shared" si="38"/>
        <v>320000</v>
      </c>
      <c r="U80" s="46"/>
    </row>
    <row r="81" spans="1:21" ht="33.75">
      <c r="A81" s="42" t="s">
        <v>206</v>
      </c>
      <c r="B81" s="43" t="s">
        <v>213</v>
      </c>
      <c r="C81" s="43" t="s">
        <v>35</v>
      </c>
      <c r="D81" s="56" t="s">
        <v>214</v>
      </c>
      <c r="E81" s="47">
        <v>32000</v>
      </c>
      <c r="F81" s="47">
        <v>32000</v>
      </c>
      <c r="G81" s="47">
        <v>32000</v>
      </c>
      <c r="H81" s="47">
        <v>32000</v>
      </c>
      <c r="I81" s="47">
        <v>64000</v>
      </c>
      <c r="J81" s="47"/>
      <c r="K81" s="47">
        <v>32000</v>
      </c>
      <c r="L81" s="47">
        <v>32000</v>
      </c>
      <c r="M81" s="47"/>
      <c r="N81" s="47"/>
      <c r="O81" s="47">
        <v>32000</v>
      </c>
      <c r="P81" s="47">
        <v>32000</v>
      </c>
      <c r="Q81" s="47"/>
      <c r="R81" s="47"/>
      <c r="S81" s="47"/>
      <c r="T81" s="45">
        <f t="shared" si="38"/>
        <v>320000</v>
      </c>
      <c r="U81" s="46"/>
    </row>
    <row r="82" spans="1:21">
      <c r="A82" s="42" t="s">
        <v>208</v>
      </c>
      <c r="B82" s="43" t="s">
        <v>216</v>
      </c>
      <c r="C82" s="43"/>
      <c r="D82" s="44" t="s">
        <v>28</v>
      </c>
      <c r="E82" s="45">
        <f>E83+E86+E89</f>
        <v>420080</v>
      </c>
      <c r="F82" s="45">
        <f>F83+F86+F89</f>
        <v>236000</v>
      </c>
      <c r="G82" s="45">
        <f t="shared" ref="G82:S82" si="51">G83+G86+G89</f>
        <v>372880</v>
      </c>
      <c r="H82" s="45">
        <f t="shared" si="51"/>
        <v>217120</v>
      </c>
      <c r="I82" s="45">
        <f t="shared" si="51"/>
        <v>75520</v>
      </c>
      <c r="J82" s="45">
        <f t="shared" si="51"/>
        <v>0</v>
      </c>
      <c r="K82" s="45">
        <f t="shared" si="51"/>
        <v>51920</v>
      </c>
      <c r="L82" s="45">
        <f t="shared" si="51"/>
        <v>80240</v>
      </c>
      <c r="M82" s="45">
        <f t="shared" si="51"/>
        <v>18880</v>
      </c>
      <c r="N82" s="45">
        <f t="shared" si="51"/>
        <v>4720</v>
      </c>
      <c r="O82" s="45">
        <f t="shared" si="51"/>
        <v>9440</v>
      </c>
      <c r="P82" s="45">
        <f t="shared" si="51"/>
        <v>14160</v>
      </c>
      <c r="Q82" s="45">
        <f t="shared" si="51"/>
        <v>0</v>
      </c>
      <c r="R82" s="45">
        <f t="shared" si="51"/>
        <v>4720</v>
      </c>
      <c r="S82" s="45">
        <f t="shared" si="51"/>
        <v>42480</v>
      </c>
      <c r="T82" s="45">
        <f t="shared" si="38"/>
        <v>1548160</v>
      </c>
      <c r="U82" s="46"/>
    </row>
    <row r="83" spans="1:21">
      <c r="A83" s="42" t="s">
        <v>210</v>
      </c>
      <c r="B83" s="43" t="s">
        <v>218</v>
      </c>
      <c r="C83" s="43"/>
      <c r="D83" s="44" t="s">
        <v>28</v>
      </c>
      <c r="E83" s="45">
        <f>E84+E85</f>
        <v>0</v>
      </c>
      <c r="F83" s="45">
        <f>F84+F85</f>
        <v>0</v>
      </c>
      <c r="G83" s="45">
        <f t="shared" ref="G83:S83" si="52">G84+G85</f>
        <v>0</v>
      </c>
      <c r="H83" s="45">
        <f t="shared" si="52"/>
        <v>0</v>
      </c>
      <c r="I83" s="45">
        <f t="shared" si="52"/>
        <v>0</v>
      </c>
      <c r="J83" s="45">
        <f t="shared" si="52"/>
        <v>0</v>
      </c>
      <c r="K83" s="45">
        <f t="shared" si="52"/>
        <v>0</v>
      </c>
      <c r="L83" s="45">
        <f t="shared" si="52"/>
        <v>0</v>
      </c>
      <c r="M83" s="45">
        <f t="shared" si="52"/>
        <v>0</v>
      </c>
      <c r="N83" s="45">
        <f t="shared" si="52"/>
        <v>0</v>
      </c>
      <c r="O83" s="45">
        <f t="shared" si="52"/>
        <v>0</v>
      </c>
      <c r="P83" s="45">
        <f t="shared" si="52"/>
        <v>0</v>
      </c>
      <c r="Q83" s="45">
        <f t="shared" si="52"/>
        <v>0</v>
      </c>
      <c r="R83" s="45">
        <f t="shared" si="52"/>
        <v>0</v>
      </c>
      <c r="S83" s="45">
        <f t="shared" si="52"/>
        <v>0</v>
      </c>
      <c r="T83" s="45">
        <f t="shared" si="38"/>
        <v>0</v>
      </c>
      <c r="U83" s="46"/>
    </row>
    <row r="84" spans="1:21">
      <c r="A84" s="42" t="s">
        <v>212</v>
      </c>
      <c r="B84" s="43" t="s">
        <v>220</v>
      </c>
      <c r="C84" s="43" t="s">
        <v>35</v>
      </c>
      <c r="D84" s="56" t="s">
        <v>135</v>
      </c>
      <c r="E84" s="53"/>
      <c r="F84" s="53"/>
      <c r="G84" s="53"/>
      <c r="H84" s="53"/>
      <c r="I84" s="53"/>
      <c r="J84" s="53"/>
      <c r="K84" s="53"/>
      <c r="L84" s="53"/>
      <c r="M84" s="53"/>
      <c r="N84" s="53"/>
      <c r="O84" s="53"/>
      <c r="P84" s="53"/>
      <c r="Q84" s="53"/>
      <c r="R84" s="53"/>
      <c r="S84" s="53"/>
      <c r="T84" s="45">
        <f t="shared" si="38"/>
        <v>0</v>
      </c>
      <c r="U84" s="52"/>
    </row>
    <row r="85" spans="1:21">
      <c r="A85" s="42" t="s">
        <v>215</v>
      </c>
      <c r="B85" s="43" t="s">
        <v>222</v>
      </c>
      <c r="C85" s="43" t="s">
        <v>35</v>
      </c>
      <c r="D85" s="44" t="s">
        <v>223</v>
      </c>
      <c r="E85" s="53"/>
      <c r="F85" s="53"/>
      <c r="G85" s="53"/>
      <c r="H85" s="53"/>
      <c r="I85" s="53"/>
      <c r="J85" s="53"/>
      <c r="K85" s="53"/>
      <c r="L85" s="53"/>
      <c r="M85" s="53"/>
      <c r="N85" s="53"/>
      <c r="O85" s="53"/>
      <c r="P85" s="53"/>
      <c r="Q85" s="53"/>
      <c r="R85" s="53"/>
      <c r="S85" s="53"/>
      <c r="T85" s="45">
        <f t="shared" si="38"/>
        <v>0</v>
      </c>
      <c r="U85" s="52"/>
    </row>
    <row r="86" spans="1:21">
      <c r="A86" s="42" t="s">
        <v>217</v>
      </c>
      <c r="B86" s="43" t="s">
        <v>225</v>
      </c>
      <c r="C86" s="43"/>
      <c r="D86" s="44" t="s">
        <v>28</v>
      </c>
      <c r="E86" s="45">
        <f>E87+E88</f>
        <v>420080</v>
      </c>
      <c r="F86" s="45">
        <f>F87+F88</f>
        <v>236000</v>
      </c>
      <c r="G86" s="45">
        <f t="shared" ref="G86:S86" si="53">G87+G88</f>
        <v>372880</v>
      </c>
      <c r="H86" s="45">
        <f t="shared" si="53"/>
        <v>217120</v>
      </c>
      <c r="I86" s="45">
        <f t="shared" si="53"/>
        <v>75520</v>
      </c>
      <c r="J86" s="45">
        <f t="shared" si="53"/>
        <v>0</v>
      </c>
      <c r="K86" s="45">
        <f t="shared" si="53"/>
        <v>51920</v>
      </c>
      <c r="L86" s="45">
        <f t="shared" si="53"/>
        <v>80240</v>
      </c>
      <c r="M86" s="45">
        <f t="shared" si="53"/>
        <v>18880</v>
      </c>
      <c r="N86" s="45">
        <f t="shared" si="53"/>
        <v>4720</v>
      </c>
      <c r="O86" s="45">
        <f t="shared" si="53"/>
        <v>9440</v>
      </c>
      <c r="P86" s="45">
        <f t="shared" si="53"/>
        <v>14160</v>
      </c>
      <c r="Q86" s="45">
        <f t="shared" si="53"/>
        <v>0</v>
      </c>
      <c r="R86" s="45">
        <f t="shared" si="53"/>
        <v>4720</v>
      </c>
      <c r="S86" s="45">
        <f t="shared" si="53"/>
        <v>42480</v>
      </c>
      <c r="T86" s="45">
        <f t="shared" si="38"/>
        <v>1548160</v>
      </c>
      <c r="U86" s="46"/>
    </row>
    <row r="87" spans="1:21" s="50" customFormat="1" ht="22.5">
      <c r="A87" s="42" t="s">
        <v>219</v>
      </c>
      <c r="B87" s="49" t="s">
        <v>227</v>
      </c>
      <c r="C87" s="49" t="s">
        <v>35</v>
      </c>
      <c r="D87" s="57" t="s">
        <v>228</v>
      </c>
      <c r="E87" s="45">
        <f>E104*400</f>
        <v>35600</v>
      </c>
      <c r="F87" s="45">
        <f>F104*400</f>
        <v>20000</v>
      </c>
      <c r="G87" s="45">
        <f t="shared" ref="G87:S87" si="54">G104*400</f>
        <v>31600</v>
      </c>
      <c r="H87" s="45">
        <f t="shared" si="54"/>
        <v>18400</v>
      </c>
      <c r="I87" s="45">
        <f t="shared" si="54"/>
        <v>6400</v>
      </c>
      <c r="J87" s="45">
        <f t="shared" si="54"/>
        <v>0</v>
      </c>
      <c r="K87" s="45">
        <f t="shared" si="54"/>
        <v>4400</v>
      </c>
      <c r="L87" s="45">
        <f t="shared" si="54"/>
        <v>6800</v>
      </c>
      <c r="M87" s="45">
        <f t="shared" si="54"/>
        <v>1600</v>
      </c>
      <c r="N87" s="45">
        <f t="shared" si="54"/>
        <v>400</v>
      </c>
      <c r="O87" s="45">
        <f t="shared" si="54"/>
        <v>800</v>
      </c>
      <c r="P87" s="45">
        <f t="shared" si="54"/>
        <v>1200</v>
      </c>
      <c r="Q87" s="45">
        <f t="shared" si="54"/>
        <v>0</v>
      </c>
      <c r="R87" s="45">
        <f t="shared" si="54"/>
        <v>400</v>
      </c>
      <c r="S87" s="45">
        <f t="shared" si="54"/>
        <v>3600</v>
      </c>
      <c r="T87" s="45">
        <f t="shared" si="38"/>
        <v>131200</v>
      </c>
      <c r="U87" s="46"/>
    </row>
    <row r="88" spans="1:21" s="50" customFormat="1" ht="22.5">
      <c r="A88" s="42" t="s">
        <v>221</v>
      </c>
      <c r="B88" s="49" t="s">
        <v>230</v>
      </c>
      <c r="C88" s="49" t="s">
        <v>35</v>
      </c>
      <c r="D88" s="57" t="s">
        <v>231</v>
      </c>
      <c r="E88" s="45">
        <f>E104*4320</f>
        <v>384480</v>
      </c>
      <c r="F88" s="45">
        <f>F104*4320</f>
        <v>216000</v>
      </c>
      <c r="G88" s="45">
        <f t="shared" ref="G88:S88" si="55">G104*4320</f>
        <v>341280</v>
      </c>
      <c r="H88" s="45">
        <f t="shared" si="55"/>
        <v>198720</v>
      </c>
      <c r="I88" s="45">
        <f t="shared" si="55"/>
        <v>69120</v>
      </c>
      <c r="J88" s="45">
        <f t="shared" si="55"/>
        <v>0</v>
      </c>
      <c r="K88" s="45">
        <f t="shared" si="55"/>
        <v>47520</v>
      </c>
      <c r="L88" s="45">
        <f t="shared" si="55"/>
        <v>73440</v>
      </c>
      <c r="M88" s="45">
        <f t="shared" si="55"/>
        <v>17280</v>
      </c>
      <c r="N88" s="45">
        <f t="shared" si="55"/>
        <v>4320</v>
      </c>
      <c r="O88" s="45">
        <f t="shared" si="55"/>
        <v>8640</v>
      </c>
      <c r="P88" s="45">
        <f t="shared" si="55"/>
        <v>12960</v>
      </c>
      <c r="Q88" s="45">
        <f t="shared" si="55"/>
        <v>0</v>
      </c>
      <c r="R88" s="45">
        <f t="shared" si="55"/>
        <v>4320</v>
      </c>
      <c r="S88" s="45">
        <f t="shared" si="55"/>
        <v>38880</v>
      </c>
      <c r="T88" s="45">
        <f t="shared" si="38"/>
        <v>1416960</v>
      </c>
      <c r="U88" s="46"/>
    </row>
    <row r="89" spans="1:21">
      <c r="A89" s="42" t="s">
        <v>224</v>
      </c>
      <c r="B89" s="43" t="s">
        <v>233</v>
      </c>
      <c r="C89" s="43" t="s">
        <v>35</v>
      </c>
      <c r="D89" s="56" t="s">
        <v>135</v>
      </c>
      <c r="E89" s="58"/>
      <c r="F89" s="58"/>
      <c r="G89" s="58"/>
      <c r="H89" s="58"/>
      <c r="I89" s="58"/>
      <c r="J89" s="58"/>
      <c r="K89" s="58"/>
      <c r="L89" s="58"/>
      <c r="M89" s="58"/>
      <c r="N89" s="58"/>
      <c r="O89" s="58"/>
      <c r="P89" s="58"/>
      <c r="Q89" s="58"/>
      <c r="R89" s="58"/>
      <c r="S89" s="58"/>
      <c r="T89" s="45">
        <f t="shared" si="38"/>
        <v>0</v>
      </c>
      <c r="U89" s="52"/>
    </row>
    <row r="90" spans="1:21">
      <c r="A90" s="42" t="s">
        <v>226</v>
      </c>
      <c r="B90" s="43" t="s">
        <v>235</v>
      </c>
      <c r="C90" s="43"/>
      <c r="D90" s="44" t="s">
        <v>28</v>
      </c>
      <c r="E90" s="45">
        <f>E91</f>
        <v>0</v>
      </c>
      <c r="F90" s="45">
        <f>F91</f>
        <v>0</v>
      </c>
      <c r="G90" s="45">
        <f t="shared" ref="G90:S90" si="56">G91</f>
        <v>0</v>
      </c>
      <c r="H90" s="45">
        <f t="shared" si="56"/>
        <v>0</v>
      </c>
      <c r="I90" s="45">
        <f t="shared" si="56"/>
        <v>0</v>
      </c>
      <c r="J90" s="45">
        <f t="shared" si="56"/>
        <v>32000</v>
      </c>
      <c r="K90" s="45">
        <f t="shared" si="56"/>
        <v>0</v>
      </c>
      <c r="L90" s="45">
        <f t="shared" si="56"/>
        <v>0</v>
      </c>
      <c r="M90" s="45">
        <f t="shared" si="56"/>
        <v>32000</v>
      </c>
      <c r="N90" s="45">
        <f t="shared" si="56"/>
        <v>32000</v>
      </c>
      <c r="O90" s="45">
        <f t="shared" si="56"/>
        <v>0</v>
      </c>
      <c r="P90" s="45">
        <f t="shared" si="56"/>
        <v>0</v>
      </c>
      <c r="Q90" s="45">
        <f t="shared" si="56"/>
        <v>32000</v>
      </c>
      <c r="R90" s="45">
        <f t="shared" si="56"/>
        <v>32000</v>
      </c>
      <c r="S90" s="45">
        <f t="shared" si="56"/>
        <v>32000</v>
      </c>
      <c r="T90" s="45">
        <f t="shared" ref="T90:T106" si="57">SUM(E90:S90)</f>
        <v>192000</v>
      </c>
      <c r="U90" s="46"/>
    </row>
    <row r="91" spans="1:21" ht="68.25" thickBot="1">
      <c r="A91" s="42" t="s">
        <v>229</v>
      </c>
      <c r="B91" s="59" t="s">
        <v>237</v>
      </c>
      <c r="C91" s="43" t="s">
        <v>35</v>
      </c>
      <c r="D91" s="60" t="s">
        <v>363</v>
      </c>
      <c r="E91" s="61"/>
      <c r="F91" s="61"/>
      <c r="G91" s="61"/>
      <c r="H91" s="61"/>
      <c r="I91" s="61"/>
      <c r="J91" s="61">
        <v>32000</v>
      </c>
      <c r="K91" s="61"/>
      <c r="L91" s="61"/>
      <c r="M91" s="61">
        <v>32000</v>
      </c>
      <c r="N91" s="61">
        <v>32000</v>
      </c>
      <c r="O91" s="61"/>
      <c r="P91" s="61"/>
      <c r="Q91" s="61">
        <v>32000</v>
      </c>
      <c r="R91" s="61">
        <v>32000</v>
      </c>
      <c r="S91" s="61">
        <v>32000</v>
      </c>
      <c r="T91" s="45">
        <f t="shared" si="57"/>
        <v>192000</v>
      </c>
      <c r="U91" s="62"/>
    </row>
    <row r="92" spans="1:21" ht="23.25" customHeight="1" thickTop="1">
      <c r="A92" s="42" t="s">
        <v>232</v>
      </c>
      <c r="B92" s="63" t="s">
        <v>240</v>
      </c>
      <c r="C92" s="63"/>
      <c r="D92" s="64"/>
      <c r="E92" s="65"/>
      <c r="F92" s="65"/>
      <c r="G92" s="65"/>
      <c r="H92" s="65"/>
      <c r="I92" s="65"/>
      <c r="J92" s="65"/>
      <c r="K92" s="65"/>
      <c r="L92" s="65"/>
      <c r="M92" s="65"/>
      <c r="N92" s="65"/>
      <c r="O92" s="65"/>
      <c r="P92" s="65"/>
      <c r="Q92" s="65"/>
      <c r="R92" s="65"/>
      <c r="S92" s="65"/>
      <c r="T92" s="45">
        <f t="shared" si="57"/>
        <v>0</v>
      </c>
      <c r="U92" s="66"/>
    </row>
    <row r="93" spans="1:21" ht="22.5">
      <c r="A93" s="42" t="s">
        <v>234</v>
      </c>
      <c r="B93" s="43" t="s">
        <v>242</v>
      </c>
      <c r="C93" s="43"/>
      <c r="D93" s="44" t="s">
        <v>364</v>
      </c>
      <c r="E93" s="45">
        <f>E94+E95+E96+E97</f>
        <v>117</v>
      </c>
      <c r="F93" s="45">
        <f>F94+F95+F96+F97</f>
        <v>76</v>
      </c>
      <c r="G93" s="45">
        <f t="shared" ref="G93:S93" si="58">G94+G95+G96+G97</f>
        <v>80</v>
      </c>
      <c r="H93" s="45">
        <f t="shared" si="58"/>
        <v>94</v>
      </c>
      <c r="I93" s="45">
        <f t="shared" si="58"/>
        <v>200</v>
      </c>
      <c r="J93" s="45">
        <f t="shared" si="58"/>
        <v>53</v>
      </c>
      <c r="K93" s="45">
        <f t="shared" si="58"/>
        <v>57</v>
      </c>
      <c r="L93" s="45">
        <f t="shared" si="58"/>
        <v>48</v>
      </c>
      <c r="M93" s="45">
        <f t="shared" si="58"/>
        <v>43</v>
      </c>
      <c r="N93" s="45">
        <f t="shared" si="58"/>
        <v>45</v>
      </c>
      <c r="O93" s="45">
        <f t="shared" si="58"/>
        <v>140</v>
      </c>
      <c r="P93" s="45">
        <f t="shared" si="58"/>
        <v>5</v>
      </c>
      <c r="Q93" s="45">
        <f t="shared" si="58"/>
        <v>13</v>
      </c>
      <c r="R93" s="45">
        <f t="shared" si="58"/>
        <v>70</v>
      </c>
      <c r="S93" s="45">
        <f t="shared" si="58"/>
        <v>30</v>
      </c>
      <c r="T93" s="45">
        <f t="shared" si="57"/>
        <v>1071</v>
      </c>
      <c r="U93" s="46"/>
    </row>
    <row r="94" spans="1:21">
      <c r="A94" s="42" t="s">
        <v>236</v>
      </c>
      <c r="B94" s="67" t="s">
        <v>245</v>
      </c>
      <c r="C94" s="67"/>
      <c r="D94" s="52"/>
      <c r="E94" s="53">
        <v>117</v>
      </c>
      <c r="F94" s="53">
        <v>76</v>
      </c>
      <c r="G94" s="53"/>
      <c r="H94" s="53"/>
      <c r="I94" s="53"/>
      <c r="J94" s="53"/>
      <c r="K94" s="53"/>
      <c r="L94" s="53"/>
      <c r="M94" s="53"/>
      <c r="N94" s="53"/>
      <c r="O94" s="53">
        <v>140</v>
      </c>
      <c r="P94" s="53"/>
      <c r="Q94" s="53"/>
      <c r="R94" s="53">
        <v>70</v>
      </c>
      <c r="S94" s="53"/>
      <c r="T94" s="45">
        <f t="shared" si="57"/>
        <v>403</v>
      </c>
      <c r="U94" s="46"/>
    </row>
    <row r="95" spans="1:21">
      <c r="A95" s="42" t="s">
        <v>239</v>
      </c>
      <c r="B95" s="67" t="s">
        <v>247</v>
      </c>
      <c r="C95" s="67"/>
      <c r="D95" s="44"/>
      <c r="E95" s="47"/>
      <c r="F95" s="47"/>
      <c r="G95" s="47">
        <v>80</v>
      </c>
      <c r="H95" s="47">
        <v>94</v>
      </c>
      <c r="I95" s="47">
        <v>200</v>
      </c>
      <c r="J95" s="47">
        <v>53</v>
      </c>
      <c r="K95" s="47"/>
      <c r="L95" s="47"/>
      <c r="M95" s="47"/>
      <c r="N95" s="47"/>
      <c r="O95" s="47">
        <v>0</v>
      </c>
      <c r="P95" s="47"/>
      <c r="Q95" s="47"/>
      <c r="R95" s="47"/>
      <c r="S95" s="47"/>
      <c r="T95" s="45">
        <f t="shared" si="57"/>
        <v>427</v>
      </c>
      <c r="U95" s="46"/>
    </row>
    <row r="96" spans="1:21">
      <c r="A96" s="42" t="s">
        <v>241</v>
      </c>
      <c r="B96" s="67" t="s">
        <v>249</v>
      </c>
      <c r="C96" s="67"/>
      <c r="D96" s="52"/>
      <c r="E96" s="53"/>
      <c r="F96" s="53"/>
      <c r="G96" s="53"/>
      <c r="H96" s="53"/>
      <c r="I96" s="53"/>
      <c r="J96" s="53"/>
      <c r="K96" s="53">
        <v>57</v>
      </c>
      <c r="L96" s="53">
        <v>48</v>
      </c>
      <c r="M96" s="53">
        <v>43</v>
      </c>
      <c r="N96" s="53">
        <v>45</v>
      </c>
      <c r="O96" s="53"/>
      <c r="P96" s="53"/>
      <c r="Q96" s="53">
        <v>13</v>
      </c>
      <c r="R96" s="53">
        <v>0</v>
      </c>
      <c r="S96" s="53">
        <v>30</v>
      </c>
      <c r="T96" s="45">
        <f t="shared" si="57"/>
        <v>236</v>
      </c>
      <c r="U96" s="46"/>
    </row>
    <row r="97" spans="1:21">
      <c r="A97" s="42" t="s">
        <v>244</v>
      </c>
      <c r="B97" s="67" t="s">
        <v>251</v>
      </c>
      <c r="C97" s="67"/>
      <c r="D97" s="52"/>
      <c r="E97" s="53"/>
      <c r="F97" s="53"/>
      <c r="G97" s="53"/>
      <c r="H97" s="53"/>
      <c r="I97" s="53"/>
      <c r="J97" s="53"/>
      <c r="K97" s="53"/>
      <c r="L97" s="53"/>
      <c r="M97" s="53"/>
      <c r="N97" s="53"/>
      <c r="O97" s="53"/>
      <c r="P97" s="53">
        <v>5</v>
      </c>
      <c r="Q97" s="53"/>
      <c r="R97" s="53"/>
      <c r="S97" s="53"/>
      <c r="T97" s="45">
        <f t="shared" si="57"/>
        <v>5</v>
      </c>
      <c r="U97" s="46"/>
    </row>
    <row r="98" spans="1:21" ht="22.5">
      <c r="A98" s="42" t="s">
        <v>246</v>
      </c>
      <c r="B98" s="43" t="s">
        <v>253</v>
      </c>
      <c r="C98" s="43"/>
      <c r="D98" s="44" t="s">
        <v>365</v>
      </c>
      <c r="E98" s="45">
        <f>E99+E100+E101+E102</f>
        <v>1184</v>
      </c>
      <c r="F98" s="45">
        <f>F99+F100+F101+F102</f>
        <v>838</v>
      </c>
      <c r="G98" s="45">
        <f t="shared" ref="G98:S98" si="59">G99+G100+G101+G102</f>
        <v>840</v>
      </c>
      <c r="H98" s="45">
        <f t="shared" si="59"/>
        <v>954</v>
      </c>
      <c r="I98" s="45">
        <f t="shared" si="59"/>
        <v>3405</v>
      </c>
      <c r="J98" s="45">
        <f t="shared" si="59"/>
        <v>689</v>
      </c>
      <c r="K98" s="45">
        <f t="shared" si="59"/>
        <v>681</v>
      </c>
      <c r="L98" s="45">
        <f t="shared" si="59"/>
        <v>454</v>
      </c>
      <c r="M98" s="45">
        <f t="shared" si="59"/>
        <v>507</v>
      </c>
      <c r="N98" s="45">
        <f t="shared" si="59"/>
        <v>513</v>
      </c>
      <c r="O98" s="45">
        <f t="shared" si="59"/>
        <v>1577</v>
      </c>
      <c r="P98" s="45">
        <f t="shared" si="59"/>
        <v>0</v>
      </c>
      <c r="Q98" s="45">
        <f t="shared" si="59"/>
        <v>164</v>
      </c>
      <c r="R98" s="45">
        <f t="shared" si="59"/>
        <v>984</v>
      </c>
      <c r="S98" s="45">
        <f t="shared" si="59"/>
        <v>466</v>
      </c>
      <c r="T98" s="45">
        <f t="shared" si="57"/>
        <v>13256</v>
      </c>
      <c r="U98" s="46"/>
    </row>
    <row r="99" spans="1:21">
      <c r="A99" s="42" t="s">
        <v>248</v>
      </c>
      <c r="B99" s="67" t="s">
        <v>245</v>
      </c>
      <c r="C99" s="67"/>
      <c r="D99" s="52"/>
      <c r="E99" s="53">
        <v>1184</v>
      </c>
      <c r="F99" s="53">
        <v>838</v>
      </c>
      <c r="G99" s="53"/>
      <c r="H99" s="53"/>
      <c r="I99" s="53"/>
      <c r="J99" s="53"/>
      <c r="K99" s="53"/>
      <c r="L99" s="53"/>
      <c r="M99" s="53"/>
      <c r="N99" s="53"/>
      <c r="O99" s="53">
        <f>[1]生均公用定额标准!E47</f>
        <v>634</v>
      </c>
      <c r="P99" s="53"/>
      <c r="Q99" s="53"/>
      <c r="R99" s="53">
        <f>[1]生均公用定额标准!C28</f>
        <v>984</v>
      </c>
      <c r="S99" s="53"/>
      <c r="T99" s="45">
        <f t="shared" si="57"/>
        <v>3640</v>
      </c>
      <c r="U99" s="46"/>
    </row>
    <row r="100" spans="1:21">
      <c r="A100" s="42" t="s">
        <v>250</v>
      </c>
      <c r="B100" s="67" t="s">
        <v>247</v>
      </c>
      <c r="C100" s="67"/>
      <c r="D100" s="44"/>
      <c r="E100" s="47"/>
      <c r="F100" s="47"/>
      <c r="G100" s="47">
        <v>840</v>
      </c>
      <c r="H100" s="47">
        <v>954</v>
      </c>
      <c r="I100" s="47">
        <f>[1]生均公用定额标准!C20</f>
        <v>3405</v>
      </c>
      <c r="J100" s="47">
        <f>[1]生均公用定额标准!C21</f>
        <v>689</v>
      </c>
      <c r="K100" s="47"/>
      <c r="L100" s="47"/>
      <c r="M100" s="47"/>
      <c r="N100" s="47"/>
      <c r="O100" s="47">
        <f>[1]生均公用定额标准!E46</f>
        <v>943</v>
      </c>
      <c r="P100" s="47"/>
      <c r="Q100" s="47"/>
      <c r="R100" s="47"/>
      <c r="S100" s="47"/>
      <c r="T100" s="45">
        <f t="shared" si="57"/>
        <v>6831</v>
      </c>
      <c r="U100" s="46"/>
    </row>
    <row r="101" spans="1:21">
      <c r="A101" s="42" t="s">
        <v>252</v>
      </c>
      <c r="B101" s="67" t="s">
        <v>249</v>
      </c>
      <c r="C101" s="67"/>
      <c r="D101" s="52"/>
      <c r="E101" s="53"/>
      <c r="F101" s="53"/>
      <c r="G101" s="53"/>
      <c r="H101" s="53"/>
      <c r="I101" s="53"/>
      <c r="J101" s="53"/>
      <c r="K101" s="53">
        <f>[1]生均公用定额标准!C23</f>
        <v>681</v>
      </c>
      <c r="L101" s="53">
        <f>[1]生均公用定额标准!C22</f>
        <v>454</v>
      </c>
      <c r="M101" s="53">
        <f>[1]生均公用定额标准!C24</f>
        <v>507</v>
      </c>
      <c r="N101" s="53">
        <f>[1]生均公用定额标准!C25</f>
        <v>513</v>
      </c>
      <c r="O101" s="53"/>
      <c r="P101" s="53"/>
      <c r="Q101" s="53">
        <f>[1]生均公用定额标准!C29</f>
        <v>164</v>
      </c>
      <c r="R101" s="53"/>
      <c r="S101" s="53">
        <f>[1]生均公用定额标准!C26</f>
        <v>466</v>
      </c>
      <c r="T101" s="45">
        <f t="shared" si="57"/>
        <v>2785</v>
      </c>
      <c r="U101" s="46"/>
    </row>
    <row r="102" spans="1:21">
      <c r="A102" s="42" t="s">
        <v>255</v>
      </c>
      <c r="B102" s="67" t="s">
        <v>251</v>
      </c>
      <c r="C102" s="67"/>
      <c r="D102" s="52"/>
      <c r="E102" s="53"/>
      <c r="F102" s="53"/>
      <c r="G102" s="53"/>
      <c r="H102" s="53"/>
      <c r="I102" s="53"/>
      <c r="J102" s="53"/>
      <c r="K102" s="53"/>
      <c r="L102" s="53"/>
      <c r="M102" s="53"/>
      <c r="N102" s="53"/>
      <c r="O102" s="53"/>
      <c r="P102" s="53"/>
      <c r="Q102" s="53"/>
      <c r="R102" s="53"/>
      <c r="S102" s="53"/>
      <c r="T102" s="45">
        <f t="shared" si="57"/>
        <v>0</v>
      </c>
      <c r="U102" s="46"/>
    </row>
    <row r="103" spans="1:21">
      <c r="A103" s="42" t="s">
        <v>256</v>
      </c>
      <c r="B103" s="43" t="s">
        <v>260</v>
      </c>
      <c r="C103" s="43"/>
      <c r="D103" s="56"/>
      <c r="E103" s="68"/>
      <c r="F103" s="68"/>
      <c r="G103" s="68"/>
      <c r="H103" s="68"/>
      <c r="I103" s="68"/>
      <c r="J103" s="68"/>
      <c r="K103" s="68"/>
      <c r="L103" s="68"/>
      <c r="M103" s="68"/>
      <c r="N103" s="68"/>
      <c r="O103" s="68"/>
      <c r="P103" s="68"/>
      <c r="Q103" s="68"/>
      <c r="R103" s="68"/>
      <c r="S103" s="68"/>
      <c r="T103" s="45">
        <f t="shared" si="57"/>
        <v>0</v>
      </c>
      <c r="U103" s="46"/>
    </row>
    <row r="104" spans="1:21">
      <c r="A104" s="42" t="s">
        <v>257</v>
      </c>
      <c r="B104" s="43" t="s">
        <v>261</v>
      </c>
      <c r="C104" s="43"/>
      <c r="D104" s="44"/>
      <c r="E104" s="47">
        <v>89</v>
      </c>
      <c r="F104" s="47">
        <v>50</v>
      </c>
      <c r="G104" s="47">
        <v>79</v>
      </c>
      <c r="H104" s="47">
        <v>46</v>
      </c>
      <c r="I104" s="47">
        <v>16</v>
      </c>
      <c r="J104" s="47">
        <v>0</v>
      </c>
      <c r="K104" s="47">
        <v>11</v>
      </c>
      <c r="L104" s="47">
        <v>17</v>
      </c>
      <c r="M104" s="47">
        <v>4</v>
      </c>
      <c r="N104" s="47">
        <v>1</v>
      </c>
      <c r="O104" s="47">
        <v>2</v>
      </c>
      <c r="P104" s="47">
        <v>3</v>
      </c>
      <c r="Q104" s="47"/>
      <c r="R104" s="47">
        <v>1</v>
      </c>
      <c r="S104" s="47">
        <v>9</v>
      </c>
      <c r="T104" s="45">
        <f t="shared" si="57"/>
        <v>328</v>
      </c>
      <c r="U104" s="46"/>
    </row>
    <row r="105" spans="1:21">
      <c r="A105" s="42" t="s">
        <v>258</v>
      </c>
      <c r="B105" s="67" t="s">
        <v>262</v>
      </c>
      <c r="C105" s="67"/>
      <c r="D105" s="56"/>
      <c r="E105" s="47">
        <v>32622</v>
      </c>
      <c r="F105" s="47">
        <v>9046</v>
      </c>
      <c r="G105" s="47">
        <v>13627</v>
      </c>
      <c r="H105" s="47">
        <v>17902</v>
      </c>
      <c r="I105" s="47">
        <v>25772.240000000002</v>
      </c>
      <c r="J105" s="47">
        <v>13105.71</v>
      </c>
      <c r="K105" s="47">
        <f>10602.95+3127.29</f>
        <v>13730.240000000002</v>
      </c>
      <c r="L105" s="47">
        <v>6627.96</v>
      </c>
      <c r="M105" s="47">
        <v>11478.41</v>
      </c>
      <c r="N105" s="47">
        <v>9116.92</v>
      </c>
      <c r="O105" s="47">
        <v>33999.89</v>
      </c>
      <c r="P105" s="47">
        <v>2300</v>
      </c>
      <c r="Q105" s="47">
        <v>4357</v>
      </c>
      <c r="R105" s="47">
        <v>13284.58</v>
      </c>
      <c r="S105" s="47">
        <f>2564.98+1394.54</f>
        <v>3959.52</v>
      </c>
      <c r="T105" s="45">
        <f t="shared" si="57"/>
        <v>210929.47000000003</v>
      </c>
      <c r="U105" s="46"/>
    </row>
    <row r="106" spans="1:21">
      <c r="A106" s="42" t="s">
        <v>259</v>
      </c>
      <c r="B106" s="67" t="s">
        <v>263</v>
      </c>
      <c r="C106" s="67"/>
      <c r="D106" s="56"/>
      <c r="E106" s="47">
        <v>29824</v>
      </c>
      <c r="F106" s="47">
        <v>8662</v>
      </c>
      <c r="G106" s="47">
        <v>8000</v>
      </c>
      <c r="H106" s="47">
        <v>8000</v>
      </c>
      <c r="I106" s="47">
        <v>15855</v>
      </c>
      <c r="J106" s="47">
        <v>4669</v>
      </c>
      <c r="K106" s="47">
        <f>4900+1492</f>
        <v>6392</v>
      </c>
      <c r="L106" s="47">
        <v>4663.8</v>
      </c>
      <c r="M106" s="47">
        <v>6585.2</v>
      </c>
      <c r="N106" s="47">
        <v>3060</v>
      </c>
      <c r="O106" s="47">
        <v>21060</v>
      </c>
      <c r="P106" s="47"/>
      <c r="Q106" s="47">
        <v>1505</v>
      </c>
      <c r="R106" s="47">
        <v>6784</v>
      </c>
      <c r="S106" s="47">
        <v>4013</v>
      </c>
      <c r="T106" s="45">
        <f t="shared" si="57"/>
        <v>129073</v>
      </c>
      <c r="U106" s="46"/>
    </row>
    <row r="107" spans="1:21">
      <c r="E107" s="38">
        <f t="shared" ref="E107:T107" si="60">E4/E93</f>
        <v>355927.69316239317</v>
      </c>
      <c r="F107" s="38">
        <f t="shared" si="60"/>
        <v>360089.6580263158</v>
      </c>
      <c r="G107" s="38">
        <f t="shared" si="60"/>
        <v>357681.08475000004</v>
      </c>
      <c r="H107" s="38">
        <f t="shared" si="60"/>
        <v>347917.98978723405</v>
      </c>
      <c r="I107" s="38">
        <f t="shared" si="60"/>
        <v>337774.48259999999</v>
      </c>
      <c r="J107" s="38">
        <f t="shared" si="60"/>
        <v>322621.98660377355</v>
      </c>
      <c r="K107" s="38">
        <f t="shared" si="60"/>
        <v>326406.01929824555</v>
      </c>
      <c r="L107" s="38">
        <f t="shared" si="60"/>
        <v>321613.81416666665</v>
      </c>
      <c r="M107" s="38">
        <f t="shared" si="60"/>
        <v>315113.3088372093</v>
      </c>
      <c r="N107" s="38">
        <f t="shared" si="60"/>
        <v>316900.58866666671</v>
      </c>
      <c r="O107" s="38">
        <f t="shared" si="60"/>
        <v>349640.29835714283</v>
      </c>
      <c r="P107" s="38">
        <f t="shared" si="60"/>
        <v>356163.01400000002</v>
      </c>
      <c r="Q107" s="38">
        <f t="shared" si="60"/>
        <v>313970.16307692305</v>
      </c>
      <c r="R107" s="38">
        <f t="shared" si="60"/>
        <v>345027.35914285714</v>
      </c>
      <c r="S107" s="38">
        <f t="shared" si="60"/>
        <v>306898.88033333333</v>
      </c>
      <c r="T107" s="38">
        <f t="shared" si="60"/>
        <v>340809.47637721756</v>
      </c>
    </row>
  </sheetData>
  <protectedRanges>
    <protectedRange password="E9C1" sqref="D28 T21:U26 U20 T4:U9 U10 U27 A2:U3 A4:D5 T11:U19 B6:D26 T28:U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U1"/>
  </mergeCells>
  <phoneticPr fontId="3" type="noConversion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P107"/>
  <sheetViews>
    <sheetView workbookViewId="0">
      <pane xSplit="4" ySplit="2" topLeftCell="G35" activePane="bottomRight" state="frozen"/>
      <selection pane="topRight" activeCell="E1" sqref="E1"/>
      <selection pane="bottomLeft" activeCell="A3" sqref="A3"/>
      <selection pane="bottomRight" activeCell="A50" sqref="A50:XFD50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6" ht="25.5">
      <c r="A1" s="837" t="s">
        <v>265</v>
      </c>
      <c r="B1" s="838"/>
      <c r="C1" s="838"/>
      <c r="D1" s="838"/>
      <c r="E1" s="838"/>
      <c r="F1" s="838"/>
      <c r="G1" s="838"/>
      <c r="H1" s="838"/>
      <c r="I1" s="838"/>
      <c r="J1" s="838"/>
      <c r="K1" s="838"/>
      <c r="L1" s="838"/>
      <c r="M1" s="838"/>
      <c r="N1" s="838"/>
      <c r="O1" s="838"/>
      <c r="P1" s="838"/>
    </row>
    <row r="2" spans="1:16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266</v>
      </c>
      <c r="F2" s="88" t="s">
        <v>267</v>
      </c>
      <c r="G2" s="88" t="s">
        <v>268</v>
      </c>
      <c r="H2" s="88" t="s">
        <v>269</v>
      </c>
      <c r="I2" s="88" t="s">
        <v>270</v>
      </c>
      <c r="J2" s="88" t="s">
        <v>271</v>
      </c>
      <c r="K2" s="88" t="s">
        <v>272</v>
      </c>
      <c r="L2" s="88" t="s">
        <v>273</v>
      </c>
      <c r="M2" s="88" t="s">
        <v>274</v>
      </c>
      <c r="N2" s="88" t="s">
        <v>275</v>
      </c>
      <c r="O2" s="88" t="s">
        <v>24</v>
      </c>
      <c r="P2" s="89" t="s">
        <v>25</v>
      </c>
    </row>
    <row r="3" spans="1:16">
      <c r="A3" s="90" t="s">
        <v>26</v>
      </c>
      <c r="B3" s="91" t="s">
        <v>27</v>
      </c>
      <c r="C3" s="91"/>
      <c r="D3" s="92" t="s">
        <v>28</v>
      </c>
      <c r="E3" s="19">
        <f t="shared" ref="E3:N3" si="0">E4+E30+E49</f>
        <v>31667865.210000001</v>
      </c>
      <c r="F3" s="19">
        <f t="shared" si="0"/>
        <v>24120794.590000004</v>
      </c>
      <c r="G3" s="19">
        <f t="shared" si="0"/>
        <v>43888663.520000003</v>
      </c>
      <c r="H3" s="19">
        <f t="shared" si="0"/>
        <v>35132186.140000001</v>
      </c>
      <c r="I3" s="19">
        <f t="shared" si="0"/>
        <v>29130852.210000001</v>
      </c>
      <c r="J3" s="19">
        <f t="shared" si="0"/>
        <v>20055281.75</v>
      </c>
      <c r="K3" s="19">
        <f t="shared" si="0"/>
        <v>18481524.969999999</v>
      </c>
      <c r="L3" s="19">
        <f t="shared" si="0"/>
        <v>13268283.579999998</v>
      </c>
      <c r="M3" s="19">
        <f t="shared" si="0"/>
        <v>16345660.029999999</v>
      </c>
      <c r="N3" s="19">
        <f t="shared" si="0"/>
        <v>520535.56</v>
      </c>
      <c r="O3" s="19">
        <f t="shared" ref="O3:O9" si="1">SUM(E3:N3)</f>
        <v>232611647.56000003</v>
      </c>
      <c r="P3" s="93"/>
    </row>
    <row r="4" spans="1:16">
      <c r="A4" s="90" t="s">
        <v>29</v>
      </c>
      <c r="B4" s="91" t="s">
        <v>30</v>
      </c>
      <c r="C4" s="91"/>
      <c r="D4" s="92" t="s">
        <v>28</v>
      </c>
      <c r="E4" s="19">
        <f t="shared" ref="E4:N4" si="2">E5+E8+E12+E15+E18+E20+E23+E25+E27+E28+E29</f>
        <v>28142842.48</v>
      </c>
      <c r="F4" s="19">
        <f t="shared" si="2"/>
        <v>21122888.240000002</v>
      </c>
      <c r="G4" s="19">
        <f t="shared" si="2"/>
        <v>38316733.82</v>
      </c>
      <c r="H4" s="19">
        <f t="shared" si="2"/>
        <v>29836545.740000002</v>
      </c>
      <c r="I4" s="19">
        <f t="shared" si="2"/>
        <v>24764070.059999999</v>
      </c>
      <c r="J4" s="19">
        <f t="shared" si="2"/>
        <v>17504316.5</v>
      </c>
      <c r="K4" s="19">
        <f t="shared" si="2"/>
        <v>16334748.220000001</v>
      </c>
      <c r="L4" s="19">
        <f t="shared" si="2"/>
        <v>11527922.879999999</v>
      </c>
      <c r="M4" s="19">
        <f t="shared" si="2"/>
        <v>14371969.779999999</v>
      </c>
      <c r="N4" s="19">
        <f t="shared" si="2"/>
        <v>388090.56</v>
      </c>
      <c r="O4" s="19">
        <f t="shared" si="1"/>
        <v>202310128.28</v>
      </c>
      <c r="P4" s="93"/>
    </row>
    <row r="5" spans="1:16">
      <c r="A5" s="90" t="s">
        <v>31</v>
      </c>
      <c r="B5" s="91" t="s">
        <v>32</v>
      </c>
      <c r="C5" s="91"/>
      <c r="D5" s="92" t="s">
        <v>28</v>
      </c>
      <c r="E5" s="19">
        <f>E6+E7</f>
        <v>3988530</v>
      </c>
      <c r="F5" s="19">
        <f>F6+F7</f>
        <v>3012300</v>
      </c>
      <c r="G5" s="19">
        <f t="shared" ref="G5:N5" si="3">G6+G7</f>
        <v>6029300</v>
      </c>
      <c r="H5" s="19">
        <f t="shared" si="3"/>
        <v>3961260</v>
      </c>
      <c r="I5" s="19">
        <f t="shared" si="3"/>
        <v>3334668</v>
      </c>
      <c r="J5" s="19">
        <f t="shared" si="3"/>
        <v>2275390</v>
      </c>
      <c r="K5" s="19">
        <f t="shared" si="3"/>
        <v>2194360</v>
      </c>
      <c r="L5" s="19">
        <f t="shared" si="3"/>
        <v>1503360</v>
      </c>
      <c r="M5" s="19">
        <f t="shared" si="3"/>
        <v>2000870</v>
      </c>
      <c r="N5" s="19">
        <f t="shared" si="3"/>
        <v>63444</v>
      </c>
      <c r="O5" s="19">
        <f t="shared" si="1"/>
        <v>28363482</v>
      </c>
      <c r="P5" s="93"/>
    </row>
    <row r="6" spans="1:16">
      <c r="A6" s="90" t="s">
        <v>33</v>
      </c>
      <c r="B6" s="91" t="s">
        <v>34</v>
      </c>
      <c r="C6" s="91" t="s">
        <v>35</v>
      </c>
      <c r="D6" s="92" t="s">
        <v>36</v>
      </c>
      <c r="E6" s="22">
        <v>2186340</v>
      </c>
      <c r="F6" s="22">
        <v>1681200</v>
      </c>
      <c r="G6" s="22">
        <v>3098200</v>
      </c>
      <c r="H6" s="22">
        <v>2204904</v>
      </c>
      <c r="I6" s="22">
        <v>1830792</v>
      </c>
      <c r="J6" s="22">
        <v>1435090</v>
      </c>
      <c r="K6" s="22">
        <v>1294470</v>
      </c>
      <c r="L6" s="22">
        <v>922310</v>
      </c>
      <c r="M6" s="22">
        <v>1216720</v>
      </c>
      <c r="N6" s="22">
        <v>31284</v>
      </c>
      <c r="O6" s="19">
        <f t="shared" si="1"/>
        <v>15901310</v>
      </c>
      <c r="P6" s="94"/>
    </row>
    <row r="7" spans="1:16">
      <c r="A7" s="90" t="s">
        <v>37</v>
      </c>
      <c r="B7" s="91" t="s">
        <v>38</v>
      </c>
      <c r="C7" s="91" t="s">
        <v>35</v>
      </c>
      <c r="D7" s="92" t="s">
        <v>36</v>
      </c>
      <c r="E7" s="22">
        <v>1802190</v>
      </c>
      <c r="F7" s="22">
        <v>1331100</v>
      </c>
      <c r="G7" s="22">
        <v>2931100</v>
      </c>
      <c r="H7" s="22">
        <v>1756356</v>
      </c>
      <c r="I7" s="22">
        <v>1503876</v>
      </c>
      <c r="J7" s="22">
        <v>840300</v>
      </c>
      <c r="K7" s="22">
        <v>899890</v>
      </c>
      <c r="L7" s="22">
        <v>581050</v>
      </c>
      <c r="M7" s="22">
        <v>784150</v>
      </c>
      <c r="N7" s="22">
        <v>32160</v>
      </c>
      <c r="O7" s="19">
        <f t="shared" si="1"/>
        <v>12462172</v>
      </c>
      <c r="P7" s="93"/>
    </row>
    <row r="8" spans="1:16">
      <c r="A8" s="90" t="s">
        <v>39</v>
      </c>
      <c r="B8" s="91" t="s">
        <v>40</v>
      </c>
      <c r="C8" s="91"/>
      <c r="D8" s="92" t="s">
        <v>28</v>
      </c>
      <c r="E8" s="19">
        <f>E9+E10</f>
        <v>422856</v>
      </c>
      <c r="F8" s="19">
        <f>F9+F10</f>
        <v>315990</v>
      </c>
      <c r="G8" s="19">
        <f t="shared" ref="G8:N8" si="4">G9+G10</f>
        <v>600780</v>
      </c>
      <c r="H8" s="19">
        <f t="shared" si="4"/>
        <v>460030</v>
      </c>
      <c r="I8" s="19">
        <f t="shared" si="4"/>
        <v>374990</v>
      </c>
      <c r="J8" s="19">
        <f t="shared" si="4"/>
        <v>288176</v>
      </c>
      <c r="K8" s="19">
        <f t="shared" si="4"/>
        <v>267200</v>
      </c>
      <c r="L8" s="19">
        <f t="shared" si="4"/>
        <v>197880</v>
      </c>
      <c r="M8" s="19">
        <f t="shared" si="4"/>
        <v>240828</v>
      </c>
      <c r="N8" s="19">
        <f t="shared" si="4"/>
        <v>5280</v>
      </c>
      <c r="O8" s="19">
        <f t="shared" si="1"/>
        <v>3174010</v>
      </c>
      <c r="P8" s="93"/>
    </row>
    <row r="9" spans="1:16">
      <c r="A9" s="90" t="s">
        <v>41</v>
      </c>
      <c r="B9" s="91" t="s">
        <v>42</v>
      </c>
      <c r="C9" s="91" t="s">
        <v>35</v>
      </c>
      <c r="D9" s="92" t="s">
        <v>36</v>
      </c>
      <c r="E9" s="22">
        <v>5736</v>
      </c>
      <c r="F9" s="22">
        <v>4470</v>
      </c>
      <c r="G9" s="22">
        <v>9420</v>
      </c>
      <c r="H9" s="22">
        <v>5950</v>
      </c>
      <c r="I9" s="22">
        <v>5390</v>
      </c>
      <c r="J9" s="22">
        <v>3056</v>
      </c>
      <c r="K9" s="22">
        <v>3200</v>
      </c>
      <c r="L9" s="22">
        <v>2520</v>
      </c>
      <c r="M9" s="22">
        <v>3228</v>
      </c>
      <c r="N9" s="22"/>
      <c r="O9" s="19">
        <f t="shared" si="1"/>
        <v>42970</v>
      </c>
      <c r="P9" s="93"/>
    </row>
    <row r="10" spans="1:16">
      <c r="A10" s="90" t="s">
        <v>43</v>
      </c>
      <c r="B10" s="91" t="s">
        <v>44</v>
      </c>
      <c r="C10" s="91"/>
      <c r="D10" s="92" t="s">
        <v>28</v>
      </c>
      <c r="E10" s="19">
        <f>E11</f>
        <v>417120</v>
      </c>
      <c r="F10" s="19">
        <f>F11</f>
        <v>311520</v>
      </c>
      <c r="G10" s="19">
        <f t="shared" ref="G10:O10" si="5">G11</f>
        <v>591360</v>
      </c>
      <c r="H10" s="19">
        <f t="shared" si="5"/>
        <v>454080</v>
      </c>
      <c r="I10" s="19">
        <f t="shared" si="5"/>
        <v>369600</v>
      </c>
      <c r="J10" s="19">
        <f t="shared" si="5"/>
        <v>285120</v>
      </c>
      <c r="K10" s="19">
        <f t="shared" si="5"/>
        <v>264000</v>
      </c>
      <c r="L10" s="19">
        <f t="shared" si="5"/>
        <v>195360</v>
      </c>
      <c r="M10" s="19">
        <f t="shared" si="5"/>
        <v>237600</v>
      </c>
      <c r="N10" s="19">
        <f t="shared" si="5"/>
        <v>5280</v>
      </c>
      <c r="O10" s="19">
        <f t="shared" si="5"/>
        <v>3131040</v>
      </c>
      <c r="P10" s="93"/>
    </row>
    <row r="11" spans="1:16" s="96" customFormat="1">
      <c r="A11" s="90" t="s">
        <v>45</v>
      </c>
      <c r="B11" s="95" t="s">
        <v>276</v>
      </c>
      <c r="C11" s="95" t="s">
        <v>35</v>
      </c>
      <c r="D11" s="93" t="s">
        <v>28</v>
      </c>
      <c r="E11" s="19">
        <f>440*12*E93</f>
        <v>417120</v>
      </c>
      <c r="F11" s="19">
        <f t="shared" ref="F11:N11" si="6">440*12*F93</f>
        <v>311520</v>
      </c>
      <c r="G11" s="19">
        <f t="shared" si="6"/>
        <v>591360</v>
      </c>
      <c r="H11" s="19">
        <f t="shared" si="6"/>
        <v>454080</v>
      </c>
      <c r="I11" s="19">
        <f t="shared" si="6"/>
        <v>369600</v>
      </c>
      <c r="J11" s="19">
        <f t="shared" si="6"/>
        <v>285120</v>
      </c>
      <c r="K11" s="19">
        <f t="shared" si="6"/>
        <v>264000</v>
      </c>
      <c r="L11" s="19">
        <f t="shared" si="6"/>
        <v>195360</v>
      </c>
      <c r="M11" s="19">
        <f t="shared" si="6"/>
        <v>237600</v>
      </c>
      <c r="N11" s="19">
        <f t="shared" si="6"/>
        <v>5280</v>
      </c>
      <c r="O11" s="19">
        <f t="shared" ref="O11:O26" si="7">SUM(E11:N11)</f>
        <v>3131040</v>
      </c>
      <c r="P11" s="93"/>
    </row>
    <row r="12" spans="1:16">
      <c r="A12" s="90" t="s">
        <v>47</v>
      </c>
      <c r="B12" s="91" t="s">
        <v>48</v>
      </c>
      <c r="C12" s="91"/>
      <c r="D12" s="92" t="s">
        <v>49</v>
      </c>
      <c r="E12" s="19">
        <f>E13+E14</f>
        <v>133116.48000000001</v>
      </c>
      <c r="F12" s="19">
        <f t="shared" ref="F12:N12" si="8">F13+F14</f>
        <v>100578.23999999999</v>
      </c>
      <c r="G12" s="19">
        <f t="shared" si="8"/>
        <v>156721.82</v>
      </c>
      <c r="H12" s="19">
        <f t="shared" si="8"/>
        <v>138063.74</v>
      </c>
      <c r="I12" s="19">
        <f t="shared" si="8"/>
        <v>118385.06</v>
      </c>
      <c r="J12" s="19">
        <f t="shared" si="8"/>
        <v>84797.5</v>
      </c>
      <c r="K12" s="19">
        <f t="shared" si="8"/>
        <v>79156.22</v>
      </c>
      <c r="L12" s="19">
        <f t="shared" si="8"/>
        <v>51392.880000000005</v>
      </c>
      <c r="M12" s="19">
        <f t="shared" si="8"/>
        <v>65428.78</v>
      </c>
      <c r="N12" s="19">
        <f t="shared" si="8"/>
        <v>2086.56</v>
      </c>
      <c r="O12" s="19">
        <f t="shared" si="7"/>
        <v>929727.28000000014</v>
      </c>
      <c r="P12" s="93"/>
    </row>
    <row r="13" spans="1:16" s="96" customFormat="1">
      <c r="A13" s="90" t="s">
        <v>50</v>
      </c>
      <c r="B13" s="132" t="s">
        <v>592</v>
      </c>
      <c r="C13" s="95" t="s">
        <v>35</v>
      </c>
      <c r="D13" s="93" t="s">
        <v>51</v>
      </c>
      <c r="E13" s="19">
        <f>ROUND(E28/0.07*0.00256,2)</f>
        <v>45076.480000000003</v>
      </c>
      <c r="F13" s="19">
        <f>ROUND(F28/0.07*0.00256,2)</f>
        <v>34058.239999999998</v>
      </c>
      <c r="G13" s="19">
        <f t="shared" ref="G13:N13" si="9">ROUND(G28/0.07*0.00256,2)</f>
        <v>53069.82</v>
      </c>
      <c r="H13" s="19">
        <f t="shared" si="9"/>
        <v>46751.74</v>
      </c>
      <c r="I13" s="19">
        <f t="shared" si="9"/>
        <v>40088.06</v>
      </c>
      <c r="J13" s="19">
        <f t="shared" si="9"/>
        <v>28714.5</v>
      </c>
      <c r="K13" s="19">
        <f t="shared" si="9"/>
        <v>26804.22</v>
      </c>
      <c r="L13" s="19">
        <f t="shared" si="9"/>
        <v>17402.88</v>
      </c>
      <c r="M13" s="19">
        <f t="shared" si="9"/>
        <v>22155.78</v>
      </c>
      <c r="N13" s="19">
        <f t="shared" si="9"/>
        <v>706.56</v>
      </c>
      <c r="O13" s="19">
        <f t="shared" si="7"/>
        <v>314828.27999999997</v>
      </c>
      <c r="P13" s="93"/>
    </row>
    <row r="14" spans="1:16" s="96" customFormat="1">
      <c r="A14" s="90" t="s">
        <v>52</v>
      </c>
      <c r="B14" s="132" t="s">
        <v>593</v>
      </c>
      <c r="C14" s="95" t="s">
        <v>35</v>
      </c>
      <c r="D14" s="93" t="s">
        <v>51</v>
      </c>
      <c r="E14" s="19">
        <f>ROUND(E28/0.07*0.005,2)</f>
        <v>88040</v>
      </c>
      <c r="F14" s="19">
        <f>ROUND(F28/0.07*0.005,2)</f>
        <v>66520</v>
      </c>
      <c r="G14" s="19">
        <f t="shared" ref="G14:N14" si="10">ROUND(G28/0.07*0.005,2)</f>
        <v>103652</v>
      </c>
      <c r="H14" s="19">
        <f t="shared" si="10"/>
        <v>91312</v>
      </c>
      <c r="I14" s="19">
        <f t="shared" si="10"/>
        <v>78297</v>
      </c>
      <c r="J14" s="19">
        <f t="shared" si="10"/>
        <v>56083</v>
      </c>
      <c r="K14" s="19">
        <f t="shared" si="10"/>
        <v>52352</v>
      </c>
      <c r="L14" s="19">
        <f t="shared" si="10"/>
        <v>33990</v>
      </c>
      <c r="M14" s="19">
        <f t="shared" si="10"/>
        <v>43273</v>
      </c>
      <c r="N14" s="19">
        <f t="shared" si="10"/>
        <v>1380</v>
      </c>
      <c r="O14" s="19">
        <f t="shared" si="7"/>
        <v>614899</v>
      </c>
      <c r="P14" s="93"/>
    </row>
    <row r="15" spans="1:16">
      <c r="A15" s="90" t="s">
        <v>53</v>
      </c>
      <c r="B15" s="91" t="s">
        <v>55</v>
      </c>
      <c r="C15" s="91"/>
      <c r="D15" s="92" t="s">
        <v>28</v>
      </c>
      <c r="E15" s="19">
        <v>15112700</v>
      </c>
      <c r="F15" s="19">
        <v>11286700</v>
      </c>
      <c r="G15" s="19">
        <v>21425600</v>
      </c>
      <c r="H15" s="19">
        <v>16451800</v>
      </c>
      <c r="I15" s="19">
        <v>13391000</v>
      </c>
      <c r="J15" s="19">
        <v>9428400</v>
      </c>
      <c r="K15" s="19">
        <v>8730000</v>
      </c>
      <c r="L15" s="19">
        <v>6460200</v>
      </c>
      <c r="M15" s="19">
        <v>7857000</v>
      </c>
      <c r="N15" s="19">
        <v>185700</v>
      </c>
      <c r="O15" s="19">
        <f t="shared" si="7"/>
        <v>110329100</v>
      </c>
      <c r="P15" s="93"/>
    </row>
    <row r="16" spans="1:16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14873408</v>
      </c>
      <c r="F16" s="99">
        <f t="shared" ref="F16:M16" si="11">F15-F17</f>
        <v>11091208</v>
      </c>
      <c r="G16" s="99">
        <f t="shared" si="11"/>
        <v>20933352</v>
      </c>
      <c r="H16" s="99">
        <f t="shared" si="11"/>
        <v>16004044</v>
      </c>
      <c r="I16" s="99">
        <f t="shared" si="11"/>
        <v>13243290</v>
      </c>
      <c r="J16" s="99">
        <f t="shared" si="11"/>
        <v>9239635</v>
      </c>
      <c r="K16" s="99">
        <f t="shared" si="11"/>
        <v>8538628</v>
      </c>
      <c r="L16" s="99">
        <f t="shared" si="11"/>
        <v>6260224</v>
      </c>
      <c r="M16" s="99">
        <f t="shared" si="11"/>
        <v>7659424</v>
      </c>
      <c r="N16" s="99">
        <f>N15-N17</f>
        <v>185700</v>
      </c>
      <c r="O16" s="19">
        <f t="shared" si="7"/>
        <v>108028913</v>
      </c>
      <c r="P16" s="98"/>
    </row>
    <row r="17" spans="1:16">
      <c r="A17" s="90" t="s">
        <v>56</v>
      </c>
      <c r="B17" s="97" t="s">
        <v>60</v>
      </c>
      <c r="C17" s="97" t="s">
        <v>35</v>
      </c>
      <c r="D17" s="98" t="s">
        <v>61</v>
      </c>
      <c r="E17" s="99">
        <v>239292</v>
      </c>
      <c r="F17" s="99">
        <v>195492</v>
      </c>
      <c r="G17" s="99">
        <v>492248</v>
      </c>
      <c r="H17" s="99">
        <v>447756</v>
      </c>
      <c r="I17" s="99">
        <v>147710</v>
      </c>
      <c r="J17" s="99">
        <v>188765</v>
      </c>
      <c r="K17" s="99">
        <v>191372</v>
      </c>
      <c r="L17" s="99">
        <v>199976</v>
      </c>
      <c r="M17" s="99">
        <v>197576</v>
      </c>
      <c r="N17" s="99"/>
      <c r="O17" s="19">
        <f t="shared" si="7"/>
        <v>2300187</v>
      </c>
      <c r="P17" s="98"/>
    </row>
    <row r="18" spans="1:16">
      <c r="A18" s="90" t="s">
        <v>59</v>
      </c>
      <c r="B18" s="91" t="s">
        <v>63</v>
      </c>
      <c r="C18" s="91"/>
      <c r="D18" s="98" t="s">
        <v>28</v>
      </c>
      <c r="E18" s="100">
        <f>E19</f>
        <v>1848840</v>
      </c>
      <c r="F18" s="100">
        <f>F19</f>
        <v>1396920</v>
      </c>
      <c r="G18" s="100">
        <f t="shared" ref="G18:N18" si="12">G19</f>
        <v>2176692</v>
      </c>
      <c r="H18" s="100">
        <f t="shared" si="12"/>
        <v>1917552</v>
      </c>
      <c r="I18" s="100">
        <f t="shared" si="12"/>
        <v>1644237</v>
      </c>
      <c r="J18" s="100">
        <f t="shared" si="12"/>
        <v>1177743</v>
      </c>
      <c r="K18" s="100">
        <f t="shared" si="12"/>
        <v>1099392</v>
      </c>
      <c r="L18" s="100">
        <f t="shared" si="12"/>
        <v>713790</v>
      </c>
      <c r="M18" s="100">
        <f t="shared" si="12"/>
        <v>908733</v>
      </c>
      <c r="N18" s="100">
        <f t="shared" si="12"/>
        <v>28980</v>
      </c>
      <c r="O18" s="19">
        <f t="shared" si="7"/>
        <v>12912879</v>
      </c>
      <c r="P18" s="98"/>
    </row>
    <row r="19" spans="1:16">
      <c r="A19" s="90" t="s">
        <v>62</v>
      </c>
      <c r="B19" s="91" t="s">
        <v>277</v>
      </c>
      <c r="C19" s="91" t="s">
        <v>66</v>
      </c>
      <c r="D19" s="98" t="s">
        <v>28</v>
      </c>
      <c r="E19" s="100">
        <f>ROUND(E28/0.07*0.105,2)</f>
        <v>1848840</v>
      </c>
      <c r="F19" s="100">
        <f>ROUND(F28/0.07*0.105,2)</f>
        <v>1396920</v>
      </c>
      <c r="G19" s="100">
        <f t="shared" ref="G19:N19" si="13">ROUND(G28/0.07*0.105,2)</f>
        <v>2176692</v>
      </c>
      <c r="H19" s="100">
        <f t="shared" si="13"/>
        <v>1917552</v>
      </c>
      <c r="I19" s="100">
        <f t="shared" si="13"/>
        <v>1644237</v>
      </c>
      <c r="J19" s="100">
        <f t="shared" si="13"/>
        <v>1177743</v>
      </c>
      <c r="K19" s="100">
        <f t="shared" si="13"/>
        <v>1099392</v>
      </c>
      <c r="L19" s="100">
        <f t="shared" si="13"/>
        <v>713790</v>
      </c>
      <c r="M19" s="100">
        <f t="shared" si="13"/>
        <v>908733</v>
      </c>
      <c r="N19" s="100">
        <f t="shared" si="13"/>
        <v>28980</v>
      </c>
      <c r="O19" s="19">
        <f t="shared" si="7"/>
        <v>12912879</v>
      </c>
      <c r="P19" s="98"/>
    </row>
    <row r="20" spans="1:16">
      <c r="A20" s="90" t="s">
        <v>64</v>
      </c>
      <c r="B20" s="91" t="s">
        <v>68</v>
      </c>
      <c r="C20" s="91"/>
      <c r="D20" s="98" t="s">
        <v>51</v>
      </c>
      <c r="E20" s="100">
        <f>E21+E22</f>
        <v>704320</v>
      </c>
      <c r="F20" s="100">
        <f>F21+F22</f>
        <v>532160</v>
      </c>
      <c r="G20" s="100">
        <f t="shared" ref="G20:N20" si="14">G21+G22</f>
        <v>829216</v>
      </c>
      <c r="H20" s="100">
        <f t="shared" si="14"/>
        <v>730496</v>
      </c>
      <c r="I20" s="100">
        <f t="shared" si="14"/>
        <v>626376</v>
      </c>
      <c r="J20" s="100">
        <f t="shared" si="14"/>
        <v>448664</v>
      </c>
      <c r="K20" s="100">
        <f t="shared" si="14"/>
        <v>418816</v>
      </c>
      <c r="L20" s="100">
        <f t="shared" si="14"/>
        <v>271920</v>
      </c>
      <c r="M20" s="100">
        <f t="shared" si="14"/>
        <v>346184</v>
      </c>
      <c r="N20" s="100">
        <f t="shared" si="14"/>
        <v>11040</v>
      </c>
      <c r="O20" s="19">
        <f t="shared" si="7"/>
        <v>4919192</v>
      </c>
      <c r="P20" s="98"/>
    </row>
    <row r="21" spans="1:16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352160</v>
      </c>
      <c r="F21" s="100">
        <f>ROUND(F28/0.07*0.02,2)</f>
        <v>266080</v>
      </c>
      <c r="G21" s="100">
        <f t="shared" ref="G21:N21" si="15">ROUND(G28/0.07*0.02,2)</f>
        <v>414608</v>
      </c>
      <c r="H21" s="100">
        <f t="shared" si="15"/>
        <v>365248</v>
      </c>
      <c r="I21" s="100">
        <f t="shared" si="15"/>
        <v>313188</v>
      </c>
      <c r="J21" s="100">
        <f t="shared" si="15"/>
        <v>224332</v>
      </c>
      <c r="K21" s="100">
        <f t="shared" si="15"/>
        <v>209408</v>
      </c>
      <c r="L21" s="100">
        <f t="shared" si="15"/>
        <v>135960</v>
      </c>
      <c r="M21" s="100">
        <f t="shared" si="15"/>
        <v>173092</v>
      </c>
      <c r="N21" s="100">
        <f t="shared" si="15"/>
        <v>5520</v>
      </c>
      <c r="O21" s="19">
        <f t="shared" si="7"/>
        <v>2459596</v>
      </c>
      <c r="P21" s="98"/>
    </row>
    <row r="22" spans="1:16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352160</v>
      </c>
      <c r="F22" s="100">
        <f>ROUND(F28/0.07*0.02,2)</f>
        <v>266080</v>
      </c>
      <c r="G22" s="100">
        <f t="shared" ref="G22:N22" si="16">ROUND(G28/0.07*0.02,2)</f>
        <v>414608</v>
      </c>
      <c r="H22" s="100">
        <f t="shared" si="16"/>
        <v>365248</v>
      </c>
      <c r="I22" s="100">
        <f t="shared" si="16"/>
        <v>313188</v>
      </c>
      <c r="J22" s="100">
        <f t="shared" si="16"/>
        <v>224332</v>
      </c>
      <c r="K22" s="100">
        <f t="shared" si="16"/>
        <v>209408</v>
      </c>
      <c r="L22" s="100">
        <f t="shared" si="16"/>
        <v>135960</v>
      </c>
      <c r="M22" s="100">
        <f t="shared" si="16"/>
        <v>173092</v>
      </c>
      <c r="N22" s="100">
        <f t="shared" si="16"/>
        <v>5520</v>
      </c>
      <c r="O22" s="19">
        <f t="shared" si="7"/>
        <v>2459596</v>
      </c>
      <c r="P22" s="98"/>
    </row>
    <row r="23" spans="1:16">
      <c r="A23" s="90" t="s">
        <v>72</v>
      </c>
      <c r="B23" s="91" t="s">
        <v>75</v>
      </c>
      <c r="C23" s="91"/>
      <c r="D23" s="92" t="s">
        <v>28</v>
      </c>
      <c r="E23" s="19">
        <f>E24</f>
        <v>2817280</v>
      </c>
      <c r="F23" s="19">
        <f>F24</f>
        <v>2128640</v>
      </c>
      <c r="G23" s="19">
        <f t="shared" ref="G23:N23" si="17">G24</f>
        <v>3316864</v>
      </c>
      <c r="H23" s="19">
        <f t="shared" si="17"/>
        <v>2921984</v>
      </c>
      <c r="I23" s="19">
        <f t="shared" si="17"/>
        <v>2505504</v>
      </c>
      <c r="J23" s="19">
        <f t="shared" si="17"/>
        <v>1794656</v>
      </c>
      <c r="K23" s="19">
        <f t="shared" si="17"/>
        <v>1675264</v>
      </c>
      <c r="L23" s="19">
        <f t="shared" si="17"/>
        <v>1087680</v>
      </c>
      <c r="M23" s="19">
        <f t="shared" si="17"/>
        <v>1384736</v>
      </c>
      <c r="N23" s="19">
        <f t="shared" si="17"/>
        <v>44160</v>
      </c>
      <c r="O23" s="19">
        <f t="shared" si="7"/>
        <v>19676768</v>
      </c>
      <c r="P23" s="93"/>
    </row>
    <row r="24" spans="1:16" s="96" customFormat="1">
      <c r="A24" s="90" t="s">
        <v>74</v>
      </c>
      <c r="B24" s="95" t="s">
        <v>278</v>
      </c>
      <c r="C24" s="95" t="s">
        <v>78</v>
      </c>
      <c r="D24" s="93" t="s">
        <v>51</v>
      </c>
      <c r="E24" s="19">
        <f>ROUND(E28/0.07*0.16,2)</f>
        <v>2817280</v>
      </c>
      <c r="F24" s="19">
        <f>ROUND(F28/0.07*0.16,2)</f>
        <v>2128640</v>
      </c>
      <c r="G24" s="19">
        <f t="shared" ref="G24:N24" si="18">ROUND(G28/0.07*0.16,2)</f>
        <v>3316864</v>
      </c>
      <c r="H24" s="19">
        <f t="shared" si="18"/>
        <v>2921984</v>
      </c>
      <c r="I24" s="19">
        <f t="shared" si="18"/>
        <v>2505504</v>
      </c>
      <c r="J24" s="19">
        <f t="shared" si="18"/>
        <v>1794656</v>
      </c>
      <c r="K24" s="19">
        <f t="shared" si="18"/>
        <v>1675264</v>
      </c>
      <c r="L24" s="19">
        <f t="shared" si="18"/>
        <v>1087680</v>
      </c>
      <c r="M24" s="19">
        <f t="shared" si="18"/>
        <v>1384736</v>
      </c>
      <c r="N24" s="19">
        <f t="shared" si="18"/>
        <v>44160</v>
      </c>
      <c r="O24" s="19">
        <f t="shared" si="7"/>
        <v>19676768</v>
      </c>
      <c r="P24" s="93"/>
    </row>
    <row r="25" spans="1:16">
      <c r="A25" s="90" t="s">
        <v>76</v>
      </c>
      <c r="B25" s="91" t="s">
        <v>80</v>
      </c>
      <c r="C25" s="91"/>
      <c r="D25" s="92" t="s">
        <v>28</v>
      </c>
      <c r="E25" s="19">
        <f>E26</f>
        <v>1408640</v>
      </c>
      <c r="F25" s="19">
        <f>F26</f>
        <v>1064320</v>
      </c>
      <c r="G25" s="19">
        <f t="shared" ref="G25:N25" si="19">G26</f>
        <v>1658432</v>
      </c>
      <c r="H25" s="19">
        <f t="shared" si="19"/>
        <v>1460992</v>
      </c>
      <c r="I25" s="19">
        <f t="shared" si="19"/>
        <v>1252752</v>
      </c>
      <c r="J25" s="19">
        <f t="shared" si="19"/>
        <v>897328</v>
      </c>
      <c r="K25" s="19">
        <f t="shared" si="19"/>
        <v>837632</v>
      </c>
      <c r="L25" s="19">
        <f t="shared" si="19"/>
        <v>543840</v>
      </c>
      <c r="M25" s="19">
        <f t="shared" si="19"/>
        <v>692368</v>
      </c>
      <c r="N25" s="19">
        <f t="shared" si="19"/>
        <v>22080</v>
      </c>
      <c r="O25" s="19">
        <f t="shared" si="7"/>
        <v>9838384</v>
      </c>
      <c r="P25" s="93"/>
    </row>
    <row r="26" spans="1:16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1408640</v>
      </c>
      <c r="F26" s="19">
        <f>ROUND(F28/0.07*0.08,2)</f>
        <v>1064320</v>
      </c>
      <c r="G26" s="19">
        <f t="shared" ref="G26:N26" si="20">ROUND(G28/0.07*0.08,2)</f>
        <v>1658432</v>
      </c>
      <c r="H26" s="19">
        <f t="shared" si="20"/>
        <v>1460992</v>
      </c>
      <c r="I26" s="19">
        <f t="shared" si="20"/>
        <v>1252752</v>
      </c>
      <c r="J26" s="19">
        <f t="shared" si="20"/>
        <v>897328</v>
      </c>
      <c r="K26" s="19">
        <f t="shared" si="20"/>
        <v>837632</v>
      </c>
      <c r="L26" s="19">
        <f t="shared" si="20"/>
        <v>543840</v>
      </c>
      <c r="M26" s="19">
        <f t="shared" si="20"/>
        <v>692368</v>
      </c>
      <c r="N26" s="19">
        <f t="shared" si="20"/>
        <v>22080</v>
      </c>
      <c r="O26" s="19">
        <f t="shared" si="7"/>
        <v>9838384</v>
      </c>
      <c r="P26" s="93"/>
    </row>
    <row r="27" spans="1:16" ht="22.5">
      <c r="A27" s="90" t="s">
        <v>81</v>
      </c>
      <c r="B27" s="91" t="s">
        <v>85</v>
      </c>
      <c r="C27" s="97" t="s">
        <v>35</v>
      </c>
      <c r="D27" s="93" t="s">
        <v>279</v>
      </c>
      <c r="E27" s="19">
        <f>6000*E93</f>
        <v>474000</v>
      </c>
      <c r="F27" s="19">
        <f>6000*F93</f>
        <v>354000</v>
      </c>
      <c r="G27" s="19">
        <f t="shared" ref="G27:O27" si="21">6000*G93</f>
        <v>672000</v>
      </c>
      <c r="H27" s="19">
        <f t="shared" si="21"/>
        <v>516000</v>
      </c>
      <c r="I27" s="19">
        <f t="shared" si="21"/>
        <v>420000</v>
      </c>
      <c r="J27" s="19">
        <f t="shared" si="21"/>
        <v>324000</v>
      </c>
      <c r="K27" s="19">
        <f t="shared" si="21"/>
        <v>300000</v>
      </c>
      <c r="L27" s="19">
        <f t="shared" si="21"/>
        <v>222000</v>
      </c>
      <c r="M27" s="19">
        <f t="shared" si="21"/>
        <v>270000</v>
      </c>
      <c r="N27" s="19">
        <f t="shared" si="21"/>
        <v>6000</v>
      </c>
      <c r="O27" s="19">
        <f t="shared" si="21"/>
        <v>3558000</v>
      </c>
      <c r="P27" s="93"/>
    </row>
    <row r="28" spans="1:16">
      <c r="A28" s="90" t="s">
        <v>84</v>
      </c>
      <c r="B28" s="91" t="s">
        <v>88</v>
      </c>
      <c r="C28" s="91" t="s">
        <v>88</v>
      </c>
      <c r="D28" s="92" t="s">
        <v>36</v>
      </c>
      <c r="E28" s="99">
        <v>1232560</v>
      </c>
      <c r="F28" s="99">
        <v>931280</v>
      </c>
      <c r="G28" s="99">
        <v>1451128</v>
      </c>
      <c r="H28" s="99">
        <v>1278368</v>
      </c>
      <c r="I28" s="99">
        <v>1096158</v>
      </c>
      <c r="J28" s="99">
        <v>785162</v>
      </c>
      <c r="K28" s="99">
        <v>732928</v>
      </c>
      <c r="L28" s="99">
        <v>475860</v>
      </c>
      <c r="M28" s="99">
        <v>605822</v>
      </c>
      <c r="N28" s="99">
        <v>19320</v>
      </c>
      <c r="O28" s="19">
        <f t="shared" ref="O28:O89" si="22">SUM(E28:N28)</f>
        <v>8608586</v>
      </c>
      <c r="P28" s="98"/>
    </row>
    <row r="29" spans="1:16">
      <c r="A29" s="90" t="s">
        <v>87</v>
      </c>
      <c r="B29" s="91" t="s">
        <v>280</v>
      </c>
      <c r="C29" s="91" t="s">
        <v>281</v>
      </c>
      <c r="D29" s="93" t="s">
        <v>117</v>
      </c>
      <c r="E29" s="99"/>
      <c r="F29" s="99"/>
      <c r="G29" s="99"/>
      <c r="H29" s="99"/>
      <c r="I29" s="99"/>
      <c r="J29" s="99"/>
      <c r="K29" s="99"/>
      <c r="L29" s="99"/>
      <c r="M29" s="99"/>
      <c r="N29" s="99"/>
      <c r="O29" s="19">
        <f t="shared" si="22"/>
        <v>0</v>
      </c>
      <c r="P29" s="98"/>
    </row>
    <row r="30" spans="1:16">
      <c r="A30" s="90" t="s">
        <v>90</v>
      </c>
      <c r="B30" s="91" t="s">
        <v>95</v>
      </c>
      <c r="C30" s="91"/>
      <c r="D30" s="92" t="s">
        <v>28</v>
      </c>
      <c r="E30" s="19">
        <f>E31+E39+E42+E44</f>
        <v>9590</v>
      </c>
      <c r="F30" s="19">
        <f t="shared" ref="F30:N30" si="23">F31+F39+F42+F44</f>
        <v>6600</v>
      </c>
      <c r="G30" s="19">
        <f t="shared" si="23"/>
        <v>13210</v>
      </c>
      <c r="H30" s="19">
        <f t="shared" si="23"/>
        <v>9460</v>
      </c>
      <c r="I30" s="19">
        <f t="shared" si="23"/>
        <v>6540</v>
      </c>
      <c r="J30" s="19">
        <f t="shared" si="23"/>
        <v>6200</v>
      </c>
      <c r="K30" s="19">
        <f t="shared" si="23"/>
        <v>5100</v>
      </c>
      <c r="L30" s="19">
        <f t="shared" si="23"/>
        <v>6600</v>
      </c>
      <c r="M30" s="19">
        <f t="shared" si="23"/>
        <v>6150</v>
      </c>
      <c r="N30" s="19">
        <f t="shared" si="23"/>
        <v>960</v>
      </c>
      <c r="O30" s="19">
        <f t="shared" si="22"/>
        <v>70410</v>
      </c>
      <c r="P30" s="93"/>
    </row>
    <row r="31" spans="1:16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>F32+F33+F34+F35+F36+F37+F38</f>
        <v>0</v>
      </c>
      <c r="G31" s="19">
        <f t="shared" ref="G31:N31" si="24">G32+G33+G34+G35+G36+G37+G38</f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4"/>
        <v>0</v>
      </c>
      <c r="M31" s="19">
        <f t="shared" si="24"/>
        <v>0</v>
      </c>
      <c r="N31" s="19">
        <f t="shared" si="24"/>
        <v>0</v>
      </c>
      <c r="O31" s="19">
        <f t="shared" si="22"/>
        <v>0</v>
      </c>
      <c r="P31" s="93"/>
    </row>
    <row r="32" spans="1:16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19">
        <f t="shared" si="22"/>
        <v>0</v>
      </c>
      <c r="P32" s="98"/>
    </row>
    <row r="33" spans="1:16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19">
        <f t="shared" si="22"/>
        <v>0</v>
      </c>
      <c r="P33" s="98"/>
    </row>
    <row r="34" spans="1:16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19">
        <f t="shared" si="22"/>
        <v>0</v>
      </c>
      <c r="P34" s="98"/>
    </row>
    <row r="35" spans="1:16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19">
        <f t="shared" si="22"/>
        <v>0</v>
      </c>
      <c r="P35" s="98"/>
    </row>
    <row r="36" spans="1:16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19">
        <f t="shared" si="22"/>
        <v>0</v>
      </c>
      <c r="P36" s="98"/>
    </row>
    <row r="37" spans="1:16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19">
        <f t="shared" si="22"/>
        <v>0</v>
      </c>
      <c r="P37" s="98"/>
    </row>
    <row r="38" spans="1:16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19">
        <f t="shared" si="22"/>
        <v>0</v>
      </c>
      <c r="P38" s="98"/>
    </row>
    <row r="39" spans="1:16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>F40+F41</f>
        <v>0</v>
      </c>
      <c r="G39" s="19">
        <f t="shared" ref="G39:N39" si="25">G40+G41</f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5"/>
        <v>0</v>
      </c>
      <c r="M39" s="19">
        <f t="shared" si="25"/>
        <v>0</v>
      </c>
      <c r="N39" s="19">
        <f t="shared" si="25"/>
        <v>0</v>
      </c>
      <c r="O39" s="19">
        <f t="shared" si="22"/>
        <v>0</v>
      </c>
      <c r="P39" s="93"/>
    </row>
    <row r="40" spans="1:16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9">
        <f t="shared" si="22"/>
        <v>0</v>
      </c>
      <c r="P40" s="93"/>
    </row>
    <row r="41" spans="1:16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9">
        <f t="shared" si="22"/>
        <v>0</v>
      </c>
      <c r="P41" s="93"/>
    </row>
    <row r="42" spans="1:16">
      <c r="A42" s="90" t="s">
        <v>118</v>
      </c>
      <c r="B42" s="91" t="s">
        <v>125</v>
      </c>
      <c r="C42" s="91"/>
      <c r="D42" s="92" t="s">
        <v>28</v>
      </c>
      <c r="E42" s="19">
        <f>E43</f>
        <v>4590</v>
      </c>
      <c r="F42" s="19">
        <f>F43</f>
        <v>5100</v>
      </c>
      <c r="G42" s="19">
        <f t="shared" ref="G42:N42" si="26">G43</f>
        <v>6210</v>
      </c>
      <c r="H42" s="19">
        <f t="shared" si="26"/>
        <v>3960</v>
      </c>
      <c r="I42" s="19">
        <f t="shared" si="26"/>
        <v>5040</v>
      </c>
      <c r="J42" s="19">
        <f t="shared" si="26"/>
        <v>1200</v>
      </c>
      <c r="K42" s="19">
        <f t="shared" si="26"/>
        <v>1600</v>
      </c>
      <c r="L42" s="19">
        <f t="shared" si="26"/>
        <v>3600</v>
      </c>
      <c r="M42" s="19">
        <f t="shared" si="26"/>
        <v>2900</v>
      </c>
      <c r="N42" s="19">
        <f t="shared" si="26"/>
        <v>360</v>
      </c>
      <c r="O42" s="19">
        <f t="shared" si="22"/>
        <v>34560</v>
      </c>
      <c r="P42" s="93"/>
    </row>
    <row r="43" spans="1:16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4590</v>
      </c>
      <c r="F43" s="22">
        <v>5100</v>
      </c>
      <c r="G43" s="22">
        <v>6210</v>
      </c>
      <c r="H43" s="22">
        <v>3960</v>
      </c>
      <c r="I43" s="22">
        <v>5040</v>
      </c>
      <c r="J43" s="22">
        <v>1200</v>
      </c>
      <c r="K43" s="22">
        <v>1600</v>
      </c>
      <c r="L43" s="22">
        <v>3600</v>
      </c>
      <c r="M43" s="22">
        <v>2900</v>
      </c>
      <c r="N43" s="22">
        <v>360</v>
      </c>
      <c r="O43" s="19">
        <f t="shared" si="22"/>
        <v>34560</v>
      </c>
      <c r="P43" s="93"/>
    </row>
    <row r="44" spans="1:16">
      <c r="A44" s="90" t="s">
        <v>122</v>
      </c>
      <c r="B44" s="91" t="s">
        <v>129</v>
      </c>
      <c r="C44" s="91"/>
      <c r="D44" s="92" t="s">
        <v>28</v>
      </c>
      <c r="E44" s="19">
        <f>SUM(E45:E48)</f>
        <v>5000</v>
      </c>
      <c r="F44" s="19">
        <f>SUM(F45:F48)</f>
        <v>1500</v>
      </c>
      <c r="G44" s="19">
        <f t="shared" ref="G44:N44" si="27">SUM(G45:G48)</f>
        <v>7000</v>
      </c>
      <c r="H44" s="19">
        <f t="shared" si="27"/>
        <v>5500</v>
      </c>
      <c r="I44" s="19">
        <f t="shared" si="27"/>
        <v>1500</v>
      </c>
      <c r="J44" s="19">
        <f t="shared" si="27"/>
        <v>5000</v>
      </c>
      <c r="K44" s="19">
        <f t="shared" si="27"/>
        <v>3500</v>
      </c>
      <c r="L44" s="19">
        <f t="shared" si="27"/>
        <v>3000</v>
      </c>
      <c r="M44" s="19">
        <f t="shared" si="27"/>
        <v>3250</v>
      </c>
      <c r="N44" s="19">
        <f t="shared" si="27"/>
        <v>600</v>
      </c>
      <c r="O44" s="19">
        <f t="shared" si="22"/>
        <v>35850</v>
      </c>
      <c r="P44" s="93"/>
    </row>
    <row r="45" spans="1:16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5000</v>
      </c>
      <c r="F45" s="22">
        <v>1500</v>
      </c>
      <c r="G45" s="22">
        <v>7000</v>
      </c>
      <c r="H45" s="22">
        <v>5500</v>
      </c>
      <c r="I45" s="22">
        <v>1500</v>
      </c>
      <c r="J45" s="22">
        <v>5000</v>
      </c>
      <c r="K45" s="22">
        <v>3500</v>
      </c>
      <c r="L45" s="22">
        <v>3000</v>
      </c>
      <c r="M45" s="22">
        <v>3250</v>
      </c>
      <c r="N45" s="22">
        <v>600</v>
      </c>
      <c r="O45" s="19">
        <f t="shared" si="22"/>
        <v>35850</v>
      </c>
      <c r="P45" s="93"/>
    </row>
    <row r="46" spans="1:16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9">
        <f t="shared" si="22"/>
        <v>0</v>
      </c>
      <c r="P46" s="93"/>
    </row>
    <row r="47" spans="1:16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9">
        <f t="shared" si="22"/>
        <v>0</v>
      </c>
      <c r="P47" s="93"/>
    </row>
    <row r="48" spans="1:16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19">
        <f t="shared" si="22"/>
        <v>0</v>
      </c>
      <c r="P48" s="98"/>
    </row>
    <row r="49" spans="1:16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3515432.73</v>
      </c>
      <c r="F49" s="19">
        <f>F50+F68+F70+F72+F74+F76+F78+F80+F82+F90</f>
        <v>2991306.35</v>
      </c>
      <c r="G49" s="19">
        <f t="shared" ref="G49:N49" si="28">G50+G68+G70+G72+G74+G76+G78+G80+G82+G90</f>
        <v>5558719.7000000002</v>
      </c>
      <c r="H49" s="19">
        <f t="shared" si="28"/>
        <v>5286180.4000000004</v>
      </c>
      <c r="I49" s="19">
        <f t="shared" si="28"/>
        <v>4360242.1500000004</v>
      </c>
      <c r="J49" s="19">
        <f t="shared" si="28"/>
        <v>2544765.25</v>
      </c>
      <c r="K49" s="19">
        <f t="shared" si="28"/>
        <v>2141676.75</v>
      </c>
      <c r="L49" s="19">
        <f t="shared" si="28"/>
        <v>1733760.7</v>
      </c>
      <c r="M49" s="19">
        <f t="shared" si="28"/>
        <v>1967540.25</v>
      </c>
      <c r="N49" s="19">
        <f t="shared" si="28"/>
        <v>131485</v>
      </c>
      <c r="O49" s="19">
        <f t="shared" si="22"/>
        <v>30231109.279999997</v>
      </c>
      <c r="P49" s="93"/>
    </row>
    <row r="50" spans="1:16">
      <c r="A50" s="90" t="s">
        <v>136</v>
      </c>
      <c r="B50" s="91" t="s">
        <v>144</v>
      </c>
      <c r="C50" s="91"/>
      <c r="D50" s="92" t="s">
        <v>145</v>
      </c>
      <c r="E50" s="19">
        <v>2211000</v>
      </c>
      <c r="F50" s="19">
        <v>2010000</v>
      </c>
      <c r="G50" s="19">
        <v>4067840</v>
      </c>
      <c r="H50" s="19">
        <v>3669030</v>
      </c>
      <c r="I50" s="19">
        <v>3322350</v>
      </c>
      <c r="J50" s="19">
        <v>1716000</v>
      </c>
      <c r="K50" s="19">
        <v>1530000</v>
      </c>
      <c r="L50" s="19">
        <v>1287000</v>
      </c>
      <c r="M50" s="19">
        <v>1381380</v>
      </c>
      <c r="N50" s="19">
        <v>22400</v>
      </c>
      <c r="O50" s="19">
        <f t="shared" si="22"/>
        <v>21217000</v>
      </c>
      <c r="P50" s="93"/>
    </row>
    <row r="51" spans="1:16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19">
        <f t="shared" si="22"/>
        <v>0</v>
      </c>
      <c r="P51" s="93"/>
    </row>
    <row r="52" spans="1:16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19">
        <f t="shared" si="22"/>
        <v>0</v>
      </c>
      <c r="P52" s="93"/>
    </row>
    <row r="53" spans="1:16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19">
        <f t="shared" si="22"/>
        <v>0</v>
      </c>
      <c r="P53" s="93"/>
    </row>
    <row r="54" spans="1:16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19">
        <f t="shared" si="22"/>
        <v>0</v>
      </c>
      <c r="P54" s="93"/>
    </row>
    <row r="55" spans="1:16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19">
        <f t="shared" si="22"/>
        <v>0</v>
      </c>
      <c r="P55" s="93"/>
    </row>
    <row r="56" spans="1:16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19">
        <f t="shared" si="22"/>
        <v>0</v>
      </c>
      <c r="P56" s="93"/>
    </row>
    <row r="57" spans="1:16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19">
        <f t="shared" si="22"/>
        <v>0</v>
      </c>
      <c r="P57" s="93"/>
    </row>
    <row r="58" spans="1:16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19">
        <f t="shared" si="22"/>
        <v>0</v>
      </c>
      <c r="P58" s="93"/>
    </row>
    <row r="59" spans="1:16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19">
        <f t="shared" si="22"/>
        <v>0</v>
      </c>
      <c r="P59" s="93"/>
    </row>
    <row r="60" spans="1:16">
      <c r="A60" s="90" t="s">
        <v>158</v>
      </c>
      <c r="B60" s="91" t="s">
        <v>282</v>
      </c>
      <c r="C60" s="91" t="s">
        <v>35</v>
      </c>
      <c r="D60" s="102" t="s">
        <v>283</v>
      </c>
      <c r="E60" s="22">
        <v>110550</v>
      </c>
      <c r="F60" s="22">
        <v>93967.5</v>
      </c>
      <c r="G60" s="22">
        <v>203392</v>
      </c>
      <c r="H60" s="22">
        <v>183451.5</v>
      </c>
      <c r="I60" s="22">
        <v>166117.5</v>
      </c>
      <c r="J60" s="22">
        <v>78936</v>
      </c>
      <c r="K60" s="22">
        <v>67167</v>
      </c>
      <c r="L60" s="22">
        <v>46332</v>
      </c>
      <c r="M60" s="22">
        <v>58201</v>
      </c>
      <c r="N60" s="22">
        <v>1120</v>
      </c>
      <c r="O60" s="19">
        <f t="shared" si="22"/>
        <v>1009234.5</v>
      </c>
      <c r="P60" s="93"/>
    </row>
    <row r="61" spans="1:16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19">
        <f t="shared" si="22"/>
        <v>0</v>
      </c>
      <c r="P61" s="93"/>
    </row>
    <row r="62" spans="1:16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19">
        <f t="shared" si="22"/>
        <v>0</v>
      </c>
      <c r="P62" s="93"/>
    </row>
    <row r="63" spans="1:16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19">
        <f t="shared" si="22"/>
        <v>0</v>
      </c>
      <c r="P63" s="93"/>
    </row>
    <row r="64" spans="1:16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19">
        <f t="shared" si="22"/>
        <v>0</v>
      </c>
      <c r="P64" s="93"/>
    </row>
    <row r="65" spans="1:16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19">
        <f t="shared" si="22"/>
        <v>0</v>
      </c>
      <c r="P65" s="93"/>
    </row>
    <row r="66" spans="1:16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19">
        <f t="shared" si="22"/>
        <v>0</v>
      </c>
      <c r="P66" s="93"/>
    </row>
    <row r="67" spans="1:16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19">
        <f t="shared" si="22"/>
        <v>0</v>
      </c>
      <c r="P67" s="93"/>
    </row>
    <row r="68" spans="1:16">
      <c r="A68" s="90" t="s">
        <v>176</v>
      </c>
      <c r="B68" s="91" t="s">
        <v>183</v>
      </c>
      <c r="C68" s="91"/>
      <c r="D68" s="92"/>
      <c r="E68" s="19">
        <f>E69</f>
        <v>31600</v>
      </c>
      <c r="F68" s="19">
        <f>F69</f>
        <v>23600</v>
      </c>
      <c r="G68" s="19">
        <f t="shared" ref="G68:N68" si="29">G69</f>
        <v>44800</v>
      </c>
      <c r="H68" s="19">
        <f t="shared" si="29"/>
        <v>34400</v>
      </c>
      <c r="I68" s="19">
        <f t="shared" si="29"/>
        <v>28000</v>
      </c>
      <c r="J68" s="19">
        <f t="shared" si="29"/>
        <v>21600</v>
      </c>
      <c r="K68" s="19">
        <f t="shared" si="29"/>
        <v>20000</v>
      </c>
      <c r="L68" s="19">
        <f t="shared" si="29"/>
        <v>14800</v>
      </c>
      <c r="M68" s="19">
        <f t="shared" si="29"/>
        <v>18000</v>
      </c>
      <c r="N68" s="19">
        <f t="shared" si="29"/>
        <v>400</v>
      </c>
      <c r="O68" s="19">
        <f t="shared" si="22"/>
        <v>237200</v>
      </c>
      <c r="P68" s="93"/>
    </row>
    <row r="69" spans="1:16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31600</v>
      </c>
      <c r="F69" s="19">
        <f>F93*400</f>
        <v>23600</v>
      </c>
      <c r="G69" s="19">
        <f t="shared" ref="G69:N69" si="30">G93*400</f>
        <v>44800</v>
      </c>
      <c r="H69" s="19">
        <f t="shared" si="30"/>
        <v>34400</v>
      </c>
      <c r="I69" s="19">
        <f t="shared" si="30"/>
        <v>28000</v>
      </c>
      <c r="J69" s="19">
        <f t="shared" si="30"/>
        <v>21600</v>
      </c>
      <c r="K69" s="19">
        <f t="shared" si="30"/>
        <v>20000</v>
      </c>
      <c r="L69" s="19">
        <f t="shared" si="30"/>
        <v>14800</v>
      </c>
      <c r="M69" s="19">
        <f t="shared" si="30"/>
        <v>18000</v>
      </c>
      <c r="N69" s="19">
        <f t="shared" si="30"/>
        <v>400</v>
      </c>
      <c r="O69" s="19">
        <f t="shared" si="22"/>
        <v>237200</v>
      </c>
      <c r="P69" s="93"/>
    </row>
    <row r="70" spans="1:16">
      <c r="A70" s="90" t="s">
        <v>180</v>
      </c>
      <c r="B70" s="91" t="s">
        <v>188</v>
      </c>
      <c r="C70" s="91"/>
      <c r="D70" s="92" t="s">
        <v>28</v>
      </c>
      <c r="E70" s="19">
        <f>E71</f>
        <v>173576.25</v>
      </c>
      <c r="F70" s="19">
        <f>F71</f>
        <v>181200.75</v>
      </c>
      <c r="G70" s="19">
        <f t="shared" ref="G70:N70" si="31">G71</f>
        <v>288657.3</v>
      </c>
      <c r="H70" s="19">
        <f t="shared" si="31"/>
        <v>202718.4</v>
      </c>
      <c r="I70" s="19">
        <f t="shared" si="31"/>
        <v>179640.15</v>
      </c>
      <c r="J70" s="19">
        <f t="shared" si="31"/>
        <v>183473.25</v>
      </c>
      <c r="K70" s="19">
        <f t="shared" si="31"/>
        <v>86520.75</v>
      </c>
      <c r="L70" s="19">
        <f t="shared" si="31"/>
        <v>41792.699999999997</v>
      </c>
      <c r="M70" s="19">
        <f t="shared" si="31"/>
        <v>97676.25</v>
      </c>
      <c r="N70" s="19">
        <f t="shared" si="31"/>
        <v>64605</v>
      </c>
      <c r="O70" s="19">
        <f t="shared" si="22"/>
        <v>1499860.8</v>
      </c>
      <c r="P70" s="93"/>
    </row>
    <row r="71" spans="1:16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173576.25</v>
      </c>
      <c r="F71" s="19">
        <f>F105*15</f>
        <v>181200.75</v>
      </c>
      <c r="G71" s="19">
        <f t="shared" ref="G71:N71" si="32">G105*15</f>
        <v>288657.3</v>
      </c>
      <c r="H71" s="19">
        <f t="shared" si="32"/>
        <v>202718.4</v>
      </c>
      <c r="I71" s="19">
        <f t="shared" si="32"/>
        <v>179640.15</v>
      </c>
      <c r="J71" s="19">
        <f t="shared" si="32"/>
        <v>183473.25</v>
      </c>
      <c r="K71" s="19">
        <f t="shared" si="32"/>
        <v>86520.75</v>
      </c>
      <c r="L71" s="19">
        <f t="shared" si="32"/>
        <v>41792.699999999997</v>
      </c>
      <c r="M71" s="19">
        <f t="shared" si="32"/>
        <v>97676.25</v>
      </c>
      <c r="N71" s="19">
        <f t="shared" si="32"/>
        <v>64605</v>
      </c>
      <c r="O71" s="19">
        <f t="shared" si="22"/>
        <v>1499860.8</v>
      </c>
      <c r="P71" s="93"/>
    </row>
    <row r="72" spans="1:16">
      <c r="A72" s="90" t="s">
        <v>184</v>
      </c>
      <c r="B72" s="91" t="s">
        <v>193</v>
      </c>
      <c r="C72" s="91"/>
      <c r="D72" s="92" t="s">
        <v>28</v>
      </c>
      <c r="E72" s="19">
        <f>E73</f>
        <v>29256.48</v>
      </c>
      <c r="F72" s="19">
        <f>F73</f>
        <v>48905.599999999999</v>
      </c>
      <c r="G72" s="19">
        <f t="shared" ref="G72:N72" si="33">G73</f>
        <v>71214.399999999994</v>
      </c>
      <c r="H72" s="19">
        <f t="shared" si="33"/>
        <v>63744</v>
      </c>
      <c r="I72" s="19">
        <f t="shared" si="33"/>
        <v>26904</v>
      </c>
      <c r="J72" s="19">
        <f t="shared" si="33"/>
        <v>30240</v>
      </c>
      <c r="K72" s="19">
        <f t="shared" si="33"/>
        <v>23868</v>
      </c>
      <c r="L72" s="19">
        <f t="shared" si="33"/>
        <v>5728</v>
      </c>
      <c r="M72" s="19">
        <f t="shared" si="33"/>
        <v>28232</v>
      </c>
      <c r="N72" s="19">
        <f t="shared" si="33"/>
        <v>2240</v>
      </c>
      <c r="O72" s="19">
        <f t="shared" si="22"/>
        <v>330332.48</v>
      </c>
      <c r="P72" s="93"/>
    </row>
    <row r="73" spans="1:16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29256.48</v>
      </c>
      <c r="F73" s="19">
        <f>F106*8</f>
        <v>48905.599999999999</v>
      </c>
      <c r="G73" s="19">
        <f t="shared" ref="G73:N73" si="34">G106*8</f>
        <v>71214.399999999994</v>
      </c>
      <c r="H73" s="19">
        <f t="shared" si="34"/>
        <v>63744</v>
      </c>
      <c r="I73" s="19">
        <f t="shared" si="34"/>
        <v>26904</v>
      </c>
      <c r="J73" s="19">
        <f t="shared" si="34"/>
        <v>30240</v>
      </c>
      <c r="K73" s="19">
        <f t="shared" si="34"/>
        <v>23868</v>
      </c>
      <c r="L73" s="19">
        <f t="shared" si="34"/>
        <v>5728</v>
      </c>
      <c r="M73" s="19">
        <f t="shared" si="34"/>
        <v>28232</v>
      </c>
      <c r="N73" s="19">
        <f t="shared" si="34"/>
        <v>2240</v>
      </c>
      <c r="O73" s="19">
        <f t="shared" si="22"/>
        <v>330332.48</v>
      </c>
      <c r="P73" s="93"/>
    </row>
    <row r="74" spans="1:16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>F75</f>
        <v>0</v>
      </c>
      <c r="G74" s="19">
        <f t="shared" ref="G74:N74" si="35">G75</f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35"/>
        <v>0</v>
      </c>
      <c r="M74" s="19">
        <f t="shared" si="35"/>
        <v>0</v>
      </c>
      <c r="N74" s="19">
        <f t="shared" si="35"/>
        <v>0</v>
      </c>
      <c r="O74" s="19">
        <f t="shared" si="22"/>
        <v>0</v>
      </c>
      <c r="P74" s="93"/>
    </row>
    <row r="75" spans="1:16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9">
        <f t="shared" si="22"/>
        <v>0</v>
      </c>
      <c r="P75" s="93"/>
    </row>
    <row r="76" spans="1:16">
      <c r="A76" s="90" t="s">
        <v>194</v>
      </c>
      <c r="B76" s="91" t="s">
        <v>202</v>
      </c>
      <c r="C76" s="91"/>
      <c r="D76" s="92" t="s">
        <v>28</v>
      </c>
      <c r="E76" s="19">
        <f>E77</f>
        <v>341280</v>
      </c>
      <c r="F76" s="19">
        <f>F77</f>
        <v>254880</v>
      </c>
      <c r="G76" s="19">
        <f t="shared" ref="G76:N76" si="36">G77</f>
        <v>483840</v>
      </c>
      <c r="H76" s="19">
        <f t="shared" si="36"/>
        <v>371520</v>
      </c>
      <c r="I76" s="19">
        <f t="shared" si="36"/>
        <v>302400</v>
      </c>
      <c r="J76" s="19">
        <f t="shared" si="36"/>
        <v>233280</v>
      </c>
      <c r="K76" s="19">
        <f t="shared" si="36"/>
        <v>216000</v>
      </c>
      <c r="L76" s="19">
        <f t="shared" si="36"/>
        <v>159840</v>
      </c>
      <c r="M76" s="19">
        <f t="shared" si="36"/>
        <v>194400</v>
      </c>
      <c r="N76" s="19">
        <f t="shared" si="36"/>
        <v>4320</v>
      </c>
      <c r="O76" s="19">
        <f t="shared" si="22"/>
        <v>2561760</v>
      </c>
      <c r="P76" s="93"/>
    </row>
    <row r="77" spans="1:16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341280</v>
      </c>
      <c r="F77" s="19">
        <f>F93*4320</f>
        <v>254880</v>
      </c>
      <c r="G77" s="19">
        <f t="shared" ref="G77:N77" si="37">G93*4320</f>
        <v>483840</v>
      </c>
      <c r="H77" s="19">
        <f t="shared" si="37"/>
        <v>371520</v>
      </c>
      <c r="I77" s="19">
        <f t="shared" si="37"/>
        <v>302400</v>
      </c>
      <c r="J77" s="19">
        <f t="shared" si="37"/>
        <v>233280</v>
      </c>
      <c r="K77" s="19">
        <f t="shared" si="37"/>
        <v>216000</v>
      </c>
      <c r="L77" s="19">
        <f t="shared" si="37"/>
        <v>159840</v>
      </c>
      <c r="M77" s="19">
        <f t="shared" si="37"/>
        <v>194400</v>
      </c>
      <c r="N77" s="19">
        <f t="shared" si="37"/>
        <v>4320</v>
      </c>
      <c r="O77" s="19">
        <f t="shared" si="22"/>
        <v>2561760</v>
      </c>
      <c r="P77" s="93"/>
    </row>
    <row r="78" spans="1:16">
      <c r="A78" s="90" t="s">
        <v>199</v>
      </c>
      <c r="B78" s="91" t="s">
        <v>207</v>
      </c>
      <c r="C78" s="91"/>
      <c r="D78" s="92" t="s">
        <v>28</v>
      </c>
      <c r="E78" s="19">
        <f>E79</f>
        <v>352160</v>
      </c>
      <c r="F78" s="19">
        <f>F79</f>
        <v>266080</v>
      </c>
      <c r="G78" s="19">
        <f t="shared" ref="G78:N78" si="38">G79</f>
        <v>414608</v>
      </c>
      <c r="H78" s="19">
        <f t="shared" si="38"/>
        <v>365248</v>
      </c>
      <c r="I78" s="19">
        <f t="shared" si="38"/>
        <v>313188</v>
      </c>
      <c r="J78" s="19">
        <f t="shared" si="38"/>
        <v>224332</v>
      </c>
      <c r="K78" s="19">
        <f t="shared" si="38"/>
        <v>209408</v>
      </c>
      <c r="L78" s="19">
        <f t="shared" si="38"/>
        <v>135960</v>
      </c>
      <c r="M78" s="19">
        <f t="shared" si="38"/>
        <v>173092</v>
      </c>
      <c r="N78" s="19">
        <f t="shared" si="38"/>
        <v>5520</v>
      </c>
      <c r="O78" s="19">
        <f t="shared" si="22"/>
        <v>2459596</v>
      </c>
      <c r="P78" s="93"/>
    </row>
    <row r="79" spans="1:16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352160</v>
      </c>
      <c r="F79" s="19">
        <f>ROUND(F28/0.07*0.02,2)</f>
        <v>266080</v>
      </c>
      <c r="G79" s="19">
        <f t="shared" ref="G79:N79" si="39">ROUND(G28/0.07*0.02,2)</f>
        <v>414608</v>
      </c>
      <c r="H79" s="19">
        <f t="shared" si="39"/>
        <v>365248</v>
      </c>
      <c r="I79" s="19">
        <f t="shared" si="39"/>
        <v>313188</v>
      </c>
      <c r="J79" s="19">
        <f t="shared" si="39"/>
        <v>224332</v>
      </c>
      <c r="K79" s="19">
        <f t="shared" si="39"/>
        <v>209408</v>
      </c>
      <c r="L79" s="19">
        <f t="shared" si="39"/>
        <v>135960</v>
      </c>
      <c r="M79" s="19">
        <f t="shared" si="39"/>
        <v>173092</v>
      </c>
      <c r="N79" s="19">
        <f t="shared" si="39"/>
        <v>5520</v>
      </c>
      <c r="O79" s="19">
        <f t="shared" si="22"/>
        <v>2459596</v>
      </c>
      <c r="P79" s="93"/>
    </row>
    <row r="80" spans="1:16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>F81</f>
        <v>32000</v>
      </c>
      <c r="G80" s="19">
        <f t="shared" ref="G80:N80" si="40">G81</f>
        <v>32000</v>
      </c>
      <c r="H80" s="19">
        <f t="shared" si="40"/>
        <v>32000</v>
      </c>
      <c r="I80" s="19">
        <f t="shared" si="40"/>
        <v>32000</v>
      </c>
      <c r="J80" s="19">
        <f t="shared" si="40"/>
        <v>0</v>
      </c>
      <c r="K80" s="19">
        <f t="shared" si="40"/>
        <v>32000</v>
      </c>
      <c r="L80" s="19">
        <f t="shared" si="40"/>
        <v>0</v>
      </c>
      <c r="M80" s="19">
        <f t="shared" si="40"/>
        <v>32000</v>
      </c>
      <c r="N80" s="19">
        <f t="shared" si="40"/>
        <v>0</v>
      </c>
      <c r="O80" s="19">
        <f t="shared" si="22"/>
        <v>224000</v>
      </c>
      <c r="P80" s="93"/>
    </row>
    <row r="81" spans="1:16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>
        <v>32000</v>
      </c>
      <c r="H81" s="22">
        <v>32000</v>
      </c>
      <c r="I81" s="22">
        <v>32000</v>
      </c>
      <c r="J81" s="22"/>
      <c r="K81" s="22">
        <v>32000</v>
      </c>
      <c r="L81" s="22"/>
      <c r="M81" s="22">
        <v>32000</v>
      </c>
      <c r="N81" s="22"/>
      <c r="O81" s="19">
        <f t="shared" si="22"/>
        <v>224000</v>
      </c>
      <c r="P81" s="93"/>
    </row>
    <row r="82" spans="1:16">
      <c r="A82" s="90" t="s">
        <v>208</v>
      </c>
      <c r="B82" s="91" t="s">
        <v>216</v>
      </c>
      <c r="C82" s="91"/>
      <c r="D82" s="92" t="s">
        <v>28</v>
      </c>
      <c r="E82" s="19">
        <f>E83+E86+E89</f>
        <v>344560</v>
      </c>
      <c r="F82" s="19">
        <f>F83+F86+F89</f>
        <v>174640</v>
      </c>
      <c r="G82" s="19">
        <f t="shared" ref="G82:N82" si="41">G83+G86+G89</f>
        <v>155760</v>
      </c>
      <c r="H82" s="19">
        <f t="shared" si="41"/>
        <v>547520</v>
      </c>
      <c r="I82" s="19">
        <f t="shared" si="41"/>
        <v>155760</v>
      </c>
      <c r="J82" s="19">
        <f t="shared" si="41"/>
        <v>103840</v>
      </c>
      <c r="K82" s="19">
        <f t="shared" si="41"/>
        <v>18880</v>
      </c>
      <c r="L82" s="19">
        <f t="shared" si="41"/>
        <v>56640</v>
      </c>
      <c r="M82" s="19">
        <f t="shared" si="41"/>
        <v>37760</v>
      </c>
      <c r="N82" s="19">
        <f t="shared" si="41"/>
        <v>0</v>
      </c>
      <c r="O82" s="19">
        <f t="shared" si="22"/>
        <v>1595360</v>
      </c>
      <c r="P82" s="93"/>
    </row>
    <row r="83" spans="1:1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>F84+F85</f>
        <v>0</v>
      </c>
      <c r="G83" s="19">
        <f t="shared" ref="G83:N83" si="42">G84+G85</f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42"/>
        <v>0</v>
      </c>
      <c r="M83" s="19">
        <f t="shared" si="42"/>
        <v>0</v>
      </c>
      <c r="N83" s="19">
        <f t="shared" si="42"/>
        <v>0</v>
      </c>
      <c r="O83" s="19">
        <f t="shared" si="22"/>
        <v>0</v>
      </c>
      <c r="P83" s="93"/>
    </row>
    <row r="84" spans="1:1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19">
        <f t="shared" si="22"/>
        <v>0</v>
      </c>
      <c r="P84" s="98"/>
    </row>
    <row r="85" spans="1:16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19">
        <f t="shared" si="22"/>
        <v>0</v>
      </c>
      <c r="P85" s="98"/>
    </row>
    <row r="86" spans="1:16">
      <c r="A86" s="90" t="s">
        <v>217</v>
      </c>
      <c r="B86" s="91" t="s">
        <v>225</v>
      </c>
      <c r="C86" s="91"/>
      <c r="D86" s="92" t="s">
        <v>28</v>
      </c>
      <c r="E86" s="19">
        <f>E87+E88</f>
        <v>344560</v>
      </c>
      <c r="F86" s="19">
        <f>F87+F88</f>
        <v>174640</v>
      </c>
      <c r="G86" s="19">
        <f t="shared" ref="G86:N86" si="43">G87+G88</f>
        <v>155760</v>
      </c>
      <c r="H86" s="19">
        <f t="shared" si="43"/>
        <v>547520</v>
      </c>
      <c r="I86" s="19">
        <f t="shared" si="43"/>
        <v>155760</v>
      </c>
      <c r="J86" s="19">
        <f t="shared" si="43"/>
        <v>103840</v>
      </c>
      <c r="K86" s="19">
        <f t="shared" si="43"/>
        <v>18880</v>
      </c>
      <c r="L86" s="19">
        <f t="shared" si="43"/>
        <v>56640</v>
      </c>
      <c r="M86" s="19">
        <f t="shared" si="43"/>
        <v>37760</v>
      </c>
      <c r="N86" s="19">
        <f t="shared" si="43"/>
        <v>0</v>
      </c>
      <c r="O86" s="19">
        <f t="shared" si="22"/>
        <v>1595360</v>
      </c>
      <c r="P86" s="93"/>
    </row>
    <row r="87" spans="1:16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29200</v>
      </c>
      <c r="F87" s="19">
        <f>F104*400</f>
        <v>14800</v>
      </c>
      <c r="G87" s="19">
        <f t="shared" ref="G87:N87" si="44">G104*400</f>
        <v>13200</v>
      </c>
      <c r="H87" s="19">
        <f t="shared" si="44"/>
        <v>46400</v>
      </c>
      <c r="I87" s="19">
        <f t="shared" si="44"/>
        <v>13200</v>
      </c>
      <c r="J87" s="19">
        <f t="shared" si="44"/>
        <v>8800</v>
      </c>
      <c r="K87" s="19">
        <f t="shared" si="44"/>
        <v>1600</v>
      </c>
      <c r="L87" s="19">
        <f t="shared" si="44"/>
        <v>4800</v>
      </c>
      <c r="M87" s="19">
        <f t="shared" si="44"/>
        <v>3200</v>
      </c>
      <c r="N87" s="19">
        <f t="shared" si="44"/>
        <v>0</v>
      </c>
      <c r="O87" s="19">
        <f t="shared" si="22"/>
        <v>135200</v>
      </c>
      <c r="P87" s="93"/>
    </row>
    <row r="88" spans="1:16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315360</v>
      </c>
      <c r="F88" s="19">
        <f>F104*4320</f>
        <v>159840</v>
      </c>
      <c r="G88" s="19">
        <f t="shared" ref="G88:N88" si="45">G104*4320</f>
        <v>142560</v>
      </c>
      <c r="H88" s="19">
        <f t="shared" si="45"/>
        <v>501120</v>
      </c>
      <c r="I88" s="19">
        <f t="shared" si="45"/>
        <v>142560</v>
      </c>
      <c r="J88" s="19">
        <f t="shared" si="45"/>
        <v>95040</v>
      </c>
      <c r="K88" s="19">
        <f t="shared" si="45"/>
        <v>17280</v>
      </c>
      <c r="L88" s="19">
        <f t="shared" si="45"/>
        <v>51840</v>
      </c>
      <c r="M88" s="19">
        <f t="shared" si="45"/>
        <v>34560</v>
      </c>
      <c r="N88" s="19">
        <f t="shared" si="45"/>
        <v>0</v>
      </c>
      <c r="O88" s="19">
        <f t="shared" si="22"/>
        <v>1460160</v>
      </c>
      <c r="P88" s="93"/>
    </row>
    <row r="89" spans="1:1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9">
        <f t="shared" si="22"/>
        <v>0</v>
      </c>
      <c r="P89" s="98"/>
    </row>
    <row r="90" spans="1:1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>F91</f>
        <v>0</v>
      </c>
      <c r="G90" s="19">
        <f t="shared" ref="G90:N90" si="46">G91</f>
        <v>0</v>
      </c>
      <c r="H90" s="19">
        <f t="shared" si="46"/>
        <v>0</v>
      </c>
      <c r="I90" s="19">
        <f t="shared" si="46"/>
        <v>0</v>
      </c>
      <c r="J90" s="19">
        <f t="shared" si="46"/>
        <v>32000</v>
      </c>
      <c r="K90" s="19">
        <f t="shared" si="46"/>
        <v>5000</v>
      </c>
      <c r="L90" s="19">
        <f t="shared" si="46"/>
        <v>32000</v>
      </c>
      <c r="M90" s="19">
        <f t="shared" si="46"/>
        <v>5000</v>
      </c>
      <c r="N90" s="19">
        <f t="shared" si="46"/>
        <v>32000</v>
      </c>
      <c r="O90" s="19">
        <f t="shared" ref="O90:O106" si="47">SUM(E90:N90)</f>
        <v>106000</v>
      </c>
      <c r="P90" s="93"/>
    </row>
    <row r="91" spans="1:16" ht="68.25" thickBot="1">
      <c r="A91" s="90" t="s">
        <v>229</v>
      </c>
      <c r="B91" s="105" t="s">
        <v>237</v>
      </c>
      <c r="C91" s="91" t="s">
        <v>35</v>
      </c>
      <c r="D91" s="106" t="s">
        <v>284</v>
      </c>
      <c r="E91" s="107"/>
      <c r="F91" s="107"/>
      <c r="G91" s="107"/>
      <c r="H91" s="107"/>
      <c r="I91" s="107"/>
      <c r="J91" s="107">
        <v>32000</v>
      </c>
      <c r="K91" s="107">
        <v>5000</v>
      </c>
      <c r="L91" s="107">
        <v>32000</v>
      </c>
      <c r="M91" s="107">
        <v>5000</v>
      </c>
      <c r="N91" s="107">
        <v>32000</v>
      </c>
      <c r="O91" s="19">
        <f t="shared" si="47"/>
        <v>106000</v>
      </c>
      <c r="P91" s="108"/>
    </row>
    <row r="92" spans="1:1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9">
        <f t="shared" si="47"/>
        <v>0</v>
      </c>
      <c r="P92" s="112"/>
    </row>
    <row r="93" spans="1:16" ht="22.5">
      <c r="A93" s="90" t="s">
        <v>234</v>
      </c>
      <c r="B93" s="91" t="s">
        <v>242</v>
      </c>
      <c r="C93" s="91"/>
      <c r="D93" s="92" t="s">
        <v>285</v>
      </c>
      <c r="E93" s="19">
        <f>E94+E95+E96+E97</f>
        <v>79</v>
      </c>
      <c r="F93" s="19">
        <f>F94+F95+F96+F97</f>
        <v>59</v>
      </c>
      <c r="G93" s="19">
        <f t="shared" ref="G93:N93" si="48">G94+G95+G96+G97</f>
        <v>112</v>
      </c>
      <c r="H93" s="19">
        <f t="shared" si="48"/>
        <v>86</v>
      </c>
      <c r="I93" s="19">
        <f t="shared" si="48"/>
        <v>70</v>
      </c>
      <c r="J93" s="19">
        <f t="shared" si="48"/>
        <v>54</v>
      </c>
      <c r="K93" s="19">
        <f t="shared" si="48"/>
        <v>50</v>
      </c>
      <c r="L93" s="19">
        <f t="shared" si="48"/>
        <v>37</v>
      </c>
      <c r="M93" s="19">
        <f t="shared" si="48"/>
        <v>45</v>
      </c>
      <c r="N93" s="19">
        <f t="shared" si="48"/>
        <v>1</v>
      </c>
      <c r="O93" s="19">
        <f t="shared" si="47"/>
        <v>593</v>
      </c>
      <c r="P93" s="93"/>
    </row>
    <row r="94" spans="1:16">
      <c r="A94" s="90" t="s">
        <v>236</v>
      </c>
      <c r="B94" s="113" t="s">
        <v>245</v>
      </c>
      <c r="C94" s="113"/>
      <c r="D94" s="98"/>
      <c r="E94" s="99">
        <v>79</v>
      </c>
      <c r="F94" s="99">
        <v>59</v>
      </c>
      <c r="G94" s="99">
        <v>58</v>
      </c>
      <c r="H94" s="99"/>
      <c r="I94" s="99"/>
      <c r="J94" s="99"/>
      <c r="K94" s="99"/>
      <c r="L94" s="99"/>
      <c r="M94" s="99"/>
      <c r="N94" s="99"/>
      <c r="O94" s="19">
        <f t="shared" si="47"/>
        <v>196</v>
      </c>
      <c r="P94" s="93"/>
    </row>
    <row r="95" spans="1:16">
      <c r="A95" s="90" t="s">
        <v>239</v>
      </c>
      <c r="B95" s="113" t="s">
        <v>247</v>
      </c>
      <c r="C95" s="113"/>
      <c r="D95" s="92"/>
      <c r="E95" s="22"/>
      <c r="F95" s="22"/>
      <c r="G95" s="22">
        <v>54</v>
      </c>
      <c r="H95" s="22">
        <v>86</v>
      </c>
      <c r="I95" s="22">
        <v>70</v>
      </c>
      <c r="J95" s="22"/>
      <c r="K95" s="22"/>
      <c r="L95" s="22"/>
      <c r="M95" s="22"/>
      <c r="N95" s="22"/>
      <c r="O95" s="19">
        <f t="shared" si="47"/>
        <v>210</v>
      </c>
      <c r="P95" s="93"/>
    </row>
    <row r="96" spans="1:1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>
        <v>54</v>
      </c>
      <c r="K96" s="99">
        <v>50</v>
      </c>
      <c r="L96" s="99">
        <v>37</v>
      </c>
      <c r="M96" s="99">
        <v>45</v>
      </c>
      <c r="N96" s="99"/>
      <c r="O96" s="19">
        <f t="shared" si="47"/>
        <v>186</v>
      </c>
      <c r="P96" s="93"/>
    </row>
    <row r="97" spans="1:1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>
        <v>1</v>
      </c>
      <c r="O97" s="19">
        <f t="shared" si="47"/>
        <v>1</v>
      </c>
      <c r="P97" s="93"/>
    </row>
    <row r="98" spans="1:16" ht="22.5">
      <c r="A98" s="90" t="s">
        <v>246</v>
      </c>
      <c r="B98" s="91" t="s">
        <v>253</v>
      </c>
      <c r="C98" s="91"/>
      <c r="D98" s="92" t="s">
        <v>286</v>
      </c>
      <c r="E98" s="19">
        <f>E99+E100+E101+E102</f>
        <v>660</v>
      </c>
      <c r="F98" s="19">
        <f>F99+F100+F101+F102</f>
        <v>561</v>
      </c>
      <c r="G98" s="19">
        <f t="shared" ref="G98:N98" si="49">G99+G100+G101+G102</f>
        <v>1246</v>
      </c>
      <c r="H98" s="19">
        <f t="shared" si="49"/>
        <v>1143</v>
      </c>
      <c r="I98" s="19">
        <f t="shared" si="49"/>
        <v>1035</v>
      </c>
      <c r="J98" s="19">
        <f t="shared" si="49"/>
        <v>552</v>
      </c>
      <c r="K98" s="19">
        <f t="shared" si="49"/>
        <v>439</v>
      </c>
      <c r="L98" s="19">
        <f t="shared" si="49"/>
        <v>324</v>
      </c>
      <c r="M98" s="19">
        <f t="shared" si="49"/>
        <v>407</v>
      </c>
      <c r="N98" s="19">
        <f t="shared" si="49"/>
        <v>0</v>
      </c>
      <c r="O98" s="19">
        <f t="shared" si="47"/>
        <v>6367</v>
      </c>
      <c r="P98" s="93"/>
    </row>
    <row r="99" spans="1:16">
      <c r="A99" s="90" t="s">
        <v>248</v>
      </c>
      <c r="B99" s="113" t="s">
        <v>245</v>
      </c>
      <c r="C99" s="113"/>
      <c r="D99" s="98"/>
      <c r="E99" s="99">
        <v>660</v>
      </c>
      <c r="F99" s="99">
        <v>561</v>
      </c>
      <c r="G99" s="99">
        <v>487</v>
      </c>
      <c r="H99" s="99"/>
      <c r="I99" s="99"/>
      <c r="J99" s="99"/>
      <c r="K99" s="99"/>
      <c r="L99" s="99"/>
      <c r="M99" s="99"/>
      <c r="N99" s="99"/>
      <c r="O99" s="19">
        <f t="shared" si="47"/>
        <v>1708</v>
      </c>
      <c r="P99" s="93"/>
    </row>
    <row r="100" spans="1:16">
      <c r="A100" s="90" t="s">
        <v>250</v>
      </c>
      <c r="B100" s="113" t="s">
        <v>247</v>
      </c>
      <c r="C100" s="113"/>
      <c r="D100" s="92"/>
      <c r="E100" s="22"/>
      <c r="F100" s="22"/>
      <c r="G100" s="22">
        <v>759</v>
      </c>
      <c r="H100" s="22">
        <v>1143</v>
      </c>
      <c r="I100" s="22">
        <v>1035</v>
      </c>
      <c r="J100" s="22"/>
      <c r="K100" s="22"/>
      <c r="L100" s="22"/>
      <c r="M100" s="22"/>
      <c r="N100" s="22"/>
      <c r="O100" s="19">
        <f t="shared" si="47"/>
        <v>2937</v>
      </c>
      <c r="P100" s="93"/>
    </row>
    <row r="101" spans="1:1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>
        <v>552</v>
      </c>
      <c r="K101" s="99">
        <v>439</v>
      </c>
      <c r="L101" s="99">
        <v>324</v>
      </c>
      <c r="M101" s="99">
        <v>407</v>
      </c>
      <c r="N101" s="99"/>
      <c r="O101" s="19">
        <f t="shared" si="47"/>
        <v>1722</v>
      </c>
      <c r="P101" s="93"/>
    </row>
    <row r="102" spans="1:1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19">
        <f t="shared" si="47"/>
        <v>0</v>
      </c>
      <c r="P102" s="93"/>
    </row>
    <row r="103" spans="1:1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9">
        <f t="shared" si="47"/>
        <v>0</v>
      </c>
      <c r="P103" s="93"/>
    </row>
    <row r="104" spans="1:16">
      <c r="A104" s="90" t="s">
        <v>257</v>
      </c>
      <c r="B104" s="91" t="s">
        <v>261</v>
      </c>
      <c r="C104" s="91"/>
      <c r="D104" s="92"/>
      <c r="E104" s="22">
        <v>73</v>
      </c>
      <c r="F104" s="22">
        <v>37</v>
      </c>
      <c r="G104" s="22">
        <v>33</v>
      </c>
      <c r="H104" s="22">
        <v>116</v>
      </c>
      <c r="I104" s="22">
        <v>33</v>
      </c>
      <c r="J104" s="22">
        <v>22</v>
      </c>
      <c r="K104" s="22">
        <v>4</v>
      </c>
      <c r="L104" s="22">
        <v>12</v>
      </c>
      <c r="M104" s="22">
        <v>8</v>
      </c>
      <c r="N104" s="22"/>
      <c r="O104" s="19">
        <f t="shared" si="47"/>
        <v>338</v>
      </c>
      <c r="P104" s="93"/>
    </row>
    <row r="105" spans="1:16">
      <c r="A105" s="90" t="s">
        <v>258</v>
      </c>
      <c r="B105" s="113" t="s">
        <v>262</v>
      </c>
      <c r="C105" s="113"/>
      <c r="D105" s="102"/>
      <c r="E105" s="22">
        <v>11571.75</v>
      </c>
      <c r="F105" s="22">
        <v>12080.05</v>
      </c>
      <c r="G105" s="22">
        <v>19243.82</v>
      </c>
      <c r="H105" s="22">
        <v>13514.56</v>
      </c>
      <c r="I105" s="22">
        <v>11976.01</v>
      </c>
      <c r="J105" s="22">
        <v>12231.55</v>
      </c>
      <c r="K105" s="22">
        <v>5768.05</v>
      </c>
      <c r="L105" s="22">
        <v>2786.18</v>
      </c>
      <c r="M105" s="22">
        <v>6511.75</v>
      </c>
      <c r="N105" s="22">
        <v>4307</v>
      </c>
      <c r="O105" s="19">
        <f t="shared" si="47"/>
        <v>99990.719999999987</v>
      </c>
      <c r="P105" s="93"/>
    </row>
    <row r="106" spans="1:16">
      <c r="A106" s="90" t="s">
        <v>259</v>
      </c>
      <c r="B106" s="113" t="s">
        <v>263</v>
      </c>
      <c r="C106" s="113"/>
      <c r="D106" s="102"/>
      <c r="E106" s="22">
        <v>3657.06</v>
      </c>
      <c r="F106" s="22">
        <v>6113.2</v>
      </c>
      <c r="G106" s="22">
        <v>8901.7999999999993</v>
      </c>
      <c r="H106" s="22">
        <v>7968</v>
      </c>
      <c r="I106" s="22">
        <v>3363</v>
      </c>
      <c r="J106" s="22">
        <v>3780</v>
      </c>
      <c r="K106" s="22">
        <v>2983.5</v>
      </c>
      <c r="L106" s="22">
        <v>716</v>
      </c>
      <c r="M106" s="22">
        <v>3529</v>
      </c>
      <c r="N106" s="22">
        <v>280</v>
      </c>
      <c r="O106" s="19">
        <f t="shared" si="47"/>
        <v>41291.56</v>
      </c>
      <c r="P106" s="93"/>
    </row>
    <row r="107" spans="1:16">
      <c r="E107" s="86">
        <f t="shared" ref="E107:O107" si="50">E4/E93</f>
        <v>356238.51240506332</v>
      </c>
      <c r="F107" s="86">
        <f t="shared" si="50"/>
        <v>358015.0549152543</v>
      </c>
      <c r="G107" s="86">
        <f t="shared" si="50"/>
        <v>342113.69482142857</v>
      </c>
      <c r="H107" s="86">
        <f t="shared" si="50"/>
        <v>346936.57837209303</v>
      </c>
      <c r="I107" s="86">
        <f t="shared" si="50"/>
        <v>353772.42942857143</v>
      </c>
      <c r="J107" s="86">
        <f t="shared" si="50"/>
        <v>324154.00925925927</v>
      </c>
      <c r="K107" s="86">
        <f t="shared" si="50"/>
        <v>326694.9644</v>
      </c>
      <c r="L107" s="86">
        <f t="shared" si="50"/>
        <v>311565.48324324319</v>
      </c>
      <c r="M107" s="86">
        <f t="shared" si="50"/>
        <v>319377.10622222221</v>
      </c>
      <c r="N107" s="86">
        <f t="shared" si="50"/>
        <v>388090.56</v>
      </c>
      <c r="O107" s="86">
        <f t="shared" si="50"/>
        <v>341163.79136593593</v>
      </c>
    </row>
  </sheetData>
  <protectedRanges>
    <protectedRange password="E9C1" sqref="D28 O21:P26 P20 O4:P9 P10 P27 A2:P3 A4:D5 O11:P19 O28:P106 B30:D106 B6:D26 A6:A106" name="区域1_1_2"/>
    <protectedRange password="E9C1" sqref="B27:C29" name="区域1_1_1_1"/>
    <protectedRange password="E9C1" sqref="D27" name="区域1_3"/>
    <protectedRange password="E9C1" sqref="D29" name="区域1_2_1"/>
  </protectedRanges>
  <mergeCells count="1">
    <mergeCell ref="A1:P1"/>
  </mergeCells>
  <phoneticPr fontId="3" type="noConversion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G126"/>
  <sheetViews>
    <sheetView workbookViewId="0">
      <selection activeCell="G12" sqref="G12"/>
    </sheetView>
  </sheetViews>
  <sheetFormatPr defaultRowHeight="13.5"/>
  <cols>
    <col min="1" max="1" width="5.375" style="79" customWidth="1"/>
    <col min="2" max="2" width="21.375" customWidth="1"/>
    <col min="4" max="4" width="9" customWidth="1"/>
    <col min="5" max="5" width="7.5" style="80" customWidth="1"/>
    <col min="6" max="6" width="10" customWidth="1"/>
    <col min="7" max="7" width="14" customWidth="1"/>
  </cols>
  <sheetData>
    <row r="1" spans="1:7" ht="20.25">
      <c r="A1" s="842" t="s">
        <v>488</v>
      </c>
      <c r="B1" s="842"/>
      <c r="C1" s="842"/>
      <c r="D1" s="842"/>
      <c r="E1" s="842"/>
      <c r="F1" s="842"/>
      <c r="G1" s="842"/>
    </row>
    <row r="2" spans="1:7">
      <c r="A2" s="71" t="s">
        <v>1</v>
      </c>
      <c r="B2" s="81" t="s">
        <v>366</v>
      </c>
      <c r="C2" s="72" t="s">
        <v>367</v>
      </c>
      <c r="D2" s="73" t="s">
        <v>368</v>
      </c>
      <c r="E2" s="82" t="s">
        <v>369</v>
      </c>
      <c r="F2" s="74" t="s">
        <v>370</v>
      </c>
      <c r="G2" s="73" t="s">
        <v>371</v>
      </c>
    </row>
    <row r="3" spans="1:7">
      <c r="A3" s="71">
        <v>1</v>
      </c>
      <c r="B3" s="75" t="s">
        <v>372</v>
      </c>
      <c r="C3" s="76" t="s">
        <v>373</v>
      </c>
      <c r="D3" s="75" t="s">
        <v>374</v>
      </c>
      <c r="E3" s="83">
        <v>79</v>
      </c>
      <c r="F3" s="76">
        <v>191300</v>
      </c>
      <c r="G3" s="76">
        <f>E3*F3</f>
        <v>15112700</v>
      </c>
    </row>
    <row r="4" spans="1:7">
      <c r="A4" s="71">
        <v>2</v>
      </c>
      <c r="B4" s="75" t="s">
        <v>375</v>
      </c>
      <c r="C4" s="76" t="s">
        <v>373</v>
      </c>
      <c r="D4" s="75" t="s">
        <v>374</v>
      </c>
      <c r="E4" s="83">
        <v>59</v>
      </c>
      <c r="F4" s="76">
        <v>191300</v>
      </c>
      <c r="G4" s="76">
        <f t="shared" ref="G4:G67" si="0">E4*F4</f>
        <v>11286700</v>
      </c>
    </row>
    <row r="5" spans="1:7">
      <c r="A5" s="71">
        <v>3</v>
      </c>
      <c r="B5" s="75" t="s">
        <v>376</v>
      </c>
      <c r="C5" s="76" t="s">
        <v>373</v>
      </c>
      <c r="D5" s="75" t="s">
        <v>377</v>
      </c>
      <c r="E5" s="84">
        <v>112</v>
      </c>
      <c r="F5" s="76">
        <v>191300</v>
      </c>
      <c r="G5" s="76">
        <f t="shared" si="0"/>
        <v>21425600</v>
      </c>
    </row>
    <row r="6" spans="1:7">
      <c r="A6" s="71">
        <v>4</v>
      </c>
      <c r="B6" s="75" t="s">
        <v>378</v>
      </c>
      <c r="C6" s="76" t="s">
        <v>373</v>
      </c>
      <c r="D6" s="75" t="s">
        <v>379</v>
      </c>
      <c r="E6" s="84">
        <v>86</v>
      </c>
      <c r="F6" s="76">
        <v>191300</v>
      </c>
      <c r="G6" s="76">
        <f t="shared" si="0"/>
        <v>16451800</v>
      </c>
    </row>
    <row r="7" spans="1:7">
      <c r="A7" s="71">
        <v>5</v>
      </c>
      <c r="B7" s="75" t="s">
        <v>380</v>
      </c>
      <c r="C7" s="76" t="s">
        <v>373</v>
      </c>
      <c r="D7" s="75" t="s">
        <v>379</v>
      </c>
      <c r="E7" s="84">
        <v>70</v>
      </c>
      <c r="F7" s="76">
        <v>191300</v>
      </c>
      <c r="G7" s="76">
        <f t="shared" si="0"/>
        <v>13391000</v>
      </c>
    </row>
    <row r="8" spans="1:7">
      <c r="A8" s="71">
        <v>6</v>
      </c>
      <c r="B8" s="75" t="s">
        <v>381</v>
      </c>
      <c r="C8" s="76" t="s">
        <v>373</v>
      </c>
      <c r="D8" s="75" t="s">
        <v>382</v>
      </c>
      <c r="E8" s="84">
        <v>54</v>
      </c>
      <c r="F8" s="76">
        <v>174600</v>
      </c>
      <c r="G8" s="76">
        <f t="shared" si="0"/>
        <v>9428400</v>
      </c>
    </row>
    <row r="9" spans="1:7">
      <c r="A9" s="71">
        <v>7</v>
      </c>
      <c r="B9" s="75" t="s">
        <v>383</v>
      </c>
      <c r="C9" s="76" t="s">
        <v>373</v>
      </c>
      <c r="D9" s="75" t="s">
        <v>382</v>
      </c>
      <c r="E9" s="84">
        <v>50</v>
      </c>
      <c r="F9" s="76">
        <v>174600</v>
      </c>
      <c r="G9" s="76">
        <f t="shared" si="0"/>
        <v>8730000</v>
      </c>
    </row>
    <row r="10" spans="1:7">
      <c r="A10" s="71">
        <v>8</v>
      </c>
      <c r="B10" s="75" t="s">
        <v>384</v>
      </c>
      <c r="C10" s="76" t="s">
        <v>373</v>
      </c>
      <c r="D10" s="75" t="s">
        <v>382</v>
      </c>
      <c r="E10" s="84">
        <v>37</v>
      </c>
      <c r="F10" s="76">
        <v>174600</v>
      </c>
      <c r="G10" s="76">
        <f t="shared" si="0"/>
        <v>6460200</v>
      </c>
    </row>
    <row r="11" spans="1:7">
      <c r="A11" s="71">
        <v>9</v>
      </c>
      <c r="B11" s="75" t="s">
        <v>385</v>
      </c>
      <c r="C11" s="76" t="s">
        <v>373</v>
      </c>
      <c r="D11" s="75" t="s">
        <v>382</v>
      </c>
      <c r="E11" s="84">
        <v>45</v>
      </c>
      <c r="F11" s="76">
        <v>174600</v>
      </c>
      <c r="G11" s="76">
        <f t="shared" si="0"/>
        <v>7857000</v>
      </c>
    </row>
    <row r="12" spans="1:7">
      <c r="A12" s="71">
        <v>10</v>
      </c>
      <c r="B12" s="75" t="s">
        <v>386</v>
      </c>
      <c r="C12" s="76" t="s">
        <v>373</v>
      </c>
      <c r="D12" s="75" t="s">
        <v>275</v>
      </c>
      <c r="E12" s="84">
        <v>1</v>
      </c>
      <c r="F12" s="76">
        <v>185700</v>
      </c>
      <c r="G12" s="76">
        <f t="shared" si="0"/>
        <v>185700</v>
      </c>
    </row>
    <row r="13" spans="1:7">
      <c r="A13" s="71"/>
      <c r="B13" s="75"/>
      <c r="C13" s="77" t="s">
        <v>387</v>
      </c>
      <c r="D13" s="75"/>
      <c r="E13" s="85">
        <f>SUM(E3:E12)</f>
        <v>593</v>
      </c>
      <c r="F13" s="85"/>
      <c r="G13" s="85">
        <f t="shared" ref="G13" si="1">SUM(G3:G12)</f>
        <v>110329100</v>
      </c>
    </row>
    <row r="14" spans="1:7">
      <c r="A14" s="71">
        <v>1</v>
      </c>
      <c r="B14" s="75" t="s">
        <v>388</v>
      </c>
      <c r="C14" s="76" t="s">
        <v>389</v>
      </c>
      <c r="D14" s="75" t="s">
        <v>377</v>
      </c>
      <c r="E14" s="84">
        <v>118</v>
      </c>
      <c r="F14" s="76">
        <v>191300</v>
      </c>
      <c r="G14" s="76">
        <f t="shared" si="0"/>
        <v>22573400</v>
      </c>
    </row>
    <row r="15" spans="1:7">
      <c r="A15" s="71">
        <v>2</v>
      </c>
      <c r="B15" s="75" t="s">
        <v>390</v>
      </c>
      <c r="C15" s="76" t="s">
        <v>389</v>
      </c>
      <c r="D15" s="75" t="s">
        <v>377</v>
      </c>
      <c r="E15" s="84">
        <v>151</v>
      </c>
      <c r="F15" s="76">
        <v>191300</v>
      </c>
      <c r="G15" s="76">
        <f t="shared" si="0"/>
        <v>28886300</v>
      </c>
    </row>
    <row r="16" spans="1:7">
      <c r="A16" s="71">
        <v>3</v>
      </c>
      <c r="B16" s="75" t="s">
        <v>391</v>
      </c>
      <c r="C16" s="76" t="s">
        <v>389</v>
      </c>
      <c r="D16" s="75" t="s">
        <v>377</v>
      </c>
      <c r="E16" s="84">
        <v>143</v>
      </c>
      <c r="F16" s="76">
        <v>191300</v>
      </c>
      <c r="G16" s="76">
        <f t="shared" si="0"/>
        <v>27355900</v>
      </c>
    </row>
    <row r="17" spans="1:7">
      <c r="A17" s="71">
        <v>4</v>
      </c>
      <c r="B17" s="75" t="s">
        <v>392</v>
      </c>
      <c r="C17" s="76" t="s">
        <v>389</v>
      </c>
      <c r="D17" s="75" t="s">
        <v>382</v>
      </c>
      <c r="E17" s="84">
        <v>36</v>
      </c>
      <c r="F17" s="76">
        <v>174600</v>
      </c>
      <c r="G17" s="76">
        <f t="shared" si="0"/>
        <v>6285600</v>
      </c>
    </row>
    <row r="18" spans="1:7">
      <c r="A18" s="71">
        <v>5</v>
      </c>
      <c r="B18" s="75" t="s">
        <v>393</v>
      </c>
      <c r="C18" s="76" t="s">
        <v>389</v>
      </c>
      <c r="D18" s="75" t="s">
        <v>382</v>
      </c>
      <c r="E18" s="84">
        <v>59</v>
      </c>
      <c r="F18" s="76">
        <v>174600</v>
      </c>
      <c r="G18" s="76">
        <f t="shared" si="0"/>
        <v>10301400</v>
      </c>
    </row>
    <row r="19" spans="1:7">
      <c r="A19" s="71">
        <v>6</v>
      </c>
      <c r="B19" s="75" t="s">
        <v>394</v>
      </c>
      <c r="C19" s="76" t="s">
        <v>389</v>
      </c>
      <c r="D19" s="75" t="s">
        <v>382</v>
      </c>
      <c r="E19" s="84">
        <v>30</v>
      </c>
      <c r="F19" s="76">
        <v>174600</v>
      </c>
      <c r="G19" s="76">
        <f t="shared" si="0"/>
        <v>5238000</v>
      </c>
    </row>
    <row r="20" spans="1:7">
      <c r="A20" s="71">
        <v>7</v>
      </c>
      <c r="B20" s="75" t="s">
        <v>395</v>
      </c>
      <c r="C20" s="76" t="s">
        <v>389</v>
      </c>
      <c r="D20" s="75" t="s">
        <v>382</v>
      </c>
      <c r="E20" s="84">
        <v>43</v>
      </c>
      <c r="F20" s="76">
        <v>174600</v>
      </c>
      <c r="G20" s="76">
        <f t="shared" si="0"/>
        <v>7507800</v>
      </c>
    </row>
    <row r="21" spans="1:7">
      <c r="A21" s="71">
        <v>8</v>
      </c>
      <c r="B21" s="75" t="s">
        <v>396</v>
      </c>
      <c r="C21" s="76" t="s">
        <v>389</v>
      </c>
      <c r="D21" s="75" t="s">
        <v>275</v>
      </c>
      <c r="E21" s="84">
        <v>7</v>
      </c>
      <c r="F21" s="76">
        <v>185700</v>
      </c>
      <c r="G21" s="76">
        <f t="shared" si="0"/>
        <v>1299900</v>
      </c>
    </row>
    <row r="22" spans="1:7">
      <c r="A22" s="71"/>
      <c r="B22" s="75"/>
      <c r="C22" s="78" t="s">
        <v>397</v>
      </c>
      <c r="D22" s="75"/>
      <c r="E22" s="84">
        <f>SUM(E14:E21)</f>
        <v>587</v>
      </c>
      <c r="F22" s="84"/>
      <c r="G22" s="84">
        <f t="shared" ref="G22" si="2">SUM(G14:G21)</f>
        <v>109448300</v>
      </c>
    </row>
    <row r="23" spans="1:7">
      <c r="A23" s="71">
        <v>1</v>
      </c>
      <c r="B23" s="75" t="s">
        <v>398</v>
      </c>
      <c r="C23" s="76" t="s">
        <v>399</v>
      </c>
      <c r="D23" s="75" t="s">
        <v>374</v>
      </c>
      <c r="E23" s="84">
        <v>73</v>
      </c>
      <c r="F23" s="76">
        <v>191300</v>
      </c>
      <c r="G23" s="76">
        <f t="shared" si="0"/>
        <v>13964900</v>
      </c>
    </row>
    <row r="24" spans="1:7">
      <c r="A24" s="71">
        <v>2</v>
      </c>
      <c r="B24" s="75" t="s">
        <v>400</v>
      </c>
      <c r="C24" s="76" t="s">
        <v>399</v>
      </c>
      <c r="D24" s="75" t="s">
        <v>377</v>
      </c>
      <c r="E24" s="84">
        <v>169</v>
      </c>
      <c r="F24" s="76">
        <v>191300</v>
      </c>
      <c r="G24" s="76">
        <f t="shared" si="0"/>
        <v>32329700</v>
      </c>
    </row>
    <row r="25" spans="1:7">
      <c r="A25" s="71">
        <v>3</v>
      </c>
      <c r="B25" s="75" t="s">
        <v>401</v>
      </c>
      <c r="C25" s="76" t="s">
        <v>399</v>
      </c>
      <c r="D25" s="75" t="s">
        <v>377</v>
      </c>
      <c r="E25" s="84">
        <v>95</v>
      </c>
      <c r="F25" s="76">
        <v>191300</v>
      </c>
      <c r="G25" s="76">
        <f t="shared" si="0"/>
        <v>18173500</v>
      </c>
    </row>
    <row r="26" spans="1:7">
      <c r="A26" s="71">
        <v>4</v>
      </c>
      <c r="B26" s="75" t="s">
        <v>402</v>
      </c>
      <c r="C26" s="76" t="s">
        <v>399</v>
      </c>
      <c r="D26" s="75" t="s">
        <v>379</v>
      </c>
      <c r="E26" s="84">
        <v>122</v>
      </c>
      <c r="F26" s="76">
        <v>191300</v>
      </c>
      <c r="G26" s="76">
        <f t="shared" si="0"/>
        <v>23338600</v>
      </c>
    </row>
    <row r="27" spans="1:7">
      <c r="A27" s="71">
        <v>5</v>
      </c>
      <c r="B27" s="75" t="s">
        <v>403</v>
      </c>
      <c r="C27" s="76" t="s">
        <v>399</v>
      </c>
      <c r="D27" s="75" t="s">
        <v>382</v>
      </c>
      <c r="E27" s="84">
        <v>29</v>
      </c>
      <c r="F27" s="76">
        <v>174600</v>
      </c>
      <c r="G27" s="76">
        <f t="shared" si="0"/>
        <v>5063400</v>
      </c>
    </row>
    <row r="28" spans="1:7">
      <c r="A28" s="71">
        <v>6</v>
      </c>
      <c r="B28" s="75" t="s">
        <v>404</v>
      </c>
      <c r="C28" s="76" t="s">
        <v>399</v>
      </c>
      <c r="D28" s="75" t="s">
        <v>382</v>
      </c>
      <c r="E28" s="84">
        <v>20</v>
      </c>
      <c r="F28" s="76">
        <v>174600</v>
      </c>
      <c r="G28" s="76">
        <f t="shared" si="0"/>
        <v>3492000</v>
      </c>
    </row>
    <row r="29" spans="1:7">
      <c r="A29" s="71">
        <v>7</v>
      </c>
      <c r="B29" s="75" t="s">
        <v>405</v>
      </c>
      <c r="C29" s="76" t="s">
        <v>399</v>
      </c>
      <c r="D29" s="75" t="s">
        <v>382</v>
      </c>
      <c r="E29" s="84">
        <v>22</v>
      </c>
      <c r="F29" s="76">
        <v>174600</v>
      </c>
      <c r="G29" s="76">
        <f t="shared" si="0"/>
        <v>3841200</v>
      </c>
    </row>
    <row r="30" spans="1:7">
      <c r="A30" s="71">
        <v>8</v>
      </c>
      <c r="B30" s="75" t="s">
        <v>406</v>
      </c>
      <c r="C30" s="76" t="s">
        <v>399</v>
      </c>
      <c r="D30" s="75" t="s">
        <v>382</v>
      </c>
      <c r="E30" s="84">
        <v>27</v>
      </c>
      <c r="F30" s="76">
        <v>174600</v>
      </c>
      <c r="G30" s="76">
        <f t="shared" si="0"/>
        <v>4714200</v>
      </c>
    </row>
    <row r="31" spans="1:7">
      <c r="A31" s="71">
        <v>9</v>
      </c>
      <c r="B31" s="75" t="s">
        <v>407</v>
      </c>
      <c r="C31" s="76" t="s">
        <v>399</v>
      </c>
      <c r="D31" s="75" t="s">
        <v>382</v>
      </c>
      <c r="E31" s="84">
        <v>51</v>
      </c>
      <c r="F31" s="76">
        <v>174600</v>
      </c>
      <c r="G31" s="76">
        <f t="shared" si="0"/>
        <v>8904600</v>
      </c>
    </row>
    <row r="32" spans="1:7">
      <c r="A32" s="71">
        <v>10</v>
      </c>
      <c r="B32" s="75" t="s">
        <v>408</v>
      </c>
      <c r="C32" s="76" t="s">
        <v>399</v>
      </c>
      <c r="D32" s="75" t="s">
        <v>382</v>
      </c>
      <c r="E32" s="84">
        <v>25</v>
      </c>
      <c r="F32" s="76">
        <v>174600</v>
      </c>
      <c r="G32" s="76">
        <f t="shared" si="0"/>
        <v>4365000</v>
      </c>
    </row>
    <row r="33" spans="1:7">
      <c r="A33" s="71">
        <v>11</v>
      </c>
      <c r="B33" s="75" t="s">
        <v>409</v>
      </c>
      <c r="C33" s="76" t="s">
        <v>399</v>
      </c>
      <c r="D33" s="75" t="s">
        <v>382</v>
      </c>
      <c r="E33" s="84">
        <v>21</v>
      </c>
      <c r="F33" s="76">
        <v>174600</v>
      </c>
      <c r="G33" s="76">
        <f t="shared" si="0"/>
        <v>3666600</v>
      </c>
    </row>
    <row r="34" spans="1:7">
      <c r="A34" s="71">
        <v>12</v>
      </c>
      <c r="B34" s="75" t="s">
        <v>410</v>
      </c>
      <c r="C34" s="76" t="s">
        <v>399</v>
      </c>
      <c r="D34" s="75" t="s">
        <v>275</v>
      </c>
      <c r="E34" s="84">
        <v>8</v>
      </c>
      <c r="F34" s="76">
        <v>185700</v>
      </c>
      <c r="G34" s="76">
        <f t="shared" si="0"/>
        <v>1485600</v>
      </c>
    </row>
    <row r="35" spans="1:7">
      <c r="A35" s="71"/>
      <c r="B35" s="75"/>
      <c r="C35" s="78" t="s">
        <v>411</v>
      </c>
      <c r="D35" s="75"/>
      <c r="E35" s="84">
        <f>SUM(E23:E34)</f>
        <v>662</v>
      </c>
      <c r="F35" s="84"/>
      <c r="G35" s="84">
        <f t="shared" ref="G35" si="3">SUM(G23:G34)</f>
        <v>123339300</v>
      </c>
    </row>
    <row r="36" spans="1:7">
      <c r="A36" s="71">
        <v>1</v>
      </c>
      <c r="B36" s="75" t="s">
        <v>306</v>
      </c>
      <c r="C36" s="76" t="s">
        <v>412</v>
      </c>
      <c r="D36" s="75" t="s">
        <v>374</v>
      </c>
      <c r="E36" s="84">
        <v>62</v>
      </c>
      <c r="F36" s="76">
        <v>191300</v>
      </c>
      <c r="G36" s="76">
        <f t="shared" si="0"/>
        <v>11860600</v>
      </c>
    </row>
    <row r="37" spans="1:7">
      <c r="A37" s="71">
        <v>2</v>
      </c>
      <c r="B37" s="75" t="s">
        <v>413</v>
      </c>
      <c r="C37" s="76" t="s">
        <v>412</v>
      </c>
      <c r="D37" s="75" t="s">
        <v>374</v>
      </c>
      <c r="E37" s="84">
        <v>65</v>
      </c>
      <c r="F37" s="76">
        <v>191300</v>
      </c>
      <c r="G37" s="76">
        <f t="shared" si="0"/>
        <v>12434500</v>
      </c>
    </row>
    <row r="38" spans="1:7">
      <c r="A38" s="71">
        <v>3</v>
      </c>
      <c r="B38" s="75" t="s">
        <v>414</v>
      </c>
      <c r="C38" s="76" t="s">
        <v>412</v>
      </c>
      <c r="D38" s="75" t="s">
        <v>374</v>
      </c>
      <c r="E38" s="84">
        <v>72</v>
      </c>
      <c r="F38" s="76">
        <v>191300</v>
      </c>
      <c r="G38" s="76">
        <f t="shared" si="0"/>
        <v>13773600</v>
      </c>
    </row>
    <row r="39" spans="1:7">
      <c r="A39" s="71">
        <v>4</v>
      </c>
      <c r="B39" s="75" t="s">
        <v>308</v>
      </c>
      <c r="C39" s="76" t="s">
        <v>412</v>
      </c>
      <c r="D39" s="75" t="s">
        <v>374</v>
      </c>
      <c r="E39" s="84">
        <v>80</v>
      </c>
      <c r="F39" s="76">
        <v>191300</v>
      </c>
      <c r="G39" s="76">
        <f t="shared" si="0"/>
        <v>15304000</v>
      </c>
    </row>
    <row r="40" spans="1:7">
      <c r="A40" s="71">
        <v>5</v>
      </c>
      <c r="B40" s="75" t="s">
        <v>309</v>
      </c>
      <c r="C40" s="76" t="s">
        <v>412</v>
      </c>
      <c r="D40" s="75" t="s">
        <v>379</v>
      </c>
      <c r="E40" s="84">
        <v>75</v>
      </c>
      <c r="F40" s="76">
        <v>191300</v>
      </c>
      <c r="G40" s="76">
        <f t="shared" si="0"/>
        <v>14347500</v>
      </c>
    </row>
    <row r="41" spans="1:7">
      <c r="A41" s="71">
        <v>6</v>
      </c>
      <c r="B41" s="75" t="s">
        <v>311</v>
      </c>
      <c r="C41" s="76" t="s">
        <v>412</v>
      </c>
      <c r="D41" s="75" t="s">
        <v>379</v>
      </c>
      <c r="E41" s="84">
        <v>64</v>
      </c>
      <c r="F41" s="76">
        <v>191300</v>
      </c>
      <c r="G41" s="76">
        <f t="shared" si="0"/>
        <v>12243200</v>
      </c>
    </row>
    <row r="42" spans="1:7">
      <c r="A42" s="71">
        <v>7</v>
      </c>
      <c r="B42" s="75" t="s">
        <v>312</v>
      </c>
      <c r="C42" s="76" t="s">
        <v>412</v>
      </c>
      <c r="D42" s="75" t="s">
        <v>379</v>
      </c>
      <c r="E42" s="84">
        <v>116</v>
      </c>
      <c r="F42" s="76">
        <v>191300</v>
      </c>
      <c r="G42" s="76">
        <f t="shared" si="0"/>
        <v>22190800</v>
      </c>
    </row>
    <row r="43" spans="1:7">
      <c r="A43" s="71">
        <v>8</v>
      </c>
      <c r="B43" s="75" t="s">
        <v>310</v>
      </c>
      <c r="C43" s="76" t="s">
        <v>412</v>
      </c>
      <c r="D43" s="75" t="s">
        <v>379</v>
      </c>
      <c r="E43" s="84">
        <v>81</v>
      </c>
      <c r="F43" s="76">
        <v>191300</v>
      </c>
      <c r="G43" s="76">
        <f t="shared" si="0"/>
        <v>15495300</v>
      </c>
    </row>
    <row r="44" spans="1:7">
      <c r="A44" s="71">
        <v>9</v>
      </c>
      <c r="B44" s="75" t="s">
        <v>313</v>
      </c>
      <c r="C44" s="76" t="s">
        <v>412</v>
      </c>
      <c r="D44" s="75" t="s">
        <v>382</v>
      </c>
      <c r="E44" s="84">
        <v>59</v>
      </c>
      <c r="F44" s="76">
        <v>174600</v>
      </c>
      <c r="G44" s="76">
        <f t="shared" si="0"/>
        <v>10301400</v>
      </c>
    </row>
    <row r="45" spans="1:7">
      <c r="A45" s="71">
        <v>10</v>
      </c>
      <c r="B45" s="75" t="s">
        <v>314</v>
      </c>
      <c r="C45" s="76" t="s">
        <v>412</v>
      </c>
      <c r="D45" s="75" t="s">
        <v>382</v>
      </c>
      <c r="E45" s="84">
        <v>45</v>
      </c>
      <c r="F45" s="76">
        <v>174600</v>
      </c>
      <c r="G45" s="76">
        <f t="shared" si="0"/>
        <v>7857000</v>
      </c>
    </row>
    <row r="46" spans="1:7">
      <c r="A46" s="71">
        <v>11</v>
      </c>
      <c r="B46" s="75" t="s">
        <v>315</v>
      </c>
      <c r="C46" s="76" t="s">
        <v>412</v>
      </c>
      <c r="D46" s="75" t="s">
        <v>382</v>
      </c>
      <c r="E46" s="84">
        <v>69</v>
      </c>
      <c r="F46" s="76">
        <v>174600</v>
      </c>
      <c r="G46" s="76">
        <f t="shared" si="0"/>
        <v>12047400</v>
      </c>
    </row>
    <row r="47" spans="1:7">
      <c r="A47" s="71">
        <v>12</v>
      </c>
      <c r="B47" s="75" t="s">
        <v>320</v>
      </c>
      <c r="C47" s="76" t="s">
        <v>412</v>
      </c>
      <c r="D47" s="75" t="s">
        <v>382</v>
      </c>
      <c r="E47" s="84">
        <v>16</v>
      </c>
      <c r="F47" s="76">
        <v>174600</v>
      </c>
      <c r="G47" s="76">
        <f t="shared" si="0"/>
        <v>2793600</v>
      </c>
    </row>
    <row r="48" spans="1:7">
      <c r="A48" s="71">
        <v>13</v>
      </c>
      <c r="B48" s="75" t="s">
        <v>317</v>
      </c>
      <c r="C48" s="76" t="s">
        <v>412</v>
      </c>
      <c r="D48" s="75" t="s">
        <v>382</v>
      </c>
      <c r="E48" s="84">
        <v>50</v>
      </c>
      <c r="F48" s="76">
        <v>174600</v>
      </c>
      <c r="G48" s="76">
        <f t="shared" si="0"/>
        <v>8730000</v>
      </c>
    </row>
    <row r="49" spans="1:7">
      <c r="A49" s="71">
        <v>14</v>
      </c>
      <c r="B49" s="75" t="s">
        <v>316</v>
      </c>
      <c r="C49" s="76" t="s">
        <v>412</v>
      </c>
      <c r="D49" s="75" t="s">
        <v>382</v>
      </c>
      <c r="E49" s="84">
        <v>21</v>
      </c>
      <c r="F49" s="76">
        <v>174600</v>
      </c>
      <c r="G49" s="76">
        <f t="shared" si="0"/>
        <v>3666600</v>
      </c>
    </row>
    <row r="50" spans="1:7">
      <c r="A50" s="71">
        <v>15</v>
      </c>
      <c r="B50" s="75" t="s">
        <v>318</v>
      </c>
      <c r="C50" s="76" t="s">
        <v>412</v>
      </c>
      <c r="D50" s="75" t="s">
        <v>382</v>
      </c>
      <c r="E50" s="84">
        <v>25</v>
      </c>
      <c r="F50" s="76">
        <v>174600</v>
      </c>
      <c r="G50" s="76">
        <f t="shared" si="0"/>
        <v>4365000</v>
      </c>
    </row>
    <row r="51" spans="1:7">
      <c r="A51" s="71">
        <v>16</v>
      </c>
      <c r="B51" s="75" t="s">
        <v>319</v>
      </c>
      <c r="C51" s="76" t="s">
        <v>412</v>
      </c>
      <c r="D51" s="75" t="s">
        <v>382</v>
      </c>
      <c r="E51" s="84">
        <v>40</v>
      </c>
      <c r="F51" s="76">
        <v>174600</v>
      </c>
      <c r="G51" s="76">
        <f t="shared" si="0"/>
        <v>6984000</v>
      </c>
    </row>
    <row r="52" spans="1:7">
      <c r="A52" s="71">
        <v>17</v>
      </c>
      <c r="B52" s="75" t="s">
        <v>415</v>
      </c>
      <c r="C52" s="76" t="s">
        <v>412</v>
      </c>
      <c r="D52" s="75" t="s">
        <v>382</v>
      </c>
      <c r="E52" s="84">
        <v>5</v>
      </c>
      <c r="F52" s="76">
        <v>174600</v>
      </c>
      <c r="G52" s="76">
        <f t="shared" si="0"/>
        <v>873000</v>
      </c>
    </row>
    <row r="53" spans="1:7">
      <c r="A53" s="71">
        <v>18</v>
      </c>
      <c r="B53" s="75" t="s">
        <v>322</v>
      </c>
      <c r="C53" s="76" t="s">
        <v>412</v>
      </c>
      <c r="D53" s="75" t="s">
        <v>275</v>
      </c>
      <c r="E53" s="84">
        <v>4</v>
      </c>
      <c r="F53" s="76">
        <v>185700</v>
      </c>
      <c r="G53" s="76">
        <f t="shared" si="0"/>
        <v>742800</v>
      </c>
    </row>
    <row r="54" spans="1:7">
      <c r="A54" s="71"/>
      <c r="B54" s="75"/>
      <c r="C54" s="78" t="s">
        <v>416</v>
      </c>
      <c r="D54" s="75"/>
      <c r="E54" s="84">
        <f>SUM(E36:E53)</f>
        <v>949</v>
      </c>
      <c r="F54" s="84"/>
      <c r="G54" s="84">
        <f t="shared" ref="G54" si="4">SUM(G36:G53)</f>
        <v>176010300</v>
      </c>
    </row>
    <row r="55" spans="1:7">
      <c r="A55" s="71">
        <v>1</v>
      </c>
      <c r="B55" s="75" t="s">
        <v>417</v>
      </c>
      <c r="C55" s="76" t="s">
        <v>418</v>
      </c>
      <c r="D55" s="75" t="s">
        <v>374</v>
      </c>
      <c r="E55" s="84">
        <v>85</v>
      </c>
      <c r="F55" s="76">
        <v>191300</v>
      </c>
      <c r="G55" s="76">
        <f t="shared" si="0"/>
        <v>16260500</v>
      </c>
    </row>
    <row r="56" spans="1:7">
      <c r="A56" s="71">
        <v>2</v>
      </c>
      <c r="B56" s="75" t="s">
        <v>419</v>
      </c>
      <c r="C56" s="76" t="s">
        <v>418</v>
      </c>
      <c r="D56" s="75" t="s">
        <v>374</v>
      </c>
      <c r="E56" s="84">
        <v>84</v>
      </c>
      <c r="F56" s="76">
        <v>191300</v>
      </c>
      <c r="G56" s="76">
        <f t="shared" si="0"/>
        <v>16069200</v>
      </c>
    </row>
    <row r="57" spans="1:7">
      <c r="A57" s="71">
        <v>3</v>
      </c>
      <c r="B57" s="75" t="s">
        <v>420</v>
      </c>
      <c r="C57" s="76" t="s">
        <v>418</v>
      </c>
      <c r="D57" s="75" t="s">
        <v>374</v>
      </c>
      <c r="E57" s="84">
        <v>74</v>
      </c>
      <c r="F57" s="76">
        <v>191300</v>
      </c>
      <c r="G57" s="76">
        <f t="shared" si="0"/>
        <v>14156200</v>
      </c>
    </row>
    <row r="58" spans="1:7">
      <c r="A58" s="71">
        <v>4</v>
      </c>
      <c r="B58" s="75" t="s">
        <v>421</v>
      </c>
      <c r="C58" s="76" t="s">
        <v>418</v>
      </c>
      <c r="D58" s="75" t="s">
        <v>377</v>
      </c>
      <c r="E58" s="84">
        <v>60</v>
      </c>
      <c r="F58" s="76">
        <v>191300</v>
      </c>
      <c r="G58" s="76">
        <f t="shared" si="0"/>
        <v>11478000</v>
      </c>
    </row>
    <row r="59" spans="1:7">
      <c r="A59" s="71">
        <v>5</v>
      </c>
      <c r="B59" s="75" t="s">
        <v>422</v>
      </c>
      <c r="C59" s="76" t="s">
        <v>418</v>
      </c>
      <c r="D59" s="75" t="s">
        <v>379</v>
      </c>
      <c r="E59" s="84">
        <v>99</v>
      </c>
      <c r="F59" s="76">
        <v>191300</v>
      </c>
      <c r="G59" s="76">
        <f t="shared" si="0"/>
        <v>18938700</v>
      </c>
    </row>
    <row r="60" spans="1:7">
      <c r="A60" s="71">
        <v>6</v>
      </c>
      <c r="B60" s="75" t="s">
        <v>423</v>
      </c>
      <c r="C60" s="76" t="s">
        <v>418</v>
      </c>
      <c r="D60" s="75" t="s">
        <v>379</v>
      </c>
      <c r="E60" s="84">
        <v>81</v>
      </c>
      <c r="F60" s="76">
        <v>191300</v>
      </c>
      <c r="G60" s="76">
        <f t="shared" si="0"/>
        <v>15495300</v>
      </c>
    </row>
    <row r="61" spans="1:7">
      <c r="A61" s="71">
        <v>7</v>
      </c>
      <c r="B61" s="75" t="s">
        <v>424</v>
      </c>
      <c r="C61" s="76" t="s">
        <v>418</v>
      </c>
      <c r="D61" s="75" t="s">
        <v>379</v>
      </c>
      <c r="E61" s="84">
        <v>92</v>
      </c>
      <c r="F61" s="76">
        <v>191300</v>
      </c>
      <c r="G61" s="76">
        <f t="shared" si="0"/>
        <v>17599600</v>
      </c>
    </row>
    <row r="62" spans="1:7">
      <c r="A62" s="71">
        <v>8</v>
      </c>
      <c r="B62" s="75" t="s">
        <v>425</v>
      </c>
      <c r="C62" s="76" t="s">
        <v>418</v>
      </c>
      <c r="D62" s="75" t="s">
        <v>379</v>
      </c>
      <c r="E62" s="84">
        <v>48</v>
      </c>
      <c r="F62" s="76">
        <v>191300</v>
      </c>
      <c r="G62" s="76">
        <f t="shared" si="0"/>
        <v>9182400</v>
      </c>
    </row>
    <row r="63" spans="1:7">
      <c r="A63" s="71">
        <v>9</v>
      </c>
      <c r="B63" s="75" t="s">
        <v>426</v>
      </c>
      <c r="C63" s="76" t="s">
        <v>418</v>
      </c>
      <c r="D63" s="75" t="s">
        <v>379</v>
      </c>
      <c r="E63" s="84">
        <v>61</v>
      </c>
      <c r="F63" s="76">
        <v>191300</v>
      </c>
      <c r="G63" s="76">
        <f t="shared" si="0"/>
        <v>11669300</v>
      </c>
    </row>
    <row r="64" spans="1:7">
      <c r="A64" s="71">
        <v>10</v>
      </c>
      <c r="B64" s="75" t="s">
        <v>427</v>
      </c>
      <c r="C64" s="76" t="s">
        <v>418</v>
      </c>
      <c r="D64" s="75" t="s">
        <v>382</v>
      </c>
      <c r="E64" s="84">
        <v>58</v>
      </c>
      <c r="F64" s="76">
        <v>174600</v>
      </c>
      <c r="G64" s="76">
        <f t="shared" si="0"/>
        <v>10126800</v>
      </c>
    </row>
    <row r="65" spans="1:7">
      <c r="A65" s="71">
        <v>11</v>
      </c>
      <c r="B65" s="75" t="s">
        <v>428</v>
      </c>
      <c r="C65" s="76" t="s">
        <v>418</v>
      </c>
      <c r="D65" s="75" t="s">
        <v>382</v>
      </c>
      <c r="E65" s="84">
        <v>61</v>
      </c>
      <c r="F65" s="76">
        <v>174600</v>
      </c>
      <c r="G65" s="76">
        <f t="shared" si="0"/>
        <v>10650600</v>
      </c>
    </row>
    <row r="66" spans="1:7">
      <c r="A66" s="71">
        <v>12</v>
      </c>
      <c r="B66" s="75" t="s">
        <v>429</v>
      </c>
      <c r="C66" s="76" t="s">
        <v>418</v>
      </c>
      <c r="D66" s="75" t="s">
        <v>382</v>
      </c>
      <c r="E66" s="84">
        <v>17</v>
      </c>
      <c r="F66" s="76">
        <v>174600</v>
      </c>
      <c r="G66" s="76">
        <f t="shared" si="0"/>
        <v>2968200</v>
      </c>
    </row>
    <row r="67" spans="1:7">
      <c r="A67" s="71">
        <v>13</v>
      </c>
      <c r="B67" s="75" t="s">
        <v>430</v>
      </c>
      <c r="C67" s="76" t="s">
        <v>418</v>
      </c>
      <c r="D67" s="75" t="s">
        <v>382</v>
      </c>
      <c r="E67" s="84">
        <v>55</v>
      </c>
      <c r="F67" s="76">
        <v>174600</v>
      </c>
      <c r="G67" s="76">
        <f t="shared" si="0"/>
        <v>9603000</v>
      </c>
    </row>
    <row r="68" spans="1:7">
      <c r="A68" s="71">
        <v>14</v>
      </c>
      <c r="B68" s="75" t="s">
        <v>431</v>
      </c>
      <c r="C68" s="76" t="s">
        <v>418</v>
      </c>
      <c r="D68" s="75" t="s">
        <v>382</v>
      </c>
      <c r="E68" s="84">
        <v>36</v>
      </c>
      <c r="F68" s="76">
        <v>174600</v>
      </c>
      <c r="G68" s="76">
        <f t="shared" ref="G68:G124" si="5">E68*F68</f>
        <v>6285600</v>
      </c>
    </row>
    <row r="69" spans="1:7">
      <c r="A69" s="71">
        <v>15</v>
      </c>
      <c r="B69" s="75" t="s">
        <v>432</v>
      </c>
      <c r="C69" s="76" t="s">
        <v>418</v>
      </c>
      <c r="D69" s="75" t="s">
        <v>382</v>
      </c>
      <c r="E69" s="84">
        <v>23</v>
      </c>
      <c r="F69" s="76">
        <v>174600</v>
      </c>
      <c r="G69" s="76">
        <f t="shared" si="5"/>
        <v>4015800</v>
      </c>
    </row>
    <row r="70" spans="1:7">
      <c r="A70" s="71">
        <v>16</v>
      </c>
      <c r="B70" s="75" t="s">
        <v>433</v>
      </c>
      <c r="C70" s="76" t="s">
        <v>418</v>
      </c>
      <c r="D70" s="75" t="s">
        <v>382</v>
      </c>
      <c r="E70" s="84">
        <v>38</v>
      </c>
      <c r="F70" s="76">
        <v>174600</v>
      </c>
      <c r="G70" s="76">
        <f t="shared" si="5"/>
        <v>6634800</v>
      </c>
    </row>
    <row r="71" spans="1:7">
      <c r="A71" s="71">
        <v>17</v>
      </c>
      <c r="B71" s="75" t="s">
        <v>434</v>
      </c>
      <c r="C71" s="76" t="s">
        <v>418</v>
      </c>
      <c r="D71" s="75" t="s">
        <v>382</v>
      </c>
      <c r="E71" s="84">
        <v>23</v>
      </c>
      <c r="F71" s="76">
        <v>174600</v>
      </c>
      <c r="G71" s="76">
        <f t="shared" si="5"/>
        <v>4015800</v>
      </c>
    </row>
    <row r="72" spans="1:7">
      <c r="A72" s="71">
        <v>18</v>
      </c>
      <c r="B72" s="75" t="s">
        <v>435</v>
      </c>
      <c r="C72" s="76" t="s">
        <v>418</v>
      </c>
      <c r="D72" s="75" t="s">
        <v>377</v>
      </c>
      <c r="E72" s="84">
        <v>11</v>
      </c>
      <c r="F72" s="76">
        <v>191300</v>
      </c>
      <c r="G72" s="76">
        <f t="shared" si="5"/>
        <v>2104300</v>
      </c>
    </row>
    <row r="73" spans="1:7">
      <c r="A73" s="71">
        <v>19</v>
      </c>
      <c r="B73" s="75" t="s">
        <v>436</v>
      </c>
      <c r="C73" s="76" t="s">
        <v>418</v>
      </c>
      <c r="D73" s="75" t="s">
        <v>275</v>
      </c>
      <c r="E73" s="84">
        <v>6</v>
      </c>
      <c r="F73" s="76">
        <v>185700</v>
      </c>
      <c r="G73" s="76">
        <f t="shared" si="5"/>
        <v>1114200</v>
      </c>
    </row>
    <row r="74" spans="1:7">
      <c r="A74" s="71"/>
      <c r="B74" s="75"/>
      <c r="C74" s="78" t="s">
        <v>437</v>
      </c>
      <c r="D74" s="75"/>
      <c r="E74" s="84">
        <f>SUM(E55:E73)</f>
        <v>1012</v>
      </c>
      <c r="F74" s="84"/>
      <c r="G74" s="84">
        <f t="shared" ref="G74" si="6">SUM(G55:G73)</f>
        <v>188368300</v>
      </c>
    </row>
    <row r="75" spans="1:7">
      <c r="A75" s="71">
        <v>1</v>
      </c>
      <c r="B75" s="75" t="s">
        <v>438</v>
      </c>
      <c r="C75" s="76" t="s">
        <v>439</v>
      </c>
      <c r="D75" s="75" t="s">
        <v>374</v>
      </c>
      <c r="E75" s="83">
        <v>78</v>
      </c>
      <c r="F75" s="76">
        <v>191300</v>
      </c>
      <c r="G75" s="76">
        <f t="shared" si="5"/>
        <v>14921400</v>
      </c>
    </row>
    <row r="76" spans="1:7">
      <c r="A76" s="71">
        <v>2</v>
      </c>
      <c r="B76" s="75" t="s">
        <v>440</v>
      </c>
      <c r="C76" s="76" t="s">
        <v>439</v>
      </c>
      <c r="D76" s="75" t="s">
        <v>377</v>
      </c>
      <c r="E76" s="83">
        <v>44</v>
      </c>
      <c r="F76" s="76">
        <v>191300</v>
      </c>
      <c r="G76" s="76">
        <f t="shared" si="5"/>
        <v>8417200</v>
      </c>
    </row>
    <row r="77" spans="1:7">
      <c r="A77" s="71">
        <v>3</v>
      </c>
      <c r="B77" s="75" t="s">
        <v>441</v>
      </c>
      <c r="C77" s="76" t="s">
        <v>439</v>
      </c>
      <c r="D77" s="75" t="s">
        <v>374</v>
      </c>
      <c r="E77" s="83">
        <v>279</v>
      </c>
      <c r="F77" s="76">
        <v>191300</v>
      </c>
      <c r="G77" s="76">
        <f t="shared" si="5"/>
        <v>53372700</v>
      </c>
    </row>
    <row r="78" spans="1:7">
      <c r="A78" s="71">
        <v>4</v>
      </c>
      <c r="B78" s="75" t="s">
        <v>442</v>
      </c>
      <c r="C78" s="76" t="s">
        <v>439</v>
      </c>
      <c r="D78" s="75" t="s">
        <v>374</v>
      </c>
      <c r="E78" s="83">
        <v>96</v>
      </c>
      <c r="F78" s="76">
        <v>191300</v>
      </c>
      <c r="G78" s="76">
        <f t="shared" si="5"/>
        <v>18364800</v>
      </c>
    </row>
    <row r="79" spans="1:7">
      <c r="A79" s="71">
        <v>5</v>
      </c>
      <c r="B79" s="75" t="s">
        <v>443</v>
      </c>
      <c r="C79" s="76" t="s">
        <v>439</v>
      </c>
      <c r="D79" s="75" t="s">
        <v>374</v>
      </c>
      <c r="E79" s="83">
        <v>99</v>
      </c>
      <c r="F79" s="76">
        <v>191300</v>
      </c>
      <c r="G79" s="76">
        <f t="shared" si="5"/>
        <v>18938700</v>
      </c>
    </row>
    <row r="80" spans="1:7">
      <c r="A80" s="71">
        <v>6</v>
      </c>
      <c r="B80" s="75" t="s">
        <v>444</v>
      </c>
      <c r="C80" s="76" t="s">
        <v>439</v>
      </c>
      <c r="D80" s="75" t="s">
        <v>379</v>
      </c>
      <c r="E80" s="83">
        <v>60</v>
      </c>
      <c r="F80" s="76">
        <v>191300</v>
      </c>
      <c r="G80" s="76">
        <f t="shared" si="5"/>
        <v>11478000</v>
      </c>
    </row>
    <row r="81" spans="1:7">
      <c r="A81" s="71">
        <v>7</v>
      </c>
      <c r="B81" s="75" t="s">
        <v>445</v>
      </c>
      <c r="C81" s="76" t="s">
        <v>439</v>
      </c>
      <c r="D81" s="75" t="s">
        <v>379</v>
      </c>
      <c r="E81" s="83">
        <v>343</v>
      </c>
      <c r="F81" s="76">
        <v>191300</v>
      </c>
      <c r="G81" s="76">
        <f t="shared" si="5"/>
        <v>65615900</v>
      </c>
    </row>
    <row r="82" spans="1:7">
      <c r="A82" s="71">
        <v>8</v>
      </c>
      <c r="B82" s="75" t="s">
        <v>446</v>
      </c>
      <c r="C82" s="76" t="s">
        <v>439</v>
      </c>
      <c r="D82" s="75" t="s">
        <v>379</v>
      </c>
      <c r="E82" s="83">
        <v>62</v>
      </c>
      <c r="F82" s="76">
        <v>191300</v>
      </c>
      <c r="G82" s="76">
        <f t="shared" si="5"/>
        <v>11860600</v>
      </c>
    </row>
    <row r="83" spans="1:7">
      <c r="A83" s="71">
        <v>9</v>
      </c>
      <c r="B83" s="75" t="s">
        <v>447</v>
      </c>
      <c r="C83" s="76" t="s">
        <v>439</v>
      </c>
      <c r="D83" s="75" t="s">
        <v>379</v>
      </c>
      <c r="E83" s="83">
        <v>138</v>
      </c>
      <c r="F83" s="76">
        <v>191300</v>
      </c>
      <c r="G83" s="76">
        <f t="shared" si="5"/>
        <v>26399400</v>
      </c>
    </row>
    <row r="84" spans="1:7">
      <c r="A84" s="71">
        <v>10</v>
      </c>
      <c r="B84" s="75" t="s">
        <v>448</v>
      </c>
      <c r="C84" s="76" t="s">
        <v>439</v>
      </c>
      <c r="D84" s="75" t="s">
        <v>379</v>
      </c>
      <c r="E84" s="83">
        <v>124</v>
      </c>
      <c r="F84" s="76">
        <v>191300</v>
      </c>
      <c r="G84" s="76">
        <f t="shared" si="5"/>
        <v>23721200</v>
      </c>
    </row>
    <row r="85" spans="1:7">
      <c r="A85" s="71">
        <v>11</v>
      </c>
      <c r="B85" s="75" t="s">
        <v>449</v>
      </c>
      <c r="C85" s="76" t="s">
        <v>439</v>
      </c>
      <c r="D85" s="75" t="s">
        <v>382</v>
      </c>
      <c r="E85" s="83">
        <v>43</v>
      </c>
      <c r="F85" s="76">
        <v>174600</v>
      </c>
      <c r="G85" s="76">
        <f t="shared" si="5"/>
        <v>7507800</v>
      </c>
    </row>
    <row r="86" spans="1:7">
      <c r="A86" s="71">
        <v>12</v>
      </c>
      <c r="B86" s="75" t="s">
        <v>450</v>
      </c>
      <c r="C86" s="76" t="s">
        <v>439</v>
      </c>
      <c r="D86" s="75" t="s">
        <v>382</v>
      </c>
      <c r="E86" s="83">
        <v>98</v>
      </c>
      <c r="F86" s="76">
        <v>174600</v>
      </c>
      <c r="G86" s="76">
        <f t="shared" si="5"/>
        <v>17110800</v>
      </c>
    </row>
    <row r="87" spans="1:7">
      <c r="A87" s="71">
        <v>13</v>
      </c>
      <c r="B87" s="75" t="s">
        <v>451</v>
      </c>
      <c r="C87" s="76" t="s">
        <v>439</v>
      </c>
      <c r="D87" s="75" t="s">
        <v>382</v>
      </c>
      <c r="E87" s="83">
        <v>45</v>
      </c>
      <c r="F87" s="76">
        <v>174600</v>
      </c>
      <c r="G87" s="76">
        <f t="shared" si="5"/>
        <v>7857000</v>
      </c>
    </row>
    <row r="88" spans="1:7">
      <c r="A88" s="71">
        <v>14</v>
      </c>
      <c r="B88" s="75" t="s">
        <v>452</v>
      </c>
      <c r="C88" s="76" t="s">
        <v>439</v>
      </c>
      <c r="D88" s="75" t="s">
        <v>382</v>
      </c>
      <c r="E88" s="83">
        <v>48</v>
      </c>
      <c r="F88" s="76">
        <v>174600</v>
      </c>
      <c r="G88" s="76">
        <f t="shared" si="5"/>
        <v>8380800</v>
      </c>
    </row>
    <row r="89" spans="1:7">
      <c r="A89" s="71">
        <v>15</v>
      </c>
      <c r="B89" s="75" t="s">
        <v>453</v>
      </c>
      <c r="C89" s="76" t="s">
        <v>439</v>
      </c>
      <c r="D89" s="75" t="s">
        <v>382</v>
      </c>
      <c r="E89" s="83">
        <v>21</v>
      </c>
      <c r="F89" s="76">
        <v>174600</v>
      </c>
      <c r="G89" s="76">
        <f t="shared" si="5"/>
        <v>3666600</v>
      </c>
    </row>
    <row r="90" spans="1:7">
      <c r="A90" s="71">
        <v>16</v>
      </c>
      <c r="B90" s="75" t="s">
        <v>454</v>
      </c>
      <c r="C90" s="76" t="s">
        <v>439</v>
      </c>
      <c r="D90" s="75" t="s">
        <v>382</v>
      </c>
      <c r="E90" s="83">
        <v>29</v>
      </c>
      <c r="F90" s="76">
        <v>174600</v>
      </c>
      <c r="G90" s="76">
        <f t="shared" si="5"/>
        <v>5063400</v>
      </c>
    </row>
    <row r="91" spans="1:7">
      <c r="A91" s="71">
        <v>17</v>
      </c>
      <c r="B91" s="75" t="s">
        <v>455</v>
      </c>
      <c r="C91" s="76" t="s">
        <v>439</v>
      </c>
      <c r="D91" s="75" t="s">
        <v>382</v>
      </c>
      <c r="E91" s="83">
        <v>16</v>
      </c>
      <c r="F91" s="76">
        <v>174600</v>
      </c>
      <c r="G91" s="76">
        <f t="shared" si="5"/>
        <v>2793600</v>
      </c>
    </row>
    <row r="92" spans="1:7">
      <c r="A92" s="71">
        <v>18</v>
      </c>
      <c r="B92" s="75" t="s">
        <v>456</v>
      </c>
      <c r="C92" s="76" t="s">
        <v>439</v>
      </c>
      <c r="D92" s="75" t="s">
        <v>382</v>
      </c>
      <c r="E92" s="83">
        <v>79</v>
      </c>
      <c r="F92" s="76">
        <v>174600</v>
      </c>
      <c r="G92" s="76">
        <f t="shared" si="5"/>
        <v>13793400</v>
      </c>
    </row>
    <row r="93" spans="1:7">
      <c r="A93" s="71">
        <v>19</v>
      </c>
      <c r="B93" s="75" t="s">
        <v>457</v>
      </c>
      <c r="C93" s="76" t="s">
        <v>439</v>
      </c>
      <c r="D93" s="75" t="s">
        <v>382</v>
      </c>
      <c r="E93" s="83">
        <v>6</v>
      </c>
      <c r="F93" s="76">
        <v>174600</v>
      </c>
      <c r="G93" s="76">
        <f t="shared" si="5"/>
        <v>1047600</v>
      </c>
    </row>
    <row r="94" spans="1:7">
      <c r="A94" s="71">
        <v>20</v>
      </c>
      <c r="B94" s="75" t="s">
        <v>458</v>
      </c>
      <c r="C94" s="76" t="s">
        <v>439</v>
      </c>
      <c r="D94" s="75" t="s">
        <v>275</v>
      </c>
      <c r="E94" s="83">
        <v>7</v>
      </c>
      <c r="F94" s="76">
        <v>185700</v>
      </c>
      <c r="G94" s="76">
        <f t="shared" si="5"/>
        <v>1299900</v>
      </c>
    </row>
    <row r="95" spans="1:7">
      <c r="A95" s="71"/>
      <c r="B95" s="75"/>
      <c r="C95" s="78" t="s">
        <v>459</v>
      </c>
      <c r="D95" s="75"/>
      <c r="E95" s="84">
        <f>SUM(E75:E94)</f>
        <v>1715</v>
      </c>
      <c r="F95" s="84"/>
      <c r="G95" s="84">
        <f t="shared" ref="G95" si="7">SUM(G75:G94)</f>
        <v>321610800</v>
      </c>
    </row>
    <row r="96" spans="1:7">
      <c r="A96" s="71">
        <v>1</v>
      </c>
      <c r="B96" s="75" t="s">
        <v>460</v>
      </c>
      <c r="C96" s="76" t="s">
        <v>461</v>
      </c>
      <c r="D96" s="75" t="s">
        <v>377</v>
      </c>
      <c r="E96" s="83">
        <v>121</v>
      </c>
      <c r="F96" s="76">
        <v>191300</v>
      </c>
      <c r="G96" s="76">
        <f t="shared" si="5"/>
        <v>23147300</v>
      </c>
    </row>
    <row r="97" spans="1:7">
      <c r="A97" s="71">
        <v>2</v>
      </c>
      <c r="B97" s="75" t="s">
        <v>462</v>
      </c>
      <c r="C97" s="76" t="s">
        <v>461</v>
      </c>
      <c r="D97" s="75" t="s">
        <v>382</v>
      </c>
      <c r="E97" s="83">
        <v>69</v>
      </c>
      <c r="F97" s="76">
        <v>174600</v>
      </c>
      <c r="G97" s="76">
        <f t="shared" si="5"/>
        <v>12047400</v>
      </c>
    </row>
    <row r="98" spans="1:7">
      <c r="A98" s="71">
        <v>3</v>
      </c>
      <c r="B98" s="75" t="s">
        <v>463</v>
      </c>
      <c r="C98" s="76" t="s">
        <v>461</v>
      </c>
      <c r="D98" s="75" t="s">
        <v>382</v>
      </c>
      <c r="E98" s="83">
        <v>47</v>
      </c>
      <c r="F98" s="76">
        <v>174600</v>
      </c>
      <c r="G98" s="76">
        <f t="shared" si="5"/>
        <v>8206200</v>
      </c>
    </row>
    <row r="99" spans="1:7">
      <c r="A99" s="71">
        <v>4</v>
      </c>
      <c r="B99" s="75" t="s">
        <v>464</v>
      </c>
      <c r="C99" s="76" t="s">
        <v>461</v>
      </c>
      <c r="D99" s="75" t="s">
        <v>382</v>
      </c>
      <c r="E99" s="83">
        <v>28</v>
      </c>
      <c r="F99" s="76">
        <v>174600</v>
      </c>
      <c r="G99" s="76">
        <f t="shared" si="5"/>
        <v>4888800</v>
      </c>
    </row>
    <row r="100" spans="1:7">
      <c r="A100" s="71">
        <v>5</v>
      </c>
      <c r="B100" s="75" t="s">
        <v>465</v>
      </c>
      <c r="C100" s="76" t="s">
        <v>461</v>
      </c>
      <c r="D100" s="75" t="s">
        <v>275</v>
      </c>
      <c r="E100" s="83">
        <v>6</v>
      </c>
      <c r="F100" s="76">
        <v>185700</v>
      </c>
      <c r="G100" s="76">
        <f t="shared" si="5"/>
        <v>1114200</v>
      </c>
    </row>
    <row r="101" spans="1:7">
      <c r="A101" s="71"/>
      <c r="B101" s="75"/>
      <c r="C101" s="78" t="s">
        <v>466</v>
      </c>
      <c r="D101" s="75"/>
      <c r="E101" s="84">
        <f>SUM(E96:E100)</f>
        <v>271</v>
      </c>
      <c r="F101" s="84"/>
      <c r="G101" s="84">
        <f t="shared" ref="G101" si="8">SUM(G96:G100)</f>
        <v>49403900</v>
      </c>
    </row>
    <row r="102" spans="1:7">
      <c r="A102" s="71">
        <v>1</v>
      </c>
      <c r="B102" s="75" t="s">
        <v>467</v>
      </c>
      <c r="C102" s="76" t="s">
        <v>468</v>
      </c>
      <c r="D102" s="75" t="s">
        <v>374</v>
      </c>
      <c r="E102" s="83">
        <v>80</v>
      </c>
      <c r="F102" s="76">
        <v>191300</v>
      </c>
      <c r="G102" s="76">
        <f t="shared" si="5"/>
        <v>15304000</v>
      </c>
    </row>
    <row r="103" spans="1:7">
      <c r="A103" s="71">
        <v>2</v>
      </c>
      <c r="B103" s="75" t="s">
        <v>329</v>
      </c>
      <c r="C103" s="76" t="s">
        <v>468</v>
      </c>
      <c r="D103" s="75" t="s">
        <v>379</v>
      </c>
      <c r="E103" s="83">
        <v>68</v>
      </c>
      <c r="F103" s="76">
        <v>191300</v>
      </c>
      <c r="G103" s="76">
        <f t="shared" si="5"/>
        <v>13008400</v>
      </c>
    </row>
    <row r="104" spans="1:7">
      <c r="A104" s="71">
        <v>3</v>
      </c>
      <c r="B104" s="75" t="s">
        <v>330</v>
      </c>
      <c r="C104" s="76" t="s">
        <v>468</v>
      </c>
      <c r="D104" s="75" t="s">
        <v>379</v>
      </c>
      <c r="E104" s="83">
        <v>32</v>
      </c>
      <c r="F104" s="76">
        <v>191300</v>
      </c>
      <c r="G104" s="76">
        <f t="shared" si="5"/>
        <v>6121600</v>
      </c>
    </row>
    <row r="105" spans="1:7">
      <c r="A105" s="71">
        <v>4</v>
      </c>
      <c r="B105" s="75" t="s">
        <v>331</v>
      </c>
      <c r="C105" s="76" t="s">
        <v>468</v>
      </c>
      <c r="D105" s="75" t="s">
        <v>382</v>
      </c>
      <c r="E105" s="83">
        <v>16</v>
      </c>
      <c r="F105" s="76">
        <v>174600</v>
      </c>
      <c r="G105" s="76">
        <f t="shared" si="5"/>
        <v>2793600</v>
      </c>
    </row>
    <row r="106" spans="1:7">
      <c r="A106" s="71">
        <v>5</v>
      </c>
      <c r="B106" s="75" t="s">
        <v>332</v>
      </c>
      <c r="C106" s="76" t="s">
        <v>468</v>
      </c>
      <c r="D106" s="75" t="s">
        <v>382</v>
      </c>
      <c r="E106" s="83">
        <v>33</v>
      </c>
      <c r="F106" s="76">
        <v>174600</v>
      </c>
      <c r="G106" s="76">
        <f t="shared" si="5"/>
        <v>5761800</v>
      </c>
    </row>
    <row r="107" spans="1:7">
      <c r="A107" s="71">
        <v>6</v>
      </c>
      <c r="B107" s="75" t="s">
        <v>333</v>
      </c>
      <c r="C107" s="76" t="s">
        <v>468</v>
      </c>
      <c r="D107" s="75" t="s">
        <v>382</v>
      </c>
      <c r="E107" s="83">
        <v>50</v>
      </c>
      <c r="F107" s="76">
        <v>174600</v>
      </c>
      <c r="G107" s="76">
        <f t="shared" si="5"/>
        <v>8730000</v>
      </c>
    </row>
    <row r="108" spans="1:7">
      <c r="A108" s="71">
        <v>7</v>
      </c>
      <c r="B108" s="75" t="s">
        <v>334</v>
      </c>
      <c r="C108" s="76" t="s">
        <v>468</v>
      </c>
      <c r="D108" s="75" t="s">
        <v>275</v>
      </c>
      <c r="E108" s="83">
        <v>5</v>
      </c>
      <c r="F108" s="76">
        <v>185700</v>
      </c>
      <c r="G108" s="76">
        <f t="shared" si="5"/>
        <v>928500</v>
      </c>
    </row>
    <row r="109" spans="1:7">
      <c r="A109" s="71"/>
      <c r="B109" s="75"/>
      <c r="C109" s="78" t="s">
        <v>469</v>
      </c>
      <c r="D109" s="75"/>
      <c r="E109" s="84">
        <f>SUM(E102:E108)</f>
        <v>284</v>
      </c>
      <c r="F109" s="84"/>
      <c r="G109" s="84">
        <f t="shared" ref="G109" si="9">SUM(G102:G108)</f>
        <v>52647900</v>
      </c>
    </row>
    <row r="110" spans="1:7">
      <c r="A110" s="71">
        <v>1</v>
      </c>
      <c r="B110" s="75" t="s">
        <v>470</v>
      </c>
      <c r="C110" s="76" t="s">
        <v>471</v>
      </c>
      <c r="D110" s="75" t="s">
        <v>374</v>
      </c>
      <c r="E110" s="83">
        <v>117</v>
      </c>
      <c r="F110" s="76">
        <v>191300</v>
      </c>
      <c r="G110" s="76">
        <f t="shared" si="5"/>
        <v>22382100</v>
      </c>
    </row>
    <row r="111" spans="1:7">
      <c r="A111" s="71">
        <v>2</v>
      </c>
      <c r="B111" s="75" t="s">
        <v>472</v>
      </c>
      <c r="C111" s="76" t="s">
        <v>471</v>
      </c>
      <c r="D111" s="75" t="s">
        <v>374</v>
      </c>
      <c r="E111" s="83">
        <v>76</v>
      </c>
      <c r="F111" s="76">
        <v>191300</v>
      </c>
      <c r="G111" s="76">
        <f t="shared" si="5"/>
        <v>14538800</v>
      </c>
    </row>
    <row r="112" spans="1:7">
      <c r="A112" s="71">
        <v>3</v>
      </c>
      <c r="B112" s="75" t="s">
        <v>473</v>
      </c>
      <c r="C112" s="76" t="s">
        <v>471</v>
      </c>
      <c r="D112" s="75" t="s">
        <v>374</v>
      </c>
      <c r="E112" s="83">
        <v>70</v>
      </c>
      <c r="F112" s="76">
        <v>191300</v>
      </c>
      <c r="G112" s="76">
        <f t="shared" si="5"/>
        <v>13391000</v>
      </c>
    </row>
    <row r="113" spans="1:7">
      <c r="A113" s="71">
        <v>4</v>
      </c>
      <c r="B113" s="75" t="s">
        <v>474</v>
      </c>
      <c r="C113" s="76" t="s">
        <v>471</v>
      </c>
      <c r="D113" s="75" t="s">
        <v>377</v>
      </c>
      <c r="E113" s="83">
        <v>140</v>
      </c>
      <c r="F113" s="76">
        <v>191300</v>
      </c>
      <c r="G113" s="76">
        <f t="shared" si="5"/>
        <v>26782000</v>
      </c>
    </row>
    <row r="114" spans="1:7">
      <c r="A114" s="71">
        <v>5</v>
      </c>
      <c r="B114" s="75" t="s">
        <v>475</v>
      </c>
      <c r="C114" s="76" t="s">
        <v>471</v>
      </c>
      <c r="D114" s="75" t="s">
        <v>379</v>
      </c>
      <c r="E114" s="83">
        <v>80</v>
      </c>
      <c r="F114" s="76">
        <v>191300</v>
      </c>
      <c r="G114" s="76">
        <f t="shared" si="5"/>
        <v>15304000</v>
      </c>
    </row>
    <row r="115" spans="1:7">
      <c r="A115" s="71">
        <v>6</v>
      </c>
      <c r="B115" s="75" t="s">
        <v>476</v>
      </c>
      <c r="C115" s="76" t="s">
        <v>471</v>
      </c>
      <c r="D115" s="75" t="s">
        <v>379</v>
      </c>
      <c r="E115" s="83">
        <v>200</v>
      </c>
      <c r="F115" s="76">
        <v>191300</v>
      </c>
      <c r="G115" s="76">
        <f t="shared" si="5"/>
        <v>38260000</v>
      </c>
    </row>
    <row r="116" spans="1:7">
      <c r="A116" s="71">
        <v>7</v>
      </c>
      <c r="B116" s="75" t="s">
        <v>477</v>
      </c>
      <c r="C116" s="76" t="s">
        <v>471</v>
      </c>
      <c r="D116" s="75" t="s">
        <v>379</v>
      </c>
      <c r="E116" s="83">
        <v>94</v>
      </c>
      <c r="F116" s="76">
        <v>191300</v>
      </c>
      <c r="G116" s="76">
        <f t="shared" si="5"/>
        <v>17982200</v>
      </c>
    </row>
    <row r="117" spans="1:7">
      <c r="A117" s="71">
        <v>8</v>
      </c>
      <c r="B117" s="75" t="s">
        <v>478</v>
      </c>
      <c r="C117" s="76" t="s">
        <v>471</v>
      </c>
      <c r="D117" s="75" t="s">
        <v>379</v>
      </c>
      <c r="E117" s="83">
        <v>53</v>
      </c>
      <c r="F117" s="76">
        <v>191300</v>
      </c>
      <c r="G117" s="76">
        <f t="shared" si="5"/>
        <v>10138900</v>
      </c>
    </row>
    <row r="118" spans="1:7">
      <c r="A118" s="71">
        <v>9</v>
      </c>
      <c r="B118" s="75" t="s">
        <v>479</v>
      </c>
      <c r="C118" s="76" t="s">
        <v>471</v>
      </c>
      <c r="D118" s="75" t="s">
        <v>382</v>
      </c>
      <c r="E118" s="83">
        <v>48</v>
      </c>
      <c r="F118" s="76">
        <v>174600</v>
      </c>
      <c r="G118" s="76">
        <f t="shared" si="5"/>
        <v>8380800</v>
      </c>
    </row>
    <row r="119" spans="1:7">
      <c r="A119" s="71">
        <v>10</v>
      </c>
      <c r="B119" s="75" t="s">
        <v>480</v>
      </c>
      <c r="C119" s="76" t="s">
        <v>471</v>
      </c>
      <c r="D119" s="75" t="s">
        <v>382</v>
      </c>
      <c r="E119" s="83">
        <v>57</v>
      </c>
      <c r="F119" s="76">
        <v>174600</v>
      </c>
      <c r="G119" s="76">
        <f t="shared" si="5"/>
        <v>9952200</v>
      </c>
    </row>
    <row r="120" spans="1:7">
      <c r="A120" s="71">
        <v>11</v>
      </c>
      <c r="B120" s="75" t="s">
        <v>481</v>
      </c>
      <c r="C120" s="76" t="s">
        <v>471</v>
      </c>
      <c r="D120" s="75" t="s">
        <v>382</v>
      </c>
      <c r="E120" s="83">
        <v>43</v>
      </c>
      <c r="F120" s="76">
        <v>174600</v>
      </c>
      <c r="G120" s="76">
        <f t="shared" si="5"/>
        <v>7507800</v>
      </c>
    </row>
    <row r="121" spans="1:7">
      <c r="A121" s="71">
        <v>12</v>
      </c>
      <c r="B121" s="75" t="s">
        <v>482</v>
      </c>
      <c r="C121" s="76" t="s">
        <v>471</v>
      </c>
      <c r="D121" s="75" t="s">
        <v>382</v>
      </c>
      <c r="E121" s="83">
        <v>45</v>
      </c>
      <c r="F121" s="76">
        <v>174600</v>
      </c>
      <c r="G121" s="76">
        <f t="shared" si="5"/>
        <v>7857000</v>
      </c>
    </row>
    <row r="122" spans="1:7">
      <c r="A122" s="71">
        <v>13</v>
      </c>
      <c r="B122" s="75" t="s">
        <v>483</v>
      </c>
      <c r="C122" s="76" t="s">
        <v>471</v>
      </c>
      <c r="D122" s="75" t="s">
        <v>382</v>
      </c>
      <c r="E122" s="83">
        <v>30</v>
      </c>
      <c r="F122" s="76">
        <v>174600</v>
      </c>
      <c r="G122" s="76">
        <f t="shared" si="5"/>
        <v>5238000</v>
      </c>
    </row>
    <row r="123" spans="1:7">
      <c r="A123" s="71">
        <v>14</v>
      </c>
      <c r="B123" s="75" t="s">
        <v>484</v>
      </c>
      <c r="C123" s="76" t="s">
        <v>471</v>
      </c>
      <c r="D123" s="75" t="s">
        <v>382</v>
      </c>
      <c r="E123" s="83">
        <v>13</v>
      </c>
      <c r="F123" s="76">
        <v>174600</v>
      </c>
      <c r="G123" s="76">
        <f t="shared" si="5"/>
        <v>2269800</v>
      </c>
    </row>
    <row r="124" spans="1:7">
      <c r="A124" s="71">
        <v>15</v>
      </c>
      <c r="B124" s="75" t="s">
        <v>485</v>
      </c>
      <c r="C124" s="76" t="s">
        <v>471</v>
      </c>
      <c r="D124" s="75" t="s">
        <v>275</v>
      </c>
      <c r="E124" s="83">
        <v>5</v>
      </c>
      <c r="F124" s="76">
        <v>185700</v>
      </c>
      <c r="G124" s="76">
        <f t="shared" si="5"/>
        <v>928500</v>
      </c>
    </row>
    <row r="125" spans="1:7">
      <c r="A125" s="71"/>
      <c r="B125" s="75"/>
      <c r="C125" s="78" t="s">
        <v>486</v>
      </c>
      <c r="D125" s="75"/>
      <c r="E125" s="84">
        <f>SUM(E110:E124)</f>
        <v>1071</v>
      </c>
      <c r="F125" s="84"/>
      <c r="G125" s="84">
        <f t="shared" ref="G125" si="10">SUM(G110:G124)</f>
        <v>200913100</v>
      </c>
    </row>
    <row r="126" spans="1:7">
      <c r="A126" s="71"/>
      <c r="B126" s="75"/>
      <c r="C126" s="78" t="s">
        <v>487</v>
      </c>
      <c r="D126" s="75"/>
      <c r="E126" s="84">
        <f>SUM(E125,E109,E101,E95,E74,E54,E35,E22,E13)</f>
        <v>7144</v>
      </c>
      <c r="F126" s="84"/>
      <c r="G126" s="84">
        <f t="shared" ref="G126" si="11">SUM(G125,G109,G101,G95,G74,G54,G35,G22,G13)</f>
        <v>1332071000</v>
      </c>
    </row>
  </sheetData>
  <autoFilter ref="A2:H126"/>
  <mergeCells count="1">
    <mergeCell ref="A1:G1"/>
  </mergeCells>
  <phoneticPr fontId="3" type="noConversion"/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I7"/>
  <sheetViews>
    <sheetView workbookViewId="0">
      <selection activeCell="B6" sqref="B6:D6"/>
    </sheetView>
  </sheetViews>
  <sheetFormatPr defaultRowHeight="13.5"/>
  <cols>
    <col min="8" max="8" width="15.5" customWidth="1"/>
    <col min="9" max="9" width="20" customWidth="1"/>
  </cols>
  <sheetData>
    <row r="1" spans="1:9" ht="27">
      <c r="A1" s="845" t="s">
        <v>544</v>
      </c>
      <c r="B1" s="846"/>
      <c r="C1" s="846"/>
      <c r="D1" s="846"/>
      <c r="E1" s="846"/>
      <c r="F1" s="846"/>
      <c r="G1" s="846"/>
      <c r="H1" s="846"/>
      <c r="I1" s="846"/>
    </row>
    <row r="2" spans="1:9" ht="22.5">
      <c r="A2" s="147" t="s">
        <v>621</v>
      </c>
      <c r="B2" s="844" t="s">
        <v>622</v>
      </c>
      <c r="C2" s="844"/>
      <c r="D2" s="844"/>
      <c r="E2" s="148" t="s">
        <v>623</v>
      </c>
      <c r="F2" s="149" t="s">
        <v>624</v>
      </c>
      <c r="G2" s="149" t="s">
        <v>625</v>
      </c>
      <c r="H2" s="150" t="s">
        <v>626</v>
      </c>
      <c r="I2" s="151" t="s">
        <v>627</v>
      </c>
    </row>
    <row r="3" spans="1:9">
      <c r="A3" s="152">
        <v>1</v>
      </c>
      <c r="B3" s="843" t="s">
        <v>634</v>
      </c>
      <c r="C3" s="843"/>
      <c r="D3" s="843"/>
      <c r="E3" s="149" t="s">
        <v>628</v>
      </c>
      <c r="F3" s="147">
        <v>1</v>
      </c>
      <c r="G3" s="149">
        <v>5</v>
      </c>
      <c r="H3" s="153">
        <v>95250</v>
      </c>
      <c r="I3" s="153">
        <f t="shared" ref="I3" si="0">H3*G3</f>
        <v>476250</v>
      </c>
    </row>
    <row r="4" spans="1:9">
      <c r="A4" s="152"/>
      <c r="B4" s="843" t="s">
        <v>629</v>
      </c>
      <c r="C4" s="843"/>
      <c r="D4" s="843"/>
      <c r="E4" s="152"/>
      <c r="F4" s="152"/>
      <c r="G4" s="152"/>
      <c r="H4" s="154"/>
      <c r="I4" s="154">
        <f>I3</f>
        <v>476250</v>
      </c>
    </row>
    <row r="5" spans="1:9">
      <c r="A5" s="152">
        <v>1</v>
      </c>
      <c r="B5" s="843" t="s">
        <v>630</v>
      </c>
      <c r="C5" s="843"/>
      <c r="D5" s="843"/>
      <c r="E5" s="152" t="s">
        <v>631</v>
      </c>
      <c r="F5" s="152">
        <v>1</v>
      </c>
      <c r="G5" s="152">
        <v>5</v>
      </c>
      <c r="H5" s="154">
        <v>95250</v>
      </c>
      <c r="I5" s="154">
        <v>476250</v>
      </c>
    </row>
    <row r="6" spans="1:9">
      <c r="A6" s="152"/>
      <c r="B6" s="843" t="s">
        <v>632</v>
      </c>
      <c r="C6" s="843"/>
      <c r="D6" s="843"/>
      <c r="E6" s="152"/>
      <c r="F6" s="152"/>
      <c r="G6" s="152"/>
      <c r="H6" s="154"/>
      <c r="I6" s="154">
        <f>I5</f>
        <v>476250</v>
      </c>
    </row>
    <row r="7" spans="1:9">
      <c r="A7" s="152"/>
      <c r="B7" s="843" t="s">
        <v>633</v>
      </c>
      <c r="C7" s="843"/>
      <c r="D7" s="843"/>
      <c r="E7" s="152"/>
      <c r="F7" s="152"/>
      <c r="G7" s="152"/>
      <c r="H7" s="154"/>
      <c r="I7" s="154">
        <f>I4+I6</f>
        <v>952500</v>
      </c>
    </row>
  </sheetData>
  <mergeCells count="7">
    <mergeCell ref="B6:D6"/>
    <mergeCell ref="B7:D7"/>
    <mergeCell ref="B2:D2"/>
    <mergeCell ref="B3:D3"/>
    <mergeCell ref="A1:I1"/>
    <mergeCell ref="B4:D4"/>
    <mergeCell ref="B5:D5"/>
  </mergeCells>
  <phoneticPr fontId="3" type="noConversion"/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C127"/>
  <sheetViews>
    <sheetView workbookViewId="0">
      <selection activeCell="D9" sqref="D9"/>
    </sheetView>
  </sheetViews>
  <sheetFormatPr defaultRowHeight="13.5" outlineLevelRow="2"/>
  <cols>
    <col min="1" max="1" width="13.875" style="124" customWidth="1"/>
    <col min="2" max="2" width="23.875" style="124" customWidth="1"/>
    <col min="3" max="3" width="18.5" style="124" customWidth="1"/>
    <col min="4" max="16384" width="9" style="124"/>
  </cols>
  <sheetData>
    <row r="1" spans="1:3" ht="20.25">
      <c r="A1" s="847" t="s">
        <v>620</v>
      </c>
      <c r="B1" s="847"/>
      <c r="C1" s="847"/>
    </row>
    <row r="2" spans="1:3" ht="14.25">
      <c r="A2" s="125" t="s">
        <v>557</v>
      </c>
      <c r="B2" s="125" t="s">
        <v>558</v>
      </c>
      <c r="C2" s="125" t="s">
        <v>559</v>
      </c>
    </row>
    <row r="3" spans="1:3" outlineLevel="2">
      <c r="A3" s="126" t="s">
        <v>548</v>
      </c>
      <c r="B3" s="127" t="s">
        <v>569</v>
      </c>
      <c r="C3" s="126">
        <v>22361.14</v>
      </c>
    </row>
    <row r="4" spans="1:3" outlineLevel="2">
      <c r="A4" s="126" t="s">
        <v>548</v>
      </c>
      <c r="B4" s="127" t="s">
        <v>324</v>
      </c>
      <c r="C4" s="126">
        <v>203320.07</v>
      </c>
    </row>
    <row r="5" spans="1:3" outlineLevel="2">
      <c r="A5" s="126" t="s">
        <v>548</v>
      </c>
      <c r="B5" s="127" t="s">
        <v>325</v>
      </c>
      <c r="C5" s="126">
        <v>143502.85999999999</v>
      </c>
    </row>
    <row r="6" spans="1:3" outlineLevel="2">
      <c r="A6" s="126" t="s">
        <v>548</v>
      </c>
      <c r="B6" s="127" t="s">
        <v>326</v>
      </c>
      <c r="C6" s="126">
        <v>411655.71</v>
      </c>
    </row>
    <row r="7" spans="1:3" outlineLevel="2">
      <c r="A7" s="126" t="s">
        <v>548</v>
      </c>
      <c r="B7" s="127" t="s">
        <v>546</v>
      </c>
      <c r="C7" s="126">
        <v>76137.86</v>
      </c>
    </row>
    <row r="8" spans="1:3" outlineLevel="1">
      <c r="A8" s="128" t="s">
        <v>560</v>
      </c>
      <c r="B8" s="127"/>
      <c r="C8" s="126">
        <f>SUBTOTAL(9,C3:C7)</f>
        <v>856977.64</v>
      </c>
    </row>
    <row r="9" spans="1:3" ht="22.5" outlineLevel="2">
      <c r="A9" s="126" t="s">
        <v>549</v>
      </c>
      <c r="B9" s="129" t="s">
        <v>328</v>
      </c>
      <c r="C9" s="126">
        <v>299031.43</v>
      </c>
    </row>
    <row r="10" spans="1:3" outlineLevel="2">
      <c r="A10" s="126" t="s">
        <v>549</v>
      </c>
      <c r="B10" s="129" t="s">
        <v>329</v>
      </c>
      <c r="C10" s="126">
        <v>217494.34</v>
      </c>
    </row>
    <row r="11" spans="1:3" outlineLevel="2">
      <c r="A11" s="126" t="s">
        <v>549</v>
      </c>
      <c r="B11" s="129" t="s">
        <v>330</v>
      </c>
      <c r="C11" s="126">
        <v>99171.43</v>
      </c>
    </row>
    <row r="12" spans="1:3" outlineLevel="2">
      <c r="A12" s="126" t="s">
        <v>549</v>
      </c>
      <c r="B12" s="129" t="s">
        <v>331</v>
      </c>
      <c r="C12" s="126">
        <v>45528</v>
      </c>
    </row>
    <row r="13" spans="1:3" outlineLevel="2">
      <c r="A13" s="126" t="s">
        <v>549</v>
      </c>
      <c r="B13" s="129" t="s">
        <v>332</v>
      </c>
      <c r="C13" s="126">
        <v>92836.29</v>
      </c>
    </row>
    <row r="14" spans="1:3" outlineLevel="2">
      <c r="A14" s="126" t="s">
        <v>549</v>
      </c>
      <c r="B14" s="129" t="s">
        <v>333</v>
      </c>
      <c r="C14" s="126">
        <v>127794.86</v>
      </c>
    </row>
    <row r="15" spans="1:3" outlineLevel="2">
      <c r="A15" s="126" t="s">
        <v>549</v>
      </c>
      <c r="B15" s="129" t="s">
        <v>334</v>
      </c>
      <c r="C15" s="126">
        <v>19272.599999999999</v>
      </c>
    </row>
    <row r="16" spans="1:3" outlineLevel="1">
      <c r="A16" s="126" t="s">
        <v>561</v>
      </c>
      <c r="B16" s="129"/>
      <c r="C16" s="126">
        <f>SUBTOTAL(9,C9:C15)</f>
        <v>901128.95</v>
      </c>
    </row>
    <row r="17" spans="1:3" outlineLevel="2">
      <c r="A17" s="126" t="s">
        <v>550</v>
      </c>
      <c r="B17" s="127" t="s">
        <v>547</v>
      </c>
      <c r="C17" s="126">
        <v>313457.14</v>
      </c>
    </row>
    <row r="18" spans="1:3" outlineLevel="2">
      <c r="A18" s="126" t="s">
        <v>550</v>
      </c>
      <c r="B18" s="127" t="s">
        <v>570</v>
      </c>
      <c r="C18" s="126">
        <v>456364.29</v>
      </c>
    </row>
    <row r="19" spans="1:3" outlineLevel="2">
      <c r="A19" s="126" t="s">
        <v>550</v>
      </c>
      <c r="B19" s="127" t="s">
        <v>571</v>
      </c>
      <c r="C19" s="126">
        <v>875679.43</v>
      </c>
    </row>
    <row r="20" spans="1:3" outlineLevel="2">
      <c r="A20" s="126" t="s">
        <v>550</v>
      </c>
      <c r="B20" s="127" t="s">
        <v>572</v>
      </c>
      <c r="C20" s="126">
        <v>193523.14</v>
      </c>
    </row>
    <row r="21" spans="1:3" outlineLevel="2">
      <c r="A21" s="126" t="s">
        <v>550</v>
      </c>
      <c r="B21" s="127" t="s">
        <v>573</v>
      </c>
      <c r="C21" s="126">
        <v>45311.14</v>
      </c>
    </row>
    <row r="22" spans="1:3" outlineLevel="2">
      <c r="A22" s="126" t="s">
        <v>550</v>
      </c>
      <c r="B22" s="127" t="s">
        <v>574</v>
      </c>
      <c r="C22" s="126">
        <v>57561.43</v>
      </c>
    </row>
    <row r="23" spans="1:3" outlineLevel="2">
      <c r="A23" s="126" t="s">
        <v>550</v>
      </c>
      <c r="B23" s="127" t="s">
        <v>575</v>
      </c>
      <c r="C23" s="126">
        <v>237880.29</v>
      </c>
    </row>
    <row r="24" spans="1:3" outlineLevel="2">
      <c r="A24" s="126" t="s">
        <v>550</v>
      </c>
      <c r="B24" s="127" t="s">
        <v>576</v>
      </c>
      <c r="C24" s="126">
        <v>279506.57</v>
      </c>
    </row>
    <row r="25" spans="1:3" outlineLevel="2">
      <c r="A25" s="126" t="s">
        <v>550</v>
      </c>
      <c r="B25" s="127" t="s">
        <v>12</v>
      </c>
      <c r="C25" s="126">
        <v>1129024.29</v>
      </c>
    </row>
    <row r="26" spans="1:3" outlineLevel="2">
      <c r="A26" s="126" t="s">
        <v>550</v>
      </c>
      <c r="B26" s="127" t="s">
        <v>577</v>
      </c>
      <c r="C26" s="126">
        <v>89107.71</v>
      </c>
    </row>
    <row r="27" spans="1:3" outlineLevel="2">
      <c r="A27" s="126" t="s">
        <v>550</v>
      </c>
      <c r="B27" s="127" t="s">
        <v>578</v>
      </c>
      <c r="C27" s="126">
        <v>121374</v>
      </c>
    </row>
    <row r="28" spans="1:3" outlineLevel="2">
      <c r="A28" s="126" t="s">
        <v>550</v>
      </c>
      <c r="B28" s="127" t="s">
        <v>15</v>
      </c>
      <c r="C28" s="126">
        <v>337808.57</v>
      </c>
    </row>
    <row r="29" spans="1:3" outlineLevel="2">
      <c r="A29" s="126" t="s">
        <v>550</v>
      </c>
      <c r="B29" s="127" t="s">
        <v>579</v>
      </c>
      <c r="C29" s="126">
        <v>16714.29</v>
      </c>
    </row>
    <row r="30" spans="1:3" outlineLevel="2">
      <c r="A30" s="126" t="s">
        <v>550</v>
      </c>
      <c r="B30" s="127" t="s">
        <v>580</v>
      </c>
      <c r="C30" s="126">
        <v>402351.43</v>
      </c>
    </row>
    <row r="31" spans="1:3" outlineLevel="2">
      <c r="A31" s="126" t="s">
        <v>550</v>
      </c>
      <c r="B31" s="127" t="s">
        <v>581</v>
      </c>
      <c r="C31" s="126">
        <v>136085.14000000001</v>
      </c>
    </row>
    <row r="32" spans="1:3" outlineLevel="2">
      <c r="A32" s="126" t="s">
        <v>550</v>
      </c>
      <c r="B32" s="127" t="s">
        <v>582</v>
      </c>
      <c r="C32" s="126">
        <v>135365.14000000001</v>
      </c>
    </row>
    <row r="33" spans="1:3" outlineLevel="2">
      <c r="A33" s="126" t="s">
        <v>550</v>
      </c>
      <c r="B33" s="127" t="s">
        <v>20</v>
      </c>
      <c r="C33" s="126">
        <v>204467.14</v>
      </c>
    </row>
    <row r="34" spans="1:3" outlineLevel="2">
      <c r="A34" s="126" t="s">
        <v>550</v>
      </c>
      <c r="B34" s="127" t="s">
        <v>583</v>
      </c>
      <c r="C34" s="126">
        <v>271041.43</v>
      </c>
    </row>
    <row r="35" spans="1:3" outlineLevel="2">
      <c r="A35" s="126" t="s">
        <v>550</v>
      </c>
      <c r="B35" s="127" t="s">
        <v>619</v>
      </c>
      <c r="C35" s="126">
        <v>25711.71</v>
      </c>
    </row>
    <row r="36" spans="1:3" outlineLevel="2">
      <c r="A36" s="126" t="s">
        <v>550</v>
      </c>
      <c r="B36" s="127" t="s">
        <v>584</v>
      </c>
      <c r="C36" s="126">
        <v>129944.57</v>
      </c>
    </row>
    <row r="37" spans="1:3" outlineLevel="1">
      <c r="A37" s="126" t="s">
        <v>562</v>
      </c>
      <c r="B37" s="127"/>
      <c r="C37" s="126">
        <f>SUBTOTAL(9,C17:C36)</f>
        <v>5458278.8499999987</v>
      </c>
    </row>
    <row r="38" spans="1:3" outlineLevel="2">
      <c r="A38" s="126" t="s">
        <v>551</v>
      </c>
      <c r="B38" s="129" t="s">
        <v>495</v>
      </c>
      <c r="C38" s="126">
        <v>278536.5</v>
      </c>
    </row>
    <row r="39" spans="1:3" outlineLevel="2">
      <c r="A39" s="126" t="s">
        <v>551</v>
      </c>
      <c r="B39" s="129" t="s">
        <v>496</v>
      </c>
      <c r="C39" s="126">
        <v>285762.86</v>
      </c>
    </row>
    <row r="40" spans="1:3" outlineLevel="2">
      <c r="A40" s="126" t="s">
        <v>551</v>
      </c>
      <c r="B40" s="129" t="s">
        <v>489</v>
      </c>
      <c r="C40" s="126">
        <v>154512</v>
      </c>
    </row>
    <row r="41" spans="1:3" outlineLevel="2">
      <c r="A41" s="126" t="s">
        <v>551</v>
      </c>
      <c r="B41" s="129" t="s">
        <v>497</v>
      </c>
      <c r="C41" s="126">
        <v>227692.29</v>
      </c>
    </row>
    <row r="42" spans="1:3" outlineLevel="2">
      <c r="A42" s="126" t="s">
        <v>551</v>
      </c>
      <c r="B42" s="129" t="s">
        <v>498</v>
      </c>
      <c r="C42" s="126">
        <v>22268.57</v>
      </c>
    </row>
    <row r="43" spans="1:3" outlineLevel="2">
      <c r="A43" s="126" t="s">
        <v>551</v>
      </c>
      <c r="B43" s="129" t="s">
        <v>490</v>
      </c>
      <c r="C43" s="126">
        <v>278398.28999999998</v>
      </c>
    </row>
    <row r="44" spans="1:3" outlineLevel="2">
      <c r="A44" s="126" t="s">
        <v>551</v>
      </c>
      <c r="B44" s="129" t="s">
        <v>491</v>
      </c>
      <c r="C44" s="126">
        <v>236936.57</v>
      </c>
    </row>
    <row r="45" spans="1:3" outlineLevel="2">
      <c r="A45" s="126" t="s">
        <v>551</v>
      </c>
      <c r="B45" s="129" t="s">
        <v>499</v>
      </c>
      <c r="C45" s="126">
        <v>146795.14000000001</v>
      </c>
    </row>
    <row r="46" spans="1:3" outlineLevel="2">
      <c r="A46" s="126" t="s">
        <v>551</v>
      </c>
      <c r="B46" s="129" t="s">
        <v>492</v>
      </c>
      <c r="C46" s="126">
        <v>288401.14</v>
      </c>
    </row>
    <row r="47" spans="1:3" outlineLevel="2">
      <c r="A47" s="126" t="s">
        <v>551</v>
      </c>
      <c r="B47" s="129" t="s">
        <v>500</v>
      </c>
      <c r="C47" s="126">
        <v>179781.43</v>
      </c>
    </row>
    <row r="48" spans="1:3" outlineLevel="2">
      <c r="A48" s="126" t="s">
        <v>551</v>
      </c>
      <c r="B48" s="129" t="s">
        <v>501</v>
      </c>
      <c r="C48" s="126">
        <v>168225.43</v>
      </c>
    </row>
    <row r="49" spans="1:3" outlineLevel="2">
      <c r="A49" s="126" t="s">
        <v>551</v>
      </c>
      <c r="B49" s="129" t="s">
        <v>493</v>
      </c>
      <c r="C49" s="126">
        <v>175836.86</v>
      </c>
    </row>
    <row r="50" spans="1:3" outlineLevel="2">
      <c r="A50" s="126" t="s">
        <v>551</v>
      </c>
      <c r="B50" s="129" t="s">
        <v>502</v>
      </c>
      <c r="C50" s="126">
        <v>147974.79</v>
      </c>
    </row>
    <row r="51" spans="1:3" outlineLevel="2">
      <c r="A51" s="126" t="s">
        <v>551</v>
      </c>
      <c r="B51" s="129" t="s">
        <v>503</v>
      </c>
      <c r="C51" s="126">
        <v>55607.14</v>
      </c>
    </row>
    <row r="52" spans="1:3" outlineLevel="2">
      <c r="A52" s="126" t="s">
        <v>551</v>
      </c>
      <c r="B52" s="129" t="s">
        <v>504</v>
      </c>
      <c r="C52" s="126">
        <v>66965.14</v>
      </c>
    </row>
    <row r="53" spans="1:3" outlineLevel="2">
      <c r="A53" s="126" t="s">
        <v>551</v>
      </c>
      <c r="B53" s="129" t="s">
        <v>505</v>
      </c>
      <c r="C53" s="126">
        <v>59222.57</v>
      </c>
    </row>
    <row r="54" spans="1:3" outlineLevel="2">
      <c r="A54" s="126" t="s">
        <v>551</v>
      </c>
      <c r="B54" s="129" t="s">
        <v>506</v>
      </c>
      <c r="C54" s="126">
        <v>101690.57</v>
      </c>
    </row>
    <row r="55" spans="1:3" outlineLevel="2">
      <c r="A55" s="126" t="s">
        <v>551</v>
      </c>
      <c r="B55" s="129" t="s">
        <v>494</v>
      </c>
      <c r="C55" s="126">
        <v>104482.29</v>
      </c>
    </row>
    <row r="56" spans="1:3" outlineLevel="2">
      <c r="A56" s="126" t="s">
        <v>551</v>
      </c>
      <c r="B56" s="129" t="s">
        <v>507</v>
      </c>
      <c r="C56" s="126">
        <v>19694.57</v>
      </c>
    </row>
    <row r="57" spans="1:3" outlineLevel="1">
      <c r="A57" s="126" t="s">
        <v>563</v>
      </c>
      <c r="B57" s="129"/>
      <c r="C57" s="126">
        <f>SUBTOTAL(9,C38:C56)</f>
        <v>2998784.1500000004</v>
      </c>
    </row>
    <row r="58" spans="1:3" outlineLevel="2">
      <c r="A58" s="126" t="s">
        <v>552</v>
      </c>
      <c r="B58" s="130" t="s">
        <v>306</v>
      </c>
      <c r="C58" s="126">
        <v>218748.86</v>
      </c>
    </row>
    <row r="59" spans="1:3" outlineLevel="2">
      <c r="A59" s="126" t="s">
        <v>552</v>
      </c>
      <c r="B59" s="130" t="s">
        <v>307</v>
      </c>
      <c r="C59" s="126">
        <v>227869.71</v>
      </c>
    </row>
    <row r="60" spans="1:3" outlineLevel="2">
      <c r="A60" s="126" t="s">
        <v>552</v>
      </c>
      <c r="B60" s="130" t="s">
        <v>308</v>
      </c>
      <c r="C60" s="126">
        <v>245008.29</v>
      </c>
    </row>
    <row r="61" spans="1:3" outlineLevel="2">
      <c r="A61" s="126" t="s">
        <v>552</v>
      </c>
      <c r="B61" s="130" t="s">
        <v>309</v>
      </c>
      <c r="C61" s="126">
        <v>236887.71</v>
      </c>
    </row>
    <row r="62" spans="1:3" outlineLevel="2">
      <c r="A62" s="126" t="s">
        <v>552</v>
      </c>
      <c r="B62" s="130" t="s">
        <v>310</v>
      </c>
      <c r="C62" s="126">
        <v>260516.57</v>
      </c>
    </row>
    <row r="63" spans="1:3" outlineLevel="2">
      <c r="A63" s="126" t="s">
        <v>552</v>
      </c>
      <c r="B63" s="130" t="s">
        <v>311</v>
      </c>
      <c r="C63" s="126">
        <v>198853.71</v>
      </c>
    </row>
    <row r="64" spans="1:3" outlineLevel="2">
      <c r="A64" s="126" t="s">
        <v>552</v>
      </c>
      <c r="B64" s="130" t="s">
        <v>312</v>
      </c>
      <c r="C64" s="126">
        <v>368066.57</v>
      </c>
    </row>
    <row r="65" spans="1:3" outlineLevel="2">
      <c r="A65" s="126" t="s">
        <v>552</v>
      </c>
      <c r="B65" s="130" t="s">
        <v>313</v>
      </c>
      <c r="C65" s="126">
        <v>180005.14</v>
      </c>
    </row>
    <row r="66" spans="1:3" outlineLevel="2">
      <c r="A66" s="126" t="s">
        <v>552</v>
      </c>
      <c r="B66" s="130" t="s">
        <v>314</v>
      </c>
      <c r="C66" s="126">
        <v>134130.85999999999</v>
      </c>
    </row>
    <row r="67" spans="1:3" outlineLevel="2">
      <c r="A67" s="126" t="s">
        <v>552</v>
      </c>
      <c r="B67" s="130" t="s">
        <v>315</v>
      </c>
      <c r="C67" s="126">
        <v>192168</v>
      </c>
    </row>
    <row r="68" spans="1:3" outlineLevel="2">
      <c r="A68" s="126" t="s">
        <v>552</v>
      </c>
      <c r="B68" s="130" t="s">
        <v>316</v>
      </c>
      <c r="C68" s="126">
        <v>60176.57</v>
      </c>
    </row>
    <row r="69" spans="1:3" outlineLevel="2">
      <c r="A69" s="126" t="s">
        <v>552</v>
      </c>
      <c r="B69" s="130" t="s">
        <v>317</v>
      </c>
      <c r="C69" s="126">
        <v>137352.85999999999</v>
      </c>
    </row>
    <row r="70" spans="1:3" outlineLevel="2">
      <c r="A70" s="126" t="s">
        <v>552</v>
      </c>
      <c r="B70" s="130" t="s">
        <v>318</v>
      </c>
      <c r="C70" s="126">
        <v>71506.289999999994</v>
      </c>
    </row>
    <row r="71" spans="1:3" outlineLevel="2">
      <c r="A71" s="126" t="s">
        <v>552</v>
      </c>
      <c r="B71" s="130" t="s">
        <v>319</v>
      </c>
      <c r="C71" s="126">
        <v>98907.43</v>
      </c>
    </row>
    <row r="72" spans="1:3" outlineLevel="2">
      <c r="A72" s="126" t="s">
        <v>552</v>
      </c>
      <c r="B72" s="130" t="s">
        <v>320</v>
      </c>
      <c r="C72" s="126">
        <v>44940.86</v>
      </c>
    </row>
    <row r="73" spans="1:3" outlineLevel="2">
      <c r="A73" s="126" t="s">
        <v>552</v>
      </c>
      <c r="B73" s="130" t="s">
        <v>321</v>
      </c>
      <c r="C73" s="126">
        <v>15742.29</v>
      </c>
    </row>
    <row r="74" spans="1:3" outlineLevel="2">
      <c r="A74" s="126" t="s">
        <v>552</v>
      </c>
      <c r="B74" s="130" t="s">
        <v>322</v>
      </c>
      <c r="C74" s="126">
        <v>14168.57</v>
      </c>
    </row>
    <row r="75" spans="1:3" outlineLevel="2">
      <c r="A75" s="126" t="s">
        <v>552</v>
      </c>
      <c r="B75" s="127" t="s">
        <v>323</v>
      </c>
      <c r="C75" s="126">
        <v>229520.57</v>
      </c>
    </row>
    <row r="76" spans="1:3" outlineLevel="1">
      <c r="A76" s="126" t="s">
        <v>564</v>
      </c>
      <c r="B76" s="127"/>
      <c r="C76" s="126">
        <f>SUBTOTAL(9,C58:C75)</f>
        <v>2934570.8599999994</v>
      </c>
    </row>
    <row r="77" spans="1:3" outlineLevel="2">
      <c r="A77" s="126" t="s">
        <v>553</v>
      </c>
      <c r="B77" s="127" t="s">
        <v>294</v>
      </c>
      <c r="C77" s="126">
        <v>28936.29</v>
      </c>
    </row>
    <row r="78" spans="1:3" outlineLevel="2">
      <c r="A78" s="126" t="s">
        <v>553</v>
      </c>
      <c r="B78" s="127" t="s">
        <v>295</v>
      </c>
      <c r="C78" s="126">
        <v>597643.71</v>
      </c>
    </row>
    <row r="79" spans="1:3" outlineLevel="2">
      <c r="A79" s="126" t="s">
        <v>553</v>
      </c>
      <c r="B79" s="127" t="s">
        <v>296</v>
      </c>
      <c r="C79" s="126">
        <v>302893.71000000002</v>
      </c>
    </row>
    <row r="80" spans="1:3" outlineLevel="2">
      <c r="A80" s="126" t="s">
        <v>553</v>
      </c>
      <c r="B80" s="127" t="s">
        <v>297</v>
      </c>
      <c r="C80" s="126">
        <v>235272.86</v>
      </c>
    </row>
    <row r="81" spans="1:3" outlineLevel="2">
      <c r="A81" s="126" t="s">
        <v>553</v>
      </c>
      <c r="B81" s="127" t="s">
        <v>298</v>
      </c>
      <c r="C81" s="126">
        <v>378501.43</v>
      </c>
    </row>
    <row r="82" spans="1:3" outlineLevel="2">
      <c r="A82" s="126" t="s">
        <v>553</v>
      </c>
      <c r="B82" s="127" t="s">
        <v>299</v>
      </c>
      <c r="C82" s="126">
        <v>89159.14</v>
      </c>
    </row>
    <row r="83" spans="1:3" outlineLevel="2">
      <c r="A83" s="126" t="s">
        <v>553</v>
      </c>
      <c r="B83" s="127" t="s">
        <v>300</v>
      </c>
      <c r="C83" s="126">
        <v>65021.14</v>
      </c>
    </row>
    <row r="84" spans="1:3" outlineLevel="2">
      <c r="A84" s="126" t="s">
        <v>553</v>
      </c>
      <c r="B84" s="127" t="s">
        <v>301</v>
      </c>
      <c r="C84" s="126">
        <v>81756</v>
      </c>
    </row>
    <row r="85" spans="1:3" outlineLevel="2">
      <c r="A85" s="126" t="s">
        <v>553</v>
      </c>
      <c r="B85" s="127" t="s">
        <v>302</v>
      </c>
      <c r="C85" s="126">
        <v>72797.14</v>
      </c>
    </row>
    <row r="86" spans="1:3" outlineLevel="2">
      <c r="A86" s="126" t="s">
        <v>553</v>
      </c>
      <c r="B86" s="127" t="s">
        <v>303</v>
      </c>
      <c r="C86" s="126">
        <v>128535.43</v>
      </c>
    </row>
    <row r="87" spans="1:3" outlineLevel="2">
      <c r="A87" s="126" t="s">
        <v>553</v>
      </c>
      <c r="B87" s="127" t="s">
        <v>304</v>
      </c>
      <c r="C87" s="126">
        <v>57404.57</v>
      </c>
    </row>
    <row r="88" spans="1:3" outlineLevel="2">
      <c r="A88" s="126" t="s">
        <v>553</v>
      </c>
      <c r="B88" s="127" t="s">
        <v>305</v>
      </c>
      <c r="C88" s="126">
        <v>52976.57</v>
      </c>
    </row>
    <row r="89" spans="1:3" outlineLevel="1">
      <c r="A89" s="126" t="s">
        <v>565</v>
      </c>
      <c r="B89" s="127"/>
      <c r="C89" s="126">
        <f>SUBTOTAL(9,C77:C88)</f>
        <v>2090897.9899999995</v>
      </c>
    </row>
    <row r="90" spans="1:3" outlineLevel="2">
      <c r="A90" s="126" t="s">
        <v>554</v>
      </c>
      <c r="B90" s="127" t="s">
        <v>287</v>
      </c>
      <c r="C90" s="126">
        <v>89066.57</v>
      </c>
    </row>
    <row r="91" spans="1:3" outlineLevel="2">
      <c r="A91" s="126" t="s">
        <v>554</v>
      </c>
      <c r="B91" s="127" t="s">
        <v>288</v>
      </c>
      <c r="C91" s="126">
        <v>495753.43</v>
      </c>
    </row>
    <row r="92" spans="1:3" outlineLevel="2">
      <c r="A92" s="126" t="s">
        <v>554</v>
      </c>
      <c r="B92" s="127" t="s">
        <v>289</v>
      </c>
      <c r="C92" s="126">
        <v>501901.71</v>
      </c>
    </row>
    <row r="93" spans="1:3" outlineLevel="2">
      <c r="A93" s="126" t="s">
        <v>554</v>
      </c>
      <c r="B93" s="127" t="s">
        <v>290</v>
      </c>
      <c r="C93" s="126">
        <v>115094.57</v>
      </c>
    </row>
    <row r="94" spans="1:3" outlineLevel="2">
      <c r="A94" s="126" t="s">
        <v>554</v>
      </c>
      <c r="B94" s="127" t="s">
        <v>291</v>
      </c>
      <c r="C94" s="126">
        <v>105541.71</v>
      </c>
    </row>
    <row r="95" spans="1:3" outlineLevel="2">
      <c r="A95" s="126" t="s">
        <v>554</v>
      </c>
      <c r="B95" s="127" t="s">
        <v>618</v>
      </c>
      <c r="C95" s="126">
        <v>23574.86</v>
      </c>
    </row>
    <row r="96" spans="1:3" outlineLevel="2">
      <c r="A96" s="126" t="s">
        <v>554</v>
      </c>
      <c r="B96" s="127" t="s">
        <v>292</v>
      </c>
      <c r="C96" s="126">
        <v>403233.43</v>
      </c>
    </row>
    <row r="97" spans="1:3" outlineLevel="2">
      <c r="A97" s="126" t="s">
        <v>554</v>
      </c>
      <c r="B97" s="127" t="s">
        <v>293</v>
      </c>
      <c r="C97" s="126">
        <v>179709.43</v>
      </c>
    </row>
    <row r="98" spans="1:3" outlineLevel="1">
      <c r="A98" s="126" t="s">
        <v>566</v>
      </c>
      <c r="B98" s="127"/>
      <c r="C98" s="126">
        <f>SUBTOTAL(9,C90:C97)</f>
        <v>1913875.71</v>
      </c>
    </row>
    <row r="99" spans="1:3" outlineLevel="2">
      <c r="A99" s="126" t="s">
        <v>555</v>
      </c>
      <c r="B99" s="127" t="s">
        <v>336</v>
      </c>
      <c r="C99" s="126">
        <v>400309.71</v>
      </c>
    </row>
    <row r="100" spans="1:3" outlineLevel="2">
      <c r="A100" s="126" t="s">
        <v>555</v>
      </c>
      <c r="B100" s="127" t="s">
        <v>337</v>
      </c>
      <c r="C100" s="126">
        <v>262468.28999999998</v>
      </c>
    </row>
    <row r="101" spans="1:3" outlineLevel="2">
      <c r="A101" s="126" t="s">
        <v>555</v>
      </c>
      <c r="B101" s="127" t="s">
        <v>338</v>
      </c>
      <c r="C101" s="126">
        <v>268660.28999999998</v>
      </c>
    </row>
    <row r="102" spans="1:3" outlineLevel="2">
      <c r="A102" s="126" t="s">
        <v>555</v>
      </c>
      <c r="B102" s="127" t="s">
        <v>339</v>
      </c>
      <c r="C102" s="126">
        <v>298581.43</v>
      </c>
    </row>
    <row r="103" spans="1:3" outlineLevel="2">
      <c r="A103" s="126" t="s">
        <v>555</v>
      </c>
      <c r="B103" s="127" t="s">
        <v>340</v>
      </c>
      <c r="C103" s="126">
        <v>597913.71</v>
      </c>
    </row>
    <row r="104" spans="1:3" outlineLevel="2">
      <c r="A104" s="126" t="s">
        <v>555</v>
      </c>
      <c r="B104" s="127" t="s">
        <v>341</v>
      </c>
      <c r="C104" s="126">
        <v>140605.71</v>
      </c>
    </row>
    <row r="105" spans="1:3" outlineLevel="2">
      <c r="A105" s="126" t="s">
        <v>555</v>
      </c>
      <c r="B105" s="127" t="s">
        <v>342</v>
      </c>
      <c r="C105" s="126">
        <v>177168.86</v>
      </c>
    </row>
    <row r="106" spans="1:3" outlineLevel="2">
      <c r="A106" s="126" t="s">
        <v>555</v>
      </c>
      <c r="B106" s="127" t="s">
        <v>343</v>
      </c>
      <c r="C106" s="126">
        <v>141125.14000000001</v>
      </c>
    </row>
    <row r="107" spans="1:3" outlineLevel="2">
      <c r="A107" s="126" t="s">
        <v>555</v>
      </c>
      <c r="B107" s="127" t="s">
        <v>344</v>
      </c>
      <c r="C107" s="126">
        <v>124464.86</v>
      </c>
    </row>
    <row r="108" spans="1:3" outlineLevel="2">
      <c r="A108" s="126" t="s">
        <v>555</v>
      </c>
      <c r="B108" s="127" t="s">
        <v>345</v>
      </c>
      <c r="C108" s="126">
        <v>130695.43</v>
      </c>
    </row>
    <row r="109" spans="1:3" outlineLevel="2">
      <c r="A109" s="126" t="s">
        <v>555</v>
      </c>
      <c r="B109" s="127" t="s">
        <v>346</v>
      </c>
      <c r="C109" s="126">
        <v>468797.14</v>
      </c>
    </row>
    <row r="110" spans="1:3" outlineLevel="2">
      <c r="A110" s="126" t="s">
        <v>555</v>
      </c>
      <c r="B110" s="127" t="s">
        <v>617</v>
      </c>
      <c r="C110" s="126">
        <v>18018</v>
      </c>
    </row>
    <row r="111" spans="1:3" outlineLevel="2">
      <c r="A111" s="126" t="s">
        <v>555</v>
      </c>
      <c r="B111" s="127" t="s">
        <v>347</v>
      </c>
      <c r="C111" s="126">
        <v>45174.86</v>
      </c>
    </row>
    <row r="112" spans="1:3" outlineLevel="2">
      <c r="A112" s="126" t="s">
        <v>555</v>
      </c>
      <c r="B112" s="127" t="s">
        <v>348</v>
      </c>
      <c r="C112" s="126">
        <v>222534</v>
      </c>
    </row>
    <row r="113" spans="1:3" outlineLevel="2">
      <c r="A113" s="126" t="s">
        <v>555</v>
      </c>
      <c r="B113" s="127" t="s">
        <v>349</v>
      </c>
      <c r="C113" s="126">
        <v>77207.14</v>
      </c>
    </row>
    <row r="114" spans="1:3" outlineLevel="1">
      <c r="A114" s="126" t="s">
        <v>567</v>
      </c>
      <c r="B114" s="127"/>
      <c r="C114" s="126">
        <f>SUBTOTAL(9,C99:C113)</f>
        <v>3373724.5700000003</v>
      </c>
    </row>
    <row r="115" spans="1:3" outlineLevel="2">
      <c r="A115" s="126" t="s">
        <v>556</v>
      </c>
      <c r="B115" s="129" t="s">
        <v>266</v>
      </c>
      <c r="C115" s="126">
        <v>264120</v>
      </c>
    </row>
    <row r="116" spans="1:3" outlineLevel="2">
      <c r="A116" s="126" t="s">
        <v>556</v>
      </c>
      <c r="B116" s="129" t="s">
        <v>267</v>
      </c>
      <c r="C116" s="126">
        <v>199560</v>
      </c>
    </row>
    <row r="117" spans="1:3" outlineLevel="2">
      <c r="A117" s="126" t="s">
        <v>556</v>
      </c>
      <c r="B117" s="129" t="s">
        <v>268</v>
      </c>
      <c r="C117" s="126">
        <v>310956</v>
      </c>
    </row>
    <row r="118" spans="1:3" outlineLevel="2">
      <c r="A118" s="126" t="s">
        <v>556</v>
      </c>
      <c r="B118" s="129" t="s">
        <v>269</v>
      </c>
      <c r="C118" s="126">
        <v>273936</v>
      </c>
    </row>
    <row r="119" spans="1:3" outlineLevel="2">
      <c r="A119" s="126" t="s">
        <v>556</v>
      </c>
      <c r="B119" s="129" t="s">
        <v>270</v>
      </c>
      <c r="C119" s="126">
        <v>234891</v>
      </c>
    </row>
    <row r="120" spans="1:3" outlineLevel="2">
      <c r="A120" s="126" t="s">
        <v>556</v>
      </c>
      <c r="B120" s="129" t="s">
        <v>271</v>
      </c>
      <c r="C120" s="126">
        <v>168249</v>
      </c>
    </row>
    <row r="121" spans="1:3" outlineLevel="2">
      <c r="A121" s="126" t="s">
        <v>556</v>
      </c>
      <c r="B121" s="129" t="s">
        <v>272</v>
      </c>
      <c r="C121" s="126">
        <v>157056</v>
      </c>
    </row>
    <row r="122" spans="1:3" outlineLevel="2">
      <c r="A122" s="126" t="s">
        <v>556</v>
      </c>
      <c r="B122" s="129" t="s">
        <v>273</v>
      </c>
      <c r="C122" s="126">
        <v>101970</v>
      </c>
    </row>
    <row r="123" spans="1:3" outlineLevel="2">
      <c r="A123" s="126" t="s">
        <v>556</v>
      </c>
      <c r="B123" s="129" t="s">
        <v>274</v>
      </c>
      <c r="C123" s="126">
        <v>129819</v>
      </c>
    </row>
    <row r="124" spans="1:3" outlineLevel="2">
      <c r="A124" s="126" t="s">
        <v>556</v>
      </c>
      <c r="B124" s="129" t="s">
        <v>616</v>
      </c>
      <c r="C124" s="126">
        <v>4140</v>
      </c>
    </row>
    <row r="125" spans="1:3" outlineLevel="1">
      <c r="A125" s="126" t="s">
        <v>568</v>
      </c>
      <c r="B125" s="129"/>
      <c r="C125" s="126">
        <f>SUBTOTAL(9,C115:C124)</f>
        <v>1844697</v>
      </c>
    </row>
    <row r="126" spans="1:3">
      <c r="A126" s="126" t="s">
        <v>487</v>
      </c>
      <c r="B126" s="129"/>
      <c r="C126" s="126">
        <f>SUBTOTAL(9,C3:C124)</f>
        <v>22372935.720000003</v>
      </c>
    </row>
    <row r="127" spans="1:3">
      <c r="B127" s="131"/>
    </row>
  </sheetData>
  <mergeCells count="1">
    <mergeCell ref="A1:C1"/>
  </mergeCells>
  <phoneticPr fontId="3" type="noConversion"/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B5"/>
  <sheetViews>
    <sheetView topLeftCell="G1" workbookViewId="0">
      <selection activeCell="S4" sqref="S4:Z4"/>
    </sheetView>
  </sheetViews>
  <sheetFormatPr defaultColWidth="9" defaultRowHeight="11.25"/>
  <cols>
    <col min="1" max="1" width="4" style="137" hidden="1" customWidth="1"/>
    <col min="2" max="2" width="27.625" style="137" bestFit="1" customWidth="1"/>
    <col min="3" max="3" width="12.625" style="137" customWidth="1"/>
    <col min="4" max="13" width="9" style="137" customWidth="1"/>
    <col min="14" max="14" width="8.375" style="137" customWidth="1"/>
    <col min="15" max="15" width="9.625" style="137" customWidth="1"/>
    <col min="16" max="16" width="9.375" style="137" customWidth="1"/>
    <col min="17" max="17" width="12.5" style="137" customWidth="1"/>
    <col min="18" max="18" width="9.875" style="137" customWidth="1"/>
    <col min="19" max="19" width="14.75" style="137" customWidth="1"/>
    <col min="20" max="20" width="10.5" style="137" customWidth="1"/>
    <col min="21" max="21" width="9.75" style="137" bestFit="1" customWidth="1"/>
    <col min="22" max="22" width="9.125" style="137" bestFit="1" customWidth="1"/>
    <col min="23" max="23" width="9.75" style="137" bestFit="1" customWidth="1"/>
    <col min="24" max="24" width="9.125" style="137" bestFit="1" customWidth="1"/>
    <col min="25" max="25" width="12.375" style="137" customWidth="1"/>
    <col min="26" max="26" width="14.75" style="137" customWidth="1"/>
    <col min="27" max="27" width="14" style="137" customWidth="1"/>
    <col min="28" max="28" width="11.625" style="137" customWidth="1"/>
    <col min="29" max="16384" width="9" style="137"/>
  </cols>
  <sheetData>
    <row r="1" spans="1:28" ht="19.5" customHeight="1">
      <c r="A1" s="849"/>
      <c r="B1" s="850"/>
      <c r="C1" s="850"/>
      <c r="D1" s="850"/>
      <c r="E1" s="850"/>
      <c r="F1" s="850"/>
      <c r="G1" s="850"/>
      <c r="H1" s="850"/>
      <c r="I1" s="850"/>
      <c r="J1" s="850"/>
      <c r="K1" s="850"/>
      <c r="L1" s="850"/>
      <c r="M1" s="850"/>
      <c r="N1" s="850"/>
      <c r="O1" s="850"/>
      <c r="P1" s="850"/>
      <c r="Q1" s="850"/>
      <c r="R1" s="850"/>
      <c r="S1" s="850"/>
      <c r="T1" s="850"/>
      <c r="U1" s="850"/>
      <c r="V1" s="850"/>
      <c r="W1" s="850"/>
      <c r="X1" s="850"/>
      <c r="Y1" s="850"/>
      <c r="Z1" s="850"/>
      <c r="AA1" s="850"/>
    </row>
    <row r="2" spans="1:28" ht="39.950000000000003" customHeight="1">
      <c r="A2" s="851" t="s">
        <v>594</v>
      </c>
      <c r="B2" s="848" t="s">
        <v>595</v>
      </c>
      <c r="C2" s="848" t="s">
        <v>596</v>
      </c>
      <c r="D2" s="848" t="s">
        <v>597</v>
      </c>
      <c r="E2" s="848"/>
      <c r="F2" s="848"/>
      <c r="G2" s="848"/>
      <c r="H2" s="848"/>
      <c r="I2" s="853" t="s">
        <v>598</v>
      </c>
      <c r="J2" s="853"/>
      <c r="K2" s="853"/>
      <c r="L2" s="853"/>
      <c r="M2" s="853"/>
      <c r="N2" s="853" t="s">
        <v>599</v>
      </c>
      <c r="O2" s="853"/>
      <c r="P2" s="853"/>
      <c r="Q2" s="853"/>
      <c r="R2" s="853"/>
      <c r="S2" s="848" t="s">
        <v>615</v>
      </c>
      <c r="T2" s="848"/>
      <c r="U2" s="848"/>
      <c r="V2" s="848"/>
      <c r="W2" s="848"/>
      <c r="X2" s="848"/>
      <c r="Y2" s="848"/>
      <c r="Z2" s="848"/>
      <c r="AA2" s="848"/>
    </row>
    <row r="3" spans="1:28" ht="39.950000000000003" customHeight="1">
      <c r="A3" s="852"/>
      <c r="B3" s="848"/>
      <c r="C3" s="848"/>
      <c r="D3" s="138" t="s">
        <v>600</v>
      </c>
      <c r="E3" s="138" t="s">
        <v>601</v>
      </c>
      <c r="F3" s="138" t="s">
        <v>602</v>
      </c>
      <c r="G3" s="138" t="s">
        <v>603</v>
      </c>
      <c r="H3" s="139" t="s">
        <v>24</v>
      </c>
      <c r="I3" s="138" t="s">
        <v>600</v>
      </c>
      <c r="J3" s="138" t="s">
        <v>601</v>
      </c>
      <c r="K3" s="138" t="s">
        <v>602</v>
      </c>
      <c r="L3" s="138" t="s">
        <v>603</v>
      </c>
      <c r="M3" s="138" t="s">
        <v>24</v>
      </c>
      <c r="N3" s="138" t="s">
        <v>600</v>
      </c>
      <c r="O3" s="138" t="s">
        <v>601</v>
      </c>
      <c r="P3" s="138" t="s">
        <v>602</v>
      </c>
      <c r="Q3" s="138" t="s">
        <v>603</v>
      </c>
      <c r="R3" s="138" t="s">
        <v>24</v>
      </c>
      <c r="S3" s="138" t="s">
        <v>604</v>
      </c>
      <c r="T3" s="138" t="s">
        <v>605</v>
      </c>
      <c r="U3" s="138" t="s">
        <v>606</v>
      </c>
      <c r="V3" s="138" t="s">
        <v>607</v>
      </c>
      <c r="W3" s="138" t="s">
        <v>608</v>
      </c>
      <c r="X3" s="138" t="s">
        <v>609</v>
      </c>
      <c r="Y3" s="138" t="s">
        <v>614</v>
      </c>
      <c r="Z3" s="140" t="s">
        <v>610</v>
      </c>
      <c r="AA3" s="139" t="s">
        <v>531</v>
      </c>
    </row>
    <row r="4" spans="1:28" ht="39.950000000000003" customHeight="1">
      <c r="A4" s="141" t="s">
        <v>536</v>
      </c>
      <c r="B4" s="142" t="s">
        <v>611</v>
      </c>
      <c r="C4" s="142" t="s">
        <v>612</v>
      </c>
      <c r="D4" s="143">
        <v>0</v>
      </c>
      <c r="E4" s="143">
        <v>0</v>
      </c>
      <c r="F4" s="143">
        <v>0</v>
      </c>
      <c r="G4" s="143">
        <v>1</v>
      </c>
      <c r="H4" s="144">
        <f t="shared" ref="H4" si="0">SUM(D4:G4)</f>
        <v>1</v>
      </c>
      <c r="I4" s="143">
        <v>0</v>
      </c>
      <c r="J4" s="143">
        <v>0</v>
      </c>
      <c r="K4" s="143">
        <v>0</v>
      </c>
      <c r="L4" s="143">
        <v>1</v>
      </c>
      <c r="M4" s="144">
        <f t="shared" ref="M4" si="1">SUM(I4:L4)</f>
        <v>1</v>
      </c>
      <c r="N4" s="143">
        <v>0</v>
      </c>
      <c r="O4" s="143">
        <v>0</v>
      </c>
      <c r="P4" s="143">
        <v>0</v>
      </c>
      <c r="Q4" s="143">
        <v>1</v>
      </c>
      <c r="R4" s="144">
        <f t="shared" ref="R4" si="2">SUM(N4:Q4)</f>
        <v>1</v>
      </c>
      <c r="S4" s="144">
        <f>3950*12</f>
        <v>47400</v>
      </c>
      <c r="T4" s="144">
        <f t="shared" ref="T4" si="3">R4*4320</f>
        <v>4320</v>
      </c>
      <c r="U4" s="144">
        <f t="shared" ref="U4" si="4">R4*6000</f>
        <v>6000</v>
      </c>
      <c r="V4" s="144">
        <f t="shared" ref="V4" si="5">R4*2400</f>
        <v>2400</v>
      </c>
      <c r="W4" s="144">
        <f t="shared" ref="W4" si="6">R4*8800</f>
        <v>8800</v>
      </c>
      <c r="X4" s="144">
        <f t="shared" ref="X4" si="7">R4*800</f>
        <v>800</v>
      </c>
      <c r="Y4" s="144">
        <f t="shared" ref="Y4" si="8">R4*960</f>
        <v>960</v>
      </c>
      <c r="Z4" s="144">
        <f>ROUND((S4+W4+X4)*0.35756,2)</f>
        <v>20380.919999999998</v>
      </c>
      <c r="AA4" s="144">
        <f t="shared" ref="AA4" si="9">SUM(S4:Z4)</f>
        <v>91060.92</v>
      </c>
      <c r="AB4" s="145"/>
    </row>
    <row r="5" spans="1:28" ht="39.950000000000003" customHeight="1">
      <c r="A5" s="139"/>
      <c r="B5" s="140" t="s">
        <v>613</v>
      </c>
      <c r="C5" s="140"/>
      <c r="D5" s="146">
        <f t="shared" ref="D5:AA5" si="10">SUM(D4:D4)</f>
        <v>0</v>
      </c>
      <c r="E5" s="146">
        <f t="shared" si="10"/>
        <v>0</v>
      </c>
      <c r="F5" s="146">
        <f t="shared" si="10"/>
        <v>0</v>
      </c>
      <c r="G5" s="146">
        <f t="shared" si="10"/>
        <v>1</v>
      </c>
      <c r="H5" s="146">
        <f t="shared" si="10"/>
        <v>1</v>
      </c>
      <c r="I5" s="146">
        <f t="shared" si="10"/>
        <v>0</v>
      </c>
      <c r="J5" s="146">
        <f t="shared" si="10"/>
        <v>0</v>
      </c>
      <c r="K5" s="146">
        <f t="shared" si="10"/>
        <v>0</v>
      </c>
      <c r="L5" s="146">
        <f t="shared" si="10"/>
        <v>1</v>
      </c>
      <c r="M5" s="146">
        <f t="shared" si="10"/>
        <v>1</v>
      </c>
      <c r="N5" s="146">
        <f t="shared" si="10"/>
        <v>0</v>
      </c>
      <c r="O5" s="146">
        <f t="shared" si="10"/>
        <v>0</v>
      </c>
      <c r="P5" s="146">
        <f t="shared" si="10"/>
        <v>0</v>
      </c>
      <c r="Q5" s="146">
        <f t="shared" si="10"/>
        <v>1</v>
      </c>
      <c r="R5" s="146">
        <f t="shared" si="10"/>
        <v>1</v>
      </c>
      <c r="S5" s="146">
        <f t="shared" si="10"/>
        <v>47400</v>
      </c>
      <c r="T5" s="146">
        <f t="shared" si="10"/>
        <v>4320</v>
      </c>
      <c r="U5" s="146">
        <f t="shared" si="10"/>
        <v>6000</v>
      </c>
      <c r="V5" s="146">
        <f t="shared" si="10"/>
        <v>2400</v>
      </c>
      <c r="W5" s="146">
        <f t="shared" si="10"/>
        <v>8800</v>
      </c>
      <c r="X5" s="146">
        <f t="shared" si="10"/>
        <v>800</v>
      </c>
      <c r="Y5" s="146">
        <f t="shared" si="10"/>
        <v>960</v>
      </c>
      <c r="Z5" s="146">
        <f t="shared" si="10"/>
        <v>20380.919999999998</v>
      </c>
      <c r="AA5" s="146">
        <f t="shared" si="10"/>
        <v>91060.92</v>
      </c>
      <c r="AB5" s="145"/>
    </row>
  </sheetData>
  <mergeCells count="8">
    <mergeCell ref="S2:AA2"/>
    <mergeCell ref="A1:AA1"/>
    <mergeCell ref="A2:A3"/>
    <mergeCell ref="B2:B3"/>
    <mergeCell ref="C2:C3"/>
    <mergeCell ref="D2:H2"/>
    <mergeCell ref="I2:M2"/>
    <mergeCell ref="N2:R2"/>
  </mergeCells>
  <phoneticPr fontId="3" type="noConversion"/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L71"/>
  <sheetViews>
    <sheetView topLeftCell="A58" workbookViewId="0">
      <selection activeCell="G44" sqref="G44"/>
    </sheetView>
  </sheetViews>
  <sheetFormatPr defaultRowHeight="13.5" outlineLevelRow="2"/>
  <cols>
    <col min="1" max="1" width="5.25" style="155" customWidth="1"/>
    <col min="2" max="2" width="12.125" style="155" customWidth="1"/>
    <col min="3" max="3" width="9.75" style="155" customWidth="1"/>
    <col min="4" max="4" width="30.125" style="155" customWidth="1"/>
    <col min="5" max="5" width="14.125" style="155" customWidth="1"/>
    <col min="6" max="6" width="20.25" style="155" customWidth="1"/>
    <col min="7" max="7" width="25.75" style="155" customWidth="1"/>
    <col min="8" max="8" width="6.25" style="155" customWidth="1"/>
    <col min="9" max="9" width="10.5" style="155" customWidth="1"/>
    <col min="10" max="10" width="6" style="155" customWidth="1"/>
    <col min="11" max="11" width="11.375" style="155" customWidth="1"/>
    <col min="12" max="12" width="14.75" style="155" customWidth="1"/>
    <col min="13" max="16384" width="9" style="155"/>
  </cols>
  <sheetData>
    <row r="1" spans="1:12" ht="15.75">
      <c r="A1" s="854" t="s">
        <v>1071</v>
      </c>
      <c r="B1" s="854"/>
      <c r="C1" s="854"/>
      <c r="D1" s="854"/>
      <c r="E1" s="854"/>
      <c r="F1" s="854"/>
      <c r="G1" s="854"/>
      <c r="H1" s="854"/>
      <c r="I1" s="854"/>
      <c r="J1" s="854"/>
      <c r="K1" s="854"/>
      <c r="L1" s="854"/>
    </row>
    <row r="2" spans="1:12" ht="24.75" customHeight="1">
      <c r="A2" s="292" t="s">
        <v>1072</v>
      </c>
      <c r="B2" s="293" t="s">
        <v>1073</v>
      </c>
      <c r="C2" s="294" t="s">
        <v>1074</v>
      </c>
      <c r="D2" s="293" t="s">
        <v>1075</v>
      </c>
      <c r="E2" s="295" t="s">
        <v>1076</v>
      </c>
      <c r="F2" s="295" t="s">
        <v>1077</v>
      </c>
      <c r="G2" s="295" t="s">
        <v>1078</v>
      </c>
      <c r="H2" s="296" t="s">
        <v>1079</v>
      </c>
      <c r="I2" s="297" t="s">
        <v>1080</v>
      </c>
      <c r="J2" s="294" t="s">
        <v>1081</v>
      </c>
      <c r="K2" s="297" t="s">
        <v>1082</v>
      </c>
      <c r="L2" s="298" t="s">
        <v>1083</v>
      </c>
    </row>
    <row r="3" spans="1:12" ht="18" customHeight="1" outlineLevel="2">
      <c r="A3" s="299">
        <v>1</v>
      </c>
      <c r="B3" s="300" t="s">
        <v>1084</v>
      </c>
      <c r="C3" s="299" t="s">
        <v>1085</v>
      </c>
      <c r="D3" s="301" t="s">
        <v>1086</v>
      </c>
      <c r="E3" s="301" t="s">
        <v>1087</v>
      </c>
      <c r="F3" s="301" t="s">
        <v>1088</v>
      </c>
      <c r="G3" s="301" t="s">
        <v>1088</v>
      </c>
      <c r="H3" s="301"/>
      <c r="I3" s="302">
        <v>480</v>
      </c>
      <c r="J3" s="299">
        <v>252</v>
      </c>
      <c r="K3" s="303">
        <f>I3*J3</f>
        <v>120960</v>
      </c>
      <c r="L3" s="301"/>
    </row>
    <row r="4" spans="1:12" s="306" customFormat="1" ht="18" customHeight="1" outlineLevel="2">
      <c r="A4" s="304">
        <v>2</v>
      </c>
      <c r="B4" s="300" t="s">
        <v>1089</v>
      </c>
      <c r="C4" s="304" t="s">
        <v>1090</v>
      </c>
      <c r="D4" s="305" t="s">
        <v>1091</v>
      </c>
      <c r="E4" s="301" t="s">
        <v>1092</v>
      </c>
      <c r="F4" s="301" t="s">
        <v>1093</v>
      </c>
      <c r="G4" s="301" t="s">
        <v>1094</v>
      </c>
      <c r="H4" s="301"/>
      <c r="I4" s="302">
        <v>9000</v>
      </c>
      <c r="J4" s="299">
        <v>10</v>
      </c>
      <c r="K4" s="303">
        <f t="shared" ref="K4:K36" si="0">I4*J4</f>
        <v>90000</v>
      </c>
      <c r="L4" s="301"/>
    </row>
    <row r="5" spans="1:12" s="306" customFormat="1" ht="18" customHeight="1" outlineLevel="2">
      <c r="A5" s="304">
        <v>3</v>
      </c>
      <c r="B5" s="300" t="s">
        <v>1089</v>
      </c>
      <c r="C5" s="304" t="s">
        <v>1090</v>
      </c>
      <c r="D5" s="305" t="s">
        <v>1095</v>
      </c>
      <c r="E5" s="301" t="s">
        <v>1092</v>
      </c>
      <c r="F5" s="301" t="s">
        <v>1096</v>
      </c>
      <c r="G5" s="301" t="s">
        <v>1097</v>
      </c>
      <c r="H5" s="307" t="s">
        <v>1098</v>
      </c>
      <c r="I5" s="302">
        <v>90000</v>
      </c>
      <c r="J5" s="299">
        <v>1</v>
      </c>
      <c r="K5" s="303">
        <f t="shared" si="0"/>
        <v>90000</v>
      </c>
      <c r="L5" s="301"/>
    </row>
    <row r="6" spans="1:12" s="306" customFormat="1" ht="18" customHeight="1" outlineLevel="2">
      <c r="A6" s="304">
        <v>3</v>
      </c>
      <c r="B6" s="300" t="s">
        <v>1089</v>
      </c>
      <c r="C6" s="304" t="s">
        <v>1090</v>
      </c>
      <c r="D6" s="305" t="s">
        <v>1095</v>
      </c>
      <c r="E6" s="301" t="s">
        <v>1092</v>
      </c>
      <c r="F6" s="301" t="s">
        <v>1099</v>
      </c>
      <c r="G6" s="301" t="s">
        <v>1100</v>
      </c>
      <c r="H6" s="300" t="s">
        <v>1101</v>
      </c>
      <c r="I6" s="302">
        <v>150000</v>
      </c>
      <c r="J6" s="299">
        <v>1</v>
      </c>
      <c r="K6" s="303">
        <f t="shared" si="0"/>
        <v>150000</v>
      </c>
      <c r="L6" s="301"/>
    </row>
    <row r="7" spans="1:12" s="306" customFormat="1" ht="18" customHeight="1" outlineLevel="2">
      <c r="A7" s="304">
        <v>4</v>
      </c>
      <c r="B7" s="300" t="s">
        <v>1089</v>
      </c>
      <c r="C7" s="308" t="s">
        <v>1102</v>
      </c>
      <c r="D7" s="309" t="s">
        <v>1103</v>
      </c>
      <c r="E7" s="310" t="s">
        <v>1104</v>
      </c>
      <c r="F7" s="310" t="s">
        <v>1104</v>
      </c>
      <c r="G7" s="310" t="s">
        <v>1104</v>
      </c>
      <c r="H7" s="307" t="s">
        <v>1098</v>
      </c>
      <c r="I7" s="302">
        <v>4200000</v>
      </c>
      <c r="J7" s="299">
        <v>1</v>
      </c>
      <c r="K7" s="303">
        <f t="shared" si="0"/>
        <v>4200000</v>
      </c>
      <c r="L7" s="310" t="s">
        <v>1807</v>
      </c>
    </row>
    <row r="8" spans="1:12" s="306" customFormat="1" ht="18" customHeight="1" outlineLevel="1">
      <c r="A8" s="304"/>
      <c r="B8" s="311" t="s">
        <v>1105</v>
      </c>
      <c r="C8" s="308"/>
      <c r="D8" s="309"/>
      <c r="E8" s="310"/>
      <c r="F8" s="310"/>
      <c r="G8" s="310"/>
      <c r="H8" s="307"/>
      <c r="I8" s="302"/>
      <c r="J8" s="299">
        <f>SUBTOTAL(9,J3:J7)</f>
        <v>265</v>
      </c>
      <c r="K8" s="303">
        <f>SUBTOTAL(9,K3:K7)</f>
        <v>4650960</v>
      </c>
      <c r="L8" s="310"/>
    </row>
    <row r="9" spans="1:12" s="306" customFormat="1" ht="18" customHeight="1" outlineLevel="2">
      <c r="A9" s="299">
        <v>1</v>
      </c>
      <c r="B9" s="300" t="s">
        <v>1106</v>
      </c>
      <c r="C9" s="299" t="s">
        <v>1085</v>
      </c>
      <c r="D9" s="301" t="s">
        <v>1107</v>
      </c>
      <c r="E9" s="301" t="s">
        <v>1092</v>
      </c>
      <c r="F9" s="301" t="s">
        <v>1096</v>
      </c>
      <c r="G9" s="301" t="s">
        <v>1108</v>
      </c>
      <c r="H9" s="300" t="s">
        <v>1109</v>
      </c>
      <c r="I9" s="302">
        <v>60000</v>
      </c>
      <c r="J9" s="299">
        <v>1</v>
      </c>
      <c r="K9" s="303">
        <f t="shared" si="0"/>
        <v>60000</v>
      </c>
      <c r="L9" s="301"/>
    </row>
    <row r="10" spans="1:12" s="306" customFormat="1" ht="18" customHeight="1" outlineLevel="2">
      <c r="A10" s="299">
        <v>2</v>
      </c>
      <c r="B10" s="300" t="s">
        <v>1106</v>
      </c>
      <c r="C10" s="299" t="s">
        <v>1085</v>
      </c>
      <c r="D10" s="301" t="s">
        <v>1110</v>
      </c>
      <c r="E10" s="301" t="s">
        <v>1092</v>
      </c>
      <c r="F10" s="301" t="s">
        <v>1111</v>
      </c>
      <c r="G10" s="301" t="s">
        <v>1111</v>
      </c>
      <c r="H10" s="300" t="s">
        <v>1109</v>
      </c>
      <c r="I10" s="302">
        <v>184000</v>
      </c>
      <c r="J10" s="299">
        <v>1</v>
      </c>
      <c r="K10" s="303">
        <f t="shared" si="0"/>
        <v>184000</v>
      </c>
      <c r="L10" s="301"/>
    </row>
    <row r="11" spans="1:12" s="306" customFormat="1" ht="18" customHeight="1" outlineLevel="2">
      <c r="A11" s="299">
        <v>3</v>
      </c>
      <c r="B11" s="300" t="s">
        <v>1106</v>
      </c>
      <c r="C11" s="299" t="s">
        <v>1085</v>
      </c>
      <c r="D11" s="301" t="s">
        <v>1112</v>
      </c>
      <c r="E11" s="301" t="s">
        <v>1092</v>
      </c>
      <c r="F11" s="301" t="s">
        <v>1093</v>
      </c>
      <c r="G11" s="312" t="s">
        <v>1113</v>
      </c>
      <c r="H11" s="300"/>
      <c r="I11" s="302">
        <v>12000</v>
      </c>
      <c r="J11" s="299">
        <v>15</v>
      </c>
      <c r="K11" s="303">
        <f t="shared" si="0"/>
        <v>180000</v>
      </c>
      <c r="L11" s="301"/>
    </row>
    <row r="12" spans="1:12" s="306" customFormat="1" ht="18" customHeight="1" outlineLevel="2">
      <c r="A12" s="299">
        <v>3</v>
      </c>
      <c r="B12" s="300" t="s">
        <v>1106</v>
      </c>
      <c r="C12" s="299" t="s">
        <v>1085</v>
      </c>
      <c r="D12" s="301" t="s">
        <v>1112</v>
      </c>
      <c r="E12" s="301" t="s">
        <v>1092</v>
      </c>
      <c r="F12" s="301" t="s">
        <v>1096</v>
      </c>
      <c r="G12" s="301" t="s">
        <v>1096</v>
      </c>
      <c r="H12" s="300" t="s">
        <v>1109</v>
      </c>
      <c r="I12" s="302">
        <v>175600</v>
      </c>
      <c r="J12" s="299">
        <v>1</v>
      </c>
      <c r="K12" s="303">
        <f t="shared" si="0"/>
        <v>175600</v>
      </c>
      <c r="L12" s="301"/>
    </row>
    <row r="13" spans="1:12" s="306" customFormat="1" ht="18" customHeight="1" outlineLevel="2">
      <c r="A13" s="299">
        <v>4</v>
      </c>
      <c r="B13" s="300" t="s">
        <v>1106</v>
      </c>
      <c r="C13" s="299" t="s">
        <v>1114</v>
      </c>
      <c r="D13" s="301" t="s">
        <v>1115</v>
      </c>
      <c r="E13" s="301" t="s">
        <v>1092</v>
      </c>
      <c r="F13" s="301" t="s">
        <v>1116</v>
      </c>
      <c r="G13" s="301" t="s">
        <v>1117</v>
      </c>
      <c r="H13" s="300" t="s">
        <v>1109</v>
      </c>
      <c r="I13" s="302">
        <v>2397000</v>
      </c>
      <c r="J13" s="299">
        <v>1</v>
      </c>
      <c r="K13" s="303">
        <f t="shared" si="0"/>
        <v>2397000</v>
      </c>
      <c r="L13" s="310" t="s">
        <v>1807</v>
      </c>
    </row>
    <row r="14" spans="1:12" s="306" customFormat="1" ht="18" customHeight="1" outlineLevel="2">
      <c r="A14" s="299">
        <v>4</v>
      </c>
      <c r="B14" s="300" t="s">
        <v>1106</v>
      </c>
      <c r="C14" s="299" t="s">
        <v>1114</v>
      </c>
      <c r="D14" s="301" t="s">
        <v>1115</v>
      </c>
      <c r="E14" s="301" t="s">
        <v>1092</v>
      </c>
      <c r="F14" s="301" t="s">
        <v>1118</v>
      </c>
      <c r="G14" s="301" t="s">
        <v>1119</v>
      </c>
      <c r="H14" s="300"/>
      <c r="I14" s="302">
        <v>7350</v>
      </c>
      <c r="J14" s="299">
        <v>12</v>
      </c>
      <c r="K14" s="303">
        <f t="shared" si="0"/>
        <v>88200</v>
      </c>
      <c r="L14" s="301"/>
    </row>
    <row r="15" spans="1:12" s="306" customFormat="1" ht="18" customHeight="1" outlineLevel="2">
      <c r="A15" s="299">
        <v>4</v>
      </c>
      <c r="B15" s="300" t="s">
        <v>1106</v>
      </c>
      <c r="C15" s="299" t="s">
        <v>1114</v>
      </c>
      <c r="D15" s="301" t="s">
        <v>1115</v>
      </c>
      <c r="E15" s="301" t="s">
        <v>1092</v>
      </c>
      <c r="F15" s="313" t="s">
        <v>1120</v>
      </c>
      <c r="G15" s="313" t="s">
        <v>1121</v>
      </c>
      <c r="H15" s="300" t="s">
        <v>1109</v>
      </c>
      <c r="I15" s="302">
        <v>255700</v>
      </c>
      <c r="J15" s="299">
        <v>1</v>
      </c>
      <c r="K15" s="303">
        <f t="shared" si="0"/>
        <v>255700</v>
      </c>
      <c r="L15" s="314"/>
    </row>
    <row r="16" spans="1:12" s="306" customFormat="1" ht="18" customHeight="1" outlineLevel="2">
      <c r="A16" s="299">
        <v>4</v>
      </c>
      <c r="B16" s="300" t="s">
        <v>1106</v>
      </c>
      <c r="C16" s="299" t="s">
        <v>1114</v>
      </c>
      <c r="D16" s="301" t="s">
        <v>1115</v>
      </c>
      <c r="E16" s="301" t="s">
        <v>1092</v>
      </c>
      <c r="F16" s="301" t="s">
        <v>1122</v>
      </c>
      <c r="G16" s="301" t="s">
        <v>1123</v>
      </c>
      <c r="H16" s="300" t="s">
        <v>1109</v>
      </c>
      <c r="I16" s="302">
        <v>70000</v>
      </c>
      <c r="J16" s="299">
        <v>1</v>
      </c>
      <c r="K16" s="303">
        <f t="shared" si="0"/>
        <v>70000</v>
      </c>
      <c r="L16" s="301"/>
    </row>
    <row r="17" spans="1:12" s="306" customFormat="1" ht="18" customHeight="1" outlineLevel="2">
      <c r="A17" s="299">
        <v>4</v>
      </c>
      <c r="B17" s="300" t="s">
        <v>1106</v>
      </c>
      <c r="C17" s="299" t="s">
        <v>1114</v>
      </c>
      <c r="D17" s="301" t="s">
        <v>1115</v>
      </c>
      <c r="E17" s="301" t="s">
        <v>1092</v>
      </c>
      <c r="F17" s="310" t="s">
        <v>1124</v>
      </c>
      <c r="G17" s="313" t="s">
        <v>1125</v>
      </c>
      <c r="H17" s="300" t="s">
        <v>1109</v>
      </c>
      <c r="I17" s="302">
        <v>308500</v>
      </c>
      <c r="J17" s="299">
        <v>1</v>
      </c>
      <c r="K17" s="303">
        <f t="shared" si="0"/>
        <v>308500</v>
      </c>
      <c r="L17" s="314"/>
    </row>
    <row r="18" spans="1:12" s="306" customFormat="1" ht="18" customHeight="1" outlineLevel="2">
      <c r="A18" s="299">
        <v>4</v>
      </c>
      <c r="B18" s="300" t="s">
        <v>1106</v>
      </c>
      <c r="C18" s="299" t="s">
        <v>1114</v>
      </c>
      <c r="D18" s="301" t="s">
        <v>1115</v>
      </c>
      <c r="E18" s="301" t="s">
        <v>1092</v>
      </c>
      <c r="F18" s="301" t="s">
        <v>1126</v>
      </c>
      <c r="G18" s="301" t="s">
        <v>1126</v>
      </c>
      <c r="H18" s="300" t="s">
        <v>1109</v>
      </c>
      <c r="I18" s="302">
        <v>220000</v>
      </c>
      <c r="J18" s="299">
        <v>1</v>
      </c>
      <c r="K18" s="303">
        <f t="shared" si="0"/>
        <v>220000</v>
      </c>
      <c r="L18" s="301"/>
    </row>
    <row r="19" spans="1:12" s="306" customFormat="1" ht="18" customHeight="1" outlineLevel="2">
      <c r="A19" s="299">
        <v>4</v>
      </c>
      <c r="B19" s="300" t="s">
        <v>1106</v>
      </c>
      <c r="C19" s="299" t="s">
        <v>1114</v>
      </c>
      <c r="D19" s="301" t="s">
        <v>1127</v>
      </c>
      <c r="E19" s="301" t="s">
        <v>1092</v>
      </c>
      <c r="F19" s="301" t="s">
        <v>1128</v>
      </c>
      <c r="G19" s="301" t="s">
        <v>1128</v>
      </c>
      <c r="H19" s="300"/>
      <c r="I19" s="315">
        <v>15000</v>
      </c>
      <c r="J19" s="299">
        <v>6</v>
      </c>
      <c r="K19" s="303">
        <f t="shared" si="0"/>
        <v>90000</v>
      </c>
      <c r="L19" s="301"/>
    </row>
    <row r="20" spans="1:12" s="306" customFormat="1" ht="18" customHeight="1" outlineLevel="2">
      <c r="A20" s="299">
        <v>5</v>
      </c>
      <c r="B20" s="300" t="s">
        <v>1106</v>
      </c>
      <c r="C20" s="299" t="s">
        <v>1129</v>
      </c>
      <c r="D20" s="301" t="s">
        <v>1130</v>
      </c>
      <c r="E20" s="301" t="s">
        <v>1092</v>
      </c>
      <c r="F20" s="301" t="s">
        <v>1093</v>
      </c>
      <c r="G20" s="301" t="s">
        <v>1131</v>
      </c>
      <c r="H20" s="300"/>
      <c r="I20" s="302">
        <v>20000</v>
      </c>
      <c r="J20" s="299">
        <v>4</v>
      </c>
      <c r="K20" s="303">
        <f t="shared" si="0"/>
        <v>80000</v>
      </c>
      <c r="L20" s="301"/>
    </row>
    <row r="21" spans="1:12" s="306" customFormat="1" ht="18" customHeight="1" outlineLevel="2">
      <c r="A21" s="299">
        <v>6</v>
      </c>
      <c r="B21" s="300" t="s">
        <v>1106</v>
      </c>
      <c r="C21" s="299" t="s">
        <v>1129</v>
      </c>
      <c r="D21" s="301" t="s">
        <v>1132</v>
      </c>
      <c r="E21" s="301" t="s">
        <v>1092</v>
      </c>
      <c r="F21" s="301" t="s">
        <v>1093</v>
      </c>
      <c r="G21" s="312" t="s">
        <v>1113</v>
      </c>
      <c r="H21" s="300"/>
      <c r="I21" s="302">
        <v>12000</v>
      </c>
      <c r="J21" s="299">
        <v>8</v>
      </c>
      <c r="K21" s="303">
        <f t="shared" si="0"/>
        <v>96000</v>
      </c>
      <c r="L21" s="301"/>
    </row>
    <row r="22" spans="1:12" s="306" customFormat="1" ht="18" customHeight="1" outlineLevel="2">
      <c r="A22" s="299">
        <v>7</v>
      </c>
      <c r="B22" s="300" t="s">
        <v>1106</v>
      </c>
      <c r="C22" s="299" t="s">
        <v>1133</v>
      </c>
      <c r="D22" s="309" t="s">
        <v>1134</v>
      </c>
      <c r="E22" s="301" t="s">
        <v>1092</v>
      </c>
      <c r="F22" s="301" t="s">
        <v>1093</v>
      </c>
      <c r="G22" s="301" t="s">
        <v>1094</v>
      </c>
      <c r="H22" s="300"/>
      <c r="I22" s="316">
        <v>9000</v>
      </c>
      <c r="J22" s="299">
        <v>10</v>
      </c>
      <c r="K22" s="303">
        <f t="shared" si="0"/>
        <v>90000</v>
      </c>
      <c r="L22" s="301"/>
    </row>
    <row r="23" spans="1:12" s="306" customFormat="1" ht="18" customHeight="1" outlineLevel="2">
      <c r="A23" s="299">
        <v>8</v>
      </c>
      <c r="B23" s="300" t="s">
        <v>1106</v>
      </c>
      <c r="C23" s="299" t="s">
        <v>1133</v>
      </c>
      <c r="D23" s="301" t="s">
        <v>1135</v>
      </c>
      <c r="E23" s="301" t="s">
        <v>1092</v>
      </c>
      <c r="F23" s="305" t="s">
        <v>1136</v>
      </c>
      <c r="G23" s="305" t="s">
        <v>1137</v>
      </c>
      <c r="H23" s="317" t="s">
        <v>1098</v>
      </c>
      <c r="I23" s="316">
        <v>60000</v>
      </c>
      <c r="J23" s="299">
        <v>1</v>
      </c>
      <c r="K23" s="303">
        <f t="shared" si="0"/>
        <v>60000</v>
      </c>
      <c r="L23" s="301"/>
    </row>
    <row r="24" spans="1:12" s="306" customFormat="1" ht="18" customHeight="1" outlineLevel="2">
      <c r="A24" s="304">
        <v>9</v>
      </c>
      <c r="B24" s="300" t="s">
        <v>1106</v>
      </c>
      <c r="C24" s="299" t="s">
        <v>1133</v>
      </c>
      <c r="D24" s="305" t="s">
        <v>1138</v>
      </c>
      <c r="E24" s="301" t="s">
        <v>1092</v>
      </c>
      <c r="F24" s="301" t="s">
        <v>1093</v>
      </c>
      <c r="G24" s="301" t="s">
        <v>1094</v>
      </c>
      <c r="H24" s="300"/>
      <c r="I24" s="318">
        <v>9000</v>
      </c>
      <c r="J24" s="304">
        <v>10</v>
      </c>
      <c r="K24" s="303">
        <f t="shared" si="0"/>
        <v>90000</v>
      </c>
      <c r="L24" s="301"/>
    </row>
    <row r="25" spans="1:12" s="306" customFormat="1" ht="18" customHeight="1" outlineLevel="2">
      <c r="A25" s="299">
        <v>10</v>
      </c>
      <c r="B25" s="300" t="s">
        <v>1106</v>
      </c>
      <c r="C25" s="299" t="s">
        <v>1133</v>
      </c>
      <c r="D25" s="301" t="s">
        <v>1139</v>
      </c>
      <c r="E25" s="301" t="s">
        <v>1092</v>
      </c>
      <c r="F25" s="305" t="s">
        <v>1136</v>
      </c>
      <c r="G25" s="305" t="s">
        <v>1140</v>
      </c>
      <c r="H25" s="317" t="s">
        <v>1098</v>
      </c>
      <c r="I25" s="316">
        <v>60000</v>
      </c>
      <c r="J25" s="299">
        <v>1</v>
      </c>
      <c r="K25" s="303">
        <f t="shared" si="0"/>
        <v>60000</v>
      </c>
      <c r="L25" s="310"/>
    </row>
    <row r="26" spans="1:12" s="306" customFormat="1" ht="18" customHeight="1" outlineLevel="1">
      <c r="A26" s="299"/>
      <c r="B26" s="311" t="s">
        <v>740</v>
      </c>
      <c r="C26" s="299"/>
      <c r="D26" s="301"/>
      <c r="E26" s="301"/>
      <c r="F26" s="305"/>
      <c r="G26" s="305"/>
      <c r="H26" s="317"/>
      <c r="I26" s="316"/>
      <c r="J26" s="299">
        <f>SUBTOTAL(9,J9:J25)</f>
        <v>75</v>
      </c>
      <c r="K26" s="303">
        <f>SUBTOTAL(9,K9:K25)</f>
        <v>4505000</v>
      </c>
      <c r="L26" s="310"/>
    </row>
    <row r="27" spans="1:12" s="306" customFormat="1" ht="18" customHeight="1" outlineLevel="2">
      <c r="A27" s="299">
        <v>1</v>
      </c>
      <c r="B27" s="300" t="s">
        <v>1141</v>
      </c>
      <c r="C27" s="299" t="s">
        <v>1129</v>
      </c>
      <c r="D27" s="301" t="s">
        <v>1142</v>
      </c>
      <c r="E27" s="301" t="s">
        <v>1092</v>
      </c>
      <c r="F27" s="301" t="s">
        <v>1093</v>
      </c>
      <c r="G27" s="301" t="s">
        <v>1131</v>
      </c>
      <c r="H27" s="300"/>
      <c r="I27" s="302">
        <v>20000</v>
      </c>
      <c r="J27" s="299">
        <v>4</v>
      </c>
      <c r="K27" s="303">
        <f t="shared" si="0"/>
        <v>80000</v>
      </c>
      <c r="L27" s="301"/>
    </row>
    <row r="28" spans="1:12" s="306" customFormat="1" ht="18" customHeight="1" outlineLevel="2">
      <c r="A28" s="299">
        <v>2</v>
      </c>
      <c r="B28" s="300" t="s">
        <v>1141</v>
      </c>
      <c r="C28" s="299" t="s">
        <v>1085</v>
      </c>
      <c r="D28" s="314" t="s">
        <v>1143</v>
      </c>
      <c r="E28" s="301" t="s">
        <v>1092</v>
      </c>
      <c r="F28" s="301" t="s">
        <v>1093</v>
      </c>
      <c r="G28" s="314" t="s">
        <v>1144</v>
      </c>
      <c r="H28" s="319"/>
      <c r="I28" s="320">
        <v>12000</v>
      </c>
      <c r="J28" s="321">
        <v>5</v>
      </c>
      <c r="K28" s="303">
        <f t="shared" si="0"/>
        <v>60000</v>
      </c>
      <c r="L28" s="314"/>
    </row>
    <row r="29" spans="1:12" s="306" customFormat="1" ht="18" customHeight="1" outlineLevel="2">
      <c r="A29" s="299">
        <v>3</v>
      </c>
      <c r="B29" s="300" t="s">
        <v>1141</v>
      </c>
      <c r="C29" s="299" t="s">
        <v>1114</v>
      </c>
      <c r="D29" s="314" t="s">
        <v>1145</v>
      </c>
      <c r="E29" s="301" t="s">
        <v>1092</v>
      </c>
      <c r="F29" s="310" t="s">
        <v>1146</v>
      </c>
      <c r="G29" s="310" t="s">
        <v>1146</v>
      </c>
      <c r="H29" s="300" t="s">
        <v>1109</v>
      </c>
      <c r="I29" s="302">
        <v>70700</v>
      </c>
      <c r="J29" s="299">
        <v>1</v>
      </c>
      <c r="K29" s="303">
        <f t="shared" si="0"/>
        <v>70700</v>
      </c>
      <c r="L29" s="314"/>
    </row>
    <row r="30" spans="1:12" s="306" customFormat="1" ht="18" customHeight="1" outlineLevel="2">
      <c r="A30" s="299">
        <v>3</v>
      </c>
      <c r="B30" s="300" t="s">
        <v>1141</v>
      </c>
      <c r="C30" s="299" t="s">
        <v>1114</v>
      </c>
      <c r="D30" s="314" t="s">
        <v>1145</v>
      </c>
      <c r="E30" s="301" t="s">
        <v>1092</v>
      </c>
      <c r="F30" s="301" t="s">
        <v>1147</v>
      </c>
      <c r="G30" s="301" t="s">
        <v>1147</v>
      </c>
      <c r="H30" s="300" t="s">
        <v>1109</v>
      </c>
      <c r="I30" s="302">
        <v>22000</v>
      </c>
      <c r="J30" s="299">
        <v>1</v>
      </c>
      <c r="K30" s="303">
        <f t="shared" si="0"/>
        <v>22000</v>
      </c>
      <c r="L30" s="314"/>
    </row>
    <row r="31" spans="1:12" s="306" customFormat="1" ht="18" customHeight="1" outlineLevel="2">
      <c r="A31" s="299">
        <v>3</v>
      </c>
      <c r="B31" s="300" t="s">
        <v>1141</v>
      </c>
      <c r="C31" s="299" t="s">
        <v>1114</v>
      </c>
      <c r="D31" s="314" t="s">
        <v>1145</v>
      </c>
      <c r="E31" s="301" t="s">
        <v>1092</v>
      </c>
      <c r="F31" s="310" t="s">
        <v>1148</v>
      </c>
      <c r="G31" s="313" t="s">
        <v>1149</v>
      </c>
      <c r="H31" s="300" t="s">
        <v>1109</v>
      </c>
      <c r="I31" s="302">
        <v>383700</v>
      </c>
      <c r="J31" s="299">
        <v>1</v>
      </c>
      <c r="K31" s="303">
        <f t="shared" si="0"/>
        <v>383700</v>
      </c>
      <c r="L31" s="314"/>
    </row>
    <row r="32" spans="1:12" s="306" customFormat="1" ht="18" customHeight="1" outlineLevel="2">
      <c r="A32" s="299">
        <v>3</v>
      </c>
      <c r="B32" s="300" t="s">
        <v>1141</v>
      </c>
      <c r="C32" s="299" t="s">
        <v>1114</v>
      </c>
      <c r="D32" s="314" t="s">
        <v>1145</v>
      </c>
      <c r="E32" s="301" t="s">
        <v>1092</v>
      </c>
      <c r="F32" s="301" t="s">
        <v>1150</v>
      </c>
      <c r="G32" s="301" t="s">
        <v>1150</v>
      </c>
      <c r="H32" s="300" t="s">
        <v>1109</v>
      </c>
      <c r="I32" s="302">
        <v>80000</v>
      </c>
      <c r="J32" s="299">
        <v>1</v>
      </c>
      <c r="K32" s="303">
        <f t="shared" si="0"/>
        <v>80000</v>
      </c>
      <c r="L32" s="314"/>
    </row>
    <row r="33" spans="1:12" s="306" customFormat="1" ht="18" customHeight="1" outlineLevel="2">
      <c r="A33" s="299">
        <v>4</v>
      </c>
      <c r="B33" s="300" t="s">
        <v>1151</v>
      </c>
      <c r="C33" s="299" t="s">
        <v>1090</v>
      </c>
      <c r="D33" s="301" t="s">
        <v>1152</v>
      </c>
      <c r="E33" s="301" t="s">
        <v>1092</v>
      </c>
      <c r="F33" s="301" t="s">
        <v>1093</v>
      </c>
      <c r="G33" s="301" t="s">
        <v>1094</v>
      </c>
      <c r="H33" s="300"/>
      <c r="I33" s="302">
        <v>9000</v>
      </c>
      <c r="J33" s="299">
        <v>6</v>
      </c>
      <c r="K33" s="303">
        <f t="shared" si="0"/>
        <v>54000</v>
      </c>
      <c r="L33" s="301"/>
    </row>
    <row r="34" spans="1:12" s="348" customFormat="1" ht="18" customHeight="1" outlineLevel="1">
      <c r="A34" s="340"/>
      <c r="B34" s="341" t="s">
        <v>743</v>
      </c>
      <c r="C34" s="342"/>
      <c r="D34" s="343"/>
      <c r="E34" s="344"/>
      <c r="F34" s="343"/>
      <c r="G34" s="343"/>
      <c r="H34" s="159"/>
      <c r="I34" s="345"/>
      <c r="J34" s="340">
        <f>SUBTOTAL(9,J27:J33)</f>
        <v>19</v>
      </c>
      <c r="K34" s="346">
        <f>SUBTOTAL(9,K27:K33)</f>
        <v>750400</v>
      </c>
      <c r="L34" s="347"/>
    </row>
    <row r="35" spans="1:12" s="306" customFormat="1" ht="18" customHeight="1" outlineLevel="2">
      <c r="A35" s="299">
        <v>1</v>
      </c>
      <c r="B35" s="300" t="s">
        <v>1153</v>
      </c>
      <c r="C35" s="299" t="s">
        <v>1085</v>
      </c>
      <c r="D35" s="301" t="s">
        <v>1154</v>
      </c>
      <c r="E35" s="301" t="s">
        <v>1087</v>
      </c>
      <c r="F35" s="301" t="s">
        <v>1096</v>
      </c>
      <c r="G35" s="301" t="s">
        <v>1155</v>
      </c>
      <c r="H35" s="300" t="s">
        <v>1156</v>
      </c>
      <c r="I35" s="302">
        <v>168100</v>
      </c>
      <c r="J35" s="299">
        <v>1</v>
      </c>
      <c r="K35" s="303">
        <f t="shared" si="0"/>
        <v>168100</v>
      </c>
      <c r="L35" s="301"/>
    </row>
    <row r="36" spans="1:12" s="306" customFormat="1" ht="18" customHeight="1" outlineLevel="2">
      <c r="A36" s="299">
        <v>2</v>
      </c>
      <c r="B36" s="300" t="s">
        <v>1157</v>
      </c>
      <c r="C36" s="299" t="s">
        <v>1090</v>
      </c>
      <c r="D36" s="305" t="s">
        <v>1158</v>
      </c>
      <c r="E36" s="301" t="s">
        <v>1092</v>
      </c>
      <c r="F36" s="301" t="s">
        <v>1093</v>
      </c>
      <c r="G36" s="301" t="s">
        <v>1094</v>
      </c>
      <c r="H36" s="300"/>
      <c r="I36" s="316">
        <v>9000</v>
      </c>
      <c r="J36" s="299">
        <v>10</v>
      </c>
      <c r="K36" s="303">
        <f t="shared" si="0"/>
        <v>90000</v>
      </c>
      <c r="L36" s="301"/>
    </row>
    <row r="37" spans="1:12" s="306" customFormat="1" ht="18" customHeight="1" outlineLevel="2">
      <c r="A37" s="304">
        <v>3</v>
      </c>
      <c r="B37" s="300" t="s">
        <v>1157</v>
      </c>
      <c r="C37" s="322" t="s">
        <v>1159</v>
      </c>
      <c r="D37" s="310" t="s">
        <v>1160</v>
      </c>
      <c r="E37" s="301" t="s">
        <v>1092</v>
      </c>
      <c r="F37" s="305" t="s">
        <v>1161</v>
      </c>
      <c r="G37" s="305" t="s">
        <v>1162</v>
      </c>
      <c r="H37" s="300"/>
      <c r="I37" s="302">
        <v>90000</v>
      </c>
      <c r="J37" s="299">
        <v>1</v>
      </c>
      <c r="K37" s="303">
        <f>I37*J37</f>
        <v>90000</v>
      </c>
      <c r="L37" s="301"/>
    </row>
    <row r="38" spans="1:12" s="306" customFormat="1" ht="18" customHeight="1" outlineLevel="1">
      <c r="A38" s="304"/>
      <c r="B38" s="311" t="s">
        <v>763</v>
      </c>
      <c r="C38" s="322"/>
      <c r="D38" s="310"/>
      <c r="E38" s="301"/>
      <c r="F38" s="305"/>
      <c r="G38" s="305"/>
      <c r="H38" s="300"/>
      <c r="I38" s="302"/>
      <c r="J38" s="299">
        <f>SUBTOTAL(9,J35:J37)</f>
        <v>12</v>
      </c>
      <c r="K38" s="303">
        <f>SUBTOTAL(9,K35:K37)</f>
        <v>348100</v>
      </c>
      <c r="L38" s="301"/>
    </row>
    <row r="39" spans="1:12" s="306" customFormat="1" ht="18" customHeight="1" outlineLevel="2">
      <c r="A39" s="299">
        <v>1</v>
      </c>
      <c r="B39" s="300" t="s">
        <v>1163</v>
      </c>
      <c r="C39" s="299" t="s">
        <v>1085</v>
      </c>
      <c r="D39" s="301" t="s">
        <v>1164</v>
      </c>
      <c r="E39" s="301" t="s">
        <v>1092</v>
      </c>
      <c r="F39" s="301" t="s">
        <v>1088</v>
      </c>
      <c r="G39" s="301" t="s">
        <v>1088</v>
      </c>
      <c r="H39" s="300"/>
      <c r="I39" s="302">
        <v>480</v>
      </c>
      <c r="J39" s="299">
        <v>384</v>
      </c>
      <c r="K39" s="303">
        <f t="shared" ref="K39:K60" si="1">I39*J39</f>
        <v>184320</v>
      </c>
      <c r="L39" s="301"/>
    </row>
    <row r="40" spans="1:12" s="306" customFormat="1" ht="18" customHeight="1" outlineLevel="2">
      <c r="A40" s="299">
        <v>1</v>
      </c>
      <c r="B40" s="300" t="s">
        <v>1163</v>
      </c>
      <c r="C40" s="299" t="s">
        <v>1085</v>
      </c>
      <c r="D40" s="301" t="s">
        <v>1164</v>
      </c>
      <c r="E40" s="310" t="s">
        <v>1165</v>
      </c>
      <c r="F40" s="310" t="s">
        <v>1166</v>
      </c>
      <c r="G40" s="310" t="s">
        <v>1167</v>
      </c>
      <c r="H40" s="300"/>
      <c r="I40" s="302">
        <v>5000</v>
      </c>
      <c r="J40" s="299">
        <v>45</v>
      </c>
      <c r="K40" s="303">
        <f t="shared" si="1"/>
        <v>225000</v>
      </c>
      <c r="L40" s="301"/>
    </row>
    <row r="41" spans="1:12" s="306" customFormat="1" ht="18" customHeight="1" outlineLevel="2">
      <c r="A41" s="340">
        <v>1</v>
      </c>
      <c r="B41" s="586" t="s">
        <v>1163</v>
      </c>
      <c r="C41" s="340" t="s">
        <v>1085</v>
      </c>
      <c r="D41" s="347" t="s">
        <v>1164</v>
      </c>
      <c r="E41" s="587" t="s">
        <v>1168</v>
      </c>
      <c r="F41" s="587" t="s">
        <v>1169</v>
      </c>
      <c r="G41" s="587" t="s">
        <v>1170</v>
      </c>
      <c r="H41" s="588" t="s">
        <v>1171</v>
      </c>
      <c r="I41" s="589">
        <v>93800</v>
      </c>
      <c r="J41" s="340">
        <v>1</v>
      </c>
      <c r="K41" s="346">
        <f t="shared" si="1"/>
        <v>93800</v>
      </c>
      <c r="L41" s="301"/>
    </row>
    <row r="42" spans="1:12" s="306" customFormat="1" ht="18" customHeight="1" outlineLevel="2">
      <c r="A42" s="340">
        <v>1</v>
      </c>
      <c r="B42" s="586" t="s">
        <v>1163</v>
      </c>
      <c r="C42" s="340" t="s">
        <v>1085</v>
      </c>
      <c r="D42" s="347" t="s">
        <v>1164</v>
      </c>
      <c r="E42" s="587" t="s">
        <v>1168</v>
      </c>
      <c r="F42" s="590" t="s">
        <v>1172</v>
      </c>
      <c r="G42" s="590" t="s">
        <v>1808</v>
      </c>
      <c r="H42" s="588" t="s">
        <v>1173</v>
      </c>
      <c r="I42" s="589">
        <v>20000</v>
      </c>
      <c r="J42" s="340">
        <v>1</v>
      </c>
      <c r="K42" s="346">
        <f t="shared" si="1"/>
        <v>20000</v>
      </c>
      <c r="L42" s="301"/>
    </row>
    <row r="43" spans="1:12" s="306" customFormat="1" ht="18" customHeight="1" outlineLevel="2">
      <c r="A43" s="340">
        <v>1</v>
      </c>
      <c r="B43" s="586" t="s">
        <v>1163</v>
      </c>
      <c r="C43" s="340" t="s">
        <v>1085</v>
      </c>
      <c r="D43" s="347" t="s">
        <v>1164</v>
      </c>
      <c r="E43" s="587" t="s">
        <v>1168</v>
      </c>
      <c r="F43" s="587" t="s">
        <v>1174</v>
      </c>
      <c r="G43" s="591" t="s">
        <v>1175</v>
      </c>
      <c r="H43" s="588" t="s">
        <v>1176</v>
      </c>
      <c r="I43" s="589">
        <v>13000</v>
      </c>
      <c r="J43" s="340">
        <v>1</v>
      </c>
      <c r="K43" s="346">
        <f t="shared" si="1"/>
        <v>13000</v>
      </c>
      <c r="L43" s="301"/>
    </row>
    <row r="44" spans="1:12" s="306" customFormat="1" ht="18" customHeight="1" outlineLevel="2">
      <c r="A44" s="340">
        <v>1</v>
      </c>
      <c r="B44" s="586" t="s">
        <v>1163</v>
      </c>
      <c r="C44" s="340" t="s">
        <v>1085</v>
      </c>
      <c r="D44" s="347" t="s">
        <v>1164</v>
      </c>
      <c r="E44" s="587" t="s">
        <v>1168</v>
      </c>
      <c r="F44" s="587" t="s">
        <v>1177</v>
      </c>
      <c r="G44" s="587" t="s">
        <v>1177</v>
      </c>
      <c r="H44" s="588" t="s">
        <v>1171</v>
      </c>
      <c r="I44" s="589">
        <v>34400</v>
      </c>
      <c r="J44" s="340">
        <v>1</v>
      </c>
      <c r="K44" s="346">
        <f t="shared" si="1"/>
        <v>34400</v>
      </c>
      <c r="L44" s="301"/>
    </row>
    <row r="45" spans="1:12" s="306" customFormat="1" ht="18" customHeight="1" outlineLevel="2">
      <c r="A45" s="340">
        <v>1</v>
      </c>
      <c r="B45" s="586" t="s">
        <v>1163</v>
      </c>
      <c r="C45" s="340" t="s">
        <v>1085</v>
      </c>
      <c r="D45" s="347" t="s">
        <v>1164</v>
      </c>
      <c r="E45" s="587" t="s">
        <v>1178</v>
      </c>
      <c r="F45" s="587" t="s">
        <v>1178</v>
      </c>
      <c r="G45" s="587" t="s">
        <v>1178</v>
      </c>
      <c r="H45" s="588" t="s">
        <v>1171</v>
      </c>
      <c r="I45" s="589">
        <v>78800</v>
      </c>
      <c r="J45" s="340">
        <v>1</v>
      </c>
      <c r="K45" s="346">
        <f t="shared" si="1"/>
        <v>78800</v>
      </c>
      <c r="L45" s="301"/>
    </row>
    <row r="46" spans="1:12" s="306" customFormat="1" ht="18" customHeight="1" outlineLevel="2">
      <c r="A46" s="299">
        <v>2</v>
      </c>
      <c r="B46" s="300" t="s">
        <v>1163</v>
      </c>
      <c r="C46" s="299" t="s">
        <v>1114</v>
      </c>
      <c r="D46" s="301" t="s">
        <v>1179</v>
      </c>
      <c r="E46" s="301" t="s">
        <v>1092</v>
      </c>
      <c r="F46" s="313" t="s">
        <v>1120</v>
      </c>
      <c r="G46" s="313" t="s">
        <v>1121</v>
      </c>
      <c r="H46" s="300" t="s">
        <v>1109</v>
      </c>
      <c r="I46" s="302">
        <v>255700</v>
      </c>
      <c r="J46" s="299">
        <v>1</v>
      </c>
      <c r="K46" s="303">
        <f t="shared" si="1"/>
        <v>255700</v>
      </c>
      <c r="L46" s="314"/>
    </row>
    <row r="47" spans="1:12" s="306" customFormat="1" ht="18" customHeight="1" outlineLevel="2">
      <c r="A47" s="299">
        <v>2</v>
      </c>
      <c r="B47" s="300" t="s">
        <v>1163</v>
      </c>
      <c r="C47" s="299" t="s">
        <v>1114</v>
      </c>
      <c r="D47" s="301" t="s">
        <v>1179</v>
      </c>
      <c r="E47" s="301" t="s">
        <v>1092</v>
      </c>
      <c r="F47" s="301" t="s">
        <v>1122</v>
      </c>
      <c r="G47" s="301" t="s">
        <v>1123</v>
      </c>
      <c r="H47" s="300" t="s">
        <v>1109</v>
      </c>
      <c r="I47" s="302">
        <v>70000</v>
      </c>
      <c r="J47" s="299">
        <v>1</v>
      </c>
      <c r="K47" s="303">
        <f t="shared" si="1"/>
        <v>70000</v>
      </c>
      <c r="L47" s="301"/>
    </row>
    <row r="48" spans="1:12" s="306" customFormat="1" ht="18" customHeight="1" outlineLevel="2">
      <c r="A48" s="299">
        <v>2</v>
      </c>
      <c r="B48" s="300" t="s">
        <v>1163</v>
      </c>
      <c r="C48" s="299" t="s">
        <v>1114</v>
      </c>
      <c r="D48" s="301" t="s">
        <v>1179</v>
      </c>
      <c r="E48" s="301" t="s">
        <v>1092</v>
      </c>
      <c r="F48" s="310" t="s">
        <v>1124</v>
      </c>
      <c r="G48" s="313" t="s">
        <v>1125</v>
      </c>
      <c r="H48" s="300" t="s">
        <v>1109</v>
      </c>
      <c r="I48" s="302">
        <v>310500</v>
      </c>
      <c r="J48" s="299">
        <v>1</v>
      </c>
      <c r="K48" s="303">
        <f t="shared" si="1"/>
        <v>310500</v>
      </c>
      <c r="L48" s="314"/>
    </row>
    <row r="49" spans="1:12" s="306" customFormat="1" ht="18" customHeight="1" outlineLevel="2">
      <c r="A49" s="299">
        <v>2</v>
      </c>
      <c r="B49" s="300" t="s">
        <v>1163</v>
      </c>
      <c r="C49" s="299" t="s">
        <v>1114</v>
      </c>
      <c r="D49" s="301" t="s">
        <v>1179</v>
      </c>
      <c r="E49" s="301" t="s">
        <v>1092</v>
      </c>
      <c r="F49" s="301" t="s">
        <v>1126</v>
      </c>
      <c r="G49" s="301" t="s">
        <v>1126</v>
      </c>
      <c r="H49" s="300" t="s">
        <v>1109</v>
      </c>
      <c r="I49" s="302">
        <v>220000</v>
      </c>
      <c r="J49" s="299">
        <v>1</v>
      </c>
      <c r="K49" s="303">
        <f t="shared" si="1"/>
        <v>220000</v>
      </c>
      <c r="L49" s="301"/>
    </row>
    <row r="50" spans="1:12" s="306" customFormat="1" ht="18" customHeight="1" outlineLevel="2">
      <c r="A50" s="299">
        <v>2</v>
      </c>
      <c r="B50" s="300" t="s">
        <v>1163</v>
      </c>
      <c r="C50" s="299" t="s">
        <v>1114</v>
      </c>
      <c r="D50" s="301" t="s">
        <v>1179</v>
      </c>
      <c r="E50" s="301" t="s">
        <v>1092</v>
      </c>
      <c r="F50" s="301" t="s">
        <v>1116</v>
      </c>
      <c r="G50" s="301" t="s">
        <v>1117</v>
      </c>
      <c r="H50" s="300" t="s">
        <v>1109</v>
      </c>
      <c r="I50" s="302">
        <v>1757300</v>
      </c>
      <c r="J50" s="299">
        <v>1</v>
      </c>
      <c r="K50" s="303">
        <f t="shared" si="1"/>
        <v>1757300</v>
      </c>
      <c r="L50" s="310" t="s">
        <v>1807</v>
      </c>
    </row>
    <row r="51" spans="1:12" s="306" customFormat="1" ht="18" customHeight="1" outlineLevel="2">
      <c r="A51" s="299">
        <v>2</v>
      </c>
      <c r="B51" s="300" t="s">
        <v>1163</v>
      </c>
      <c r="C51" s="299" t="s">
        <v>1114</v>
      </c>
      <c r="D51" s="301" t="s">
        <v>1179</v>
      </c>
      <c r="E51" s="301" t="s">
        <v>1092</v>
      </c>
      <c r="F51" s="301" t="s">
        <v>1118</v>
      </c>
      <c r="G51" s="301" t="s">
        <v>1119</v>
      </c>
      <c r="H51" s="300"/>
      <c r="I51" s="302">
        <v>7350</v>
      </c>
      <c r="J51" s="299">
        <v>8</v>
      </c>
      <c r="K51" s="303">
        <f t="shared" si="1"/>
        <v>58800</v>
      </c>
      <c r="L51" s="301"/>
    </row>
    <row r="52" spans="1:12" s="306" customFormat="1" ht="18" customHeight="1" outlineLevel="2">
      <c r="A52" s="299">
        <v>2</v>
      </c>
      <c r="B52" s="300" t="s">
        <v>1163</v>
      </c>
      <c r="C52" s="299" t="s">
        <v>1114</v>
      </c>
      <c r="D52" s="301" t="s">
        <v>1179</v>
      </c>
      <c r="E52" s="301" t="s">
        <v>1092</v>
      </c>
      <c r="F52" s="301" t="s">
        <v>1180</v>
      </c>
      <c r="G52" s="301" t="s">
        <v>1181</v>
      </c>
      <c r="H52" s="300"/>
      <c r="I52" s="302">
        <v>480</v>
      </c>
      <c r="J52" s="299">
        <v>204</v>
      </c>
      <c r="K52" s="303">
        <f t="shared" si="1"/>
        <v>97920</v>
      </c>
      <c r="L52" s="301"/>
    </row>
    <row r="53" spans="1:12" s="306" customFormat="1" ht="18" customHeight="1" outlineLevel="2">
      <c r="A53" s="304">
        <v>3</v>
      </c>
      <c r="B53" s="300" t="s">
        <v>1182</v>
      </c>
      <c r="C53" s="308" t="s">
        <v>1159</v>
      </c>
      <c r="D53" s="323" t="s">
        <v>1183</v>
      </c>
      <c r="E53" s="301" t="s">
        <v>1092</v>
      </c>
      <c r="F53" s="310" t="s">
        <v>1184</v>
      </c>
      <c r="G53" s="310" t="s">
        <v>1185</v>
      </c>
      <c r="H53" s="300" t="s">
        <v>1186</v>
      </c>
      <c r="I53" s="302">
        <v>500</v>
      </c>
      <c r="J53" s="299">
        <v>260</v>
      </c>
      <c r="K53" s="303">
        <f t="shared" si="1"/>
        <v>130000</v>
      </c>
      <c r="L53" s="301"/>
    </row>
    <row r="54" spans="1:12" s="306" customFormat="1" ht="18" customHeight="1" outlineLevel="1">
      <c r="A54" s="304"/>
      <c r="B54" s="311" t="s">
        <v>732</v>
      </c>
      <c r="C54" s="308"/>
      <c r="D54" s="323"/>
      <c r="E54" s="301"/>
      <c r="F54" s="310"/>
      <c r="G54" s="310"/>
      <c r="H54" s="300"/>
      <c r="I54" s="302"/>
      <c r="J54" s="299">
        <f>SUBTOTAL(9,J39:J53)</f>
        <v>911</v>
      </c>
      <c r="K54" s="303">
        <f>SUBTOTAL(9,K39:K53)</f>
        <v>3549540</v>
      </c>
      <c r="L54" s="301"/>
    </row>
    <row r="55" spans="1:12" s="306" customFormat="1" ht="18" customHeight="1" outlineLevel="2">
      <c r="A55" s="304">
        <v>1</v>
      </c>
      <c r="B55" s="300" t="s">
        <v>1187</v>
      </c>
      <c r="C55" s="299" t="s">
        <v>1090</v>
      </c>
      <c r="D55" s="301" t="s">
        <v>1188</v>
      </c>
      <c r="E55" s="301" t="s">
        <v>1092</v>
      </c>
      <c r="F55" s="305" t="s">
        <v>1136</v>
      </c>
      <c r="G55" s="305" t="s">
        <v>1137</v>
      </c>
      <c r="H55" s="317" t="s">
        <v>1098</v>
      </c>
      <c r="I55" s="324">
        <v>60000</v>
      </c>
      <c r="J55" s="304">
        <v>1</v>
      </c>
      <c r="K55" s="303">
        <f t="shared" si="1"/>
        <v>60000</v>
      </c>
      <c r="L55" s="310" t="s">
        <v>1803</v>
      </c>
    </row>
    <row r="56" spans="1:12" s="306" customFormat="1" ht="18" customHeight="1" outlineLevel="2">
      <c r="A56" s="304">
        <v>2</v>
      </c>
      <c r="B56" s="300" t="s">
        <v>1187</v>
      </c>
      <c r="C56" s="299" t="s">
        <v>1090</v>
      </c>
      <c r="D56" s="301" t="s">
        <v>1189</v>
      </c>
      <c r="E56" s="301" t="s">
        <v>1092</v>
      </c>
      <c r="F56" s="301" t="s">
        <v>1093</v>
      </c>
      <c r="G56" s="301" t="s">
        <v>1094</v>
      </c>
      <c r="H56" s="325"/>
      <c r="I56" s="324">
        <v>9000</v>
      </c>
      <c r="J56" s="304">
        <v>13</v>
      </c>
      <c r="K56" s="303">
        <f t="shared" si="1"/>
        <v>117000</v>
      </c>
      <c r="L56" s="310" t="s">
        <v>1803</v>
      </c>
    </row>
    <row r="57" spans="1:12" s="306" customFormat="1" ht="18" customHeight="1" outlineLevel="1">
      <c r="A57" s="304"/>
      <c r="B57" s="311" t="s">
        <v>1190</v>
      </c>
      <c r="C57" s="299"/>
      <c r="D57" s="301"/>
      <c r="E57" s="301"/>
      <c r="F57" s="301"/>
      <c r="G57" s="301"/>
      <c r="H57" s="325"/>
      <c r="I57" s="324"/>
      <c r="J57" s="304">
        <f>SUBTOTAL(9,J55:J56)</f>
        <v>14</v>
      </c>
      <c r="K57" s="303">
        <f>SUBTOTAL(9,K55:K56)</f>
        <v>177000</v>
      </c>
      <c r="L57" s="310"/>
    </row>
    <row r="58" spans="1:12" s="306" customFormat="1" ht="18" customHeight="1" outlineLevel="2">
      <c r="A58" s="299">
        <v>1</v>
      </c>
      <c r="B58" s="300" t="s">
        <v>1191</v>
      </c>
      <c r="C58" s="299" t="s">
        <v>1085</v>
      </c>
      <c r="D58" s="301" t="s">
        <v>1192</v>
      </c>
      <c r="E58" s="301" t="s">
        <v>1087</v>
      </c>
      <c r="F58" s="301" t="s">
        <v>1093</v>
      </c>
      <c r="G58" s="312" t="s">
        <v>1113</v>
      </c>
      <c r="H58" s="300"/>
      <c r="I58" s="302">
        <v>12000</v>
      </c>
      <c r="J58" s="299">
        <v>12</v>
      </c>
      <c r="K58" s="303">
        <f t="shared" si="1"/>
        <v>144000</v>
      </c>
      <c r="L58" s="301"/>
    </row>
    <row r="59" spans="1:12" s="306" customFormat="1" ht="18" customHeight="1" outlineLevel="2">
      <c r="A59" s="299">
        <v>2</v>
      </c>
      <c r="B59" s="300" t="s">
        <v>1191</v>
      </c>
      <c r="C59" s="299" t="s">
        <v>1085</v>
      </c>
      <c r="D59" s="301" t="s">
        <v>1193</v>
      </c>
      <c r="E59" s="301" t="s">
        <v>1087</v>
      </c>
      <c r="F59" s="301" t="s">
        <v>1194</v>
      </c>
      <c r="G59" s="301" t="s">
        <v>1195</v>
      </c>
      <c r="H59" s="300"/>
      <c r="I59" s="302">
        <v>12000</v>
      </c>
      <c r="J59" s="299">
        <v>3</v>
      </c>
      <c r="K59" s="303">
        <f t="shared" si="1"/>
        <v>36000</v>
      </c>
      <c r="L59" s="301"/>
    </row>
    <row r="60" spans="1:12" s="306" customFormat="1" ht="18" customHeight="1" outlineLevel="2">
      <c r="A60" s="299">
        <v>2</v>
      </c>
      <c r="B60" s="300" t="s">
        <v>1191</v>
      </c>
      <c r="C60" s="299" t="s">
        <v>1085</v>
      </c>
      <c r="D60" s="301" t="s">
        <v>1193</v>
      </c>
      <c r="E60" s="301" t="s">
        <v>1087</v>
      </c>
      <c r="F60" s="301" t="s">
        <v>1093</v>
      </c>
      <c r="G60" s="312" t="s">
        <v>1113</v>
      </c>
      <c r="H60" s="300"/>
      <c r="I60" s="302">
        <v>12000</v>
      </c>
      <c r="J60" s="299">
        <v>8</v>
      </c>
      <c r="K60" s="303">
        <f t="shared" si="1"/>
        <v>96000</v>
      </c>
      <c r="L60" s="301"/>
    </row>
    <row r="61" spans="1:12" s="306" customFormat="1" ht="18" customHeight="1" outlineLevel="2">
      <c r="A61" s="299">
        <v>3</v>
      </c>
      <c r="B61" s="300" t="s">
        <v>1191</v>
      </c>
      <c r="C61" s="299" t="s">
        <v>1085</v>
      </c>
      <c r="D61" s="301" t="s">
        <v>1196</v>
      </c>
      <c r="E61" s="310" t="s">
        <v>1165</v>
      </c>
      <c r="F61" s="310" t="s">
        <v>1166</v>
      </c>
      <c r="G61" s="310" t="s">
        <v>1167</v>
      </c>
      <c r="H61" s="300"/>
      <c r="I61" s="302">
        <v>5000</v>
      </c>
      <c r="J61" s="299">
        <v>15</v>
      </c>
      <c r="K61" s="303">
        <f>I61*J61</f>
        <v>75000</v>
      </c>
      <c r="L61" s="301"/>
    </row>
    <row r="62" spans="1:12" s="306" customFormat="1" ht="18" customHeight="1" outlineLevel="2">
      <c r="A62" s="299">
        <v>4</v>
      </c>
      <c r="B62" s="300" t="s">
        <v>1191</v>
      </c>
      <c r="C62" s="299" t="s">
        <v>1114</v>
      </c>
      <c r="D62" s="301" t="s">
        <v>1197</v>
      </c>
      <c r="E62" s="301" t="s">
        <v>1087</v>
      </c>
      <c r="F62" s="301" t="s">
        <v>1096</v>
      </c>
      <c r="G62" s="301" t="s">
        <v>1096</v>
      </c>
      <c r="H62" s="300" t="s">
        <v>1109</v>
      </c>
      <c r="I62" s="302">
        <v>168000</v>
      </c>
      <c r="J62" s="299">
        <v>1</v>
      </c>
      <c r="K62" s="303">
        <f t="shared" ref="K62:K67" si="2">I62*J62</f>
        <v>168000</v>
      </c>
      <c r="L62" s="301"/>
    </row>
    <row r="63" spans="1:12" s="306" customFormat="1" ht="18" customHeight="1" outlineLevel="2">
      <c r="A63" s="304">
        <v>5</v>
      </c>
      <c r="B63" s="300" t="s">
        <v>1198</v>
      </c>
      <c r="C63" s="304" t="s">
        <v>1090</v>
      </c>
      <c r="D63" s="301" t="s">
        <v>1199</v>
      </c>
      <c r="E63" s="301" t="s">
        <v>1092</v>
      </c>
      <c r="F63" s="305" t="s">
        <v>1136</v>
      </c>
      <c r="G63" s="305" t="s">
        <v>1140</v>
      </c>
      <c r="H63" s="317" t="s">
        <v>1098</v>
      </c>
      <c r="I63" s="318">
        <v>60000</v>
      </c>
      <c r="J63" s="304">
        <v>1</v>
      </c>
      <c r="K63" s="303">
        <f t="shared" si="2"/>
        <v>60000</v>
      </c>
      <c r="L63" s="301"/>
    </row>
    <row r="64" spans="1:12" s="306" customFormat="1" ht="18" customHeight="1" outlineLevel="1">
      <c r="A64" s="304"/>
      <c r="B64" s="311" t="s">
        <v>1200</v>
      </c>
      <c r="C64" s="304"/>
      <c r="D64" s="301"/>
      <c r="E64" s="301"/>
      <c r="F64" s="305"/>
      <c r="G64" s="305"/>
      <c r="H64" s="317"/>
      <c r="I64" s="318"/>
      <c r="J64" s="304">
        <f>SUBTOTAL(9,J58:J63)</f>
        <v>40</v>
      </c>
      <c r="K64" s="303">
        <f>SUBTOTAL(9,K58:K63)</f>
        <v>579000</v>
      </c>
      <c r="L64" s="301"/>
    </row>
    <row r="65" spans="1:12" s="306" customFormat="1" ht="18" customHeight="1" outlineLevel="2">
      <c r="A65" s="299">
        <v>1</v>
      </c>
      <c r="B65" s="300" t="s">
        <v>1201</v>
      </c>
      <c r="C65" s="299" t="s">
        <v>1129</v>
      </c>
      <c r="D65" s="301" t="s">
        <v>1202</v>
      </c>
      <c r="E65" s="301" t="s">
        <v>1087</v>
      </c>
      <c r="F65" s="301" t="s">
        <v>1093</v>
      </c>
      <c r="G65" s="301" t="s">
        <v>1131</v>
      </c>
      <c r="H65" s="300"/>
      <c r="I65" s="302">
        <v>20000</v>
      </c>
      <c r="J65" s="299">
        <v>3</v>
      </c>
      <c r="K65" s="303">
        <f t="shared" si="2"/>
        <v>60000</v>
      </c>
      <c r="L65" s="301"/>
    </row>
    <row r="66" spans="1:12" s="306" customFormat="1" ht="18" customHeight="1" outlineLevel="2">
      <c r="A66" s="304">
        <v>2</v>
      </c>
      <c r="B66" s="300" t="s">
        <v>1203</v>
      </c>
      <c r="C66" s="304" t="s">
        <v>1133</v>
      </c>
      <c r="D66" s="305" t="s">
        <v>1204</v>
      </c>
      <c r="E66" s="301" t="s">
        <v>1092</v>
      </c>
      <c r="F66" s="305" t="s">
        <v>1136</v>
      </c>
      <c r="G66" s="305" t="s">
        <v>1205</v>
      </c>
      <c r="H66" s="300" t="s">
        <v>1206</v>
      </c>
      <c r="I66" s="324">
        <v>60000</v>
      </c>
      <c r="J66" s="304">
        <v>1</v>
      </c>
      <c r="K66" s="303">
        <f t="shared" si="2"/>
        <v>60000</v>
      </c>
      <c r="L66" s="301"/>
    </row>
    <row r="67" spans="1:12" s="306" customFormat="1" ht="18" customHeight="1" outlineLevel="2">
      <c r="A67" s="304">
        <v>3</v>
      </c>
      <c r="B67" s="300" t="s">
        <v>1203</v>
      </c>
      <c r="C67" s="304" t="s">
        <v>1133</v>
      </c>
      <c r="D67" s="301" t="s">
        <v>1207</v>
      </c>
      <c r="E67" s="301" t="s">
        <v>1092</v>
      </c>
      <c r="F67" s="305" t="s">
        <v>1136</v>
      </c>
      <c r="G67" s="305" t="s">
        <v>1140</v>
      </c>
      <c r="H67" s="300" t="s">
        <v>1206</v>
      </c>
      <c r="I67" s="324">
        <v>60000</v>
      </c>
      <c r="J67" s="304">
        <v>1</v>
      </c>
      <c r="K67" s="303">
        <f t="shared" si="2"/>
        <v>60000</v>
      </c>
      <c r="L67" s="301"/>
    </row>
    <row r="68" spans="1:12" s="306" customFormat="1" ht="18" customHeight="1" outlineLevel="1">
      <c r="A68" s="304"/>
      <c r="B68" s="311" t="s">
        <v>1208</v>
      </c>
      <c r="C68" s="304"/>
      <c r="D68" s="301"/>
      <c r="E68" s="301"/>
      <c r="F68" s="305"/>
      <c r="G68" s="305"/>
      <c r="H68" s="300"/>
      <c r="I68" s="324"/>
      <c r="J68" s="304">
        <f>SUBTOTAL(9,J65:J67)</f>
        <v>5</v>
      </c>
      <c r="K68" s="303">
        <f>SUBTOTAL(9,K65:K67)</f>
        <v>180000</v>
      </c>
      <c r="L68" s="301"/>
    </row>
    <row r="69" spans="1:12" s="306" customFormat="1" ht="18" customHeight="1">
      <c r="A69" s="304"/>
      <c r="B69" s="311" t="s">
        <v>487</v>
      </c>
      <c r="C69" s="304"/>
      <c r="D69" s="301"/>
      <c r="E69" s="301"/>
      <c r="F69" s="305"/>
      <c r="G69" s="305"/>
      <c r="H69" s="300"/>
      <c r="I69" s="324"/>
      <c r="J69" s="304">
        <f>SUBTOTAL(9,J3:J67)</f>
        <v>1341</v>
      </c>
      <c r="K69" s="303">
        <f>SUBTOTAL(9,K3:K67)</f>
        <v>14740000</v>
      </c>
      <c r="L69" s="301"/>
    </row>
    <row r="71" spans="1:12">
      <c r="K71" s="281"/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dimension ref="A1:U438"/>
  <sheetViews>
    <sheetView topLeftCell="A412" workbookViewId="0">
      <selection activeCell="D51" sqref="D51"/>
    </sheetView>
  </sheetViews>
  <sheetFormatPr defaultRowHeight="15.75"/>
  <cols>
    <col min="1" max="1" width="9" style="326"/>
    <col min="2" max="2" width="34.75" style="326" customWidth="1"/>
    <col min="3" max="3" width="26.25" style="326" customWidth="1"/>
    <col min="4" max="4" width="41" style="337" customWidth="1"/>
    <col min="5" max="5" width="17.125" style="337" customWidth="1"/>
    <col min="6" max="6" width="9" style="338"/>
    <col min="7" max="7" width="9" style="326"/>
    <col min="8" max="8" width="12.75" style="338" bestFit="1" customWidth="1"/>
    <col min="9" max="9" width="54.625" style="339" hidden="1" customWidth="1"/>
    <col min="10" max="21" width="9" style="326"/>
    <col min="22" max="16384" width="9" style="330"/>
  </cols>
  <sheetData>
    <row r="1" spans="1:9" s="326" customFormat="1" ht="18.75">
      <c r="A1" s="855" t="s">
        <v>1209</v>
      </c>
      <c r="B1" s="855"/>
      <c r="C1" s="855"/>
      <c r="D1" s="855"/>
      <c r="E1" s="855"/>
      <c r="F1" s="855"/>
      <c r="G1" s="855"/>
      <c r="H1" s="855"/>
      <c r="I1" s="855"/>
    </row>
    <row r="2" spans="1:9" s="327" customFormat="1">
      <c r="A2" s="856" t="s">
        <v>1210</v>
      </c>
      <c r="B2" s="856" t="s">
        <v>1211</v>
      </c>
      <c r="C2" s="856" t="s">
        <v>1212</v>
      </c>
      <c r="D2" s="856" t="s">
        <v>1213</v>
      </c>
      <c r="E2" s="856" t="s">
        <v>1214</v>
      </c>
      <c r="F2" s="857" t="s">
        <v>1215</v>
      </c>
      <c r="G2" s="856" t="s">
        <v>1216</v>
      </c>
      <c r="H2" s="857" t="s">
        <v>1217</v>
      </c>
      <c r="I2" s="858" t="s">
        <v>1218</v>
      </c>
    </row>
    <row r="3" spans="1:9" s="327" customFormat="1">
      <c r="A3" s="856"/>
      <c r="B3" s="856"/>
      <c r="C3" s="856"/>
      <c r="D3" s="856"/>
      <c r="E3" s="856"/>
      <c r="F3" s="857"/>
      <c r="G3" s="856"/>
      <c r="H3" s="857"/>
      <c r="I3" s="858"/>
    </row>
    <row r="4" spans="1:9" s="326" customFormat="1">
      <c r="A4" s="328" t="s">
        <v>1219</v>
      </c>
      <c r="B4" s="189" t="s">
        <v>1220</v>
      </c>
      <c r="C4" s="189" t="s">
        <v>1221</v>
      </c>
      <c r="D4" s="189" t="s">
        <v>1222</v>
      </c>
      <c r="E4" s="328" t="s">
        <v>1223</v>
      </c>
      <c r="F4" s="329">
        <v>8100</v>
      </c>
      <c r="G4" s="328">
        <v>48</v>
      </c>
      <c r="H4" s="329">
        <f>F4*G4</f>
        <v>388800</v>
      </c>
      <c r="I4" s="189" t="s">
        <v>1224</v>
      </c>
    </row>
    <row r="5" spans="1:9" s="326" customFormat="1">
      <c r="A5" s="328" t="s">
        <v>1219</v>
      </c>
      <c r="B5" s="189" t="s">
        <v>1225</v>
      </c>
      <c r="C5" s="189" t="s">
        <v>1226</v>
      </c>
      <c r="D5" s="328" t="s">
        <v>1227</v>
      </c>
      <c r="E5" s="328" t="s">
        <v>1223</v>
      </c>
      <c r="F5" s="329">
        <v>1100</v>
      </c>
      <c r="G5" s="328">
        <v>96</v>
      </c>
      <c r="H5" s="329">
        <f t="shared" ref="H5:H45" si="0">F5*G5</f>
        <v>105600</v>
      </c>
      <c r="I5" s="189" t="s">
        <v>1224</v>
      </c>
    </row>
    <row r="6" spans="1:9" s="326" customFormat="1">
      <c r="A6" s="328" t="s">
        <v>1219</v>
      </c>
      <c r="B6" s="189" t="s">
        <v>1225</v>
      </c>
      <c r="C6" s="189" t="s">
        <v>1226</v>
      </c>
      <c r="D6" s="328" t="s">
        <v>1228</v>
      </c>
      <c r="E6" s="328" t="s">
        <v>1223</v>
      </c>
      <c r="F6" s="329">
        <v>1100</v>
      </c>
      <c r="G6" s="328">
        <v>48</v>
      </c>
      <c r="H6" s="329">
        <f t="shared" si="0"/>
        <v>52800</v>
      </c>
      <c r="I6" s="189" t="s">
        <v>1224</v>
      </c>
    </row>
    <row r="7" spans="1:9" s="326" customFormat="1">
      <c r="A7" s="328" t="s">
        <v>1219</v>
      </c>
      <c r="B7" s="189" t="s">
        <v>1225</v>
      </c>
      <c r="C7" s="189" t="s">
        <v>1226</v>
      </c>
      <c r="D7" s="328" t="s">
        <v>1229</v>
      </c>
      <c r="E7" s="189" t="s">
        <v>1230</v>
      </c>
      <c r="F7" s="329">
        <v>500</v>
      </c>
      <c r="G7" s="328">
        <v>48</v>
      </c>
      <c r="H7" s="329">
        <f t="shared" si="0"/>
        <v>24000</v>
      </c>
      <c r="I7" s="189" t="s">
        <v>1224</v>
      </c>
    </row>
    <row r="8" spans="1:9" s="326" customFormat="1">
      <c r="A8" s="328" t="s">
        <v>1219</v>
      </c>
      <c r="B8" s="189" t="s">
        <v>1225</v>
      </c>
      <c r="C8" s="189" t="s">
        <v>1226</v>
      </c>
      <c r="D8" s="328" t="s">
        <v>1231</v>
      </c>
      <c r="E8" s="189" t="s">
        <v>1230</v>
      </c>
      <c r="F8" s="329">
        <v>2700</v>
      </c>
      <c r="G8" s="328">
        <v>48</v>
      </c>
      <c r="H8" s="329">
        <f t="shared" si="0"/>
        <v>129600</v>
      </c>
      <c r="I8" s="189" t="s">
        <v>1224</v>
      </c>
    </row>
    <row r="9" spans="1:9" s="326" customFormat="1">
      <c r="A9" s="328" t="s">
        <v>1219</v>
      </c>
      <c r="B9" s="189" t="s">
        <v>1225</v>
      </c>
      <c r="C9" s="189" t="s">
        <v>1226</v>
      </c>
      <c r="D9" s="328" t="s">
        <v>1232</v>
      </c>
      <c r="E9" s="328" t="s">
        <v>1233</v>
      </c>
      <c r="F9" s="329">
        <v>600</v>
      </c>
      <c r="G9" s="328">
        <v>48</v>
      </c>
      <c r="H9" s="329">
        <f t="shared" si="0"/>
        <v>28800</v>
      </c>
      <c r="I9" s="189" t="s">
        <v>1224</v>
      </c>
    </row>
    <row r="10" spans="1:9" s="326" customFormat="1">
      <c r="A10" s="328" t="s">
        <v>1219</v>
      </c>
      <c r="B10" s="189" t="s">
        <v>1225</v>
      </c>
      <c r="C10" s="189" t="s">
        <v>1226</v>
      </c>
      <c r="D10" s="328" t="s">
        <v>1234</v>
      </c>
      <c r="E10" s="328" t="s">
        <v>1235</v>
      </c>
      <c r="F10" s="329">
        <v>15200</v>
      </c>
      <c r="G10" s="328">
        <v>2</v>
      </c>
      <c r="H10" s="329">
        <f t="shared" si="0"/>
        <v>30400</v>
      </c>
      <c r="I10" s="189" t="s">
        <v>1224</v>
      </c>
    </row>
    <row r="11" spans="1:9" s="326" customFormat="1">
      <c r="A11" s="328" t="s">
        <v>1219</v>
      </c>
      <c r="B11" s="189" t="s">
        <v>1225</v>
      </c>
      <c r="C11" s="189" t="s">
        <v>1236</v>
      </c>
      <c r="D11" s="328" t="s">
        <v>1237</v>
      </c>
      <c r="E11" s="328" t="s">
        <v>1223</v>
      </c>
      <c r="F11" s="329">
        <v>1720</v>
      </c>
      <c r="G11" s="328">
        <v>14</v>
      </c>
      <c r="H11" s="329">
        <f t="shared" si="0"/>
        <v>24080</v>
      </c>
      <c r="I11" s="328" t="s">
        <v>1238</v>
      </c>
    </row>
    <row r="12" spans="1:9" s="326" customFormat="1">
      <c r="A12" s="328" t="s">
        <v>1219</v>
      </c>
      <c r="B12" s="189" t="s">
        <v>1225</v>
      </c>
      <c r="C12" s="189" t="s">
        <v>1236</v>
      </c>
      <c r="D12" s="328" t="s">
        <v>1239</v>
      </c>
      <c r="E12" s="328" t="s">
        <v>1223</v>
      </c>
      <c r="F12" s="329">
        <v>1720</v>
      </c>
      <c r="G12" s="328">
        <v>14</v>
      </c>
      <c r="H12" s="329">
        <f t="shared" si="0"/>
        <v>24080</v>
      </c>
      <c r="I12" s="328" t="s">
        <v>1238</v>
      </c>
    </row>
    <row r="13" spans="1:9" s="326" customFormat="1">
      <c r="A13" s="328" t="s">
        <v>1219</v>
      </c>
      <c r="B13" s="189" t="s">
        <v>1225</v>
      </c>
      <c r="C13" s="189" t="s">
        <v>1236</v>
      </c>
      <c r="D13" s="328" t="s">
        <v>1240</v>
      </c>
      <c r="E13" s="328" t="s">
        <v>1223</v>
      </c>
      <c r="F13" s="329">
        <v>1720</v>
      </c>
      <c r="G13" s="328">
        <v>7</v>
      </c>
      <c r="H13" s="329">
        <f t="shared" si="0"/>
        <v>12040</v>
      </c>
      <c r="I13" s="328" t="s">
        <v>1238</v>
      </c>
    </row>
    <row r="14" spans="1:9" s="326" customFormat="1">
      <c r="A14" s="328" t="s">
        <v>1219</v>
      </c>
      <c r="B14" s="189" t="s">
        <v>1225</v>
      </c>
      <c r="C14" s="189" t="s">
        <v>1236</v>
      </c>
      <c r="D14" s="328" t="s">
        <v>1241</v>
      </c>
      <c r="E14" s="328" t="s">
        <v>1223</v>
      </c>
      <c r="F14" s="329">
        <v>6220</v>
      </c>
      <c r="G14" s="328">
        <v>1</v>
      </c>
      <c r="H14" s="329">
        <f t="shared" si="0"/>
        <v>6220</v>
      </c>
      <c r="I14" s="328" t="s">
        <v>1238</v>
      </c>
    </row>
    <row r="15" spans="1:9" s="326" customFormat="1">
      <c r="A15" s="328" t="s">
        <v>1219</v>
      </c>
      <c r="B15" s="189" t="s">
        <v>1225</v>
      </c>
      <c r="C15" s="189" t="s">
        <v>1236</v>
      </c>
      <c r="D15" s="328" t="s">
        <v>1242</v>
      </c>
      <c r="E15" s="328" t="s">
        <v>1223</v>
      </c>
      <c r="F15" s="329">
        <v>200</v>
      </c>
      <c r="G15" s="328">
        <v>10</v>
      </c>
      <c r="H15" s="329">
        <f t="shared" si="0"/>
        <v>2000</v>
      </c>
      <c r="I15" s="328" t="s">
        <v>1238</v>
      </c>
    </row>
    <row r="16" spans="1:9" s="326" customFormat="1">
      <c r="A16" s="328" t="s">
        <v>1219</v>
      </c>
      <c r="B16" s="189" t="s">
        <v>1225</v>
      </c>
      <c r="C16" s="189" t="s">
        <v>1236</v>
      </c>
      <c r="D16" s="328" t="s">
        <v>1243</v>
      </c>
      <c r="E16" s="328" t="s">
        <v>1223</v>
      </c>
      <c r="F16" s="329">
        <v>38000</v>
      </c>
      <c r="G16" s="328">
        <v>1</v>
      </c>
      <c r="H16" s="329">
        <f t="shared" si="0"/>
        <v>38000</v>
      </c>
      <c r="I16" s="328" t="s">
        <v>1238</v>
      </c>
    </row>
    <row r="17" spans="1:9" s="326" customFormat="1">
      <c r="A17" s="328" t="s">
        <v>1219</v>
      </c>
      <c r="B17" s="189" t="s">
        <v>1225</v>
      </c>
      <c r="C17" s="189" t="s">
        <v>1236</v>
      </c>
      <c r="D17" s="328" t="s">
        <v>1244</v>
      </c>
      <c r="E17" s="328" t="s">
        <v>1223</v>
      </c>
      <c r="F17" s="329">
        <v>4500</v>
      </c>
      <c r="G17" s="328">
        <v>2</v>
      </c>
      <c r="H17" s="329">
        <f t="shared" si="0"/>
        <v>9000</v>
      </c>
      <c r="I17" s="328" t="s">
        <v>1238</v>
      </c>
    </row>
    <row r="18" spans="1:9" s="326" customFormat="1">
      <c r="A18" s="328" t="s">
        <v>1219</v>
      </c>
      <c r="B18" s="189" t="s">
        <v>1225</v>
      </c>
      <c r="C18" s="189" t="s">
        <v>1236</v>
      </c>
      <c r="D18" s="328" t="s">
        <v>1245</v>
      </c>
      <c r="E18" s="328" t="s">
        <v>1223</v>
      </c>
      <c r="F18" s="329">
        <v>28000</v>
      </c>
      <c r="G18" s="328">
        <v>1</v>
      </c>
      <c r="H18" s="329">
        <f t="shared" si="0"/>
        <v>28000</v>
      </c>
      <c r="I18" s="328" t="s">
        <v>1238</v>
      </c>
    </row>
    <row r="19" spans="1:9" s="326" customFormat="1">
      <c r="A19" s="328" t="s">
        <v>1219</v>
      </c>
      <c r="B19" s="189" t="s">
        <v>1225</v>
      </c>
      <c r="C19" s="189" t="s">
        <v>1236</v>
      </c>
      <c r="D19" s="328" t="s">
        <v>1246</v>
      </c>
      <c r="E19" s="328" t="s">
        <v>1223</v>
      </c>
      <c r="F19" s="329">
        <v>18000</v>
      </c>
      <c r="G19" s="328">
        <v>1</v>
      </c>
      <c r="H19" s="329">
        <f t="shared" si="0"/>
        <v>18000</v>
      </c>
      <c r="I19" s="328" t="s">
        <v>1238</v>
      </c>
    </row>
    <row r="20" spans="1:9" s="326" customFormat="1">
      <c r="A20" s="328" t="s">
        <v>1219</v>
      </c>
      <c r="B20" s="189" t="s">
        <v>1225</v>
      </c>
      <c r="C20" s="189" t="s">
        <v>1236</v>
      </c>
      <c r="D20" s="328" t="s">
        <v>1247</v>
      </c>
      <c r="E20" s="328" t="s">
        <v>1248</v>
      </c>
      <c r="F20" s="329">
        <v>960</v>
      </c>
      <c r="G20" s="328">
        <v>8</v>
      </c>
      <c r="H20" s="329">
        <f t="shared" si="0"/>
        <v>7680</v>
      </c>
      <c r="I20" s="328" t="s">
        <v>1238</v>
      </c>
    </row>
    <row r="21" spans="1:9" s="326" customFormat="1">
      <c r="A21" s="328" t="s">
        <v>1219</v>
      </c>
      <c r="B21" s="189" t="s">
        <v>1225</v>
      </c>
      <c r="C21" s="189" t="s">
        <v>1236</v>
      </c>
      <c r="D21" s="328" t="s">
        <v>1249</v>
      </c>
      <c r="E21" s="328" t="s">
        <v>1223</v>
      </c>
      <c r="F21" s="329">
        <v>10000</v>
      </c>
      <c r="G21" s="328">
        <v>1</v>
      </c>
      <c r="H21" s="329">
        <f t="shared" si="0"/>
        <v>10000</v>
      </c>
      <c r="I21" s="328" t="s">
        <v>1238</v>
      </c>
    </row>
    <row r="22" spans="1:9" s="326" customFormat="1">
      <c r="A22" s="328" t="s">
        <v>1219</v>
      </c>
      <c r="B22" s="189" t="s">
        <v>1225</v>
      </c>
      <c r="C22" s="189" t="s">
        <v>1236</v>
      </c>
      <c r="D22" s="328" t="s">
        <v>1250</v>
      </c>
      <c r="E22" s="328" t="s">
        <v>1251</v>
      </c>
      <c r="F22" s="329">
        <v>5000</v>
      </c>
      <c r="G22" s="328">
        <v>1</v>
      </c>
      <c r="H22" s="329">
        <f t="shared" si="0"/>
        <v>5000</v>
      </c>
      <c r="I22" s="328" t="s">
        <v>1238</v>
      </c>
    </row>
    <row r="23" spans="1:9" s="326" customFormat="1">
      <c r="A23" s="328" t="s">
        <v>1219</v>
      </c>
      <c r="B23" s="189" t="s">
        <v>1225</v>
      </c>
      <c r="C23" s="189" t="s">
        <v>1236</v>
      </c>
      <c r="D23" s="328" t="s">
        <v>1252</v>
      </c>
      <c r="E23" s="328" t="s">
        <v>1253</v>
      </c>
      <c r="F23" s="329">
        <v>5000</v>
      </c>
      <c r="G23" s="328">
        <v>1</v>
      </c>
      <c r="H23" s="329">
        <f t="shared" si="0"/>
        <v>5000</v>
      </c>
      <c r="I23" s="328" t="s">
        <v>1238</v>
      </c>
    </row>
    <row r="24" spans="1:9" s="326" customFormat="1">
      <c r="A24" s="328" t="s">
        <v>1219</v>
      </c>
      <c r="B24" s="189" t="s">
        <v>1225</v>
      </c>
      <c r="C24" s="189" t="s">
        <v>1236</v>
      </c>
      <c r="D24" s="328" t="s">
        <v>1254</v>
      </c>
      <c r="E24" s="328" t="s">
        <v>1255</v>
      </c>
      <c r="F24" s="329">
        <v>2500</v>
      </c>
      <c r="G24" s="328">
        <v>3</v>
      </c>
      <c r="H24" s="329">
        <f t="shared" si="0"/>
        <v>7500</v>
      </c>
      <c r="I24" s="328" t="s">
        <v>1238</v>
      </c>
    </row>
    <row r="25" spans="1:9" s="326" customFormat="1">
      <c r="A25" s="328" t="s">
        <v>1219</v>
      </c>
      <c r="B25" s="189" t="s">
        <v>1225</v>
      </c>
      <c r="C25" s="189" t="s">
        <v>1236</v>
      </c>
      <c r="D25" s="328" t="s">
        <v>1256</v>
      </c>
      <c r="E25" s="328" t="s">
        <v>1257</v>
      </c>
      <c r="F25" s="329">
        <v>300</v>
      </c>
      <c r="G25" s="328">
        <v>6</v>
      </c>
      <c r="H25" s="329">
        <f t="shared" si="0"/>
        <v>1800</v>
      </c>
      <c r="I25" s="328" t="s">
        <v>1238</v>
      </c>
    </row>
    <row r="26" spans="1:9" s="326" customFormat="1">
      <c r="A26" s="328" t="s">
        <v>1219</v>
      </c>
      <c r="B26" s="189" t="s">
        <v>1225</v>
      </c>
      <c r="C26" s="189" t="s">
        <v>1236</v>
      </c>
      <c r="D26" s="328" t="s">
        <v>1258</v>
      </c>
      <c r="E26" s="328" t="s">
        <v>1259</v>
      </c>
      <c r="F26" s="329">
        <v>360</v>
      </c>
      <c r="G26" s="328">
        <v>2</v>
      </c>
      <c r="H26" s="329">
        <f t="shared" si="0"/>
        <v>720</v>
      </c>
      <c r="I26" s="328" t="s">
        <v>1238</v>
      </c>
    </row>
    <row r="27" spans="1:9" s="326" customFormat="1">
      <c r="A27" s="328" t="s">
        <v>1219</v>
      </c>
      <c r="B27" s="189" t="s">
        <v>1225</v>
      </c>
      <c r="C27" s="189" t="s">
        <v>1236</v>
      </c>
      <c r="D27" s="328" t="s">
        <v>1260</v>
      </c>
      <c r="E27" s="328" t="s">
        <v>1223</v>
      </c>
      <c r="F27" s="329">
        <v>2140</v>
      </c>
      <c r="G27" s="328">
        <v>1</v>
      </c>
      <c r="H27" s="329">
        <f t="shared" si="0"/>
        <v>2140</v>
      </c>
      <c r="I27" s="328" t="s">
        <v>1238</v>
      </c>
    </row>
    <row r="28" spans="1:9" s="326" customFormat="1">
      <c r="A28" s="328" t="s">
        <v>1219</v>
      </c>
      <c r="B28" s="189" t="s">
        <v>1225</v>
      </c>
      <c r="C28" s="189" t="s">
        <v>1236</v>
      </c>
      <c r="D28" s="328" t="s">
        <v>1261</v>
      </c>
      <c r="E28" s="328" t="s">
        <v>1223</v>
      </c>
      <c r="F28" s="329">
        <v>2800</v>
      </c>
      <c r="G28" s="328">
        <v>1</v>
      </c>
      <c r="H28" s="329">
        <f t="shared" si="0"/>
        <v>2800</v>
      </c>
      <c r="I28" s="328" t="s">
        <v>1238</v>
      </c>
    </row>
    <row r="29" spans="1:9" s="326" customFormat="1">
      <c r="A29" s="328" t="s">
        <v>1219</v>
      </c>
      <c r="B29" s="189" t="s">
        <v>1225</v>
      </c>
      <c r="C29" s="189" t="s">
        <v>1236</v>
      </c>
      <c r="D29" s="328" t="s">
        <v>1262</v>
      </c>
      <c r="E29" s="328" t="s">
        <v>1223</v>
      </c>
      <c r="F29" s="329">
        <v>10000</v>
      </c>
      <c r="G29" s="328">
        <v>1</v>
      </c>
      <c r="H29" s="329">
        <f t="shared" si="0"/>
        <v>10000</v>
      </c>
      <c r="I29" s="328" t="s">
        <v>1238</v>
      </c>
    </row>
    <row r="30" spans="1:9" s="326" customFormat="1">
      <c r="A30" s="328" t="s">
        <v>1219</v>
      </c>
      <c r="B30" s="189" t="s">
        <v>1225</v>
      </c>
      <c r="C30" s="189" t="s">
        <v>1236</v>
      </c>
      <c r="D30" s="328" t="s">
        <v>1263</v>
      </c>
      <c r="E30" s="328" t="s">
        <v>1223</v>
      </c>
      <c r="F30" s="329">
        <v>240</v>
      </c>
      <c r="G30" s="328">
        <v>36</v>
      </c>
      <c r="H30" s="329">
        <f t="shared" si="0"/>
        <v>8640</v>
      </c>
      <c r="I30" s="328" t="s">
        <v>1238</v>
      </c>
    </row>
    <row r="31" spans="1:9" s="326" customFormat="1">
      <c r="A31" s="328" t="s">
        <v>1219</v>
      </c>
      <c r="B31" s="189" t="s">
        <v>1225</v>
      </c>
      <c r="C31" s="189" t="s">
        <v>1236</v>
      </c>
      <c r="D31" s="328" t="s">
        <v>1264</v>
      </c>
      <c r="E31" s="328" t="s">
        <v>1223</v>
      </c>
      <c r="F31" s="329">
        <v>160</v>
      </c>
      <c r="G31" s="328">
        <v>36</v>
      </c>
      <c r="H31" s="329">
        <f t="shared" si="0"/>
        <v>5760</v>
      </c>
      <c r="I31" s="328" t="s">
        <v>1238</v>
      </c>
    </row>
    <row r="32" spans="1:9" s="326" customFormat="1">
      <c r="A32" s="328" t="s">
        <v>1219</v>
      </c>
      <c r="B32" s="189" t="s">
        <v>1225</v>
      </c>
      <c r="C32" s="189" t="s">
        <v>1236</v>
      </c>
      <c r="D32" s="328" t="s">
        <v>1265</v>
      </c>
      <c r="E32" s="328" t="s">
        <v>1223</v>
      </c>
      <c r="F32" s="329">
        <v>80</v>
      </c>
      <c r="G32" s="328">
        <v>10</v>
      </c>
      <c r="H32" s="329">
        <f t="shared" si="0"/>
        <v>800</v>
      </c>
      <c r="I32" s="328" t="s">
        <v>1238</v>
      </c>
    </row>
    <row r="33" spans="1:9" s="326" customFormat="1">
      <c r="A33" s="328" t="s">
        <v>1219</v>
      </c>
      <c r="B33" s="189" t="s">
        <v>1225</v>
      </c>
      <c r="C33" s="189" t="s">
        <v>1236</v>
      </c>
      <c r="D33" s="328" t="s">
        <v>1266</v>
      </c>
      <c r="E33" s="328" t="s">
        <v>1223</v>
      </c>
      <c r="F33" s="329">
        <v>4</v>
      </c>
      <c r="G33" s="328">
        <v>360</v>
      </c>
      <c r="H33" s="329">
        <f t="shared" si="0"/>
        <v>1440</v>
      </c>
      <c r="I33" s="328" t="s">
        <v>1238</v>
      </c>
    </row>
    <row r="34" spans="1:9" s="326" customFormat="1">
      <c r="A34" s="328" t="s">
        <v>1219</v>
      </c>
      <c r="B34" s="189" t="s">
        <v>1225</v>
      </c>
      <c r="C34" s="189" t="s">
        <v>1236</v>
      </c>
      <c r="D34" s="328" t="s">
        <v>1267</v>
      </c>
      <c r="E34" s="328" t="s">
        <v>1223</v>
      </c>
      <c r="F34" s="329">
        <v>360</v>
      </c>
      <c r="G34" s="328">
        <v>7</v>
      </c>
      <c r="H34" s="329">
        <f t="shared" si="0"/>
        <v>2520</v>
      </c>
      <c r="I34" s="328" t="s">
        <v>1238</v>
      </c>
    </row>
    <row r="35" spans="1:9" s="326" customFormat="1">
      <c r="A35" s="328" t="s">
        <v>1219</v>
      </c>
      <c r="B35" s="189" t="s">
        <v>1225</v>
      </c>
      <c r="C35" s="189" t="s">
        <v>1236</v>
      </c>
      <c r="D35" s="328" t="s">
        <v>1268</v>
      </c>
      <c r="E35" s="189" t="s">
        <v>1230</v>
      </c>
      <c r="F35" s="329">
        <v>480</v>
      </c>
      <c r="G35" s="328">
        <v>1</v>
      </c>
      <c r="H35" s="329">
        <f t="shared" si="0"/>
        <v>480</v>
      </c>
      <c r="I35" s="328" t="s">
        <v>1238</v>
      </c>
    </row>
    <row r="36" spans="1:9" s="326" customFormat="1">
      <c r="A36" s="328" t="s">
        <v>1219</v>
      </c>
      <c r="B36" s="189" t="s">
        <v>1225</v>
      </c>
      <c r="C36" s="189" t="s">
        <v>1236</v>
      </c>
      <c r="D36" s="328" t="s">
        <v>1269</v>
      </c>
      <c r="E36" s="328" t="s">
        <v>1270</v>
      </c>
      <c r="F36" s="329">
        <v>22000</v>
      </c>
      <c r="G36" s="328">
        <v>1</v>
      </c>
      <c r="H36" s="329">
        <f t="shared" si="0"/>
        <v>22000</v>
      </c>
      <c r="I36" s="328" t="s">
        <v>1238</v>
      </c>
    </row>
    <row r="37" spans="1:9" s="326" customFormat="1">
      <c r="A37" s="328" t="s">
        <v>1219</v>
      </c>
      <c r="B37" s="189" t="s">
        <v>1225</v>
      </c>
      <c r="C37" s="189" t="s">
        <v>1236</v>
      </c>
      <c r="D37" s="328" t="s">
        <v>1271</v>
      </c>
      <c r="E37" s="328" t="s">
        <v>1272</v>
      </c>
      <c r="F37" s="329">
        <v>9600</v>
      </c>
      <c r="G37" s="328">
        <v>1</v>
      </c>
      <c r="H37" s="329">
        <f t="shared" si="0"/>
        <v>9600</v>
      </c>
      <c r="I37" s="328" t="s">
        <v>1238</v>
      </c>
    </row>
    <row r="38" spans="1:9" s="326" customFormat="1">
      <c r="A38" s="328" t="s">
        <v>1219</v>
      </c>
      <c r="B38" s="189" t="s">
        <v>1225</v>
      </c>
      <c r="C38" s="189" t="s">
        <v>1236</v>
      </c>
      <c r="D38" s="328" t="s">
        <v>1273</v>
      </c>
      <c r="E38" s="328" t="s">
        <v>1274</v>
      </c>
      <c r="F38" s="329">
        <v>2400</v>
      </c>
      <c r="G38" s="328">
        <v>1</v>
      </c>
      <c r="H38" s="329">
        <f t="shared" si="0"/>
        <v>2400</v>
      </c>
      <c r="I38" s="328" t="s">
        <v>1238</v>
      </c>
    </row>
    <row r="39" spans="1:9" s="326" customFormat="1">
      <c r="A39" s="328" t="s">
        <v>1219</v>
      </c>
      <c r="B39" s="189" t="s">
        <v>1225</v>
      </c>
      <c r="C39" s="189" t="s">
        <v>1236</v>
      </c>
      <c r="D39" s="328" t="s">
        <v>1275</v>
      </c>
      <c r="E39" s="328" t="s">
        <v>1276</v>
      </c>
      <c r="F39" s="329">
        <v>400</v>
      </c>
      <c r="G39" s="328">
        <v>1</v>
      </c>
      <c r="H39" s="329">
        <f t="shared" si="0"/>
        <v>400</v>
      </c>
      <c r="I39" s="328" t="s">
        <v>1238</v>
      </c>
    </row>
    <row r="40" spans="1:9" s="326" customFormat="1">
      <c r="A40" s="328" t="s">
        <v>1219</v>
      </c>
      <c r="B40" s="189" t="s">
        <v>1225</v>
      </c>
      <c r="C40" s="189" t="s">
        <v>1236</v>
      </c>
      <c r="D40" s="328" t="s">
        <v>1277</v>
      </c>
      <c r="E40" s="328" t="s">
        <v>1223</v>
      </c>
      <c r="F40" s="329">
        <v>3100</v>
      </c>
      <c r="G40" s="328">
        <v>10</v>
      </c>
      <c r="H40" s="329">
        <f t="shared" si="0"/>
        <v>31000</v>
      </c>
      <c r="I40" s="328" t="s">
        <v>1238</v>
      </c>
    </row>
    <row r="41" spans="1:9" s="326" customFormat="1">
      <c r="A41" s="328" t="s">
        <v>1219</v>
      </c>
      <c r="B41" s="189" t="s">
        <v>1225</v>
      </c>
      <c r="C41" s="189" t="s">
        <v>1236</v>
      </c>
      <c r="D41" s="328" t="s">
        <v>1278</v>
      </c>
      <c r="E41" s="328" t="s">
        <v>1223</v>
      </c>
      <c r="F41" s="329">
        <v>180</v>
      </c>
      <c r="G41" s="328">
        <v>5</v>
      </c>
      <c r="H41" s="329">
        <f t="shared" si="0"/>
        <v>900</v>
      </c>
      <c r="I41" s="328" t="s">
        <v>1238</v>
      </c>
    </row>
    <row r="42" spans="1:9" s="326" customFormat="1">
      <c r="A42" s="328" t="s">
        <v>1219</v>
      </c>
      <c r="B42" s="189" t="s">
        <v>1225</v>
      </c>
      <c r="C42" s="189" t="s">
        <v>1279</v>
      </c>
      <c r="D42" s="328" t="s">
        <v>1254</v>
      </c>
      <c r="E42" s="328" t="s">
        <v>1253</v>
      </c>
      <c r="F42" s="329">
        <v>5000</v>
      </c>
      <c r="G42" s="328">
        <v>4</v>
      </c>
      <c r="H42" s="329">
        <f>F42*G42</f>
        <v>20000</v>
      </c>
      <c r="I42" s="328" t="s">
        <v>1238</v>
      </c>
    </row>
    <row r="43" spans="1:9" s="326" customFormat="1">
      <c r="A43" s="328" t="s">
        <v>1219</v>
      </c>
      <c r="B43" s="189" t="s">
        <v>1225</v>
      </c>
      <c r="C43" s="189" t="s">
        <v>1279</v>
      </c>
      <c r="D43" s="328" t="s">
        <v>1252</v>
      </c>
      <c r="E43" s="328" t="s">
        <v>1253</v>
      </c>
      <c r="F43" s="329">
        <v>5000</v>
      </c>
      <c r="G43" s="328">
        <v>2</v>
      </c>
      <c r="H43" s="329">
        <f t="shared" si="0"/>
        <v>10000</v>
      </c>
      <c r="I43" s="328" t="s">
        <v>1238</v>
      </c>
    </row>
    <row r="44" spans="1:9" s="326" customFormat="1">
      <c r="A44" s="328" t="s">
        <v>1219</v>
      </c>
      <c r="B44" s="189" t="s">
        <v>1225</v>
      </c>
      <c r="C44" s="189" t="s">
        <v>1280</v>
      </c>
      <c r="D44" s="328" t="s">
        <v>1261</v>
      </c>
      <c r="E44" s="328" t="s">
        <v>1223</v>
      </c>
      <c r="F44" s="329">
        <v>12000</v>
      </c>
      <c r="G44" s="328">
        <v>2</v>
      </c>
      <c r="H44" s="329">
        <f t="shared" si="0"/>
        <v>24000</v>
      </c>
      <c r="I44" s="328" t="s">
        <v>1238</v>
      </c>
    </row>
    <row r="45" spans="1:9" s="326" customFormat="1">
      <c r="A45" s="328" t="s">
        <v>1219</v>
      </c>
      <c r="B45" s="189" t="s">
        <v>1225</v>
      </c>
      <c r="C45" s="189" t="s">
        <v>1280</v>
      </c>
      <c r="D45" s="328" t="s">
        <v>1281</v>
      </c>
      <c r="E45" s="328" t="s">
        <v>1223</v>
      </c>
      <c r="F45" s="329">
        <v>15000</v>
      </c>
      <c r="G45" s="328">
        <v>2</v>
      </c>
      <c r="H45" s="329">
        <f t="shared" si="0"/>
        <v>30000</v>
      </c>
      <c r="I45" s="328" t="s">
        <v>1238</v>
      </c>
    </row>
    <row r="46" spans="1:9" s="326" customFormat="1">
      <c r="A46" s="328" t="s">
        <v>1219</v>
      </c>
      <c r="B46" s="189" t="s">
        <v>1225</v>
      </c>
      <c r="C46" s="189" t="s">
        <v>1280</v>
      </c>
      <c r="D46" s="189" t="s">
        <v>1282</v>
      </c>
      <c r="E46" s="328" t="s">
        <v>1223</v>
      </c>
      <c r="F46" s="329">
        <v>10000</v>
      </c>
      <c r="G46" s="328">
        <v>2</v>
      </c>
      <c r="H46" s="329">
        <f>F46*G46</f>
        <v>20000</v>
      </c>
      <c r="I46" s="328" t="s">
        <v>1283</v>
      </c>
    </row>
    <row r="47" spans="1:9" s="326" customFormat="1">
      <c r="A47" s="328" t="s">
        <v>1219</v>
      </c>
      <c r="B47" s="189" t="s">
        <v>1225</v>
      </c>
      <c r="C47" s="189" t="s">
        <v>1280</v>
      </c>
      <c r="D47" s="189" t="s">
        <v>1284</v>
      </c>
      <c r="E47" s="189" t="s">
        <v>1230</v>
      </c>
      <c r="F47" s="329">
        <f>SUM(H42:H46)*0.1</f>
        <v>10400</v>
      </c>
      <c r="G47" s="328">
        <v>1</v>
      </c>
      <c r="H47" s="329">
        <f t="shared" ref="H47:H54" si="1">F47*G47</f>
        <v>10400</v>
      </c>
      <c r="I47" s="328" t="s">
        <v>1285</v>
      </c>
    </row>
    <row r="48" spans="1:9" s="326" customFormat="1">
      <c r="A48" s="328" t="s">
        <v>1219</v>
      </c>
      <c r="B48" s="189" t="s">
        <v>1225</v>
      </c>
      <c r="C48" s="189" t="s">
        <v>1286</v>
      </c>
      <c r="D48" s="328" t="s">
        <v>1287</v>
      </c>
      <c r="E48" s="328" t="s">
        <v>1223</v>
      </c>
      <c r="F48" s="329">
        <v>35000</v>
      </c>
      <c r="G48" s="328">
        <v>1</v>
      </c>
      <c r="H48" s="329">
        <f t="shared" si="1"/>
        <v>35000</v>
      </c>
      <c r="I48" s="328" t="s">
        <v>1238</v>
      </c>
    </row>
    <row r="49" spans="1:9" s="326" customFormat="1">
      <c r="A49" s="328" t="s">
        <v>1219</v>
      </c>
      <c r="B49" s="189" t="s">
        <v>1225</v>
      </c>
      <c r="C49" s="189" t="s">
        <v>1288</v>
      </c>
      <c r="D49" s="328" t="s">
        <v>1289</v>
      </c>
      <c r="E49" s="328" t="s">
        <v>1223</v>
      </c>
      <c r="F49" s="329">
        <v>5000</v>
      </c>
      <c r="G49" s="328">
        <v>1</v>
      </c>
      <c r="H49" s="329">
        <f t="shared" si="1"/>
        <v>5000</v>
      </c>
      <c r="I49" s="328" t="s">
        <v>1238</v>
      </c>
    </row>
    <row r="50" spans="1:9" s="326" customFormat="1">
      <c r="A50" s="328" t="s">
        <v>1219</v>
      </c>
      <c r="B50" s="189" t="s">
        <v>1225</v>
      </c>
      <c r="C50" s="189" t="s">
        <v>1288</v>
      </c>
      <c r="D50" s="328" t="s">
        <v>1290</v>
      </c>
      <c r="E50" s="328" t="s">
        <v>1223</v>
      </c>
      <c r="F50" s="329">
        <v>10000</v>
      </c>
      <c r="G50" s="328">
        <v>1</v>
      </c>
      <c r="H50" s="329">
        <f t="shared" si="1"/>
        <v>10000</v>
      </c>
      <c r="I50" s="328" t="s">
        <v>1238</v>
      </c>
    </row>
    <row r="51" spans="1:9" s="326" customFormat="1">
      <c r="A51" s="328" t="s">
        <v>1219</v>
      </c>
      <c r="B51" s="189" t="s">
        <v>1225</v>
      </c>
      <c r="C51" s="189" t="s">
        <v>1288</v>
      </c>
      <c r="D51" s="189" t="s">
        <v>1291</v>
      </c>
      <c r="E51" s="328" t="s">
        <v>1223</v>
      </c>
      <c r="F51" s="329">
        <v>1100</v>
      </c>
      <c r="G51" s="328">
        <v>48</v>
      </c>
      <c r="H51" s="329">
        <f>F51*G51</f>
        <v>52800</v>
      </c>
      <c r="I51" s="328" t="s">
        <v>1238</v>
      </c>
    </row>
    <row r="52" spans="1:9" s="326" customFormat="1">
      <c r="A52" s="328" t="s">
        <v>1219</v>
      </c>
      <c r="B52" s="189" t="s">
        <v>1225</v>
      </c>
      <c r="C52" s="189" t="s">
        <v>1288</v>
      </c>
      <c r="D52" s="189" t="s">
        <v>1292</v>
      </c>
      <c r="E52" s="189" t="s">
        <v>1230</v>
      </c>
      <c r="F52" s="329">
        <f>SUM(H48:H51)*0.035</f>
        <v>3598.0000000000005</v>
      </c>
      <c r="G52" s="328">
        <v>1</v>
      </c>
      <c r="H52" s="329">
        <f t="shared" si="1"/>
        <v>3598.0000000000005</v>
      </c>
      <c r="I52" s="328" t="s">
        <v>1238</v>
      </c>
    </row>
    <row r="53" spans="1:9" s="326" customFormat="1">
      <c r="A53" s="328" t="s">
        <v>1219</v>
      </c>
      <c r="B53" s="189" t="s">
        <v>1225</v>
      </c>
      <c r="C53" s="189" t="s">
        <v>1293</v>
      </c>
      <c r="D53" s="189" t="s">
        <v>1294</v>
      </c>
      <c r="E53" s="189" t="s">
        <v>1295</v>
      </c>
      <c r="F53" s="329">
        <f>ROUNDUP(SUM(H4:H52)*0.01,0)</f>
        <v>12808</v>
      </c>
      <c r="G53" s="328">
        <v>1</v>
      </c>
      <c r="H53" s="329">
        <f t="shared" si="1"/>
        <v>12808</v>
      </c>
      <c r="I53" s="328"/>
    </row>
    <row r="54" spans="1:9" s="326" customFormat="1">
      <c r="A54" s="328" t="s">
        <v>1219</v>
      </c>
      <c r="B54" s="189" t="s">
        <v>1225</v>
      </c>
      <c r="C54" s="189" t="s">
        <v>1293</v>
      </c>
      <c r="D54" s="189" t="s">
        <v>1296</v>
      </c>
      <c r="E54" s="189" t="s">
        <v>1297</v>
      </c>
      <c r="F54" s="329">
        <f>F53</f>
        <v>12808</v>
      </c>
      <c r="G54" s="328">
        <v>1</v>
      </c>
      <c r="H54" s="329">
        <f t="shared" si="1"/>
        <v>12808</v>
      </c>
      <c r="I54" s="328"/>
    </row>
    <row r="55" spans="1:9" s="326" customFormat="1">
      <c r="A55" s="328"/>
      <c r="B55" s="189"/>
      <c r="C55" s="189" t="s">
        <v>1298</v>
      </c>
      <c r="D55" s="189"/>
      <c r="E55" s="189"/>
      <c r="F55" s="329"/>
      <c r="G55" s="328"/>
      <c r="H55" s="329">
        <f>SUM(H4:H54)</f>
        <v>1306414</v>
      </c>
      <c r="I55" s="328"/>
    </row>
    <row r="56" spans="1:9" s="326" customFormat="1">
      <c r="A56" s="189" t="s">
        <v>1299</v>
      </c>
      <c r="B56" s="189" t="s">
        <v>1220</v>
      </c>
      <c r="C56" s="189" t="s">
        <v>1300</v>
      </c>
      <c r="D56" s="189" t="s">
        <v>1301</v>
      </c>
      <c r="E56" s="328" t="s">
        <v>1302</v>
      </c>
      <c r="F56" s="329">
        <v>350</v>
      </c>
      <c r="G56" s="328">
        <v>24</v>
      </c>
      <c r="H56" s="329">
        <f t="shared" ref="H56:H110" si="2">F56*G56</f>
        <v>8400</v>
      </c>
      <c r="I56" s="189" t="s">
        <v>1303</v>
      </c>
    </row>
    <row r="57" spans="1:9" s="326" customFormat="1">
      <c r="A57" s="189" t="s">
        <v>1299</v>
      </c>
      <c r="B57" s="189" t="s">
        <v>1225</v>
      </c>
      <c r="C57" s="189" t="s">
        <v>1300</v>
      </c>
      <c r="D57" s="328" t="s">
        <v>1304</v>
      </c>
      <c r="E57" s="328" t="s">
        <v>1305</v>
      </c>
      <c r="F57" s="329">
        <v>7050</v>
      </c>
      <c r="G57" s="328">
        <v>1</v>
      </c>
      <c r="H57" s="329">
        <f t="shared" si="2"/>
        <v>7050</v>
      </c>
      <c r="I57" s="189" t="s">
        <v>1303</v>
      </c>
    </row>
    <row r="58" spans="1:9" s="326" customFormat="1">
      <c r="A58" s="189" t="s">
        <v>1299</v>
      </c>
      <c r="B58" s="189" t="s">
        <v>1225</v>
      </c>
      <c r="C58" s="189" t="s">
        <v>1300</v>
      </c>
      <c r="D58" s="328" t="s">
        <v>1306</v>
      </c>
      <c r="E58" s="328" t="s">
        <v>1307</v>
      </c>
      <c r="F58" s="329">
        <v>2500</v>
      </c>
      <c r="G58" s="328">
        <v>24</v>
      </c>
      <c r="H58" s="329">
        <f t="shared" si="2"/>
        <v>60000</v>
      </c>
      <c r="I58" s="189" t="s">
        <v>1303</v>
      </c>
    </row>
    <row r="59" spans="1:9" s="326" customFormat="1">
      <c r="A59" s="189" t="s">
        <v>1299</v>
      </c>
      <c r="B59" s="189" t="s">
        <v>1225</v>
      </c>
      <c r="C59" s="189" t="s">
        <v>1300</v>
      </c>
      <c r="D59" s="328" t="s">
        <v>1308</v>
      </c>
      <c r="E59" s="328" t="s">
        <v>1309</v>
      </c>
      <c r="F59" s="329">
        <v>200</v>
      </c>
      <c r="G59" s="328">
        <v>48</v>
      </c>
      <c r="H59" s="329">
        <f t="shared" si="2"/>
        <v>9600</v>
      </c>
      <c r="I59" s="189" t="s">
        <v>1303</v>
      </c>
    </row>
    <row r="60" spans="1:9" s="326" customFormat="1">
      <c r="A60" s="189" t="s">
        <v>1299</v>
      </c>
      <c r="B60" s="189" t="s">
        <v>1225</v>
      </c>
      <c r="C60" s="189" t="s">
        <v>1300</v>
      </c>
      <c r="D60" s="328" t="s">
        <v>1310</v>
      </c>
      <c r="E60" s="328" t="s">
        <v>1311</v>
      </c>
      <c r="F60" s="329">
        <v>2500</v>
      </c>
      <c r="G60" s="328">
        <v>13</v>
      </c>
      <c r="H60" s="329">
        <f t="shared" si="2"/>
        <v>32500</v>
      </c>
      <c r="I60" s="189" t="s">
        <v>1303</v>
      </c>
    </row>
    <row r="61" spans="1:9" s="326" customFormat="1">
      <c r="A61" s="189" t="s">
        <v>1299</v>
      </c>
      <c r="B61" s="189" t="s">
        <v>1225</v>
      </c>
      <c r="C61" s="189" t="s">
        <v>1300</v>
      </c>
      <c r="D61" s="328" t="s">
        <v>1312</v>
      </c>
      <c r="E61" s="328" t="s">
        <v>1313</v>
      </c>
      <c r="F61" s="329">
        <v>5500</v>
      </c>
      <c r="G61" s="328">
        <v>1</v>
      </c>
      <c r="H61" s="329">
        <f t="shared" si="2"/>
        <v>5500</v>
      </c>
      <c r="I61" s="189" t="s">
        <v>1303</v>
      </c>
    </row>
    <row r="62" spans="1:9" s="326" customFormat="1">
      <c r="A62" s="189" t="s">
        <v>1299</v>
      </c>
      <c r="B62" s="189" t="s">
        <v>1225</v>
      </c>
      <c r="C62" s="189" t="s">
        <v>1300</v>
      </c>
      <c r="D62" s="328" t="s">
        <v>1314</v>
      </c>
      <c r="E62" s="328" t="s">
        <v>1315</v>
      </c>
      <c r="F62" s="329">
        <v>500</v>
      </c>
      <c r="G62" s="328">
        <v>24</v>
      </c>
      <c r="H62" s="329">
        <f t="shared" si="2"/>
        <v>12000</v>
      </c>
      <c r="I62" s="189" t="s">
        <v>1303</v>
      </c>
    </row>
    <row r="63" spans="1:9" s="326" customFormat="1">
      <c r="A63" s="189" t="s">
        <v>1299</v>
      </c>
      <c r="B63" s="189" t="s">
        <v>1225</v>
      </c>
      <c r="C63" s="189" t="s">
        <v>1316</v>
      </c>
      <c r="D63" s="189" t="s">
        <v>1301</v>
      </c>
      <c r="E63" s="328" t="s">
        <v>1302</v>
      </c>
      <c r="F63" s="329">
        <v>350</v>
      </c>
      <c r="G63" s="328">
        <v>24</v>
      </c>
      <c r="H63" s="329">
        <f t="shared" si="2"/>
        <v>8400</v>
      </c>
      <c r="I63" s="189" t="s">
        <v>1303</v>
      </c>
    </row>
    <row r="64" spans="1:9" s="326" customFormat="1">
      <c r="A64" s="189" t="s">
        <v>1299</v>
      </c>
      <c r="B64" s="189" t="s">
        <v>1225</v>
      </c>
      <c r="C64" s="189" t="s">
        <v>1316</v>
      </c>
      <c r="D64" s="328" t="s">
        <v>1304</v>
      </c>
      <c r="E64" s="328" t="s">
        <v>1305</v>
      </c>
      <c r="F64" s="329">
        <v>7050</v>
      </c>
      <c r="G64" s="328">
        <v>1</v>
      </c>
      <c r="H64" s="329">
        <f t="shared" si="2"/>
        <v>7050</v>
      </c>
      <c r="I64" s="189" t="s">
        <v>1303</v>
      </c>
    </row>
    <row r="65" spans="1:9" s="326" customFormat="1">
      <c r="A65" s="189" t="s">
        <v>1299</v>
      </c>
      <c r="B65" s="189" t="s">
        <v>1225</v>
      </c>
      <c r="C65" s="189" t="s">
        <v>1316</v>
      </c>
      <c r="D65" s="328" t="s">
        <v>1306</v>
      </c>
      <c r="E65" s="328" t="s">
        <v>1307</v>
      </c>
      <c r="F65" s="329">
        <v>2500</v>
      </c>
      <c r="G65" s="328">
        <v>24</v>
      </c>
      <c r="H65" s="329">
        <f t="shared" si="2"/>
        <v>60000</v>
      </c>
      <c r="I65" s="189" t="s">
        <v>1303</v>
      </c>
    </row>
    <row r="66" spans="1:9" s="326" customFormat="1">
      <c r="A66" s="189" t="s">
        <v>1299</v>
      </c>
      <c r="B66" s="189" t="s">
        <v>1225</v>
      </c>
      <c r="C66" s="189" t="s">
        <v>1316</v>
      </c>
      <c r="D66" s="328" t="s">
        <v>1308</v>
      </c>
      <c r="E66" s="328" t="s">
        <v>1309</v>
      </c>
      <c r="F66" s="329">
        <v>200</v>
      </c>
      <c r="G66" s="328">
        <v>48</v>
      </c>
      <c r="H66" s="329">
        <f t="shared" si="2"/>
        <v>9600</v>
      </c>
      <c r="I66" s="189" t="s">
        <v>1303</v>
      </c>
    </row>
    <row r="67" spans="1:9" s="326" customFormat="1">
      <c r="A67" s="189" t="s">
        <v>1299</v>
      </c>
      <c r="B67" s="189" t="s">
        <v>1225</v>
      </c>
      <c r="C67" s="189" t="s">
        <v>1316</v>
      </c>
      <c r="D67" s="328" t="s">
        <v>1312</v>
      </c>
      <c r="E67" s="328" t="s">
        <v>1313</v>
      </c>
      <c r="F67" s="329">
        <v>5500</v>
      </c>
      <c r="G67" s="328">
        <v>1</v>
      </c>
      <c r="H67" s="329">
        <f t="shared" si="2"/>
        <v>5500</v>
      </c>
      <c r="I67" s="189" t="s">
        <v>1303</v>
      </c>
    </row>
    <row r="68" spans="1:9" s="326" customFormat="1">
      <c r="A68" s="189" t="s">
        <v>1299</v>
      </c>
      <c r="B68" s="189" t="s">
        <v>1225</v>
      </c>
      <c r="C68" s="189" t="s">
        <v>1316</v>
      </c>
      <c r="D68" s="328" t="s">
        <v>1314</v>
      </c>
      <c r="E68" s="328" t="s">
        <v>1315</v>
      </c>
      <c r="F68" s="329">
        <v>500</v>
      </c>
      <c r="G68" s="328">
        <v>24</v>
      </c>
      <c r="H68" s="329">
        <f t="shared" si="2"/>
        <v>12000</v>
      </c>
      <c r="I68" s="189" t="s">
        <v>1303</v>
      </c>
    </row>
    <row r="69" spans="1:9" s="326" customFormat="1">
      <c r="A69" s="189" t="s">
        <v>1299</v>
      </c>
      <c r="B69" s="189" t="s">
        <v>1220</v>
      </c>
      <c r="C69" s="189" t="s">
        <v>1221</v>
      </c>
      <c r="D69" s="189" t="s">
        <v>1222</v>
      </c>
      <c r="E69" s="328" t="s">
        <v>1223</v>
      </c>
      <c r="F69" s="329">
        <v>8100</v>
      </c>
      <c r="G69" s="328">
        <v>48</v>
      </c>
      <c r="H69" s="329">
        <f t="shared" si="2"/>
        <v>388800</v>
      </c>
      <c r="I69" s="189" t="s">
        <v>1224</v>
      </c>
    </row>
    <row r="70" spans="1:9" s="326" customFormat="1">
      <c r="A70" s="189" t="s">
        <v>1299</v>
      </c>
      <c r="B70" s="189" t="s">
        <v>1225</v>
      </c>
      <c r="C70" s="189" t="s">
        <v>1226</v>
      </c>
      <c r="D70" s="328" t="s">
        <v>1227</v>
      </c>
      <c r="E70" s="328" t="s">
        <v>1223</v>
      </c>
      <c r="F70" s="329">
        <v>1100</v>
      </c>
      <c r="G70" s="328">
        <v>96</v>
      </c>
      <c r="H70" s="329">
        <f t="shared" si="2"/>
        <v>105600</v>
      </c>
      <c r="I70" s="189" t="s">
        <v>1224</v>
      </c>
    </row>
    <row r="71" spans="1:9" s="326" customFormat="1">
      <c r="A71" s="189" t="s">
        <v>1299</v>
      </c>
      <c r="B71" s="189" t="s">
        <v>1225</v>
      </c>
      <c r="C71" s="189" t="s">
        <v>1226</v>
      </c>
      <c r="D71" s="328" t="s">
        <v>1228</v>
      </c>
      <c r="E71" s="328" t="s">
        <v>1223</v>
      </c>
      <c r="F71" s="329">
        <v>1100</v>
      </c>
      <c r="G71" s="328">
        <v>48</v>
      </c>
      <c r="H71" s="329">
        <f t="shared" si="2"/>
        <v>52800</v>
      </c>
      <c r="I71" s="189" t="s">
        <v>1224</v>
      </c>
    </row>
    <row r="72" spans="1:9" s="326" customFormat="1">
      <c r="A72" s="189" t="s">
        <v>1299</v>
      </c>
      <c r="B72" s="189" t="s">
        <v>1225</v>
      </c>
      <c r="C72" s="189" t="s">
        <v>1226</v>
      </c>
      <c r="D72" s="328" t="s">
        <v>1229</v>
      </c>
      <c r="E72" s="189" t="s">
        <v>1230</v>
      </c>
      <c r="F72" s="329">
        <v>500</v>
      </c>
      <c r="G72" s="328">
        <v>48</v>
      </c>
      <c r="H72" s="329">
        <f t="shared" si="2"/>
        <v>24000</v>
      </c>
      <c r="I72" s="189" t="s">
        <v>1224</v>
      </c>
    </row>
    <row r="73" spans="1:9" s="326" customFormat="1">
      <c r="A73" s="189" t="s">
        <v>1299</v>
      </c>
      <c r="B73" s="189" t="s">
        <v>1225</v>
      </c>
      <c r="C73" s="189" t="s">
        <v>1226</v>
      </c>
      <c r="D73" s="328" t="s">
        <v>1231</v>
      </c>
      <c r="E73" s="189" t="s">
        <v>1230</v>
      </c>
      <c r="F73" s="329">
        <v>2700</v>
      </c>
      <c r="G73" s="328">
        <v>48</v>
      </c>
      <c r="H73" s="329">
        <f t="shared" si="2"/>
        <v>129600</v>
      </c>
      <c r="I73" s="189" t="s">
        <v>1224</v>
      </c>
    </row>
    <row r="74" spans="1:9" s="326" customFormat="1">
      <c r="A74" s="189" t="s">
        <v>1299</v>
      </c>
      <c r="B74" s="189" t="s">
        <v>1225</v>
      </c>
      <c r="C74" s="189" t="s">
        <v>1226</v>
      </c>
      <c r="D74" s="328" t="s">
        <v>1232</v>
      </c>
      <c r="E74" s="328" t="s">
        <v>1233</v>
      </c>
      <c r="F74" s="329">
        <v>600</v>
      </c>
      <c r="G74" s="328">
        <v>48</v>
      </c>
      <c r="H74" s="329">
        <f t="shared" si="2"/>
        <v>28800</v>
      </c>
      <c r="I74" s="189" t="s">
        <v>1224</v>
      </c>
    </row>
    <row r="75" spans="1:9" s="326" customFormat="1">
      <c r="A75" s="189" t="s">
        <v>1299</v>
      </c>
      <c r="B75" s="189" t="s">
        <v>1225</v>
      </c>
      <c r="C75" s="189" t="s">
        <v>1226</v>
      </c>
      <c r="D75" s="328" t="s">
        <v>1234</v>
      </c>
      <c r="E75" s="328" t="s">
        <v>1235</v>
      </c>
      <c r="F75" s="329">
        <v>15200</v>
      </c>
      <c r="G75" s="328">
        <v>2</v>
      </c>
      <c r="H75" s="329">
        <f t="shared" si="2"/>
        <v>30400</v>
      </c>
      <c r="I75" s="189" t="s">
        <v>1224</v>
      </c>
    </row>
    <row r="76" spans="1:9" s="326" customFormat="1">
      <c r="A76" s="189" t="s">
        <v>1299</v>
      </c>
      <c r="B76" s="189" t="s">
        <v>1225</v>
      </c>
      <c r="C76" s="189" t="s">
        <v>1236</v>
      </c>
      <c r="D76" s="328" t="s">
        <v>1237</v>
      </c>
      <c r="E76" s="328" t="s">
        <v>1223</v>
      </c>
      <c r="F76" s="329">
        <v>1720</v>
      </c>
      <c r="G76" s="328">
        <v>15</v>
      </c>
      <c r="H76" s="329">
        <f t="shared" si="2"/>
        <v>25800</v>
      </c>
      <c r="I76" s="328" t="s">
        <v>1238</v>
      </c>
    </row>
    <row r="77" spans="1:9" s="326" customFormat="1">
      <c r="A77" s="189" t="s">
        <v>1299</v>
      </c>
      <c r="B77" s="189" t="s">
        <v>1225</v>
      </c>
      <c r="C77" s="189" t="s">
        <v>1236</v>
      </c>
      <c r="D77" s="328" t="s">
        <v>1239</v>
      </c>
      <c r="E77" s="328" t="s">
        <v>1223</v>
      </c>
      <c r="F77" s="329">
        <v>1720</v>
      </c>
      <c r="G77" s="328">
        <v>9</v>
      </c>
      <c r="H77" s="329">
        <f t="shared" si="2"/>
        <v>15480</v>
      </c>
      <c r="I77" s="328" t="s">
        <v>1238</v>
      </c>
    </row>
    <row r="78" spans="1:9" s="326" customFormat="1">
      <c r="A78" s="189" t="s">
        <v>1299</v>
      </c>
      <c r="B78" s="189" t="s">
        <v>1225</v>
      </c>
      <c r="C78" s="189" t="s">
        <v>1236</v>
      </c>
      <c r="D78" s="328" t="s">
        <v>1240</v>
      </c>
      <c r="E78" s="328" t="s">
        <v>1223</v>
      </c>
      <c r="F78" s="329">
        <v>1720</v>
      </c>
      <c r="G78" s="328">
        <v>11</v>
      </c>
      <c r="H78" s="329">
        <f t="shared" si="2"/>
        <v>18920</v>
      </c>
      <c r="I78" s="328" t="s">
        <v>1238</v>
      </c>
    </row>
    <row r="79" spans="1:9" s="326" customFormat="1">
      <c r="A79" s="189" t="s">
        <v>1299</v>
      </c>
      <c r="B79" s="189" t="s">
        <v>1225</v>
      </c>
      <c r="C79" s="189" t="s">
        <v>1236</v>
      </c>
      <c r="D79" s="328" t="s">
        <v>1241</v>
      </c>
      <c r="E79" s="328" t="s">
        <v>1223</v>
      </c>
      <c r="F79" s="329">
        <v>6220</v>
      </c>
      <c r="G79" s="328">
        <v>1</v>
      </c>
      <c r="H79" s="329">
        <f t="shared" si="2"/>
        <v>6220</v>
      </c>
      <c r="I79" s="328" t="s">
        <v>1238</v>
      </c>
    </row>
    <row r="80" spans="1:9" s="326" customFormat="1">
      <c r="A80" s="189" t="s">
        <v>1299</v>
      </c>
      <c r="B80" s="189" t="s">
        <v>1225</v>
      </c>
      <c r="C80" s="189" t="s">
        <v>1236</v>
      </c>
      <c r="D80" s="328" t="s">
        <v>1242</v>
      </c>
      <c r="E80" s="328" t="s">
        <v>1223</v>
      </c>
      <c r="F80" s="329">
        <v>200</v>
      </c>
      <c r="G80" s="328">
        <v>11</v>
      </c>
      <c r="H80" s="329">
        <f t="shared" si="2"/>
        <v>2200</v>
      </c>
      <c r="I80" s="328" t="s">
        <v>1238</v>
      </c>
    </row>
    <row r="81" spans="1:9" s="326" customFormat="1">
      <c r="A81" s="189" t="s">
        <v>1299</v>
      </c>
      <c r="B81" s="189" t="s">
        <v>1225</v>
      </c>
      <c r="C81" s="189" t="s">
        <v>1236</v>
      </c>
      <c r="D81" s="328" t="s">
        <v>1243</v>
      </c>
      <c r="E81" s="328" t="s">
        <v>1223</v>
      </c>
      <c r="F81" s="329">
        <v>38000</v>
      </c>
      <c r="G81" s="328">
        <v>1</v>
      </c>
      <c r="H81" s="329">
        <f t="shared" si="2"/>
        <v>38000</v>
      </c>
      <c r="I81" s="328" t="s">
        <v>1238</v>
      </c>
    </row>
    <row r="82" spans="1:9" s="326" customFormat="1">
      <c r="A82" s="189" t="s">
        <v>1299</v>
      </c>
      <c r="B82" s="189" t="s">
        <v>1225</v>
      </c>
      <c r="C82" s="189" t="s">
        <v>1236</v>
      </c>
      <c r="D82" s="328" t="s">
        <v>1244</v>
      </c>
      <c r="E82" s="328" t="s">
        <v>1223</v>
      </c>
      <c r="F82" s="329">
        <v>4500</v>
      </c>
      <c r="G82" s="328">
        <v>2</v>
      </c>
      <c r="H82" s="329">
        <f t="shared" si="2"/>
        <v>9000</v>
      </c>
      <c r="I82" s="328" t="s">
        <v>1238</v>
      </c>
    </row>
    <row r="83" spans="1:9" s="326" customFormat="1">
      <c r="A83" s="189" t="s">
        <v>1299</v>
      </c>
      <c r="B83" s="189" t="s">
        <v>1225</v>
      </c>
      <c r="C83" s="189" t="s">
        <v>1236</v>
      </c>
      <c r="D83" s="328" t="s">
        <v>1245</v>
      </c>
      <c r="E83" s="328" t="s">
        <v>1223</v>
      </c>
      <c r="F83" s="329">
        <v>28000</v>
      </c>
      <c r="G83" s="328">
        <v>1</v>
      </c>
      <c r="H83" s="329">
        <f t="shared" si="2"/>
        <v>28000</v>
      </c>
      <c r="I83" s="328" t="s">
        <v>1238</v>
      </c>
    </row>
    <row r="84" spans="1:9" s="326" customFormat="1">
      <c r="A84" s="189" t="s">
        <v>1299</v>
      </c>
      <c r="B84" s="189" t="s">
        <v>1225</v>
      </c>
      <c r="C84" s="189" t="s">
        <v>1236</v>
      </c>
      <c r="D84" s="328" t="s">
        <v>1246</v>
      </c>
      <c r="E84" s="328" t="s">
        <v>1223</v>
      </c>
      <c r="F84" s="329">
        <v>18000</v>
      </c>
      <c r="G84" s="328">
        <v>1</v>
      </c>
      <c r="H84" s="329">
        <f t="shared" si="2"/>
        <v>18000</v>
      </c>
      <c r="I84" s="328" t="s">
        <v>1238</v>
      </c>
    </row>
    <row r="85" spans="1:9" s="326" customFormat="1">
      <c r="A85" s="189" t="s">
        <v>1299</v>
      </c>
      <c r="B85" s="189" t="s">
        <v>1225</v>
      </c>
      <c r="C85" s="189" t="s">
        <v>1236</v>
      </c>
      <c r="D85" s="328" t="s">
        <v>1247</v>
      </c>
      <c r="E85" s="328" t="s">
        <v>1248</v>
      </c>
      <c r="F85" s="329">
        <v>960</v>
      </c>
      <c r="G85" s="328">
        <v>8</v>
      </c>
      <c r="H85" s="329">
        <f t="shared" si="2"/>
        <v>7680</v>
      </c>
      <c r="I85" s="328" t="s">
        <v>1238</v>
      </c>
    </row>
    <row r="86" spans="1:9" s="326" customFormat="1">
      <c r="A86" s="189" t="s">
        <v>1299</v>
      </c>
      <c r="B86" s="189" t="s">
        <v>1225</v>
      </c>
      <c r="C86" s="189" t="s">
        <v>1236</v>
      </c>
      <c r="D86" s="328" t="s">
        <v>1249</v>
      </c>
      <c r="E86" s="328" t="s">
        <v>1223</v>
      </c>
      <c r="F86" s="329">
        <v>10000</v>
      </c>
      <c r="G86" s="328">
        <v>1</v>
      </c>
      <c r="H86" s="329">
        <f t="shared" si="2"/>
        <v>10000</v>
      </c>
      <c r="I86" s="328" t="s">
        <v>1238</v>
      </c>
    </row>
    <row r="87" spans="1:9" s="326" customFormat="1">
      <c r="A87" s="189" t="s">
        <v>1299</v>
      </c>
      <c r="B87" s="189" t="s">
        <v>1225</v>
      </c>
      <c r="C87" s="189" t="s">
        <v>1236</v>
      </c>
      <c r="D87" s="328" t="s">
        <v>1250</v>
      </c>
      <c r="E87" s="328" t="s">
        <v>1251</v>
      </c>
      <c r="F87" s="329">
        <v>5000</v>
      </c>
      <c r="G87" s="328">
        <v>1</v>
      </c>
      <c r="H87" s="329">
        <f t="shared" si="2"/>
        <v>5000</v>
      </c>
      <c r="I87" s="328" t="s">
        <v>1238</v>
      </c>
    </row>
    <row r="88" spans="1:9" s="326" customFormat="1">
      <c r="A88" s="189" t="s">
        <v>1299</v>
      </c>
      <c r="B88" s="189" t="s">
        <v>1225</v>
      </c>
      <c r="C88" s="189" t="s">
        <v>1236</v>
      </c>
      <c r="D88" s="328" t="s">
        <v>1252</v>
      </c>
      <c r="E88" s="328" t="s">
        <v>1253</v>
      </c>
      <c r="F88" s="329">
        <v>5000</v>
      </c>
      <c r="G88" s="328">
        <v>1</v>
      </c>
      <c r="H88" s="329">
        <f t="shared" si="2"/>
        <v>5000</v>
      </c>
      <c r="I88" s="328" t="s">
        <v>1238</v>
      </c>
    </row>
    <row r="89" spans="1:9" s="326" customFormat="1">
      <c r="A89" s="189" t="s">
        <v>1299</v>
      </c>
      <c r="B89" s="189" t="s">
        <v>1225</v>
      </c>
      <c r="C89" s="189" t="s">
        <v>1236</v>
      </c>
      <c r="D89" s="328" t="s">
        <v>1254</v>
      </c>
      <c r="E89" s="328" t="s">
        <v>1255</v>
      </c>
      <c r="F89" s="329">
        <v>2500</v>
      </c>
      <c r="G89" s="328">
        <v>3</v>
      </c>
      <c r="H89" s="329">
        <f t="shared" si="2"/>
        <v>7500</v>
      </c>
      <c r="I89" s="328" t="s">
        <v>1238</v>
      </c>
    </row>
    <row r="90" spans="1:9" s="326" customFormat="1">
      <c r="A90" s="189" t="s">
        <v>1299</v>
      </c>
      <c r="B90" s="189" t="s">
        <v>1225</v>
      </c>
      <c r="C90" s="189" t="s">
        <v>1236</v>
      </c>
      <c r="D90" s="328" t="s">
        <v>1256</v>
      </c>
      <c r="E90" s="328" t="s">
        <v>1257</v>
      </c>
      <c r="F90" s="329">
        <v>300</v>
      </c>
      <c r="G90" s="328">
        <v>6</v>
      </c>
      <c r="H90" s="329">
        <f t="shared" si="2"/>
        <v>1800</v>
      </c>
      <c r="I90" s="328" t="s">
        <v>1238</v>
      </c>
    </row>
    <row r="91" spans="1:9" s="326" customFormat="1">
      <c r="A91" s="189" t="s">
        <v>1299</v>
      </c>
      <c r="B91" s="189" t="s">
        <v>1225</v>
      </c>
      <c r="C91" s="189" t="s">
        <v>1236</v>
      </c>
      <c r="D91" s="328" t="s">
        <v>1258</v>
      </c>
      <c r="E91" s="328" t="s">
        <v>1259</v>
      </c>
      <c r="F91" s="329">
        <v>360</v>
      </c>
      <c r="G91" s="328">
        <v>2</v>
      </c>
      <c r="H91" s="329">
        <f t="shared" si="2"/>
        <v>720</v>
      </c>
      <c r="I91" s="328" t="s">
        <v>1238</v>
      </c>
    </row>
    <row r="92" spans="1:9" s="326" customFormat="1">
      <c r="A92" s="189" t="s">
        <v>1299</v>
      </c>
      <c r="B92" s="189" t="s">
        <v>1225</v>
      </c>
      <c r="C92" s="189" t="s">
        <v>1236</v>
      </c>
      <c r="D92" s="328" t="s">
        <v>1260</v>
      </c>
      <c r="E92" s="328" t="s">
        <v>1223</v>
      </c>
      <c r="F92" s="329">
        <v>1860</v>
      </c>
      <c r="G92" s="328">
        <v>1</v>
      </c>
      <c r="H92" s="329">
        <f t="shared" si="2"/>
        <v>1860</v>
      </c>
      <c r="I92" s="328" t="s">
        <v>1238</v>
      </c>
    </row>
    <row r="93" spans="1:9" s="326" customFormat="1">
      <c r="A93" s="189" t="s">
        <v>1299</v>
      </c>
      <c r="B93" s="189" t="s">
        <v>1225</v>
      </c>
      <c r="C93" s="189" t="s">
        <v>1236</v>
      </c>
      <c r="D93" s="328" t="s">
        <v>1261</v>
      </c>
      <c r="E93" s="328" t="s">
        <v>1223</v>
      </c>
      <c r="F93" s="329">
        <v>2800</v>
      </c>
      <c r="G93" s="328">
        <v>1</v>
      </c>
      <c r="H93" s="329">
        <f t="shared" si="2"/>
        <v>2800</v>
      </c>
      <c r="I93" s="328" t="s">
        <v>1238</v>
      </c>
    </row>
    <row r="94" spans="1:9" s="326" customFormat="1">
      <c r="A94" s="189" t="s">
        <v>1299</v>
      </c>
      <c r="B94" s="189" t="s">
        <v>1225</v>
      </c>
      <c r="C94" s="189" t="s">
        <v>1236</v>
      </c>
      <c r="D94" s="328" t="s">
        <v>1262</v>
      </c>
      <c r="E94" s="328" t="s">
        <v>1223</v>
      </c>
      <c r="F94" s="329">
        <v>10000</v>
      </c>
      <c r="G94" s="328">
        <v>1</v>
      </c>
      <c r="H94" s="329">
        <f t="shared" si="2"/>
        <v>10000</v>
      </c>
      <c r="I94" s="328" t="s">
        <v>1238</v>
      </c>
    </row>
    <row r="95" spans="1:9" s="326" customFormat="1">
      <c r="A95" s="189" t="s">
        <v>1299</v>
      </c>
      <c r="B95" s="189" t="s">
        <v>1225</v>
      </c>
      <c r="C95" s="189" t="s">
        <v>1236</v>
      </c>
      <c r="D95" s="328" t="s">
        <v>1263</v>
      </c>
      <c r="E95" s="328" t="s">
        <v>1223</v>
      </c>
      <c r="F95" s="329">
        <v>240</v>
      </c>
      <c r="G95" s="328">
        <v>36</v>
      </c>
      <c r="H95" s="329">
        <f t="shared" si="2"/>
        <v>8640</v>
      </c>
      <c r="I95" s="328" t="s">
        <v>1238</v>
      </c>
    </row>
    <row r="96" spans="1:9" s="326" customFormat="1">
      <c r="A96" s="189" t="s">
        <v>1299</v>
      </c>
      <c r="B96" s="189" t="s">
        <v>1225</v>
      </c>
      <c r="C96" s="189" t="s">
        <v>1236</v>
      </c>
      <c r="D96" s="328" t="s">
        <v>1264</v>
      </c>
      <c r="E96" s="328" t="s">
        <v>1223</v>
      </c>
      <c r="F96" s="329">
        <v>160</v>
      </c>
      <c r="G96" s="328">
        <v>36</v>
      </c>
      <c r="H96" s="329">
        <f t="shared" si="2"/>
        <v>5760</v>
      </c>
      <c r="I96" s="328" t="s">
        <v>1238</v>
      </c>
    </row>
    <row r="97" spans="1:9" s="326" customFormat="1">
      <c r="A97" s="189" t="s">
        <v>1299</v>
      </c>
      <c r="B97" s="189" t="s">
        <v>1225</v>
      </c>
      <c r="C97" s="189" t="s">
        <v>1236</v>
      </c>
      <c r="D97" s="328" t="s">
        <v>1265</v>
      </c>
      <c r="E97" s="328" t="s">
        <v>1223</v>
      </c>
      <c r="F97" s="329">
        <v>80</v>
      </c>
      <c r="G97" s="328">
        <v>11</v>
      </c>
      <c r="H97" s="329">
        <f t="shared" si="2"/>
        <v>880</v>
      </c>
      <c r="I97" s="328" t="s">
        <v>1238</v>
      </c>
    </row>
    <row r="98" spans="1:9" s="326" customFormat="1">
      <c r="A98" s="189" t="s">
        <v>1299</v>
      </c>
      <c r="B98" s="189" t="s">
        <v>1225</v>
      </c>
      <c r="C98" s="189" t="s">
        <v>1236</v>
      </c>
      <c r="D98" s="328" t="s">
        <v>1266</v>
      </c>
      <c r="E98" s="328" t="s">
        <v>1223</v>
      </c>
      <c r="F98" s="329">
        <v>4</v>
      </c>
      <c r="G98" s="328">
        <v>360</v>
      </c>
      <c r="H98" s="329">
        <f t="shared" si="2"/>
        <v>1440</v>
      </c>
      <c r="I98" s="328" t="s">
        <v>1238</v>
      </c>
    </row>
    <row r="99" spans="1:9" s="326" customFormat="1">
      <c r="A99" s="189" t="s">
        <v>1299</v>
      </c>
      <c r="B99" s="189" t="s">
        <v>1225</v>
      </c>
      <c r="C99" s="189" t="s">
        <v>1236</v>
      </c>
      <c r="D99" s="328" t="s">
        <v>1267</v>
      </c>
      <c r="E99" s="328" t="s">
        <v>1223</v>
      </c>
      <c r="F99" s="329">
        <v>360</v>
      </c>
      <c r="G99" s="328">
        <v>7</v>
      </c>
      <c r="H99" s="329">
        <f t="shared" si="2"/>
        <v>2520</v>
      </c>
      <c r="I99" s="328" t="s">
        <v>1238</v>
      </c>
    </row>
    <row r="100" spans="1:9" s="326" customFormat="1">
      <c r="A100" s="189" t="s">
        <v>1299</v>
      </c>
      <c r="B100" s="189" t="s">
        <v>1225</v>
      </c>
      <c r="C100" s="189" t="s">
        <v>1236</v>
      </c>
      <c r="D100" s="328" t="s">
        <v>1268</v>
      </c>
      <c r="E100" s="189" t="s">
        <v>1230</v>
      </c>
      <c r="F100" s="329">
        <v>480</v>
      </c>
      <c r="G100" s="328">
        <v>1</v>
      </c>
      <c r="H100" s="329">
        <f t="shared" si="2"/>
        <v>480</v>
      </c>
      <c r="I100" s="328" t="s">
        <v>1238</v>
      </c>
    </row>
    <row r="101" spans="1:9" s="326" customFormat="1">
      <c r="A101" s="189" t="s">
        <v>1299</v>
      </c>
      <c r="B101" s="189" t="s">
        <v>1225</v>
      </c>
      <c r="C101" s="189" t="s">
        <v>1236</v>
      </c>
      <c r="D101" s="328" t="s">
        <v>1269</v>
      </c>
      <c r="E101" s="328" t="s">
        <v>1270</v>
      </c>
      <c r="F101" s="329">
        <v>22000</v>
      </c>
      <c r="G101" s="328">
        <v>1</v>
      </c>
      <c r="H101" s="329">
        <f t="shared" si="2"/>
        <v>22000</v>
      </c>
      <c r="I101" s="328" t="s">
        <v>1238</v>
      </c>
    </row>
    <row r="102" spans="1:9" s="326" customFormat="1">
      <c r="A102" s="189" t="s">
        <v>1299</v>
      </c>
      <c r="B102" s="189" t="s">
        <v>1225</v>
      </c>
      <c r="C102" s="189" t="s">
        <v>1236</v>
      </c>
      <c r="D102" s="328" t="s">
        <v>1271</v>
      </c>
      <c r="E102" s="328" t="s">
        <v>1272</v>
      </c>
      <c r="F102" s="329">
        <v>9600</v>
      </c>
      <c r="G102" s="328">
        <v>1</v>
      </c>
      <c r="H102" s="329">
        <f t="shared" si="2"/>
        <v>9600</v>
      </c>
      <c r="I102" s="328" t="s">
        <v>1238</v>
      </c>
    </row>
    <row r="103" spans="1:9" s="326" customFormat="1">
      <c r="A103" s="189" t="s">
        <v>1299</v>
      </c>
      <c r="B103" s="189" t="s">
        <v>1225</v>
      </c>
      <c r="C103" s="189" t="s">
        <v>1236</v>
      </c>
      <c r="D103" s="328" t="s">
        <v>1273</v>
      </c>
      <c r="E103" s="328" t="s">
        <v>1274</v>
      </c>
      <c r="F103" s="329">
        <v>2400</v>
      </c>
      <c r="G103" s="328">
        <v>1</v>
      </c>
      <c r="H103" s="329">
        <f t="shared" si="2"/>
        <v>2400</v>
      </c>
      <c r="I103" s="328" t="s">
        <v>1238</v>
      </c>
    </row>
    <row r="104" spans="1:9" s="326" customFormat="1">
      <c r="A104" s="189" t="s">
        <v>1299</v>
      </c>
      <c r="B104" s="189" t="s">
        <v>1225</v>
      </c>
      <c r="C104" s="189" t="s">
        <v>1236</v>
      </c>
      <c r="D104" s="328" t="s">
        <v>1275</v>
      </c>
      <c r="E104" s="328" t="s">
        <v>1276</v>
      </c>
      <c r="F104" s="329">
        <v>400</v>
      </c>
      <c r="G104" s="328">
        <v>1</v>
      </c>
      <c r="H104" s="329">
        <f t="shared" si="2"/>
        <v>400</v>
      </c>
      <c r="I104" s="328" t="s">
        <v>1238</v>
      </c>
    </row>
    <row r="105" spans="1:9" s="326" customFormat="1">
      <c r="A105" s="189" t="s">
        <v>1299</v>
      </c>
      <c r="B105" s="189" t="s">
        <v>1225</v>
      </c>
      <c r="C105" s="189" t="s">
        <v>1236</v>
      </c>
      <c r="D105" s="328" t="s">
        <v>1277</v>
      </c>
      <c r="E105" s="328" t="s">
        <v>1223</v>
      </c>
      <c r="F105" s="329">
        <v>3100</v>
      </c>
      <c r="G105" s="328">
        <v>10</v>
      </c>
      <c r="H105" s="329">
        <f t="shared" si="2"/>
        <v>31000</v>
      </c>
      <c r="I105" s="328" t="s">
        <v>1238</v>
      </c>
    </row>
    <row r="106" spans="1:9" s="326" customFormat="1">
      <c r="A106" s="189" t="s">
        <v>1299</v>
      </c>
      <c r="B106" s="189" t="s">
        <v>1225</v>
      </c>
      <c r="C106" s="189" t="s">
        <v>1236</v>
      </c>
      <c r="D106" s="328" t="s">
        <v>1278</v>
      </c>
      <c r="E106" s="328" t="s">
        <v>1223</v>
      </c>
      <c r="F106" s="329">
        <v>180</v>
      </c>
      <c r="G106" s="328">
        <v>5</v>
      </c>
      <c r="H106" s="329">
        <f t="shared" si="2"/>
        <v>900</v>
      </c>
      <c r="I106" s="328" t="s">
        <v>1238</v>
      </c>
    </row>
    <row r="107" spans="1:9" s="326" customFormat="1">
      <c r="A107" s="189" t="s">
        <v>1299</v>
      </c>
      <c r="B107" s="189" t="s">
        <v>1225</v>
      </c>
      <c r="C107" s="189" t="s">
        <v>1279</v>
      </c>
      <c r="D107" s="328" t="s">
        <v>1254</v>
      </c>
      <c r="E107" s="328" t="s">
        <v>1253</v>
      </c>
      <c r="F107" s="329">
        <v>5000</v>
      </c>
      <c r="G107" s="328">
        <v>4</v>
      </c>
      <c r="H107" s="329">
        <f>F107*G107</f>
        <v>20000</v>
      </c>
      <c r="I107" s="328" t="s">
        <v>1238</v>
      </c>
    </row>
    <row r="108" spans="1:9" s="326" customFormat="1">
      <c r="A108" s="189" t="s">
        <v>1299</v>
      </c>
      <c r="B108" s="189" t="s">
        <v>1225</v>
      </c>
      <c r="C108" s="189" t="s">
        <v>1280</v>
      </c>
      <c r="D108" s="328" t="s">
        <v>1252</v>
      </c>
      <c r="E108" s="328" t="s">
        <v>1253</v>
      </c>
      <c r="F108" s="329">
        <v>5000</v>
      </c>
      <c r="G108" s="328">
        <v>2</v>
      </c>
      <c r="H108" s="329">
        <f t="shared" si="2"/>
        <v>10000</v>
      </c>
      <c r="I108" s="328" t="s">
        <v>1238</v>
      </c>
    </row>
    <row r="109" spans="1:9" s="326" customFormat="1">
      <c r="A109" s="189" t="s">
        <v>1299</v>
      </c>
      <c r="B109" s="189" t="s">
        <v>1225</v>
      </c>
      <c r="C109" s="189" t="s">
        <v>1280</v>
      </c>
      <c r="D109" s="328" t="s">
        <v>1261</v>
      </c>
      <c r="E109" s="328" t="s">
        <v>1223</v>
      </c>
      <c r="F109" s="329">
        <v>12000</v>
      </c>
      <c r="G109" s="328">
        <v>2</v>
      </c>
      <c r="H109" s="329">
        <f t="shared" si="2"/>
        <v>24000</v>
      </c>
      <c r="I109" s="328" t="s">
        <v>1238</v>
      </c>
    </row>
    <row r="110" spans="1:9" s="326" customFormat="1">
      <c r="A110" s="189" t="s">
        <v>1299</v>
      </c>
      <c r="B110" s="189" t="s">
        <v>1225</v>
      </c>
      <c r="C110" s="189" t="s">
        <v>1280</v>
      </c>
      <c r="D110" s="328" t="s">
        <v>1281</v>
      </c>
      <c r="E110" s="328" t="s">
        <v>1223</v>
      </c>
      <c r="F110" s="329">
        <v>15000</v>
      </c>
      <c r="G110" s="328">
        <v>2</v>
      </c>
      <c r="H110" s="329">
        <f t="shared" si="2"/>
        <v>30000</v>
      </c>
      <c r="I110" s="328" t="s">
        <v>1238</v>
      </c>
    </row>
    <row r="111" spans="1:9" s="326" customFormat="1">
      <c r="A111" s="189" t="s">
        <v>1299</v>
      </c>
      <c r="B111" s="189" t="s">
        <v>1225</v>
      </c>
      <c r="C111" s="189" t="s">
        <v>1280</v>
      </c>
      <c r="D111" s="189" t="s">
        <v>1282</v>
      </c>
      <c r="E111" s="328" t="s">
        <v>1223</v>
      </c>
      <c r="F111" s="329">
        <v>10000</v>
      </c>
      <c r="G111" s="328">
        <v>2</v>
      </c>
      <c r="H111" s="329">
        <f>F111*G111</f>
        <v>20000</v>
      </c>
      <c r="I111" s="328" t="s">
        <v>1283</v>
      </c>
    </row>
    <row r="112" spans="1:9" s="326" customFormat="1">
      <c r="A112" s="189" t="s">
        <v>1299</v>
      </c>
      <c r="B112" s="189" t="s">
        <v>1225</v>
      </c>
      <c r="C112" s="189" t="s">
        <v>1280</v>
      </c>
      <c r="D112" s="189" t="s">
        <v>1284</v>
      </c>
      <c r="E112" s="189" t="s">
        <v>1230</v>
      </c>
      <c r="F112" s="329">
        <f>SUM(H107:H111)*0.1</f>
        <v>10400</v>
      </c>
      <c r="G112" s="328">
        <v>1</v>
      </c>
      <c r="H112" s="329">
        <f t="shared" ref="H112:H119" si="3">F112*G112</f>
        <v>10400</v>
      </c>
      <c r="I112" s="328" t="s">
        <v>1285</v>
      </c>
    </row>
    <row r="113" spans="1:9" s="326" customFormat="1">
      <c r="A113" s="189" t="s">
        <v>1299</v>
      </c>
      <c r="B113" s="189" t="s">
        <v>1225</v>
      </c>
      <c r="C113" s="189" t="s">
        <v>1286</v>
      </c>
      <c r="D113" s="328" t="s">
        <v>1287</v>
      </c>
      <c r="E113" s="328" t="s">
        <v>1223</v>
      </c>
      <c r="F113" s="329">
        <v>35000</v>
      </c>
      <c r="G113" s="328">
        <v>1</v>
      </c>
      <c r="H113" s="329">
        <f t="shared" si="3"/>
        <v>35000</v>
      </c>
      <c r="I113" s="328" t="s">
        <v>1238</v>
      </c>
    </row>
    <row r="114" spans="1:9" s="326" customFormat="1">
      <c r="A114" s="189" t="s">
        <v>1299</v>
      </c>
      <c r="B114" s="189" t="s">
        <v>1225</v>
      </c>
      <c r="C114" s="189" t="s">
        <v>1288</v>
      </c>
      <c r="D114" s="328" t="s">
        <v>1289</v>
      </c>
      <c r="E114" s="328" t="s">
        <v>1223</v>
      </c>
      <c r="F114" s="329">
        <v>5000</v>
      </c>
      <c r="G114" s="328">
        <v>1</v>
      </c>
      <c r="H114" s="329">
        <f t="shared" si="3"/>
        <v>5000</v>
      </c>
      <c r="I114" s="328" t="s">
        <v>1238</v>
      </c>
    </row>
    <row r="115" spans="1:9" s="326" customFormat="1">
      <c r="A115" s="189" t="s">
        <v>1299</v>
      </c>
      <c r="B115" s="189" t="s">
        <v>1225</v>
      </c>
      <c r="C115" s="189" t="s">
        <v>1288</v>
      </c>
      <c r="D115" s="328" t="s">
        <v>1290</v>
      </c>
      <c r="E115" s="328" t="s">
        <v>1223</v>
      </c>
      <c r="F115" s="329">
        <v>10000</v>
      </c>
      <c r="G115" s="328">
        <v>1</v>
      </c>
      <c r="H115" s="329">
        <f t="shared" si="3"/>
        <v>10000</v>
      </c>
      <c r="I115" s="328" t="s">
        <v>1238</v>
      </c>
    </row>
    <row r="116" spans="1:9" s="326" customFormat="1">
      <c r="A116" s="189" t="s">
        <v>1299</v>
      </c>
      <c r="B116" s="189" t="s">
        <v>1225</v>
      </c>
      <c r="C116" s="189" t="s">
        <v>1288</v>
      </c>
      <c r="D116" s="189" t="s">
        <v>1291</v>
      </c>
      <c r="E116" s="328" t="s">
        <v>1223</v>
      </c>
      <c r="F116" s="329">
        <v>1100</v>
      </c>
      <c r="G116" s="328">
        <v>48</v>
      </c>
      <c r="H116" s="329">
        <f t="shared" si="3"/>
        <v>52800</v>
      </c>
      <c r="I116" s="328" t="s">
        <v>1238</v>
      </c>
    </row>
    <row r="117" spans="1:9" s="326" customFormat="1">
      <c r="A117" s="189" t="s">
        <v>1299</v>
      </c>
      <c r="B117" s="189" t="s">
        <v>1225</v>
      </c>
      <c r="C117" s="189" t="s">
        <v>1288</v>
      </c>
      <c r="D117" s="189" t="s">
        <v>1292</v>
      </c>
      <c r="E117" s="189" t="s">
        <v>1230</v>
      </c>
      <c r="F117" s="329">
        <f>SUM(H113:H116)*0.035</f>
        <v>3598.0000000000005</v>
      </c>
      <c r="G117" s="328">
        <v>1</v>
      </c>
      <c r="H117" s="329">
        <f t="shared" si="3"/>
        <v>3598.0000000000005</v>
      </c>
      <c r="I117" s="328" t="s">
        <v>1238</v>
      </c>
    </row>
    <row r="118" spans="1:9" s="326" customFormat="1">
      <c r="A118" s="189" t="s">
        <v>1299</v>
      </c>
      <c r="B118" s="189" t="s">
        <v>1225</v>
      </c>
      <c r="C118" s="189" t="s">
        <v>1293</v>
      </c>
      <c r="D118" s="189" t="s">
        <v>1294</v>
      </c>
      <c r="E118" s="189" t="s">
        <v>1295</v>
      </c>
      <c r="F118" s="329">
        <f>ROUNDUP(SUM(H56:H117)*0.01,)</f>
        <v>15184</v>
      </c>
      <c r="G118" s="328">
        <v>1</v>
      </c>
      <c r="H118" s="329">
        <f t="shared" si="3"/>
        <v>15184</v>
      </c>
      <c r="I118" s="328"/>
    </row>
    <row r="119" spans="1:9" s="326" customFormat="1">
      <c r="A119" s="189" t="s">
        <v>1299</v>
      </c>
      <c r="B119" s="189" t="s">
        <v>1225</v>
      </c>
      <c r="C119" s="189" t="s">
        <v>1293</v>
      </c>
      <c r="D119" s="189" t="s">
        <v>1296</v>
      </c>
      <c r="E119" s="189" t="s">
        <v>1297</v>
      </c>
      <c r="F119" s="329">
        <f>F118</f>
        <v>15184</v>
      </c>
      <c r="G119" s="328">
        <v>1</v>
      </c>
      <c r="H119" s="329">
        <f t="shared" si="3"/>
        <v>15184</v>
      </c>
      <c r="I119" s="328"/>
    </row>
    <row r="120" spans="1:9">
      <c r="A120" s="328"/>
      <c r="B120" s="328"/>
      <c r="C120" s="189" t="s">
        <v>1298</v>
      </c>
      <c r="D120" s="328"/>
      <c r="E120" s="328"/>
      <c r="F120" s="329"/>
      <c r="G120" s="328"/>
      <c r="H120" s="329">
        <f>SUM(H56:H119)</f>
        <v>1548766</v>
      </c>
      <c r="I120" s="328"/>
    </row>
    <row r="121" spans="1:9">
      <c r="A121" s="331"/>
      <c r="B121" s="331"/>
      <c r="C121" s="332" t="s">
        <v>1317</v>
      </c>
      <c r="D121" s="331"/>
      <c r="E121" s="331"/>
      <c r="F121" s="333"/>
      <c r="G121" s="331"/>
      <c r="H121" s="333">
        <f>SUM(H120,H55)</f>
        <v>2855180</v>
      </c>
      <c r="I121" s="331"/>
    </row>
    <row r="122" spans="1:9" s="326" customFormat="1">
      <c r="A122" s="189" t="s">
        <v>1318</v>
      </c>
      <c r="B122" s="189" t="s">
        <v>1220</v>
      </c>
      <c r="C122" s="189" t="s">
        <v>1221</v>
      </c>
      <c r="D122" s="189" t="s">
        <v>1222</v>
      </c>
      <c r="E122" s="328" t="s">
        <v>1223</v>
      </c>
      <c r="F122" s="329">
        <v>8100</v>
      </c>
      <c r="G122" s="328">
        <v>48</v>
      </c>
      <c r="H122" s="329">
        <f>F122*G122</f>
        <v>388800</v>
      </c>
      <c r="I122" s="189" t="s">
        <v>1224</v>
      </c>
    </row>
    <row r="123" spans="1:9" s="326" customFormat="1">
      <c r="A123" s="189" t="s">
        <v>1318</v>
      </c>
      <c r="B123" s="189" t="s">
        <v>1225</v>
      </c>
      <c r="C123" s="189" t="s">
        <v>1221</v>
      </c>
      <c r="D123" s="328" t="s">
        <v>1227</v>
      </c>
      <c r="E123" s="328" t="s">
        <v>1223</v>
      </c>
      <c r="F123" s="329">
        <v>1100</v>
      </c>
      <c r="G123" s="328">
        <v>96</v>
      </c>
      <c r="H123" s="329">
        <f t="shared" ref="H123:H163" si="4">F123*G123</f>
        <v>105600</v>
      </c>
      <c r="I123" s="189" t="s">
        <v>1224</v>
      </c>
    </row>
    <row r="124" spans="1:9" s="326" customFormat="1">
      <c r="A124" s="189" t="s">
        <v>1318</v>
      </c>
      <c r="B124" s="189" t="s">
        <v>1225</v>
      </c>
      <c r="C124" s="189" t="s">
        <v>1221</v>
      </c>
      <c r="D124" s="328" t="s">
        <v>1228</v>
      </c>
      <c r="E124" s="328" t="s">
        <v>1223</v>
      </c>
      <c r="F124" s="329">
        <v>1100</v>
      </c>
      <c r="G124" s="328">
        <v>48</v>
      </c>
      <c r="H124" s="329">
        <f t="shared" si="4"/>
        <v>52800</v>
      </c>
      <c r="I124" s="189" t="s">
        <v>1224</v>
      </c>
    </row>
    <row r="125" spans="1:9" s="326" customFormat="1">
      <c r="A125" s="189" t="s">
        <v>1318</v>
      </c>
      <c r="B125" s="189" t="s">
        <v>1225</v>
      </c>
      <c r="C125" s="189" t="s">
        <v>1221</v>
      </c>
      <c r="D125" s="328" t="s">
        <v>1229</v>
      </c>
      <c r="E125" s="189" t="s">
        <v>1230</v>
      </c>
      <c r="F125" s="329">
        <v>500</v>
      </c>
      <c r="G125" s="328">
        <v>48</v>
      </c>
      <c r="H125" s="329">
        <f t="shared" si="4"/>
        <v>24000</v>
      </c>
      <c r="I125" s="189" t="s">
        <v>1224</v>
      </c>
    </row>
    <row r="126" spans="1:9" s="326" customFormat="1">
      <c r="A126" s="189" t="s">
        <v>1318</v>
      </c>
      <c r="B126" s="189" t="s">
        <v>1225</v>
      </c>
      <c r="C126" s="189" t="s">
        <v>1221</v>
      </c>
      <c r="D126" s="328" t="s">
        <v>1231</v>
      </c>
      <c r="E126" s="189" t="s">
        <v>1230</v>
      </c>
      <c r="F126" s="329">
        <v>2700</v>
      </c>
      <c r="G126" s="328">
        <v>48</v>
      </c>
      <c r="H126" s="329">
        <f t="shared" si="4"/>
        <v>129600</v>
      </c>
      <c r="I126" s="189" t="s">
        <v>1224</v>
      </c>
    </row>
    <row r="127" spans="1:9" s="326" customFormat="1">
      <c r="A127" s="189" t="s">
        <v>1318</v>
      </c>
      <c r="B127" s="189" t="s">
        <v>1225</v>
      </c>
      <c r="C127" s="189" t="s">
        <v>1221</v>
      </c>
      <c r="D127" s="328" t="s">
        <v>1232</v>
      </c>
      <c r="E127" s="328" t="s">
        <v>1233</v>
      </c>
      <c r="F127" s="329">
        <v>600</v>
      </c>
      <c r="G127" s="328">
        <v>48</v>
      </c>
      <c r="H127" s="329">
        <f t="shared" si="4"/>
        <v>28800</v>
      </c>
      <c r="I127" s="189" t="s">
        <v>1224</v>
      </c>
    </row>
    <row r="128" spans="1:9" s="326" customFormat="1">
      <c r="A128" s="189" t="s">
        <v>1318</v>
      </c>
      <c r="B128" s="189" t="s">
        <v>1225</v>
      </c>
      <c r="C128" s="189" t="s">
        <v>1221</v>
      </c>
      <c r="D128" s="328" t="s">
        <v>1234</v>
      </c>
      <c r="E128" s="328" t="s">
        <v>1235</v>
      </c>
      <c r="F128" s="329">
        <v>15200</v>
      </c>
      <c r="G128" s="328">
        <v>2</v>
      </c>
      <c r="H128" s="329">
        <f t="shared" si="4"/>
        <v>30400</v>
      </c>
      <c r="I128" s="189" t="s">
        <v>1224</v>
      </c>
    </row>
    <row r="129" spans="1:9" s="326" customFormat="1">
      <c r="A129" s="189" t="s">
        <v>1318</v>
      </c>
      <c r="B129" s="189" t="s">
        <v>1225</v>
      </c>
      <c r="C129" s="189" t="s">
        <v>1319</v>
      </c>
      <c r="D129" s="328" t="s">
        <v>1237</v>
      </c>
      <c r="E129" s="328" t="s">
        <v>1223</v>
      </c>
      <c r="F129" s="329">
        <v>1720</v>
      </c>
      <c r="G129" s="328">
        <v>14</v>
      </c>
      <c r="H129" s="329">
        <f t="shared" si="4"/>
        <v>24080</v>
      </c>
      <c r="I129" s="328" t="s">
        <v>1238</v>
      </c>
    </row>
    <row r="130" spans="1:9" s="326" customFormat="1">
      <c r="A130" s="189" t="s">
        <v>1318</v>
      </c>
      <c r="B130" s="189" t="s">
        <v>1225</v>
      </c>
      <c r="C130" s="189" t="s">
        <v>1319</v>
      </c>
      <c r="D130" s="328" t="s">
        <v>1239</v>
      </c>
      <c r="E130" s="328" t="s">
        <v>1223</v>
      </c>
      <c r="F130" s="329">
        <v>1720</v>
      </c>
      <c r="G130" s="328">
        <v>12</v>
      </c>
      <c r="H130" s="329">
        <f t="shared" si="4"/>
        <v>20640</v>
      </c>
      <c r="I130" s="328" t="s">
        <v>1238</v>
      </c>
    </row>
    <row r="131" spans="1:9" s="326" customFormat="1">
      <c r="A131" s="189" t="s">
        <v>1318</v>
      </c>
      <c r="B131" s="189" t="s">
        <v>1225</v>
      </c>
      <c r="C131" s="189" t="s">
        <v>1319</v>
      </c>
      <c r="D131" s="328" t="s">
        <v>1240</v>
      </c>
      <c r="E131" s="328" t="s">
        <v>1223</v>
      </c>
      <c r="F131" s="329">
        <v>1720</v>
      </c>
      <c r="G131" s="328">
        <v>11</v>
      </c>
      <c r="H131" s="329">
        <f t="shared" si="4"/>
        <v>18920</v>
      </c>
      <c r="I131" s="328" t="s">
        <v>1238</v>
      </c>
    </row>
    <row r="132" spans="1:9" s="326" customFormat="1">
      <c r="A132" s="189" t="s">
        <v>1318</v>
      </c>
      <c r="B132" s="189" t="s">
        <v>1225</v>
      </c>
      <c r="C132" s="189" t="s">
        <v>1319</v>
      </c>
      <c r="D132" s="328" t="s">
        <v>1241</v>
      </c>
      <c r="E132" s="328" t="s">
        <v>1223</v>
      </c>
      <c r="F132" s="329">
        <v>6220</v>
      </c>
      <c r="G132" s="328">
        <v>1</v>
      </c>
      <c r="H132" s="329">
        <f t="shared" si="4"/>
        <v>6220</v>
      </c>
      <c r="I132" s="328" t="s">
        <v>1238</v>
      </c>
    </row>
    <row r="133" spans="1:9" s="326" customFormat="1">
      <c r="A133" s="189" t="s">
        <v>1318</v>
      </c>
      <c r="B133" s="189" t="s">
        <v>1225</v>
      </c>
      <c r="C133" s="189" t="s">
        <v>1319</v>
      </c>
      <c r="D133" s="328" t="s">
        <v>1242</v>
      </c>
      <c r="E133" s="328" t="s">
        <v>1223</v>
      </c>
      <c r="F133" s="329">
        <v>200</v>
      </c>
      <c r="G133" s="328">
        <v>10</v>
      </c>
      <c r="H133" s="329">
        <f t="shared" si="4"/>
        <v>2000</v>
      </c>
      <c r="I133" s="328" t="s">
        <v>1238</v>
      </c>
    </row>
    <row r="134" spans="1:9" s="326" customFormat="1">
      <c r="A134" s="189" t="s">
        <v>1318</v>
      </c>
      <c r="B134" s="189" t="s">
        <v>1225</v>
      </c>
      <c r="C134" s="189" t="s">
        <v>1319</v>
      </c>
      <c r="D134" s="328" t="s">
        <v>1243</v>
      </c>
      <c r="E134" s="328" t="s">
        <v>1223</v>
      </c>
      <c r="F134" s="329">
        <v>38000</v>
      </c>
      <c r="G134" s="328">
        <v>1</v>
      </c>
      <c r="H134" s="329">
        <f t="shared" si="4"/>
        <v>38000</v>
      </c>
      <c r="I134" s="328" t="s">
        <v>1238</v>
      </c>
    </row>
    <row r="135" spans="1:9" s="326" customFormat="1">
      <c r="A135" s="189" t="s">
        <v>1318</v>
      </c>
      <c r="B135" s="189" t="s">
        <v>1225</v>
      </c>
      <c r="C135" s="189" t="s">
        <v>1319</v>
      </c>
      <c r="D135" s="328" t="s">
        <v>1244</v>
      </c>
      <c r="E135" s="328" t="s">
        <v>1223</v>
      </c>
      <c r="F135" s="329">
        <v>4500</v>
      </c>
      <c r="G135" s="328">
        <v>2</v>
      </c>
      <c r="H135" s="329">
        <f t="shared" si="4"/>
        <v>9000</v>
      </c>
      <c r="I135" s="328" t="s">
        <v>1238</v>
      </c>
    </row>
    <row r="136" spans="1:9" s="326" customFormat="1">
      <c r="A136" s="189" t="s">
        <v>1318</v>
      </c>
      <c r="B136" s="189" t="s">
        <v>1225</v>
      </c>
      <c r="C136" s="189" t="s">
        <v>1319</v>
      </c>
      <c r="D136" s="328" t="s">
        <v>1245</v>
      </c>
      <c r="E136" s="328" t="s">
        <v>1223</v>
      </c>
      <c r="F136" s="329">
        <v>28000</v>
      </c>
      <c r="G136" s="328">
        <v>1</v>
      </c>
      <c r="H136" s="329">
        <f t="shared" si="4"/>
        <v>28000</v>
      </c>
      <c r="I136" s="328" t="s">
        <v>1238</v>
      </c>
    </row>
    <row r="137" spans="1:9" s="326" customFormat="1">
      <c r="A137" s="189" t="s">
        <v>1318</v>
      </c>
      <c r="B137" s="189" t="s">
        <v>1225</v>
      </c>
      <c r="C137" s="189" t="s">
        <v>1319</v>
      </c>
      <c r="D137" s="328" t="s">
        <v>1246</v>
      </c>
      <c r="E137" s="328" t="s">
        <v>1223</v>
      </c>
      <c r="F137" s="329">
        <v>18000</v>
      </c>
      <c r="G137" s="328">
        <v>1</v>
      </c>
      <c r="H137" s="329">
        <f t="shared" si="4"/>
        <v>18000</v>
      </c>
      <c r="I137" s="328" t="s">
        <v>1238</v>
      </c>
    </row>
    <row r="138" spans="1:9" s="326" customFormat="1">
      <c r="A138" s="189" t="s">
        <v>1318</v>
      </c>
      <c r="B138" s="189" t="s">
        <v>1225</v>
      </c>
      <c r="C138" s="189" t="s">
        <v>1319</v>
      </c>
      <c r="D138" s="328" t="s">
        <v>1247</v>
      </c>
      <c r="E138" s="328" t="s">
        <v>1248</v>
      </c>
      <c r="F138" s="329">
        <v>960</v>
      </c>
      <c r="G138" s="328">
        <v>8</v>
      </c>
      <c r="H138" s="329">
        <f t="shared" si="4"/>
        <v>7680</v>
      </c>
      <c r="I138" s="328" t="s">
        <v>1238</v>
      </c>
    </row>
    <row r="139" spans="1:9" s="326" customFormat="1">
      <c r="A139" s="189" t="s">
        <v>1318</v>
      </c>
      <c r="B139" s="189" t="s">
        <v>1225</v>
      </c>
      <c r="C139" s="189" t="s">
        <v>1319</v>
      </c>
      <c r="D139" s="328" t="s">
        <v>1249</v>
      </c>
      <c r="E139" s="328" t="s">
        <v>1223</v>
      </c>
      <c r="F139" s="329">
        <v>10000</v>
      </c>
      <c r="G139" s="328">
        <v>1</v>
      </c>
      <c r="H139" s="329">
        <f t="shared" si="4"/>
        <v>10000</v>
      </c>
      <c r="I139" s="328" t="s">
        <v>1238</v>
      </c>
    </row>
    <row r="140" spans="1:9" s="326" customFormat="1">
      <c r="A140" s="189" t="s">
        <v>1318</v>
      </c>
      <c r="B140" s="189" t="s">
        <v>1225</v>
      </c>
      <c r="C140" s="189" t="s">
        <v>1319</v>
      </c>
      <c r="D140" s="328" t="s">
        <v>1250</v>
      </c>
      <c r="E140" s="328" t="s">
        <v>1251</v>
      </c>
      <c r="F140" s="329">
        <v>5000</v>
      </c>
      <c r="G140" s="328">
        <v>1</v>
      </c>
      <c r="H140" s="329">
        <f t="shared" si="4"/>
        <v>5000</v>
      </c>
      <c r="I140" s="328" t="s">
        <v>1238</v>
      </c>
    </row>
    <row r="141" spans="1:9" s="326" customFormat="1">
      <c r="A141" s="189" t="s">
        <v>1318</v>
      </c>
      <c r="B141" s="189" t="s">
        <v>1225</v>
      </c>
      <c r="C141" s="189" t="s">
        <v>1319</v>
      </c>
      <c r="D141" s="328" t="s">
        <v>1252</v>
      </c>
      <c r="E141" s="328" t="s">
        <v>1253</v>
      </c>
      <c r="F141" s="329">
        <v>5000</v>
      </c>
      <c r="G141" s="328">
        <v>1</v>
      </c>
      <c r="H141" s="329">
        <f t="shared" si="4"/>
        <v>5000</v>
      </c>
      <c r="I141" s="328" t="s">
        <v>1238</v>
      </c>
    </row>
    <row r="142" spans="1:9" s="326" customFormat="1">
      <c r="A142" s="189" t="s">
        <v>1318</v>
      </c>
      <c r="B142" s="189" t="s">
        <v>1225</v>
      </c>
      <c r="C142" s="189" t="s">
        <v>1319</v>
      </c>
      <c r="D142" s="328" t="s">
        <v>1254</v>
      </c>
      <c r="E142" s="328" t="s">
        <v>1255</v>
      </c>
      <c r="F142" s="329">
        <v>2500</v>
      </c>
      <c r="G142" s="328">
        <v>3</v>
      </c>
      <c r="H142" s="329">
        <f t="shared" si="4"/>
        <v>7500</v>
      </c>
      <c r="I142" s="328" t="s">
        <v>1238</v>
      </c>
    </row>
    <row r="143" spans="1:9" s="326" customFormat="1">
      <c r="A143" s="189" t="s">
        <v>1318</v>
      </c>
      <c r="B143" s="189" t="s">
        <v>1225</v>
      </c>
      <c r="C143" s="189" t="s">
        <v>1319</v>
      </c>
      <c r="D143" s="328" t="s">
        <v>1256</v>
      </c>
      <c r="E143" s="328" t="s">
        <v>1257</v>
      </c>
      <c r="F143" s="329">
        <v>300</v>
      </c>
      <c r="G143" s="328">
        <v>6</v>
      </c>
      <c r="H143" s="329">
        <f t="shared" si="4"/>
        <v>1800</v>
      </c>
      <c r="I143" s="328" t="s">
        <v>1238</v>
      </c>
    </row>
    <row r="144" spans="1:9" s="326" customFormat="1">
      <c r="A144" s="189" t="s">
        <v>1318</v>
      </c>
      <c r="B144" s="189" t="s">
        <v>1225</v>
      </c>
      <c r="C144" s="189" t="s">
        <v>1319</v>
      </c>
      <c r="D144" s="328" t="s">
        <v>1258</v>
      </c>
      <c r="E144" s="328" t="s">
        <v>1259</v>
      </c>
      <c r="F144" s="329">
        <v>360</v>
      </c>
      <c r="G144" s="328">
        <v>2</v>
      </c>
      <c r="H144" s="329">
        <f t="shared" si="4"/>
        <v>720</v>
      </c>
      <c r="I144" s="328" t="s">
        <v>1238</v>
      </c>
    </row>
    <row r="145" spans="1:9" s="326" customFormat="1">
      <c r="A145" s="189" t="s">
        <v>1318</v>
      </c>
      <c r="B145" s="189" t="s">
        <v>1225</v>
      </c>
      <c r="C145" s="189" t="s">
        <v>1319</v>
      </c>
      <c r="D145" s="328" t="s">
        <v>1260</v>
      </c>
      <c r="E145" s="328" t="s">
        <v>1223</v>
      </c>
      <c r="F145" s="329">
        <v>1820</v>
      </c>
      <c r="G145" s="328">
        <v>1</v>
      </c>
      <c r="H145" s="329">
        <f t="shared" si="4"/>
        <v>1820</v>
      </c>
      <c r="I145" s="328" t="s">
        <v>1238</v>
      </c>
    </row>
    <row r="146" spans="1:9" s="326" customFormat="1">
      <c r="A146" s="189" t="s">
        <v>1318</v>
      </c>
      <c r="B146" s="189" t="s">
        <v>1225</v>
      </c>
      <c r="C146" s="189" t="s">
        <v>1319</v>
      </c>
      <c r="D146" s="328" t="s">
        <v>1261</v>
      </c>
      <c r="E146" s="328" t="s">
        <v>1223</v>
      </c>
      <c r="F146" s="329">
        <v>2800</v>
      </c>
      <c r="G146" s="328">
        <v>1</v>
      </c>
      <c r="H146" s="329">
        <f t="shared" si="4"/>
        <v>2800</v>
      </c>
      <c r="I146" s="328" t="s">
        <v>1238</v>
      </c>
    </row>
    <row r="147" spans="1:9" s="326" customFormat="1">
      <c r="A147" s="189" t="s">
        <v>1318</v>
      </c>
      <c r="B147" s="189" t="s">
        <v>1225</v>
      </c>
      <c r="C147" s="189" t="s">
        <v>1319</v>
      </c>
      <c r="D147" s="328" t="s">
        <v>1262</v>
      </c>
      <c r="E147" s="328" t="s">
        <v>1223</v>
      </c>
      <c r="F147" s="329">
        <v>10000</v>
      </c>
      <c r="G147" s="328">
        <v>1</v>
      </c>
      <c r="H147" s="329">
        <f t="shared" si="4"/>
        <v>10000</v>
      </c>
      <c r="I147" s="328" t="s">
        <v>1238</v>
      </c>
    </row>
    <row r="148" spans="1:9" s="326" customFormat="1">
      <c r="A148" s="189" t="s">
        <v>1318</v>
      </c>
      <c r="B148" s="189" t="s">
        <v>1225</v>
      </c>
      <c r="C148" s="189" t="s">
        <v>1319</v>
      </c>
      <c r="D148" s="328" t="s">
        <v>1263</v>
      </c>
      <c r="E148" s="328" t="s">
        <v>1223</v>
      </c>
      <c r="F148" s="329">
        <v>240</v>
      </c>
      <c r="G148" s="328">
        <v>28</v>
      </c>
      <c r="H148" s="329">
        <f t="shared" si="4"/>
        <v>6720</v>
      </c>
      <c r="I148" s="328" t="s">
        <v>1238</v>
      </c>
    </row>
    <row r="149" spans="1:9" s="326" customFormat="1">
      <c r="A149" s="189" t="s">
        <v>1318</v>
      </c>
      <c r="B149" s="189" t="s">
        <v>1225</v>
      </c>
      <c r="C149" s="189" t="s">
        <v>1319</v>
      </c>
      <c r="D149" s="328" t="s">
        <v>1264</v>
      </c>
      <c r="E149" s="328" t="s">
        <v>1223</v>
      </c>
      <c r="F149" s="329">
        <v>160</v>
      </c>
      <c r="G149" s="328">
        <v>28</v>
      </c>
      <c r="H149" s="329">
        <f t="shared" si="4"/>
        <v>4480</v>
      </c>
      <c r="I149" s="328" t="s">
        <v>1238</v>
      </c>
    </row>
    <row r="150" spans="1:9" s="326" customFormat="1">
      <c r="A150" s="189" t="s">
        <v>1318</v>
      </c>
      <c r="B150" s="189" t="s">
        <v>1225</v>
      </c>
      <c r="C150" s="189" t="s">
        <v>1319</v>
      </c>
      <c r="D150" s="328" t="s">
        <v>1265</v>
      </c>
      <c r="E150" s="328" t="s">
        <v>1223</v>
      </c>
      <c r="F150" s="329">
        <v>80</v>
      </c>
      <c r="G150" s="328">
        <v>10</v>
      </c>
      <c r="H150" s="329">
        <f t="shared" si="4"/>
        <v>800</v>
      </c>
      <c r="I150" s="328" t="s">
        <v>1238</v>
      </c>
    </row>
    <row r="151" spans="1:9" s="326" customFormat="1">
      <c r="A151" s="189" t="s">
        <v>1318</v>
      </c>
      <c r="B151" s="189" t="s">
        <v>1225</v>
      </c>
      <c r="C151" s="189" t="s">
        <v>1319</v>
      </c>
      <c r="D151" s="328" t="s">
        <v>1266</v>
      </c>
      <c r="E151" s="328" t="s">
        <v>1223</v>
      </c>
      <c r="F151" s="329">
        <v>4</v>
      </c>
      <c r="G151" s="328">
        <v>380</v>
      </c>
      <c r="H151" s="329">
        <f t="shared" si="4"/>
        <v>1520</v>
      </c>
      <c r="I151" s="328" t="s">
        <v>1238</v>
      </c>
    </row>
    <row r="152" spans="1:9" s="326" customFormat="1">
      <c r="A152" s="189" t="s">
        <v>1318</v>
      </c>
      <c r="B152" s="189" t="s">
        <v>1225</v>
      </c>
      <c r="C152" s="189" t="s">
        <v>1319</v>
      </c>
      <c r="D152" s="328" t="s">
        <v>1267</v>
      </c>
      <c r="E152" s="328" t="s">
        <v>1223</v>
      </c>
      <c r="F152" s="329">
        <v>360</v>
      </c>
      <c r="G152" s="328">
        <v>7</v>
      </c>
      <c r="H152" s="329">
        <f t="shared" si="4"/>
        <v>2520</v>
      </c>
      <c r="I152" s="328" t="s">
        <v>1238</v>
      </c>
    </row>
    <row r="153" spans="1:9" s="326" customFormat="1">
      <c r="A153" s="189" t="s">
        <v>1318</v>
      </c>
      <c r="B153" s="189" t="s">
        <v>1225</v>
      </c>
      <c r="C153" s="189" t="s">
        <v>1319</v>
      </c>
      <c r="D153" s="328" t="s">
        <v>1268</v>
      </c>
      <c r="E153" s="189" t="s">
        <v>1230</v>
      </c>
      <c r="F153" s="329">
        <v>480</v>
      </c>
      <c r="G153" s="328">
        <v>1</v>
      </c>
      <c r="H153" s="329">
        <f t="shared" si="4"/>
        <v>480</v>
      </c>
      <c r="I153" s="328" t="s">
        <v>1238</v>
      </c>
    </row>
    <row r="154" spans="1:9" s="326" customFormat="1">
      <c r="A154" s="189" t="s">
        <v>1318</v>
      </c>
      <c r="B154" s="189" t="s">
        <v>1225</v>
      </c>
      <c r="C154" s="189" t="s">
        <v>1319</v>
      </c>
      <c r="D154" s="328" t="s">
        <v>1269</v>
      </c>
      <c r="E154" s="328" t="s">
        <v>1270</v>
      </c>
      <c r="F154" s="329">
        <v>22000</v>
      </c>
      <c r="G154" s="328">
        <v>1</v>
      </c>
      <c r="H154" s="329">
        <f t="shared" si="4"/>
        <v>22000</v>
      </c>
      <c r="I154" s="328" t="s">
        <v>1238</v>
      </c>
    </row>
    <row r="155" spans="1:9" s="326" customFormat="1">
      <c r="A155" s="189" t="s">
        <v>1318</v>
      </c>
      <c r="B155" s="189" t="s">
        <v>1225</v>
      </c>
      <c r="C155" s="189" t="s">
        <v>1319</v>
      </c>
      <c r="D155" s="328" t="s">
        <v>1271</v>
      </c>
      <c r="E155" s="328" t="s">
        <v>1272</v>
      </c>
      <c r="F155" s="329">
        <v>9600</v>
      </c>
      <c r="G155" s="328">
        <v>1</v>
      </c>
      <c r="H155" s="329">
        <f t="shared" si="4"/>
        <v>9600</v>
      </c>
      <c r="I155" s="328" t="s">
        <v>1238</v>
      </c>
    </row>
    <row r="156" spans="1:9" s="326" customFormat="1">
      <c r="A156" s="189" t="s">
        <v>1318</v>
      </c>
      <c r="B156" s="189" t="s">
        <v>1225</v>
      </c>
      <c r="C156" s="189" t="s">
        <v>1319</v>
      </c>
      <c r="D156" s="328" t="s">
        <v>1273</v>
      </c>
      <c r="E156" s="328" t="s">
        <v>1274</v>
      </c>
      <c r="F156" s="329">
        <v>2400</v>
      </c>
      <c r="G156" s="328">
        <v>1</v>
      </c>
      <c r="H156" s="329">
        <f t="shared" si="4"/>
        <v>2400</v>
      </c>
      <c r="I156" s="328" t="s">
        <v>1238</v>
      </c>
    </row>
    <row r="157" spans="1:9" s="326" customFormat="1">
      <c r="A157" s="189" t="s">
        <v>1318</v>
      </c>
      <c r="B157" s="189" t="s">
        <v>1225</v>
      </c>
      <c r="C157" s="189" t="s">
        <v>1319</v>
      </c>
      <c r="D157" s="328" t="s">
        <v>1275</v>
      </c>
      <c r="E157" s="328" t="s">
        <v>1276</v>
      </c>
      <c r="F157" s="329">
        <v>400</v>
      </c>
      <c r="G157" s="328">
        <v>1</v>
      </c>
      <c r="H157" s="329">
        <f t="shared" si="4"/>
        <v>400</v>
      </c>
      <c r="I157" s="328" t="s">
        <v>1238</v>
      </c>
    </row>
    <row r="158" spans="1:9" s="326" customFormat="1">
      <c r="A158" s="189" t="s">
        <v>1318</v>
      </c>
      <c r="B158" s="189" t="s">
        <v>1225</v>
      </c>
      <c r="C158" s="189" t="s">
        <v>1319</v>
      </c>
      <c r="D158" s="328" t="s">
        <v>1277</v>
      </c>
      <c r="E158" s="328" t="s">
        <v>1223</v>
      </c>
      <c r="F158" s="329">
        <v>3100</v>
      </c>
      <c r="G158" s="328">
        <v>10</v>
      </c>
      <c r="H158" s="329">
        <f t="shared" si="4"/>
        <v>31000</v>
      </c>
      <c r="I158" s="328" t="s">
        <v>1238</v>
      </c>
    </row>
    <row r="159" spans="1:9" s="326" customFormat="1">
      <c r="A159" s="189" t="s">
        <v>1318</v>
      </c>
      <c r="B159" s="189" t="s">
        <v>1225</v>
      </c>
      <c r="C159" s="189" t="s">
        <v>1319</v>
      </c>
      <c r="D159" s="328" t="s">
        <v>1278</v>
      </c>
      <c r="E159" s="328" t="s">
        <v>1223</v>
      </c>
      <c r="F159" s="329">
        <v>180</v>
      </c>
      <c r="G159" s="328">
        <v>5</v>
      </c>
      <c r="H159" s="329">
        <f t="shared" si="4"/>
        <v>900</v>
      </c>
      <c r="I159" s="328" t="s">
        <v>1238</v>
      </c>
    </row>
    <row r="160" spans="1:9" s="326" customFormat="1">
      <c r="A160" s="189" t="s">
        <v>1318</v>
      </c>
      <c r="B160" s="189" t="s">
        <v>1225</v>
      </c>
      <c r="C160" s="189" t="s">
        <v>1280</v>
      </c>
      <c r="D160" s="328" t="s">
        <v>1254</v>
      </c>
      <c r="E160" s="328" t="s">
        <v>1253</v>
      </c>
      <c r="F160" s="329">
        <v>5000</v>
      </c>
      <c r="G160" s="328">
        <v>4</v>
      </c>
      <c r="H160" s="329">
        <f>F160*G160</f>
        <v>20000</v>
      </c>
      <c r="I160" s="328" t="s">
        <v>1238</v>
      </c>
    </row>
    <row r="161" spans="1:9" s="326" customFormat="1">
      <c r="A161" s="189" t="s">
        <v>1318</v>
      </c>
      <c r="B161" s="189" t="s">
        <v>1225</v>
      </c>
      <c r="C161" s="189" t="s">
        <v>1280</v>
      </c>
      <c r="D161" s="328" t="s">
        <v>1252</v>
      </c>
      <c r="E161" s="328" t="s">
        <v>1253</v>
      </c>
      <c r="F161" s="329">
        <v>5000</v>
      </c>
      <c r="G161" s="328">
        <v>2</v>
      </c>
      <c r="H161" s="329">
        <f t="shared" si="4"/>
        <v>10000</v>
      </c>
      <c r="I161" s="328" t="s">
        <v>1238</v>
      </c>
    </row>
    <row r="162" spans="1:9" s="326" customFormat="1">
      <c r="A162" s="189" t="s">
        <v>1318</v>
      </c>
      <c r="B162" s="189" t="s">
        <v>1225</v>
      </c>
      <c r="C162" s="189" t="s">
        <v>1280</v>
      </c>
      <c r="D162" s="328" t="s">
        <v>1261</v>
      </c>
      <c r="E162" s="328" t="s">
        <v>1223</v>
      </c>
      <c r="F162" s="329">
        <v>12000</v>
      </c>
      <c r="G162" s="328">
        <v>2</v>
      </c>
      <c r="H162" s="329">
        <f t="shared" si="4"/>
        <v>24000</v>
      </c>
      <c r="I162" s="328" t="s">
        <v>1238</v>
      </c>
    </row>
    <row r="163" spans="1:9" s="326" customFormat="1">
      <c r="A163" s="189" t="s">
        <v>1318</v>
      </c>
      <c r="B163" s="189" t="s">
        <v>1225</v>
      </c>
      <c r="C163" s="189" t="s">
        <v>1280</v>
      </c>
      <c r="D163" s="328" t="s">
        <v>1281</v>
      </c>
      <c r="E163" s="328" t="s">
        <v>1223</v>
      </c>
      <c r="F163" s="329">
        <v>15000</v>
      </c>
      <c r="G163" s="328">
        <v>2</v>
      </c>
      <c r="H163" s="329">
        <f t="shared" si="4"/>
        <v>30000</v>
      </c>
      <c r="I163" s="328" t="s">
        <v>1238</v>
      </c>
    </row>
    <row r="164" spans="1:9" s="326" customFormat="1">
      <c r="A164" s="189" t="s">
        <v>1318</v>
      </c>
      <c r="B164" s="189" t="s">
        <v>1225</v>
      </c>
      <c r="C164" s="189" t="s">
        <v>1280</v>
      </c>
      <c r="D164" s="189" t="s">
        <v>1282</v>
      </c>
      <c r="E164" s="328" t="s">
        <v>1223</v>
      </c>
      <c r="F164" s="329">
        <v>10000</v>
      </c>
      <c r="G164" s="328">
        <v>2</v>
      </c>
      <c r="H164" s="329">
        <f>F164*G164</f>
        <v>20000</v>
      </c>
      <c r="I164" s="328" t="s">
        <v>1283</v>
      </c>
    </row>
    <row r="165" spans="1:9" s="326" customFormat="1">
      <c r="A165" s="189" t="s">
        <v>1318</v>
      </c>
      <c r="B165" s="189" t="s">
        <v>1225</v>
      </c>
      <c r="C165" s="189" t="s">
        <v>1280</v>
      </c>
      <c r="D165" s="189" t="s">
        <v>1284</v>
      </c>
      <c r="E165" s="189" t="s">
        <v>1230</v>
      </c>
      <c r="F165" s="329">
        <f>SUM(H160:H164)*0.1</f>
        <v>10400</v>
      </c>
      <c r="G165" s="328">
        <v>1</v>
      </c>
      <c r="H165" s="329">
        <f t="shared" ref="H165:H172" si="5">F165*G165</f>
        <v>10400</v>
      </c>
      <c r="I165" s="328" t="s">
        <v>1238</v>
      </c>
    </row>
    <row r="166" spans="1:9" s="326" customFormat="1">
      <c r="A166" s="189" t="s">
        <v>1318</v>
      </c>
      <c r="B166" s="189" t="s">
        <v>1225</v>
      </c>
      <c r="C166" s="189" t="s">
        <v>1288</v>
      </c>
      <c r="D166" s="328" t="s">
        <v>1287</v>
      </c>
      <c r="E166" s="328" t="s">
        <v>1223</v>
      </c>
      <c r="F166" s="329">
        <v>35000</v>
      </c>
      <c r="G166" s="328">
        <v>1</v>
      </c>
      <c r="H166" s="329">
        <f t="shared" si="5"/>
        <v>35000</v>
      </c>
      <c r="I166" s="328" t="s">
        <v>1238</v>
      </c>
    </row>
    <row r="167" spans="1:9" s="326" customFormat="1">
      <c r="A167" s="189" t="s">
        <v>1318</v>
      </c>
      <c r="B167" s="189" t="s">
        <v>1225</v>
      </c>
      <c r="C167" s="189" t="s">
        <v>1288</v>
      </c>
      <c r="D167" s="328" t="s">
        <v>1289</v>
      </c>
      <c r="E167" s="328" t="s">
        <v>1223</v>
      </c>
      <c r="F167" s="329">
        <v>5000</v>
      </c>
      <c r="G167" s="328">
        <v>1</v>
      </c>
      <c r="H167" s="329">
        <f t="shared" si="5"/>
        <v>5000</v>
      </c>
      <c r="I167" s="328" t="s">
        <v>1238</v>
      </c>
    </row>
    <row r="168" spans="1:9" s="326" customFormat="1">
      <c r="A168" s="189" t="s">
        <v>1318</v>
      </c>
      <c r="B168" s="189" t="s">
        <v>1225</v>
      </c>
      <c r="C168" s="189" t="s">
        <v>1288</v>
      </c>
      <c r="D168" s="328" t="s">
        <v>1290</v>
      </c>
      <c r="E168" s="328" t="s">
        <v>1223</v>
      </c>
      <c r="F168" s="329">
        <v>10000</v>
      </c>
      <c r="G168" s="328">
        <v>1</v>
      </c>
      <c r="H168" s="329">
        <f t="shared" si="5"/>
        <v>10000</v>
      </c>
      <c r="I168" s="328" t="s">
        <v>1238</v>
      </c>
    </row>
    <row r="169" spans="1:9" s="326" customFormat="1">
      <c r="A169" s="189" t="s">
        <v>1318</v>
      </c>
      <c r="B169" s="189" t="s">
        <v>1225</v>
      </c>
      <c r="C169" s="189" t="s">
        <v>1288</v>
      </c>
      <c r="D169" s="328" t="s">
        <v>1291</v>
      </c>
      <c r="E169" s="328" t="s">
        <v>1223</v>
      </c>
      <c r="F169" s="329">
        <v>1100</v>
      </c>
      <c r="G169" s="328">
        <v>48</v>
      </c>
      <c r="H169" s="329">
        <f t="shared" si="5"/>
        <v>52800</v>
      </c>
      <c r="I169" s="328" t="s">
        <v>1238</v>
      </c>
    </row>
    <row r="170" spans="1:9" s="326" customFormat="1">
      <c r="A170" s="189" t="s">
        <v>1318</v>
      </c>
      <c r="B170" s="189" t="s">
        <v>1225</v>
      </c>
      <c r="C170" s="189" t="s">
        <v>1288</v>
      </c>
      <c r="D170" s="189" t="s">
        <v>1292</v>
      </c>
      <c r="E170" s="189" t="s">
        <v>1230</v>
      </c>
      <c r="F170" s="329">
        <f>SUM(H166:H169)*0.035</f>
        <v>3598.0000000000005</v>
      </c>
      <c r="G170" s="328">
        <v>1</v>
      </c>
      <c r="H170" s="329">
        <f t="shared" si="5"/>
        <v>3598.0000000000005</v>
      </c>
      <c r="I170" s="328" t="s">
        <v>1238</v>
      </c>
    </row>
    <row r="171" spans="1:9" s="326" customFormat="1">
      <c r="A171" s="189" t="s">
        <v>1318</v>
      </c>
      <c r="B171" s="189" t="s">
        <v>1225</v>
      </c>
      <c r="C171" s="189" t="s">
        <v>1293</v>
      </c>
      <c r="D171" s="189" t="s">
        <v>1294</v>
      </c>
      <c r="E171" s="189" t="s">
        <v>1295</v>
      </c>
      <c r="F171" s="329">
        <f>ROUNDUP(SUM(H122:H170)*0.01,0)</f>
        <v>12808</v>
      </c>
      <c r="G171" s="328">
        <v>1</v>
      </c>
      <c r="H171" s="329">
        <f t="shared" si="5"/>
        <v>12808</v>
      </c>
      <c r="I171" s="328"/>
    </row>
    <row r="172" spans="1:9" s="326" customFormat="1">
      <c r="A172" s="189" t="s">
        <v>1318</v>
      </c>
      <c r="B172" s="189" t="s">
        <v>1225</v>
      </c>
      <c r="C172" s="189" t="s">
        <v>1293</v>
      </c>
      <c r="D172" s="189" t="s">
        <v>1296</v>
      </c>
      <c r="E172" s="189" t="s">
        <v>1297</v>
      </c>
      <c r="F172" s="329">
        <f>F171</f>
        <v>12808</v>
      </c>
      <c r="G172" s="328">
        <v>1</v>
      </c>
      <c r="H172" s="329">
        <f t="shared" si="5"/>
        <v>12808</v>
      </c>
      <c r="I172" s="328"/>
    </row>
    <row r="173" spans="1:9">
      <c r="A173" s="328"/>
      <c r="B173" s="328"/>
      <c r="C173" s="189" t="s">
        <v>1298</v>
      </c>
      <c r="D173" s="328"/>
      <c r="E173" s="328"/>
      <c r="F173" s="329"/>
      <c r="G173" s="328"/>
      <c r="H173" s="329">
        <f>SUM(H122:H172)</f>
        <v>1306414</v>
      </c>
      <c r="I173" s="328"/>
    </row>
    <row r="174" spans="1:9">
      <c r="A174" s="331"/>
      <c r="B174" s="331"/>
      <c r="C174" s="332" t="s">
        <v>1320</v>
      </c>
      <c r="D174" s="331"/>
      <c r="E174" s="331"/>
      <c r="F174" s="333"/>
      <c r="G174" s="331"/>
      <c r="H174" s="333">
        <f>H173</f>
        <v>1306414</v>
      </c>
      <c r="I174" s="331"/>
    </row>
    <row r="175" spans="1:9" s="326" customFormat="1">
      <c r="A175" s="189" t="s">
        <v>1321</v>
      </c>
      <c r="B175" s="189" t="s">
        <v>1220</v>
      </c>
      <c r="C175" s="189" t="s">
        <v>1300</v>
      </c>
      <c r="D175" s="189" t="s">
        <v>1301</v>
      </c>
      <c r="E175" s="328" t="s">
        <v>1302</v>
      </c>
      <c r="F175" s="329">
        <v>350</v>
      </c>
      <c r="G175" s="328">
        <v>24</v>
      </c>
      <c r="H175" s="329">
        <f t="shared" ref="H175:H187" si="6">F175*G175</f>
        <v>8400</v>
      </c>
      <c r="I175" s="189" t="s">
        <v>1303</v>
      </c>
    </row>
    <row r="176" spans="1:9" s="326" customFormat="1">
      <c r="A176" s="189" t="s">
        <v>1321</v>
      </c>
      <c r="B176" s="189" t="s">
        <v>1225</v>
      </c>
      <c r="C176" s="189" t="s">
        <v>1300</v>
      </c>
      <c r="D176" s="328" t="s">
        <v>1304</v>
      </c>
      <c r="E176" s="328" t="s">
        <v>1305</v>
      </c>
      <c r="F176" s="329">
        <v>7050</v>
      </c>
      <c r="G176" s="328">
        <v>1</v>
      </c>
      <c r="H176" s="329">
        <f t="shared" si="6"/>
        <v>7050</v>
      </c>
      <c r="I176" s="189" t="s">
        <v>1303</v>
      </c>
    </row>
    <row r="177" spans="1:9" s="326" customFormat="1">
      <c r="A177" s="189" t="s">
        <v>1321</v>
      </c>
      <c r="B177" s="189" t="s">
        <v>1225</v>
      </c>
      <c r="C177" s="189" t="s">
        <v>1300</v>
      </c>
      <c r="D177" s="328" t="s">
        <v>1306</v>
      </c>
      <c r="E177" s="328" t="s">
        <v>1307</v>
      </c>
      <c r="F177" s="329">
        <v>2500</v>
      </c>
      <c r="G177" s="328">
        <v>24</v>
      </c>
      <c r="H177" s="329">
        <f t="shared" si="6"/>
        <v>60000</v>
      </c>
      <c r="I177" s="189" t="s">
        <v>1303</v>
      </c>
    </row>
    <row r="178" spans="1:9" s="326" customFormat="1">
      <c r="A178" s="189" t="s">
        <v>1321</v>
      </c>
      <c r="B178" s="189" t="s">
        <v>1225</v>
      </c>
      <c r="C178" s="189" t="s">
        <v>1300</v>
      </c>
      <c r="D178" s="328" t="s">
        <v>1308</v>
      </c>
      <c r="E178" s="328" t="s">
        <v>1309</v>
      </c>
      <c r="F178" s="329">
        <v>200</v>
      </c>
      <c r="G178" s="328">
        <v>48</v>
      </c>
      <c r="H178" s="329">
        <f t="shared" si="6"/>
        <v>9600</v>
      </c>
      <c r="I178" s="189" t="s">
        <v>1303</v>
      </c>
    </row>
    <row r="179" spans="1:9" s="326" customFormat="1">
      <c r="A179" s="189" t="s">
        <v>1321</v>
      </c>
      <c r="B179" s="189" t="s">
        <v>1225</v>
      </c>
      <c r="C179" s="189" t="s">
        <v>1300</v>
      </c>
      <c r="D179" s="328" t="s">
        <v>1310</v>
      </c>
      <c r="E179" s="328" t="s">
        <v>1311</v>
      </c>
      <c r="F179" s="329">
        <v>2500</v>
      </c>
      <c r="G179" s="328">
        <v>13</v>
      </c>
      <c r="H179" s="329">
        <f t="shared" si="6"/>
        <v>32500</v>
      </c>
      <c r="I179" s="189" t="s">
        <v>1303</v>
      </c>
    </row>
    <row r="180" spans="1:9" s="326" customFormat="1">
      <c r="A180" s="189" t="s">
        <v>1321</v>
      </c>
      <c r="B180" s="189" t="s">
        <v>1225</v>
      </c>
      <c r="C180" s="189" t="s">
        <v>1300</v>
      </c>
      <c r="D180" s="328" t="s">
        <v>1312</v>
      </c>
      <c r="E180" s="328" t="s">
        <v>1313</v>
      </c>
      <c r="F180" s="329">
        <v>5500</v>
      </c>
      <c r="G180" s="328">
        <v>1</v>
      </c>
      <c r="H180" s="329">
        <f t="shared" si="6"/>
        <v>5500</v>
      </c>
      <c r="I180" s="189" t="s">
        <v>1303</v>
      </c>
    </row>
    <row r="181" spans="1:9" s="326" customFormat="1">
      <c r="A181" s="189" t="s">
        <v>1321</v>
      </c>
      <c r="B181" s="189" t="s">
        <v>1225</v>
      </c>
      <c r="C181" s="189" t="s">
        <v>1300</v>
      </c>
      <c r="D181" s="328" t="s">
        <v>1314</v>
      </c>
      <c r="E181" s="328" t="s">
        <v>1315</v>
      </c>
      <c r="F181" s="329">
        <v>500</v>
      </c>
      <c r="G181" s="328">
        <v>24</v>
      </c>
      <c r="H181" s="329">
        <f t="shared" si="6"/>
        <v>12000</v>
      </c>
      <c r="I181" s="189" t="s">
        <v>1303</v>
      </c>
    </row>
    <row r="182" spans="1:9" s="326" customFormat="1">
      <c r="A182" s="189" t="s">
        <v>1321</v>
      </c>
      <c r="B182" s="189" t="s">
        <v>1225</v>
      </c>
      <c r="C182" s="189" t="s">
        <v>1316</v>
      </c>
      <c r="D182" s="189" t="s">
        <v>1301</v>
      </c>
      <c r="E182" s="328" t="s">
        <v>1302</v>
      </c>
      <c r="F182" s="329">
        <v>350</v>
      </c>
      <c r="G182" s="328">
        <v>24</v>
      </c>
      <c r="H182" s="329">
        <f t="shared" si="6"/>
        <v>8400</v>
      </c>
      <c r="I182" s="189" t="s">
        <v>1303</v>
      </c>
    </row>
    <row r="183" spans="1:9" s="326" customFormat="1">
      <c r="A183" s="189" t="s">
        <v>1321</v>
      </c>
      <c r="B183" s="189" t="s">
        <v>1225</v>
      </c>
      <c r="C183" s="189" t="s">
        <v>1316</v>
      </c>
      <c r="D183" s="328" t="s">
        <v>1304</v>
      </c>
      <c r="E183" s="328" t="s">
        <v>1305</v>
      </c>
      <c r="F183" s="329">
        <v>7050</v>
      </c>
      <c r="G183" s="328">
        <v>1</v>
      </c>
      <c r="H183" s="329">
        <f t="shared" si="6"/>
        <v>7050</v>
      </c>
      <c r="I183" s="189" t="s">
        <v>1303</v>
      </c>
    </row>
    <row r="184" spans="1:9" s="326" customFormat="1">
      <c r="A184" s="189" t="s">
        <v>1321</v>
      </c>
      <c r="B184" s="189" t="s">
        <v>1225</v>
      </c>
      <c r="C184" s="189" t="s">
        <v>1316</v>
      </c>
      <c r="D184" s="328" t="s">
        <v>1306</v>
      </c>
      <c r="E184" s="328" t="s">
        <v>1307</v>
      </c>
      <c r="F184" s="329">
        <v>2500</v>
      </c>
      <c r="G184" s="328">
        <v>24</v>
      </c>
      <c r="H184" s="329">
        <f t="shared" si="6"/>
        <v>60000</v>
      </c>
      <c r="I184" s="189" t="s">
        <v>1303</v>
      </c>
    </row>
    <row r="185" spans="1:9" s="326" customFormat="1">
      <c r="A185" s="189" t="s">
        <v>1321</v>
      </c>
      <c r="B185" s="189" t="s">
        <v>1225</v>
      </c>
      <c r="C185" s="189" t="s">
        <v>1316</v>
      </c>
      <c r="D185" s="328" t="s">
        <v>1308</v>
      </c>
      <c r="E185" s="328" t="s">
        <v>1309</v>
      </c>
      <c r="F185" s="329">
        <v>200</v>
      </c>
      <c r="G185" s="328">
        <v>48</v>
      </c>
      <c r="H185" s="329">
        <f t="shared" si="6"/>
        <v>9600</v>
      </c>
      <c r="I185" s="189" t="s">
        <v>1303</v>
      </c>
    </row>
    <row r="186" spans="1:9" s="326" customFormat="1">
      <c r="A186" s="189" t="s">
        <v>1321</v>
      </c>
      <c r="B186" s="189" t="s">
        <v>1225</v>
      </c>
      <c r="C186" s="189" t="s">
        <v>1316</v>
      </c>
      <c r="D186" s="328" t="s">
        <v>1312</v>
      </c>
      <c r="E186" s="328" t="s">
        <v>1313</v>
      </c>
      <c r="F186" s="329">
        <v>5500</v>
      </c>
      <c r="G186" s="328">
        <v>1</v>
      </c>
      <c r="H186" s="329">
        <f t="shared" si="6"/>
        <v>5500</v>
      </c>
      <c r="I186" s="189" t="s">
        <v>1303</v>
      </c>
    </row>
    <row r="187" spans="1:9" s="326" customFormat="1">
      <c r="A187" s="189" t="s">
        <v>1321</v>
      </c>
      <c r="B187" s="189" t="s">
        <v>1225</v>
      </c>
      <c r="C187" s="189" t="s">
        <v>1316</v>
      </c>
      <c r="D187" s="328" t="s">
        <v>1314</v>
      </c>
      <c r="E187" s="328" t="s">
        <v>1315</v>
      </c>
      <c r="F187" s="329">
        <v>500</v>
      </c>
      <c r="G187" s="328">
        <v>24</v>
      </c>
      <c r="H187" s="329">
        <f t="shared" si="6"/>
        <v>12000</v>
      </c>
      <c r="I187" s="189" t="s">
        <v>1303</v>
      </c>
    </row>
    <row r="188" spans="1:9" s="326" customFormat="1">
      <c r="A188" s="189" t="s">
        <v>1321</v>
      </c>
      <c r="B188" s="189" t="s">
        <v>1220</v>
      </c>
      <c r="C188" s="189" t="s">
        <v>1221</v>
      </c>
      <c r="D188" s="189" t="s">
        <v>1222</v>
      </c>
      <c r="E188" s="328" t="s">
        <v>1223</v>
      </c>
      <c r="F188" s="329">
        <v>8100</v>
      </c>
      <c r="G188" s="328">
        <v>48</v>
      </c>
      <c r="H188" s="329">
        <f>F188*G188</f>
        <v>388800</v>
      </c>
      <c r="I188" s="189" t="s">
        <v>1224</v>
      </c>
    </row>
    <row r="189" spans="1:9" s="326" customFormat="1">
      <c r="A189" s="189" t="s">
        <v>1321</v>
      </c>
      <c r="B189" s="189" t="s">
        <v>1225</v>
      </c>
      <c r="C189" s="189" t="s">
        <v>1226</v>
      </c>
      <c r="D189" s="328" t="s">
        <v>1227</v>
      </c>
      <c r="E189" s="328" t="s">
        <v>1223</v>
      </c>
      <c r="F189" s="329">
        <v>1100</v>
      </c>
      <c r="G189" s="328">
        <v>96</v>
      </c>
      <c r="H189" s="329">
        <f t="shared" ref="H189:H229" si="7">F189*G189</f>
        <v>105600</v>
      </c>
      <c r="I189" s="189" t="s">
        <v>1224</v>
      </c>
    </row>
    <row r="190" spans="1:9" s="326" customFormat="1">
      <c r="A190" s="189" t="s">
        <v>1321</v>
      </c>
      <c r="B190" s="189" t="s">
        <v>1225</v>
      </c>
      <c r="C190" s="189" t="s">
        <v>1226</v>
      </c>
      <c r="D190" s="328" t="s">
        <v>1228</v>
      </c>
      <c r="E190" s="328" t="s">
        <v>1223</v>
      </c>
      <c r="F190" s="329">
        <v>1100</v>
      </c>
      <c r="G190" s="328">
        <v>48</v>
      </c>
      <c r="H190" s="329">
        <f t="shared" si="7"/>
        <v>52800</v>
      </c>
      <c r="I190" s="189" t="s">
        <v>1224</v>
      </c>
    </row>
    <row r="191" spans="1:9" s="326" customFormat="1">
      <c r="A191" s="189" t="s">
        <v>1321</v>
      </c>
      <c r="B191" s="189" t="s">
        <v>1225</v>
      </c>
      <c r="C191" s="189" t="s">
        <v>1226</v>
      </c>
      <c r="D191" s="328" t="s">
        <v>1229</v>
      </c>
      <c r="E191" s="189" t="s">
        <v>1230</v>
      </c>
      <c r="F191" s="329">
        <v>500</v>
      </c>
      <c r="G191" s="328">
        <v>48</v>
      </c>
      <c r="H191" s="329">
        <f t="shared" si="7"/>
        <v>24000</v>
      </c>
      <c r="I191" s="189" t="s">
        <v>1224</v>
      </c>
    </row>
    <row r="192" spans="1:9" s="326" customFormat="1">
      <c r="A192" s="189" t="s">
        <v>1321</v>
      </c>
      <c r="B192" s="189" t="s">
        <v>1225</v>
      </c>
      <c r="C192" s="189" t="s">
        <v>1226</v>
      </c>
      <c r="D192" s="328" t="s">
        <v>1231</v>
      </c>
      <c r="E192" s="189" t="s">
        <v>1230</v>
      </c>
      <c r="F192" s="329">
        <v>2700</v>
      </c>
      <c r="G192" s="328">
        <v>48</v>
      </c>
      <c r="H192" s="329">
        <f t="shared" si="7"/>
        <v>129600</v>
      </c>
      <c r="I192" s="189" t="s">
        <v>1224</v>
      </c>
    </row>
    <row r="193" spans="1:9" s="326" customFormat="1">
      <c r="A193" s="189" t="s">
        <v>1321</v>
      </c>
      <c r="B193" s="189" t="s">
        <v>1225</v>
      </c>
      <c r="C193" s="189" t="s">
        <v>1226</v>
      </c>
      <c r="D193" s="328" t="s">
        <v>1232</v>
      </c>
      <c r="E193" s="328" t="s">
        <v>1233</v>
      </c>
      <c r="F193" s="329">
        <v>600</v>
      </c>
      <c r="G193" s="328">
        <v>48</v>
      </c>
      <c r="H193" s="329">
        <f t="shared" si="7"/>
        <v>28800</v>
      </c>
      <c r="I193" s="189" t="s">
        <v>1224</v>
      </c>
    </row>
    <row r="194" spans="1:9" s="326" customFormat="1">
      <c r="A194" s="189" t="s">
        <v>1321</v>
      </c>
      <c r="B194" s="189" t="s">
        <v>1225</v>
      </c>
      <c r="C194" s="189" t="s">
        <v>1226</v>
      </c>
      <c r="D194" s="328" t="s">
        <v>1234</v>
      </c>
      <c r="E194" s="328" t="s">
        <v>1235</v>
      </c>
      <c r="F194" s="329">
        <v>15200</v>
      </c>
      <c r="G194" s="328">
        <v>2</v>
      </c>
      <c r="H194" s="329">
        <f t="shared" si="7"/>
        <v>30400</v>
      </c>
      <c r="I194" s="189" t="s">
        <v>1224</v>
      </c>
    </row>
    <row r="195" spans="1:9" s="326" customFormat="1">
      <c r="A195" s="189" t="s">
        <v>1321</v>
      </c>
      <c r="B195" s="189" t="s">
        <v>1225</v>
      </c>
      <c r="C195" s="189" t="s">
        <v>1236</v>
      </c>
      <c r="D195" s="328" t="s">
        <v>1237</v>
      </c>
      <c r="E195" s="328" t="s">
        <v>1223</v>
      </c>
      <c r="F195" s="329">
        <v>1720</v>
      </c>
      <c r="G195" s="328">
        <v>14</v>
      </c>
      <c r="H195" s="329">
        <f t="shared" si="7"/>
        <v>24080</v>
      </c>
      <c r="I195" s="328" t="s">
        <v>1238</v>
      </c>
    </row>
    <row r="196" spans="1:9" s="326" customFormat="1">
      <c r="A196" s="189" t="s">
        <v>1321</v>
      </c>
      <c r="B196" s="189" t="s">
        <v>1225</v>
      </c>
      <c r="C196" s="189" t="s">
        <v>1236</v>
      </c>
      <c r="D196" s="328" t="s">
        <v>1239</v>
      </c>
      <c r="E196" s="328" t="s">
        <v>1223</v>
      </c>
      <c r="F196" s="329">
        <v>1720</v>
      </c>
      <c r="G196" s="328">
        <v>2</v>
      </c>
      <c r="H196" s="329">
        <f t="shared" si="7"/>
        <v>3440</v>
      </c>
      <c r="I196" s="328" t="s">
        <v>1238</v>
      </c>
    </row>
    <row r="197" spans="1:9" s="326" customFormat="1">
      <c r="A197" s="189" t="s">
        <v>1321</v>
      </c>
      <c r="B197" s="189" t="s">
        <v>1225</v>
      </c>
      <c r="C197" s="189" t="s">
        <v>1236</v>
      </c>
      <c r="D197" s="328" t="s">
        <v>1240</v>
      </c>
      <c r="E197" s="328" t="s">
        <v>1223</v>
      </c>
      <c r="F197" s="329">
        <v>1720</v>
      </c>
      <c r="G197" s="328">
        <v>10</v>
      </c>
      <c r="H197" s="329">
        <f t="shared" si="7"/>
        <v>17200</v>
      </c>
      <c r="I197" s="328" t="s">
        <v>1238</v>
      </c>
    </row>
    <row r="198" spans="1:9" s="326" customFormat="1">
      <c r="A198" s="189" t="s">
        <v>1321</v>
      </c>
      <c r="B198" s="189" t="s">
        <v>1225</v>
      </c>
      <c r="C198" s="189" t="s">
        <v>1236</v>
      </c>
      <c r="D198" s="328" t="s">
        <v>1241</v>
      </c>
      <c r="E198" s="328" t="s">
        <v>1223</v>
      </c>
      <c r="F198" s="329">
        <v>6220</v>
      </c>
      <c r="G198" s="328">
        <v>1</v>
      </c>
      <c r="H198" s="329">
        <f t="shared" si="7"/>
        <v>6220</v>
      </c>
      <c r="I198" s="328" t="s">
        <v>1238</v>
      </c>
    </row>
    <row r="199" spans="1:9" s="326" customFormat="1">
      <c r="A199" s="189" t="s">
        <v>1321</v>
      </c>
      <c r="B199" s="189" t="s">
        <v>1225</v>
      </c>
      <c r="C199" s="189" t="s">
        <v>1236</v>
      </c>
      <c r="D199" s="328" t="s">
        <v>1242</v>
      </c>
      <c r="E199" s="328" t="s">
        <v>1223</v>
      </c>
      <c r="F199" s="329">
        <v>200</v>
      </c>
      <c r="G199" s="328">
        <v>10</v>
      </c>
      <c r="H199" s="329">
        <f t="shared" si="7"/>
        <v>2000</v>
      </c>
      <c r="I199" s="328" t="s">
        <v>1238</v>
      </c>
    </row>
    <row r="200" spans="1:9" s="326" customFormat="1">
      <c r="A200" s="189" t="s">
        <v>1321</v>
      </c>
      <c r="B200" s="189" t="s">
        <v>1225</v>
      </c>
      <c r="C200" s="189" t="s">
        <v>1236</v>
      </c>
      <c r="D200" s="328" t="s">
        <v>1243</v>
      </c>
      <c r="E200" s="328" t="s">
        <v>1223</v>
      </c>
      <c r="F200" s="329">
        <v>38000</v>
      </c>
      <c r="G200" s="328">
        <v>1</v>
      </c>
      <c r="H200" s="329">
        <f t="shared" si="7"/>
        <v>38000</v>
      </c>
      <c r="I200" s="328" t="s">
        <v>1238</v>
      </c>
    </row>
    <row r="201" spans="1:9" s="326" customFormat="1">
      <c r="A201" s="189" t="s">
        <v>1321</v>
      </c>
      <c r="B201" s="189" t="s">
        <v>1225</v>
      </c>
      <c r="C201" s="189" t="s">
        <v>1236</v>
      </c>
      <c r="D201" s="328" t="s">
        <v>1244</v>
      </c>
      <c r="E201" s="328" t="s">
        <v>1223</v>
      </c>
      <c r="F201" s="329">
        <v>4500</v>
      </c>
      <c r="G201" s="328">
        <v>2</v>
      </c>
      <c r="H201" s="329">
        <f t="shared" si="7"/>
        <v>9000</v>
      </c>
      <c r="I201" s="328" t="s">
        <v>1238</v>
      </c>
    </row>
    <row r="202" spans="1:9" s="326" customFormat="1">
      <c r="A202" s="189" t="s">
        <v>1321</v>
      </c>
      <c r="B202" s="189" t="s">
        <v>1225</v>
      </c>
      <c r="C202" s="189" t="s">
        <v>1236</v>
      </c>
      <c r="D202" s="328" t="s">
        <v>1245</v>
      </c>
      <c r="E202" s="328" t="s">
        <v>1223</v>
      </c>
      <c r="F202" s="329">
        <v>28000</v>
      </c>
      <c r="G202" s="328">
        <v>1</v>
      </c>
      <c r="H202" s="329">
        <f t="shared" si="7"/>
        <v>28000</v>
      </c>
      <c r="I202" s="328" t="s">
        <v>1238</v>
      </c>
    </row>
    <row r="203" spans="1:9" s="326" customFormat="1">
      <c r="A203" s="189" t="s">
        <v>1321</v>
      </c>
      <c r="B203" s="189" t="s">
        <v>1225</v>
      </c>
      <c r="C203" s="189" t="s">
        <v>1236</v>
      </c>
      <c r="D203" s="328" t="s">
        <v>1246</v>
      </c>
      <c r="E203" s="328" t="s">
        <v>1223</v>
      </c>
      <c r="F203" s="329">
        <v>18000</v>
      </c>
      <c r="G203" s="328">
        <v>1</v>
      </c>
      <c r="H203" s="329">
        <f t="shared" si="7"/>
        <v>18000</v>
      </c>
      <c r="I203" s="328" t="s">
        <v>1238</v>
      </c>
    </row>
    <row r="204" spans="1:9" s="326" customFormat="1">
      <c r="A204" s="189" t="s">
        <v>1321</v>
      </c>
      <c r="B204" s="189" t="s">
        <v>1225</v>
      </c>
      <c r="C204" s="189" t="s">
        <v>1236</v>
      </c>
      <c r="D204" s="328" t="s">
        <v>1247</v>
      </c>
      <c r="E204" s="328" t="s">
        <v>1248</v>
      </c>
      <c r="F204" s="329">
        <v>960</v>
      </c>
      <c r="G204" s="328">
        <v>8</v>
      </c>
      <c r="H204" s="329">
        <f t="shared" si="7"/>
        <v>7680</v>
      </c>
      <c r="I204" s="328" t="s">
        <v>1238</v>
      </c>
    </row>
    <row r="205" spans="1:9" s="326" customFormat="1">
      <c r="A205" s="189" t="s">
        <v>1321</v>
      </c>
      <c r="B205" s="189" t="s">
        <v>1225</v>
      </c>
      <c r="C205" s="189" t="s">
        <v>1236</v>
      </c>
      <c r="D205" s="328" t="s">
        <v>1249</v>
      </c>
      <c r="E205" s="328" t="s">
        <v>1223</v>
      </c>
      <c r="F205" s="329">
        <v>10000</v>
      </c>
      <c r="G205" s="328">
        <v>1</v>
      </c>
      <c r="H205" s="329">
        <f t="shared" si="7"/>
        <v>10000</v>
      </c>
      <c r="I205" s="328" t="s">
        <v>1238</v>
      </c>
    </row>
    <row r="206" spans="1:9" s="326" customFormat="1">
      <c r="A206" s="189" t="s">
        <v>1321</v>
      </c>
      <c r="B206" s="189" t="s">
        <v>1225</v>
      </c>
      <c r="C206" s="189" t="s">
        <v>1236</v>
      </c>
      <c r="D206" s="328" t="s">
        <v>1250</v>
      </c>
      <c r="E206" s="328" t="s">
        <v>1251</v>
      </c>
      <c r="F206" s="329">
        <v>5000</v>
      </c>
      <c r="G206" s="328">
        <v>1</v>
      </c>
      <c r="H206" s="329">
        <f t="shared" si="7"/>
        <v>5000</v>
      </c>
      <c r="I206" s="328" t="s">
        <v>1238</v>
      </c>
    </row>
    <row r="207" spans="1:9" s="326" customFormat="1">
      <c r="A207" s="189" t="s">
        <v>1321</v>
      </c>
      <c r="B207" s="189" t="s">
        <v>1225</v>
      </c>
      <c r="C207" s="189" t="s">
        <v>1236</v>
      </c>
      <c r="D207" s="328" t="s">
        <v>1252</v>
      </c>
      <c r="E207" s="328" t="s">
        <v>1253</v>
      </c>
      <c r="F207" s="329">
        <v>5000</v>
      </c>
      <c r="G207" s="328">
        <v>1</v>
      </c>
      <c r="H207" s="329">
        <f t="shared" si="7"/>
        <v>5000</v>
      </c>
      <c r="I207" s="328" t="s">
        <v>1238</v>
      </c>
    </row>
    <row r="208" spans="1:9" s="326" customFormat="1">
      <c r="A208" s="189" t="s">
        <v>1321</v>
      </c>
      <c r="B208" s="189" t="s">
        <v>1225</v>
      </c>
      <c r="C208" s="189" t="s">
        <v>1236</v>
      </c>
      <c r="D208" s="328" t="s">
        <v>1254</v>
      </c>
      <c r="E208" s="328" t="s">
        <v>1255</v>
      </c>
      <c r="F208" s="329">
        <v>2500</v>
      </c>
      <c r="G208" s="328">
        <v>3</v>
      </c>
      <c r="H208" s="329">
        <f t="shared" si="7"/>
        <v>7500</v>
      </c>
      <c r="I208" s="328" t="s">
        <v>1238</v>
      </c>
    </row>
    <row r="209" spans="1:9" s="326" customFormat="1">
      <c r="A209" s="189" t="s">
        <v>1321</v>
      </c>
      <c r="B209" s="189" t="s">
        <v>1225</v>
      </c>
      <c r="C209" s="189" t="s">
        <v>1236</v>
      </c>
      <c r="D209" s="328" t="s">
        <v>1256</v>
      </c>
      <c r="E209" s="328" t="s">
        <v>1257</v>
      </c>
      <c r="F209" s="329">
        <v>300</v>
      </c>
      <c r="G209" s="328">
        <v>6</v>
      </c>
      <c r="H209" s="329">
        <f t="shared" si="7"/>
        <v>1800</v>
      </c>
      <c r="I209" s="328" t="s">
        <v>1238</v>
      </c>
    </row>
    <row r="210" spans="1:9" s="326" customFormat="1">
      <c r="A210" s="189" t="s">
        <v>1321</v>
      </c>
      <c r="B210" s="189" t="s">
        <v>1225</v>
      </c>
      <c r="C210" s="189" t="s">
        <v>1236</v>
      </c>
      <c r="D210" s="328" t="s">
        <v>1258</v>
      </c>
      <c r="E210" s="328" t="s">
        <v>1259</v>
      </c>
      <c r="F210" s="329">
        <v>360</v>
      </c>
      <c r="G210" s="328">
        <v>2</v>
      </c>
      <c r="H210" s="329">
        <f t="shared" si="7"/>
        <v>720</v>
      </c>
      <c r="I210" s="328" t="s">
        <v>1238</v>
      </c>
    </row>
    <row r="211" spans="1:9" s="326" customFormat="1">
      <c r="A211" s="189" t="s">
        <v>1321</v>
      </c>
      <c r="B211" s="189" t="s">
        <v>1225</v>
      </c>
      <c r="C211" s="189" t="s">
        <v>1236</v>
      </c>
      <c r="D211" s="328" t="s">
        <v>1260</v>
      </c>
      <c r="E211" s="328" t="s">
        <v>1223</v>
      </c>
      <c r="F211" s="329">
        <v>21940</v>
      </c>
      <c r="G211" s="328">
        <v>1</v>
      </c>
      <c r="H211" s="329">
        <f t="shared" si="7"/>
        <v>21940</v>
      </c>
      <c r="I211" s="328" t="s">
        <v>1238</v>
      </c>
    </row>
    <row r="212" spans="1:9" s="326" customFormat="1">
      <c r="A212" s="189" t="s">
        <v>1321</v>
      </c>
      <c r="B212" s="189" t="s">
        <v>1225</v>
      </c>
      <c r="C212" s="189" t="s">
        <v>1236</v>
      </c>
      <c r="D212" s="328" t="s">
        <v>1261</v>
      </c>
      <c r="E212" s="328" t="s">
        <v>1223</v>
      </c>
      <c r="F212" s="329">
        <v>2800</v>
      </c>
      <c r="G212" s="328">
        <v>1</v>
      </c>
      <c r="H212" s="329">
        <f t="shared" si="7"/>
        <v>2800</v>
      </c>
      <c r="I212" s="328" t="s">
        <v>1238</v>
      </c>
    </row>
    <row r="213" spans="1:9" s="326" customFormat="1">
      <c r="A213" s="189" t="s">
        <v>1321</v>
      </c>
      <c r="B213" s="189" t="s">
        <v>1225</v>
      </c>
      <c r="C213" s="189" t="s">
        <v>1236</v>
      </c>
      <c r="D213" s="328" t="s">
        <v>1262</v>
      </c>
      <c r="E213" s="328" t="s">
        <v>1223</v>
      </c>
      <c r="F213" s="329">
        <v>10000</v>
      </c>
      <c r="G213" s="328">
        <v>1</v>
      </c>
      <c r="H213" s="329">
        <f t="shared" si="7"/>
        <v>10000</v>
      </c>
      <c r="I213" s="328" t="s">
        <v>1238</v>
      </c>
    </row>
    <row r="214" spans="1:9" s="326" customFormat="1">
      <c r="A214" s="189" t="s">
        <v>1321</v>
      </c>
      <c r="B214" s="189" t="s">
        <v>1225</v>
      </c>
      <c r="C214" s="189" t="s">
        <v>1236</v>
      </c>
      <c r="D214" s="328" t="s">
        <v>1263</v>
      </c>
      <c r="E214" s="328" t="s">
        <v>1223</v>
      </c>
      <c r="F214" s="329">
        <v>240</v>
      </c>
      <c r="G214" s="328">
        <v>27</v>
      </c>
      <c r="H214" s="329">
        <f t="shared" si="7"/>
        <v>6480</v>
      </c>
      <c r="I214" s="328" t="s">
        <v>1238</v>
      </c>
    </row>
    <row r="215" spans="1:9" s="326" customFormat="1">
      <c r="A215" s="189" t="s">
        <v>1321</v>
      </c>
      <c r="B215" s="189" t="s">
        <v>1225</v>
      </c>
      <c r="C215" s="189" t="s">
        <v>1236</v>
      </c>
      <c r="D215" s="328" t="s">
        <v>1264</v>
      </c>
      <c r="E215" s="328" t="s">
        <v>1223</v>
      </c>
      <c r="F215" s="329">
        <v>160</v>
      </c>
      <c r="G215" s="328">
        <v>27</v>
      </c>
      <c r="H215" s="329">
        <f t="shared" si="7"/>
        <v>4320</v>
      </c>
      <c r="I215" s="328" t="s">
        <v>1238</v>
      </c>
    </row>
    <row r="216" spans="1:9" s="326" customFormat="1">
      <c r="A216" s="189" t="s">
        <v>1321</v>
      </c>
      <c r="B216" s="189" t="s">
        <v>1225</v>
      </c>
      <c r="C216" s="189" t="s">
        <v>1236</v>
      </c>
      <c r="D216" s="328" t="s">
        <v>1265</v>
      </c>
      <c r="E216" s="328" t="s">
        <v>1223</v>
      </c>
      <c r="F216" s="329">
        <v>80</v>
      </c>
      <c r="G216" s="328">
        <v>10</v>
      </c>
      <c r="H216" s="329">
        <f t="shared" si="7"/>
        <v>800</v>
      </c>
      <c r="I216" s="328" t="s">
        <v>1238</v>
      </c>
    </row>
    <row r="217" spans="1:9" s="326" customFormat="1">
      <c r="A217" s="189" t="s">
        <v>1321</v>
      </c>
      <c r="B217" s="189" t="s">
        <v>1225</v>
      </c>
      <c r="C217" s="189" t="s">
        <v>1236</v>
      </c>
      <c r="D217" s="328" t="s">
        <v>1266</v>
      </c>
      <c r="E217" s="328" t="s">
        <v>1223</v>
      </c>
      <c r="F217" s="329">
        <v>4</v>
      </c>
      <c r="G217" s="328">
        <v>270</v>
      </c>
      <c r="H217" s="329">
        <f t="shared" si="7"/>
        <v>1080</v>
      </c>
      <c r="I217" s="328" t="s">
        <v>1238</v>
      </c>
    </row>
    <row r="218" spans="1:9" s="326" customFormat="1">
      <c r="A218" s="189" t="s">
        <v>1321</v>
      </c>
      <c r="B218" s="189" t="s">
        <v>1225</v>
      </c>
      <c r="C218" s="189" t="s">
        <v>1236</v>
      </c>
      <c r="D218" s="328" t="s">
        <v>1267</v>
      </c>
      <c r="E218" s="328" t="s">
        <v>1223</v>
      </c>
      <c r="F218" s="329">
        <v>360</v>
      </c>
      <c r="G218" s="328">
        <v>6</v>
      </c>
      <c r="H218" s="329">
        <f t="shared" si="7"/>
        <v>2160</v>
      </c>
      <c r="I218" s="328" t="s">
        <v>1238</v>
      </c>
    </row>
    <row r="219" spans="1:9" s="326" customFormat="1">
      <c r="A219" s="189" t="s">
        <v>1321</v>
      </c>
      <c r="B219" s="189" t="s">
        <v>1225</v>
      </c>
      <c r="C219" s="189" t="s">
        <v>1236</v>
      </c>
      <c r="D219" s="328" t="s">
        <v>1268</v>
      </c>
      <c r="E219" s="189" t="s">
        <v>1230</v>
      </c>
      <c r="F219" s="329">
        <v>480</v>
      </c>
      <c r="G219" s="328">
        <v>1</v>
      </c>
      <c r="H219" s="329">
        <f t="shared" si="7"/>
        <v>480</v>
      </c>
      <c r="I219" s="328" t="s">
        <v>1238</v>
      </c>
    </row>
    <row r="220" spans="1:9" s="326" customFormat="1">
      <c r="A220" s="189" t="s">
        <v>1321</v>
      </c>
      <c r="B220" s="189" t="s">
        <v>1225</v>
      </c>
      <c r="C220" s="189" t="s">
        <v>1236</v>
      </c>
      <c r="D220" s="328" t="s">
        <v>1269</v>
      </c>
      <c r="E220" s="328" t="s">
        <v>1270</v>
      </c>
      <c r="F220" s="329">
        <v>22000</v>
      </c>
      <c r="G220" s="328">
        <v>1</v>
      </c>
      <c r="H220" s="329">
        <f t="shared" si="7"/>
        <v>22000</v>
      </c>
      <c r="I220" s="328" t="s">
        <v>1238</v>
      </c>
    </row>
    <row r="221" spans="1:9" s="326" customFormat="1">
      <c r="A221" s="189" t="s">
        <v>1321</v>
      </c>
      <c r="B221" s="189" t="s">
        <v>1225</v>
      </c>
      <c r="C221" s="189" t="s">
        <v>1236</v>
      </c>
      <c r="D221" s="328" t="s">
        <v>1271</v>
      </c>
      <c r="E221" s="328" t="s">
        <v>1272</v>
      </c>
      <c r="F221" s="329">
        <v>9600</v>
      </c>
      <c r="G221" s="328">
        <v>1</v>
      </c>
      <c r="H221" s="329">
        <f t="shared" si="7"/>
        <v>9600</v>
      </c>
      <c r="I221" s="328" t="s">
        <v>1238</v>
      </c>
    </row>
    <row r="222" spans="1:9" s="326" customFormat="1">
      <c r="A222" s="189" t="s">
        <v>1321</v>
      </c>
      <c r="B222" s="189" t="s">
        <v>1225</v>
      </c>
      <c r="C222" s="189" t="s">
        <v>1236</v>
      </c>
      <c r="D222" s="328" t="s">
        <v>1273</v>
      </c>
      <c r="E222" s="328" t="s">
        <v>1274</v>
      </c>
      <c r="F222" s="329">
        <v>2400</v>
      </c>
      <c r="G222" s="328">
        <v>1</v>
      </c>
      <c r="H222" s="329">
        <f t="shared" si="7"/>
        <v>2400</v>
      </c>
      <c r="I222" s="328" t="s">
        <v>1238</v>
      </c>
    </row>
    <row r="223" spans="1:9" s="326" customFormat="1">
      <c r="A223" s="189" t="s">
        <v>1321</v>
      </c>
      <c r="B223" s="189" t="s">
        <v>1225</v>
      </c>
      <c r="C223" s="189" t="s">
        <v>1236</v>
      </c>
      <c r="D223" s="328" t="s">
        <v>1275</v>
      </c>
      <c r="E223" s="328" t="s">
        <v>1276</v>
      </c>
      <c r="F223" s="329">
        <v>400</v>
      </c>
      <c r="G223" s="328">
        <v>1</v>
      </c>
      <c r="H223" s="329">
        <f t="shared" si="7"/>
        <v>400</v>
      </c>
      <c r="I223" s="328" t="s">
        <v>1238</v>
      </c>
    </row>
    <row r="224" spans="1:9" s="326" customFormat="1">
      <c r="A224" s="189" t="s">
        <v>1321</v>
      </c>
      <c r="B224" s="189" t="s">
        <v>1225</v>
      </c>
      <c r="C224" s="189" t="s">
        <v>1236</v>
      </c>
      <c r="D224" s="328" t="s">
        <v>1277</v>
      </c>
      <c r="E224" s="328" t="s">
        <v>1223</v>
      </c>
      <c r="F224" s="329">
        <v>3100</v>
      </c>
      <c r="G224" s="328">
        <v>10</v>
      </c>
      <c r="H224" s="329">
        <f t="shared" si="7"/>
        <v>31000</v>
      </c>
      <c r="I224" s="328" t="s">
        <v>1238</v>
      </c>
    </row>
    <row r="225" spans="1:9" s="326" customFormat="1">
      <c r="A225" s="189" t="s">
        <v>1321</v>
      </c>
      <c r="B225" s="189" t="s">
        <v>1225</v>
      </c>
      <c r="C225" s="189" t="s">
        <v>1236</v>
      </c>
      <c r="D225" s="328" t="s">
        <v>1278</v>
      </c>
      <c r="E225" s="328" t="s">
        <v>1223</v>
      </c>
      <c r="F225" s="329">
        <v>180</v>
      </c>
      <c r="G225" s="328">
        <v>5</v>
      </c>
      <c r="H225" s="329">
        <f t="shared" si="7"/>
        <v>900</v>
      </c>
      <c r="I225" s="328" t="s">
        <v>1238</v>
      </c>
    </row>
    <row r="226" spans="1:9" s="326" customFormat="1">
      <c r="A226" s="189" t="s">
        <v>1321</v>
      </c>
      <c r="B226" s="189" t="s">
        <v>1225</v>
      </c>
      <c r="C226" s="189" t="s">
        <v>1279</v>
      </c>
      <c r="D226" s="328" t="s">
        <v>1254</v>
      </c>
      <c r="E226" s="328" t="s">
        <v>1253</v>
      </c>
      <c r="F226" s="329">
        <v>5000</v>
      </c>
      <c r="G226" s="328">
        <v>4</v>
      </c>
      <c r="H226" s="329">
        <f>F226*G226</f>
        <v>20000</v>
      </c>
      <c r="I226" s="328" t="s">
        <v>1238</v>
      </c>
    </row>
    <row r="227" spans="1:9" s="326" customFormat="1">
      <c r="A227" s="189" t="s">
        <v>1321</v>
      </c>
      <c r="B227" s="189" t="s">
        <v>1225</v>
      </c>
      <c r="C227" s="189" t="s">
        <v>1280</v>
      </c>
      <c r="D227" s="328" t="s">
        <v>1252</v>
      </c>
      <c r="E227" s="328" t="s">
        <v>1253</v>
      </c>
      <c r="F227" s="329">
        <v>5000</v>
      </c>
      <c r="G227" s="328">
        <v>2</v>
      </c>
      <c r="H227" s="329">
        <f t="shared" si="7"/>
        <v>10000</v>
      </c>
      <c r="I227" s="328" t="s">
        <v>1238</v>
      </c>
    </row>
    <row r="228" spans="1:9" s="326" customFormat="1">
      <c r="A228" s="189" t="s">
        <v>1321</v>
      </c>
      <c r="B228" s="189" t="s">
        <v>1225</v>
      </c>
      <c r="C228" s="189" t="s">
        <v>1280</v>
      </c>
      <c r="D228" s="328" t="s">
        <v>1261</v>
      </c>
      <c r="E228" s="328" t="s">
        <v>1223</v>
      </c>
      <c r="F228" s="329">
        <v>12000</v>
      </c>
      <c r="G228" s="328">
        <v>2</v>
      </c>
      <c r="H228" s="329">
        <f t="shared" si="7"/>
        <v>24000</v>
      </c>
      <c r="I228" s="328" t="s">
        <v>1238</v>
      </c>
    </row>
    <row r="229" spans="1:9" s="326" customFormat="1">
      <c r="A229" s="189" t="s">
        <v>1321</v>
      </c>
      <c r="B229" s="189" t="s">
        <v>1225</v>
      </c>
      <c r="C229" s="189" t="s">
        <v>1280</v>
      </c>
      <c r="D229" s="328" t="s">
        <v>1281</v>
      </c>
      <c r="E229" s="328" t="s">
        <v>1223</v>
      </c>
      <c r="F229" s="329">
        <v>15000</v>
      </c>
      <c r="G229" s="328">
        <v>2</v>
      </c>
      <c r="H229" s="329">
        <f t="shared" si="7"/>
        <v>30000</v>
      </c>
      <c r="I229" s="328" t="s">
        <v>1238</v>
      </c>
    </row>
    <row r="230" spans="1:9" s="326" customFormat="1">
      <c r="A230" s="189" t="s">
        <v>1321</v>
      </c>
      <c r="B230" s="189" t="s">
        <v>1225</v>
      </c>
      <c r="C230" s="189" t="s">
        <v>1280</v>
      </c>
      <c r="D230" s="189" t="s">
        <v>1282</v>
      </c>
      <c r="E230" s="328" t="s">
        <v>1223</v>
      </c>
      <c r="F230" s="329">
        <v>10000</v>
      </c>
      <c r="G230" s="328">
        <v>2</v>
      </c>
      <c r="H230" s="329">
        <f>F230*G230</f>
        <v>20000</v>
      </c>
      <c r="I230" s="328" t="s">
        <v>1283</v>
      </c>
    </row>
    <row r="231" spans="1:9" s="326" customFormat="1">
      <c r="A231" s="189" t="s">
        <v>1321</v>
      </c>
      <c r="B231" s="189" t="s">
        <v>1225</v>
      </c>
      <c r="C231" s="189" t="s">
        <v>1280</v>
      </c>
      <c r="D231" s="189" t="s">
        <v>1284</v>
      </c>
      <c r="E231" s="189" t="s">
        <v>1230</v>
      </c>
      <c r="F231" s="329">
        <f>SUM(H226:H230)*0.1</f>
        <v>10400</v>
      </c>
      <c r="G231" s="328">
        <v>1</v>
      </c>
      <c r="H231" s="329">
        <f t="shared" ref="H231:H238" si="8">F231*G231</f>
        <v>10400</v>
      </c>
      <c r="I231" s="328" t="s">
        <v>1285</v>
      </c>
    </row>
    <row r="232" spans="1:9" s="326" customFormat="1">
      <c r="A232" s="189" t="s">
        <v>1321</v>
      </c>
      <c r="B232" s="189" t="s">
        <v>1225</v>
      </c>
      <c r="C232" s="189" t="s">
        <v>1286</v>
      </c>
      <c r="D232" s="328" t="s">
        <v>1287</v>
      </c>
      <c r="E232" s="328" t="s">
        <v>1223</v>
      </c>
      <c r="F232" s="329">
        <v>35000</v>
      </c>
      <c r="G232" s="328">
        <v>1</v>
      </c>
      <c r="H232" s="329">
        <f t="shared" si="8"/>
        <v>35000</v>
      </c>
      <c r="I232" s="328" t="s">
        <v>1238</v>
      </c>
    </row>
    <row r="233" spans="1:9" s="326" customFormat="1">
      <c r="A233" s="189" t="s">
        <v>1321</v>
      </c>
      <c r="B233" s="189" t="s">
        <v>1225</v>
      </c>
      <c r="C233" s="189" t="s">
        <v>1288</v>
      </c>
      <c r="D233" s="328" t="s">
        <v>1289</v>
      </c>
      <c r="E233" s="328" t="s">
        <v>1223</v>
      </c>
      <c r="F233" s="329">
        <v>5000</v>
      </c>
      <c r="G233" s="328">
        <v>1</v>
      </c>
      <c r="H233" s="329">
        <f t="shared" si="8"/>
        <v>5000</v>
      </c>
      <c r="I233" s="328" t="s">
        <v>1238</v>
      </c>
    </row>
    <row r="234" spans="1:9" s="326" customFormat="1">
      <c r="A234" s="189" t="s">
        <v>1321</v>
      </c>
      <c r="B234" s="189" t="s">
        <v>1225</v>
      </c>
      <c r="C234" s="189" t="s">
        <v>1288</v>
      </c>
      <c r="D234" s="328" t="s">
        <v>1290</v>
      </c>
      <c r="E234" s="328" t="s">
        <v>1223</v>
      </c>
      <c r="F234" s="329">
        <v>10000</v>
      </c>
      <c r="G234" s="328">
        <v>1</v>
      </c>
      <c r="H234" s="329">
        <f t="shared" si="8"/>
        <v>10000</v>
      </c>
      <c r="I234" s="328" t="s">
        <v>1238</v>
      </c>
    </row>
    <row r="235" spans="1:9" s="326" customFormat="1">
      <c r="A235" s="189" t="s">
        <v>1321</v>
      </c>
      <c r="B235" s="189" t="s">
        <v>1225</v>
      </c>
      <c r="C235" s="189" t="s">
        <v>1288</v>
      </c>
      <c r="D235" s="328" t="s">
        <v>1291</v>
      </c>
      <c r="E235" s="328" t="s">
        <v>1223</v>
      </c>
      <c r="F235" s="329">
        <v>1100</v>
      </c>
      <c r="G235" s="328">
        <v>48</v>
      </c>
      <c r="H235" s="329">
        <f t="shared" si="8"/>
        <v>52800</v>
      </c>
      <c r="I235" s="328" t="s">
        <v>1238</v>
      </c>
    </row>
    <row r="236" spans="1:9" s="326" customFormat="1">
      <c r="A236" s="189" t="s">
        <v>1321</v>
      </c>
      <c r="B236" s="189" t="s">
        <v>1225</v>
      </c>
      <c r="C236" s="189" t="s">
        <v>1288</v>
      </c>
      <c r="D236" s="189" t="s">
        <v>1292</v>
      </c>
      <c r="E236" s="189" t="s">
        <v>1230</v>
      </c>
      <c r="F236" s="329">
        <f>SUM(H232:H235)*0.035</f>
        <v>3598.0000000000005</v>
      </c>
      <c r="G236" s="328">
        <v>1</v>
      </c>
      <c r="H236" s="329">
        <f t="shared" si="8"/>
        <v>3598.0000000000005</v>
      </c>
      <c r="I236" s="328" t="s">
        <v>1238</v>
      </c>
    </row>
    <row r="237" spans="1:9" s="326" customFormat="1">
      <c r="A237" s="189" t="s">
        <v>1321</v>
      </c>
      <c r="B237" s="189" t="s">
        <v>1225</v>
      </c>
      <c r="C237" s="189" t="s">
        <v>1293</v>
      </c>
      <c r="D237" s="189" t="s">
        <v>1294</v>
      </c>
      <c r="E237" s="189" t="s">
        <v>1295</v>
      </c>
      <c r="F237" s="329">
        <f>ROUNDUP(SUM(H175:H236)*0.01,0)</f>
        <v>15184</v>
      </c>
      <c r="G237" s="328">
        <v>1</v>
      </c>
      <c r="H237" s="329">
        <f t="shared" si="8"/>
        <v>15184</v>
      </c>
      <c r="I237" s="328"/>
    </row>
    <row r="238" spans="1:9" s="326" customFormat="1">
      <c r="A238" s="189" t="s">
        <v>1321</v>
      </c>
      <c r="B238" s="189" t="s">
        <v>1225</v>
      </c>
      <c r="C238" s="189" t="s">
        <v>1293</v>
      </c>
      <c r="D238" s="189" t="s">
        <v>1296</v>
      </c>
      <c r="E238" s="189" t="s">
        <v>1297</v>
      </c>
      <c r="F238" s="329">
        <f>F237</f>
        <v>15184</v>
      </c>
      <c r="G238" s="328">
        <v>1</v>
      </c>
      <c r="H238" s="329">
        <f t="shared" si="8"/>
        <v>15184</v>
      </c>
      <c r="I238" s="328"/>
    </row>
    <row r="239" spans="1:9">
      <c r="A239" s="328"/>
      <c r="B239" s="328"/>
      <c r="C239" s="189" t="s">
        <v>1298</v>
      </c>
      <c r="D239" s="328"/>
      <c r="E239" s="328"/>
      <c r="F239" s="329"/>
      <c r="G239" s="328"/>
      <c r="H239" s="329">
        <f>SUM(H175:H238)</f>
        <v>1548766</v>
      </c>
      <c r="I239" s="328"/>
    </row>
    <row r="240" spans="1:9">
      <c r="A240" s="331"/>
      <c r="B240" s="331"/>
      <c r="C240" s="332" t="s">
        <v>1322</v>
      </c>
      <c r="D240" s="331"/>
      <c r="E240" s="331"/>
      <c r="F240" s="333"/>
      <c r="G240" s="331"/>
      <c r="H240" s="333">
        <f>H239</f>
        <v>1548766</v>
      </c>
      <c r="I240" s="331"/>
    </row>
    <row r="241" spans="1:9" s="326" customFormat="1">
      <c r="A241" s="189" t="s">
        <v>266</v>
      </c>
      <c r="B241" s="189" t="s">
        <v>1220</v>
      </c>
      <c r="C241" s="189" t="s">
        <v>1300</v>
      </c>
      <c r="D241" s="189" t="s">
        <v>1301</v>
      </c>
      <c r="E241" s="328" t="s">
        <v>1302</v>
      </c>
      <c r="F241" s="329">
        <v>350</v>
      </c>
      <c r="G241" s="328">
        <v>24</v>
      </c>
      <c r="H241" s="329">
        <f t="shared" ref="H241:H253" si="9">F241*G241</f>
        <v>8400</v>
      </c>
      <c r="I241" s="189" t="s">
        <v>1303</v>
      </c>
    </row>
    <row r="242" spans="1:9" s="326" customFormat="1">
      <c r="A242" s="189" t="s">
        <v>266</v>
      </c>
      <c r="B242" s="189" t="s">
        <v>1225</v>
      </c>
      <c r="C242" s="189" t="s">
        <v>1300</v>
      </c>
      <c r="D242" s="328" t="s">
        <v>1304</v>
      </c>
      <c r="E242" s="328" t="s">
        <v>1305</v>
      </c>
      <c r="F242" s="329">
        <v>7050</v>
      </c>
      <c r="G242" s="328">
        <v>1</v>
      </c>
      <c r="H242" s="329">
        <f t="shared" si="9"/>
        <v>7050</v>
      </c>
      <c r="I242" s="189" t="s">
        <v>1303</v>
      </c>
    </row>
    <row r="243" spans="1:9" s="326" customFormat="1">
      <c r="A243" s="189" t="s">
        <v>266</v>
      </c>
      <c r="B243" s="189" t="s">
        <v>1225</v>
      </c>
      <c r="C243" s="189" t="s">
        <v>1300</v>
      </c>
      <c r="D243" s="328" t="s">
        <v>1306</v>
      </c>
      <c r="E243" s="328" t="s">
        <v>1307</v>
      </c>
      <c r="F243" s="329">
        <v>2500</v>
      </c>
      <c r="G243" s="328">
        <v>24</v>
      </c>
      <c r="H243" s="329">
        <f t="shared" si="9"/>
        <v>60000</v>
      </c>
      <c r="I243" s="189" t="s">
        <v>1303</v>
      </c>
    </row>
    <row r="244" spans="1:9" s="326" customFormat="1">
      <c r="A244" s="189" t="s">
        <v>266</v>
      </c>
      <c r="B244" s="189" t="s">
        <v>1225</v>
      </c>
      <c r="C244" s="189" t="s">
        <v>1300</v>
      </c>
      <c r="D244" s="328" t="s">
        <v>1308</v>
      </c>
      <c r="E244" s="328" t="s">
        <v>1309</v>
      </c>
      <c r="F244" s="329">
        <v>200</v>
      </c>
      <c r="G244" s="328">
        <v>48</v>
      </c>
      <c r="H244" s="329">
        <f t="shared" si="9"/>
        <v>9600</v>
      </c>
      <c r="I244" s="189" t="s">
        <v>1303</v>
      </c>
    </row>
    <row r="245" spans="1:9" s="326" customFormat="1">
      <c r="A245" s="189" t="s">
        <v>266</v>
      </c>
      <c r="B245" s="189" t="s">
        <v>1225</v>
      </c>
      <c r="C245" s="189" t="s">
        <v>1300</v>
      </c>
      <c r="D245" s="328" t="s">
        <v>1310</v>
      </c>
      <c r="E245" s="328" t="s">
        <v>1311</v>
      </c>
      <c r="F245" s="329">
        <v>2500</v>
      </c>
      <c r="G245" s="328">
        <v>13</v>
      </c>
      <c r="H245" s="329">
        <f t="shared" si="9"/>
        <v>32500</v>
      </c>
      <c r="I245" s="189" t="s">
        <v>1303</v>
      </c>
    </row>
    <row r="246" spans="1:9" s="326" customFormat="1">
      <c r="A246" s="189" t="s">
        <v>266</v>
      </c>
      <c r="B246" s="189" t="s">
        <v>1225</v>
      </c>
      <c r="C246" s="189" t="s">
        <v>1300</v>
      </c>
      <c r="D246" s="328" t="s">
        <v>1312</v>
      </c>
      <c r="E246" s="328" t="s">
        <v>1313</v>
      </c>
      <c r="F246" s="329">
        <v>5500</v>
      </c>
      <c r="G246" s="328">
        <v>1</v>
      </c>
      <c r="H246" s="329">
        <f t="shared" si="9"/>
        <v>5500</v>
      </c>
      <c r="I246" s="189" t="s">
        <v>1303</v>
      </c>
    </row>
    <row r="247" spans="1:9" s="326" customFormat="1">
      <c r="A247" s="189" t="s">
        <v>266</v>
      </c>
      <c r="B247" s="189" t="s">
        <v>1225</v>
      </c>
      <c r="C247" s="189" t="s">
        <v>1300</v>
      </c>
      <c r="D247" s="328" t="s">
        <v>1314</v>
      </c>
      <c r="E247" s="328" t="s">
        <v>1315</v>
      </c>
      <c r="F247" s="329">
        <v>500</v>
      </c>
      <c r="G247" s="328">
        <v>24</v>
      </c>
      <c r="H247" s="329">
        <f t="shared" si="9"/>
        <v>12000</v>
      </c>
      <c r="I247" s="189" t="s">
        <v>1303</v>
      </c>
    </row>
    <row r="248" spans="1:9" s="326" customFormat="1">
      <c r="A248" s="189" t="s">
        <v>266</v>
      </c>
      <c r="B248" s="189" t="s">
        <v>1225</v>
      </c>
      <c r="C248" s="189" t="s">
        <v>1316</v>
      </c>
      <c r="D248" s="189" t="s">
        <v>1301</v>
      </c>
      <c r="E248" s="328" t="s">
        <v>1302</v>
      </c>
      <c r="F248" s="329">
        <v>350</v>
      </c>
      <c r="G248" s="328">
        <v>24</v>
      </c>
      <c r="H248" s="329">
        <f t="shared" si="9"/>
        <v>8400</v>
      </c>
      <c r="I248" s="189" t="s">
        <v>1303</v>
      </c>
    </row>
    <row r="249" spans="1:9" s="326" customFormat="1">
      <c r="A249" s="189" t="s">
        <v>266</v>
      </c>
      <c r="B249" s="189" t="s">
        <v>1225</v>
      </c>
      <c r="C249" s="189" t="s">
        <v>1316</v>
      </c>
      <c r="D249" s="328" t="s">
        <v>1304</v>
      </c>
      <c r="E249" s="328" t="s">
        <v>1305</v>
      </c>
      <c r="F249" s="329">
        <v>7050</v>
      </c>
      <c r="G249" s="328">
        <v>1</v>
      </c>
      <c r="H249" s="329">
        <f t="shared" si="9"/>
        <v>7050</v>
      </c>
      <c r="I249" s="189" t="s">
        <v>1303</v>
      </c>
    </row>
    <row r="250" spans="1:9" s="326" customFormat="1">
      <c r="A250" s="189" t="s">
        <v>266</v>
      </c>
      <c r="B250" s="189" t="s">
        <v>1225</v>
      </c>
      <c r="C250" s="189" t="s">
        <v>1316</v>
      </c>
      <c r="D250" s="328" t="s">
        <v>1306</v>
      </c>
      <c r="E250" s="328" t="s">
        <v>1307</v>
      </c>
      <c r="F250" s="329">
        <v>2500</v>
      </c>
      <c r="G250" s="328">
        <v>24</v>
      </c>
      <c r="H250" s="329">
        <f t="shared" si="9"/>
        <v>60000</v>
      </c>
      <c r="I250" s="189" t="s">
        <v>1303</v>
      </c>
    </row>
    <row r="251" spans="1:9" s="326" customFormat="1">
      <c r="A251" s="189" t="s">
        <v>266</v>
      </c>
      <c r="B251" s="189" t="s">
        <v>1225</v>
      </c>
      <c r="C251" s="189" t="s">
        <v>1316</v>
      </c>
      <c r="D251" s="328" t="s">
        <v>1308</v>
      </c>
      <c r="E251" s="328" t="s">
        <v>1309</v>
      </c>
      <c r="F251" s="329">
        <v>200</v>
      </c>
      <c r="G251" s="328">
        <v>48</v>
      </c>
      <c r="H251" s="329">
        <f t="shared" si="9"/>
        <v>9600</v>
      </c>
      <c r="I251" s="189" t="s">
        <v>1303</v>
      </c>
    </row>
    <row r="252" spans="1:9" s="326" customFormat="1">
      <c r="A252" s="189" t="s">
        <v>266</v>
      </c>
      <c r="B252" s="189" t="s">
        <v>1225</v>
      </c>
      <c r="C252" s="189" t="s">
        <v>1316</v>
      </c>
      <c r="D252" s="328" t="s">
        <v>1312</v>
      </c>
      <c r="E252" s="328" t="s">
        <v>1313</v>
      </c>
      <c r="F252" s="329">
        <v>5500</v>
      </c>
      <c r="G252" s="328">
        <v>1</v>
      </c>
      <c r="H252" s="329">
        <f t="shared" si="9"/>
        <v>5500</v>
      </c>
      <c r="I252" s="189" t="s">
        <v>1303</v>
      </c>
    </row>
    <row r="253" spans="1:9" s="326" customFormat="1">
      <c r="A253" s="189" t="s">
        <v>266</v>
      </c>
      <c r="B253" s="189" t="s">
        <v>1225</v>
      </c>
      <c r="C253" s="189" t="s">
        <v>1316</v>
      </c>
      <c r="D253" s="328" t="s">
        <v>1314</v>
      </c>
      <c r="E253" s="328" t="s">
        <v>1315</v>
      </c>
      <c r="F253" s="329">
        <v>500</v>
      </c>
      <c r="G253" s="328">
        <v>24</v>
      </c>
      <c r="H253" s="329">
        <f t="shared" si="9"/>
        <v>12000</v>
      </c>
      <c r="I253" s="189" t="s">
        <v>1303</v>
      </c>
    </row>
    <row r="254" spans="1:9" s="326" customFormat="1">
      <c r="A254" s="189" t="s">
        <v>266</v>
      </c>
      <c r="B254" s="189" t="s">
        <v>1220</v>
      </c>
      <c r="C254" s="189" t="s">
        <v>1221</v>
      </c>
      <c r="D254" s="189" t="s">
        <v>1222</v>
      </c>
      <c r="E254" s="328" t="s">
        <v>1223</v>
      </c>
      <c r="F254" s="329">
        <v>8100</v>
      </c>
      <c r="G254" s="328">
        <v>48</v>
      </c>
      <c r="H254" s="329">
        <f>F254*G254</f>
        <v>388800</v>
      </c>
      <c r="I254" s="189" t="s">
        <v>1224</v>
      </c>
    </row>
    <row r="255" spans="1:9" s="326" customFormat="1">
      <c r="A255" s="189" t="s">
        <v>266</v>
      </c>
      <c r="B255" s="189" t="s">
        <v>1225</v>
      </c>
      <c r="C255" s="189" t="s">
        <v>1226</v>
      </c>
      <c r="D255" s="328" t="s">
        <v>1227</v>
      </c>
      <c r="E255" s="328" t="s">
        <v>1223</v>
      </c>
      <c r="F255" s="329">
        <v>1100</v>
      </c>
      <c r="G255" s="328">
        <v>96</v>
      </c>
      <c r="H255" s="329">
        <f t="shared" ref="H255:H295" si="10">F255*G255</f>
        <v>105600</v>
      </c>
      <c r="I255" s="189" t="s">
        <v>1224</v>
      </c>
    </row>
    <row r="256" spans="1:9" s="326" customFormat="1">
      <c r="A256" s="189" t="s">
        <v>266</v>
      </c>
      <c r="B256" s="189" t="s">
        <v>1225</v>
      </c>
      <c r="C256" s="189" t="s">
        <v>1226</v>
      </c>
      <c r="D256" s="328" t="s">
        <v>1228</v>
      </c>
      <c r="E256" s="328" t="s">
        <v>1223</v>
      </c>
      <c r="F256" s="329">
        <v>1100</v>
      </c>
      <c r="G256" s="328">
        <v>48</v>
      </c>
      <c r="H256" s="329">
        <f t="shared" si="10"/>
        <v>52800</v>
      </c>
      <c r="I256" s="189" t="s">
        <v>1224</v>
      </c>
    </row>
    <row r="257" spans="1:9" s="326" customFormat="1">
      <c r="A257" s="189" t="s">
        <v>266</v>
      </c>
      <c r="B257" s="189" t="s">
        <v>1225</v>
      </c>
      <c r="C257" s="189" t="s">
        <v>1226</v>
      </c>
      <c r="D257" s="328" t="s">
        <v>1229</v>
      </c>
      <c r="E257" s="189" t="s">
        <v>1230</v>
      </c>
      <c r="F257" s="329">
        <v>500</v>
      </c>
      <c r="G257" s="328">
        <v>48</v>
      </c>
      <c r="H257" s="329">
        <f t="shared" si="10"/>
        <v>24000</v>
      </c>
      <c r="I257" s="189" t="s">
        <v>1224</v>
      </c>
    </row>
    <row r="258" spans="1:9" s="326" customFormat="1">
      <c r="A258" s="189" t="s">
        <v>266</v>
      </c>
      <c r="B258" s="189" t="s">
        <v>1225</v>
      </c>
      <c r="C258" s="189" t="s">
        <v>1226</v>
      </c>
      <c r="D258" s="328" t="s">
        <v>1231</v>
      </c>
      <c r="E258" s="189" t="s">
        <v>1230</v>
      </c>
      <c r="F258" s="329">
        <v>2700</v>
      </c>
      <c r="G258" s="328">
        <v>48</v>
      </c>
      <c r="H258" s="329">
        <f t="shared" si="10"/>
        <v>129600</v>
      </c>
      <c r="I258" s="189" t="s">
        <v>1224</v>
      </c>
    </row>
    <row r="259" spans="1:9" s="326" customFormat="1">
      <c r="A259" s="189" t="s">
        <v>266</v>
      </c>
      <c r="B259" s="189" t="s">
        <v>1225</v>
      </c>
      <c r="C259" s="189" t="s">
        <v>1226</v>
      </c>
      <c r="D259" s="328" t="s">
        <v>1232</v>
      </c>
      <c r="E259" s="328" t="s">
        <v>1233</v>
      </c>
      <c r="F259" s="329">
        <v>600</v>
      </c>
      <c r="G259" s="328">
        <v>48</v>
      </c>
      <c r="H259" s="329">
        <f t="shared" si="10"/>
        <v>28800</v>
      </c>
      <c r="I259" s="189" t="s">
        <v>1224</v>
      </c>
    </row>
    <row r="260" spans="1:9" s="326" customFormat="1">
      <c r="A260" s="189" t="s">
        <v>266</v>
      </c>
      <c r="B260" s="189" t="s">
        <v>1225</v>
      </c>
      <c r="C260" s="189" t="s">
        <v>1226</v>
      </c>
      <c r="D260" s="328" t="s">
        <v>1234</v>
      </c>
      <c r="E260" s="328" t="s">
        <v>1235</v>
      </c>
      <c r="F260" s="329">
        <v>15200</v>
      </c>
      <c r="G260" s="328">
        <v>2</v>
      </c>
      <c r="H260" s="329">
        <f t="shared" si="10"/>
        <v>30400</v>
      </c>
      <c r="I260" s="189" t="s">
        <v>1224</v>
      </c>
    </row>
    <row r="261" spans="1:9" s="326" customFormat="1">
      <c r="A261" s="189" t="s">
        <v>266</v>
      </c>
      <c r="B261" s="189" t="s">
        <v>1225</v>
      </c>
      <c r="C261" s="189" t="s">
        <v>1236</v>
      </c>
      <c r="D261" s="328" t="s">
        <v>1237</v>
      </c>
      <c r="E261" s="328" t="s">
        <v>1223</v>
      </c>
      <c r="F261" s="329">
        <v>1720</v>
      </c>
      <c r="G261" s="328">
        <v>14</v>
      </c>
      <c r="H261" s="329">
        <f t="shared" si="10"/>
        <v>24080</v>
      </c>
      <c r="I261" s="328" t="s">
        <v>1238</v>
      </c>
    </row>
    <row r="262" spans="1:9" s="326" customFormat="1">
      <c r="A262" s="189" t="s">
        <v>266</v>
      </c>
      <c r="B262" s="189" t="s">
        <v>1225</v>
      </c>
      <c r="C262" s="189" t="s">
        <v>1236</v>
      </c>
      <c r="D262" s="328" t="s">
        <v>1239</v>
      </c>
      <c r="E262" s="328" t="s">
        <v>1223</v>
      </c>
      <c r="F262" s="329">
        <v>1720</v>
      </c>
      <c r="G262" s="328">
        <v>8</v>
      </c>
      <c r="H262" s="329">
        <f t="shared" si="10"/>
        <v>13760</v>
      </c>
      <c r="I262" s="328" t="s">
        <v>1238</v>
      </c>
    </row>
    <row r="263" spans="1:9" s="326" customFormat="1">
      <c r="A263" s="189" t="s">
        <v>266</v>
      </c>
      <c r="B263" s="189" t="s">
        <v>1225</v>
      </c>
      <c r="C263" s="189" t="s">
        <v>1236</v>
      </c>
      <c r="D263" s="328" t="s">
        <v>1240</v>
      </c>
      <c r="E263" s="328" t="s">
        <v>1223</v>
      </c>
      <c r="F263" s="329">
        <v>1720</v>
      </c>
      <c r="G263" s="328">
        <v>12</v>
      </c>
      <c r="H263" s="329">
        <f t="shared" si="10"/>
        <v>20640</v>
      </c>
      <c r="I263" s="328" t="s">
        <v>1238</v>
      </c>
    </row>
    <row r="264" spans="1:9" s="326" customFormat="1">
      <c r="A264" s="189" t="s">
        <v>266</v>
      </c>
      <c r="B264" s="189" t="s">
        <v>1225</v>
      </c>
      <c r="C264" s="189" t="s">
        <v>1236</v>
      </c>
      <c r="D264" s="328" t="s">
        <v>1241</v>
      </c>
      <c r="E264" s="328" t="s">
        <v>1223</v>
      </c>
      <c r="F264" s="329">
        <v>6220</v>
      </c>
      <c r="G264" s="328">
        <v>1</v>
      </c>
      <c r="H264" s="329">
        <f t="shared" si="10"/>
        <v>6220</v>
      </c>
      <c r="I264" s="328" t="s">
        <v>1238</v>
      </c>
    </row>
    <row r="265" spans="1:9" s="326" customFormat="1">
      <c r="A265" s="189" t="s">
        <v>266</v>
      </c>
      <c r="B265" s="189" t="s">
        <v>1225</v>
      </c>
      <c r="C265" s="189" t="s">
        <v>1236</v>
      </c>
      <c r="D265" s="328" t="s">
        <v>1242</v>
      </c>
      <c r="E265" s="328" t="s">
        <v>1223</v>
      </c>
      <c r="F265" s="329">
        <v>200</v>
      </c>
      <c r="G265" s="328">
        <v>10</v>
      </c>
      <c r="H265" s="329">
        <f t="shared" si="10"/>
        <v>2000</v>
      </c>
      <c r="I265" s="328" t="s">
        <v>1238</v>
      </c>
    </row>
    <row r="266" spans="1:9" s="326" customFormat="1">
      <c r="A266" s="189" t="s">
        <v>266</v>
      </c>
      <c r="B266" s="189" t="s">
        <v>1225</v>
      </c>
      <c r="C266" s="189" t="s">
        <v>1236</v>
      </c>
      <c r="D266" s="328" t="s">
        <v>1243</v>
      </c>
      <c r="E266" s="328" t="s">
        <v>1223</v>
      </c>
      <c r="F266" s="329">
        <v>38000</v>
      </c>
      <c r="G266" s="328">
        <v>1</v>
      </c>
      <c r="H266" s="329">
        <f t="shared" si="10"/>
        <v>38000</v>
      </c>
      <c r="I266" s="328" t="s">
        <v>1238</v>
      </c>
    </row>
    <row r="267" spans="1:9" s="326" customFormat="1">
      <c r="A267" s="189" t="s">
        <v>266</v>
      </c>
      <c r="B267" s="189" t="s">
        <v>1225</v>
      </c>
      <c r="C267" s="189" t="s">
        <v>1236</v>
      </c>
      <c r="D267" s="328" t="s">
        <v>1244</v>
      </c>
      <c r="E267" s="328" t="s">
        <v>1223</v>
      </c>
      <c r="F267" s="329">
        <v>4500</v>
      </c>
      <c r="G267" s="328">
        <v>2</v>
      </c>
      <c r="H267" s="329">
        <f t="shared" si="10"/>
        <v>9000</v>
      </c>
      <c r="I267" s="328" t="s">
        <v>1238</v>
      </c>
    </row>
    <row r="268" spans="1:9" s="326" customFormat="1">
      <c r="A268" s="189" t="s">
        <v>266</v>
      </c>
      <c r="B268" s="189" t="s">
        <v>1225</v>
      </c>
      <c r="C268" s="189" t="s">
        <v>1236</v>
      </c>
      <c r="D268" s="328" t="s">
        <v>1245</v>
      </c>
      <c r="E268" s="328" t="s">
        <v>1223</v>
      </c>
      <c r="F268" s="329">
        <v>28000</v>
      </c>
      <c r="G268" s="328">
        <v>1</v>
      </c>
      <c r="H268" s="329">
        <f t="shared" si="10"/>
        <v>28000</v>
      </c>
      <c r="I268" s="328" t="s">
        <v>1238</v>
      </c>
    </row>
    <row r="269" spans="1:9" s="326" customFormat="1">
      <c r="A269" s="189" t="s">
        <v>266</v>
      </c>
      <c r="B269" s="189" t="s">
        <v>1225</v>
      </c>
      <c r="C269" s="189" t="s">
        <v>1236</v>
      </c>
      <c r="D269" s="328" t="s">
        <v>1246</v>
      </c>
      <c r="E269" s="328" t="s">
        <v>1223</v>
      </c>
      <c r="F269" s="329">
        <v>18000</v>
      </c>
      <c r="G269" s="328">
        <v>1</v>
      </c>
      <c r="H269" s="329">
        <f t="shared" si="10"/>
        <v>18000</v>
      </c>
      <c r="I269" s="328" t="s">
        <v>1238</v>
      </c>
    </row>
    <row r="270" spans="1:9" s="326" customFormat="1">
      <c r="A270" s="189" t="s">
        <v>266</v>
      </c>
      <c r="B270" s="189" t="s">
        <v>1225</v>
      </c>
      <c r="C270" s="189" t="s">
        <v>1236</v>
      </c>
      <c r="D270" s="328" t="s">
        <v>1247</v>
      </c>
      <c r="E270" s="328" t="s">
        <v>1248</v>
      </c>
      <c r="F270" s="329">
        <v>960</v>
      </c>
      <c r="G270" s="328">
        <v>8</v>
      </c>
      <c r="H270" s="329">
        <f t="shared" si="10"/>
        <v>7680</v>
      </c>
      <c r="I270" s="328" t="s">
        <v>1238</v>
      </c>
    </row>
    <row r="271" spans="1:9" s="326" customFormat="1">
      <c r="A271" s="189" t="s">
        <v>266</v>
      </c>
      <c r="B271" s="189" t="s">
        <v>1225</v>
      </c>
      <c r="C271" s="189" t="s">
        <v>1236</v>
      </c>
      <c r="D271" s="328" t="s">
        <v>1249</v>
      </c>
      <c r="E271" s="328" t="s">
        <v>1223</v>
      </c>
      <c r="F271" s="329">
        <v>10000</v>
      </c>
      <c r="G271" s="328">
        <v>1</v>
      </c>
      <c r="H271" s="329">
        <f t="shared" si="10"/>
        <v>10000</v>
      </c>
      <c r="I271" s="328" t="s">
        <v>1238</v>
      </c>
    </row>
    <row r="272" spans="1:9" s="326" customFormat="1">
      <c r="A272" s="189" t="s">
        <v>266</v>
      </c>
      <c r="B272" s="189" t="s">
        <v>1225</v>
      </c>
      <c r="C272" s="189" t="s">
        <v>1236</v>
      </c>
      <c r="D272" s="328" t="s">
        <v>1250</v>
      </c>
      <c r="E272" s="328" t="s">
        <v>1251</v>
      </c>
      <c r="F272" s="329">
        <v>5000</v>
      </c>
      <c r="G272" s="328">
        <v>1</v>
      </c>
      <c r="H272" s="329">
        <f t="shared" si="10"/>
        <v>5000</v>
      </c>
      <c r="I272" s="328" t="s">
        <v>1238</v>
      </c>
    </row>
    <row r="273" spans="1:9" s="326" customFormat="1">
      <c r="A273" s="189" t="s">
        <v>266</v>
      </c>
      <c r="B273" s="189" t="s">
        <v>1225</v>
      </c>
      <c r="C273" s="189" t="s">
        <v>1236</v>
      </c>
      <c r="D273" s="328" t="s">
        <v>1252</v>
      </c>
      <c r="E273" s="328" t="s">
        <v>1253</v>
      </c>
      <c r="F273" s="329">
        <v>5000</v>
      </c>
      <c r="G273" s="328">
        <v>1</v>
      </c>
      <c r="H273" s="329">
        <f t="shared" si="10"/>
        <v>5000</v>
      </c>
      <c r="I273" s="328" t="s">
        <v>1238</v>
      </c>
    </row>
    <row r="274" spans="1:9" s="326" customFormat="1">
      <c r="A274" s="189" t="s">
        <v>266</v>
      </c>
      <c r="B274" s="189" t="s">
        <v>1225</v>
      </c>
      <c r="C274" s="189" t="s">
        <v>1236</v>
      </c>
      <c r="D274" s="328" t="s">
        <v>1254</v>
      </c>
      <c r="E274" s="328" t="s">
        <v>1255</v>
      </c>
      <c r="F274" s="329">
        <v>2500</v>
      </c>
      <c r="G274" s="328">
        <v>3</v>
      </c>
      <c r="H274" s="329">
        <f t="shared" si="10"/>
        <v>7500</v>
      </c>
      <c r="I274" s="328" t="s">
        <v>1238</v>
      </c>
    </row>
    <row r="275" spans="1:9" s="326" customFormat="1">
      <c r="A275" s="189" t="s">
        <v>266</v>
      </c>
      <c r="B275" s="189" t="s">
        <v>1225</v>
      </c>
      <c r="C275" s="189" t="s">
        <v>1236</v>
      </c>
      <c r="D275" s="328" t="s">
        <v>1256</v>
      </c>
      <c r="E275" s="328" t="s">
        <v>1257</v>
      </c>
      <c r="F275" s="329">
        <v>300</v>
      </c>
      <c r="G275" s="328">
        <v>6</v>
      </c>
      <c r="H275" s="329">
        <f t="shared" si="10"/>
        <v>1800</v>
      </c>
      <c r="I275" s="328" t="s">
        <v>1238</v>
      </c>
    </row>
    <row r="276" spans="1:9" s="326" customFormat="1">
      <c r="A276" s="189" t="s">
        <v>266</v>
      </c>
      <c r="B276" s="189" t="s">
        <v>1225</v>
      </c>
      <c r="C276" s="189" t="s">
        <v>1236</v>
      </c>
      <c r="D276" s="328" t="s">
        <v>1258</v>
      </c>
      <c r="E276" s="328" t="s">
        <v>1259</v>
      </c>
      <c r="F276" s="329">
        <v>360</v>
      </c>
      <c r="G276" s="328">
        <v>2</v>
      </c>
      <c r="H276" s="329">
        <f t="shared" si="10"/>
        <v>720</v>
      </c>
      <c r="I276" s="328" t="s">
        <v>1238</v>
      </c>
    </row>
    <row r="277" spans="1:9" s="326" customFormat="1">
      <c r="A277" s="189" t="s">
        <v>266</v>
      </c>
      <c r="B277" s="189" t="s">
        <v>1225</v>
      </c>
      <c r="C277" s="189" t="s">
        <v>1236</v>
      </c>
      <c r="D277" s="328" t="s">
        <v>1260</v>
      </c>
      <c r="E277" s="328" t="s">
        <v>1223</v>
      </c>
      <c r="F277" s="329">
        <v>4300</v>
      </c>
      <c r="G277" s="328">
        <v>1</v>
      </c>
      <c r="H277" s="329">
        <f t="shared" si="10"/>
        <v>4300</v>
      </c>
      <c r="I277" s="328" t="s">
        <v>1238</v>
      </c>
    </row>
    <row r="278" spans="1:9" s="326" customFormat="1">
      <c r="A278" s="189" t="s">
        <v>266</v>
      </c>
      <c r="B278" s="189" t="s">
        <v>1225</v>
      </c>
      <c r="C278" s="189" t="s">
        <v>1236</v>
      </c>
      <c r="D278" s="328" t="s">
        <v>1261</v>
      </c>
      <c r="E278" s="328" t="s">
        <v>1223</v>
      </c>
      <c r="F278" s="329">
        <v>2800</v>
      </c>
      <c r="G278" s="328">
        <v>1</v>
      </c>
      <c r="H278" s="329">
        <f t="shared" si="10"/>
        <v>2800</v>
      </c>
      <c r="I278" s="328" t="s">
        <v>1238</v>
      </c>
    </row>
    <row r="279" spans="1:9" s="326" customFormat="1">
      <c r="A279" s="189" t="s">
        <v>266</v>
      </c>
      <c r="B279" s="189" t="s">
        <v>1225</v>
      </c>
      <c r="C279" s="189" t="s">
        <v>1236</v>
      </c>
      <c r="D279" s="328" t="s">
        <v>1262</v>
      </c>
      <c r="E279" s="328" t="s">
        <v>1223</v>
      </c>
      <c r="F279" s="329">
        <v>10000</v>
      </c>
      <c r="G279" s="328">
        <v>1</v>
      </c>
      <c r="H279" s="329">
        <f t="shared" si="10"/>
        <v>10000</v>
      </c>
      <c r="I279" s="328" t="s">
        <v>1238</v>
      </c>
    </row>
    <row r="280" spans="1:9" s="326" customFormat="1">
      <c r="A280" s="189" t="s">
        <v>266</v>
      </c>
      <c r="B280" s="189" t="s">
        <v>1225</v>
      </c>
      <c r="C280" s="189" t="s">
        <v>1236</v>
      </c>
      <c r="D280" s="328" t="s">
        <v>1263</v>
      </c>
      <c r="E280" s="328" t="s">
        <v>1223</v>
      </c>
      <c r="F280" s="329">
        <v>240</v>
      </c>
      <c r="G280" s="328">
        <v>35</v>
      </c>
      <c r="H280" s="329">
        <f t="shared" si="10"/>
        <v>8400</v>
      </c>
      <c r="I280" s="328" t="s">
        <v>1238</v>
      </c>
    </row>
    <row r="281" spans="1:9" s="326" customFormat="1">
      <c r="A281" s="189" t="s">
        <v>266</v>
      </c>
      <c r="B281" s="189" t="s">
        <v>1225</v>
      </c>
      <c r="C281" s="189" t="s">
        <v>1236</v>
      </c>
      <c r="D281" s="328" t="s">
        <v>1264</v>
      </c>
      <c r="E281" s="328" t="s">
        <v>1223</v>
      </c>
      <c r="F281" s="329">
        <v>160</v>
      </c>
      <c r="G281" s="328">
        <v>35</v>
      </c>
      <c r="H281" s="329">
        <f t="shared" si="10"/>
        <v>5600</v>
      </c>
      <c r="I281" s="328" t="s">
        <v>1238</v>
      </c>
    </row>
    <row r="282" spans="1:9" s="326" customFormat="1">
      <c r="A282" s="189" t="s">
        <v>266</v>
      </c>
      <c r="B282" s="189" t="s">
        <v>1225</v>
      </c>
      <c r="C282" s="189" t="s">
        <v>1236</v>
      </c>
      <c r="D282" s="328" t="s">
        <v>1265</v>
      </c>
      <c r="E282" s="328" t="s">
        <v>1223</v>
      </c>
      <c r="F282" s="329">
        <v>80</v>
      </c>
      <c r="G282" s="328">
        <v>10</v>
      </c>
      <c r="H282" s="329">
        <f t="shared" si="10"/>
        <v>800</v>
      </c>
      <c r="I282" s="328" t="s">
        <v>1238</v>
      </c>
    </row>
    <row r="283" spans="1:9" s="326" customFormat="1">
      <c r="A283" s="189" t="s">
        <v>266</v>
      </c>
      <c r="B283" s="189" t="s">
        <v>1225</v>
      </c>
      <c r="C283" s="189" t="s">
        <v>1236</v>
      </c>
      <c r="D283" s="328" t="s">
        <v>1266</v>
      </c>
      <c r="E283" s="328" t="s">
        <v>1223</v>
      </c>
      <c r="F283" s="329">
        <v>4</v>
      </c>
      <c r="G283" s="328">
        <v>350</v>
      </c>
      <c r="H283" s="329">
        <f t="shared" si="10"/>
        <v>1400</v>
      </c>
      <c r="I283" s="328" t="s">
        <v>1238</v>
      </c>
    </row>
    <row r="284" spans="1:9" s="326" customFormat="1">
      <c r="A284" s="189" t="s">
        <v>266</v>
      </c>
      <c r="B284" s="189" t="s">
        <v>1225</v>
      </c>
      <c r="C284" s="189" t="s">
        <v>1236</v>
      </c>
      <c r="D284" s="328" t="s">
        <v>1267</v>
      </c>
      <c r="E284" s="328" t="s">
        <v>1223</v>
      </c>
      <c r="F284" s="329">
        <v>360</v>
      </c>
      <c r="G284" s="328">
        <v>7</v>
      </c>
      <c r="H284" s="329">
        <f t="shared" si="10"/>
        <v>2520</v>
      </c>
      <c r="I284" s="328" t="s">
        <v>1238</v>
      </c>
    </row>
    <row r="285" spans="1:9" s="326" customFormat="1">
      <c r="A285" s="189" t="s">
        <v>266</v>
      </c>
      <c r="B285" s="189" t="s">
        <v>1225</v>
      </c>
      <c r="C285" s="189" t="s">
        <v>1236</v>
      </c>
      <c r="D285" s="328" t="s">
        <v>1268</v>
      </c>
      <c r="E285" s="189" t="s">
        <v>1230</v>
      </c>
      <c r="F285" s="329">
        <v>480</v>
      </c>
      <c r="G285" s="328">
        <v>1</v>
      </c>
      <c r="H285" s="329">
        <f t="shared" si="10"/>
        <v>480</v>
      </c>
      <c r="I285" s="328" t="s">
        <v>1238</v>
      </c>
    </row>
    <row r="286" spans="1:9" s="326" customFormat="1">
      <c r="A286" s="189" t="s">
        <v>266</v>
      </c>
      <c r="B286" s="189" t="s">
        <v>1225</v>
      </c>
      <c r="C286" s="189" t="s">
        <v>1236</v>
      </c>
      <c r="D286" s="328" t="s">
        <v>1269</v>
      </c>
      <c r="E286" s="328" t="s">
        <v>1270</v>
      </c>
      <c r="F286" s="329">
        <v>22000</v>
      </c>
      <c r="G286" s="328">
        <v>1</v>
      </c>
      <c r="H286" s="329">
        <f t="shared" si="10"/>
        <v>22000</v>
      </c>
      <c r="I286" s="328" t="s">
        <v>1238</v>
      </c>
    </row>
    <row r="287" spans="1:9" s="326" customFormat="1">
      <c r="A287" s="189" t="s">
        <v>266</v>
      </c>
      <c r="B287" s="189" t="s">
        <v>1225</v>
      </c>
      <c r="C287" s="189" t="s">
        <v>1236</v>
      </c>
      <c r="D287" s="328" t="s">
        <v>1271</v>
      </c>
      <c r="E287" s="328" t="s">
        <v>1272</v>
      </c>
      <c r="F287" s="329">
        <v>9600</v>
      </c>
      <c r="G287" s="328">
        <v>1</v>
      </c>
      <c r="H287" s="329">
        <f t="shared" si="10"/>
        <v>9600</v>
      </c>
      <c r="I287" s="328" t="s">
        <v>1238</v>
      </c>
    </row>
    <row r="288" spans="1:9" s="326" customFormat="1">
      <c r="A288" s="189" t="s">
        <v>266</v>
      </c>
      <c r="B288" s="189" t="s">
        <v>1225</v>
      </c>
      <c r="C288" s="189" t="s">
        <v>1236</v>
      </c>
      <c r="D288" s="328" t="s">
        <v>1273</v>
      </c>
      <c r="E288" s="328" t="s">
        <v>1274</v>
      </c>
      <c r="F288" s="329">
        <v>2400</v>
      </c>
      <c r="G288" s="328">
        <v>1</v>
      </c>
      <c r="H288" s="329">
        <f t="shared" si="10"/>
        <v>2400</v>
      </c>
      <c r="I288" s="328" t="s">
        <v>1238</v>
      </c>
    </row>
    <row r="289" spans="1:9" s="326" customFormat="1">
      <c r="A289" s="189" t="s">
        <v>266</v>
      </c>
      <c r="B289" s="189" t="s">
        <v>1225</v>
      </c>
      <c r="C289" s="189" t="s">
        <v>1236</v>
      </c>
      <c r="D289" s="328" t="s">
        <v>1275</v>
      </c>
      <c r="E289" s="328" t="s">
        <v>1276</v>
      </c>
      <c r="F289" s="329">
        <v>400</v>
      </c>
      <c r="G289" s="328">
        <v>1</v>
      </c>
      <c r="H289" s="329">
        <f t="shared" si="10"/>
        <v>400</v>
      </c>
      <c r="I289" s="328" t="s">
        <v>1238</v>
      </c>
    </row>
    <row r="290" spans="1:9" s="326" customFormat="1">
      <c r="A290" s="189" t="s">
        <v>266</v>
      </c>
      <c r="B290" s="189" t="s">
        <v>1225</v>
      </c>
      <c r="C290" s="189" t="s">
        <v>1236</v>
      </c>
      <c r="D290" s="328" t="s">
        <v>1277</v>
      </c>
      <c r="E290" s="328" t="s">
        <v>1223</v>
      </c>
      <c r="F290" s="329">
        <v>3100</v>
      </c>
      <c r="G290" s="328">
        <v>10</v>
      </c>
      <c r="H290" s="329">
        <f t="shared" si="10"/>
        <v>31000</v>
      </c>
      <c r="I290" s="328" t="s">
        <v>1238</v>
      </c>
    </row>
    <row r="291" spans="1:9" s="326" customFormat="1">
      <c r="A291" s="189" t="s">
        <v>266</v>
      </c>
      <c r="B291" s="189" t="s">
        <v>1225</v>
      </c>
      <c r="C291" s="189" t="s">
        <v>1236</v>
      </c>
      <c r="D291" s="328" t="s">
        <v>1278</v>
      </c>
      <c r="E291" s="328" t="s">
        <v>1223</v>
      </c>
      <c r="F291" s="329">
        <v>180</v>
      </c>
      <c r="G291" s="328">
        <v>5</v>
      </c>
      <c r="H291" s="329">
        <f t="shared" si="10"/>
        <v>900</v>
      </c>
      <c r="I291" s="328" t="s">
        <v>1238</v>
      </c>
    </row>
    <row r="292" spans="1:9" s="326" customFormat="1">
      <c r="A292" s="189" t="s">
        <v>266</v>
      </c>
      <c r="B292" s="189" t="s">
        <v>1225</v>
      </c>
      <c r="C292" s="189" t="s">
        <v>1279</v>
      </c>
      <c r="D292" s="328" t="s">
        <v>1254</v>
      </c>
      <c r="E292" s="328" t="s">
        <v>1253</v>
      </c>
      <c r="F292" s="329">
        <v>5000</v>
      </c>
      <c r="G292" s="328">
        <v>4</v>
      </c>
      <c r="H292" s="329">
        <f>F292*G292</f>
        <v>20000</v>
      </c>
      <c r="I292" s="328" t="s">
        <v>1238</v>
      </c>
    </row>
    <row r="293" spans="1:9" s="326" customFormat="1">
      <c r="A293" s="189" t="s">
        <v>266</v>
      </c>
      <c r="B293" s="189" t="s">
        <v>1225</v>
      </c>
      <c r="C293" s="189" t="s">
        <v>1280</v>
      </c>
      <c r="D293" s="328" t="s">
        <v>1252</v>
      </c>
      <c r="E293" s="328" t="s">
        <v>1253</v>
      </c>
      <c r="F293" s="329">
        <v>5000</v>
      </c>
      <c r="G293" s="328">
        <v>2</v>
      </c>
      <c r="H293" s="329">
        <f t="shared" si="10"/>
        <v>10000</v>
      </c>
      <c r="I293" s="328" t="s">
        <v>1238</v>
      </c>
    </row>
    <row r="294" spans="1:9" s="326" customFormat="1">
      <c r="A294" s="189" t="s">
        <v>266</v>
      </c>
      <c r="B294" s="189" t="s">
        <v>1225</v>
      </c>
      <c r="C294" s="189" t="s">
        <v>1280</v>
      </c>
      <c r="D294" s="328" t="s">
        <v>1261</v>
      </c>
      <c r="E294" s="328" t="s">
        <v>1223</v>
      </c>
      <c r="F294" s="329">
        <v>12000</v>
      </c>
      <c r="G294" s="328">
        <v>2</v>
      </c>
      <c r="H294" s="329">
        <f t="shared" si="10"/>
        <v>24000</v>
      </c>
      <c r="I294" s="328" t="s">
        <v>1238</v>
      </c>
    </row>
    <row r="295" spans="1:9" s="326" customFormat="1">
      <c r="A295" s="189" t="s">
        <v>266</v>
      </c>
      <c r="B295" s="189" t="s">
        <v>1225</v>
      </c>
      <c r="C295" s="189" t="s">
        <v>1280</v>
      </c>
      <c r="D295" s="328" t="s">
        <v>1281</v>
      </c>
      <c r="E295" s="328" t="s">
        <v>1223</v>
      </c>
      <c r="F295" s="329">
        <v>15000</v>
      </c>
      <c r="G295" s="328">
        <v>2</v>
      </c>
      <c r="H295" s="329">
        <f t="shared" si="10"/>
        <v>30000</v>
      </c>
      <c r="I295" s="328" t="s">
        <v>1238</v>
      </c>
    </row>
    <row r="296" spans="1:9" s="336" customFormat="1">
      <c r="A296" s="170" t="s">
        <v>266</v>
      </c>
      <c r="B296" s="170" t="s">
        <v>1225</v>
      </c>
      <c r="C296" s="170" t="s">
        <v>1280</v>
      </c>
      <c r="D296" s="170" t="s">
        <v>1282</v>
      </c>
      <c r="E296" s="334" t="s">
        <v>1223</v>
      </c>
      <c r="F296" s="335">
        <v>10000</v>
      </c>
      <c r="G296" s="334">
        <v>2</v>
      </c>
      <c r="H296" s="335">
        <f>F296*G296</f>
        <v>20000</v>
      </c>
      <c r="I296" s="334" t="s">
        <v>1283</v>
      </c>
    </row>
    <row r="297" spans="1:9" s="326" customFormat="1">
      <c r="A297" s="189" t="s">
        <v>266</v>
      </c>
      <c r="B297" s="189" t="s">
        <v>1225</v>
      </c>
      <c r="C297" s="189" t="s">
        <v>1280</v>
      </c>
      <c r="D297" s="189" t="s">
        <v>1284</v>
      </c>
      <c r="E297" s="189" t="s">
        <v>1230</v>
      </c>
      <c r="F297" s="329">
        <f>SUM(H292:H296)*0.1</f>
        <v>10400</v>
      </c>
      <c r="G297" s="328">
        <v>1</v>
      </c>
      <c r="H297" s="329">
        <f t="shared" ref="H297:H304" si="11">F297*G297</f>
        <v>10400</v>
      </c>
      <c r="I297" s="328" t="s">
        <v>1285</v>
      </c>
    </row>
    <row r="298" spans="1:9" s="326" customFormat="1">
      <c r="A298" s="189" t="s">
        <v>266</v>
      </c>
      <c r="B298" s="189" t="s">
        <v>1225</v>
      </c>
      <c r="C298" s="189" t="s">
        <v>1286</v>
      </c>
      <c r="D298" s="328" t="s">
        <v>1287</v>
      </c>
      <c r="E298" s="328" t="s">
        <v>1223</v>
      </c>
      <c r="F298" s="329">
        <v>35000</v>
      </c>
      <c r="G298" s="328">
        <v>1</v>
      </c>
      <c r="H298" s="329">
        <f t="shared" si="11"/>
        <v>35000</v>
      </c>
      <c r="I298" s="328" t="s">
        <v>1238</v>
      </c>
    </row>
    <row r="299" spans="1:9" s="326" customFormat="1">
      <c r="A299" s="189" t="s">
        <v>266</v>
      </c>
      <c r="B299" s="189" t="s">
        <v>1225</v>
      </c>
      <c r="C299" s="189" t="s">
        <v>1288</v>
      </c>
      <c r="D299" s="328" t="s">
        <v>1289</v>
      </c>
      <c r="E299" s="328" t="s">
        <v>1223</v>
      </c>
      <c r="F299" s="329">
        <v>5000</v>
      </c>
      <c r="G299" s="328">
        <v>1</v>
      </c>
      <c r="H299" s="329">
        <f t="shared" si="11"/>
        <v>5000</v>
      </c>
      <c r="I299" s="328" t="s">
        <v>1238</v>
      </c>
    </row>
    <row r="300" spans="1:9" s="326" customFormat="1">
      <c r="A300" s="189" t="s">
        <v>266</v>
      </c>
      <c r="B300" s="189" t="s">
        <v>1225</v>
      </c>
      <c r="C300" s="189" t="s">
        <v>1288</v>
      </c>
      <c r="D300" s="328" t="s">
        <v>1290</v>
      </c>
      <c r="E300" s="328" t="s">
        <v>1223</v>
      </c>
      <c r="F300" s="329">
        <v>10000</v>
      </c>
      <c r="G300" s="328">
        <v>1</v>
      </c>
      <c r="H300" s="329">
        <f t="shared" si="11"/>
        <v>10000</v>
      </c>
      <c r="I300" s="328" t="s">
        <v>1238</v>
      </c>
    </row>
    <row r="301" spans="1:9" s="326" customFormat="1">
      <c r="A301" s="189" t="s">
        <v>266</v>
      </c>
      <c r="B301" s="189" t="s">
        <v>1225</v>
      </c>
      <c r="C301" s="189" t="s">
        <v>1288</v>
      </c>
      <c r="D301" s="328" t="s">
        <v>1291</v>
      </c>
      <c r="E301" s="328" t="s">
        <v>1223</v>
      </c>
      <c r="F301" s="329">
        <v>1100</v>
      </c>
      <c r="G301" s="328">
        <v>48</v>
      </c>
      <c r="H301" s="329">
        <f t="shared" si="11"/>
        <v>52800</v>
      </c>
      <c r="I301" s="328" t="s">
        <v>1238</v>
      </c>
    </row>
    <row r="302" spans="1:9" s="326" customFormat="1">
      <c r="A302" s="189" t="s">
        <v>266</v>
      </c>
      <c r="B302" s="189" t="s">
        <v>1225</v>
      </c>
      <c r="C302" s="189" t="s">
        <v>1288</v>
      </c>
      <c r="D302" s="189" t="s">
        <v>1292</v>
      </c>
      <c r="E302" s="189" t="s">
        <v>1230</v>
      </c>
      <c r="F302" s="329">
        <f>SUM(H298:H301)*0.035</f>
        <v>3598.0000000000005</v>
      </c>
      <c r="G302" s="328">
        <v>1</v>
      </c>
      <c r="H302" s="329">
        <f t="shared" si="11"/>
        <v>3598.0000000000005</v>
      </c>
      <c r="I302" s="328" t="s">
        <v>1238</v>
      </c>
    </row>
    <row r="303" spans="1:9" s="326" customFormat="1">
      <c r="A303" s="189" t="s">
        <v>266</v>
      </c>
      <c r="B303" s="189" t="s">
        <v>1225</v>
      </c>
      <c r="C303" s="189" t="s">
        <v>1293</v>
      </c>
      <c r="D303" s="189" t="s">
        <v>1294</v>
      </c>
      <c r="E303" s="189" t="s">
        <v>1295</v>
      </c>
      <c r="F303" s="329">
        <f>ROUNDUP(SUM(H241:H302)*0.01,0)</f>
        <v>15184</v>
      </c>
      <c r="G303" s="328">
        <v>1</v>
      </c>
      <c r="H303" s="329">
        <f t="shared" si="11"/>
        <v>15184</v>
      </c>
      <c r="I303" s="328"/>
    </row>
    <row r="304" spans="1:9" s="326" customFormat="1">
      <c r="A304" s="189" t="s">
        <v>266</v>
      </c>
      <c r="B304" s="189" t="s">
        <v>1225</v>
      </c>
      <c r="C304" s="189" t="s">
        <v>1293</v>
      </c>
      <c r="D304" s="189" t="s">
        <v>1296</v>
      </c>
      <c r="E304" s="189" t="s">
        <v>1297</v>
      </c>
      <c r="F304" s="329">
        <f>F303</f>
        <v>15184</v>
      </c>
      <c r="G304" s="328">
        <v>1</v>
      </c>
      <c r="H304" s="329">
        <f t="shared" si="11"/>
        <v>15184</v>
      </c>
      <c r="I304" s="328"/>
    </row>
    <row r="305" spans="1:9">
      <c r="A305" s="328"/>
      <c r="B305" s="328"/>
      <c r="C305" s="189" t="s">
        <v>1298</v>
      </c>
      <c r="D305" s="328"/>
      <c r="E305" s="328"/>
      <c r="F305" s="329"/>
      <c r="G305" s="328"/>
      <c r="H305" s="329">
        <f>SUM(H241:H304)</f>
        <v>1548766</v>
      </c>
      <c r="I305" s="328"/>
    </row>
    <row r="306" spans="1:9" s="326" customFormat="1">
      <c r="A306" s="189" t="s">
        <v>267</v>
      </c>
      <c r="B306" s="189" t="s">
        <v>1220</v>
      </c>
      <c r="C306" s="189" t="s">
        <v>1300</v>
      </c>
      <c r="D306" s="189" t="s">
        <v>1301</v>
      </c>
      <c r="E306" s="328" t="s">
        <v>1302</v>
      </c>
      <c r="F306" s="329">
        <v>350</v>
      </c>
      <c r="G306" s="328">
        <v>24</v>
      </c>
      <c r="H306" s="329">
        <f t="shared" ref="H306:H318" si="12">F306*G306</f>
        <v>8400</v>
      </c>
      <c r="I306" s="189" t="s">
        <v>1303</v>
      </c>
    </row>
    <row r="307" spans="1:9" s="326" customFormat="1">
      <c r="A307" s="189" t="s">
        <v>267</v>
      </c>
      <c r="B307" s="189" t="s">
        <v>1225</v>
      </c>
      <c r="C307" s="189" t="s">
        <v>1300</v>
      </c>
      <c r="D307" s="328" t="s">
        <v>1304</v>
      </c>
      <c r="E307" s="328" t="s">
        <v>1305</v>
      </c>
      <c r="F307" s="329">
        <v>7050</v>
      </c>
      <c r="G307" s="328">
        <v>1</v>
      </c>
      <c r="H307" s="329">
        <f t="shared" si="12"/>
        <v>7050</v>
      </c>
      <c r="I307" s="189" t="s">
        <v>1303</v>
      </c>
    </row>
    <row r="308" spans="1:9" s="326" customFormat="1">
      <c r="A308" s="189" t="s">
        <v>267</v>
      </c>
      <c r="B308" s="189" t="s">
        <v>1225</v>
      </c>
      <c r="C308" s="189" t="s">
        <v>1300</v>
      </c>
      <c r="D308" s="328" t="s">
        <v>1306</v>
      </c>
      <c r="E308" s="328" t="s">
        <v>1307</v>
      </c>
      <c r="F308" s="329">
        <v>2500</v>
      </c>
      <c r="G308" s="328">
        <v>24</v>
      </c>
      <c r="H308" s="329">
        <f t="shared" si="12"/>
        <v>60000</v>
      </c>
      <c r="I308" s="189" t="s">
        <v>1303</v>
      </c>
    </row>
    <row r="309" spans="1:9" s="326" customFormat="1">
      <c r="A309" s="189" t="s">
        <v>267</v>
      </c>
      <c r="B309" s="189" t="s">
        <v>1225</v>
      </c>
      <c r="C309" s="189" t="s">
        <v>1300</v>
      </c>
      <c r="D309" s="328" t="s">
        <v>1308</v>
      </c>
      <c r="E309" s="328" t="s">
        <v>1309</v>
      </c>
      <c r="F309" s="329">
        <v>200</v>
      </c>
      <c r="G309" s="328">
        <v>48</v>
      </c>
      <c r="H309" s="329">
        <f t="shared" si="12"/>
        <v>9600</v>
      </c>
      <c r="I309" s="189" t="s">
        <v>1303</v>
      </c>
    </row>
    <row r="310" spans="1:9" s="326" customFormat="1">
      <c r="A310" s="189" t="s">
        <v>267</v>
      </c>
      <c r="B310" s="189" t="s">
        <v>1225</v>
      </c>
      <c r="C310" s="189" t="s">
        <v>1300</v>
      </c>
      <c r="D310" s="328" t="s">
        <v>1310</v>
      </c>
      <c r="E310" s="328" t="s">
        <v>1311</v>
      </c>
      <c r="F310" s="329">
        <v>2500</v>
      </c>
      <c r="G310" s="328">
        <v>13</v>
      </c>
      <c r="H310" s="329">
        <f t="shared" si="12"/>
        <v>32500</v>
      </c>
      <c r="I310" s="189" t="s">
        <v>1303</v>
      </c>
    </row>
    <row r="311" spans="1:9" s="326" customFormat="1">
      <c r="A311" s="189" t="s">
        <v>267</v>
      </c>
      <c r="B311" s="189" t="s">
        <v>1225</v>
      </c>
      <c r="C311" s="189" t="s">
        <v>1300</v>
      </c>
      <c r="D311" s="328" t="s">
        <v>1312</v>
      </c>
      <c r="E311" s="328" t="s">
        <v>1313</v>
      </c>
      <c r="F311" s="329">
        <v>5500</v>
      </c>
      <c r="G311" s="328">
        <v>1</v>
      </c>
      <c r="H311" s="329">
        <f t="shared" si="12"/>
        <v>5500</v>
      </c>
      <c r="I311" s="189" t="s">
        <v>1303</v>
      </c>
    </row>
    <row r="312" spans="1:9" s="326" customFormat="1">
      <c r="A312" s="189" t="s">
        <v>267</v>
      </c>
      <c r="B312" s="189" t="s">
        <v>1225</v>
      </c>
      <c r="C312" s="189" t="s">
        <v>1300</v>
      </c>
      <c r="D312" s="328" t="s">
        <v>1314</v>
      </c>
      <c r="E312" s="328" t="s">
        <v>1315</v>
      </c>
      <c r="F312" s="329">
        <v>500</v>
      </c>
      <c r="G312" s="328">
        <v>24</v>
      </c>
      <c r="H312" s="329">
        <f t="shared" si="12"/>
        <v>12000</v>
      </c>
      <c r="I312" s="189" t="s">
        <v>1303</v>
      </c>
    </row>
    <row r="313" spans="1:9" s="326" customFormat="1">
      <c r="A313" s="189" t="s">
        <v>267</v>
      </c>
      <c r="B313" s="189" t="s">
        <v>1225</v>
      </c>
      <c r="C313" s="189" t="s">
        <v>1316</v>
      </c>
      <c r="D313" s="189" t="s">
        <v>1301</v>
      </c>
      <c r="E313" s="328" t="s">
        <v>1302</v>
      </c>
      <c r="F313" s="329">
        <v>350</v>
      </c>
      <c r="G313" s="328">
        <v>24</v>
      </c>
      <c r="H313" s="329">
        <f t="shared" si="12"/>
        <v>8400</v>
      </c>
      <c r="I313" s="189" t="s">
        <v>1303</v>
      </c>
    </row>
    <row r="314" spans="1:9" s="326" customFormat="1">
      <c r="A314" s="189" t="s">
        <v>267</v>
      </c>
      <c r="B314" s="189" t="s">
        <v>1225</v>
      </c>
      <c r="C314" s="189" t="s">
        <v>1316</v>
      </c>
      <c r="D314" s="328" t="s">
        <v>1304</v>
      </c>
      <c r="E314" s="328" t="s">
        <v>1305</v>
      </c>
      <c r="F314" s="329">
        <v>7050</v>
      </c>
      <c r="G314" s="328">
        <v>1</v>
      </c>
      <c r="H314" s="329">
        <f t="shared" si="12"/>
        <v>7050</v>
      </c>
      <c r="I314" s="189" t="s">
        <v>1303</v>
      </c>
    </row>
    <row r="315" spans="1:9" s="326" customFormat="1">
      <c r="A315" s="189" t="s">
        <v>267</v>
      </c>
      <c r="B315" s="189" t="s">
        <v>1225</v>
      </c>
      <c r="C315" s="189" t="s">
        <v>1316</v>
      </c>
      <c r="D315" s="328" t="s">
        <v>1306</v>
      </c>
      <c r="E315" s="328" t="s">
        <v>1307</v>
      </c>
      <c r="F315" s="329">
        <v>2500</v>
      </c>
      <c r="G315" s="328">
        <v>24</v>
      </c>
      <c r="H315" s="329">
        <f t="shared" si="12"/>
        <v>60000</v>
      </c>
      <c r="I315" s="189" t="s">
        <v>1303</v>
      </c>
    </row>
    <row r="316" spans="1:9" s="326" customFormat="1">
      <c r="A316" s="189" t="s">
        <v>267</v>
      </c>
      <c r="B316" s="189" t="s">
        <v>1225</v>
      </c>
      <c r="C316" s="189" t="s">
        <v>1316</v>
      </c>
      <c r="D316" s="328" t="s">
        <v>1308</v>
      </c>
      <c r="E316" s="328" t="s">
        <v>1309</v>
      </c>
      <c r="F316" s="329">
        <v>200</v>
      </c>
      <c r="G316" s="328">
        <v>48</v>
      </c>
      <c r="H316" s="329">
        <f t="shared" si="12"/>
        <v>9600</v>
      </c>
      <c r="I316" s="189" t="s">
        <v>1303</v>
      </c>
    </row>
    <row r="317" spans="1:9" s="326" customFormat="1">
      <c r="A317" s="189" t="s">
        <v>267</v>
      </c>
      <c r="B317" s="189" t="s">
        <v>1225</v>
      </c>
      <c r="C317" s="189" t="s">
        <v>1316</v>
      </c>
      <c r="D317" s="328" t="s">
        <v>1312</v>
      </c>
      <c r="E317" s="328" t="s">
        <v>1313</v>
      </c>
      <c r="F317" s="329">
        <v>5500</v>
      </c>
      <c r="G317" s="328">
        <v>1</v>
      </c>
      <c r="H317" s="329">
        <f t="shared" si="12"/>
        <v>5500</v>
      </c>
      <c r="I317" s="189" t="s">
        <v>1303</v>
      </c>
    </row>
    <row r="318" spans="1:9" s="326" customFormat="1">
      <c r="A318" s="189" t="s">
        <v>267</v>
      </c>
      <c r="B318" s="189" t="s">
        <v>1225</v>
      </c>
      <c r="C318" s="189" t="s">
        <v>1316</v>
      </c>
      <c r="D318" s="328" t="s">
        <v>1314</v>
      </c>
      <c r="E318" s="328" t="s">
        <v>1315</v>
      </c>
      <c r="F318" s="329">
        <v>500</v>
      </c>
      <c r="G318" s="328">
        <v>24</v>
      </c>
      <c r="H318" s="329">
        <f t="shared" si="12"/>
        <v>12000</v>
      </c>
      <c r="I318" s="189" t="s">
        <v>1303</v>
      </c>
    </row>
    <row r="319" spans="1:9" s="326" customFormat="1">
      <c r="A319" s="189" t="s">
        <v>267</v>
      </c>
      <c r="B319" s="189" t="s">
        <v>1220</v>
      </c>
      <c r="C319" s="189" t="s">
        <v>1221</v>
      </c>
      <c r="D319" s="189" t="s">
        <v>1222</v>
      </c>
      <c r="E319" s="328" t="s">
        <v>1223</v>
      </c>
      <c r="F319" s="329">
        <v>8100</v>
      </c>
      <c r="G319" s="328">
        <v>48</v>
      </c>
      <c r="H319" s="329">
        <f>F319*G319</f>
        <v>388800</v>
      </c>
      <c r="I319" s="189" t="s">
        <v>1224</v>
      </c>
    </row>
    <row r="320" spans="1:9" s="326" customFormat="1">
      <c r="A320" s="189" t="s">
        <v>267</v>
      </c>
      <c r="B320" s="189" t="s">
        <v>1225</v>
      </c>
      <c r="C320" s="189" t="s">
        <v>1226</v>
      </c>
      <c r="D320" s="328" t="s">
        <v>1227</v>
      </c>
      <c r="E320" s="328" t="s">
        <v>1223</v>
      </c>
      <c r="F320" s="329">
        <v>1100</v>
      </c>
      <c r="G320" s="328">
        <v>96</v>
      </c>
      <c r="H320" s="329">
        <f t="shared" ref="H320:H360" si="13">F320*G320</f>
        <v>105600</v>
      </c>
      <c r="I320" s="189" t="s">
        <v>1224</v>
      </c>
    </row>
    <row r="321" spans="1:9" s="326" customFormat="1">
      <c r="A321" s="189" t="s">
        <v>267</v>
      </c>
      <c r="B321" s="189" t="s">
        <v>1225</v>
      </c>
      <c r="C321" s="189" t="s">
        <v>1226</v>
      </c>
      <c r="D321" s="328" t="s">
        <v>1228</v>
      </c>
      <c r="E321" s="328" t="s">
        <v>1223</v>
      </c>
      <c r="F321" s="329">
        <v>1100</v>
      </c>
      <c r="G321" s="328">
        <v>48</v>
      </c>
      <c r="H321" s="329">
        <f t="shared" si="13"/>
        <v>52800</v>
      </c>
      <c r="I321" s="189" t="s">
        <v>1224</v>
      </c>
    </row>
    <row r="322" spans="1:9" s="326" customFormat="1">
      <c r="A322" s="189" t="s">
        <v>267</v>
      </c>
      <c r="B322" s="189" t="s">
        <v>1225</v>
      </c>
      <c r="C322" s="189" t="s">
        <v>1226</v>
      </c>
      <c r="D322" s="328" t="s">
        <v>1229</v>
      </c>
      <c r="E322" s="189" t="s">
        <v>1230</v>
      </c>
      <c r="F322" s="329">
        <v>500</v>
      </c>
      <c r="G322" s="328">
        <v>48</v>
      </c>
      <c r="H322" s="329">
        <f t="shared" si="13"/>
        <v>24000</v>
      </c>
      <c r="I322" s="189" t="s">
        <v>1224</v>
      </c>
    </row>
    <row r="323" spans="1:9" s="326" customFormat="1">
      <c r="A323" s="189" t="s">
        <v>267</v>
      </c>
      <c r="B323" s="189" t="s">
        <v>1225</v>
      </c>
      <c r="C323" s="189" t="s">
        <v>1226</v>
      </c>
      <c r="D323" s="328" t="s">
        <v>1231</v>
      </c>
      <c r="E323" s="189" t="s">
        <v>1230</v>
      </c>
      <c r="F323" s="329">
        <v>2700</v>
      </c>
      <c r="G323" s="328">
        <v>48</v>
      </c>
      <c r="H323" s="329">
        <f t="shared" si="13"/>
        <v>129600</v>
      </c>
      <c r="I323" s="189" t="s">
        <v>1224</v>
      </c>
    </row>
    <row r="324" spans="1:9" s="326" customFormat="1">
      <c r="A324" s="189" t="s">
        <v>267</v>
      </c>
      <c r="B324" s="189" t="s">
        <v>1225</v>
      </c>
      <c r="C324" s="189" t="s">
        <v>1226</v>
      </c>
      <c r="D324" s="328" t="s">
        <v>1232</v>
      </c>
      <c r="E324" s="328" t="s">
        <v>1233</v>
      </c>
      <c r="F324" s="329">
        <v>600</v>
      </c>
      <c r="G324" s="328">
        <v>48</v>
      </c>
      <c r="H324" s="329">
        <f t="shared" si="13"/>
        <v>28800</v>
      </c>
      <c r="I324" s="189" t="s">
        <v>1224</v>
      </c>
    </row>
    <row r="325" spans="1:9" s="326" customFormat="1">
      <c r="A325" s="189" t="s">
        <v>267</v>
      </c>
      <c r="B325" s="189" t="s">
        <v>1225</v>
      </c>
      <c r="C325" s="189" t="s">
        <v>1226</v>
      </c>
      <c r="D325" s="328" t="s">
        <v>1234</v>
      </c>
      <c r="E325" s="328" t="s">
        <v>1235</v>
      </c>
      <c r="F325" s="329">
        <v>15200</v>
      </c>
      <c r="G325" s="328">
        <v>2</v>
      </c>
      <c r="H325" s="329">
        <f t="shared" si="13"/>
        <v>30400</v>
      </c>
      <c r="I325" s="189" t="s">
        <v>1224</v>
      </c>
    </row>
    <row r="326" spans="1:9" s="326" customFormat="1">
      <c r="A326" s="189" t="s">
        <v>267</v>
      </c>
      <c r="B326" s="189" t="s">
        <v>1225</v>
      </c>
      <c r="C326" s="189" t="s">
        <v>1236</v>
      </c>
      <c r="D326" s="328" t="s">
        <v>1237</v>
      </c>
      <c r="E326" s="328" t="s">
        <v>1223</v>
      </c>
      <c r="F326" s="329">
        <v>1720</v>
      </c>
      <c r="G326" s="328">
        <v>15</v>
      </c>
      <c r="H326" s="329">
        <f t="shared" si="13"/>
        <v>25800</v>
      </c>
      <c r="I326" s="328" t="s">
        <v>1238</v>
      </c>
    </row>
    <row r="327" spans="1:9" s="326" customFormat="1">
      <c r="A327" s="189" t="s">
        <v>267</v>
      </c>
      <c r="B327" s="189" t="s">
        <v>1225</v>
      </c>
      <c r="C327" s="189" t="s">
        <v>1236</v>
      </c>
      <c r="D327" s="328" t="s">
        <v>1239</v>
      </c>
      <c r="E327" s="328" t="s">
        <v>1223</v>
      </c>
      <c r="F327" s="329">
        <v>1720</v>
      </c>
      <c r="G327" s="328">
        <v>6</v>
      </c>
      <c r="H327" s="329">
        <f t="shared" si="13"/>
        <v>10320</v>
      </c>
      <c r="I327" s="328" t="s">
        <v>1238</v>
      </c>
    </row>
    <row r="328" spans="1:9" s="326" customFormat="1">
      <c r="A328" s="189" t="s">
        <v>267</v>
      </c>
      <c r="B328" s="189" t="s">
        <v>1225</v>
      </c>
      <c r="C328" s="189" t="s">
        <v>1236</v>
      </c>
      <c r="D328" s="328" t="s">
        <v>1240</v>
      </c>
      <c r="E328" s="328" t="s">
        <v>1223</v>
      </c>
      <c r="F328" s="329">
        <v>1720</v>
      </c>
      <c r="G328" s="328">
        <v>9</v>
      </c>
      <c r="H328" s="329">
        <f t="shared" si="13"/>
        <v>15480</v>
      </c>
      <c r="I328" s="328" t="s">
        <v>1238</v>
      </c>
    </row>
    <row r="329" spans="1:9" s="326" customFormat="1">
      <c r="A329" s="189" t="s">
        <v>267</v>
      </c>
      <c r="B329" s="189" t="s">
        <v>1225</v>
      </c>
      <c r="C329" s="189" t="s">
        <v>1236</v>
      </c>
      <c r="D329" s="328" t="s">
        <v>1241</v>
      </c>
      <c r="E329" s="328" t="s">
        <v>1223</v>
      </c>
      <c r="F329" s="329">
        <v>6220</v>
      </c>
      <c r="G329" s="328">
        <v>1</v>
      </c>
      <c r="H329" s="329">
        <f t="shared" si="13"/>
        <v>6220</v>
      </c>
      <c r="I329" s="328" t="s">
        <v>1238</v>
      </c>
    </row>
    <row r="330" spans="1:9" s="326" customFormat="1">
      <c r="A330" s="189" t="s">
        <v>267</v>
      </c>
      <c r="B330" s="189" t="s">
        <v>1225</v>
      </c>
      <c r="C330" s="189" t="s">
        <v>1236</v>
      </c>
      <c r="D330" s="328" t="s">
        <v>1242</v>
      </c>
      <c r="E330" s="328" t="s">
        <v>1223</v>
      </c>
      <c r="F330" s="329">
        <v>200</v>
      </c>
      <c r="G330" s="328">
        <v>11</v>
      </c>
      <c r="H330" s="329">
        <f t="shared" si="13"/>
        <v>2200</v>
      </c>
      <c r="I330" s="328" t="s">
        <v>1238</v>
      </c>
    </row>
    <row r="331" spans="1:9" s="326" customFormat="1">
      <c r="A331" s="189" t="s">
        <v>267</v>
      </c>
      <c r="B331" s="189" t="s">
        <v>1225</v>
      </c>
      <c r="C331" s="189" t="s">
        <v>1236</v>
      </c>
      <c r="D331" s="328" t="s">
        <v>1243</v>
      </c>
      <c r="E331" s="328" t="s">
        <v>1223</v>
      </c>
      <c r="F331" s="329">
        <v>38000</v>
      </c>
      <c r="G331" s="328">
        <v>1</v>
      </c>
      <c r="H331" s="329">
        <f t="shared" si="13"/>
        <v>38000</v>
      </c>
      <c r="I331" s="328" t="s">
        <v>1238</v>
      </c>
    </row>
    <row r="332" spans="1:9" s="326" customFormat="1">
      <c r="A332" s="189" t="s">
        <v>267</v>
      </c>
      <c r="B332" s="189" t="s">
        <v>1225</v>
      </c>
      <c r="C332" s="189" t="s">
        <v>1236</v>
      </c>
      <c r="D332" s="328" t="s">
        <v>1244</v>
      </c>
      <c r="E332" s="328" t="s">
        <v>1223</v>
      </c>
      <c r="F332" s="329">
        <v>4500</v>
      </c>
      <c r="G332" s="328">
        <v>2</v>
      </c>
      <c r="H332" s="329">
        <f t="shared" si="13"/>
        <v>9000</v>
      </c>
      <c r="I332" s="328" t="s">
        <v>1238</v>
      </c>
    </row>
    <row r="333" spans="1:9" s="326" customFormat="1">
      <c r="A333" s="189" t="s">
        <v>267</v>
      </c>
      <c r="B333" s="189" t="s">
        <v>1225</v>
      </c>
      <c r="C333" s="189" t="s">
        <v>1236</v>
      </c>
      <c r="D333" s="328" t="s">
        <v>1245</v>
      </c>
      <c r="E333" s="328" t="s">
        <v>1223</v>
      </c>
      <c r="F333" s="329">
        <v>28000</v>
      </c>
      <c r="G333" s="328">
        <v>1</v>
      </c>
      <c r="H333" s="329">
        <f t="shared" si="13"/>
        <v>28000</v>
      </c>
      <c r="I333" s="328" t="s">
        <v>1238</v>
      </c>
    </row>
    <row r="334" spans="1:9" s="326" customFormat="1">
      <c r="A334" s="189" t="s">
        <v>267</v>
      </c>
      <c r="B334" s="189" t="s">
        <v>1225</v>
      </c>
      <c r="C334" s="189" t="s">
        <v>1236</v>
      </c>
      <c r="D334" s="328" t="s">
        <v>1246</v>
      </c>
      <c r="E334" s="328" t="s">
        <v>1223</v>
      </c>
      <c r="F334" s="329">
        <v>18000</v>
      </c>
      <c r="G334" s="328">
        <v>1</v>
      </c>
      <c r="H334" s="329">
        <f t="shared" si="13"/>
        <v>18000</v>
      </c>
      <c r="I334" s="328" t="s">
        <v>1238</v>
      </c>
    </row>
    <row r="335" spans="1:9" s="326" customFormat="1">
      <c r="A335" s="189" t="s">
        <v>267</v>
      </c>
      <c r="B335" s="189" t="s">
        <v>1225</v>
      </c>
      <c r="C335" s="189" t="s">
        <v>1236</v>
      </c>
      <c r="D335" s="328" t="s">
        <v>1247</v>
      </c>
      <c r="E335" s="328" t="s">
        <v>1248</v>
      </c>
      <c r="F335" s="329">
        <v>960</v>
      </c>
      <c r="G335" s="328">
        <v>8</v>
      </c>
      <c r="H335" s="329">
        <f t="shared" si="13"/>
        <v>7680</v>
      </c>
      <c r="I335" s="328" t="s">
        <v>1238</v>
      </c>
    </row>
    <row r="336" spans="1:9" s="326" customFormat="1">
      <c r="A336" s="189" t="s">
        <v>267</v>
      </c>
      <c r="B336" s="189" t="s">
        <v>1225</v>
      </c>
      <c r="C336" s="189" t="s">
        <v>1236</v>
      </c>
      <c r="D336" s="328" t="s">
        <v>1249</v>
      </c>
      <c r="E336" s="328" t="s">
        <v>1223</v>
      </c>
      <c r="F336" s="329">
        <v>10000</v>
      </c>
      <c r="G336" s="328">
        <v>1</v>
      </c>
      <c r="H336" s="329">
        <f t="shared" si="13"/>
        <v>10000</v>
      </c>
      <c r="I336" s="328" t="s">
        <v>1238</v>
      </c>
    </row>
    <row r="337" spans="1:9" s="326" customFormat="1">
      <c r="A337" s="189" t="s">
        <v>267</v>
      </c>
      <c r="B337" s="189" t="s">
        <v>1225</v>
      </c>
      <c r="C337" s="189" t="s">
        <v>1236</v>
      </c>
      <c r="D337" s="328" t="s">
        <v>1250</v>
      </c>
      <c r="E337" s="328" t="s">
        <v>1251</v>
      </c>
      <c r="F337" s="329">
        <v>5000</v>
      </c>
      <c r="G337" s="328">
        <v>1</v>
      </c>
      <c r="H337" s="329">
        <f t="shared" si="13"/>
        <v>5000</v>
      </c>
      <c r="I337" s="328" t="s">
        <v>1238</v>
      </c>
    </row>
    <row r="338" spans="1:9" s="326" customFormat="1">
      <c r="A338" s="189" t="s">
        <v>267</v>
      </c>
      <c r="B338" s="189" t="s">
        <v>1225</v>
      </c>
      <c r="C338" s="189" t="s">
        <v>1236</v>
      </c>
      <c r="D338" s="328" t="s">
        <v>1252</v>
      </c>
      <c r="E338" s="328" t="s">
        <v>1253</v>
      </c>
      <c r="F338" s="329">
        <v>5000</v>
      </c>
      <c r="G338" s="328">
        <v>1</v>
      </c>
      <c r="H338" s="329">
        <f t="shared" si="13"/>
        <v>5000</v>
      </c>
      <c r="I338" s="328" t="s">
        <v>1238</v>
      </c>
    </row>
    <row r="339" spans="1:9" s="326" customFormat="1">
      <c r="A339" s="189" t="s">
        <v>267</v>
      </c>
      <c r="B339" s="189" t="s">
        <v>1225</v>
      </c>
      <c r="C339" s="189" t="s">
        <v>1236</v>
      </c>
      <c r="D339" s="328" t="s">
        <v>1254</v>
      </c>
      <c r="E339" s="328" t="s">
        <v>1255</v>
      </c>
      <c r="F339" s="329">
        <v>2500</v>
      </c>
      <c r="G339" s="328">
        <v>3</v>
      </c>
      <c r="H339" s="329">
        <f t="shared" si="13"/>
        <v>7500</v>
      </c>
      <c r="I339" s="328" t="s">
        <v>1238</v>
      </c>
    </row>
    <row r="340" spans="1:9" s="326" customFormat="1">
      <c r="A340" s="189" t="s">
        <v>267</v>
      </c>
      <c r="B340" s="189" t="s">
        <v>1225</v>
      </c>
      <c r="C340" s="189" t="s">
        <v>1236</v>
      </c>
      <c r="D340" s="328" t="s">
        <v>1256</v>
      </c>
      <c r="E340" s="328" t="s">
        <v>1257</v>
      </c>
      <c r="F340" s="329">
        <v>300</v>
      </c>
      <c r="G340" s="328">
        <v>6</v>
      </c>
      <c r="H340" s="329">
        <f t="shared" si="13"/>
        <v>1800</v>
      </c>
      <c r="I340" s="328" t="s">
        <v>1238</v>
      </c>
    </row>
    <row r="341" spans="1:9" s="326" customFormat="1">
      <c r="A341" s="189" t="s">
        <v>267</v>
      </c>
      <c r="B341" s="189" t="s">
        <v>1225</v>
      </c>
      <c r="C341" s="189" t="s">
        <v>1236</v>
      </c>
      <c r="D341" s="328" t="s">
        <v>1258</v>
      </c>
      <c r="E341" s="328" t="s">
        <v>1259</v>
      </c>
      <c r="F341" s="329">
        <v>360</v>
      </c>
      <c r="G341" s="328">
        <v>2</v>
      </c>
      <c r="H341" s="329">
        <f t="shared" si="13"/>
        <v>720</v>
      </c>
      <c r="I341" s="328" t="s">
        <v>1238</v>
      </c>
    </row>
    <row r="342" spans="1:9" s="326" customFormat="1">
      <c r="A342" s="189" t="s">
        <v>267</v>
      </c>
      <c r="B342" s="189" t="s">
        <v>1225</v>
      </c>
      <c r="C342" s="189" t="s">
        <v>1236</v>
      </c>
      <c r="D342" s="328" t="s">
        <v>1260</v>
      </c>
      <c r="E342" s="328" t="s">
        <v>1223</v>
      </c>
      <c r="F342" s="329">
        <v>13020</v>
      </c>
      <c r="G342" s="328">
        <v>1</v>
      </c>
      <c r="H342" s="329">
        <f t="shared" si="13"/>
        <v>13020</v>
      </c>
      <c r="I342" s="328" t="s">
        <v>1238</v>
      </c>
    </row>
    <row r="343" spans="1:9" s="326" customFormat="1">
      <c r="A343" s="189" t="s">
        <v>267</v>
      </c>
      <c r="B343" s="189" t="s">
        <v>1225</v>
      </c>
      <c r="C343" s="189" t="s">
        <v>1236</v>
      </c>
      <c r="D343" s="328" t="s">
        <v>1261</v>
      </c>
      <c r="E343" s="328" t="s">
        <v>1223</v>
      </c>
      <c r="F343" s="329">
        <v>2800</v>
      </c>
      <c r="G343" s="328">
        <v>1</v>
      </c>
      <c r="H343" s="329">
        <f t="shared" si="13"/>
        <v>2800</v>
      </c>
      <c r="I343" s="328" t="s">
        <v>1238</v>
      </c>
    </row>
    <row r="344" spans="1:9" s="326" customFormat="1">
      <c r="A344" s="189" t="s">
        <v>267</v>
      </c>
      <c r="B344" s="189" t="s">
        <v>1225</v>
      </c>
      <c r="C344" s="189" t="s">
        <v>1236</v>
      </c>
      <c r="D344" s="328" t="s">
        <v>1262</v>
      </c>
      <c r="E344" s="328" t="s">
        <v>1223</v>
      </c>
      <c r="F344" s="329">
        <v>10000</v>
      </c>
      <c r="G344" s="328">
        <v>1</v>
      </c>
      <c r="H344" s="329">
        <f t="shared" si="13"/>
        <v>10000</v>
      </c>
      <c r="I344" s="328" t="s">
        <v>1238</v>
      </c>
    </row>
    <row r="345" spans="1:9" s="326" customFormat="1">
      <c r="A345" s="189" t="s">
        <v>267</v>
      </c>
      <c r="B345" s="189" t="s">
        <v>1225</v>
      </c>
      <c r="C345" s="189" t="s">
        <v>1236</v>
      </c>
      <c r="D345" s="328" t="s">
        <v>1263</v>
      </c>
      <c r="E345" s="328" t="s">
        <v>1223</v>
      </c>
      <c r="F345" s="329">
        <v>240</v>
      </c>
      <c r="G345" s="328">
        <v>31</v>
      </c>
      <c r="H345" s="329">
        <f t="shared" si="13"/>
        <v>7440</v>
      </c>
      <c r="I345" s="328" t="s">
        <v>1238</v>
      </c>
    </row>
    <row r="346" spans="1:9" s="326" customFormat="1">
      <c r="A346" s="189" t="s">
        <v>267</v>
      </c>
      <c r="B346" s="189" t="s">
        <v>1225</v>
      </c>
      <c r="C346" s="189" t="s">
        <v>1236</v>
      </c>
      <c r="D346" s="328" t="s">
        <v>1264</v>
      </c>
      <c r="E346" s="328" t="s">
        <v>1223</v>
      </c>
      <c r="F346" s="329">
        <v>160</v>
      </c>
      <c r="G346" s="328">
        <v>31</v>
      </c>
      <c r="H346" s="329">
        <f t="shared" si="13"/>
        <v>4960</v>
      </c>
      <c r="I346" s="328" t="s">
        <v>1238</v>
      </c>
    </row>
    <row r="347" spans="1:9" s="326" customFormat="1">
      <c r="A347" s="189" t="s">
        <v>267</v>
      </c>
      <c r="B347" s="189" t="s">
        <v>1225</v>
      </c>
      <c r="C347" s="189" t="s">
        <v>1236</v>
      </c>
      <c r="D347" s="328" t="s">
        <v>1265</v>
      </c>
      <c r="E347" s="328" t="s">
        <v>1223</v>
      </c>
      <c r="F347" s="329">
        <v>80</v>
      </c>
      <c r="G347" s="328">
        <v>11</v>
      </c>
      <c r="H347" s="329">
        <f t="shared" si="13"/>
        <v>880</v>
      </c>
      <c r="I347" s="328" t="s">
        <v>1238</v>
      </c>
    </row>
    <row r="348" spans="1:9" s="326" customFormat="1">
      <c r="A348" s="189" t="s">
        <v>267</v>
      </c>
      <c r="B348" s="189" t="s">
        <v>1225</v>
      </c>
      <c r="C348" s="189" t="s">
        <v>1236</v>
      </c>
      <c r="D348" s="328" t="s">
        <v>1266</v>
      </c>
      <c r="E348" s="328" t="s">
        <v>1223</v>
      </c>
      <c r="F348" s="329">
        <v>4</v>
      </c>
      <c r="G348" s="328">
        <v>310</v>
      </c>
      <c r="H348" s="329">
        <f t="shared" si="13"/>
        <v>1240</v>
      </c>
      <c r="I348" s="328" t="s">
        <v>1238</v>
      </c>
    </row>
    <row r="349" spans="1:9" s="326" customFormat="1">
      <c r="A349" s="189" t="s">
        <v>267</v>
      </c>
      <c r="B349" s="189" t="s">
        <v>1225</v>
      </c>
      <c r="C349" s="189" t="s">
        <v>1236</v>
      </c>
      <c r="D349" s="328" t="s">
        <v>1267</v>
      </c>
      <c r="E349" s="328" t="s">
        <v>1223</v>
      </c>
      <c r="F349" s="329">
        <v>360</v>
      </c>
      <c r="G349" s="328">
        <v>6</v>
      </c>
      <c r="H349" s="329">
        <f t="shared" si="13"/>
        <v>2160</v>
      </c>
      <c r="I349" s="328" t="s">
        <v>1238</v>
      </c>
    </row>
    <row r="350" spans="1:9" s="326" customFormat="1">
      <c r="A350" s="189" t="s">
        <v>267</v>
      </c>
      <c r="B350" s="189" t="s">
        <v>1225</v>
      </c>
      <c r="C350" s="189" t="s">
        <v>1236</v>
      </c>
      <c r="D350" s="328" t="s">
        <v>1268</v>
      </c>
      <c r="E350" s="189" t="s">
        <v>1230</v>
      </c>
      <c r="F350" s="329">
        <v>480</v>
      </c>
      <c r="G350" s="328">
        <v>1</v>
      </c>
      <c r="H350" s="329">
        <f t="shared" si="13"/>
        <v>480</v>
      </c>
      <c r="I350" s="328" t="s">
        <v>1238</v>
      </c>
    </row>
    <row r="351" spans="1:9" s="326" customFormat="1">
      <c r="A351" s="189" t="s">
        <v>267</v>
      </c>
      <c r="B351" s="189" t="s">
        <v>1225</v>
      </c>
      <c r="C351" s="189" t="s">
        <v>1236</v>
      </c>
      <c r="D351" s="328" t="s">
        <v>1269</v>
      </c>
      <c r="E351" s="328" t="s">
        <v>1270</v>
      </c>
      <c r="F351" s="329">
        <v>22000</v>
      </c>
      <c r="G351" s="328">
        <v>1</v>
      </c>
      <c r="H351" s="329">
        <f t="shared" si="13"/>
        <v>22000</v>
      </c>
      <c r="I351" s="328" t="s">
        <v>1238</v>
      </c>
    </row>
    <row r="352" spans="1:9" s="326" customFormat="1">
      <c r="A352" s="189" t="s">
        <v>267</v>
      </c>
      <c r="B352" s="189" t="s">
        <v>1225</v>
      </c>
      <c r="C352" s="189" t="s">
        <v>1236</v>
      </c>
      <c r="D352" s="328" t="s">
        <v>1271</v>
      </c>
      <c r="E352" s="328" t="s">
        <v>1272</v>
      </c>
      <c r="F352" s="329">
        <v>9600</v>
      </c>
      <c r="G352" s="328">
        <v>1</v>
      </c>
      <c r="H352" s="329">
        <f t="shared" si="13"/>
        <v>9600</v>
      </c>
      <c r="I352" s="328" t="s">
        <v>1238</v>
      </c>
    </row>
    <row r="353" spans="1:9" s="326" customFormat="1">
      <c r="A353" s="189" t="s">
        <v>267</v>
      </c>
      <c r="B353" s="189" t="s">
        <v>1225</v>
      </c>
      <c r="C353" s="189" t="s">
        <v>1236</v>
      </c>
      <c r="D353" s="328" t="s">
        <v>1273</v>
      </c>
      <c r="E353" s="328" t="s">
        <v>1274</v>
      </c>
      <c r="F353" s="329">
        <v>2400</v>
      </c>
      <c r="G353" s="328">
        <v>1</v>
      </c>
      <c r="H353" s="329">
        <f t="shared" si="13"/>
        <v>2400</v>
      </c>
      <c r="I353" s="328" t="s">
        <v>1238</v>
      </c>
    </row>
    <row r="354" spans="1:9" s="326" customFormat="1">
      <c r="A354" s="189" t="s">
        <v>267</v>
      </c>
      <c r="B354" s="189" t="s">
        <v>1225</v>
      </c>
      <c r="C354" s="189" t="s">
        <v>1236</v>
      </c>
      <c r="D354" s="328" t="s">
        <v>1275</v>
      </c>
      <c r="E354" s="328" t="s">
        <v>1276</v>
      </c>
      <c r="F354" s="329">
        <v>400</v>
      </c>
      <c r="G354" s="328">
        <v>1</v>
      </c>
      <c r="H354" s="329">
        <f t="shared" si="13"/>
        <v>400</v>
      </c>
      <c r="I354" s="328" t="s">
        <v>1238</v>
      </c>
    </row>
    <row r="355" spans="1:9" s="326" customFormat="1">
      <c r="A355" s="189" t="s">
        <v>267</v>
      </c>
      <c r="B355" s="189" t="s">
        <v>1225</v>
      </c>
      <c r="C355" s="189" t="s">
        <v>1236</v>
      </c>
      <c r="D355" s="328" t="s">
        <v>1277</v>
      </c>
      <c r="E355" s="328" t="s">
        <v>1223</v>
      </c>
      <c r="F355" s="329">
        <v>3100</v>
      </c>
      <c r="G355" s="328">
        <v>10</v>
      </c>
      <c r="H355" s="329">
        <f t="shared" si="13"/>
        <v>31000</v>
      </c>
      <c r="I355" s="328" t="s">
        <v>1238</v>
      </c>
    </row>
    <row r="356" spans="1:9" s="326" customFormat="1">
      <c r="A356" s="189" t="s">
        <v>267</v>
      </c>
      <c r="B356" s="189" t="s">
        <v>1225</v>
      </c>
      <c r="C356" s="189" t="s">
        <v>1236</v>
      </c>
      <c r="D356" s="328" t="s">
        <v>1278</v>
      </c>
      <c r="E356" s="328" t="s">
        <v>1223</v>
      </c>
      <c r="F356" s="329">
        <v>180</v>
      </c>
      <c r="G356" s="328">
        <v>5</v>
      </c>
      <c r="H356" s="329">
        <f t="shared" si="13"/>
        <v>900</v>
      </c>
      <c r="I356" s="328" t="s">
        <v>1238</v>
      </c>
    </row>
    <row r="357" spans="1:9" s="326" customFormat="1">
      <c r="A357" s="189" t="s">
        <v>267</v>
      </c>
      <c r="B357" s="189" t="s">
        <v>1225</v>
      </c>
      <c r="C357" s="189" t="s">
        <v>1279</v>
      </c>
      <c r="D357" s="328" t="s">
        <v>1254</v>
      </c>
      <c r="E357" s="328" t="s">
        <v>1253</v>
      </c>
      <c r="F357" s="329">
        <v>5000</v>
      </c>
      <c r="G357" s="328">
        <v>4</v>
      </c>
      <c r="H357" s="329">
        <f>F357*G357</f>
        <v>20000</v>
      </c>
      <c r="I357" s="328" t="s">
        <v>1238</v>
      </c>
    </row>
    <row r="358" spans="1:9" s="326" customFormat="1">
      <c r="A358" s="189" t="s">
        <v>267</v>
      </c>
      <c r="B358" s="189" t="s">
        <v>1225</v>
      </c>
      <c r="C358" s="189" t="s">
        <v>1280</v>
      </c>
      <c r="D358" s="328" t="s">
        <v>1252</v>
      </c>
      <c r="E358" s="328" t="s">
        <v>1253</v>
      </c>
      <c r="F358" s="329">
        <v>5000</v>
      </c>
      <c r="G358" s="328">
        <v>2</v>
      </c>
      <c r="H358" s="329">
        <f t="shared" si="13"/>
        <v>10000</v>
      </c>
      <c r="I358" s="328" t="s">
        <v>1238</v>
      </c>
    </row>
    <row r="359" spans="1:9" s="326" customFormat="1">
      <c r="A359" s="189" t="s">
        <v>267</v>
      </c>
      <c r="B359" s="189" t="s">
        <v>1225</v>
      </c>
      <c r="C359" s="189" t="s">
        <v>1280</v>
      </c>
      <c r="D359" s="328" t="s">
        <v>1261</v>
      </c>
      <c r="E359" s="328" t="s">
        <v>1223</v>
      </c>
      <c r="F359" s="329">
        <v>12000</v>
      </c>
      <c r="G359" s="328">
        <v>2</v>
      </c>
      <c r="H359" s="329">
        <f t="shared" si="13"/>
        <v>24000</v>
      </c>
      <c r="I359" s="328" t="s">
        <v>1238</v>
      </c>
    </row>
    <row r="360" spans="1:9" s="326" customFormat="1">
      <c r="A360" s="189" t="s">
        <v>267</v>
      </c>
      <c r="B360" s="189" t="s">
        <v>1225</v>
      </c>
      <c r="C360" s="189" t="s">
        <v>1280</v>
      </c>
      <c r="D360" s="328" t="s">
        <v>1281</v>
      </c>
      <c r="E360" s="328" t="s">
        <v>1223</v>
      </c>
      <c r="F360" s="329">
        <v>15000</v>
      </c>
      <c r="G360" s="328">
        <v>2</v>
      </c>
      <c r="H360" s="329">
        <f t="shared" si="13"/>
        <v>30000</v>
      </c>
      <c r="I360" s="328" t="s">
        <v>1238</v>
      </c>
    </row>
    <row r="361" spans="1:9" s="326" customFormat="1">
      <c r="A361" s="189" t="s">
        <v>267</v>
      </c>
      <c r="B361" s="189" t="s">
        <v>1225</v>
      </c>
      <c r="C361" s="189" t="s">
        <v>1280</v>
      </c>
      <c r="D361" s="189" t="s">
        <v>1282</v>
      </c>
      <c r="E361" s="328" t="s">
        <v>1223</v>
      </c>
      <c r="F361" s="329">
        <v>10000</v>
      </c>
      <c r="G361" s="328">
        <v>2</v>
      </c>
      <c r="H361" s="329">
        <f>F361*G361</f>
        <v>20000</v>
      </c>
      <c r="I361" s="328" t="s">
        <v>1283</v>
      </c>
    </row>
    <row r="362" spans="1:9" s="326" customFormat="1">
      <c r="A362" s="189" t="s">
        <v>267</v>
      </c>
      <c r="B362" s="189" t="s">
        <v>1225</v>
      </c>
      <c r="C362" s="189" t="s">
        <v>1280</v>
      </c>
      <c r="D362" s="189" t="s">
        <v>1284</v>
      </c>
      <c r="E362" s="189" t="s">
        <v>1230</v>
      </c>
      <c r="F362" s="329">
        <f>SUM(H357:H361)*0.1</f>
        <v>10400</v>
      </c>
      <c r="G362" s="328">
        <v>1</v>
      </c>
      <c r="H362" s="329">
        <f t="shared" ref="H362:H369" si="14">F362*G362</f>
        <v>10400</v>
      </c>
      <c r="I362" s="328" t="s">
        <v>1285</v>
      </c>
    </row>
    <row r="363" spans="1:9" s="326" customFormat="1">
      <c r="A363" s="189" t="s">
        <v>267</v>
      </c>
      <c r="B363" s="189" t="s">
        <v>1225</v>
      </c>
      <c r="C363" s="189" t="s">
        <v>1286</v>
      </c>
      <c r="D363" s="328" t="s">
        <v>1287</v>
      </c>
      <c r="E363" s="328" t="s">
        <v>1223</v>
      </c>
      <c r="F363" s="329">
        <v>35000</v>
      </c>
      <c r="G363" s="328">
        <v>1</v>
      </c>
      <c r="H363" s="329">
        <f t="shared" si="14"/>
        <v>35000</v>
      </c>
      <c r="I363" s="328" t="s">
        <v>1238</v>
      </c>
    </row>
    <row r="364" spans="1:9" s="326" customFormat="1">
      <c r="A364" s="189" t="s">
        <v>267</v>
      </c>
      <c r="B364" s="189" t="s">
        <v>1225</v>
      </c>
      <c r="C364" s="189" t="s">
        <v>1288</v>
      </c>
      <c r="D364" s="328" t="s">
        <v>1289</v>
      </c>
      <c r="E364" s="328" t="s">
        <v>1223</v>
      </c>
      <c r="F364" s="329">
        <v>5000</v>
      </c>
      <c r="G364" s="328">
        <v>1</v>
      </c>
      <c r="H364" s="329">
        <f t="shared" si="14"/>
        <v>5000</v>
      </c>
      <c r="I364" s="328" t="s">
        <v>1238</v>
      </c>
    </row>
    <row r="365" spans="1:9" s="326" customFormat="1">
      <c r="A365" s="189" t="s">
        <v>267</v>
      </c>
      <c r="B365" s="189" t="s">
        <v>1225</v>
      </c>
      <c r="C365" s="189" t="s">
        <v>1288</v>
      </c>
      <c r="D365" s="328" t="s">
        <v>1290</v>
      </c>
      <c r="E365" s="328" t="s">
        <v>1223</v>
      </c>
      <c r="F365" s="329">
        <v>10000</v>
      </c>
      <c r="G365" s="328">
        <v>1</v>
      </c>
      <c r="H365" s="329">
        <f t="shared" si="14"/>
        <v>10000</v>
      </c>
      <c r="I365" s="328" t="s">
        <v>1238</v>
      </c>
    </row>
    <row r="366" spans="1:9" s="326" customFormat="1">
      <c r="A366" s="189" t="s">
        <v>267</v>
      </c>
      <c r="B366" s="189" t="s">
        <v>1225</v>
      </c>
      <c r="C366" s="189" t="s">
        <v>1288</v>
      </c>
      <c r="D366" s="328" t="s">
        <v>1291</v>
      </c>
      <c r="E366" s="328" t="s">
        <v>1223</v>
      </c>
      <c r="F366" s="329">
        <v>1100</v>
      </c>
      <c r="G366" s="328">
        <v>48</v>
      </c>
      <c r="H366" s="329">
        <f t="shared" si="14"/>
        <v>52800</v>
      </c>
      <c r="I366" s="328" t="s">
        <v>1238</v>
      </c>
    </row>
    <row r="367" spans="1:9" s="326" customFormat="1">
      <c r="A367" s="189" t="s">
        <v>267</v>
      </c>
      <c r="B367" s="189" t="s">
        <v>1225</v>
      </c>
      <c r="C367" s="189" t="s">
        <v>1288</v>
      </c>
      <c r="D367" s="189" t="s">
        <v>1292</v>
      </c>
      <c r="E367" s="189" t="s">
        <v>1230</v>
      </c>
      <c r="F367" s="329">
        <f>SUM(H363:H366)*0.035</f>
        <v>3598.0000000000005</v>
      </c>
      <c r="G367" s="328">
        <v>1</v>
      </c>
      <c r="H367" s="329">
        <f t="shared" si="14"/>
        <v>3598.0000000000005</v>
      </c>
      <c r="I367" s="328" t="s">
        <v>1238</v>
      </c>
    </row>
    <row r="368" spans="1:9" s="326" customFormat="1">
      <c r="A368" s="189" t="s">
        <v>267</v>
      </c>
      <c r="B368" s="189" t="s">
        <v>1225</v>
      </c>
      <c r="C368" s="189" t="s">
        <v>1293</v>
      </c>
      <c r="D368" s="189" t="s">
        <v>1294</v>
      </c>
      <c r="E368" s="189" t="s">
        <v>1295</v>
      </c>
      <c r="F368" s="329">
        <f>ROUNDUP(SUM(H306:H367)*0.01,0)</f>
        <v>15184</v>
      </c>
      <c r="G368" s="328">
        <v>1</v>
      </c>
      <c r="H368" s="329">
        <f t="shared" si="14"/>
        <v>15184</v>
      </c>
      <c r="I368" s="328"/>
    </row>
    <row r="369" spans="1:9" s="326" customFormat="1">
      <c r="A369" s="189" t="s">
        <v>267</v>
      </c>
      <c r="B369" s="189" t="s">
        <v>1225</v>
      </c>
      <c r="C369" s="189" t="s">
        <v>1293</v>
      </c>
      <c r="D369" s="189" t="s">
        <v>1296</v>
      </c>
      <c r="E369" s="189" t="s">
        <v>1297</v>
      </c>
      <c r="F369" s="329">
        <f>F368</f>
        <v>15184</v>
      </c>
      <c r="G369" s="328">
        <v>1</v>
      </c>
      <c r="H369" s="329">
        <f t="shared" si="14"/>
        <v>15184</v>
      </c>
      <c r="I369" s="328"/>
    </row>
    <row r="370" spans="1:9">
      <c r="A370" s="328"/>
      <c r="B370" s="328"/>
      <c r="C370" s="189" t="s">
        <v>1298</v>
      </c>
      <c r="D370" s="328"/>
      <c r="E370" s="328"/>
      <c r="F370" s="329"/>
      <c r="G370" s="328"/>
      <c r="H370" s="329">
        <f>SUM(H306:H369)</f>
        <v>1548766</v>
      </c>
      <c r="I370" s="328"/>
    </row>
    <row r="371" spans="1:9">
      <c r="A371" s="331"/>
      <c r="B371" s="331"/>
      <c r="C371" s="332" t="s">
        <v>662</v>
      </c>
      <c r="D371" s="331"/>
      <c r="E371" s="331"/>
      <c r="F371" s="333"/>
      <c r="G371" s="331"/>
      <c r="H371" s="333">
        <f>H305+H370</f>
        <v>3097532</v>
      </c>
      <c r="I371" s="331"/>
    </row>
    <row r="372" spans="1:9" s="326" customFormat="1">
      <c r="A372" s="189" t="s">
        <v>1323</v>
      </c>
      <c r="B372" s="189" t="s">
        <v>1220</v>
      </c>
      <c r="C372" s="189" t="s">
        <v>1300</v>
      </c>
      <c r="D372" s="189" t="s">
        <v>1301</v>
      </c>
      <c r="E372" s="328" t="s">
        <v>1302</v>
      </c>
      <c r="F372" s="329">
        <v>350</v>
      </c>
      <c r="G372" s="328">
        <v>24</v>
      </c>
      <c r="H372" s="329">
        <f t="shared" ref="H372:H384" si="15">F372*G372</f>
        <v>8400</v>
      </c>
      <c r="I372" s="189" t="s">
        <v>1303</v>
      </c>
    </row>
    <row r="373" spans="1:9" s="326" customFormat="1">
      <c r="A373" s="189" t="s">
        <v>1323</v>
      </c>
      <c r="B373" s="189" t="s">
        <v>1225</v>
      </c>
      <c r="C373" s="189" t="s">
        <v>1300</v>
      </c>
      <c r="D373" s="328" t="s">
        <v>1304</v>
      </c>
      <c r="E373" s="328" t="s">
        <v>1305</v>
      </c>
      <c r="F373" s="329">
        <v>7050</v>
      </c>
      <c r="G373" s="328">
        <v>1</v>
      </c>
      <c r="H373" s="329">
        <f t="shared" si="15"/>
        <v>7050</v>
      </c>
      <c r="I373" s="189" t="s">
        <v>1303</v>
      </c>
    </row>
    <row r="374" spans="1:9" s="326" customFormat="1">
      <c r="A374" s="189" t="s">
        <v>1323</v>
      </c>
      <c r="B374" s="189" t="s">
        <v>1225</v>
      </c>
      <c r="C374" s="189" t="s">
        <v>1300</v>
      </c>
      <c r="D374" s="328" t="s">
        <v>1306</v>
      </c>
      <c r="E374" s="328" t="s">
        <v>1307</v>
      </c>
      <c r="F374" s="329">
        <v>2500</v>
      </c>
      <c r="G374" s="328">
        <v>24</v>
      </c>
      <c r="H374" s="329">
        <f t="shared" si="15"/>
        <v>60000</v>
      </c>
      <c r="I374" s="189" t="s">
        <v>1303</v>
      </c>
    </row>
    <row r="375" spans="1:9" s="326" customFormat="1">
      <c r="A375" s="189" t="s">
        <v>1323</v>
      </c>
      <c r="B375" s="189" t="s">
        <v>1225</v>
      </c>
      <c r="C375" s="189" t="s">
        <v>1300</v>
      </c>
      <c r="D375" s="328" t="s">
        <v>1308</v>
      </c>
      <c r="E375" s="328" t="s">
        <v>1309</v>
      </c>
      <c r="F375" s="329">
        <v>200</v>
      </c>
      <c r="G375" s="328">
        <v>48</v>
      </c>
      <c r="H375" s="329">
        <f t="shared" si="15"/>
        <v>9600</v>
      </c>
      <c r="I375" s="189" t="s">
        <v>1303</v>
      </c>
    </row>
    <row r="376" spans="1:9" s="326" customFormat="1">
      <c r="A376" s="189" t="s">
        <v>1323</v>
      </c>
      <c r="B376" s="189" t="s">
        <v>1225</v>
      </c>
      <c r="C376" s="189" t="s">
        <v>1300</v>
      </c>
      <c r="D376" s="328" t="s">
        <v>1310</v>
      </c>
      <c r="E376" s="328" t="s">
        <v>1311</v>
      </c>
      <c r="F376" s="329">
        <v>2500</v>
      </c>
      <c r="G376" s="328">
        <v>13</v>
      </c>
      <c r="H376" s="329">
        <f t="shared" si="15"/>
        <v>32500</v>
      </c>
      <c r="I376" s="189" t="s">
        <v>1303</v>
      </c>
    </row>
    <row r="377" spans="1:9" s="326" customFormat="1">
      <c r="A377" s="189" t="s">
        <v>1323</v>
      </c>
      <c r="B377" s="189" t="s">
        <v>1225</v>
      </c>
      <c r="C377" s="189" t="s">
        <v>1300</v>
      </c>
      <c r="D377" s="328" t="s">
        <v>1312</v>
      </c>
      <c r="E377" s="328" t="s">
        <v>1313</v>
      </c>
      <c r="F377" s="329">
        <v>5500</v>
      </c>
      <c r="G377" s="328">
        <v>1</v>
      </c>
      <c r="H377" s="329">
        <f t="shared" si="15"/>
        <v>5500</v>
      </c>
      <c r="I377" s="189" t="s">
        <v>1303</v>
      </c>
    </row>
    <row r="378" spans="1:9" s="326" customFormat="1">
      <c r="A378" s="189" t="s">
        <v>1323</v>
      </c>
      <c r="B378" s="189" t="s">
        <v>1225</v>
      </c>
      <c r="C378" s="189" t="s">
        <v>1300</v>
      </c>
      <c r="D378" s="328" t="s">
        <v>1314</v>
      </c>
      <c r="E378" s="328" t="s">
        <v>1315</v>
      </c>
      <c r="F378" s="329">
        <v>500</v>
      </c>
      <c r="G378" s="328">
        <v>24</v>
      </c>
      <c r="H378" s="329">
        <f t="shared" si="15"/>
        <v>12000</v>
      </c>
      <c r="I378" s="189" t="s">
        <v>1303</v>
      </c>
    </row>
    <row r="379" spans="1:9" s="326" customFormat="1">
      <c r="A379" s="189" t="s">
        <v>1323</v>
      </c>
      <c r="B379" s="189" t="s">
        <v>1225</v>
      </c>
      <c r="C379" s="189" t="s">
        <v>1316</v>
      </c>
      <c r="D379" s="189" t="s">
        <v>1301</v>
      </c>
      <c r="E379" s="328" t="s">
        <v>1302</v>
      </c>
      <c r="F379" s="329">
        <v>350</v>
      </c>
      <c r="G379" s="328">
        <v>24</v>
      </c>
      <c r="H379" s="329">
        <f t="shared" si="15"/>
        <v>8400</v>
      </c>
      <c r="I379" s="189" t="s">
        <v>1303</v>
      </c>
    </row>
    <row r="380" spans="1:9" s="326" customFormat="1">
      <c r="A380" s="189" t="s">
        <v>1323</v>
      </c>
      <c r="B380" s="189" t="s">
        <v>1225</v>
      </c>
      <c r="C380" s="189" t="s">
        <v>1316</v>
      </c>
      <c r="D380" s="328" t="s">
        <v>1304</v>
      </c>
      <c r="E380" s="328" t="s">
        <v>1305</v>
      </c>
      <c r="F380" s="329">
        <v>7050</v>
      </c>
      <c r="G380" s="328">
        <v>1</v>
      </c>
      <c r="H380" s="329">
        <f t="shared" si="15"/>
        <v>7050</v>
      </c>
      <c r="I380" s="189" t="s">
        <v>1303</v>
      </c>
    </row>
    <row r="381" spans="1:9" s="326" customFormat="1">
      <c r="A381" s="189" t="s">
        <v>1323</v>
      </c>
      <c r="B381" s="189" t="s">
        <v>1225</v>
      </c>
      <c r="C381" s="189" t="s">
        <v>1316</v>
      </c>
      <c r="D381" s="328" t="s">
        <v>1306</v>
      </c>
      <c r="E381" s="328" t="s">
        <v>1307</v>
      </c>
      <c r="F381" s="329">
        <v>2500</v>
      </c>
      <c r="G381" s="328">
        <v>24</v>
      </c>
      <c r="H381" s="329">
        <f t="shared" si="15"/>
        <v>60000</v>
      </c>
      <c r="I381" s="189" t="s">
        <v>1303</v>
      </c>
    </row>
    <row r="382" spans="1:9" s="326" customFormat="1">
      <c r="A382" s="189" t="s">
        <v>1323</v>
      </c>
      <c r="B382" s="189" t="s">
        <v>1225</v>
      </c>
      <c r="C382" s="189" t="s">
        <v>1316</v>
      </c>
      <c r="D382" s="328" t="s">
        <v>1308</v>
      </c>
      <c r="E382" s="328" t="s">
        <v>1309</v>
      </c>
      <c r="F382" s="329">
        <v>200</v>
      </c>
      <c r="G382" s="328">
        <v>48</v>
      </c>
      <c r="H382" s="329">
        <f t="shared" si="15"/>
        <v>9600</v>
      </c>
      <c r="I382" s="189" t="s">
        <v>1303</v>
      </c>
    </row>
    <row r="383" spans="1:9" s="326" customFormat="1">
      <c r="A383" s="189" t="s">
        <v>1323</v>
      </c>
      <c r="B383" s="189" t="s">
        <v>1225</v>
      </c>
      <c r="C383" s="189" t="s">
        <v>1316</v>
      </c>
      <c r="D383" s="328" t="s">
        <v>1312</v>
      </c>
      <c r="E383" s="328" t="s">
        <v>1313</v>
      </c>
      <c r="F383" s="329">
        <v>5500</v>
      </c>
      <c r="G383" s="328">
        <v>1</v>
      </c>
      <c r="H383" s="329">
        <f t="shared" si="15"/>
        <v>5500</v>
      </c>
      <c r="I383" s="189" t="s">
        <v>1303</v>
      </c>
    </row>
    <row r="384" spans="1:9" s="326" customFormat="1">
      <c r="A384" s="189" t="s">
        <v>1323</v>
      </c>
      <c r="B384" s="189" t="s">
        <v>1225</v>
      </c>
      <c r="C384" s="189" t="s">
        <v>1316</v>
      </c>
      <c r="D384" s="328" t="s">
        <v>1314</v>
      </c>
      <c r="E384" s="328" t="s">
        <v>1315</v>
      </c>
      <c r="F384" s="329">
        <v>500</v>
      </c>
      <c r="G384" s="328">
        <v>24</v>
      </c>
      <c r="H384" s="329">
        <f t="shared" si="15"/>
        <v>12000</v>
      </c>
      <c r="I384" s="189" t="s">
        <v>1303</v>
      </c>
    </row>
    <row r="385" spans="1:9" s="326" customFormat="1">
      <c r="A385" s="189" t="s">
        <v>1323</v>
      </c>
      <c r="B385" s="189" t="s">
        <v>1220</v>
      </c>
      <c r="C385" s="189" t="s">
        <v>1221</v>
      </c>
      <c r="D385" s="189" t="s">
        <v>1222</v>
      </c>
      <c r="E385" s="328" t="s">
        <v>1223</v>
      </c>
      <c r="F385" s="329">
        <v>8100</v>
      </c>
      <c r="G385" s="328">
        <v>48</v>
      </c>
      <c r="H385" s="329">
        <f>F385*G385</f>
        <v>388800</v>
      </c>
      <c r="I385" s="189" t="s">
        <v>1224</v>
      </c>
    </row>
    <row r="386" spans="1:9" s="326" customFormat="1">
      <c r="A386" s="189" t="s">
        <v>1323</v>
      </c>
      <c r="B386" s="189" t="s">
        <v>1225</v>
      </c>
      <c r="C386" s="189" t="s">
        <v>1226</v>
      </c>
      <c r="D386" s="328" t="s">
        <v>1227</v>
      </c>
      <c r="E386" s="328" t="s">
        <v>1223</v>
      </c>
      <c r="F386" s="329">
        <v>1100</v>
      </c>
      <c r="G386" s="328">
        <v>96</v>
      </c>
      <c r="H386" s="329">
        <f t="shared" ref="H386:H426" si="16">F386*G386</f>
        <v>105600</v>
      </c>
      <c r="I386" s="189" t="s">
        <v>1224</v>
      </c>
    </row>
    <row r="387" spans="1:9" s="326" customFormat="1">
      <c r="A387" s="189" t="s">
        <v>1323</v>
      </c>
      <c r="B387" s="189" t="s">
        <v>1225</v>
      </c>
      <c r="C387" s="189" t="s">
        <v>1226</v>
      </c>
      <c r="D387" s="328" t="s">
        <v>1228</v>
      </c>
      <c r="E387" s="328" t="s">
        <v>1223</v>
      </c>
      <c r="F387" s="329">
        <v>1100</v>
      </c>
      <c r="G387" s="328">
        <v>48</v>
      </c>
      <c r="H387" s="329">
        <f t="shared" si="16"/>
        <v>52800</v>
      </c>
      <c r="I387" s="189" t="s">
        <v>1224</v>
      </c>
    </row>
    <row r="388" spans="1:9" s="326" customFormat="1">
      <c r="A388" s="189" t="s">
        <v>1323</v>
      </c>
      <c r="B388" s="189" t="s">
        <v>1225</v>
      </c>
      <c r="C388" s="189" t="s">
        <v>1226</v>
      </c>
      <c r="D388" s="328" t="s">
        <v>1229</v>
      </c>
      <c r="E388" s="189" t="s">
        <v>1230</v>
      </c>
      <c r="F388" s="329">
        <v>500</v>
      </c>
      <c r="G388" s="328">
        <v>48</v>
      </c>
      <c r="H388" s="329">
        <f t="shared" si="16"/>
        <v>24000</v>
      </c>
      <c r="I388" s="189" t="s">
        <v>1224</v>
      </c>
    </row>
    <row r="389" spans="1:9" s="326" customFormat="1">
      <c r="A389" s="189" t="s">
        <v>1323</v>
      </c>
      <c r="B389" s="189" t="s">
        <v>1225</v>
      </c>
      <c r="C389" s="189" t="s">
        <v>1226</v>
      </c>
      <c r="D389" s="328" t="s">
        <v>1231</v>
      </c>
      <c r="E389" s="189" t="s">
        <v>1230</v>
      </c>
      <c r="F389" s="329">
        <v>2700</v>
      </c>
      <c r="G389" s="328">
        <v>48</v>
      </c>
      <c r="H389" s="329">
        <f t="shared" si="16"/>
        <v>129600</v>
      </c>
      <c r="I389" s="189" t="s">
        <v>1224</v>
      </c>
    </row>
    <row r="390" spans="1:9" s="326" customFormat="1">
      <c r="A390" s="189" t="s">
        <v>1323</v>
      </c>
      <c r="B390" s="189" t="s">
        <v>1225</v>
      </c>
      <c r="C390" s="189" t="s">
        <v>1226</v>
      </c>
      <c r="D390" s="328" t="s">
        <v>1232</v>
      </c>
      <c r="E390" s="328" t="s">
        <v>1233</v>
      </c>
      <c r="F390" s="329">
        <v>600</v>
      </c>
      <c r="G390" s="328">
        <v>48</v>
      </c>
      <c r="H390" s="329">
        <f t="shared" si="16"/>
        <v>28800</v>
      </c>
      <c r="I390" s="189" t="s">
        <v>1224</v>
      </c>
    </row>
    <row r="391" spans="1:9" s="326" customFormat="1">
      <c r="A391" s="189" t="s">
        <v>1323</v>
      </c>
      <c r="B391" s="189" t="s">
        <v>1225</v>
      </c>
      <c r="C391" s="189" t="s">
        <v>1226</v>
      </c>
      <c r="D391" s="328" t="s">
        <v>1234</v>
      </c>
      <c r="E391" s="328" t="s">
        <v>1235</v>
      </c>
      <c r="F391" s="329">
        <v>15200</v>
      </c>
      <c r="G391" s="328">
        <v>2</v>
      </c>
      <c r="H391" s="329">
        <f t="shared" si="16"/>
        <v>30400</v>
      </c>
      <c r="I391" s="189" t="s">
        <v>1224</v>
      </c>
    </row>
    <row r="392" spans="1:9" s="326" customFormat="1">
      <c r="A392" s="189" t="s">
        <v>1323</v>
      </c>
      <c r="B392" s="189" t="s">
        <v>1225</v>
      </c>
      <c r="C392" s="189" t="s">
        <v>1236</v>
      </c>
      <c r="D392" s="328" t="s">
        <v>1237</v>
      </c>
      <c r="E392" s="328" t="s">
        <v>1223</v>
      </c>
      <c r="F392" s="329">
        <v>1720</v>
      </c>
      <c r="G392" s="328">
        <v>15</v>
      </c>
      <c r="H392" s="329">
        <f t="shared" si="16"/>
        <v>25800</v>
      </c>
      <c r="I392" s="328" t="s">
        <v>1238</v>
      </c>
    </row>
    <row r="393" spans="1:9" s="326" customFormat="1">
      <c r="A393" s="189" t="s">
        <v>1323</v>
      </c>
      <c r="B393" s="189" t="s">
        <v>1225</v>
      </c>
      <c r="C393" s="189" t="s">
        <v>1236</v>
      </c>
      <c r="D393" s="328" t="s">
        <v>1239</v>
      </c>
      <c r="E393" s="328" t="s">
        <v>1223</v>
      </c>
      <c r="F393" s="329">
        <v>1720</v>
      </c>
      <c r="G393" s="328">
        <v>4</v>
      </c>
      <c r="H393" s="329">
        <f t="shared" si="16"/>
        <v>6880</v>
      </c>
      <c r="I393" s="328" t="s">
        <v>1238</v>
      </c>
    </row>
    <row r="394" spans="1:9" s="326" customFormat="1">
      <c r="A394" s="189" t="s">
        <v>1323</v>
      </c>
      <c r="B394" s="189" t="s">
        <v>1225</v>
      </c>
      <c r="C394" s="189" t="s">
        <v>1236</v>
      </c>
      <c r="D394" s="328" t="s">
        <v>1240</v>
      </c>
      <c r="E394" s="328" t="s">
        <v>1223</v>
      </c>
      <c r="F394" s="329">
        <v>1720</v>
      </c>
      <c r="G394" s="328">
        <v>12</v>
      </c>
      <c r="H394" s="329">
        <f t="shared" si="16"/>
        <v>20640</v>
      </c>
      <c r="I394" s="328" t="s">
        <v>1238</v>
      </c>
    </row>
    <row r="395" spans="1:9" s="326" customFormat="1">
      <c r="A395" s="189" t="s">
        <v>1323</v>
      </c>
      <c r="B395" s="189" t="s">
        <v>1225</v>
      </c>
      <c r="C395" s="189" t="s">
        <v>1236</v>
      </c>
      <c r="D395" s="328" t="s">
        <v>1241</v>
      </c>
      <c r="E395" s="328" t="s">
        <v>1223</v>
      </c>
      <c r="F395" s="329">
        <v>6220</v>
      </c>
      <c r="G395" s="328">
        <v>1</v>
      </c>
      <c r="H395" s="329">
        <f t="shared" si="16"/>
        <v>6220</v>
      </c>
      <c r="I395" s="328" t="s">
        <v>1238</v>
      </c>
    </row>
    <row r="396" spans="1:9" s="326" customFormat="1">
      <c r="A396" s="189" t="s">
        <v>1323</v>
      </c>
      <c r="B396" s="189" t="s">
        <v>1225</v>
      </c>
      <c r="C396" s="189" t="s">
        <v>1236</v>
      </c>
      <c r="D396" s="328" t="s">
        <v>1242</v>
      </c>
      <c r="E396" s="328" t="s">
        <v>1223</v>
      </c>
      <c r="F396" s="329">
        <v>200</v>
      </c>
      <c r="G396" s="328">
        <v>11</v>
      </c>
      <c r="H396" s="329">
        <f t="shared" si="16"/>
        <v>2200</v>
      </c>
      <c r="I396" s="328" t="s">
        <v>1238</v>
      </c>
    </row>
    <row r="397" spans="1:9" s="326" customFormat="1">
      <c r="A397" s="189" t="s">
        <v>1323</v>
      </c>
      <c r="B397" s="189" t="s">
        <v>1225</v>
      </c>
      <c r="C397" s="189" t="s">
        <v>1236</v>
      </c>
      <c r="D397" s="328" t="s">
        <v>1243</v>
      </c>
      <c r="E397" s="328" t="s">
        <v>1223</v>
      </c>
      <c r="F397" s="329">
        <v>38000</v>
      </c>
      <c r="G397" s="328">
        <v>1</v>
      </c>
      <c r="H397" s="329">
        <f t="shared" si="16"/>
        <v>38000</v>
      </c>
      <c r="I397" s="328" t="s">
        <v>1238</v>
      </c>
    </row>
    <row r="398" spans="1:9" s="326" customFormat="1">
      <c r="A398" s="189" t="s">
        <v>1323</v>
      </c>
      <c r="B398" s="189" t="s">
        <v>1225</v>
      </c>
      <c r="C398" s="189" t="s">
        <v>1236</v>
      </c>
      <c r="D398" s="328" t="s">
        <v>1244</v>
      </c>
      <c r="E398" s="328" t="s">
        <v>1223</v>
      </c>
      <c r="F398" s="329">
        <v>4500</v>
      </c>
      <c r="G398" s="328">
        <v>2</v>
      </c>
      <c r="H398" s="329">
        <f t="shared" si="16"/>
        <v>9000</v>
      </c>
      <c r="I398" s="328" t="s">
        <v>1238</v>
      </c>
    </row>
    <row r="399" spans="1:9" s="326" customFormat="1">
      <c r="A399" s="189" t="s">
        <v>1323</v>
      </c>
      <c r="B399" s="189" t="s">
        <v>1225</v>
      </c>
      <c r="C399" s="189" t="s">
        <v>1236</v>
      </c>
      <c r="D399" s="328" t="s">
        <v>1245</v>
      </c>
      <c r="E399" s="328" t="s">
        <v>1223</v>
      </c>
      <c r="F399" s="329">
        <v>28000</v>
      </c>
      <c r="G399" s="328">
        <v>1</v>
      </c>
      <c r="H399" s="329">
        <f t="shared" si="16"/>
        <v>28000</v>
      </c>
      <c r="I399" s="328" t="s">
        <v>1238</v>
      </c>
    </row>
    <row r="400" spans="1:9" s="326" customFormat="1">
      <c r="A400" s="189" t="s">
        <v>1323</v>
      </c>
      <c r="B400" s="189" t="s">
        <v>1225</v>
      </c>
      <c r="C400" s="189" t="s">
        <v>1236</v>
      </c>
      <c r="D400" s="328" t="s">
        <v>1246</v>
      </c>
      <c r="E400" s="328" t="s">
        <v>1223</v>
      </c>
      <c r="F400" s="329">
        <v>18000</v>
      </c>
      <c r="G400" s="328">
        <v>1</v>
      </c>
      <c r="H400" s="329">
        <f t="shared" si="16"/>
        <v>18000</v>
      </c>
      <c r="I400" s="328" t="s">
        <v>1238</v>
      </c>
    </row>
    <row r="401" spans="1:9" s="326" customFormat="1">
      <c r="A401" s="189" t="s">
        <v>1323</v>
      </c>
      <c r="B401" s="189" t="s">
        <v>1225</v>
      </c>
      <c r="C401" s="189" t="s">
        <v>1236</v>
      </c>
      <c r="D401" s="328" t="s">
        <v>1247</v>
      </c>
      <c r="E401" s="328" t="s">
        <v>1248</v>
      </c>
      <c r="F401" s="329">
        <v>960</v>
      </c>
      <c r="G401" s="328">
        <v>8</v>
      </c>
      <c r="H401" s="329">
        <f t="shared" si="16"/>
        <v>7680</v>
      </c>
      <c r="I401" s="328" t="s">
        <v>1238</v>
      </c>
    </row>
    <row r="402" spans="1:9" s="326" customFormat="1">
      <c r="A402" s="189" t="s">
        <v>1323</v>
      </c>
      <c r="B402" s="189" t="s">
        <v>1225</v>
      </c>
      <c r="C402" s="189" t="s">
        <v>1236</v>
      </c>
      <c r="D402" s="328" t="s">
        <v>1249</v>
      </c>
      <c r="E402" s="328" t="s">
        <v>1223</v>
      </c>
      <c r="F402" s="329">
        <v>10000</v>
      </c>
      <c r="G402" s="328">
        <v>1</v>
      </c>
      <c r="H402" s="329">
        <f t="shared" si="16"/>
        <v>10000</v>
      </c>
      <c r="I402" s="328" t="s">
        <v>1238</v>
      </c>
    </row>
    <row r="403" spans="1:9" s="326" customFormat="1">
      <c r="A403" s="189" t="s">
        <v>1323</v>
      </c>
      <c r="B403" s="189" t="s">
        <v>1225</v>
      </c>
      <c r="C403" s="189" t="s">
        <v>1236</v>
      </c>
      <c r="D403" s="328" t="s">
        <v>1250</v>
      </c>
      <c r="E403" s="328" t="s">
        <v>1251</v>
      </c>
      <c r="F403" s="329">
        <v>5000</v>
      </c>
      <c r="G403" s="328">
        <v>1</v>
      </c>
      <c r="H403" s="329">
        <f t="shared" si="16"/>
        <v>5000</v>
      </c>
      <c r="I403" s="328" t="s">
        <v>1238</v>
      </c>
    </row>
    <row r="404" spans="1:9" s="326" customFormat="1">
      <c r="A404" s="189" t="s">
        <v>1323</v>
      </c>
      <c r="B404" s="189" t="s">
        <v>1225</v>
      </c>
      <c r="C404" s="189" t="s">
        <v>1236</v>
      </c>
      <c r="D404" s="328" t="s">
        <v>1252</v>
      </c>
      <c r="E404" s="328" t="s">
        <v>1253</v>
      </c>
      <c r="F404" s="329">
        <v>5000</v>
      </c>
      <c r="G404" s="328">
        <v>1</v>
      </c>
      <c r="H404" s="329">
        <f t="shared" si="16"/>
        <v>5000</v>
      </c>
      <c r="I404" s="328" t="s">
        <v>1238</v>
      </c>
    </row>
    <row r="405" spans="1:9" s="326" customFormat="1">
      <c r="A405" s="189" t="s">
        <v>1323</v>
      </c>
      <c r="B405" s="189" t="s">
        <v>1225</v>
      </c>
      <c r="C405" s="189" t="s">
        <v>1236</v>
      </c>
      <c r="D405" s="328" t="s">
        <v>1254</v>
      </c>
      <c r="E405" s="328" t="s">
        <v>1255</v>
      </c>
      <c r="F405" s="329">
        <v>2500</v>
      </c>
      <c r="G405" s="328">
        <v>3</v>
      </c>
      <c r="H405" s="329">
        <f t="shared" si="16"/>
        <v>7500</v>
      </c>
      <c r="I405" s="328" t="s">
        <v>1238</v>
      </c>
    </row>
    <row r="406" spans="1:9" s="326" customFormat="1">
      <c r="A406" s="189" t="s">
        <v>1323</v>
      </c>
      <c r="B406" s="189" t="s">
        <v>1225</v>
      </c>
      <c r="C406" s="189" t="s">
        <v>1236</v>
      </c>
      <c r="D406" s="328" t="s">
        <v>1256</v>
      </c>
      <c r="E406" s="328" t="s">
        <v>1257</v>
      </c>
      <c r="F406" s="329">
        <v>300</v>
      </c>
      <c r="G406" s="328">
        <v>6</v>
      </c>
      <c r="H406" s="329">
        <f t="shared" si="16"/>
        <v>1800</v>
      </c>
      <c r="I406" s="328" t="s">
        <v>1238</v>
      </c>
    </row>
    <row r="407" spans="1:9" s="326" customFormat="1">
      <c r="A407" s="189" t="s">
        <v>1323</v>
      </c>
      <c r="B407" s="189" t="s">
        <v>1225</v>
      </c>
      <c r="C407" s="189" t="s">
        <v>1236</v>
      </c>
      <c r="D407" s="328" t="s">
        <v>1258</v>
      </c>
      <c r="E407" s="328" t="s">
        <v>1259</v>
      </c>
      <c r="F407" s="329">
        <v>360</v>
      </c>
      <c r="G407" s="328">
        <v>2</v>
      </c>
      <c r="H407" s="329">
        <f t="shared" si="16"/>
        <v>720</v>
      </c>
      <c r="I407" s="328" t="s">
        <v>1238</v>
      </c>
    </row>
    <row r="408" spans="1:9" s="326" customFormat="1">
      <c r="A408" s="189" t="s">
        <v>1323</v>
      </c>
      <c r="B408" s="189" t="s">
        <v>1225</v>
      </c>
      <c r="C408" s="189" t="s">
        <v>1236</v>
      </c>
      <c r="D408" s="328" t="s">
        <v>1260</v>
      </c>
      <c r="E408" s="328" t="s">
        <v>1223</v>
      </c>
      <c r="F408" s="329">
        <v>10860</v>
      </c>
      <c r="G408" s="328">
        <v>1</v>
      </c>
      <c r="H408" s="329">
        <f t="shared" si="16"/>
        <v>10860</v>
      </c>
      <c r="I408" s="328" t="s">
        <v>1238</v>
      </c>
    </row>
    <row r="409" spans="1:9" s="326" customFormat="1">
      <c r="A409" s="189" t="s">
        <v>1323</v>
      </c>
      <c r="B409" s="189" t="s">
        <v>1225</v>
      </c>
      <c r="C409" s="189" t="s">
        <v>1236</v>
      </c>
      <c r="D409" s="328" t="s">
        <v>1261</v>
      </c>
      <c r="E409" s="328" t="s">
        <v>1223</v>
      </c>
      <c r="F409" s="329">
        <v>2800</v>
      </c>
      <c r="G409" s="328">
        <v>1</v>
      </c>
      <c r="H409" s="329">
        <f t="shared" si="16"/>
        <v>2800</v>
      </c>
      <c r="I409" s="328" t="s">
        <v>1238</v>
      </c>
    </row>
    <row r="410" spans="1:9" s="326" customFormat="1">
      <c r="A410" s="189" t="s">
        <v>1323</v>
      </c>
      <c r="B410" s="189" t="s">
        <v>1225</v>
      </c>
      <c r="C410" s="189" t="s">
        <v>1236</v>
      </c>
      <c r="D410" s="328" t="s">
        <v>1262</v>
      </c>
      <c r="E410" s="328" t="s">
        <v>1223</v>
      </c>
      <c r="F410" s="329">
        <v>10000</v>
      </c>
      <c r="G410" s="328">
        <v>1</v>
      </c>
      <c r="H410" s="329">
        <f t="shared" si="16"/>
        <v>10000</v>
      </c>
      <c r="I410" s="328" t="s">
        <v>1238</v>
      </c>
    </row>
    <row r="411" spans="1:9" s="326" customFormat="1">
      <c r="A411" s="189" t="s">
        <v>1323</v>
      </c>
      <c r="B411" s="189" t="s">
        <v>1225</v>
      </c>
      <c r="C411" s="189" t="s">
        <v>1236</v>
      </c>
      <c r="D411" s="328" t="s">
        <v>1263</v>
      </c>
      <c r="E411" s="328" t="s">
        <v>1223</v>
      </c>
      <c r="F411" s="329">
        <v>240</v>
      </c>
      <c r="G411" s="328">
        <v>32</v>
      </c>
      <c r="H411" s="329">
        <f t="shared" si="16"/>
        <v>7680</v>
      </c>
      <c r="I411" s="328" t="s">
        <v>1238</v>
      </c>
    </row>
    <row r="412" spans="1:9" s="326" customFormat="1">
      <c r="A412" s="189" t="s">
        <v>1323</v>
      </c>
      <c r="B412" s="189" t="s">
        <v>1225</v>
      </c>
      <c r="C412" s="189" t="s">
        <v>1236</v>
      </c>
      <c r="D412" s="328" t="s">
        <v>1264</v>
      </c>
      <c r="E412" s="328" t="s">
        <v>1223</v>
      </c>
      <c r="F412" s="329">
        <v>160</v>
      </c>
      <c r="G412" s="328">
        <v>32</v>
      </c>
      <c r="H412" s="329">
        <f t="shared" si="16"/>
        <v>5120</v>
      </c>
      <c r="I412" s="328" t="s">
        <v>1238</v>
      </c>
    </row>
    <row r="413" spans="1:9" s="326" customFormat="1">
      <c r="A413" s="189" t="s">
        <v>1323</v>
      </c>
      <c r="B413" s="189" t="s">
        <v>1225</v>
      </c>
      <c r="C413" s="189" t="s">
        <v>1236</v>
      </c>
      <c r="D413" s="328" t="s">
        <v>1265</v>
      </c>
      <c r="E413" s="328" t="s">
        <v>1223</v>
      </c>
      <c r="F413" s="329">
        <v>80</v>
      </c>
      <c r="G413" s="328">
        <v>11</v>
      </c>
      <c r="H413" s="329">
        <f t="shared" si="16"/>
        <v>880</v>
      </c>
      <c r="I413" s="328" t="s">
        <v>1238</v>
      </c>
    </row>
    <row r="414" spans="1:9" s="326" customFormat="1">
      <c r="A414" s="189" t="s">
        <v>1323</v>
      </c>
      <c r="B414" s="189" t="s">
        <v>1225</v>
      </c>
      <c r="C414" s="189" t="s">
        <v>1236</v>
      </c>
      <c r="D414" s="328" t="s">
        <v>1266</v>
      </c>
      <c r="E414" s="328" t="s">
        <v>1223</v>
      </c>
      <c r="F414" s="329">
        <v>4</v>
      </c>
      <c r="G414" s="328">
        <v>320</v>
      </c>
      <c r="H414" s="329">
        <f t="shared" si="16"/>
        <v>1280</v>
      </c>
      <c r="I414" s="328" t="s">
        <v>1238</v>
      </c>
    </row>
    <row r="415" spans="1:9" s="326" customFormat="1">
      <c r="A415" s="189" t="s">
        <v>1323</v>
      </c>
      <c r="B415" s="189" t="s">
        <v>1225</v>
      </c>
      <c r="C415" s="189" t="s">
        <v>1236</v>
      </c>
      <c r="D415" s="328" t="s">
        <v>1267</v>
      </c>
      <c r="E415" s="328" t="s">
        <v>1223</v>
      </c>
      <c r="F415" s="329">
        <v>360</v>
      </c>
      <c r="G415" s="328">
        <v>6</v>
      </c>
      <c r="H415" s="329">
        <f t="shared" si="16"/>
        <v>2160</v>
      </c>
      <c r="I415" s="328" t="s">
        <v>1238</v>
      </c>
    </row>
    <row r="416" spans="1:9" s="326" customFormat="1">
      <c r="A416" s="189" t="s">
        <v>1323</v>
      </c>
      <c r="B416" s="189" t="s">
        <v>1225</v>
      </c>
      <c r="C416" s="189" t="s">
        <v>1236</v>
      </c>
      <c r="D416" s="328" t="s">
        <v>1268</v>
      </c>
      <c r="E416" s="189" t="s">
        <v>1230</v>
      </c>
      <c r="F416" s="329">
        <v>480</v>
      </c>
      <c r="G416" s="328">
        <v>1</v>
      </c>
      <c r="H416" s="329">
        <f t="shared" si="16"/>
        <v>480</v>
      </c>
      <c r="I416" s="328" t="s">
        <v>1238</v>
      </c>
    </row>
    <row r="417" spans="1:9" s="326" customFormat="1">
      <c r="A417" s="189" t="s">
        <v>1323</v>
      </c>
      <c r="B417" s="189" t="s">
        <v>1225</v>
      </c>
      <c r="C417" s="189" t="s">
        <v>1236</v>
      </c>
      <c r="D417" s="328" t="s">
        <v>1269</v>
      </c>
      <c r="E417" s="328" t="s">
        <v>1270</v>
      </c>
      <c r="F417" s="329">
        <v>22000</v>
      </c>
      <c r="G417" s="328">
        <v>1</v>
      </c>
      <c r="H417" s="329">
        <f t="shared" si="16"/>
        <v>22000</v>
      </c>
      <c r="I417" s="328" t="s">
        <v>1238</v>
      </c>
    </row>
    <row r="418" spans="1:9" s="326" customFormat="1">
      <c r="A418" s="189" t="s">
        <v>1323</v>
      </c>
      <c r="B418" s="189" t="s">
        <v>1225</v>
      </c>
      <c r="C418" s="189" t="s">
        <v>1236</v>
      </c>
      <c r="D418" s="328" t="s">
        <v>1271</v>
      </c>
      <c r="E418" s="328" t="s">
        <v>1272</v>
      </c>
      <c r="F418" s="329">
        <v>9600</v>
      </c>
      <c r="G418" s="328">
        <v>1</v>
      </c>
      <c r="H418" s="329">
        <f t="shared" si="16"/>
        <v>9600</v>
      </c>
      <c r="I418" s="328" t="s">
        <v>1238</v>
      </c>
    </row>
    <row r="419" spans="1:9" s="326" customFormat="1">
      <c r="A419" s="189" t="s">
        <v>1323</v>
      </c>
      <c r="B419" s="189" t="s">
        <v>1225</v>
      </c>
      <c r="C419" s="189" t="s">
        <v>1236</v>
      </c>
      <c r="D419" s="328" t="s">
        <v>1273</v>
      </c>
      <c r="E419" s="328" t="s">
        <v>1274</v>
      </c>
      <c r="F419" s="329">
        <v>2400</v>
      </c>
      <c r="G419" s="328">
        <v>1</v>
      </c>
      <c r="H419" s="329">
        <f t="shared" si="16"/>
        <v>2400</v>
      </c>
      <c r="I419" s="328" t="s">
        <v>1238</v>
      </c>
    </row>
    <row r="420" spans="1:9" s="326" customFormat="1">
      <c r="A420" s="189" t="s">
        <v>1323</v>
      </c>
      <c r="B420" s="189" t="s">
        <v>1225</v>
      </c>
      <c r="C420" s="189" t="s">
        <v>1236</v>
      </c>
      <c r="D420" s="328" t="s">
        <v>1275</v>
      </c>
      <c r="E420" s="328" t="s">
        <v>1276</v>
      </c>
      <c r="F420" s="329">
        <v>400</v>
      </c>
      <c r="G420" s="328">
        <v>1</v>
      </c>
      <c r="H420" s="329">
        <f t="shared" si="16"/>
        <v>400</v>
      </c>
      <c r="I420" s="328" t="s">
        <v>1238</v>
      </c>
    </row>
    <row r="421" spans="1:9" s="326" customFormat="1">
      <c r="A421" s="189" t="s">
        <v>1323</v>
      </c>
      <c r="B421" s="189" t="s">
        <v>1225</v>
      </c>
      <c r="C421" s="189" t="s">
        <v>1236</v>
      </c>
      <c r="D421" s="328" t="s">
        <v>1277</v>
      </c>
      <c r="E421" s="328" t="s">
        <v>1223</v>
      </c>
      <c r="F421" s="329">
        <v>3100</v>
      </c>
      <c r="G421" s="328">
        <v>10</v>
      </c>
      <c r="H421" s="329">
        <f t="shared" si="16"/>
        <v>31000</v>
      </c>
      <c r="I421" s="328" t="s">
        <v>1238</v>
      </c>
    </row>
    <row r="422" spans="1:9" s="326" customFormat="1">
      <c r="A422" s="189" t="s">
        <v>1323</v>
      </c>
      <c r="B422" s="189" t="s">
        <v>1225</v>
      </c>
      <c r="C422" s="189" t="s">
        <v>1236</v>
      </c>
      <c r="D422" s="328" t="s">
        <v>1278</v>
      </c>
      <c r="E422" s="328" t="s">
        <v>1223</v>
      </c>
      <c r="F422" s="329">
        <v>180</v>
      </c>
      <c r="G422" s="328">
        <v>5</v>
      </c>
      <c r="H422" s="329">
        <f t="shared" si="16"/>
        <v>900</v>
      </c>
      <c r="I422" s="328" t="s">
        <v>1238</v>
      </c>
    </row>
    <row r="423" spans="1:9" s="326" customFormat="1">
      <c r="A423" s="189" t="s">
        <v>1323</v>
      </c>
      <c r="B423" s="189" t="s">
        <v>1225</v>
      </c>
      <c r="C423" s="189" t="s">
        <v>1279</v>
      </c>
      <c r="D423" s="328" t="s">
        <v>1254</v>
      </c>
      <c r="E423" s="328" t="s">
        <v>1253</v>
      </c>
      <c r="F423" s="329">
        <v>5000</v>
      </c>
      <c r="G423" s="328">
        <v>4</v>
      </c>
      <c r="H423" s="329">
        <f>F423*G423</f>
        <v>20000</v>
      </c>
      <c r="I423" s="328" t="s">
        <v>1238</v>
      </c>
    </row>
    <row r="424" spans="1:9" s="326" customFormat="1">
      <c r="A424" s="189" t="s">
        <v>1323</v>
      </c>
      <c r="B424" s="189" t="s">
        <v>1225</v>
      </c>
      <c r="C424" s="189" t="s">
        <v>1280</v>
      </c>
      <c r="D424" s="328" t="s">
        <v>1252</v>
      </c>
      <c r="E424" s="328" t="s">
        <v>1253</v>
      </c>
      <c r="F424" s="329">
        <v>5000</v>
      </c>
      <c r="G424" s="328">
        <v>2</v>
      </c>
      <c r="H424" s="329">
        <f t="shared" si="16"/>
        <v>10000</v>
      </c>
      <c r="I424" s="328" t="s">
        <v>1238</v>
      </c>
    </row>
    <row r="425" spans="1:9" s="326" customFormat="1">
      <c r="A425" s="189" t="s">
        <v>1323</v>
      </c>
      <c r="B425" s="189" t="s">
        <v>1225</v>
      </c>
      <c r="C425" s="189" t="s">
        <v>1280</v>
      </c>
      <c r="D425" s="328" t="s">
        <v>1261</v>
      </c>
      <c r="E425" s="328" t="s">
        <v>1223</v>
      </c>
      <c r="F425" s="329">
        <v>12000</v>
      </c>
      <c r="G425" s="328">
        <v>2</v>
      </c>
      <c r="H425" s="329">
        <f t="shared" si="16"/>
        <v>24000</v>
      </c>
      <c r="I425" s="328" t="s">
        <v>1238</v>
      </c>
    </row>
    <row r="426" spans="1:9" s="326" customFormat="1">
      <c r="A426" s="189" t="s">
        <v>1323</v>
      </c>
      <c r="B426" s="189" t="s">
        <v>1225</v>
      </c>
      <c r="C426" s="189" t="s">
        <v>1280</v>
      </c>
      <c r="D426" s="328" t="s">
        <v>1281</v>
      </c>
      <c r="E426" s="328" t="s">
        <v>1223</v>
      </c>
      <c r="F426" s="329">
        <v>15000</v>
      </c>
      <c r="G426" s="328">
        <v>2</v>
      </c>
      <c r="H426" s="329">
        <f t="shared" si="16"/>
        <v>30000</v>
      </c>
      <c r="I426" s="328" t="s">
        <v>1238</v>
      </c>
    </row>
    <row r="427" spans="1:9" s="326" customFormat="1">
      <c r="A427" s="189" t="s">
        <v>1323</v>
      </c>
      <c r="B427" s="189" t="s">
        <v>1225</v>
      </c>
      <c r="C427" s="189" t="s">
        <v>1280</v>
      </c>
      <c r="D427" s="189" t="s">
        <v>1282</v>
      </c>
      <c r="E427" s="328" t="s">
        <v>1223</v>
      </c>
      <c r="F427" s="329">
        <v>10000</v>
      </c>
      <c r="G427" s="328">
        <v>2</v>
      </c>
      <c r="H427" s="329">
        <f>F427*G427</f>
        <v>20000</v>
      </c>
      <c r="I427" s="328" t="s">
        <v>1283</v>
      </c>
    </row>
    <row r="428" spans="1:9" s="326" customFormat="1">
      <c r="A428" s="189" t="s">
        <v>1323</v>
      </c>
      <c r="B428" s="189" t="s">
        <v>1225</v>
      </c>
      <c r="C428" s="189" t="s">
        <v>1280</v>
      </c>
      <c r="D428" s="189" t="s">
        <v>1284</v>
      </c>
      <c r="E428" s="189" t="s">
        <v>1230</v>
      </c>
      <c r="F428" s="329">
        <f>SUM(H423:H427)*0.1</f>
        <v>10400</v>
      </c>
      <c r="G428" s="328">
        <v>1</v>
      </c>
      <c r="H428" s="329">
        <f t="shared" ref="H428:H435" si="17">F428*G428</f>
        <v>10400</v>
      </c>
      <c r="I428" s="328" t="s">
        <v>1285</v>
      </c>
    </row>
    <row r="429" spans="1:9" s="326" customFormat="1">
      <c r="A429" s="189" t="s">
        <v>1323</v>
      </c>
      <c r="B429" s="189" t="s">
        <v>1225</v>
      </c>
      <c r="C429" s="189" t="s">
        <v>1286</v>
      </c>
      <c r="D429" s="328" t="s">
        <v>1287</v>
      </c>
      <c r="E429" s="328" t="s">
        <v>1223</v>
      </c>
      <c r="F429" s="329">
        <v>35000</v>
      </c>
      <c r="G429" s="328">
        <v>1</v>
      </c>
      <c r="H429" s="329">
        <f t="shared" si="17"/>
        <v>35000</v>
      </c>
      <c r="I429" s="328" t="s">
        <v>1238</v>
      </c>
    </row>
    <row r="430" spans="1:9" s="326" customFormat="1">
      <c r="A430" s="189" t="s">
        <v>1323</v>
      </c>
      <c r="B430" s="189" t="s">
        <v>1225</v>
      </c>
      <c r="C430" s="189" t="s">
        <v>1288</v>
      </c>
      <c r="D430" s="328" t="s">
        <v>1289</v>
      </c>
      <c r="E430" s="328" t="s">
        <v>1223</v>
      </c>
      <c r="F430" s="329">
        <v>5000</v>
      </c>
      <c r="G430" s="328">
        <v>1</v>
      </c>
      <c r="H430" s="329">
        <f t="shared" si="17"/>
        <v>5000</v>
      </c>
      <c r="I430" s="328" t="s">
        <v>1238</v>
      </c>
    </row>
    <row r="431" spans="1:9" s="326" customFormat="1">
      <c r="A431" s="189" t="s">
        <v>1323</v>
      </c>
      <c r="B431" s="189" t="s">
        <v>1225</v>
      </c>
      <c r="C431" s="189" t="s">
        <v>1288</v>
      </c>
      <c r="D431" s="328" t="s">
        <v>1290</v>
      </c>
      <c r="E431" s="328" t="s">
        <v>1223</v>
      </c>
      <c r="F431" s="329">
        <v>10000</v>
      </c>
      <c r="G431" s="328">
        <v>1</v>
      </c>
      <c r="H431" s="329">
        <f t="shared" si="17"/>
        <v>10000</v>
      </c>
      <c r="I431" s="328" t="s">
        <v>1238</v>
      </c>
    </row>
    <row r="432" spans="1:9" s="326" customFormat="1">
      <c r="A432" s="189" t="s">
        <v>1323</v>
      </c>
      <c r="B432" s="189" t="s">
        <v>1225</v>
      </c>
      <c r="C432" s="189" t="s">
        <v>1288</v>
      </c>
      <c r="D432" s="328" t="s">
        <v>1291</v>
      </c>
      <c r="E432" s="328" t="s">
        <v>1223</v>
      </c>
      <c r="F432" s="329">
        <v>1100</v>
      </c>
      <c r="G432" s="328">
        <v>48</v>
      </c>
      <c r="H432" s="329">
        <f t="shared" si="17"/>
        <v>52800</v>
      </c>
      <c r="I432" s="328" t="s">
        <v>1238</v>
      </c>
    </row>
    <row r="433" spans="1:9" s="326" customFormat="1">
      <c r="A433" s="189" t="s">
        <v>1323</v>
      </c>
      <c r="B433" s="189" t="s">
        <v>1225</v>
      </c>
      <c r="C433" s="189" t="s">
        <v>1288</v>
      </c>
      <c r="D433" s="189" t="s">
        <v>1292</v>
      </c>
      <c r="E433" s="189" t="s">
        <v>1230</v>
      </c>
      <c r="F433" s="329">
        <f>SUM(H429:H432)*0.035</f>
        <v>3598.0000000000005</v>
      </c>
      <c r="G433" s="328">
        <v>1</v>
      </c>
      <c r="H433" s="329">
        <f t="shared" si="17"/>
        <v>3598.0000000000005</v>
      </c>
      <c r="I433" s="328" t="s">
        <v>1238</v>
      </c>
    </row>
    <row r="434" spans="1:9" s="326" customFormat="1">
      <c r="A434" s="189" t="s">
        <v>1323</v>
      </c>
      <c r="B434" s="189" t="s">
        <v>1225</v>
      </c>
      <c r="C434" s="189" t="s">
        <v>1293</v>
      </c>
      <c r="D434" s="189" t="s">
        <v>1294</v>
      </c>
      <c r="E434" s="189" t="s">
        <v>1295</v>
      </c>
      <c r="F434" s="329">
        <f>ROUNDUP(SUM(H372:H433)*0.01,0)</f>
        <v>15184</v>
      </c>
      <c r="G434" s="328">
        <v>1</v>
      </c>
      <c r="H434" s="329">
        <f t="shared" si="17"/>
        <v>15184</v>
      </c>
      <c r="I434" s="328"/>
    </row>
    <row r="435" spans="1:9" s="326" customFormat="1">
      <c r="A435" s="189" t="s">
        <v>1323</v>
      </c>
      <c r="B435" s="189" t="s">
        <v>1225</v>
      </c>
      <c r="C435" s="189" t="s">
        <v>1293</v>
      </c>
      <c r="D435" s="189" t="s">
        <v>1296</v>
      </c>
      <c r="E435" s="189" t="s">
        <v>1297</v>
      </c>
      <c r="F435" s="329">
        <f>F434</f>
        <v>15184</v>
      </c>
      <c r="G435" s="328">
        <v>1</v>
      </c>
      <c r="H435" s="329">
        <f t="shared" si="17"/>
        <v>15184</v>
      </c>
      <c r="I435" s="328"/>
    </row>
    <row r="436" spans="1:9">
      <c r="A436" s="328"/>
      <c r="B436" s="328"/>
      <c r="C436" s="189" t="s">
        <v>1298</v>
      </c>
      <c r="D436" s="328"/>
      <c r="E436" s="328"/>
      <c r="F436" s="329"/>
      <c r="G436" s="328"/>
      <c r="H436" s="329">
        <f>SUM(H372:H435)</f>
        <v>1548766</v>
      </c>
      <c r="I436" s="328"/>
    </row>
    <row r="437" spans="1:9">
      <c r="A437" s="331"/>
      <c r="B437" s="331"/>
      <c r="C437" s="332" t="s">
        <v>1324</v>
      </c>
      <c r="D437" s="331"/>
      <c r="E437" s="331"/>
      <c r="F437" s="333"/>
      <c r="G437" s="331"/>
      <c r="H437" s="333">
        <f>H436</f>
        <v>1548766</v>
      </c>
      <c r="I437" s="331"/>
    </row>
    <row r="438" spans="1:9">
      <c r="A438" s="331"/>
      <c r="B438" s="331"/>
      <c r="C438" s="332" t="s">
        <v>1325</v>
      </c>
      <c r="D438" s="331"/>
      <c r="E438" s="331"/>
      <c r="F438" s="333"/>
      <c r="G438" s="331"/>
      <c r="H438" s="333">
        <f>SUM(H121,H174,H240,H371,H437)</f>
        <v>10356658</v>
      </c>
      <c r="I438" s="331"/>
    </row>
  </sheetData>
  <mergeCells count="10">
    <mergeCell ref="A1:I1"/>
    <mergeCell ref="A2:A3"/>
    <mergeCell ref="B2:B3"/>
    <mergeCell ref="C2:C3"/>
    <mergeCell ref="D2:D3"/>
    <mergeCell ref="E2:E3"/>
    <mergeCell ref="F2:F3"/>
    <mergeCell ref="G2:G3"/>
    <mergeCell ref="H2:H3"/>
    <mergeCell ref="I2:I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dimension ref="A1:BN118"/>
  <sheetViews>
    <sheetView topLeftCell="A25" workbookViewId="0">
      <selection activeCell="J53" sqref="J53"/>
    </sheetView>
  </sheetViews>
  <sheetFormatPr defaultColWidth="9" defaultRowHeight="12"/>
  <cols>
    <col min="1" max="1" width="4.75" style="399" customWidth="1"/>
    <col min="2" max="2" width="9.5" style="400" customWidth="1"/>
    <col min="3" max="3" width="10.75" style="400" customWidth="1"/>
    <col min="4" max="4" width="13.125" style="400" customWidth="1"/>
    <col min="5" max="5" width="25.75" style="399" customWidth="1"/>
    <col min="6" max="6" width="6.25" style="399" customWidth="1"/>
    <col min="7" max="7" width="9.5" style="399" customWidth="1"/>
    <col min="8" max="8" width="12.25" style="399" customWidth="1"/>
    <col min="9" max="9" width="15" style="401" customWidth="1"/>
    <col min="10" max="10" width="11.125" style="373" customWidth="1"/>
    <col min="11" max="11" width="8.875" style="373" customWidth="1"/>
    <col min="12" max="16384" width="9" style="373"/>
  </cols>
  <sheetData>
    <row r="1" spans="1:10" ht="22.5">
      <c r="A1" s="875" t="s">
        <v>1361</v>
      </c>
      <c r="B1" s="875"/>
      <c r="C1" s="875"/>
      <c r="D1" s="875"/>
      <c r="E1" s="875"/>
      <c r="F1" s="875"/>
      <c r="G1" s="875"/>
      <c r="H1" s="875"/>
      <c r="I1" s="875"/>
      <c r="J1" s="876"/>
    </row>
    <row r="2" spans="1:10" ht="24">
      <c r="A2" s="374" t="s">
        <v>1</v>
      </c>
      <c r="B2" s="374" t="s">
        <v>1362</v>
      </c>
      <c r="C2" s="374" t="s">
        <v>1363</v>
      </c>
      <c r="D2" s="374" t="s">
        <v>1364</v>
      </c>
      <c r="E2" s="374" t="s">
        <v>1365</v>
      </c>
      <c r="F2" s="374" t="s">
        <v>533</v>
      </c>
      <c r="G2" s="374" t="s">
        <v>1366</v>
      </c>
      <c r="H2" s="374" t="s">
        <v>695</v>
      </c>
      <c r="I2" s="375" t="s">
        <v>1367</v>
      </c>
      <c r="J2" s="559" t="s">
        <v>1804</v>
      </c>
    </row>
    <row r="3" spans="1:10" ht="18" customHeight="1">
      <c r="A3" s="859">
        <v>1</v>
      </c>
      <c r="B3" s="864" t="s">
        <v>1368</v>
      </c>
      <c r="C3" s="864" t="s">
        <v>1369</v>
      </c>
      <c r="D3" s="864" t="s">
        <v>1370</v>
      </c>
      <c r="E3" s="377" t="s">
        <v>1371</v>
      </c>
      <c r="F3" s="378" t="s">
        <v>1372</v>
      </c>
      <c r="G3" s="379">
        <v>545</v>
      </c>
      <c r="H3" s="379">
        <v>200</v>
      </c>
      <c r="I3" s="560">
        <f>G3*H3</f>
        <v>109000</v>
      </c>
      <c r="J3" s="873">
        <f>ROUND(I50*0.8,0)</f>
        <v>1831887</v>
      </c>
    </row>
    <row r="4" spans="1:10" ht="18" customHeight="1">
      <c r="A4" s="859"/>
      <c r="B4" s="864"/>
      <c r="C4" s="864"/>
      <c r="D4" s="864"/>
      <c r="E4" s="377" t="s">
        <v>1373</v>
      </c>
      <c r="F4" s="378" t="s">
        <v>1372</v>
      </c>
      <c r="G4" s="379">
        <v>545</v>
      </c>
      <c r="H4" s="379">
        <v>280</v>
      </c>
      <c r="I4" s="560">
        <f>G4*H4</f>
        <v>152600</v>
      </c>
      <c r="J4" s="874"/>
    </row>
    <row r="5" spans="1:10" ht="18" customHeight="1">
      <c r="A5" s="859"/>
      <c r="B5" s="864"/>
      <c r="C5" s="864"/>
      <c r="D5" s="864"/>
      <c r="E5" s="377" t="s">
        <v>1374</v>
      </c>
      <c r="F5" s="378" t="s">
        <v>1372</v>
      </c>
      <c r="G5" s="379">
        <v>1540</v>
      </c>
      <c r="H5" s="379">
        <v>300</v>
      </c>
      <c r="I5" s="560">
        <f>G5*H5</f>
        <v>462000</v>
      </c>
      <c r="J5" s="874"/>
    </row>
    <row r="6" spans="1:10" ht="18" customHeight="1">
      <c r="A6" s="859"/>
      <c r="B6" s="864"/>
      <c r="C6" s="864"/>
      <c r="D6" s="864"/>
      <c r="E6" s="866" t="s">
        <v>1375</v>
      </c>
      <c r="F6" s="859" t="s">
        <v>1376</v>
      </c>
      <c r="G6" s="379">
        <v>12</v>
      </c>
      <c r="H6" s="379">
        <v>280</v>
      </c>
      <c r="I6" s="860">
        <f>SUMPRODUCT(G6:G11,H6:H11)</f>
        <v>43420</v>
      </c>
      <c r="J6" s="874"/>
    </row>
    <row r="7" spans="1:10" ht="18" customHeight="1">
      <c r="A7" s="859"/>
      <c r="B7" s="864"/>
      <c r="C7" s="864"/>
      <c r="D7" s="864"/>
      <c r="E7" s="866"/>
      <c r="F7" s="859"/>
      <c r="G7" s="379">
        <v>16</v>
      </c>
      <c r="H7" s="379">
        <v>360</v>
      </c>
      <c r="I7" s="860"/>
      <c r="J7" s="874"/>
    </row>
    <row r="8" spans="1:10" ht="18" customHeight="1">
      <c r="A8" s="859"/>
      <c r="B8" s="864"/>
      <c r="C8" s="864"/>
      <c r="D8" s="864"/>
      <c r="E8" s="866"/>
      <c r="F8" s="859"/>
      <c r="G8" s="379">
        <v>26</v>
      </c>
      <c r="H8" s="379">
        <v>150</v>
      </c>
      <c r="I8" s="860"/>
      <c r="J8" s="874"/>
    </row>
    <row r="9" spans="1:10" ht="18" customHeight="1">
      <c r="A9" s="859"/>
      <c r="B9" s="864"/>
      <c r="C9" s="864"/>
      <c r="D9" s="864"/>
      <c r="E9" s="866"/>
      <c r="F9" s="859"/>
      <c r="G9" s="379">
        <v>90</v>
      </c>
      <c r="H9" s="379">
        <v>160</v>
      </c>
      <c r="I9" s="860"/>
      <c r="J9" s="874"/>
    </row>
    <row r="10" spans="1:10" ht="18" customHeight="1">
      <c r="A10" s="859"/>
      <c r="B10" s="864"/>
      <c r="C10" s="864"/>
      <c r="D10" s="864"/>
      <c r="E10" s="866"/>
      <c r="F10" s="859"/>
      <c r="G10" s="379">
        <v>90</v>
      </c>
      <c r="H10" s="379">
        <v>130</v>
      </c>
      <c r="I10" s="860"/>
      <c r="J10" s="874"/>
    </row>
    <row r="11" spans="1:10" ht="18" customHeight="1">
      <c r="A11" s="859"/>
      <c r="B11" s="864"/>
      <c r="C11" s="864"/>
      <c r="D11" s="864"/>
      <c r="E11" s="866"/>
      <c r="F11" s="859"/>
      <c r="G11" s="379">
        <v>86</v>
      </c>
      <c r="H11" s="379">
        <v>50</v>
      </c>
      <c r="I11" s="860"/>
      <c r="J11" s="874"/>
    </row>
    <row r="12" spans="1:10" ht="18" customHeight="1">
      <c r="A12" s="859"/>
      <c r="B12" s="864"/>
      <c r="C12" s="864"/>
      <c r="D12" s="864"/>
      <c r="E12" s="377" t="s">
        <v>1377</v>
      </c>
      <c r="F12" s="378" t="s">
        <v>1372</v>
      </c>
      <c r="G12" s="379">
        <v>320</v>
      </c>
      <c r="H12" s="379">
        <v>220</v>
      </c>
      <c r="I12" s="561">
        <f>H12*G12</f>
        <v>70400</v>
      </c>
      <c r="J12" s="874"/>
    </row>
    <row r="13" spans="1:10" ht="18" customHeight="1">
      <c r="A13" s="859"/>
      <c r="B13" s="864"/>
      <c r="C13" s="864"/>
      <c r="D13" s="861" t="s">
        <v>1378</v>
      </c>
      <c r="E13" s="377" t="s">
        <v>1379</v>
      </c>
      <c r="F13" s="379" t="s">
        <v>1380</v>
      </c>
      <c r="G13" s="379">
        <v>280</v>
      </c>
      <c r="H13" s="379">
        <v>850</v>
      </c>
      <c r="I13" s="560">
        <f t="shared" ref="I13:I19" si="0">G13*H13</f>
        <v>238000</v>
      </c>
      <c r="J13" s="874"/>
    </row>
    <row r="14" spans="1:10" ht="18" customHeight="1">
      <c r="A14" s="859"/>
      <c r="B14" s="864"/>
      <c r="C14" s="864"/>
      <c r="D14" s="861"/>
      <c r="E14" s="377" t="s">
        <v>1374</v>
      </c>
      <c r="F14" s="378" t="s">
        <v>1372</v>
      </c>
      <c r="G14" s="379">
        <v>1480</v>
      </c>
      <c r="H14" s="379">
        <v>45</v>
      </c>
      <c r="I14" s="560">
        <f t="shared" si="0"/>
        <v>66600</v>
      </c>
      <c r="J14" s="874"/>
    </row>
    <row r="15" spans="1:10" ht="18" customHeight="1">
      <c r="A15" s="859"/>
      <c r="B15" s="864"/>
      <c r="C15" s="864"/>
      <c r="D15" s="382" t="s">
        <v>1381</v>
      </c>
      <c r="E15" s="377" t="s">
        <v>1381</v>
      </c>
      <c r="F15" s="383" t="s">
        <v>1382</v>
      </c>
      <c r="G15" s="379">
        <v>18</v>
      </c>
      <c r="H15" s="379" t="s">
        <v>1383</v>
      </c>
      <c r="I15" s="560">
        <v>34400</v>
      </c>
      <c r="J15" s="874"/>
    </row>
    <row r="16" spans="1:10" ht="18" customHeight="1">
      <c r="A16" s="859"/>
      <c r="B16" s="864"/>
      <c r="C16" s="864"/>
      <c r="D16" s="382" t="s">
        <v>1384</v>
      </c>
      <c r="E16" s="377" t="s">
        <v>1385</v>
      </c>
      <c r="F16" s="383" t="s">
        <v>1101</v>
      </c>
      <c r="G16" s="384">
        <v>57</v>
      </c>
      <c r="H16" s="379">
        <v>300</v>
      </c>
      <c r="I16" s="560">
        <f t="shared" si="0"/>
        <v>17100</v>
      </c>
      <c r="J16" s="874"/>
    </row>
    <row r="17" spans="1:66" ht="18" customHeight="1">
      <c r="A17" s="859"/>
      <c r="B17" s="864"/>
      <c r="C17" s="864"/>
      <c r="D17" s="862" t="s">
        <v>1386</v>
      </c>
      <c r="E17" s="377" t="s">
        <v>1387</v>
      </c>
      <c r="F17" s="379" t="s">
        <v>1388</v>
      </c>
      <c r="G17" s="384">
        <v>237.6</v>
      </c>
      <c r="H17" s="379">
        <v>250</v>
      </c>
      <c r="I17" s="560">
        <f t="shared" si="0"/>
        <v>59400</v>
      </c>
      <c r="J17" s="874"/>
    </row>
    <row r="18" spans="1:66" ht="18" customHeight="1">
      <c r="A18" s="859"/>
      <c r="B18" s="864"/>
      <c r="C18" s="864"/>
      <c r="D18" s="862"/>
      <c r="E18" s="377" t="s">
        <v>1389</v>
      </c>
      <c r="F18" s="378" t="s">
        <v>1372</v>
      </c>
      <c r="G18" s="379">
        <v>22</v>
      </c>
      <c r="H18" s="379">
        <v>312.5</v>
      </c>
      <c r="I18" s="560">
        <f t="shared" si="0"/>
        <v>6875</v>
      </c>
      <c r="J18" s="874"/>
    </row>
    <row r="19" spans="1:66" ht="18" customHeight="1">
      <c r="A19" s="859"/>
      <c r="B19" s="864"/>
      <c r="C19" s="864"/>
      <c r="D19" s="862"/>
      <c r="E19" s="377" t="s">
        <v>1390</v>
      </c>
      <c r="F19" s="378" t="s">
        <v>1372</v>
      </c>
      <c r="G19" s="379">
        <v>4.32</v>
      </c>
      <c r="H19" s="379">
        <v>250</v>
      </c>
      <c r="I19" s="560">
        <f t="shared" si="0"/>
        <v>1080</v>
      </c>
      <c r="J19" s="874"/>
    </row>
    <row r="20" spans="1:66" ht="18" customHeight="1">
      <c r="A20" s="859"/>
      <c r="B20" s="864"/>
      <c r="C20" s="864"/>
      <c r="D20" s="862" t="s">
        <v>1391</v>
      </c>
      <c r="E20" s="377" t="s">
        <v>1392</v>
      </c>
      <c r="F20" s="383" t="s">
        <v>1376</v>
      </c>
      <c r="G20" s="859">
        <v>1</v>
      </c>
      <c r="H20" s="859">
        <v>10000</v>
      </c>
      <c r="I20" s="860">
        <f t="shared" ref="I20:I26" si="1">H20*G20</f>
        <v>10000</v>
      </c>
      <c r="J20" s="874"/>
    </row>
    <row r="21" spans="1:66" ht="18" customHeight="1">
      <c r="A21" s="859"/>
      <c r="B21" s="864"/>
      <c r="C21" s="864"/>
      <c r="D21" s="862"/>
      <c r="E21" s="377" t="s">
        <v>1393</v>
      </c>
      <c r="F21" s="378" t="s">
        <v>1372</v>
      </c>
      <c r="G21" s="859"/>
      <c r="H21" s="859"/>
      <c r="I21" s="860"/>
      <c r="J21" s="874"/>
    </row>
    <row r="22" spans="1:66" ht="18" customHeight="1">
      <c r="A22" s="859"/>
      <c r="B22" s="864"/>
      <c r="C22" s="864"/>
      <c r="D22" s="862" t="s">
        <v>1394</v>
      </c>
      <c r="E22" s="867" t="s">
        <v>1395</v>
      </c>
      <c r="F22" s="870" t="s">
        <v>1372</v>
      </c>
      <c r="G22" s="384">
        <v>4002.77</v>
      </c>
      <c r="H22" s="379">
        <v>60</v>
      </c>
      <c r="I22" s="561">
        <f t="shared" si="1"/>
        <v>240166.2</v>
      </c>
      <c r="J22" s="874"/>
      <c r="K22" s="376"/>
      <c r="L22" s="376"/>
      <c r="M22" s="376"/>
      <c r="N22" s="376"/>
      <c r="O22" s="376"/>
      <c r="P22" s="376"/>
      <c r="Q22" s="376"/>
      <c r="R22" s="376"/>
      <c r="S22" s="376"/>
      <c r="T22" s="376"/>
      <c r="U22" s="376"/>
      <c r="V22" s="376"/>
      <c r="W22" s="376"/>
      <c r="X22" s="376"/>
      <c r="Y22" s="376"/>
      <c r="Z22" s="376"/>
      <c r="AA22" s="376"/>
      <c r="AB22" s="376"/>
      <c r="AC22" s="376"/>
      <c r="AD22" s="376"/>
      <c r="AE22" s="376"/>
      <c r="AF22" s="376"/>
      <c r="AG22" s="376"/>
      <c r="AH22" s="376"/>
      <c r="AI22" s="376"/>
      <c r="AJ22" s="376"/>
      <c r="AK22" s="376"/>
      <c r="AL22" s="376"/>
      <c r="AM22" s="376"/>
      <c r="AN22" s="376"/>
      <c r="AO22" s="376"/>
      <c r="AP22" s="376"/>
      <c r="AQ22" s="376"/>
      <c r="AR22" s="376"/>
      <c r="AS22" s="376"/>
      <c r="AT22" s="376"/>
      <c r="AU22" s="376"/>
      <c r="AV22" s="376"/>
      <c r="AW22" s="376"/>
      <c r="AX22" s="376"/>
      <c r="AY22" s="376"/>
      <c r="AZ22" s="376"/>
      <c r="BA22" s="376"/>
      <c r="BB22" s="376"/>
      <c r="BC22" s="376"/>
      <c r="BD22" s="376"/>
      <c r="BE22" s="376"/>
      <c r="BF22" s="376"/>
      <c r="BG22" s="376"/>
      <c r="BH22" s="376"/>
      <c r="BI22" s="376"/>
      <c r="BJ22" s="376"/>
      <c r="BK22" s="376"/>
      <c r="BL22" s="376"/>
      <c r="BM22" s="376"/>
      <c r="BN22" s="376"/>
    </row>
    <row r="23" spans="1:66" s="155" customFormat="1" ht="18" customHeight="1">
      <c r="A23" s="859"/>
      <c r="B23" s="864"/>
      <c r="C23" s="864"/>
      <c r="D23" s="862"/>
      <c r="E23" s="868"/>
      <c r="F23" s="871"/>
      <c r="G23" s="384">
        <v>2</v>
      </c>
      <c r="H23" s="379">
        <v>5000</v>
      </c>
      <c r="I23" s="561">
        <f t="shared" si="1"/>
        <v>10000</v>
      </c>
      <c r="J23" s="874"/>
      <c r="K23" s="376"/>
      <c r="L23" s="376"/>
      <c r="M23" s="376"/>
      <c r="N23" s="376"/>
      <c r="O23" s="376"/>
      <c r="P23" s="376"/>
      <c r="Q23" s="376"/>
      <c r="R23" s="376"/>
      <c r="S23" s="376"/>
      <c r="T23" s="376"/>
      <c r="U23" s="376"/>
      <c r="V23" s="376"/>
      <c r="W23" s="376"/>
      <c r="X23" s="376"/>
      <c r="Y23" s="376"/>
      <c r="Z23" s="376"/>
      <c r="AA23" s="376"/>
      <c r="AB23" s="376"/>
      <c r="AC23" s="376"/>
      <c r="AD23" s="376"/>
      <c r="AE23" s="376"/>
      <c r="AF23" s="376"/>
      <c r="AG23" s="376"/>
      <c r="AH23" s="376"/>
      <c r="AI23" s="376"/>
      <c r="AJ23" s="376"/>
      <c r="AK23" s="376"/>
      <c r="AL23" s="376"/>
      <c r="AM23" s="376"/>
      <c r="AN23" s="376"/>
      <c r="AO23" s="376"/>
      <c r="AP23" s="376"/>
      <c r="AQ23" s="376"/>
      <c r="AR23" s="376"/>
      <c r="AS23" s="376"/>
      <c r="AT23" s="376"/>
      <c r="AU23" s="376"/>
      <c r="AV23" s="376"/>
      <c r="AW23" s="376"/>
      <c r="AX23" s="376"/>
      <c r="AY23" s="376"/>
      <c r="AZ23" s="376"/>
      <c r="BA23" s="376"/>
      <c r="BB23" s="376"/>
      <c r="BC23" s="376"/>
      <c r="BD23" s="376"/>
      <c r="BE23" s="376"/>
      <c r="BF23" s="376"/>
      <c r="BG23" s="376"/>
      <c r="BH23" s="376"/>
      <c r="BI23" s="376"/>
      <c r="BJ23" s="376"/>
      <c r="BK23" s="376"/>
      <c r="BL23" s="376"/>
      <c r="BM23" s="376"/>
      <c r="BN23" s="376"/>
    </row>
    <row r="24" spans="1:66" s="155" customFormat="1" ht="18" customHeight="1">
      <c r="A24" s="859"/>
      <c r="B24" s="864"/>
      <c r="C24" s="864"/>
      <c r="D24" s="862"/>
      <c r="E24" s="869"/>
      <c r="F24" s="872"/>
      <c r="G24" s="384">
        <v>180</v>
      </c>
      <c r="H24" s="379">
        <v>60</v>
      </c>
      <c r="I24" s="561">
        <f t="shared" si="1"/>
        <v>10800</v>
      </c>
      <c r="J24" s="874"/>
      <c r="K24" s="376"/>
      <c r="L24" s="376"/>
      <c r="M24" s="376"/>
      <c r="N24" s="376"/>
      <c r="O24" s="376"/>
      <c r="P24" s="376"/>
      <c r="Q24" s="376"/>
      <c r="R24" s="376"/>
      <c r="S24" s="376"/>
      <c r="T24" s="376"/>
      <c r="U24" s="376"/>
      <c r="V24" s="376"/>
      <c r="W24" s="376"/>
      <c r="X24" s="376"/>
      <c r="Y24" s="376"/>
      <c r="Z24" s="376"/>
      <c r="AA24" s="376"/>
      <c r="AB24" s="376"/>
      <c r="AC24" s="376"/>
      <c r="AD24" s="376"/>
      <c r="AE24" s="376"/>
      <c r="AF24" s="376"/>
      <c r="AG24" s="376"/>
      <c r="AH24" s="376"/>
      <c r="AI24" s="376"/>
      <c r="AJ24" s="376"/>
      <c r="AK24" s="376"/>
      <c r="AL24" s="376"/>
      <c r="AM24" s="376"/>
      <c r="AN24" s="376"/>
      <c r="AO24" s="376"/>
      <c r="AP24" s="376"/>
      <c r="AQ24" s="376"/>
      <c r="AR24" s="376"/>
      <c r="AS24" s="376"/>
      <c r="AT24" s="376"/>
      <c r="AU24" s="376"/>
      <c r="AV24" s="376"/>
      <c r="AW24" s="376"/>
      <c r="AX24" s="376"/>
      <c r="AY24" s="376"/>
      <c r="AZ24" s="376"/>
      <c r="BA24" s="376"/>
      <c r="BB24" s="376"/>
      <c r="BC24" s="376"/>
      <c r="BD24" s="376"/>
      <c r="BE24" s="376"/>
      <c r="BF24" s="376"/>
      <c r="BG24" s="376"/>
      <c r="BH24" s="376"/>
      <c r="BI24" s="376"/>
      <c r="BJ24" s="376"/>
      <c r="BK24" s="376"/>
      <c r="BL24" s="376"/>
      <c r="BM24" s="376"/>
      <c r="BN24" s="376"/>
    </row>
    <row r="25" spans="1:66" s="385" customFormat="1" ht="18" customHeight="1">
      <c r="A25" s="859"/>
      <c r="B25" s="864"/>
      <c r="C25" s="864"/>
      <c r="D25" s="862"/>
      <c r="E25" s="377" t="s">
        <v>1396</v>
      </c>
      <c r="F25" s="383" t="s">
        <v>1376</v>
      </c>
      <c r="G25" s="384">
        <v>104</v>
      </c>
      <c r="H25" s="379">
        <v>270</v>
      </c>
      <c r="I25" s="561">
        <f t="shared" si="1"/>
        <v>28080</v>
      </c>
      <c r="J25" s="874"/>
      <c r="K25" s="376"/>
      <c r="L25" s="376"/>
      <c r="M25" s="376"/>
      <c r="N25" s="376"/>
      <c r="O25" s="376"/>
      <c r="P25" s="376"/>
      <c r="Q25" s="376"/>
      <c r="R25" s="376"/>
      <c r="S25" s="376"/>
      <c r="T25" s="376"/>
      <c r="U25" s="376"/>
      <c r="V25" s="376"/>
      <c r="W25" s="376"/>
      <c r="X25" s="376"/>
      <c r="Y25" s="376"/>
      <c r="Z25" s="376"/>
      <c r="AA25" s="376"/>
      <c r="AB25" s="376"/>
      <c r="AC25" s="376"/>
      <c r="AD25" s="376"/>
      <c r="AE25" s="376"/>
      <c r="AF25" s="376"/>
      <c r="AG25" s="376"/>
      <c r="AH25" s="376"/>
      <c r="AI25" s="376"/>
      <c r="AJ25" s="376"/>
      <c r="AK25" s="376"/>
      <c r="AL25" s="376"/>
      <c r="AM25" s="376"/>
      <c r="AN25" s="376"/>
      <c r="AO25" s="376"/>
      <c r="AP25" s="376"/>
      <c r="AQ25" s="376"/>
      <c r="AR25" s="376"/>
      <c r="AS25" s="376"/>
      <c r="AT25" s="376"/>
      <c r="AU25" s="376"/>
      <c r="AV25" s="376"/>
      <c r="AW25" s="376"/>
      <c r="AX25" s="376"/>
      <c r="AY25" s="376"/>
      <c r="AZ25" s="376"/>
      <c r="BA25" s="376"/>
      <c r="BB25" s="376"/>
      <c r="BC25" s="376"/>
      <c r="BD25" s="376"/>
      <c r="BE25" s="376"/>
      <c r="BF25" s="376"/>
      <c r="BG25" s="376"/>
      <c r="BH25" s="376"/>
      <c r="BI25" s="376"/>
      <c r="BJ25" s="376"/>
      <c r="BK25" s="376"/>
      <c r="BL25" s="376"/>
      <c r="BM25" s="376"/>
      <c r="BN25" s="376"/>
    </row>
    <row r="26" spans="1:66" ht="18" customHeight="1">
      <c r="A26" s="859"/>
      <c r="B26" s="864"/>
      <c r="C26" s="864"/>
      <c r="D26" s="862"/>
      <c r="E26" s="377" t="s">
        <v>1397</v>
      </c>
      <c r="F26" s="379" t="s">
        <v>1380</v>
      </c>
      <c r="G26" s="384">
        <v>5</v>
      </c>
      <c r="H26" s="379">
        <v>600</v>
      </c>
      <c r="I26" s="560">
        <f t="shared" si="1"/>
        <v>3000</v>
      </c>
      <c r="J26" s="874"/>
      <c r="K26" s="376"/>
      <c r="L26" s="376"/>
      <c r="M26" s="376"/>
      <c r="N26" s="376"/>
      <c r="O26" s="376"/>
      <c r="P26" s="376"/>
      <c r="Q26" s="376"/>
      <c r="R26" s="376"/>
      <c r="S26" s="376"/>
      <c r="T26" s="376"/>
      <c r="U26" s="376"/>
      <c r="V26" s="376"/>
      <c r="W26" s="376"/>
      <c r="X26" s="376"/>
      <c r="Y26" s="376"/>
      <c r="Z26" s="376"/>
      <c r="AA26" s="376"/>
      <c r="AB26" s="376"/>
      <c r="AC26" s="376"/>
      <c r="AD26" s="376"/>
      <c r="AE26" s="376"/>
      <c r="AF26" s="376"/>
      <c r="AG26" s="376"/>
      <c r="AH26" s="376"/>
      <c r="AI26" s="376"/>
      <c r="AJ26" s="376"/>
      <c r="AK26" s="376"/>
      <c r="AL26" s="376"/>
      <c r="AM26" s="376"/>
      <c r="AN26" s="376"/>
      <c r="AO26" s="376"/>
      <c r="AP26" s="376"/>
      <c r="AQ26" s="376"/>
      <c r="AR26" s="376"/>
      <c r="AS26" s="376"/>
      <c r="AT26" s="376"/>
      <c r="AU26" s="376"/>
      <c r="AV26" s="376"/>
      <c r="AW26" s="376"/>
      <c r="AX26" s="376"/>
      <c r="AY26" s="376"/>
      <c r="AZ26" s="376"/>
      <c r="BA26" s="376"/>
      <c r="BB26" s="376"/>
      <c r="BC26" s="376"/>
      <c r="BD26" s="376"/>
      <c r="BE26" s="376"/>
      <c r="BF26" s="376"/>
      <c r="BG26" s="376"/>
      <c r="BH26" s="376"/>
      <c r="BI26" s="376"/>
      <c r="BJ26" s="376"/>
      <c r="BK26" s="376"/>
      <c r="BL26" s="376"/>
      <c r="BM26" s="376"/>
      <c r="BN26" s="376"/>
    </row>
    <row r="27" spans="1:66" ht="18" customHeight="1">
      <c r="A27" s="859"/>
      <c r="B27" s="864"/>
      <c r="C27" s="864"/>
      <c r="D27" s="862"/>
      <c r="E27" s="377" t="s">
        <v>1398</v>
      </c>
      <c r="F27" s="386" t="s">
        <v>1376</v>
      </c>
      <c r="G27" s="384">
        <v>1</v>
      </c>
      <c r="H27" s="379">
        <v>5000</v>
      </c>
      <c r="I27" s="560">
        <f>G27*H27</f>
        <v>5000</v>
      </c>
      <c r="J27" s="874"/>
    </row>
    <row r="28" spans="1:66" ht="18" customHeight="1">
      <c r="A28" s="859"/>
      <c r="B28" s="864"/>
      <c r="C28" s="864"/>
      <c r="D28" s="387" t="s">
        <v>1399</v>
      </c>
      <c r="E28" s="388" t="s">
        <v>1399</v>
      </c>
      <c r="F28" s="378" t="s">
        <v>1372</v>
      </c>
      <c r="G28" s="384">
        <v>4002.77</v>
      </c>
      <c r="H28" s="379">
        <v>20</v>
      </c>
      <c r="I28" s="560">
        <f>G28*H28</f>
        <v>80055.399999999994</v>
      </c>
      <c r="J28" s="874"/>
    </row>
    <row r="29" spans="1:66" ht="18" customHeight="1">
      <c r="A29" s="859"/>
      <c r="B29" s="864"/>
      <c r="C29" s="864"/>
      <c r="D29" s="862" t="s">
        <v>1400</v>
      </c>
      <c r="E29" s="862" t="s">
        <v>1400</v>
      </c>
      <c r="F29" s="861" t="s">
        <v>1372</v>
      </c>
      <c r="G29" s="384">
        <v>4002.77</v>
      </c>
      <c r="H29" s="379">
        <v>50</v>
      </c>
      <c r="I29" s="560">
        <f t="shared" ref="I29:I36" si="2">H29*G29</f>
        <v>200138.5</v>
      </c>
      <c r="J29" s="874"/>
    </row>
    <row r="30" spans="1:66" ht="18" customHeight="1">
      <c r="A30" s="859"/>
      <c r="B30" s="864"/>
      <c r="C30" s="864"/>
      <c r="D30" s="862"/>
      <c r="E30" s="862"/>
      <c r="F30" s="861"/>
      <c r="G30" s="384">
        <v>114</v>
      </c>
      <c r="H30" s="389">
        <v>80</v>
      </c>
      <c r="I30" s="560">
        <f t="shared" si="2"/>
        <v>9120</v>
      </c>
      <c r="J30" s="874"/>
    </row>
    <row r="31" spans="1:66" ht="18" customHeight="1">
      <c r="A31" s="859"/>
      <c r="B31" s="864"/>
      <c r="C31" s="864"/>
      <c r="D31" s="862"/>
      <c r="E31" s="862"/>
      <c r="F31" s="861"/>
      <c r="G31" s="384">
        <v>171</v>
      </c>
      <c r="H31" s="389">
        <v>120</v>
      </c>
      <c r="I31" s="560">
        <f t="shared" si="2"/>
        <v>20520</v>
      </c>
      <c r="J31" s="874"/>
    </row>
    <row r="32" spans="1:66" ht="18" customHeight="1">
      <c r="A32" s="859"/>
      <c r="B32" s="864"/>
      <c r="C32" s="864"/>
      <c r="D32" s="862"/>
      <c r="E32" s="862"/>
      <c r="F32" s="861"/>
      <c r="G32" s="384">
        <v>72</v>
      </c>
      <c r="H32" s="389">
        <v>130</v>
      </c>
      <c r="I32" s="560">
        <f t="shared" si="2"/>
        <v>9360</v>
      </c>
      <c r="J32" s="874"/>
    </row>
    <row r="33" spans="1:10" ht="18" customHeight="1">
      <c r="A33" s="859"/>
      <c r="B33" s="864"/>
      <c r="C33" s="864"/>
      <c r="D33" s="862"/>
      <c r="E33" s="862"/>
      <c r="F33" s="861"/>
      <c r="G33" s="384">
        <v>4</v>
      </c>
      <c r="H33" s="389">
        <v>130</v>
      </c>
      <c r="I33" s="560">
        <f t="shared" si="2"/>
        <v>520</v>
      </c>
      <c r="J33" s="874"/>
    </row>
    <row r="34" spans="1:10" ht="18" customHeight="1">
      <c r="A34" s="859"/>
      <c r="B34" s="864"/>
      <c r="C34" s="864"/>
      <c r="D34" s="862"/>
      <c r="E34" s="862"/>
      <c r="F34" s="861"/>
      <c r="G34" s="384">
        <v>1</v>
      </c>
      <c r="H34" s="389">
        <v>6600</v>
      </c>
      <c r="I34" s="560">
        <f t="shared" si="2"/>
        <v>6600</v>
      </c>
      <c r="J34" s="874"/>
    </row>
    <row r="35" spans="1:10" ht="18" customHeight="1">
      <c r="A35" s="859"/>
      <c r="B35" s="864"/>
      <c r="C35" s="864"/>
      <c r="D35" s="862"/>
      <c r="E35" s="862"/>
      <c r="F35" s="861"/>
      <c r="G35" s="384">
        <v>70</v>
      </c>
      <c r="H35" s="389">
        <v>180</v>
      </c>
      <c r="I35" s="560">
        <f t="shared" si="2"/>
        <v>12600</v>
      </c>
      <c r="J35" s="874"/>
    </row>
    <row r="36" spans="1:10" ht="18" customHeight="1">
      <c r="A36" s="859"/>
      <c r="B36" s="864"/>
      <c r="C36" s="864"/>
      <c r="D36" s="862"/>
      <c r="E36" s="862"/>
      <c r="F36" s="861"/>
      <c r="G36" s="384">
        <v>1</v>
      </c>
      <c r="H36" s="389">
        <v>4800</v>
      </c>
      <c r="I36" s="560">
        <f t="shared" si="2"/>
        <v>4800</v>
      </c>
      <c r="J36" s="874"/>
    </row>
    <row r="37" spans="1:10" ht="18" customHeight="1">
      <c r="A37" s="859"/>
      <c r="B37" s="864"/>
      <c r="C37" s="864"/>
      <c r="D37" s="390" t="s">
        <v>1401</v>
      </c>
      <c r="E37" s="391" t="s">
        <v>1402</v>
      </c>
      <c r="F37" s="383"/>
      <c r="G37" s="384">
        <v>0</v>
      </c>
      <c r="H37" s="389">
        <v>49300</v>
      </c>
      <c r="I37" s="560">
        <f>H37</f>
        <v>49300</v>
      </c>
      <c r="J37" s="874"/>
    </row>
    <row r="38" spans="1:10" ht="18" customHeight="1">
      <c r="A38" s="859"/>
      <c r="B38" s="864"/>
      <c r="C38" s="864"/>
      <c r="D38" s="862" t="s">
        <v>1403</v>
      </c>
      <c r="E38" s="862"/>
      <c r="F38" s="383" t="s">
        <v>1376</v>
      </c>
      <c r="G38" s="384">
        <v>0</v>
      </c>
      <c r="H38" s="379">
        <v>0</v>
      </c>
      <c r="I38" s="560">
        <v>0</v>
      </c>
      <c r="J38" s="874"/>
    </row>
    <row r="39" spans="1:10" ht="18" customHeight="1">
      <c r="A39" s="859"/>
      <c r="B39" s="864"/>
      <c r="C39" s="864"/>
      <c r="D39" s="862" t="s">
        <v>1404</v>
      </c>
      <c r="E39" s="862"/>
      <c r="F39" s="392" t="s">
        <v>1405</v>
      </c>
      <c r="G39" s="379">
        <v>0</v>
      </c>
      <c r="H39" s="379">
        <v>0</v>
      </c>
      <c r="I39" s="560">
        <v>0</v>
      </c>
      <c r="J39" s="874"/>
    </row>
    <row r="40" spans="1:10" s="395" customFormat="1" ht="18" customHeight="1">
      <c r="A40" s="863"/>
      <c r="B40" s="865"/>
      <c r="C40" s="865" t="s">
        <v>1406</v>
      </c>
      <c r="D40" s="865"/>
      <c r="E40" s="865"/>
      <c r="F40" s="393"/>
      <c r="G40" s="394"/>
      <c r="H40" s="394"/>
      <c r="I40" s="562">
        <f>SUM(I3:I39)</f>
        <v>1960935.0999999999</v>
      </c>
      <c r="J40" s="874"/>
    </row>
    <row r="41" spans="1:10" ht="18" customHeight="1">
      <c r="A41" s="859"/>
      <c r="B41" s="864"/>
      <c r="C41" s="877" t="s">
        <v>1407</v>
      </c>
      <c r="D41" s="877"/>
      <c r="E41" s="877"/>
      <c r="F41" s="396"/>
      <c r="G41" s="379">
        <v>0</v>
      </c>
      <c r="H41" s="878">
        <v>0.1</v>
      </c>
      <c r="I41" s="881">
        <f>H41*I40</f>
        <v>196093.51</v>
      </c>
      <c r="J41" s="874"/>
    </row>
    <row r="42" spans="1:10" ht="18" customHeight="1">
      <c r="A42" s="859"/>
      <c r="B42" s="864"/>
      <c r="C42" s="877" t="s">
        <v>1408</v>
      </c>
      <c r="D42" s="877"/>
      <c r="E42" s="877"/>
      <c r="F42" s="396"/>
      <c r="G42" s="379">
        <v>0</v>
      </c>
      <c r="H42" s="879"/>
      <c r="I42" s="882">
        <v>12829.8</v>
      </c>
      <c r="J42" s="874"/>
    </row>
    <row r="43" spans="1:10" ht="18" customHeight="1">
      <c r="A43" s="859"/>
      <c r="B43" s="864"/>
      <c r="C43" s="877" t="s">
        <v>1409</v>
      </c>
      <c r="D43" s="877"/>
      <c r="E43" s="877"/>
      <c r="F43" s="396"/>
      <c r="G43" s="379"/>
      <c r="H43" s="879"/>
      <c r="I43" s="882">
        <f>H43</f>
        <v>0</v>
      </c>
      <c r="J43" s="874"/>
    </row>
    <row r="44" spans="1:10" ht="18" customHeight="1">
      <c r="A44" s="859"/>
      <c r="B44" s="864"/>
      <c r="C44" s="877" t="s">
        <v>1410</v>
      </c>
      <c r="D44" s="877"/>
      <c r="E44" s="877"/>
      <c r="F44" s="397" t="s">
        <v>1411</v>
      </c>
      <c r="G44" s="379"/>
      <c r="H44" s="879"/>
      <c r="I44" s="882">
        <f>H44</f>
        <v>0</v>
      </c>
      <c r="J44" s="874"/>
    </row>
    <row r="45" spans="1:10" s="376" customFormat="1" ht="18" customHeight="1">
      <c r="A45" s="859"/>
      <c r="B45" s="864"/>
      <c r="C45" s="877" t="s">
        <v>1412</v>
      </c>
      <c r="D45" s="877"/>
      <c r="E45" s="877"/>
      <c r="F45" s="382" t="s">
        <v>1413</v>
      </c>
      <c r="G45" s="384"/>
      <c r="H45" s="879"/>
      <c r="I45" s="882">
        <f>H45</f>
        <v>0</v>
      </c>
      <c r="J45" s="874"/>
    </row>
    <row r="46" spans="1:10" s="376" customFormat="1" ht="18" customHeight="1">
      <c r="A46" s="859"/>
      <c r="B46" s="864"/>
      <c r="C46" s="877" t="s">
        <v>1414</v>
      </c>
      <c r="D46" s="877"/>
      <c r="E46" s="877"/>
      <c r="F46" s="396"/>
      <c r="G46" s="379">
        <v>0</v>
      </c>
      <c r="H46" s="880"/>
      <c r="I46" s="883">
        <v>0</v>
      </c>
      <c r="J46" s="874"/>
    </row>
    <row r="47" spans="1:10" s="376" customFormat="1" ht="18" customHeight="1">
      <c r="A47" s="859"/>
      <c r="B47" s="864"/>
      <c r="C47" s="877" t="s">
        <v>1415</v>
      </c>
      <c r="D47" s="877"/>
      <c r="E47" s="877"/>
      <c r="F47" s="379" t="s">
        <v>1416</v>
      </c>
      <c r="G47" s="379"/>
      <c r="H47" s="379"/>
      <c r="I47" s="560">
        <v>30000</v>
      </c>
      <c r="J47" s="874"/>
    </row>
    <row r="48" spans="1:10" s="398" customFormat="1" ht="18" customHeight="1">
      <c r="A48" s="859"/>
      <c r="B48" s="864"/>
      <c r="C48" s="877" t="s">
        <v>1417</v>
      </c>
      <c r="D48" s="877"/>
      <c r="E48" s="877"/>
      <c r="F48" s="392"/>
      <c r="G48" s="384"/>
      <c r="H48" s="379">
        <v>90000</v>
      </c>
      <c r="I48" s="560">
        <f>H48</f>
        <v>90000</v>
      </c>
      <c r="J48" s="874"/>
    </row>
    <row r="49" spans="1:10" ht="18" customHeight="1">
      <c r="A49" s="859"/>
      <c r="B49" s="864"/>
      <c r="C49" s="884" t="s">
        <v>1418</v>
      </c>
      <c r="D49" s="884"/>
      <c r="E49" s="884"/>
      <c r="F49" s="379"/>
      <c r="G49" s="379"/>
      <c r="H49" s="379"/>
      <c r="I49" s="560">
        <f>SUM(I41:I48)</f>
        <v>328923.31</v>
      </c>
      <c r="J49" s="874"/>
    </row>
    <row r="50" spans="1:10" s="395" customFormat="1" ht="18" customHeight="1">
      <c r="A50" s="863"/>
      <c r="B50" s="865"/>
      <c r="C50" s="884" t="s">
        <v>24</v>
      </c>
      <c r="D50" s="884"/>
      <c r="E50" s="884"/>
      <c r="F50" s="394"/>
      <c r="G50" s="394"/>
      <c r="H50" s="394"/>
      <c r="I50" s="562">
        <f>I49+I40</f>
        <v>2289858.4099999997</v>
      </c>
      <c r="J50" s="874"/>
    </row>
    <row r="51" spans="1:10" ht="18" customHeight="1">
      <c r="A51" s="379"/>
      <c r="B51" s="397"/>
      <c r="C51" s="863" t="s">
        <v>1540</v>
      </c>
      <c r="D51" s="863"/>
      <c r="E51" s="863"/>
      <c r="F51" s="379"/>
      <c r="G51" s="379"/>
      <c r="H51" s="379"/>
      <c r="I51" s="560"/>
      <c r="J51" s="432">
        <f>SUM(J3)</f>
        <v>1831887</v>
      </c>
    </row>
    <row r="52" spans="1:10">
      <c r="C52" s="399"/>
      <c r="D52" s="399"/>
    </row>
    <row r="53" spans="1:10">
      <c r="C53" s="399"/>
      <c r="D53" s="399"/>
      <c r="J53" s="373">
        <f>J51+七宝维修2023!J159+浦江维修2023!J89+梅陇维修2023!J47+马桥维修2023!J108+华漕维修2023!K19+颛桥维修2023!J53+虹桥维修2023!K41</f>
        <v>22192698</v>
      </c>
    </row>
    <row r="54" spans="1:10">
      <c r="C54" s="399"/>
      <c r="D54" s="399"/>
    </row>
    <row r="55" spans="1:10">
      <c r="C55" s="399"/>
      <c r="D55" s="399"/>
    </row>
    <row r="56" spans="1:10" ht="13.5">
      <c r="A56" s="402"/>
      <c r="B56" s="402"/>
      <c r="C56" s="402"/>
      <c r="D56" s="402"/>
      <c r="E56" s="402"/>
      <c r="F56" s="402"/>
      <c r="G56" s="402"/>
      <c r="H56" s="402"/>
      <c r="I56" s="402"/>
    </row>
    <row r="57" spans="1:10" ht="13.5">
      <c r="A57" s="402"/>
      <c r="B57" s="402"/>
      <c r="C57" s="402"/>
      <c r="D57" s="402"/>
      <c r="E57" s="402"/>
      <c r="F57" s="402"/>
      <c r="G57" s="402"/>
      <c r="H57" s="402"/>
      <c r="I57" s="402"/>
    </row>
    <row r="58" spans="1:10" ht="13.5">
      <c r="A58" s="402"/>
      <c r="B58" s="402"/>
      <c r="C58" s="402"/>
      <c r="D58" s="402"/>
      <c r="E58" s="402"/>
      <c r="F58" s="402"/>
      <c r="G58" s="402"/>
      <c r="H58" s="402"/>
      <c r="I58" s="402"/>
    </row>
    <row r="59" spans="1:10" ht="13.5">
      <c r="A59" s="402"/>
      <c r="B59" s="402"/>
      <c r="C59" s="402"/>
      <c r="D59" s="402"/>
      <c r="E59" s="402"/>
      <c r="F59" s="402"/>
      <c r="G59" s="402"/>
      <c r="H59" s="402"/>
      <c r="I59" s="402"/>
    </row>
    <row r="60" spans="1:10" ht="13.5">
      <c r="A60" s="402"/>
      <c r="B60" s="402"/>
      <c r="C60" s="402"/>
      <c r="D60" s="402"/>
      <c r="E60" s="402"/>
      <c r="F60" s="402"/>
      <c r="G60" s="402"/>
      <c r="H60" s="402"/>
      <c r="I60" s="402"/>
    </row>
    <row r="61" spans="1:10" ht="13.5">
      <c r="A61" s="402"/>
      <c r="B61" s="402"/>
      <c r="C61" s="402"/>
      <c r="D61" s="402"/>
      <c r="E61" s="402"/>
      <c r="F61" s="402"/>
      <c r="G61" s="402"/>
      <c r="H61" s="402"/>
      <c r="I61" s="402"/>
    </row>
    <row r="62" spans="1:10" ht="13.5">
      <c r="A62" s="402"/>
      <c r="B62" s="402"/>
      <c r="C62" s="402"/>
      <c r="D62" s="402"/>
      <c r="E62" s="402"/>
      <c r="F62" s="402"/>
      <c r="G62" s="402"/>
      <c r="H62" s="402"/>
      <c r="I62" s="402"/>
    </row>
    <row r="63" spans="1:10" ht="13.5">
      <c r="A63" s="402"/>
      <c r="B63" s="402"/>
      <c r="C63" s="402"/>
      <c r="D63" s="402"/>
      <c r="E63" s="402"/>
      <c r="F63" s="402"/>
      <c r="G63" s="402"/>
      <c r="H63" s="402"/>
      <c r="I63" s="402"/>
    </row>
    <row r="64" spans="1:10" ht="13.5">
      <c r="A64" s="402"/>
      <c r="B64" s="402"/>
      <c r="C64" s="402"/>
      <c r="D64" s="402"/>
      <c r="E64" s="402"/>
      <c r="F64" s="402"/>
      <c r="G64" s="402"/>
      <c r="H64" s="402"/>
      <c r="I64" s="402"/>
    </row>
    <row r="65" spans="1:9" ht="13.5">
      <c r="A65" s="402"/>
      <c r="B65" s="402"/>
      <c r="C65" s="402"/>
      <c r="D65" s="402"/>
      <c r="E65" s="402"/>
      <c r="F65" s="402"/>
      <c r="G65" s="402"/>
      <c r="H65" s="402"/>
      <c r="I65" s="402"/>
    </row>
    <row r="66" spans="1:9" ht="13.5">
      <c r="A66" s="402"/>
      <c r="B66" s="402"/>
      <c r="C66" s="402"/>
      <c r="D66" s="402"/>
      <c r="E66" s="402"/>
      <c r="F66" s="402"/>
      <c r="G66" s="402"/>
      <c r="H66" s="402"/>
      <c r="I66" s="402"/>
    </row>
    <row r="67" spans="1:9" ht="13.5">
      <c r="A67" s="402"/>
      <c r="B67" s="402"/>
      <c r="C67" s="402"/>
      <c r="D67" s="402"/>
      <c r="E67" s="402"/>
      <c r="F67" s="402"/>
      <c r="G67" s="402"/>
      <c r="H67" s="402"/>
      <c r="I67" s="402"/>
    </row>
    <row r="68" spans="1:9" ht="13.5">
      <c r="A68" s="402"/>
      <c r="B68" s="402"/>
      <c r="C68" s="402"/>
      <c r="D68" s="402"/>
      <c r="E68" s="402"/>
      <c r="F68" s="402"/>
      <c r="G68" s="402"/>
      <c r="H68" s="402"/>
      <c r="I68" s="402"/>
    </row>
    <row r="69" spans="1:9" ht="13.5">
      <c r="A69" s="402"/>
      <c r="B69" s="402"/>
      <c r="C69" s="402"/>
      <c r="D69" s="402"/>
      <c r="E69" s="402"/>
      <c r="F69" s="402"/>
      <c r="G69" s="402"/>
      <c r="H69" s="402"/>
      <c r="I69" s="402"/>
    </row>
    <row r="70" spans="1:9" ht="13.5">
      <c r="A70" s="402"/>
      <c r="B70" s="402"/>
      <c r="C70" s="402"/>
      <c r="D70" s="402"/>
      <c r="E70" s="402"/>
      <c r="F70" s="402"/>
      <c r="G70" s="402"/>
      <c r="H70" s="402"/>
      <c r="I70" s="402"/>
    </row>
    <row r="71" spans="1:9" ht="13.5">
      <c r="A71" s="402"/>
      <c r="B71" s="402"/>
      <c r="C71" s="402"/>
      <c r="D71" s="402"/>
      <c r="E71" s="402"/>
      <c r="F71" s="402"/>
      <c r="G71" s="402"/>
      <c r="H71" s="402"/>
      <c r="I71" s="402"/>
    </row>
    <row r="72" spans="1:9" ht="13.5">
      <c r="A72" s="402"/>
      <c r="B72" s="402"/>
      <c r="C72" s="402"/>
      <c r="D72" s="402"/>
      <c r="E72" s="402"/>
      <c r="F72" s="402"/>
      <c r="G72" s="402"/>
      <c r="H72" s="402"/>
      <c r="I72" s="402"/>
    </row>
    <row r="73" spans="1:9" ht="13.5">
      <c r="A73" s="402"/>
      <c r="B73" s="402"/>
      <c r="C73" s="402"/>
      <c r="D73" s="402"/>
      <c r="E73" s="402"/>
      <c r="F73" s="402"/>
      <c r="G73" s="402"/>
      <c r="H73" s="402"/>
      <c r="I73" s="403"/>
    </row>
    <row r="74" spans="1:9" ht="13.5">
      <c r="A74" s="402"/>
      <c r="B74" s="402"/>
      <c r="C74" s="402"/>
      <c r="D74" s="402"/>
      <c r="E74" s="402"/>
      <c r="F74" s="402"/>
      <c r="G74" s="402"/>
      <c r="H74" s="402"/>
      <c r="I74" s="402"/>
    </row>
    <row r="75" spans="1:9" ht="13.5">
      <c r="A75" s="402"/>
      <c r="B75" s="402"/>
      <c r="C75" s="402"/>
      <c r="D75" s="402"/>
      <c r="E75" s="402"/>
      <c r="F75" s="402"/>
      <c r="G75" s="402"/>
      <c r="H75" s="402"/>
      <c r="I75" s="402"/>
    </row>
    <row r="76" spans="1:9" ht="13.5">
      <c r="A76" s="402"/>
      <c r="B76" s="402"/>
      <c r="C76" s="402"/>
      <c r="D76" s="402"/>
      <c r="E76" s="402"/>
      <c r="F76" s="402"/>
      <c r="G76" s="402"/>
      <c r="H76" s="402"/>
      <c r="I76" s="402"/>
    </row>
    <row r="77" spans="1:9" ht="13.5">
      <c r="A77" s="402"/>
      <c r="B77" s="402"/>
      <c r="C77" s="402"/>
      <c r="D77" s="402"/>
      <c r="E77" s="402"/>
      <c r="F77" s="402"/>
      <c r="G77" s="402"/>
      <c r="H77" s="402"/>
      <c r="I77" s="402"/>
    </row>
    <row r="78" spans="1:9" ht="13.5">
      <c r="A78" s="402"/>
      <c r="B78" s="402"/>
      <c r="C78" s="402"/>
      <c r="D78" s="402"/>
      <c r="E78" s="402"/>
      <c r="F78" s="402"/>
      <c r="G78" s="402"/>
      <c r="H78" s="402"/>
      <c r="I78" s="402"/>
    </row>
    <row r="79" spans="1:9" ht="13.5">
      <c r="A79" s="402"/>
      <c r="B79" s="402"/>
      <c r="C79" s="402"/>
      <c r="D79" s="402"/>
      <c r="E79" s="402"/>
      <c r="F79" s="402"/>
      <c r="G79" s="402"/>
      <c r="H79" s="402"/>
      <c r="I79" s="402"/>
    </row>
    <row r="80" spans="1:9" ht="13.5">
      <c r="A80" s="402"/>
      <c r="B80" s="402"/>
      <c r="C80" s="402"/>
      <c r="D80" s="402"/>
      <c r="E80" s="402"/>
      <c r="F80" s="402"/>
      <c r="G80" s="402"/>
      <c r="H80" s="402"/>
      <c r="I80" s="402"/>
    </row>
    <row r="81" spans="1:9" ht="13.5">
      <c r="A81" s="402"/>
      <c r="B81" s="402"/>
      <c r="C81" s="402"/>
      <c r="D81" s="402"/>
      <c r="E81" s="402"/>
      <c r="F81" s="402"/>
      <c r="G81" s="402"/>
      <c r="H81" s="402"/>
      <c r="I81" s="402"/>
    </row>
    <row r="82" spans="1:9" ht="13.5">
      <c r="A82" s="402"/>
      <c r="B82" s="402"/>
      <c r="C82" s="402"/>
      <c r="D82" s="402"/>
      <c r="E82" s="402"/>
      <c r="F82" s="402"/>
      <c r="G82" s="402"/>
      <c r="H82" s="402"/>
      <c r="I82" s="402"/>
    </row>
    <row r="83" spans="1:9" ht="13.5">
      <c r="A83" s="402"/>
      <c r="B83" s="402"/>
      <c r="C83" s="402"/>
      <c r="D83" s="402"/>
      <c r="E83" s="402"/>
      <c r="F83" s="402"/>
      <c r="G83" s="402"/>
      <c r="H83" s="402"/>
      <c r="I83" s="402"/>
    </row>
    <row r="84" spans="1:9" ht="13.5">
      <c r="A84" s="402"/>
      <c r="B84" s="402"/>
      <c r="C84" s="402"/>
      <c r="D84" s="402"/>
      <c r="E84" s="402"/>
      <c r="F84" s="402"/>
      <c r="G84" s="402"/>
      <c r="H84" s="402"/>
      <c r="I84" s="402"/>
    </row>
    <row r="85" spans="1:9" ht="13.5">
      <c r="A85" s="402"/>
      <c r="B85" s="402"/>
      <c r="C85" s="402"/>
      <c r="D85" s="402"/>
      <c r="E85" s="402"/>
      <c r="F85" s="402"/>
      <c r="G85" s="402"/>
      <c r="H85" s="402"/>
      <c r="I85" s="402"/>
    </row>
    <row r="86" spans="1:9" ht="13.5">
      <c r="A86" s="402"/>
      <c r="B86" s="402"/>
      <c r="C86" s="402"/>
      <c r="D86" s="402"/>
      <c r="E86" s="402"/>
      <c r="F86" s="402"/>
      <c r="G86" s="402"/>
      <c r="H86" s="402"/>
      <c r="I86" s="402"/>
    </row>
    <row r="87" spans="1:9" ht="13.5">
      <c r="A87" s="402"/>
      <c r="B87" s="402"/>
      <c r="C87" s="402"/>
      <c r="D87" s="402"/>
      <c r="E87" s="402"/>
      <c r="F87" s="402"/>
      <c r="G87" s="402"/>
      <c r="H87" s="402"/>
      <c r="I87" s="402"/>
    </row>
    <row r="88" spans="1:9" ht="13.5">
      <c r="A88" s="402"/>
      <c r="B88" s="402"/>
      <c r="C88" s="402"/>
      <c r="D88" s="402"/>
      <c r="E88" s="402"/>
      <c r="F88" s="402"/>
      <c r="G88" s="402"/>
      <c r="H88" s="402"/>
      <c r="I88" s="402"/>
    </row>
    <row r="89" spans="1:9" ht="13.5">
      <c r="A89" s="402"/>
      <c r="B89" s="402"/>
      <c r="C89" s="402"/>
      <c r="D89" s="402"/>
      <c r="E89" s="402"/>
      <c r="F89" s="402"/>
      <c r="G89" s="402"/>
      <c r="H89" s="402"/>
      <c r="I89" s="402"/>
    </row>
    <row r="90" spans="1:9" ht="13.5">
      <c r="A90" s="402"/>
      <c r="B90" s="402"/>
      <c r="C90" s="402"/>
      <c r="D90" s="402"/>
      <c r="E90" s="402"/>
      <c r="F90" s="402"/>
      <c r="G90" s="402"/>
      <c r="H90" s="402"/>
      <c r="I90" s="402"/>
    </row>
    <row r="91" spans="1:9" ht="13.5">
      <c r="A91" s="402"/>
      <c r="B91" s="402"/>
      <c r="C91" s="402"/>
      <c r="D91" s="402"/>
      <c r="E91" s="402"/>
      <c r="F91" s="402"/>
      <c r="G91" s="402"/>
      <c r="H91" s="402"/>
      <c r="I91" s="402"/>
    </row>
    <row r="92" spans="1:9" ht="13.5">
      <c r="A92" s="402"/>
      <c r="B92" s="402"/>
      <c r="C92" s="402"/>
      <c r="D92" s="402"/>
      <c r="E92" s="402"/>
      <c r="F92" s="402"/>
      <c r="G92" s="402"/>
      <c r="H92" s="402"/>
      <c r="I92" s="402"/>
    </row>
    <row r="93" spans="1:9" ht="13.5">
      <c r="A93" s="402"/>
      <c r="B93" s="402"/>
      <c r="C93" s="402"/>
      <c r="D93" s="402"/>
      <c r="E93" s="402"/>
      <c r="F93" s="402"/>
      <c r="G93" s="402"/>
      <c r="H93" s="402"/>
      <c r="I93" s="402"/>
    </row>
    <row r="94" spans="1:9" ht="13.5">
      <c r="A94" s="402"/>
      <c r="B94" s="402"/>
      <c r="C94" s="402"/>
      <c r="D94" s="402"/>
      <c r="E94" s="402"/>
      <c r="F94" s="402"/>
      <c r="G94" s="402"/>
      <c r="H94" s="402"/>
      <c r="I94" s="402"/>
    </row>
    <row r="95" spans="1:9" ht="13.5">
      <c r="A95" s="402"/>
      <c r="B95" s="402"/>
      <c r="C95" s="402"/>
      <c r="D95" s="402"/>
      <c r="E95" s="402"/>
      <c r="F95" s="402"/>
      <c r="G95" s="402"/>
      <c r="H95" s="402"/>
      <c r="I95" s="402"/>
    </row>
    <row r="96" spans="1:9" ht="13.5">
      <c r="A96" s="402"/>
      <c r="B96" s="402"/>
      <c r="C96" s="402"/>
      <c r="D96" s="402"/>
      <c r="E96" s="402"/>
      <c r="F96" s="402"/>
      <c r="G96" s="402"/>
      <c r="H96" s="402"/>
      <c r="I96" s="402"/>
    </row>
    <row r="97" spans="1:9" ht="13.5">
      <c r="A97" s="402"/>
      <c r="B97" s="402"/>
      <c r="C97" s="402"/>
      <c r="D97" s="402"/>
      <c r="E97" s="402"/>
      <c r="F97" s="402"/>
      <c r="G97" s="402"/>
      <c r="H97" s="402"/>
      <c r="I97" s="402"/>
    </row>
    <row r="98" spans="1:9" ht="13.5">
      <c r="A98" s="402"/>
      <c r="B98" s="402"/>
      <c r="C98" s="402"/>
      <c r="D98" s="402"/>
      <c r="E98" s="402"/>
      <c r="F98" s="402"/>
      <c r="G98" s="402"/>
      <c r="H98" s="402"/>
      <c r="I98" s="402"/>
    </row>
    <row r="99" spans="1:9" ht="13.5">
      <c r="A99" s="402"/>
      <c r="B99" s="402"/>
      <c r="C99" s="402"/>
      <c r="D99" s="402"/>
      <c r="E99" s="402"/>
      <c r="F99" s="402"/>
      <c r="G99" s="402"/>
      <c r="H99" s="402"/>
      <c r="I99" s="402"/>
    </row>
    <row r="100" spans="1:9" ht="13.5">
      <c r="A100" s="402"/>
      <c r="B100" s="402"/>
      <c r="C100" s="402"/>
      <c r="D100" s="402"/>
      <c r="E100" s="402"/>
      <c r="F100" s="402"/>
      <c r="G100" s="402"/>
      <c r="H100" s="402"/>
      <c r="I100" s="402"/>
    </row>
    <row r="101" spans="1:9" ht="13.5">
      <c r="A101" s="402"/>
      <c r="B101" s="402"/>
      <c r="C101" s="402"/>
      <c r="D101" s="402"/>
      <c r="E101" s="402"/>
      <c r="F101" s="402"/>
      <c r="G101" s="402"/>
      <c r="H101" s="402"/>
      <c r="I101" s="402"/>
    </row>
    <row r="102" spans="1:9" ht="13.5">
      <c r="A102" s="402"/>
      <c r="B102" s="402"/>
      <c r="C102" s="402"/>
      <c r="D102" s="402"/>
      <c r="E102" s="402"/>
      <c r="F102" s="402"/>
      <c r="G102" s="402"/>
      <c r="H102" s="402"/>
      <c r="I102" s="402"/>
    </row>
    <row r="103" spans="1:9" ht="13.5">
      <c r="A103" s="402"/>
      <c r="B103" s="402"/>
      <c r="C103" s="402"/>
      <c r="D103" s="402"/>
      <c r="E103" s="402"/>
      <c r="F103" s="402"/>
      <c r="G103" s="402"/>
      <c r="H103" s="402"/>
      <c r="I103" s="402"/>
    </row>
    <row r="104" spans="1:9" ht="13.5">
      <c r="A104" s="402"/>
      <c r="B104" s="402"/>
      <c r="C104" s="402"/>
      <c r="D104" s="402"/>
      <c r="E104" s="402"/>
      <c r="F104" s="402"/>
      <c r="G104" s="402"/>
      <c r="H104" s="402"/>
      <c r="I104" s="402"/>
    </row>
    <row r="105" spans="1:9" ht="13.5">
      <c r="A105" s="402"/>
      <c r="B105" s="402"/>
      <c r="C105" s="402"/>
      <c r="D105" s="402"/>
      <c r="E105" s="402"/>
      <c r="F105" s="402"/>
      <c r="G105" s="402"/>
      <c r="H105" s="402"/>
      <c r="I105" s="402"/>
    </row>
    <row r="106" spans="1:9" ht="13.5">
      <c r="A106" s="402"/>
      <c r="B106" s="402"/>
      <c r="C106" s="402"/>
      <c r="D106" s="402"/>
      <c r="E106" s="402"/>
      <c r="F106" s="402"/>
      <c r="G106" s="402"/>
      <c r="H106" s="402"/>
      <c r="I106" s="402"/>
    </row>
    <row r="107" spans="1:9" ht="13.5">
      <c r="A107" s="402"/>
      <c r="B107" s="402"/>
      <c r="C107" s="402"/>
      <c r="D107" s="402"/>
      <c r="E107" s="402"/>
      <c r="F107" s="402"/>
      <c r="G107" s="402"/>
      <c r="H107" s="402"/>
      <c r="I107" s="402"/>
    </row>
    <row r="108" spans="1:9" ht="13.5">
      <c r="A108" s="402"/>
      <c r="B108" s="402"/>
      <c r="C108" s="402"/>
      <c r="D108" s="402"/>
      <c r="E108" s="402"/>
      <c r="F108" s="402"/>
      <c r="G108" s="402"/>
      <c r="H108" s="402"/>
      <c r="I108" s="402"/>
    </row>
    <row r="109" spans="1:9" ht="13.5">
      <c r="A109" s="402"/>
      <c r="B109" s="402"/>
      <c r="C109" s="402"/>
      <c r="D109" s="402"/>
      <c r="E109" s="402"/>
      <c r="F109" s="402"/>
      <c r="G109" s="402"/>
      <c r="H109" s="402"/>
      <c r="I109" s="402"/>
    </row>
    <row r="110" spans="1:9" ht="13.5">
      <c r="A110" s="402"/>
      <c r="B110" s="402"/>
      <c r="C110" s="402"/>
      <c r="D110" s="402"/>
      <c r="E110" s="402"/>
      <c r="F110" s="402"/>
      <c r="G110" s="402"/>
      <c r="H110" s="402"/>
      <c r="I110" s="402"/>
    </row>
    <row r="111" spans="1:9" ht="13.5">
      <c r="A111" s="402"/>
      <c r="B111" s="402"/>
      <c r="C111" s="402"/>
      <c r="D111" s="402"/>
      <c r="E111" s="402"/>
      <c r="F111" s="402"/>
      <c r="G111" s="402"/>
      <c r="H111" s="402"/>
      <c r="I111" s="402"/>
    </row>
    <row r="112" spans="1:9" ht="13.5">
      <c r="A112" s="402"/>
      <c r="B112" s="402"/>
      <c r="C112" s="402"/>
      <c r="D112" s="402"/>
      <c r="E112" s="402"/>
      <c r="F112" s="402"/>
      <c r="G112" s="402"/>
      <c r="H112" s="402"/>
      <c r="I112" s="402"/>
    </row>
    <row r="113" spans="1:9" ht="13.5">
      <c r="A113" s="402"/>
      <c r="B113" s="402"/>
      <c r="C113" s="402"/>
      <c r="D113" s="402"/>
      <c r="E113" s="402"/>
      <c r="F113" s="402"/>
      <c r="G113" s="402"/>
      <c r="H113" s="402"/>
      <c r="I113" s="402"/>
    </row>
    <row r="114" spans="1:9" ht="13.5">
      <c r="A114" s="402"/>
      <c r="B114" s="402"/>
      <c r="C114" s="402"/>
      <c r="D114" s="402"/>
      <c r="E114" s="402"/>
      <c r="F114" s="402"/>
      <c r="G114" s="402"/>
      <c r="H114" s="402"/>
      <c r="I114" s="402"/>
    </row>
    <row r="115" spans="1:9" ht="13.5">
      <c r="A115" s="402"/>
      <c r="B115" s="402"/>
      <c r="C115" s="402"/>
      <c r="D115" s="402"/>
      <c r="E115" s="402"/>
      <c r="F115" s="402"/>
      <c r="G115" s="402"/>
      <c r="H115" s="402"/>
      <c r="I115" s="402"/>
    </row>
    <row r="116" spans="1:9" ht="13.5">
      <c r="A116" s="402"/>
      <c r="B116" s="402"/>
      <c r="C116" s="402"/>
      <c r="D116" s="402"/>
      <c r="E116" s="402"/>
      <c r="F116" s="402"/>
      <c r="G116" s="402"/>
      <c r="H116" s="402"/>
      <c r="I116" s="402"/>
    </row>
    <row r="117" spans="1:9" ht="13.5">
      <c r="A117" s="402"/>
      <c r="B117" s="402"/>
      <c r="C117" s="402"/>
      <c r="D117" s="402"/>
      <c r="E117" s="402"/>
      <c r="F117" s="402"/>
      <c r="G117" s="402"/>
      <c r="H117" s="402"/>
      <c r="I117" s="402"/>
    </row>
    <row r="118" spans="1:9" ht="13.5">
      <c r="A118" s="402"/>
      <c r="B118" s="402"/>
      <c r="C118" s="402"/>
      <c r="D118" s="402"/>
      <c r="E118" s="402"/>
      <c r="F118" s="402"/>
      <c r="G118" s="402"/>
      <c r="H118" s="402"/>
      <c r="I118" s="402"/>
    </row>
  </sheetData>
  <mergeCells count="37">
    <mergeCell ref="C51:E51"/>
    <mergeCell ref="C47:E47"/>
    <mergeCell ref="C48:E48"/>
    <mergeCell ref="C49:E49"/>
    <mergeCell ref="C50:E50"/>
    <mergeCell ref="J3:J50"/>
    <mergeCell ref="A1:J1"/>
    <mergeCell ref="C41:E41"/>
    <mergeCell ref="H41:H46"/>
    <mergeCell ref="I41:I46"/>
    <mergeCell ref="C42:E42"/>
    <mergeCell ref="C43:E43"/>
    <mergeCell ref="C44:E44"/>
    <mergeCell ref="C45:E45"/>
    <mergeCell ref="C46:E46"/>
    <mergeCell ref="D29:D36"/>
    <mergeCell ref="E29:E36"/>
    <mergeCell ref="F29:F36"/>
    <mergeCell ref="D38:E38"/>
    <mergeCell ref="D39:E39"/>
    <mergeCell ref="C40:E40"/>
    <mergeCell ref="F6:F11"/>
    <mergeCell ref="I6:I11"/>
    <mergeCell ref="D13:D14"/>
    <mergeCell ref="D17:D19"/>
    <mergeCell ref="A3:A50"/>
    <mergeCell ref="B3:B50"/>
    <mergeCell ref="C3:C39"/>
    <mergeCell ref="D3:D12"/>
    <mergeCell ref="E6:E11"/>
    <mergeCell ref="D20:D21"/>
    <mergeCell ref="G20:G21"/>
    <mergeCell ref="H20:H21"/>
    <mergeCell ref="I20:I21"/>
    <mergeCell ref="D22:D27"/>
    <mergeCell ref="E22:E24"/>
    <mergeCell ref="F22:F2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dimension ref="A1:XEH159"/>
  <sheetViews>
    <sheetView topLeftCell="A145" workbookViewId="0">
      <selection activeCell="J3" sqref="J3:J12"/>
    </sheetView>
  </sheetViews>
  <sheetFormatPr defaultColWidth="8.75" defaultRowHeight="13.5"/>
  <cols>
    <col min="1" max="1" width="5.25" style="405" customWidth="1"/>
    <col min="2" max="2" width="6.875" style="405" customWidth="1"/>
    <col min="3" max="3" width="15" style="405" customWidth="1"/>
    <col min="4" max="4" width="7" style="405" customWidth="1"/>
    <col min="5" max="5" width="24.5" style="405" customWidth="1"/>
    <col min="6" max="6" width="5.625" style="405" customWidth="1"/>
    <col min="7" max="7" width="9.375" style="431" customWidth="1"/>
    <col min="8" max="8" width="11.375" style="431" customWidth="1"/>
    <col min="9" max="9" width="13.25" style="431" customWidth="1"/>
    <col min="10" max="10" width="13.625" style="405" customWidth="1"/>
    <col min="11" max="16361" width="8.75" style="405"/>
    <col min="16362" max="16362" width="8.75" style="406"/>
    <col min="16363" max="16384" width="8.75" style="216"/>
  </cols>
  <sheetData>
    <row r="1" spans="1:10 16362:16362" ht="23.1" customHeight="1">
      <c r="A1" s="896" t="s">
        <v>1541</v>
      </c>
      <c r="B1" s="896"/>
      <c r="C1" s="896"/>
      <c r="D1" s="896"/>
      <c r="E1" s="896"/>
      <c r="F1" s="896"/>
      <c r="G1" s="896"/>
      <c r="H1" s="896"/>
      <c r="I1" s="896"/>
      <c r="J1" s="897"/>
    </row>
    <row r="2" spans="1:10 16362:16362" s="410" customFormat="1" ht="24">
      <c r="A2" s="407" t="s">
        <v>1</v>
      </c>
      <c r="B2" s="407" t="s">
        <v>1362</v>
      </c>
      <c r="C2" s="407" t="s">
        <v>1419</v>
      </c>
      <c r="D2" s="887" t="s">
        <v>1365</v>
      </c>
      <c r="E2" s="887"/>
      <c r="F2" s="407" t="s">
        <v>533</v>
      </c>
      <c r="G2" s="408" t="s">
        <v>1366</v>
      </c>
      <c r="H2" s="408" t="s">
        <v>695</v>
      </c>
      <c r="I2" s="409" t="s">
        <v>1367</v>
      </c>
      <c r="J2" s="556" t="s">
        <v>1805</v>
      </c>
    </row>
    <row r="3" spans="1:10 16362:16362" s="405" customFormat="1" ht="18" customHeight="1">
      <c r="A3" s="886">
        <v>1</v>
      </c>
      <c r="B3" s="886" t="s">
        <v>1420</v>
      </c>
      <c r="C3" s="411" t="s">
        <v>1421</v>
      </c>
      <c r="D3" s="886" t="s">
        <v>1422</v>
      </c>
      <c r="E3" s="886"/>
      <c r="F3" s="411" t="s">
        <v>1372</v>
      </c>
      <c r="G3" s="412">
        <v>700</v>
      </c>
      <c r="H3" s="413">
        <f>I3/G3</f>
        <v>288.85714285714283</v>
      </c>
      <c r="I3" s="412">
        <v>202200</v>
      </c>
      <c r="J3" s="887">
        <f>ROUND(I12*0.8,0)</f>
        <v>233968</v>
      </c>
    </row>
    <row r="4" spans="1:10 16362:16362" s="405" customFormat="1" ht="18" customHeight="1">
      <c r="A4" s="886"/>
      <c r="B4" s="886"/>
      <c r="C4" s="411" t="s">
        <v>281</v>
      </c>
      <c r="D4" s="886" t="s">
        <v>1423</v>
      </c>
      <c r="E4" s="886"/>
      <c r="F4" s="411" t="s">
        <v>1388</v>
      </c>
      <c r="G4" s="412">
        <v>104</v>
      </c>
      <c r="H4" s="413">
        <v>350</v>
      </c>
      <c r="I4" s="412">
        <f>G4*H4</f>
        <v>36400</v>
      </c>
      <c r="J4" s="898"/>
    </row>
    <row r="5" spans="1:10 16362:16362" s="410" customFormat="1" ht="18" customHeight="1">
      <c r="A5" s="888"/>
      <c r="B5" s="888"/>
      <c r="C5" s="888" t="s">
        <v>1424</v>
      </c>
      <c r="D5" s="888"/>
      <c r="E5" s="888"/>
      <c r="F5" s="414"/>
      <c r="G5" s="409"/>
      <c r="H5" s="409"/>
      <c r="I5" s="415">
        <f>I3+I4</f>
        <v>238600</v>
      </c>
      <c r="J5" s="898"/>
      <c r="XEH5" s="416"/>
    </row>
    <row r="6" spans="1:10 16362:16362" s="405" customFormat="1" ht="18" customHeight="1">
      <c r="A6" s="886"/>
      <c r="B6" s="886"/>
      <c r="C6" s="886" t="s">
        <v>1408</v>
      </c>
      <c r="D6" s="886"/>
      <c r="E6" s="886"/>
      <c r="F6" s="886" t="s">
        <v>1376</v>
      </c>
      <c r="G6" s="889">
        <v>1</v>
      </c>
      <c r="H6" s="885">
        <f>I5*0.1</f>
        <v>23860</v>
      </c>
      <c r="I6" s="885">
        <f>G6*H6</f>
        <v>23860</v>
      </c>
      <c r="J6" s="898"/>
    </row>
    <row r="7" spans="1:10 16362:16362" s="405" customFormat="1" ht="18" customHeight="1">
      <c r="A7" s="886"/>
      <c r="B7" s="886"/>
      <c r="C7" s="886" t="s">
        <v>1425</v>
      </c>
      <c r="D7" s="886"/>
      <c r="E7" s="886"/>
      <c r="F7" s="886"/>
      <c r="G7" s="889"/>
      <c r="H7" s="885"/>
      <c r="I7" s="885"/>
      <c r="J7" s="898"/>
    </row>
    <row r="8" spans="1:10 16362:16362" s="405" customFormat="1" ht="18" customHeight="1">
      <c r="A8" s="886"/>
      <c r="B8" s="886"/>
      <c r="C8" s="886" t="s">
        <v>1409</v>
      </c>
      <c r="D8" s="886"/>
      <c r="E8" s="886"/>
      <c r="F8" s="886"/>
      <c r="G8" s="889"/>
      <c r="H8" s="885"/>
      <c r="I8" s="885"/>
      <c r="J8" s="898"/>
    </row>
    <row r="9" spans="1:10 16362:16362" s="405" customFormat="1" ht="18" customHeight="1">
      <c r="A9" s="886"/>
      <c r="B9" s="886"/>
      <c r="C9" s="886" t="s">
        <v>1410</v>
      </c>
      <c r="D9" s="886"/>
      <c r="E9" s="886"/>
      <c r="F9" s="886"/>
      <c r="G9" s="889"/>
      <c r="H9" s="885"/>
      <c r="I9" s="885"/>
      <c r="J9" s="898"/>
    </row>
    <row r="10" spans="1:10 16362:16362" s="405" customFormat="1" ht="18" customHeight="1">
      <c r="A10" s="886"/>
      <c r="B10" s="886"/>
      <c r="C10" s="886" t="s">
        <v>1426</v>
      </c>
      <c r="D10" s="886"/>
      <c r="E10" s="886"/>
      <c r="F10" s="411" t="s">
        <v>1376</v>
      </c>
      <c r="G10" s="413">
        <v>1</v>
      </c>
      <c r="H10" s="417">
        <f>I10</f>
        <v>30000</v>
      </c>
      <c r="I10" s="417">
        <v>30000</v>
      </c>
      <c r="J10" s="898"/>
    </row>
    <row r="11" spans="1:10 16362:16362" s="410" customFormat="1" ht="18" customHeight="1">
      <c r="A11" s="888"/>
      <c r="B11" s="888"/>
      <c r="C11" s="888" t="s">
        <v>1427</v>
      </c>
      <c r="D11" s="888"/>
      <c r="E11" s="888"/>
      <c r="F11" s="414"/>
      <c r="G11" s="409"/>
      <c r="H11" s="409"/>
      <c r="I11" s="415">
        <f>I6+I7+I8+I9+I10</f>
        <v>53860</v>
      </c>
      <c r="J11" s="898"/>
    </row>
    <row r="12" spans="1:10 16362:16362" s="405" customFormat="1" ht="18" customHeight="1">
      <c r="A12" s="411"/>
      <c r="B12" s="411"/>
      <c r="C12" s="888" t="s">
        <v>1428</v>
      </c>
      <c r="D12" s="888"/>
      <c r="E12" s="888"/>
      <c r="F12" s="411"/>
      <c r="G12" s="409"/>
      <c r="H12" s="409"/>
      <c r="I12" s="415">
        <f>I5+I11</f>
        <v>292460</v>
      </c>
      <c r="J12" s="898"/>
    </row>
    <row r="13" spans="1:10 16362:16362" s="418" customFormat="1" ht="18" customHeight="1">
      <c r="A13" s="886">
        <v>2</v>
      </c>
      <c r="B13" s="886" t="s">
        <v>1429</v>
      </c>
      <c r="C13" s="886" t="s">
        <v>1430</v>
      </c>
      <c r="D13" s="886" t="s">
        <v>1431</v>
      </c>
      <c r="E13" s="886"/>
      <c r="F13" s="411" t="s">
        <v>1372</v>
      </c>
      <c r="G13" s="412">
        <v>2157</v>
      </c>
      <c r="H13" s="413">
        <v>122.021325915624</v>
      </c>
      <c r="I13" s="412">
        <v>263200</v>
      </c>
      <c r="J13" s="899">
        <f>ROUND(I40*0.8,0)</f>
        <v>922130</v>
      </c>
    </row>
    <row r="14" spans="1:10 16362:16362" s="418" customFormat="1" ht="18" customHeight="1">
      <c r="A14" s="886"/>
      <c r="B14" s="886"/>
      <c r="C14" s="886"/>
      <c r="D14" s="886" t="s">
        <v>1432</v>
      </c>
      <c r="E14" s="886"/>
      <c r="F14" s="411" t="s">
        <v>1372</v>
      </c>
      <c r="G14" s="412">
        <v>500</v>
      </c>
      <c r="H14" s="413">
        <v>42.6</v>
      </c>
      <c r="I14" s="412">
        <v>21300</v>
      </c>
      <c r="J14" s="900"/>
    </row>
    <row r="15" spans="1:10 16362:16362" s="418" customFormat="1" ht="18" customHeight="1">
      <c r="A15" s="886"/>
      <c r="B15" s="886"/>
      <c r="C15" s="886"/>
      <c r="D15" s="886" t="s">
        <v>1433</v>
      </c>
      <c r="E15" s="886"/>
      <c r="F15" s="411" t="s">
        <v>1372</v>
      </c>
      <c r="G15" s="412">
        <v>351.53</v>
      </c>
      <c r="H15" s="413">
        <f t="shared" ref="H15" si="0">I15/G15</f>
        <v>862.43279378715908</v>
      </c>
      <c r="I15" s="412">
        <v>303171</v>
      </c>
      <c r="J15" s="900"/>
    </row>
    <row r="16" spans="1:10 16362:16362" s="418" customFormat="1" ht="18" customHeight="1">
      <c r="A16" s="886"/>
      <c r="B16" s="886"/>
      <c r="C16" s="886"/>
      <c r="D16" s="886" t="s">
        <v>1434</v>
      </c>
      <c r="E16" s="411" t="s">
        <v>1435</v>
      </c>
      <c r="F16" s="411" t="s">
        <v>1372</v>
      </c>
      <c r="G16" s="412">
        <v>160</v>
      </c>
      <c r="H16" s="419">
        <v>45</v>
      </c>
      <c r="I16" s="412">
        <v>7200</v>
      </c>
      <c r="J16" s="900"/>
    </row>
    <row r="17" spans="1:16362" s="418" customFormat="1" ht="18" customHeight="1">
      <c r="A17" s="886"/>
      <c r="B17" s="886"/>
      <c r="C17" s="886"/>
      <c r="D17" s="886"/>
      <c r="E17" s="411" t="s">
        <v>1436</v>
      </c>
      <c r="F17" s="411" t="s">
        <v>1372</v>
      </c>
      <c r="G17" s="412">
        <v>160</v>
      </c>
      <c r="H17" s="419">
        <v>260</v>
      </c>
      <c r="I17" s="412">
        <v>41600</v>
      </c>
      <c r="J17" s="900"/>
    </row>
    <row r="18" spans="1:16362" s="418" customFormat="1" ht="18" customHeight="1">
      <c r="A18" s="886"/>
      <c r="B18" s="886"/>
      <c r="C18" s="886"/>
      <c r="D18" s="886"/>
      <c r="E18" s="411" t="s">
        <v>1437</v>
      </c>
      <c r="F18" s="411" t="s">
        <v>1372</v>
      </c>
      <c r="G18" s="412">
        <v>400</v>
      </c>
      <c r="H18" s="419">
        <v>50</v>
      </c>
      <c r="I18" s="412">
        <f>G18*H18</f>
        <v>20000</v>
      </c>
      <c r="J18" s="900"/>
    </row>
    <row r="19" spans="1:16362" s="418" customFormat="1" ht="18" customHeight="1">
      <c r="A19" s="886"/>
      <c r="B19" s="886"/>
      <c r="C19" s="886"/>
      <c r="D19" s="886"/>
      <c r="E19" s="411" t="s">
        <v>1438</v>
      </c>
      <c r="F19" s="411" t="s">
        <v>1372</v>
      </c>
      <c r="G19" s="412">
        <v>400</v>
      </c>
      <c r="H19" s="419">
        <v>280</v>
      </c>
      <c r="I19" s="412">
        <f>G19*H19</f>
        <v>112000</v>
      </c>
      <c r="J19" s="900"/>
    </row>
    <row r="20" spans="1:16362" s="418" customFormat="1" ht="18" customHeight="1">
      <c r="A20" s="886"/>
      <c r="B20" s="886"/>
      <c r="C20" s="886"/>
      <c r="D20" s="886"/>
      <c r="E20" s="411" t="s">
        <v>1439</v>
      </c>
      <c r="F20" s="411" t="s">
        <v>1372</v>
      </c>
      <c r="G20" s="412">
        <v>160</v>
      </c>
      <c r="H20" s="419">
        <v>200</v>
      </c>
      <c r="I20" s="412">
        <v>32000</v>
      </c>
      <c r="J20" s="900"/>
    </row>
    <row r="21" spans="1:16362" s="418" customFormat="1" ht="18" customHeight="1">
      <c r="A21" s="886"/>
      <c r="B21" s="886"/>
      <c r="C21" s="886"/>
      <c r="D21" s="886"/>
      <c r="E21" s="411" t="s">
        <v>1440</v>
      </c>
      <c r="F21" s="411" t="s">
        <v>1441</v>
      </c>
      <c r="G21" s="412">
        <v>8</v>
      </c>
      <c r="H21" s="419">
        <v>3000</v>
      </c>
      <c r="I21" s="412">
        <v>24000</v>
      </c>
      <c r="J21" s="900"/>
    </row>
    <row r="22" spans="1:16362" s="418" customFormat="1" ht="18" customHeight="1">
      <c r="A22" s="886"/>
      <c r="B22" s="886"/>
      <c r="C22" s="886"/>
      <c r="D22" s="886"/>
      <c r="E22" s="411" t="s">
        <v>1442</v>
      </c>
      <c r="F22" s="411" t="s">
        <v>1376</v>
      </c>
      <c r="G22" s="412">
        <v>8</v>
      </c>
      <c r="H22" s="419">
        <v>18000</v>
      </c>
      <c r="I22" s="412">
        <v>144000</v>
      </c>
      <c r="J22" s="900"/>
    </row>
    <row r="23" spans="1:16362" s="418" customFormat="1" ht="18" customHeight="1">
      <c r="A23" s="886"/>
      <c r="B23" s="886"/>
      <c r="C23" s="886"/>
      <c r="D23" s="886"/>
      <c r="E23" s="411" t="s">
        <v>1443</v>
      </c>
      <c r="F23" s="411" t="s">
        <v>1376</v>
      </c>
      <c r="G23" s="412">
        <v>8</v>
      </c>
      <c r="H23" s="419">
        <v>1000</v>
      </c>
      <c r="I23" s="412">
        <v>8000</v>
      </c>
      <c r="J23" s="900"/>
    </row>
    <row r="24" spans="1:16362" s="418" customFormat="1" ht="18" customHeight="1">
      <c r="A24" s="886"/>
      <c r="B24" s="886"/>
      <c r="C24" s="886"/>
      <c r="D24" s="886" t="s">
        <v>1444</v>
      </c>
      <c r="E24" s="411" t="s">
        <v>1435</v>
      </c>
      <c r="F24" s="411" t="s">
        <v>1372</v>
      </c>
      <c r="G24" s="412">
        <v>10</v>
      </c>
      <c r="H24" s="419">
        <v>45</v>
      </c>
      <c r="I24" s="412">
        <v>450</v>
      </c>
      <c r="J24" s="900"/>
    </row>
    <row r="25" spans="1:16362" s="418" customFormat="1" ht="18" customHeight="1">
      <c r="A25" s="886"/>
      <c r="B25" s="886"/>
      <c r="C25" s="886"/>
      <c r="D25" s="886"/>
      <c r="E25" s="411" t="s">
        <v>1436</v>
      </c>
      <c r="F25" s="411" t="s">
        <v>1372</v>
      </c>
      <c r="G25" s="412">
        <v>10</v>
      </c>
      <c r="H25" s="419">
        <v>260</v>
      </c>
      <c r="I25" s="412">
        <v>2600</v>
      </c>
      <c r="J25" s="900"/>
    </row>
    <row r="26" spans="1:16362" s="418" customFormat="1" ht="18" customHeight="1">
      <c r="A26" s="886"/>
      <c r="B26" s="886"/>
      <c r="C26" s="886"/>
      <c r="D26" s="886"/>
      <c r="E26" s="411" t="s">
        <v>1437</v>
      </c>
      <c r="F26" s="411" t="s">
        <v>1372</v>
      </c>
      <c r="G26" s="412">
        <v>30</v>
      </c>
      <c r="H26" s="419">
        <v>50</v>
      </c>
      <c r="I26" s="412">
        <v>1500</v>
      </c>
      <c r="J26" s="900"/>
    </row>
    <row r="27" spans="1:16362" s="418" customFormat="1" ht="18" customHeight="1">
      <c r="A27" s="886"/>
      <c r="B27" s="886"/>
      <c r="C27" s="886"/>
      <c r="D27" s="886"/>
      <c r="E27" s="411" t="s">
        <v>1438</v>
      </c>
      <c r="F27" s="411" t="s">
        <v>1372</v>
      </c>
      <c r="G27" s="412">
        <v>30</v>
      </c>
      <c r="H27" s="419">
        <v>280</v>
      </c>
      <c r="I27" s="412">
        <v>8400</v>
      </c>
      <c r="J27" s="900"/>
    </row>
    <row r="28" spans="1:16362" s="418" customFormat="1" ht="18" customHeight="1">
      <c r="A28" s="886"/>
      <c r="B28" s="886"/>
      <c r="C28" s="886"/>
      <c r="D28" s="886"/>
      <c r="E28" s="411" t="s">
        <v>1439</v>
      </c>
      <c r="F28" s="411" t="s">
        <v>1372</v>
      </c>
      <c r="G28" s="412">
        <v>10</v>
      </c>
      <c r="H28" s="419">
        <v>200</v>
      </c>
      <c r="I28" s="412">
        <v>2000</v>
      </c>
      <c r="J28" s="900"/>
    </row>
    <row r="29" spans="1:16362" s="418" customFormat="1" ht="18" customHeight="1">
      <c r="A29" s="886"/>
      <c r="B29" s="886"/>
      <c r="C29" s="886"/>
      <c r="D29" s="886"/>
      <c r="E29" s="411" t="s">
        <v>1445</v>
      </c>
      <c r="F29" s="411" t="s">
        <v>1376</v>
      </c>
      <c r="G29" s="412">
        <v>1</v>
      </c>
      <c r="H29" s="419">
        <v>10000</v>
      </c>
      <c r="I29" s="412">
        <v>10000</v>
      </c>
      <c r="J29" s="900"/>
    </row>
    <row r="30" spans="1:16362" s="418" customFormat="1" ht="18" customHeight="1">
      <c r="A30" s="888"/>
      <c r="B30" s="888"/>
      <c r="C30" s="886"/>
      <c r="D30" s="886"/>
      <c r="E30" s="411" t="s">
        <v>1443</v>
      </c>
      <c r="F30" s="411" t="s">
        <v>1376</v>
      </c>
      <c r="G30" s="412">
        <v>1</v>
      </c>
      <c r="H30" s="419">
        <v>1000</v>
      </c>
      <c r="I30" s="412">
        <v>1000</v>
      </c>
      <c r="J30" s="900"/>
      <c r="K30" s="410"/>
      <c r="L30" s="410"/>
      <c r="M30" s="410"/>
      <c r="N30" s="410"/>
      <c r="O30" s="410"/>
      <c r="P30" s="410"/>
      <c r="Q30" s="410"/>
      <c r="R30" s="410"/>
      <c r="S30" s="410"/>
      <c r="T30" s="410"/>
      <c r="U30" s="410"/>
      <c r="V30" s="410"/>
      <c r="W30" s="410"/>
      <c r="X30" s="410"/>
      <c r="Y30" s="410"/>
      <c r="Z30" s="410"/>
      <c r="AA30" s="410"/>
      <c r="AB30" s="410"/>
      <c r="AC30" s="410"/>
      <c r="AD30" s="410"/>
      <c r="AE30" s="410"/>
      <c r="AF30" s="410"/>
      <c r="AG30" s="410"/>
      <c r="AH30" s="410"/>
      <c r="AI30" s="410"/>
      <c r="AJ30" s="410"/>
      <c r="AK30" s="410"/>
      <c r="AL30" s="410"/>
      <c r="AM30" s="410"/>
      <c r="AN30" s="410"/>
      <c r="AO30" s="410"/>
      <c r="AP30" s="410"/>
      <c r="AQ30" s="410"/>
      <c r="AR30" s="410"/>
      <c r="AS30" s="410"/>
      <c r="AT30" s="410"/>
      <c r="AU30" s="410"/>
      <c r="AV30" s="410"/>
      <c r="AW30" s="410"/>
      <c r="AX30" s="410"/>
      <c r="AY30" s="410"/>
      <c r="AZ30" s="410"/>
      <c r="BA30" s="410"/>
      <c r="BB30" s="410"/>
      <c r="BC30" s="410"/>
      <c r="BD30" s="410"/>
      <c r="BE30" s="410"/>
      <c r="BF30" s="410"/>
      <c r="BG30" s="410"/>
      <c r="BH30" s="410"/>
      <c r="BI30" s="410"/>
      <c r="BJ30" s="410"/>
      <c r="BK30" s="410"/>
      <c r="BL30" s="410"/>
      <c r="BM30" s="410"/>
      <c r="BN30" s="410"/>
      <c r="BO30" s="410"/>
      <c r="BP30" s="410"/>
      <c r="BQ30" s="410"/>
      <c r="BR30" s="410"/>
      <c r="BS30" s="410"/>
      <c r="BT30" s="410"/>
      <c r="BU30" s="410"/>
      <c r="BV30" s="410"/>
      <c r="BW30" s="410"/>
      <c r="BX30" s="410"/>
      <c r="BY30" s="410"/>
      <c r="BZ30" s="410"/>
      <c r="CA30" s="410"/>
      <c r="CB30" s="410"/>
      <c r="CC30" s="410"/>
      <c r="CD30" s="410"/>
      <c r="CE30" s="410"/>
      <c r="CF30" s="410"/>
      <c r="CG30" s="410"/>
      <c r="CH30" s="410"/>
      <c r="CI30" s="410"/>
      <c r="CJ30" s="410"/>
      <c r="CK30" s="410"/>
      <c r="CL30" s="410"/>
      <c r="CM30" s="410"/>
      <c r="CN30" s="410"/>
      <c r="CO30" s="410"/>
      <c r="CP30" s="410"/>
      <c r="CQ30" s="410"/>
      <c r="CR30" s="410"/>
      <c r="CS30" s="410"/>
      <c r="CT30" s="410"/>
      <c r="CU30" s="410"/>
      <c r="CV30" s="410"/>
      <c r="CW30" s="410"/>
      <c r="CX30" s="410"/>
      <c r="CY30" s="410"/>
      <c r="CZ30" s="410"/>
      <c r="DA30" s="410"/>
      <c r="DB30" s="410"/>
      <c r="DC30" s="410"/>
      <c r="DD30" s="410"/>
      <c r="DE30" s="410"/>
      <c r="DF30" s="410"/>
      <c r="DG30" s="410"/>
      <c r="DH30" s="410"/>
      <c r="DI30" s="410"/>
      <c r="DJ30" s="410"/>
      <c r="DK30" s="410"/>
      <c r="DL30" s="410"/>
      <c r="DM30" s="410"/>
      <c r="DN30" s="410"/>
      <c r="DO30" s="410"/>
      <c r="DP30" s="410"/>
      <c r="DQ30" s="410"/>
      <c r="DR30" s="410"/>
      <c r="DS30" s="410"/>
      <c r="DT30" s="410"/>
      <c r="DU30" s="410"/>
      <c r="DV30" s="410"/>
      <c r="DW30" s="410"/>
      <c r="DX30" s="410"/>
      <c r="DY30" s="410"/>
      <c r="DZ30" s="410"/>
      <c r="EA30" s="410"/>
      <c r="EB30" s="410"/>
      <c r="EC30" s="410"/>
      <c r="ED30" s="410"/>
      <c r="EE30" s="410"/>
      <c r="EF30" s="410"/>
      <c r="EG30" s="410"/>
      <c r="EH30" s="410"/>
      <c r="EI30" s="410"/>
      <c r="EJ30" s="410"/>
      <c r="EK30" s="410"/>
      <c r="EL30" s="410"/>
      <c r="EM30" s="410"/>
      <c r="EN30" s="410"/>
      <c r="EO30" s="410"/>
      <c r="EP30" s="410"/>
      <c r="EQ30" s="410"/>
      <c r="ER30" s="410"/>
      <c r="ES30" s="410"/>
      <c r="ET30" s="410"/>
      <c r="EU30" s="410"/>
      <c r="EV30" s="410"/>
      <c r="EW30" s="410"/>
      <c r="EX30" s="410"/>
      <c r="EY30" s="410"/>
      <c r="EZ30" s="410"/>
      <c r="FA30" s="410"/>
      <c r="FB30" s="410"/>
      <c r="FC30" s="410"/>
      <c r="FD30" s="410"/>
      <c r="FE30" s="410"/>
      <c r="FF30" s="410"/>
      <c r="FG30" s="410"/>
      <c r="FH30" s="410"/>
      <c r="FI30" s="410"/>
      <c r="FJ30" s="410"/>
      <c r="FK30" s="410"/>
      <c r="FL30" s="410"/>
      <c r="FM30" s="410"/>
      <c r="FN30" s="410"/>
      <c r="FO30" s="410"/>
      <c r="FP30" s="410"/>
      <c r="FQ30" s="410"/>
      <c r="FR30" s="410"/>
      <c r="FS30" s="410"/>
      <c r="FT30" s="410"/>
      <c r="FU30" s="410"/>
      <c r="FV30" s="410"/>
      <c r="FW30" s="410"/>
      <c r="FX30" s="410"/>
      <c r="FY30" s="410"/>
      <c r="FZ30" s="410"/>
      <c r="GA30" s="410"/>
      <c r="GB30" s="410"/>
      <c r="GC30" s="410"/>
      <c r="GD30" s="410"/>
      <c r="GE30" s="410"/>
      <c r="GF30" s="410"/>
      <c r="GG30" s="410"/>
      <c r="GH30" s="410"/>
      <c r="GI30" s="410"/>
      <c r="GJ30" s="410"/>
      <c r="GK30" s="410"/>
      <c r="GL30" s="410"/>
      <c r="GM30" s="410"/>
      <c r="GN30" s="410"/>
      <c r="GO30" s="410"/>
      <c r="GP30" s="410"/>
      <c r="GQ30" s="410"/>
      <c r="GR30" s="410"/>
      <c r="GS30" s="410"/>
      <c r="GT30" s="410"/>
      <c r="GU30" s="410"/>
      <c r="GV30" s="410"/>
      <c r="GW30" s="410"/>
      <c r="GX30" s="410"/>
      <c r="GY30" s="410"/>
      <c r="GZ30" s="410"/>
      <c r="HA30" s="410"/>
      <c r="HB30" s="410"/>
      <c r="HC30" s="410"/>
      <c r="HD30" s="410"/>
      <c r="HE30" s="410"/>
      <c r="HF30" s="410"/>
      <c r="HG30" s="410"/>
      <c r="HH30" s="410"/>
      <c r="HI30" s="410"/>
      <c r="HJ30" s="410"/>
      <c r="HK30" s="410"/>
      <c r="HL30" s="410"/>
      <c r="HM30" s="410"/>
      <c r="HN30" s="410"/>
      <c r="HO30" s="410"/>
      <c r="HP30" s="410"/>
      <c r="HQ30" s="410"/>
      <c r="HR30" s="410"/>
      <c r="HS30" s="410"/>
      <c r="HT30" s="410"/>
      <c r="HU30" s="410"/>
      <c r="HV30" s="410"/>
      <c r="HW30" s="410"/>
      <c r="HX30" s="410"/>
      <c r="HY30" s="410"/>
      <c r="HZ30" s="410"/>
      <c r="IA30" s="410"/>
      <c r="IB30" s="410"/>
      <c r="IC30" s="410"/>
      <c r="ID30" s="410"/>
      <c r="IE30" s="410"/>
      <c r="IF30" s="410"/>
      <c r="IG30" s="410"/>
      <c r="IH30" s="410"/>
      <c r="II30" s="410"/>
      <c r="IJ30" s="410"/>
      <c r="IK30" s="410"/>
      <c r="IL30" s="410"/>
      <c r="IM30" s="410"/>
      <c r="IN30" s="410"/>
      <c r="IO30" s="410"/>
      <c r="IP30" s="410"/>
      <c r="IQ30" s="410"/>
      <c r="IR30" s="410"/>
      <c r="IS30" s="410"/>
      <c r="IT30" s="410"/>
      <c r="IU30" s="410"/>
      <c r="IV30" s="410"/>
      <c r="IW30" s="410"/>
      <c r="IX30" s="410"/>
      <c r="IY30" s="410"/>
      <c r="IZ30" s="410"/>
      <c r="JA30" s="410"/>
      <c r="JB30" s="410"/>
      <c r="JC30" s="410"/>
      <c r="JD30" s="410"/>
      <c r="JE30" s="410"/>
      <c r="JF30" s="410"/>
      <c r="JG30" s="410"/>
      <c r="JH30" s="410"/>
      <c r="JI30" s="410"/>
      <c r="JJ30" s="410"/>
      <c r="JK30" s="410"/>
      <c r="JL30" s="410"/>
      <c r="JM30" s="410"/>
      <c r="JN30" s="410"/>
      <c r="JO30" s="410"/>
      <c r="JP30" s="410"/>
      <c r="JQ30" s="410"/>
      <c r="JR30" s="410"/>
      <c r="JS30" s="410"/>
      <c r="JT30" s="410"/>
      <c r="JU30" s="410"/>
      <c r="JV30" s="410"/>
      <c r="JW30" s="410"/>
      <c r="JX30" s="410"/>
      <c r="JY30" s="410"/>
      <c r="JZ30" s="410"/>
      <c r="KA30" s="410"/>
      <c r="KB30" s="410"/>
      <c r="KC30" s="410"/>
      <c r="KD30" s="410"/>
      <c r="KE30" s="410"/>
      <c r="KF30" s="410"/>
      <c r="KG30" s="410"/>
      <c r="KH30" s="410"/>
      <c r="KI30" s="410"/>
      <c r="KJ30" s="410"/>
      <c r="KK30" s="410"/>
      <c r="KL30" s="410"/>
      <c r="KM30" s="410"/>
      <c r="KN30" s="410"/>
      <c r="KO30" s="410"/>
      <c r="KP30" s="410"/>
      <c r="KQ30" s="410"/>
      <c r="KR30" s="410"/>
      <c r="KS30" s="410"/>
      <c r="KT30" s="410"/>
      <c r="KU30" s="410"/>
      <c r="KV30" s="410"/>
      <c r="KW30" s="410"/>
      <c r="KX30" s="410"/>
      <c r="KY30" s="410"/>
      <c r="KZ30" s="410"/>
      <c r="LA30" s="410"/>
      <c r="LB30" s="410"/>
      <c r="LC30" s="410"/>
      <c r="LD30" s="410"/>
      <c r="LE30" s="410"/>
      <c r="LF30" s="410"/>
      <c r="LG30" s="410"/>
      <c r="LH30" s="410"/>
      <c r="LI30" s="410"/>
      <c r="LJ30" s="410"/>
      <c r="LK30" s="410"/>
      <c r="LL30" s="410"/>
      <c r="LM30" s="410"/>
      <c r="LN30" s="410"/>
      <c r="LO30" s="410"/>
      <c r="LP30" s="410"/>
      <c r="LQ30" s="410"/>
      <c r="LR30" s="410"/>
      <c r="LS30" s="410"/>
      <c r="LT30" s="410"/>
      <c r="LU30" s="410"/>
      <c r="LV30" s="410"/>
      <c r="LW30" s="410"/>
      <c r="LX30" s="410"/>
      <c r="LY30" s="410"/>
      <c r="LZ30" s="410"/>
      <c r="MA30" s="410"/>
      <c r="MB30" s="410"/>
      <c r="MC30" s="410"/>
      <c r="MD30" s="410"/>
      <c r="ME30" s="410"/>
      <c r="MF30" s="410"/>
      <c r="MG30" s="410"/>
      <c r="MH30" s="410"/>
      <c r="MI30" s="410"/>
      <c r="MJ30" s="410"/>
      <c r="MK30" s="410"/>
      <c r="ML30" s="410"/>
      <c r="MM30" s="410"/>
      <c r="MN30" s="410"/>
      <c r="MO30" s="410"/>
      <c r="MP30" s="410"/>
      <c r="MQ30" s="410"/>
      <c r="MR30" s="410"/>
      <c r="MS30" s="410"/>
      <c r="MT30" s="410"/>
      <c r="MU30" s="410"/>
      <c r="MV30" s="410"/>
      <c r="MW30" s="410"/>
      <c r="MX30" s="410"/>
      <c r="MY30" s="410"/>
      <c r="MZ30" s="410"/>
      <c r="NA30" s="410"/>
      <c r="NB30" s="410"/>
      <c r="NC30" s="410"/>
      <c r="ND30" s="410"/>
      <c r="NE30" s="410"/>
      <c r="NF30" s="410"/>
      <c r="NG30" s="410"/>
      <c r="NH30" s="410"/>
      <c r="NI30" s="410"/>
      <c r="NJ30" s="410"/>
      <c r="NK30" s="410"/>
      <c r="NL30" s="410"/>
      <c r="NM30" s="410"/>
      <c r="NN30" s="410"/>
      <c r="NO30" s="410"/>
      <c r="NP30" s="410"/>
      <c r="NQ30" s="410"/>
      <c r="NR30" s="410"/>
      <c r="NS30" s="410"/>
      <c r="NT30" s="410"/>
      <c r="NU30" s="410"/>
      <c r="NV30" s="410"/>
      <c r="NW30" s="410"/>
      <c r="NX30" s="410"/>
      <c r="NY30" s="410"/>
      <c r="NZ30" s="410"/>
      <c r="OA30" s="410"/>
      <c r="OB30" s="410"/>
      <c r="OC30" s="410"/>
      <c r="OD30" s="410"/>
      <c r="OE30" s="410"/>
      <c r="OF30" s="410"/>
      <c r="OG30" s="410"/>
      <c r="OH30" s="410"/>
      <c r="OI30" s="410"/>
      <c r="OJ30" s="410"/>
      <c r="OK30" s="410"/>
      <c r="OL30" s="410"/>
      <c r="OM30" s="410"/>
      <c r="ON30" s="410"/>
      <c r="OO30" s="410"/>
      <c r="OP30" s="410"/>
      <c r="OQ30" s="410"/>
      <c r="OR30" s="410"/>
      <c r="OS30" s="410"/>
      <c r="OT30" s="410"/>
      <c r="OU30" s="410"/>
      <c r="OV30" s="410"/>
      <c r="OW30" s="410"/>
      <c r="OX30" s="410"/>
      <c r="OY30" s="410"/>
      <c r="OZ30" s="410"/>
      <c r="PA30" s="410"/>
      <c r="PB30" s="410"/>
      <c r="PC30" s="410"/>
      <c r="PD30" s="410"/>
      <c r="PE30" s="410"/>
      <c r="PF30" s="410"/>
      <c r="PG30" s="410"/>
      <c r="PH30" s="410"/>
      <c r="PI30" s="410"/>
      <c r="PJ30" s="410"/>
      <c r="PK30" s="410"/>
      <c r="PL30" s="410"/>
      <c r="PM30" s="410"/>
      <c r="PN30" s="410"/>
      <c r="PO30" s="410"/>
      <c r="PP30" s="410"/>
      <c r="PQ30" s="410"/>
      <c r="PR30" s="410"/>
      <c r="PS30" s="410"/>
      <c r="PT30" s="410"/>
      <c r="PU30" s="410"/>
      <c r="PV30" s="410"/>
      <c r="PW30" s="410"/>
      <c r="PX30" s="410"/>
      <c r="PY30" s="410"/>
      <c r="PZ30" s="410"/>
      <c r="QA30" s="410"/>
      <c r="QB30" s="410"/>
      <c r="QC30" s="410"/>
      <c r="QD30" s="410"/>
      <c r="QE30" s="410"/>
      <c r="QF30" s="410"/>
      <c r="QG30" s="410"/>
      <c r="QH30" s="410"/>
      <c r="QI30" s="410"/>
      <c r="QJ30" s="410"/>
      <c r="QK30" s="410"/>
      <c r="QL30" s="410"/>
      <c r="QM30" s="410"/>
      <c r="QN30" s="410"/>
      <c r="QO30" s="410"/>
      <c r="QP30" s="410"/>
      <c r="QQ30" s="410"/>
      <c r="QR30" s="410"/>
      <c r="QS30" s="410"/>
      <c r="QT30" s="410"/>
      <c r="QU30" s="410"/>
      <c r="QV30" s="410"/>
      <c r="QW30" s="410"/>
      <c r="QX30" s="410"/>
      <c r="QY30" s="410"/>
      <c r="QZ30" s="410"/>
      <c r="RA30" s="410"/>
      <c r="RB30" s="410"/>
      <c r="RC30" s="410"/>
      <c r="RD30" s="410"/>
      <c r="RE30" s="410"/>
      <c r="RF30" s="410"/>
      <c r="RG30" s="410"/>
      <c r="RH30" s="410"/>
      <c r="RI30" s="410"/>
      <c r="RJ30" s="410"/>
      <c r="RK30" s="410"/>
      <c r="RL30" s="410"/>
      <c r="RM30" s="410"/>
      <c r="RN30" s="410"/>
      <c r="RO30" s="410"/>
      <c r="RP30" s="410"/>
      <c r="RQ30" s="410"/>
      <c r="RR30" s="410"/>
      <c r="RS30" s="410"/>
      <c r="RT30" s="410"/>
      <c r="RU30" s="410"/>
      <c r="RV30" s="410"/>
      <c r="RW30" s="410"/>
      <c r="RX30" s="410"/>
      <c r="RY30" s="410"/>
      <c r="RZ30" s="410"/>
      <c r="SA30" s="410"/>
      <c r="SB30" s="410"/>
      <c r="SC30" s="410"/>
      <c r="SD30" s="410"/>
      <c r="SE30" s="410"/>
      <c r="SF30" s="410"/>
      <c r="SG30" s="410"/>
      <c r="SH30" s="410"/>
      <c r="SI30" s="410"/>
      <c r="SJ30" s="410"/>
      <c r="SK30" s="410"/>
      <c r="SL30" s="410"/>
      <c r="SM30" s="410"/>
      <c r="SN30" s="410"/>
      <c r="SO30" s="410"/>
      <c r="SP30" s="410"/>
      <c r="SQ30" s="410"/>
      <c r="SR30" s="410"/>
      <c r="SS30" s="410"/>
      <c r="ST30" s="410"/>
      <c r="SU30" s="410"/>
      <c r="SV30" s="410"/>
      <c r="SW30" s="410"/>
      <c r="SX30" s="410"/>
      <c r="SY30" s="410"/>
      <c r="SZ30" s="410"/>
      <c r="TA30" s="410"/>
      <c r="TB30" s="410"/>
      <c r="TC30" s="410"/>
      <c r="TD30" s="410"/>
      <c r="TE30" s="410"/>
      <c r="TF30" s="410"/>
      <c r="TG30" s="410"/>
      <c r="TH30" s="410"/>
      <c r="TI30" s="410"/>
      <c r="TJ30" s="410"/>
      <c r="TK30" s="410"/>
      <c r="TL30" s="410"/>
      <c r="TM30" s="410"/>
      <c r="TN30" s="410"/>
      <c r="TO30" s="410"/>
      <c r="TP30" s="410"/>
      <c r="TQ30" s="410"/>
      <c r="TR30" s="410"/>
      <c r="TS30" s="410"/>
      <c r="TT30" s="410"/>
      <c r="TU30" s="410"/>
      <c r="TV30" s="410"/>
      <c r="TW30" s="410"/>
      <c r="TX30" s="410"/>
      <c r="TY30" s="410"/>
      <c r="TZ30" s="410"/>
      <c r="UA30" s="410"/>
      <c r="UB30" s="410"/>
      <c r="UC30" s="410"/>
      <c r="UD30" s="410"/>
      <c r="UE30" s="410"/>
      <c r="UF30" s="410"/>
      <c r="UG30" s="410"/>
      <c r="UH30" s="410"/>
      <c r="UI30" s="410"/>
      <c r="UJ30" s="410"/>
      <c r="UK30" s="410"/>
      <c r="UL30" s="410"/>
      <c r="UM30" s="410"/>
      <c r="UN30" s="410"/>
      <c r="UO30" s="410"/>
      <c r="UP30" s="410"/>
      <c r="UQ30" s="410"/>
      <c r="UR30" s="410"/>
      <c r="US30" s="410"/>
      <c r="UT30" s="410"/>
      <c r="UU30" s="410"/>
      <c r="UV30" s="410"/>
      <c r="UW30" s="410"/>
      <c r="UX30" s="410"/>
      <c r="UY30" s="410"/>
      <c r="UZ30" s="410"/>
      <c r="VA30" s="410"/>
      <c r="VB30" s="410"/>
      <c r="VC30" s="410"/>
      <c r="VD30" s="410"/>
      <c r="VE30" s="410"/>
      <c r="VF30" s="410"/>
      <c r="VG30" s="410"/>
      <c r="VH30" s="410"/>
      <c r="VI30" s="410"/>
      <c r="VJ30" s="410"/>
      <c r="VK30" s="410"/>
      <c r="VL30" s="410"/>
      <c r="VM30" s="410"/>
      <c r="VN30" s="410"/>
      <c r="VO30" s="410"/>
      <c r="VP30" s="410"/>
      <c r="VQ30" s="410"/>
      <c r="VR30" s="410"/>
      <c r="VS30" s="410"/>
      <c r="VT30" s="410"/>
      <c r="VU30" s="410"/>
      <c r="VV30" s="410"/>
      <c r="VW30" s="410"/>
      <c r="VX30" s="410"/>
      <c r="VY30" s="410"/>
      <c r="VZ30" s="410"/>
      <c r="WA30" s="410"/>
      <c r="WB30" s="410"/>
      <c r="WC30" s="410"/>
      <c r="WD30" s="410"/>
      <c r="WE30" s="410"/>
      <c r="WF30" s="410"/>
      <c r="WG30" s="410"/>
      <c r="WH30" s="410"/>
      <c r="WI30" s="410"/>
      <c r="WJ30" s="410"/>
      <c r="WK30" s="410"/>
      <c r="WL30" s="410"/>
      <c r="WM30" s="410"/>
      <c r="WN30" s="410"/>
      <c r="WO30" s="410"/>
      <c r="WP30" s="410"/>
      <c r="WQ30" s="410"/>
      <c r="WR30" s="410"/>
      <c r="WS30" s="410"/>
      <c r="WT30" s="410"/>
      <c r="WU30" s="410"/>
      <c r="WV30" s="410"/>
      <c r="WW30" s="410"/>
      <c r="WX30" s="410"/>
      <c r="WY30" s="410"/>
      <c r="WZ30" s="410"/>
      <c r="XA30" s="410"/>
      <c r="XB30" s="410"/>
      <c r="XC30" s="410"/>
      <c r="XD30" s="410"/>
      <c r="XE30" s="410"/>
      <c r="XF30" s="410"/>
      <c r="XG30" s="410"/>
      <c r="XH30" s="410"/>
      <c r="XI30" s="410"/>
      <c r="XJ30" s="410"/>
      <c r="XK30" s="410"/>
      <c r="XL30" s="410"/>
      <c r="XM30" s="410"/>
      <c r="XN30" s="410"/>
      <c r="XO30" s="410"/>
      <c r="XP30" s="410"/>
      <c r="XQ30" s="410"/>
      <c r="XR30" s="410"/>
      <c r="XS30" s="410"/>
      <c r="XT30" s="410"/>
      <c r="XU30" s="410"/>
      <c r="XV30" s="410"/>
      <c r="XW30" s="410"/>
      <c r="XX30" s="410"/>
      <c r="XY30" s="410"/>
      <c r="XZ30" s="410"/>
      <c r="YA30" s="410"/>
      <c r="YB30" s="410"/>
      <c r="YC30" s="410"/>
      <c r="YD30" s="410"/>
      <c r="YE30" s="410"/>
      <c r="YF30" s="410"/>
      <c r="YG30" s="410"/>
      <c r="YH30" s="410"/>
      <c r="YI30" s="410"/>
      <c r="YJ30" s="410"/>
      <c r="YK30" s="410"/>
      <c r="YL30" s="410"/>
      <c r="YM30" s="410"/>
      <c r="YN30" s="410"/>
      <c r="YO30" s="410"/>
      <c r="YP30" s="410"/>
      <c r="YQ30" s="410"/>
      <c r="YR30" s="410"/>
      <c r="YS30" s="410"/>
      <c r="YT30" s="410"/>
      <c r="YU30" s="410"/>
      <c r="YV30" s="410"/>
      <c r="YW30" s="410"/>
      <c r="YX30" s="410"/>
      <c r="YY30" s="410"/>
      <c r="YZ30" s="410"/>
      <c r="ZA30" s="410"/>
      <c r="ZB30" s="410"/>
      <c r="ZC30" s="410"/>
      <c r="ZD30" s="410"/>
      <c r="ZE30" s="410"/>
      <c r="ZF30" s="410"/>
      <c r="ZG30" s="410"/>
      <c r="ZH30" s="410"/>
      <c r="ZI30" s="410"/>
      <c r="ZJ30" s="410"/>
      <c r="ZK30" s="410"/>
      <c r="ZL30" s="410"/>
      <c r="ZM30" s="410"/>
      <c r="ZN30" s="410"/>
      <c r="ZO30" s="410"/>
      <c r="ZP30" s="410"/>
      <c r="ZQ30" s="410"/>
      <c r="ZR30" s="410"/>
      <c r="ZS30" s="410"/>
      <c r="ZT30" s="410"/>
      <c r="ZU30" s="410"/>
      <c r="ZV30" s="410"/>
      <c r="ZW30" s="410"/>
      <c r="ZX30" s="410"/>
      <c r="ZY30" s="410"/>
      <c r="ZZ30" s="410"/>
      <c r="AAA30" s="410"/>
      <c r="AAB30" s="410"/>
      <c r="AAC30" s="410"/>
      <c r="AAD30" s="410"/>
      <c r="AAE30" s="410"/>
      <c r="AAF30" s="410"/>
      <c r="AAG30" s="410"/>
      <c r="AAH30" s="410"/>
      <c r="AAI30" s="410"/>
      <c r="AAJ30" s="410"/>
      <c r="AAK30" s="410"/>
      <c r="AAL30" s="410"/>
      <c r="AAM30" s="410"/>
      <c r="AAN30" s="410"/>
      <c r="AAO30" s="410"/>
      <c r="AAP30" s="410"/>
      <c r="AAQ30" s="410"/>
      <c r="AAR30" s="410"/>
      <c r="AAS30" s="410"/>
      <c r="AAT30" s="410"/>
      <c r="AAU30" s="410"/>
      <c r="AAV30" s="410"/>
      <c r="AAW30" s="410"/>
      <c r="AAX30" s="410"/>
      <c r="AAY30" s="410"/>
      <c r="AAZ30" s="410"/>
      <c r="ABA30" s="410"/>
      <c r="ABB30" s="410"/>
      <c r="ABC30" s="410"/>
      <c r="ABD30" s="410"/>
      <c r="ABE30" s="410"/>
      <c r="ABF30" s="410"/>
      <c r="ABG30" s="410"/>
      <c r="ABH30" s="410"/>
      <c r="ABI30" s="410"/>
      <c r="ABJ30" s="410"/>
      <c r="ABK30" s="410"/>
      <c r="ABL30" s="410"/>
      <c r="ABM30" s="410"/>
      <c r="ABN30" s="410"/>
      <c r="ABO30" s="410"/>
      <c r="ABP30" s="410"/>
      <c r="ABQ30" s="410"/>
      <c r="ABR30" s="410"/>
      <c r="ABS30" s="410"/>
      <c r="ABT30" s="410"/>
      <c r="ABU30" s="410"/>
      <c r="ABV30" s="410"/>
      <c r="ABW30" s="410"/>
      <c r="ABX30" s="410"/>
      <c r="ABY30" s="410"/>
      <c r="ABZ30" s="410"/>
      <c r="ACA30" s="410"/>
      <c r="ACB30" s="410"/>
      <c r="ACC30" s="410"/>
      <c r="ACD30" s="410"/>
      <c r="ACE30" s="410"/>
      <c r="ACF30" s="410"/>
      <c r="ACG30" s="410"/>
      <c r="ACH30" s="410"/>
      <c r="ACI30" s="410"/>
      <c r="ACJ30" s="410"/>
      <c r="ACK30" s="410"/>
      <c r="ACL30" s="410"/>
      <c r="ACM30" s="410"/>
      <c r="ACN30" s="410"/>
      <c r="ACO30" s="410"/>
      <c r="ACP30" s="410"/>
      <c r="ACQ30" s="410"/>
      <c r="ACR30" s="410"/>
      <c r="ACS30" s="410"/>
      <c r="ACT30" s="410"/>
      <c r="ACU30" s="410"/>
      <c r="ACV30" s="410"/>
      <c r="ACW30" s="410"/>
      <c r="ACX30" s="410"/>
      <c r="ACY30" s="410"/>
      <c r="ACZ30" s="410"/>
      <c r="ADA30" s="410"/>
      <c r="ADB30" s="410"/>
      <c r="ADC30" s="410"/>
      <c r="ADD30" s="410"/>
      <c r="ADE30" s="410"/>
      <c r="ADF30" s="410"/>
      <c r="ADG30" s="410"/>
      <c r="ADH30" s="410"/>
      <c r="ADI30" s="410"/>
      <c r="ADJ30" s="410"/>
      <c r="ADK30" s="410"/>
      <c r="ADL30" s="410"/>
      <c r="ADM30" s="410"/>
      <c r="ADN30" s="410"/>
      <c r="ADO30" s="410"/>
      <c r="ADP30" s="410"/>
      <c r="ADQ30" s="410"/>
      <c r="ADR30" s="410"/>
      <c r="ADS30" s="410"/>
      <c r="ADT30" s="410"/>
      <c r="ADU30" s="410"/>
      <c r="ADV30" s="410"/>
      <c r="ADW30" s="410"/>
      <c r="ADX30" s="410"/>
      <c r="ADY30" s="410"/>
      <c r="ADZ30" s="410"/>
      <c r="AEA30" s="410"/>
      <c r="AEB30" s="410"/>
      <c r="AEC30" s="410"/>
      <c r="AED30" s="410"/>
      <c r="AEE30" s="410"/>
      <c r="AEF30" s="410"/>
      <c r="AEG30" s="410"/>
      <c r="AEH30" s="410"/>
      <c r="AEI30" s="410"/>
      <c r="AEJ30" s="410"/>
      <c r="AEK30" s="410"/>
      <c r="AEL30" s="410"/>
      <c r="AEM30" s="410"/>
      <c r="AEN30" s="410"/>
      <c r="AEO30" s="410"/>
      <c r="AEP30" s="410"/>
      <c r="AEQ30" s="410"/>
      <c r="AER30" s="410"/>
      <c r="AES30" s="410"/>
      <c r="AET30" s="410"/>
      <c r="AEU30" s="410"/>
      <c r="AEV30" s="410"/>
      <c r="AEW30" s="410"/>
      <c r="AEX30" s="410"/>
      <c r="AEY30" s="410"/>
      <c r="AEZ30" s="410"/>
      <c r="AFA30" s="410"/>
      <c r="AFB30" s="410"/>
      <c r="AFC30" s="410"/>
      <c r="AFD30" s="410"/>
      <c r="AFE30" s="410"/>
      <c r="AFF30" s="410"/>
      <c r="AFG30" s="410"/>
      <c r="AFH30" s="410"/>
      <c r="AFI30" s="410"/>
      <c r="AFJ30" s="410"/>
      <c r="AFK30" s="410"/>
      <c r="AFL30" s="410"/>
      <c r="AFM30" s="410"/>
      <c r="AFN30" s="410"/>
      <c r="AFO30" s="410"/>
      <c r="AFP30" s="410"/>
      <c r="AFQ30" s="410"/>
      <c r="AFR30" s="410"/>
      <c r="AFS30" s="410"/>
      <c r="AFT30" s="410"/>
      <c r="AFU30" s="410"/>
      <c r="AFV30" s="410"/>
      <c r="AFW30" s="410"/>
      <c r="AFX30" s="410"/>
      <c r="AFY30" s="410"/>
      <c r="AFZ30" s="410"/>
      <c r="AGA30" s="410"/>
      <c r="AGB30" s="410"/>
      <c r="AGC30" s="410"/>
      <c r="AGD30" s="410"/>
      <c r="AGE30" s="410"/>
      <c r="AGF30" s="410"/>
      <c r="AGG30" s="410"/>
      <c r="AGH30" s="410"/>
      <c r="AGI30" s="410"/>
      <c r="AGJ30" s="410"/>
      <c r="AGK30" s="410"/>
      <c r="AGL30" s="410"/>
      <c r="AGM30" s="410"/>
      <c r="AGN30" s="410"/>
      <c r="AGO30" s="410"/>
      <c r="AGP30" s="410"/>
      <c r="AGQ30" s="410"/>
      <c r="AGR30" s="410"/>
      <c r="AGS30" s="410"/>
      <c r="AGT30" s="410"/>
      <c r="AGU30" s="410"/>
      <c r="AGV30" s="410"/>
      <c r="AGW30" s="410"/>
      <c r="AGX30" s="410"/>
      <c r="AGY30" s="410"/>
      <c r="AGZ30" s="410"/>
      <c r="AHA30" s="410"/>
      <c r="AHB30" s="410"/>
      <c r="AHC30" s="410"/>
      <c r="AHD30" s="410"/>
      <c r="AHE30" s="410"/>
      <c r="AHF30" s="410"/>
      <c r="AHG30" s="410"/>
      <c r="AHH30" s="410"/>
      <c r="AHI30" s="410"/>
      <c r="AHJ30" s="410"/>
      <c r="AHK30" s="410"/>
      <c r="AHL30" s="410"/>
      <c r="AHM30" s="410"/>
      <c r="AHN30" s="410"/>
      <c r="AHO30" s="410"/>
      <c r="AHP30" s="410"/>
      <c r="AHQ30" s="410"/>
      <c r="AHR30" s="410"/>
      <c r="AHS30" s="410"/>
      <c r="AHT30" s="410"/>
      <c r="AHU30" s="410"/>
      <c r="AHV30" s="410"/>
      <c r="AHW30" s="410"/>
      <c r="AHX30" s="410"/>
      <c r="AHY30" s="410"/>
      <c r="AHZ30" s="410"/>
      <c r="AIA30" s="410"/>
      <c r="AIB30" s="410"/>
      <c r="AIC30" s="410"/>
      <c r="AID30" s="410"/>
      <c r="AIE30" s="410"/>
      <c r="AIF30" s="410"/>
      <c r="AIG30" s="410"/>
      <c r="AIH30" s="410"/>
      <c r="AII30" s="410"/>
      <c r="AIJ30" s="410"/>
      <c r="AIK30" s="410"/>
      <c r="AIL30" s="410"/>
      <c r="AIM30" s="410"/>
      <c r="AIN30" s="410"/>
      <c r="AIO30" s="410"/>
      <c r="AIP30" s="410"/>
      <c r="AIQ30" s="410"/>
      <c r="AIR30" s="410"/>
      <c r="AIS30" s="410"/>
      <c r="AIT30" s="410"/>
      <c r="AIU30" s="410"/>
      <c r="AIV30" s="410"/>
      <c r="AIW30" s="410"/>
      <c r="AIX30" s="410"/>
      <c r="AIY30" s="410"/>
      <c r="AIZ30" s="410"/>
      <c r="AJA30" s="410"/>
      <c r="AJB30" s="410"/>
      <c r="AJC30" s="410"/>
      <c r="AJD30" s="410"/>
      <c r="AJE30" s="410"/>
      <c r="AJF30" s="410"/>
      <c r="AJG30" s="410"/>
      <c r="AJH30" s="410"/>
      <c r="AJI30" s="410"/>
      <c r="AJJ30" s="410"/>
      <c r="AJK30" s="410"/>
      <c r="AJL30" s="410"/>
      <c r="AJM30" s="410"/>
      <c r="AJN30" s="410"/>
      <c r="AJO30" s="410"/>
      <c r="AJP30" s="410"/>
      <c r="AJQ30" s="410"/>
      <c r="AJR30" s="410"/>
      <c r="AJS30" s="410"/>
      <c r="AJT30" s="410"/>
      <c r="AJU30" s="410"/>
      <c r="AJV30" s="410"/>
      <c r="AJW30" s="410"/>
      <c r="AJX30" s="410"/>
      <c r="AJY30" s="410"/>
      <c r="AJZ30" s="410"/>
      <c r="AKA30" s="410"/>
      <c r="AKB30" s="410"/>
      <c r="AKC30" s="410"/>
      <c r="AKD30" s="410"/>
      <c r="AKE30" s="410"/>
      <c r="AKF30" s="410"/>
      <c r="AKG30" s="410"/>
      <c r="AKH30" s="410"/>
      <c r="AKI30" s="410"/>
      <c r="AKJ30" s="410"/>
      <c r="AKK30" s="410"/>
      <c r="AKL30" s="410"/>
      <c r="AKM30" s="410"/>
      <c r="AKN30" s="410"/>
      <c r="AKO30" s="410"/>
      <c r="AKP30" s="410"/>
      <c r="AKQ30" s="410"/>
      <c r="AKR30" s="410"/>
      <c r="AKS30" s="410"/>
      <c r="AKT30" s="410"/>
      <c r="AKU30" s="410"/>
      <c r="AKV30" s="410"/>
      <c r="AKW30" s="410"/>
      <c r="AKX30" s="410"/>
      <c r="AKY30" s="410"/>
      <c r="AKZ30" s="410"/>
      <c r="ALA30" s="410"/>
      <c r="ALB30" s="410"/>
      <c r="ALC30" s="410"/>
      <c r="ALD30" s="410"/>
      <c r="ALE30" s="410"/>
      <c r="ALF30" s="410"/>
      <c r="ALG30" s="410"/>
      <c r="ALH30" s="410"/>
      <c r="ALI30" s="410"/>
      <c r="ALJ30" s="410"/>
      <c r="ALK30" s="410"/>
      <c r="ALL30" s="410"/>
      <c r="ALM30" s="410"/>
      <c r="ALN30" s="410"/>
      <c r="ALO30" s="410"/>
      <c r="ALP30" s="410"/>
      <c r="ALQ30" s="410"/>
      <c r="ALR30" s="410"/>
      <c r="ALS30" s="410"/>
      <c r="ALT30" s="410"/>
      <c r="ALU30" s="410"/>
      <c r="ALV30" s="410"/>
      <c r="ALW30" s="410"/>
      <c r="ALX30" s="410"/>
      <c r="ALY30" s="410"/>
      <c r="ALZ30" s="410"/>
      <c r="AMA30" s="410"/>
      <c r="AMB30" s="410"/>
      <c r="AMC30" s="410"/>
      <c r="AMD30" s="410"/>
      <c r="AME30" s="410"/>
      <c r="AMF30" s="410"/>
      <c r="AMG30" s="410"/>
      <c r="AMH30" s="410"/>
      <c r="AMI30" s="410"/>
      <c r="AMJ30" s="410"/>
      <c r="AMK30" s="410"/>
      <c r="AML30" s="410"/>
      <c r="AMM30" s="410"/>
      <c r="AMN30" s="410"/>
      <c r="AMO30" s="410"/>
      <c r="AMP30" s="410"/>
      <c r="AMQ30" s="410"/>
      <c r="AMR30" s="410"/>
      <c r="AMS30" s="410"/>
      <c r="AMT30" s="410"/>
      <c r="AMU30" s="410"/>
      <c r="AMV30" s="410"/>
      <c r="AMW30" s="410"/>
      <c r="AMX30" s="410"/>
      <c r="AMY30" s="410"/>
      <c r="AMZ30" s="410"/>
      <c r="ANA30" s="410"/>
      <c r="ANB30" s="410"/>
      <c r="ANC30" s="410"/>
      <c r="AND30" s="410"/>
      <c r="ANE30" s="410"/>
      <c r="ANF30" s="410"/>
      <c r="ANG30" s="410"/>
      <c r="ANH30" s="410"/>
      <c r="ANI30" s="410"/>
      <c r="ANJ30" s="410"/>
      <c r="ANK30" s="410"/>
      <c r="ANL30" s="410"/>
      <c r="ANM30" s="410"/>
      <c r="ANN30" s="410"/>
      <c r="ANO30" s="410"/>
      <c r="ANP30" s="410"/>
      <c r="ANQ30" s="410"/>
      <c r="ANR30" s="410"/>
      <c r="ANS30" s="410"/>
      <c r="ANT30" s="410"/>
      <c r="ANU30" s="410"/>
      <c r="ANV30" s="410"/>
      <c r="ANW30" s="410"/>
      <c r="ANX30" s="410"/>
      <c r="ANY30" s="410"/>
      <c r="ANZ30" s="410"/>
      <c r="AOA30" s="410"/>
      <c r="AOB30" s="410"/>
      <c r="AOC30" s="410"/>
      <c r="AOD30" s="410"/>
      <c r="AOE30" s="410"/>
      <c r="AOF30" s="410"/>
      <c r="AOG30" s="410"/>
      <c r="AOH30" s="410"/>
      <c r="AOI30" s="410"/>
      <c r="AOJ30" s="410"/>
      <c r="AOK30" s="410"/>
      <c r="AOL30" s="410"/>
      <c r="AOM30" s="410"/>
      <c r="AON30" s="410"/>
      <c r="AOO30" s="410"/>
      <c r="AOP30" s="410"/>
      <c r="AOQ30" s="410"/>
      <c r="AOR30" s="410"/>
      <c r="AOS30" s="410"/>
      <c r="AOT30" s="410"/>
      <c r="AOU30" s="410"/>
      <c r="AOV30" s="410"/>
      <c r="AOW30" s="410"/>
      <c r="AOX30" s="410"/>
      <c r="AOY30" s="410"/>
      <c r="AOZ30" s="410"/>
      <c r="APA30" s="410"/>
      <c r="APB30" s="410"/>
      <c r="APC30" s="410"/>
      <c r="APD30" s="410"/>
      <c r="APE30" s="410"/>
      <c r="APF30" s="410"/>
      <c r="APG30" s="410"/>
      <c r="APH30" s="410"/>
      <c r="API30" s="410"/>
      <c r="APJ30" s="410"/>
      <c r="APK30" s="410"/>
      <c r="APL30" s="410"/>
      <c r="APM30" s="410"/>
      <c r="APN30" s="410"/>
      <c r="APO30" s="410"/>
      <c r="APP30" s="410"/>
      <c r="APQ30" s="410"/>
      <c r="APR30" s="410"/>
      <c r="APS30" s="410"/>
      <c r="APT30" s="410"/>
      <c r="APU30" s="410"/>
      <c r="APV30" s="410"/>
      <c r="APW30" s="410"/>
      <c r="APX30" s="410"/>
      <c r="APY30" s="410"/>
      <c r="APZ30" s="410"/>
      <c r="AQA30" s="410"/>
      <c r="AQB30" s="410"/>
      <c r="AQC30" s="410"/>
      <c r="AQD30" s="410"/>
      <c r="AQE30" s="410"/>
      <c r="AQF30" s="410"/>
      <c r="AQG30" s="410"/>
      <c r="AQH30" s="410"/>
      <c r="AQI30" s="410"/>
      <c r="AQJ30" s="410"/>
      <c r="AQK30" s="410"/>
      <c r="AQL30" s="410"/>
      <c r="AQM30" s="410"/>
      <c r="AQN30" s="410"/>
      <c r="AQO30" s="410"/>
      <c r="AQP30" s="410"/>
      <c r="AQQ30" s="410"/>
      <c r="AQR30" s="410"/>
      <c r="AQS30" s="410"/>
      <c r="AQT30" s="410"/>
      <c r="AQU30" s="410"/>
      <c r="AQV30" s="410"/>
      <c r="AQW30" s="410"/>
      <c r="AQX30" s="410"/>
      <c r="AQY30" s="410"/>
      <c r="AQZ30" s="410"/>
      <c r="ARA30" s="410"/>
      <c r="ARB30" s="410"/>
      <c r="ARC30" s="410"/>
      <c r="ARD30" s="410"/>
      <c r="ARE30" s="410"/>
      <c r="ARF30" s="410"/>
      <c r="ARG30" s="410"/>
      <c r="ARH30" s="410"/>
      <c r="ARI30" s="410"/>
      <c r="ARJ30" s="410"/>
      <c r="ARK30" s="410"/>
      <c r="ARL30" s="410"/>
      <c r="ARM30" s="410"/>
      <c r="ARN30" s="410"/>
      <c r="ARO30" s="410"/>
      <c r="ARP30" s="410"/>
      <c r="ARQ30" s="410"/>
      <c r="ARR30" s="410"/>
      <c r="ARS30" s="410"/>
      <c r="ART30" s="410"/>
      <c r="ARU30" s="410"/>
      <c r="ARV30" s="410"/>
      <c r="ARW30" s="410"/>
      <c r="ARX30" s="410"/>
      <c r="ARY30" s="410"/>
      <c r="ARZ30" s="410"/>
      <c r="ASA30" s="410"/>
      <c r="ASB30" s="410"/>
      <c r="ASC30" s="410"/>
      <c r="ASD30" s="410"/>
      <c r="ASE30" s="410"/>
      <c r="ASF30" s="410"/>
      <c r="ASG30" s="410"/>
      <c r="ASH30" s="410"/>
      <c r="ASI30" s="410"/>
      <c r="ASJ30" s="410"/>
      <c r="ASK30" s="410"/>
      <c r="ASL30" s="410"/>
      <c r="ASM30" s="410"/>
      <c r="ASN30" s="410"/>
      <c r="ASO30" s="410"/>
      <c r="ASP30" s="410"/>
      <c r="ASQ30" s="410"/>
      <c r="ASR30" s="410"/>
      <c r="ASS30" s="410"/>
      <c r="AST30" s="410"/>
      <c r="ASU30" s="410"/>
      <c r="ASV30" s="410"/>
      <c r="ASW30" s="410"/>
      <c r="ASX30" s="410"/>
      <c r="ASY30" s="410"/>
      <c r="ASZ30" s="410"/>
      <c r="ATA30" s="410"/>
      <c r="ATB30" s="410"/>
      <c r="ATC30" s="410"/>
      <c r="ATD30" s="410"/>
      <c r="ATE30" s="410"/>
      <c r="ATF30" s="410"/>
      <c r="ATG30" s="410"/>
      <c r="ATH30" s="410"/>
      <c r="ATI30" s="410"/>
      <c r="ATJ30" s="410"/>
      <c r="ATK30" s="410"/>
      <c r="ATL30" s="410"/>
      <c r="ATM30" s="410"/>
      <c r="ATN30" s="410"/>
      <c r="ATO30" s="410"/>
      <c r="ATP30" s="410"/>
      <c r="ATQ30" s="410"/>
      <c r="ATR30" s="410"/>
      <c r="ATS30" s="410"/>
      <c r="ATT30" s="410"/>
      <c r="ATU30" s="410"/>
      <c r="ATV30" s="410"/>
      <c r="ATW30" s="410"/>
      <c r="ATX30" s="410"/>
      <c r="ATY30" s="410"/>
      <c r="ATZ30" s="410"/>
      <c r="AUA30" s="410"/>
      <c r="AUB30" s="410"/>
      <c r="AUC30" s="410"/>
      <c r="AUD30" s="410"/>
      <c r="AUE30" s="410"/>
      <c r="AUF30" s="410"/>
      <c r="AUG30" s="410"/>
      <c r="AUH30" s="410"/>
      <c r="AUI30" s="410"/>
      <c r="AUJ30" s="410"/>
      <c r="AUK30" s="410"/>
      <c r="AUL30" s="410"/>
      <c r="AUM30" s="410"/>
      <c r="AUN30" s="410"/>
      <c r="AUO30" s="410"/>
      <c r="AUP30" s="410"/>
      <c r="AUQ30" s="410"/>
      <c r="AUR30" s="410"/>
      <c r="AUS30" s="410"/>
      <c r="AUT30" s="410"/>
      <c r="AUU30" s="410"/>
      <c r="AUV30" s="410"/>
      <c r="AUW30" s="410"/>
      <c r="AUX30" s="410"/>
      <c r="AUY30" s="410"/>
      <c r="AUZ30" s="410"/>
      <c r="AVA30" s="410"/>
      <c r="AVB30" s="410"/>
      <c r="AVC30" s="410"/>
      <c r="AVD30" s="410"/>
      <c r="AVE30" s="410"/>
      <c r="AVF30" s="410"/>
      <c r="AVG30" s="410"/>
      <c r="AVH30" s="410"/>
      <c r="AVI30" s="410"/>
      <c r="AVJ30" s="410"/>
      <c r="AVK30" s="410"/>
      <c r="AVL30" s="410"/>
      <c r="AVM30" s="410"/>
      <c r="AVN30" s="410"/>
      <c r="AVO30" s="410"/>
      <c r="AVP30" s="410"/>
      <c r="AVQ30" s="410"/>
      <c r="AVR30" s="410"/>
      <c r="AVS30" s="410"/>
      <c r="AVT30" s="410"/>
      <c r="AVU30" s="410"/>
      <c r="AVV30" s="410"/>
      <c r="AVW30" s="410"/>
      <c r="AVX30" s="410"/>
      <c r="AVY30" s="410"/>
      <c r="AVZ30" s="410"/>
      <c r="AWA30" s="410"/>
      <c r="AWB30" s="410"/>
      <c r="AWC30" s="410"/>
      <c r="AWD30" s="410"/>
      <c r="AWE30" s="410"/>
      <c r="AWF30" s="410"/>
      <c r="AWG30" s="410"/>
      <c r="AWH30" s="410"/>
      <c r="AWI30" s="410"/>
      <c r="AWJ30" s="410"/>
      <c r="AWK30" s="410"/>
      <c r="AWL30" s="410"/>
      <c r="AWM30" s="410"/>
      <c r="AWN30" s="410"/>
      <c r="AWO30" s="410"/>
      <c r="AWP30" s="410"/>
      <c r="AWQ30" s="410"/>
      <c r="AWR30" s="410"/>
      <c r="AWS30" s="410"/>
      <c r="AWT30" s="410"/>
      <c r="AWU30" s="410"/>
      <c r="AWV30" s="410"/>
      <c r="AWW30" s="410"/>
      <c r="AWX30" s="410"/>
      <c r="AWY30" s="410"/>
      <c r="AWZ30" s="410"/>
      <c r="AXA30" s="410"/>
      <c r="AXB30" s="410"/>
      <c r="AXC30" s="410"/>
      <c r="AXD30" s="410"/>
      <c r="AXE30" s="410"/>
      <c r="AXF30" s="410"/>
      <c r="AXG30" s="410"/>
      <c r="AXH30" s="410"/>
      <c r="AXI30" s="410"/>
      <c r="AXJ30" s="410"/>
      <c r="AXK30" s="410"/>
      <c r="AXL30" s="410"/>
      <c r="AXM30" s="410"/>
      <c r="AXN30" s="410"/>
      <c r="AXO30" s="410"/>
      <c r="AXP30" s="410"/>
      <c r="AXQ30" s="410"/>
      <c r="AXR30" s="410"/>
      <c r="AXS30" s="410"/>
      <c r="AXT30" s="410"/>
      <c r="AXU30" s="410"/>
      <c r="AXV30" s="410"/>
      <c r="AXW30" s="410"/>
      <c r="AXX30" s="410"/>
      <c r="AXY30" s="410"/>
      <c r="AXZ30" s="410"/>
      <c r="AYA30" s="410"/>
      <c r="AYB30" s="410"/>
      <c r="AYC30" s="410"/>
      <c r="AYD30" s="410"/>
      <c r="AYE30" s="410"/>
      <c r="AYF30" s="410"/>
      <c r="AYG30" s="410"/>
      <c r="AYH30" s="410"/>
      <c r="AYI30" s="410"/>
      <c r="AYJ30" s="410"/>
      <c r="AYK30" s="410"/>
      <c r="AYL30" s="410"/>
      <c r="AYM30" s="410"/>
      <c r="AYN30" s="410"/>
      <c r="AYO30" s="410"/>
      <c r="AYP30" s="410"/>
      <c r="AYQ30" s="410"/>
      <c r="AYR30" s="410"/>
      <c r="AYS30" s="410"/>
      <c r="AYT30" s="410"/>
      <c r="AYU30" s="410"/>
      <c r="AYV30" s="410"/>
      <c r="AYW30" s="410"/>
      <c r="AYX30" s="410"/>
      <c r="AYY30" s="410"/>
      <c r="AYZ30" s="410"/>
      <c r="AZA30" s="410"/>
      <c r="AZB30" s="410"/>
      <c r="AZC30" s="410"/>
      <c r="AZD30" s="410"/>
      <c r="AZE30" s="410"/>
      <c r="AZF30" s="410"/>
      <c r="AZG30" s="410"/>
      <c r="AZH30" s="410"/>
      <c r="AZI30" s="410"/>
      <c r="AZJ30" s="410"/>
      <c r="AZK30" s="410"/>
      <c r="AZL30" s="410"/>
      <c r="AZM30" s="410"/>
      <c r="AZN30" s="410"/>
      <c r="AZO30" s="410"/>
      <c r="AZP30" s="410"/>
      <c r="AZQ30" s="410"/>
      <c r="AZR30" s="410"/>
      <c r="AZS30" s="410"/>
      <c r="AZT30" s="410"/>
      <c r="AZU30" s="410"/>
      <c r="AZV30" s="410"/>
      <c r="AZW30" s="410"/>
      <c r="AZX30" s="410"/>
      <c r="AZY30" s="410"/>
      <c r="AZZ30" s="410"/>
      <c r="BAA30" s="410"/>
      <c r="BAB30" s="410"/>
      <c r="BAC30" s="410"/>
      <c r="BAD30" s="410"/>
      <c r="BAE30" s="410"/>
      <c r="BAF30" s="410"/>
      <c r="BAG30" s="410"/>
      <c r="BAH30" s="410"/>
      <c r="BAI30" s="410"/>
      <c r="BAJ30" s="410"/>
      <c r="BAK30" s="410"/>
      <c r="BAL30" s="410"/>
      <c r="BAM30" s="410"/>
      <c r="BAN30" s="410"/>
      <c r="BAO30" s="410"/>
      <c r="BAP30" s="410"/>
      <c r="BAQ30" s="410"/>
      <c r="BAR30" s="410"/>
      <c r="BAS30" s="410"/>
      <c r="BAT30" s="410"/>
      <c r="BAU30" s="410"/>
      <c r="BAV30" s="410"/>
      <c r="BAW30" s="410"/>
      <c r="BAX30" s="410"/>
      <c r="BAY30" s="410"/>
      <c r="BAZ30" s="410"/>
      <c r="BBA30" s="410"/>
      <c r="BBB30" s="410"/>
      <c r="BBC30" s="410"/>
      <c r="BBD30" s="410"/>
      <c r="BBE30" s="410"/>
      <c r="BBF30" s="410"/>
      <c r="BBG30" s="410"/>
      <c r="BBH30" s="410"/>
      <c r="BBI30" s="410"/>
      <c r="BBJ30" s="410"/>
      <c r="BBK30" s="410"/>
      <c r="BBL30" s="410"/>
      <c r="BBM30" s="410"/>
      <c r="BBN30" s="410"/>
      <c r="BBO30" s="410"/>
      <c r="BBP30" s="410"/>
      <c r="BBQ30" s="410"/>
      <c r="BBR30" s="410"/>
      <c r="BBS30" s="410"/>
      <c r="BBT30" s="410"/>
      <c r="BBU30" s="410"/>
      <c r="BBV30" s="410"/>
      <c r="BBW30" s="410"/>
      <c r="BBX30" s="410"/>
      <c r="BBY30" s="410"/>
      <c r="BBZ30" s="410"/>
      <c r="BCA30" s="410"/>
      <c r="BCB30" s="410"/>
      <c r="BCC30" s="410"/>
      <c r="BCD30" s="410"/>
      <c r="BCE30" s="410"/>
      <c r="BCF30" s="410"/>
      <c r="BCG30" s="410"/>
      <c r="BCH30" s="410"/>
      <c r="BCI30" s="410"/>
      <c r="BCJ30" s="410"/>
      <c r="BCK30" s="410"/>
      <c r="BCL30" s="410"/>
      <c r="BCM30" s="410"/>
      <c r="BCN30" s="410"/>
      <c r="BCO30" s="410"/>
      <c r="BCP30" s="410"/>
      <c r="BCQ30" s="410"/>
      <c r="BCR30" s="410"/>
      <c r="BCS30" s="410"/>
      <c r="BCT30" s="410"/>
      <c r="BCU30" s="410"/>
      <c r="BCV30" s="410"/>
      <c r="BCW30" s="410"/>
      <c r="BCX30" s="410"/>
      <c r="BCY30" s="410"/>
      <c r="BCZ30" s="410"/>
      <c r="BDA30" s="410"/>
      <c r="BDB30" s="410"/>
      <c r="BDC30" s="410"/>
      <c r="BDD30" s="410"/>
      <c r="BDE30" s="410"/>
      <c r="BDF30" s="410"/>
      <c r="BDG30" s="410"/>
      <c r="BDH30" s="410"/>
      <c r="BDI30" s="410"/>
      <c r="BDJ30" s="410"/>
      <c r="BDK30" s="410"/>
      <c r="BDL30" s="410"/>
      <c r="BDM30" s="410"/>
      <c r="BDN30" s="410"/>
      <c r="BDO30" s="410"/>
      <c r="BDP30" s="410"/>
      <c r="BDQ30" s="410"/>
      <c r="BDR30" s="410"/>
      <c r="BDS30" s="410"/>
      <c r="BDT30" s="410"/>
      <c r="BDU30" s="410"/>
      <c r="BDV30" s="410"/>
      <c r="BDW30" s="410"/>
      <c r="BDX30" s="410"/>
      <c r="BDY30" s="410"/>
      <c r="BDZ30" s="410"/>
      <c r="BEA30" s="410"/>
      <c r="BEB30" s="410"/>
      <c r="BEC30" s="410"/>
      <c r="BED30" s="410"/>
      <c r="BEE30" s="410"/>
      <c r="BEF30" s="410"/>
      <c r="BEG30" s="410"/>
      <c r="BEH30" s="410"/>
      <c r="BEI30" s="410"/>
      <c r="BEJ30" s="410"/>
      <c r="BEK30" s="410"/>
      <c r="BEL30" s="410"/>
      <c r="BEM30" s="410"/>
      <c r="BEN30" s="410"/>
      <c r="BEO30" s="410"/>
      <c r="BEP30" s="410"/>
      <c r="BEQ30" s="410"/>
      <c r="BER30" s="410"/>
      <c r="BES30" s="410"/>
      <c r="BET30" s="410"/>
      <c r="BEU30" s="410"/>
      <c r="BEV30" s="410"/>
      <c r="BEW30" s="410"/>
      <c r="BEX30" s="410"/>
      <c r="BEY30" s="410"/>
      <c r="BEZ30" s="410"/>
      <c r="BFA30" s="410"/>
      <c r="BFB30" s="410"/>
      <c r="BFC30" s="410"/>
      <c r="BFD30" s="410"/>
      <c r="BFE30" s="410"/>
      <c r="BFF30" s="410"/>
      <c r="BFG30" s="410"/>
      <c r="BFH30" s="410"/>
      <c r="BFI30" s="410"/>
      <c r="BFJ30" s="410"/>
      <c r="BFK30" s="410"/>
      <c r="BFL30" s="410"/>
      <c r="BFM30" s="410"/>
      <c r="BFN30" s="410"/>
      <c r="BFO30" s="410"/>
      <c r="BFP30" s="410"/>
      <c r="BFQ30" s="410"/>
      <c r="BFR30" s="410"/>
      <c r="BFS30" s="410"/>
      <c r="BFT30" s="410"/>
      <c r="BFU30" s="410"/>
      <c r="BFV30" s="410"/>
      <c r="BFW30" s="410"/>
      <c r="BFX30" s="410"/>
      <c r="BFY30" s="410"/>
      <c r="BFZ30" s="410"/>
      <c r="BGA30" s="410"/>
      <c r="BGB30" s="410"/>
      <c r="BGC30" s="410"/>
      <c r="BGD30" s="410"/>
      <c r="BGE30" s="410"/>
      <c r="BGF30" s="410"/>
      <c r="BGG30" s="410"/>
      <c r="BGH30" s="410"/>
      <c r="BGI30" s="410"/>
      <c r="BGJ30" s="410"/>
      <c r="BGK30" s="410"/>
      <c r="BGL30" s="410"/>
      <c r="BGM30" s="410"/>
      <c r="BGN30" s="410"/>
      <c r="BGO30" s="410"/>
      <c r="BGP30" s="410"/>
      <c r="BGQ30" s="410"/>
      <c r="BGR30" s="410"/>
      <c r="BGS30" s="410"/>
      <c r="BGT30" s="410"/>
      <c r="BGU30" s="410"/>
      <c r="BGV30" s="410"/>
      <c r="BGW30" s="410"/>
      <c r="BGX30" s="410"/>
      <c r="BGY30" s="410"/>
      <c r="BGZ30" s="410"/>
      <c r="BHA30" s="410"/>
      <c r="BHB30" s="410"/>
      <c r="BHC30" s="410"/>
      <c r="BHD30" s="410"/>
      <c r="BHE30" s="410"/>
      <c r="BHF30" s="410"/>
      <c r="BHG30" s="410"/>
      <c r="BHH30" s="410"/>
      <c r="BHI30" s="410"/>
      <c r="BHJ30" s="410"/>
      <c r="BHK30" s="410"/>
      <c r="BHL30" s="410"/>
      <c r="BHM30" s="410"/>
      <c r="BHN30" s="410"/>
      <c r="BHO30" s="410"/>
      <c r="BHP30" s="410"/>
      <c r="BHQ30" s="410"/>
      <c r="BHR30" s="410"/>
      <c r="BHS30" s="410"/>
      <c r="BHT30" s="410"/>
      <c r="BHU30" s="410"/>
      <c r="BHV30" s="410"/>
      <c r="BHW30" s="410"/>
      <c r="BHX30" s="410"/>
      <c r="BHY30" s="410"/>
      <c r="BHZ30" s="410"/>
      <c r="BIA30" s="410"/>
      <c r="BIB30" s="410"/>
      <c r="BIC30" s="410"/>
      <c r="BID30" s="410"/>
      <c r="BIE30" s="410"/>
      <c r="BIF30" s="410"/>
      <c r="BIG30" s="410"/>
      <c r="BIH30" s="410"/>
      <c r="BII30" s="410"/>
      <c r="BIJ30" s="410"/>
      <c r="BIK30" s="410"/>
      <c r="BIL30" s="410"/>
      <c r="BIM30" s="410"/>
      <c r="BIN30" s="410"/>
      <c r="BIO30" s="410"/>
      <c r="BIP30" s="410"/>
      <c r="BIQ30" s="410"/>
      <c r="BIR30" s="410"/>
      <c r="BIS30" s="410"/>
      <c r="BIT30" s="410"/>
      <c r="BIU30" s="410"/>
      <c r="BIV30" s="410"/>
      <c r="BIW30" s="410"/>
      <c r="BIX30" s="410"/>
      <c r="BIY30" s="410"/>
      <c r="BIZ30" s="410"/>
      <c r="BJA30" s="410"/>
      <c r="BJB30" s="410"/>
      <c r="BJC30" s="410"/>
      <c r="BJD30" s="410"/>
      <c r="BJE30" s="410"/>
      <c r="BJF30" s="410"/>
      <c r="BJG30" s="410"/>
      <c r="BJH30" s="410"/>
      <c r="BJI30" s="410"/>
      <c r="BJJ30" s="410"/>
      <c r="BJK30" s="410"/>
      <c r="BJL30" s="410"/>
      <c r="BJM30" s="410"/>
      <c r="BJN30" s="410"/>
      <c r="BJO30" s="410"/>
      <c r="BJP30" s="410"/>
      <c r="BJQ30" s="410"/>
      <c r="BJR30" s="410"/>
      <c r="BJS30" s="410"/>
      <c r="BJT30" s="410"/>
      <c r="BJU30" s="410"/>
      <c r="BJV30" s="410"/>
      <c r="BJW30" s="410"/>
      <c r="BJX30" s="410"/>
      <c r="BJY30" s="410"/>
      <c r="BJZ30" s="410"/>
      <c r="BKA30" s="410"/>
      <c r="BKB30" s="410"/>
      <c r="BKC30" s="410"/>
      <c r="BKD30" s="410"/>
      <c r="BKE30" s="410"/>
      <c r="BKF30" s="410"/>
      <c r="BKG30" s="410"/>
      <c r="BKH30" s="410"/>
      <c r="BKI30" s="410"/>
      <c r="BKJ30" s="410"/>
      <c r="BKK30" s="410"/>
      <c r="BKL30" s="410"/>
      <c r="BKM30" s="410"/>
      <c r="BKN30" s="410"/>
      <c r="BKO30" s="410"/>
      <c r="BKP30" s="410"/>
      <c r="BKQ30" s="410"/>
      <c r="BKR30" s="410"/>
      <c r="BKS30" s="410"/>
      <c r="BKT30" s="410"/>
      <c r="BKU30" s="410"/>
      <c r="BKV30" s="410"/>
      <c r="BKW30" s="410"/>
      <c r="BKX30" s="410"/>
      <c r="BKY30" s="410"/>
      <c r="BKZ30" s="410"/>
      <c r="BLA30" s="410"/>
      <c r="BLB30" s="410"/>
      <c r="BLC30" s="410"/>
      <c r="BLD30" s="410"/>
      <c r="BLE30" s="410"/>
      <c r="BLF30" s="410"/>
      <c r="BLG30" s="410"/>
      <c r="BLH30" s="410"/>
      <c r="BLI30" s="410"/>
      <c r="BLJ30" s="410"/>
      <c r="BLK30" s="410"/>
      <c r="BLL30" s="410"/>
      <c r="BLM30" s="410"/>
      <c r="BLN30" s="410"/>
      <c r="BLO30" s="410"/>
      <c r="BLP30" s="410"/>
      <c r="BLQ30" s="410"/>
      <c r="BLR30" s="410"/>
      <c r="BLS30" s="410"/>
      <c r="BLT30" s="410"/>
      <c r="BLU30" s="410"/>
      <c r="BLV30" s="410"/>
      <c r="BLW30" s="410"/>
      <c r="BLX30" s="410"/>
      <c r="BLY30" s="410"/>
      <c r="BLZ30" s="410"/>
      <c r="BMA30" s="410"/>
      <c r="BMB30" s="410"/>
      <c r="BMC30" s="410"/>
      <c r="BMD30" s="410"/>
      <c r="BME30" s="410"/>
      <c r="BMF30" s="410"/>
      <c r="BMG30" s="410"/>
      <c r="BMH30" s="410"/>
      <c r="BMI30" s="410"/>
      <c r="BMJ30" s="410"/>
      <c r="BMK30" s="410"/>
      <c r="BML30" s="410"/>
      <c r="BMM30" s="410"/>
      <c r="BMN30" s="410"/>
      <c r="BMO30" s="410"/>
      <c r="BMP30" s="410"/>
      <c r="BMQ30" s="410"/>
      <c r="BMR30" s="410"/>
      <c r="BMS30" s="410"/>
      <c r="BMT30" s="410"/>
      <c r="BMU30" s="410"/>
      <c r="BMV30" s="410"/>
      <c r="BMW30" s="410"/>
      <c r="BMX30" s="410"/>
      <c r="BMY30" s="410"/>
      <c r="BMZ30" s="410"/>
      <c r="BNA30" s="410"/>
      <c r="BNB30" s="410"/>
      <c r="BNC30" s="410"/>
      <c r="BND30" s="410"/>
      <c r="BNE30" s="410"/>
      <c r="BNF30" s="410"/>
      <c r="BNG30" s="410"/>
      <c r="BNH30" s="410"/>
      <c r="BNI30" s="410"/>
      <c r="BNJ30" s="410"/>
      <c r="BNK30" s="410"/>
      <c r="BNL30" s="410"/>
      <c r="BNM30" s="410"/>
      <c r="BNN30" s="410"/>
      <c r="BNO30" s="410"/>
      <c r="BNP30" s="410"/>
      <c r="BNQ30" s="410"/>
      <c r="BNR30" s="410"/>
      <c r="BNS30" s="410"/>
      <c r="BNT30" s="410"/>
      <c r="BNU30" s="410"/>
      <c r="BNV30" s="410"/>
      <c r="BNW30" s="410"/>
      <c r="BNX30" s="410"/>
      <c r="BNY30" s="410"/>
      <c r="BNZ30" s="410"/>
      <c r="BOA30" s="410"/>
      <c r="BOB30" s="410"/>
      <c r="BOC30" s="410"/>
      <c r="BOD30" s="410"/>
      <c r="BOE30" s="410"/>
      <c r="BOF30" s="410"/>
      <c r="BOG30" s="410"/>
      <c r="BOH30" s="410"/>
      <c r="BOI30" s="410"/>
      <c r="BOJ30" s="410"/>
      <c r="BOK30" s="410"/>
      <c r="BOL30" s="410"/>
      <c r="BOM30" s="410"/>
      <c r="BON30" s="410"/>
      <c r="BOO30" s="410"/>
      <c r="BOP30" s="410"/>
      <c r="BOQ30" s="410"/>
      <c r="BOR30" s="410"/>
      <c r="BOS30" s="410"/>
      <c r="BOT30" s="410"/>
      <c r="BOU30" s="410"/>
      <c r="BOV30" s="410"/>
      <c r="BOW30" s="410"/>
      <c r="BOX30" s="410"/>
      <c r="BOY30" s="410"/>
      <c r="BOZ30" s="410"/>
      <c r="BPA30" s="410"/>
      <c r="BPB30" s="410"/>
      <c r="BPC30" s="410"/>
      <c r="BPD30" s="410"/>
      <c r="BPE30" s="410"/>
      <c r="BPF30" s="410"/>
      <c r="BPG30" s="410"/>
      <c r="BPH30" s="410"/>
      <c r="BPI30" s="410"/>
      <c r="BPJ30" s="410"/>
      <c r="BPK30" s="410"/>
      <c r="BPL30" s="410"/>
      <c r="BPM30" s="410"/>
      <c r="BPN30" s="410"/>
      <c r="BPO30" s="410"/>
      <c r="BPP30" s="410"/>
      <c r="BPQ30" s="410"/>
      <c r="BPR30" s="410"/>
      <c r="BPS30" s="410"/>
      <c r="BPT30" s="410"/>
      <c r="BPU30" s="410"/>
      <c r="BPV30" s="410"/>
      <c r="BPW30" s="410"/>
      <c r="BPX30" s="410"/>
      <c r="BPY30" s="410"/>
      <c r="BPZ30" s="410"/>
      <c r="BQA30" s="410"/>
      <c r="BQB30" s="410"/>
      <c r="BQC30" s="410"/>
      <c r="BQD30" s="410"/>
      <c r="BQE30" s="410"/>
      <c r="BQF30" s="410"/>
      <c r="BQG30" s="410"/>
      <c r="BQH30" s="410"/>
      <c r="BQI30" s="410"/>
      <c r="BQJ30" s="410"/>
      <c r="BQK30" s="410"/>
      <c r="BQL30" s="410"/>
      <c r="BQM30" s="410"/>
      <c r="BQN30" s="410"/>
      <c r="BQO30" s="410"/>
      <c r="BQP30" s="410"/>
      <c r="BQQ30" s="410"/>
      <c r="BQR30" s="410"/>
      <c r="BQS30" s="410"/>
      <c r="BQT30" s="410"/>
      <c r="BQU30" s="410"/>
      <c r="BQV30" s="410"/>
      <c r="BQW30" s="410"/>
      <c r="BQX30" s="410"/>
      <c r="BQY30" s="410"/>
      <c r="BQZ30" s="410"/>
      <c r="BRA30" s="410"/>
      <c r="BRB30" s="410"/>
      <c r="BRC30" s="410"/>
      <c r="BRD30" s="410"/>
      <c r="BRE30" s="410"/>
      <c r="BRF30" s="410"/>
      <c r="BRG30" s="410"/>
      <c r="BRH30" s="410"/>
      <c r="BRI30" s="410"/>
      <c r="BRJ30" s="410"/>
      <c r="BRK30" s="410"/>
      <c r="BRL30" s="410"/>
      <c r="BRM30" s="410"/>
      <c r="BRN30" s="410"/>
      <c r="BRO30" s="410"/>
      <c r="BRP30" s="410"/>
      <c r="BRQ30" s="410"/>
      <c r="BRR30" s="410"/>
      <c r="BRS30" s="410"/>
      <c r="BRT30" s="410"/>
      <c r="BRU30" s="410"/>
      <c r="BRV30" s="410"/>
      <c r="BRW30" s="410"/>
      <c r="BRX30" s="410"/>
      <c r="BRY30" s="410"/>
      <c r="BRZ30" s="410"/>
      <c r="BSA30" s="410"/>
      <c r="BSB30" s="410"/>
      <c r="BSC30" s="410"/>
      <c r="BSD30" s="410"/>
      <c r="BSE30" s="410"/>
      <c r="BSF30" s="410"/>
      <c r="BSG30" s="410"/>
      <c r="BSH30" s="410"/>
      <c r="BSI30" s="410"/>
      <c r="BSJ30" s="410"/>
      <c r="BSK30" s="410"/>
      <c r="BSL30" s="410"/>
      <c r="BSM30" s="410"/>
      <c r="BSN30" s="410"/>
      <c r="BSO30" s="410"/>
      <c r="BSP30" s="410"/>
      <c r="BSQ30" s="410"/>
      <c r="BSR30" s="410"/>
      <c r="BSS30" s="410"/>
      <c r="BST30" s="410"/>
      <c r="BSU30" s="410"/>
      <c r="BSV30" s="410"/>
      <c r="BSW30" s="410"/>
      <c r="BSX30" s="410"/>
      <c r="BSY30" s="410"/>
      <c r="BSZ30" s="410"/>
      <c r="BTA30" s="410"/>
      <c r="BTB30" s="410"/>
      <c r="BTC30" s="410"/>
      <c r="BTD30" s="410"/>
      <c r="BTE30" s="410"/>
      <c r="BTF30" s="410"/>
      <c r="BTG30" s="410"/>
      <c r="BTH30" s="410"/>
      <c r="BTI30" s="410"/>
      <c r="BTJ30" s="410"/>
      <c r="BTK30" s="410"/>
      <c r="BTL30" s="410"/>
      <c r="BTM30" s="410"/>
      <c r="BTN30" s="410"/>
      <c r="BTO30" s="410"/>
      <c r="BTP30" s="410"/>
      <c r="BTQ30" s="410"/>
      <c r="BTR30" s="410"/>
      <c r="BTS30" s="410"/>
      <c r="BTT30" s="410"/>
      <c r="BTU30" s="410"/>
      <c r="BTV30" s="410"/>
      <c r="BTW30" s="410"/>
      <c r="BTX30" s="410"/>
      <c r="BTY30" s="410"/>
      <c r="BTZ30" s="410"/>
      <c r="BUA30" s="410"/>
      <c r="BUB30" s="410"/>
      <c r="BUC30" s="410"/>
      <c r="BUD30" s="410"/>
      <c r="BUE30" s="410"/>
      <c r="BUF30" s="410"/>
      <c r="BUG30" s="410"/>
      <c r="BUH30" s="410"/>
      <c r="BUI30" s="410"/>
      <c r="BUJ30" s="410"/>
      <c r="BUK30" s="410"/>
      <c r="BUL30" s="410"/>
      <c r="BUM30" s="410"/>
      <c r="BUN30" s="410"/>
      <c r="BUO30" s="410"/>
      <c r="BUP30" s="410"/>
      <c r="BUQ30" s="410"/>
      <c r="BUR30" s="410"/>
      <c r="BUS30" s="410"/>
      <c r="BUT30" s="410"/>
      <c r="BUU30" s="410"/>
      <c r="BUV30" s="410"/>
      <c r="BUW30" s="410"/>
      <c r="BUX30" s="410"/>
      <c r="BUY30" s="410"/>
      <c r="BUZ30" s="410"/>
      <c r="BVA30" s="410"/>
      <c r="BVB30" s="410"/>
      <c r="BVC30" s="410"/>
      <c r="BVD30" s="410"/>
      <c r="BVE30" s="410"/>
      <c r="BVF30" s="410"/>
      <c r="BVG30" s="410"/>
      <c r="BVH30" s="410"/>
      <c r="BVI30" s="410"/>
      <c r="BVJ30" s="410"/>
      <c r="BVK30" s="410"/>
      <c r="BVL30" s="410"/>
      <c r="BVM30" s="410"/>
      <c r="BVN30" s="410"/>
      <c r="BVO30" s="410"/>
      <c r="BVP30" s="410"/>
      <c r="BVQ30" s="410"/>
      <c r="BVR30" s="410"/>
      <c r="BVS30" s="410"/>
      <c r="BVT30" s="410"/>
      <c r="BVU30" s="410"/>
      <c r="BVV30" s="410"/>
      <c r="BVW30" s="410"/>
      <c r="BVX30" s="410"/>
      <c r="BVY30" s="410"/>
      <c r="BVZ30" s="410"/>
      <c r="BWA30" s="410"/>
      <c r="BWB30" s="410"/>
      <c r="BWC30" s="410"/>
      <c r="BWD30" s="410"/>
      <c r="BWE30" s="410"/>
      <c r="BWF30" s="410"/>
      <c r="BWG30" s="410"/>
      <c r="BWH30" s="410"/>
      <c r="BWI30" s="410"/>
      <c r="BWJ30" s="410"/>
      <c r="BWK30" s="410"/>
      <c r="BWL30" s="410"/>
      <c r="BWM30" s="410"/>
      <c r="BWN30" s="410"/>
      <c r="BWO30" s="410"/>
      <c r="BWP30" s="410"/>
      <c r="BWQ30" s="410"/>
      <c r="BWR30" s="410"/>
      <c r="BWS30" s="410"/>
      <c r="BWT30" s="410"/>
      <c r="BWU30" s="410"/>
      <c r="BWV30" s="410"/>
      <c r="BWW30" s="410"/>
      <c r="BWX30" s="410"/>
      <c r="BWY30" s="410"/>
      <c r="BWZ30" s="410"/>
      <c r="BXA30" s="410"/>
      <c r="BXB30" s="410"/>
      <c r="BXC30" s="410"/>
      <c r="BXD30" s="410"/>
      <c r="BXE30" s="410"/>
      <c r="BXF30" s="410"/>
      <c r="BXG30" s="410"/>
      <c r="BXH30" s="410"/>
      <c r="BXI30" s="410"/>
      <c r="BXJ30" s="410"/>
      <c r="BXK30" s="410"/>
      <c r="BXL30" s="410"/>
      <c r="BXM30" s="410"/>
      <c r="BXN30" s="410"/>
      <c r="BXO30" s="410"/>
      <c r="BXP30" s="410"/>
      <c r="BXQ30" s="410"/>
      <c r="BXR30" s="410"/>
      <c r="BXS30" s="410"/>
      <c r="BXT30" s="410"/>
      <c r="BXU30" s="410"/>
      <c r="BXV30" s="410"/>
      <c r="BXW30" s="410"/>
      <c r="BXX30" s="410"/>
      <c r="BXY30" s="410"/>
      <c r="BXZ30" s="410"/>
      <c r="BYA30" s="410"/>
      <c r="BYB30" s="410"/>
      <c r="BYC30" s="410"/>
      <c r="BYD30" s="410"/>
      <c r="BYE30" s="410"/>
      <c r="BYF30" s="410"/>
      <c r="BYG30" s="410"/>
      <c r="BYH30" s="410"/>
      <c r="BYI30" s="410"/>
      <c r="BYJ30" s="410"/>
      <c r="BYK30" s="410"/>
      <c r="BYL30" s="410"/>
      <c r="BYM30" s="410"/>
      <c r="BYN30" s="410"/>
      <c r="BYO30" s="410"/>
      <c r="BYP30" s="410"/>
      <c r="BYQ30" s="410"/>
      <c r="BYR30" s="410"/>
      <c r="BYS30" s="410"/>
      <c r="BYT30" s="410"/>
      <c r="BYU30" s="410"/>
      <c r="BYV30" s="410"/>
      <c r="BYW30" s="410"/>
      <c r="BYX30" s="410"/>
      <c r="BYY30" s="410"/>
      <c r="BYZ30" s="410"/>
      <c r="BZA30" s="410"/>
      <c r="BZB30" s="410"/>
      <c r="BZC30" s="410"/>
      <c r="BZD30" s="410"/>
      <c r="BZE30" s="410"/>
      <c r="BZF30" s="410"/>
      <c r="BZG30" s="410"/>
      <c r="BZH30" s="410"/>
      <c r="BZI30" s="410"/>
      <c r="BZJ30" s="410"/>
      <c r="BZK30" s="410"/>
      <c r="BZL30" s="410"/>
      <c r="BZM30" s="410"/>
      <c r="BZN30" s="410"/>
      <c r="BZO30" s="410"/>
      <c r="BZP30" s="410"/>
      <c r="BZQ30" s="410"/>
      <c r="BZR30" s="410"/>
      <c r="BZS30" s="410"/>
      <c r="BZT30" s="410"/>
      <c r="BZU30" s="410"/>
      <c r="BZV30" s="410"/>
      <c r="BZW30" s="410"/>
      <c r="BZX30" s="410"/>
      <c r="BZY30" s="410"/>
      <c r="BZZ30" s="410"/>
      <c r="CAA30" s="410"/>
      <c r="CAB30" s="410"/>
      <c r="CAC30" s="410"/>
      <c r="CAD30" s="410"/>
      <c r="CAE30" s="410"/>
      <c r="CAF30" s="410"/>
      <c r="CAG30" s="410"/>
      <c r="CAH30" s="410"/>
      <c r="CAI30" s="410"/>
      <c r="CAJ30" s="410"/>
      <c r="CAK30" s="410"/>
      <c r="CAL30" s="410"/>
      <c r="CAM30" s="410"/>
      <c r="CAN30" s="410"/>
      <c r="CAO30" s="410"/>
      <c r="CAP30" s="410"/>
      <c r="CAQ30" s="410"/>
      <c r="CAR30" s="410"/>
      <c r="CAS30" s="410"/>
      <c r="CAT30" s="410"/>
      <c r="CAU30" s="410"/>
      <c r="CAV30" s="410"/>
      <c r="CAW30" s="410"/>
      <c r="CAX30" s="410"/>
      <c r="CAY30" s="410"/>
      <c r="CAZ30" s="410"/>
      <c r="CBA30" s="410"/>
      <c r="CBB30" s="410"/>
      <c r="CBC30" s="410"/>
      <c r="CBD30" s="410"/>
      <c r="CBE30" s="410"/>
      <c r="CBF30" s="410"/>
      <c r="CBG30" s="410"/>
      <c r="CBH30" s="410"/>
      <c r="CBI30" s="410"/>
      <c r="CBJ30" s="410"/>
      <c r="CBK30" s="410"/>
      <c r="CBL30" s="410"/>
      <c r="CBM30" s="410"/>
      <c r="CBN30" s="410"/>
      <c r="CBO30" s="410"/>
      <c r="CBP30" s="410"/>
      <c r="CBQ30" s="410"/>
      <c r="CBR30" s="410"/>
      <c r="CBS30" s="410"/>
      <c r="CBT30" s="410"/>
      <c r="CBU30" s="410"/>
      <c r="CBV30" s="410"/>
      <c r="CBW30" s="410"/>
      <c r="CBX30" s="410"/>
      <c r="CBY30" s="410"/>
      <c r="CBZ30" s="410"/>
      <c r="CCA30" s="410"/>
      <c r="CCB30" s="410"/>
      <c r="CCC30" s="410"/>
      <c r="CCD30" s="410"/>
      <c r="CCE30" s="410"/>
      <c r="CCF30" s="410"/>
      <c r="CCG30" s="410"/>
      <c r="CCH30" s="410"/>
      <c r="CCI30" s="410"/>
      <c r="CCJ30" s="410"/>
      <c r="CCK30" s="410"/>
      <c r="CCL30" s="410"/>
      <c r="CCM30" s="410"/>
      <c r="CCN30" s="410"/>
      <c r="CCO30" s="410"/>
      <c r="CCP30" s="410"/>
      <c r="CCQ30" s="410"/>
      <c r="CCR30" s="410"/>
      <c r="CCS30" s="410"/>
      <c r="CCT30" s="410"/>
      <c r="CCU30" s="410"/>
      <c r="CCV30" s="410"/>
      <c r="CCW30" s="410"/>
      <c r="CCX30" s="410"/>
      <c r="CCY30" s="410"/>
      <c r="CCZ30" s="410"/>
      <c r="CDA30" s="410"/>
      <c r="CDB30" s="410"/>
      <c r="CDC30" s="410"/>
      <c r="CDD30" s="410"/>
      <c r="CDE30" s="410"/>
      <c r="CDF30" s="410"/>
      <c r="CDG30" s="410"/>
      <c r="CDH30" s="410"/>
      <c r="CDI30" s="410"/>
      <c r="CDJ30" s="410"/>
      <c r="CDK30" s="410"/>
      <c r="CDL30" s="410"/>
      <c r="CDM30" s="410"/>
      <c r="CDN30" s="410"/>
      <c r="CDO30" s="410"/>
      <c r="CDP30" s="410"/>
      <c r="CDQ30" s="410"/>
      <c r="CDR30" s="410"/>
      <c r="CDS30" s="410"/>
      <c r="CDT30" s="410"/>
      <c r="CDU30" s="410"/>
      <c r="CDV30" s="410"/>
      <c r="CDW30" s="410"/>
      <c r="CDX30" s="410"/>
      <c r="CDY30" s="410"/>
      <c r="CDZ30" s="410"/>
      <c r="CEA30" s="410"/>
      <c r="CEB30" s="410"/>
      <c r="CEC30" s="410"/>
      <c r="CED30" s="410"/>
      <c r="CEE30" s="410"/>
      <c r="CEF30" s="410"/>
      <c r="CEG30" s="410"/>
      <c r="CEH30" s="410"/>
      <c r="CEI30" s="410"/>
      <c r="CEJ30" s="410"/>
      <c r="CEK30" s="410"/>
      <c r="CEL30" s="410"/>
      <c r="CEM30" s="410"/>
      <c r="CEN30" s="410"/>
      <c r="CEO30" s="410"/>
      <c r="CEP30" s="410"/>
      <c r="CEQ30" s="410"/>
      <c r="CER30" s="410"/>
      <c r="CES30" s="410"/>
      <c r="CET30" s="410"/>
      <c r="CEU30" s="410"/>
      <c r="CEV30" s="410"/>
      <c r="CEW30" s="410"/>
      <c r="CEX30" s="410"/>
      <c r="CEY30" s="410"/>
      <c r="CEZ30" s="410"/>
      <c r="CFA30" s="410"/>
      <c r="CFB30" s="410"/>
      <c r="CFC30" s="410"/>
      <c r="CFD30" s="410"/>
      <c r="CFE30" s="410"/>
      <c r="CFF30" s="410"/>
      <c r="CFG30" s="410"/>
      <c r="CFH30" s="410"/>
      <c r="CFI30" s="410"/>
      <c r="CFJ30" s="410"/>
      <c r="CFK30" s="410"/>
      <c r="CFL30" s="410"/>
      <c r="CFM30" s="410"/>
      <c r="CFN30" s="410"/>
      <c r="CFO30" s="410"/>
      <c r="CFP30" s="410"/>
      <c r="CFQ30" s="410"/>
      <c r="CFR30" s="410"/>
      <c r="CFS30" s="410"/>
      <c r="CFT30" s="410"/>
      <c r="CFU30" s="410"/>
      <c r="CFV30" s="410"/>
      <c r="CFW30" s="410"/>
      <c r="CFX30" s="410"/>
      <c r="CFY30" s="410"/>
      <c r="CFZ30" s="410"/>
      <c r="CGA30" s="410"/>
      <c r="CGB30" s="410"/>
      <c r="CGC30" s="410"/>
      <c r="CGD30" s="410"/>
      <c r="CGE30" s="410"/>
      <c r="CGF30" s="410"/>
      <c r="CGG30" s="410"/>
      <c r="CGH30" s="410"/>
      <c r="CGI30" s="410"/>
      <c r="CGJ30" s="410"/>
      <c r="CGK30" s="410"/>
      <c r="CGL30" s="410"/>
      <c r="CGM30" s="410"/>
      <c r="CGN30" s="410"/>
      <c r="CGO30" s="410"/>
      <c r="CGP30" s="410"/>
      <c r="CGQ30" s="410"/>
      <c r="CGR30" s="410"/>
      <c r="CGS30" s="410"/>
      <c r="CGT30" s="410"/>
      <c r="CGU30" s="410"/>
      <c r="CGV30" s="410"/>
      <c r="CGW30" s="410"/>
      <c r="CGX30" s="410"/>
      <c r="CGY30" s="410"/>
      <c r="CGZ30" s="410"/>
      <c r="CHA30" s="410"/>
      <c r="CHB30" s="410"/>
      <c r="CHC30" s="410"/>
      <c r="CHD30" s="410"/>
      <c r="CHE30" s="410"/>
      <c r="CHF30" s="410"/>
      <c r="CHG30" s="410"/>
      <c r="CHH30" s="410"/>
      <c r="CHI30" s="410"/>
      <c r="CHJ30" s="410"/>
      <c r="CHK30" s="410"/>
      <c r="CHL30" s="410"/>
      <c r="CHM30" s="410"/>
      <c r="CHN30" s="410"/>
      <c r="CHO30" s="410"/>
      <c r="CHP30" s="410"/>
      <c r="CHQ30" s="410"/>
      <c r="CHR30" s="410"/>
      <c r="CHS30" s="410"/>
      <c r="CHT30" s="410"/>
      <c r="CHU30" s="410"/>
      <c r="CHV30" s="410"/>
      <c r="CHW30" s="410"/>
      <c r="CHX30" s="410"/>
      <c r="CHY30" s="410"/>
      <c r="CHZ30" s="410"/>
      <c r="CIA30" s="410"/>
      <c r="CIB30" s="410"/>
      <c r="CIC30" s="410"/>
      <c r="CID30" s="410"/>
      <c r="CIE30" s="410"/>
      <c r="CIF30" s="410"/>
      <c r="CIG30" s="410"/>
      <c r="CIH30" s="410"/>
      <c r="CII30" s="410"/>
      <c r="CIJ30" s="410"/>
      <c r="CIK30" s="410"/>
      <c r="CIL30" s="410"/>
      <c r="CIM30" s="410"/>
      <c r="CIN30" s="410"/>
      <c r="CIO30" s="410"/>
      <c r="CIP30" s="410"/>
      <c r="CIQ30" s="410"/>
      <c r="CIR30" s="410"/>
      <c r="CIS30" s="410"/>
      <c r="CIT30" s="410"/>
      <c r="CIU30" s="410"/>
      <c r="CIV30" s="410"/>
      <c r="CIW30" s="410"/>
      <c r="CIX30" s="410"/>
      <c r="CIY30" s="410"/>
      <c r="CIZ30" s="410"/>
      <c r="CJA30" s="410"/>
      <c r="CJB30" s="410"/>
      <c r="CJC30" s="410"/>
      <c r="CJD30" s="410"/>
      <c r="CJE30" s="410"/>
      <c r="CJF30" s="410"/>
      <c r="CJG30" s="410"/>
      <c r="CJH30" s="410"/>
      <c r="CJI30" s="410"/>
      <c r="CJJ30" s="410"/>
      <c r="CJK30" s="410"/>
      <c r="CJL30" s="410"/>
      <c r="CJM30" s="410"/>
      <c r="CJN30" s="410"/>
      <c r="CJO30" s="410"/>
      <c r="CJP30" s="410"/>
      <c r="CJQ30" s="410"/>
      <c r="CJR30" s="410"/>
      <c r="CJS30" s="410"/>
      <c r="CJT30" s="410"/>
      <c r="CJU30" s="410"/>
      <c r="CJV30" s="410"/>
      <c r="CJW30" s="410"/>
      <c r="CJX30" s="410"/>
      <c r="CJY30" s="410"/>
      <c r="CJZ30" s="410"/>
      <c r="CKA30" s="410"/>
      <c r="CKB30" s="410"/>
      <c r="CKC30" s="410"/>
      <c r="CKD30" s="410"/>
      <c r="CKE30" s="410"/>
      <c r="CKF30" s="410"/>
      <c r="CKG30" s="410"/>
      <c r="CKH30" s="410"/>
      <c r="CKI30" s="410"/>
      <c r="CKJ30" s="410"/>
      <c r="CKK30" s="410"/>
      <c r="CKL30" s="410"/>
      <c r="CKM30" s="410"/>
      <c r="CKN30" s="410"/>
      <c r="CKO30" s="410"/>
      <c r="CKP30" s="410"/>
      <c r="CKQ30" s="410"/>
      <c r="CKR30" s="410"/>
      <c r="CKS30" s="410"/>
      <c r="CKT30" s="410"/>
      <c r="CKU30" s="410"/>
      <c r="CKV30" s="410"/>
      <c r="CKW30" s="410"/>
      <c r="CKX30" s="410"/>
      <c r="CKY30" s="410"/>
      <c r="CKZ30" s="410"/>
      <c r="CLA30" s="410"/>
      <c r="CLB30" s="410"/>
      <c r="CLC30" s="410"/>
      <c r="CLD30" s="410"/>
      <c r="CLE30" s="410"/>
      <c r="CLF30" s="410"/>
      <c r="CLG30" s="410"/>
      <c r="CLH30" s="410"/>
      <c r="CLI30" s="410"/>
      <c r="CLJ30" s="410"/>
      <c r="CLK30" s="410"/>
      <c r="CLL30" s="410"/>
      <c r="CLM30" s="410"/>
      <c r="CLN30" s="410"/>
      <c r="CLO30" s="410"/>
      <c r="CLP30" s="410"/>
      <c r="CLQ30" s="410"/>
      <c r="CLR30" s="410"/>
      <c r="CLS30" s="410"/>
      <c r="CLT30" s="410"/>
      <c r="CLU30" s="410"/>
      <c r="CLV30" s="410"/>
      <c r="CLW30" s="410"/>
      <c r="CLX30" s="410"/>
      <c r="CLY30" s="410"/>
      <c r="CLZ30" s="410"/>
      <c r="CMA30" s="410"/>
      <c r="CMB30" s="410"/>
      <c r="CMC30" s="410"/>
      <c r="CMD30" s="410"/>
      <c r="CME30" s="410"/>
      <c r="CMF30" s="410"/>
      <c r="CMG30" s="410"/>
      <c r="CMH30" s="410"/>
      <c r="CMI30" s="410"/>
      <c r="CMJ30" s="410"/>
      <c r="CMK30" s="410"/>
      <c r="CML30" s="410"/>
      <c r="CMM30" s="410"/>
      <c r="CMN30" s="410"/>
      <c r="CMO30" s="410"/>
      <c r="CMP30" s="410"/>
      <c r="CMQ30" s="410"/>
      <c r="CMR30" s="410"/>
      <c r="CMS30" s="410"/>
      <c r="CMT30" s="410"/>
      <c r="CMU30" s="410"/>
      <c r="CMV30" s="410"/>
      <c r="CMW30" s="410"/>
      <c r="CMX30" s="410"/>
      <c r="CMY30" s="410"/>
      <c r="CMZ30" s="410"/>
      <c r="CNA30" s="410"/>
      <c r="CNB30" s="410"/>
      <c r="CNC30" s="410"/>
      <c r="CND30" s="410"/>
      <c r="CNE30" s="410"/>
      <c r="CNF30" s="410"/>
      <c r="CNG30" s="410"/>
      <c r="CNH30" s="410"/>
      <c r="CNI30" s="410"/>
      <c r="CNJ30" s="410"/>
      <c r="CNK30" s="410"/>
      <c r="CNL30" s="410"/>
      <c r="CNM30" s="410"/>
      <c r="CNN30" s="410"/>
      <c r="CNO30" s="410"/>
      <c r="CNP30" s="410"/>
      <c r="CNQ30" s="410"/>
      <c r="CNR30" s="410"/>
      <c r="CNS30" s="410"/>
      <c r="CNT30" s="410"/>
      <c r="CNU30" s="410"/>
      <c r="CNV30" s="410"/>
      <c r="CNW30" s="410"/>
      <c r="CNX30" s="410"/>
      <c r="CNY30" s="410"/>
      <c r="CNZ30" s="410"/>
      <c r="COA30" s="410"/>
      <c r="COB30" s="410"/>
      <c r="COC30" s="410"/>
      <c r="COD30" s="410"/>
      <c r="COE30" s="410"/>
      <c r="COF30" s="410"/>
      <c r="COG30" s="410"/>
      <c r="COH30" s="410"/>
      <c r="COI30" s="410"/>
      <c r="COJ30" s="410"/>
      <c r="COK30" s="410"/>
      <c r="COL30" s="410"/>
      <c r="COM30" s="410"/>
      <c r="CON30" s="410"/>
      <c r="COO30" s="410"/>
      <c r="COP30" s="410"/>
      <c r="COQ30" s="410"/>
      <c r="COR30" s="410"/>
      <c r="COS30" s="410"/>
      <c r="COT30" s="410"/>
      <c r="COU30" s="410"/>
      <c r="COV30" s="410"/>
      <c r="COW30" s="410"/>
      <c r="COX30" s="410"/>
      <c r="COY30" s="410"/>
      <c r="COZ30" s="410"/>
      <c r="CPA30" s="410"/>
      <c r="CPB30" s="410"/>
      <c r="CPC30" s="410"/>
      <c r="CPD30" s="410"/>
      <c r="CPE30" s="410"/>
      <c r="CPF30" s="410"/>
      <c r="CPG30" s="410"/>
      <c r="CPH30" s="410"/>
      <c r="CPI30" s="410"/>
      <c r="CPJ30" s="410"/>
      <c r="CPK30" s="410"/>
      <c r="CPL30" s="410"/>
      <c r="CPM30" s="410"/>
      <c r="CPN30" s="410"/>
      <c r="CPO30" s="410"/>
      <c r="CPP30" s="410"/>
      <c r="CPQ30" s="410"/>
      <c r="CPR30" s="410"/>
      <c r="CPS30" s="410"/>
      <c r="CPT30" s="410"/>
      <c r="CPU30" s="410"/>
      <c r="CPV30" s="410"/>
      <c r="CPW30" s="410"/>
      <c r="CPX30" s="410"/>
      <c r="CPY30" s="410"/>
      <c r="CPZ30" s="410"/>
      <c r="CQA30" s="410"/>
      <c r="CQB30" s="410"/>
      <c r="CQC30" s="410"/>
      <c r="CQD30" s="410"/>
      <c r="CQE30" s="410"/>
      <c r="CQF30" s="410"/>
      <c r="CQG30" s="410"/>
      <c r="CQH30" s="410"/>
      <c r="CQI30" s="410"/>
      <c r="CQJ30" s="410"/>
      <c r="CQK30" s="410"/>
      <c r="CQL30" s="410"/>
      <c r="CQM30" s="410"/>
      <c r="CQN30" s="410"/>
      <c r="CQO30" s="410"/>
      <c r="CQP30" s="410"/>
      <c r="CQQ30" s="410"/>
      <c r="CQR30" s="410"/>
      <c r="CQS30" s="410"/>
      <c r="CQT30" s="410"/>
      <c r="CQU30" s="410"/>
      <c r="CQV30" s="410"/>
      <c r="CQW30" s="410"/>
      <c r="CQX30" s="410"/>
      <c r="CQY30" s="410"/>
      <c r="CQZ30" s="410"/>
      <c r="CRA30" s="410"/>
      <c r="CRB30" s="410"/>
      <c r="CRC30" s="410"/>
      <c r="CRD30" s="410"/>
      <c r="CRE30" s="410"/>
      <c r="CRF30" s="410"/>
      <c r="CRG30" s="410"/>
      <c r="CRH30" s="410"/>
      <c r="CRI30" s="410"/>
      <c r="CRJ30" s="410"/>
      <c r="CRK30" s="410"/>
      <c r="CRL30" s="410"/>
      <c r="CRM30" s="410"/>
      <c r="CRN30" s="410"/>
      <c r="CRO30" s="410"/>
      <c r="CRP30" s="410"/>
      <c r="CRQ30" s="410"/>
      <c r="CRR30" s="410"/>
      <c r="CRS30" s="410"/>
      <c r="CRT30" s="410"/>
      <c r="CRU30" s="410"/>
      <c r="CRV30" s="410"/>
      <c r="CRW30" s="410"/>
      <c r="CRX30" s="410"/>
      <c r="CRY30" s="410"/>
      <c r="CRZ30" s="410"/>
      <c r="CSA30" s="410"/>
      <c r="CSB30" s="410"/>
      <c r="CSC30" s="410"/>
      <c r="CSD30" s="410"/>
      <c r="CSE30" s="410"/>
      <c r="CSF30" s="410"/>
      <c r="CSG30" s="410"/>
      <c r="CSH30" s="410"/>
      <c r="CSI30" s="410"/>
      <c r="CSJ30" s="410"/>
      <c r="CSK30" s="410"/>
      <c r="CSL30" s="410"/>
      <c r="CSM30" s="410"/>
      <c r="CSN30" s="410"/>
      <c r="CSO30" s="410"/>
      <c r="CSP30" s="410"/>
      <c r="CSQ30" s="410"/>
      <c r="CSR30" s="410"/>
      <c r="CSS30" s="410"/>
      <c r="CST30" s="410"/>
      <c r="CSU30" s="410"/>
      <c r="CSV30" s="410"/>
      <c r="CSW30" s="410"/>
      <c r="CSX30" s="410"/>
      <c r="CSY30" s="410"/>
      <c r="CSZ30" s="410"/>
      <c r="CTA30" s="410"/>
      <c r="CTB30" s="410"/>
      <c r="CTC30" s="410"/>
      <c r="CTD30" s="410"/>
      <c r="CTE30" s="410"/>
      <c r="CTF30" s="410"/>
      <c r="CTG30" s="410"/>
      <c r="CTH30" s="410"/>
      <c r="CTI30" s="410"/>
      <c r="CTJ30" s="410"/>
      <c r="CTK30" s="410"/>
      <c r="CTL30" s="410"/>
      <c r="CTM30" s="410"/>
      <c r="CTN30" s="410"/>
      <c r="CTO30" s="410"/>
      <c r="CTP30" s="410"/>
      <c r="CTQ30" s="410"/>
      <c r="CTR30" s="410"/>
      <c r="CTS30" s="410"/>
      <c r="CTT30" s="410"/>
      <c r="CTU30" s="410"/>
      <c r="CTV30" s="410"/>
      <c r="CTW30" s="410"/>
      <c r="CTX30" s="410"/>
      <c r="CTY30" s="410"/>
      <c r="CTZ30" s="410"/>
      <c r="CUA30" s="410"/>
      <c r="CUB30" s="410"/>
      <c r="CUC30" s="410"/>
      <c r="CUD30" s="410"/>
      <c r="CUE30" s="410"/>
      <c r="CUF30" s="410"/>
      <c r="CUG30" s="410"/>
      <c r="CUH30" s="410"/>
      <c r="CUI30" s="410"/>
      <c r="CUJ30" s="410"/>
      <c r="CUK30" s="410"/>
      <c r="CUL30" s="410"/>
      <c r="CUM30" s="410"/>
      <c r="CUN30" s="410"/>
      <c r="CUO30" s="410"/>
      <c r="CUP30" s="410"/>
      <c r="CUQ30" s="410"/>
      <c r="CUR30" s="410"/>
      <c r="CUS30" s="410"/>
      <c r="CUT30" s="410"/>
      <c r="CUU30" s="410"/>
      <c r="CUV30" s="410"/>
      <c r="CUW30" s="410"/>
      <c r="CUX30" s="410"/>
      <c r="CUY30" s="410"/>
      <c r="CUZ30" s="410"/>
      <c r="CVA30" s="410"/>
      <c r="CVB30" s="410"/>
      <c r="CVC30" s="410"/>
      <c r="CVD30" s="410"/>
      <c r="CVE30" s="410"/>
      <c r="CVF30" s="410"/>
      <c r="CVG30" s="410"/>
      <c r="CVH30" s="410"/>
      <c r="CVI30" s="410"/>
      <c r="CVJ30" s="410"/>
      <c r="CVK30" s="410"/>
      <c r="CVL30" s="410"/>
      <c r="CVM30" s="410"/>
      <c r="CVN30" s="410"/>
      <c r="CVO30" s="410"/>
      <c r="CVP30" s="410"/>
      <c r="CVQ30" s="410"/>
      <c r="CVR30" s="410"/>
      <c r="CVS30" s="410"/>
      <c r="CVT30" s="410"/>
      <c r="CVU30" s="410"/>
      <c r="CVV30" s="410"/>
      <c r="CVW30" s="410"/>
      <c r="CVX30" s="410"/>
      <c r="CVY30" s="410"/>
      <c r="CVZ30" s="410"/>
      <c r="CWA30" s="410"/>
      <c r="CWB30" s="410"/>
      <c r="CWC30" s="410"/>
      <c r="CWD30" s="410"/>
      <c r="CWE30" s="410"/>
      <c r="CWF30" s="410"/>
      <c r="CWG30" s="410"/>
      <c r="CWH30" s="410"/>
      <c r="CWI30" s="410"/>
      <c r="CWJ30" s="410"/>
      <c r="CWK30" s="410"/>
      <c r="CWL30" s="410"/>
      <c r="CWM30" s="410"/>
      <c r="CWN30" s="410"/>
      <c r="CWO30" s="410"/>
      <c r="CWP30" s="410"/>
      <c r="CWQ30" s="410"/>
      <c r="CWR30" s="410"/>
      <c r="CWS30" s="410"/>
      <c r="CWT30" s="410"/>
      <c r="CWU30" s="410"/>
      <c r="CWV30" s="410"/>
      <c r="CWW30" s="410"/>
      <c r="CWX30" s="410"/>
      <c r="CWY30" s="410"/>
      <c r="CWZ30" s="410"/>
      <c r="CXA30" s="410"/>
      <c r="CXB30" s="410"/>
      <c r="CXC30" s="410"/>
      <c r="CXD30" s="410"/>
      <c r="CXE30" s="410"/>
      <c r="CXF30" s="410"/>
      <c r="CXG30" s="410"/>
      <c r="CXH30" s="410"/>
      <c r="CXI30" s="410"/>
      <c r="CXJ30" s="410"/>
      <c r="CXK30" s="410"/>
      <c r="CXL30" s="410"/>
      <c r="CXM30" s="410"/>
      <c r="CXN30" s="410"/>
      <c r="CXO30" s="410"/>
      <c r="CXP30" s="410"/>
      <c r="CXQ30" s="410"/>
      <c r="CXR30" s="410"/>
      <c r="CXS30" s="410"/>
      <c r="CXT30" s="410"/>
      <c r="CXU30" s="410"/>
      <c r="CXV30" s="410"/>
      <c r="CXW30" s="410"/>
      <c r="CXX30" s="410"/>
      <c r="CXY30" s="410"/>
      <c r="CXZ30" s="410"/>
      <c r="CYA30" s="410"/>
      <c r="CYB30" s="410"/>
      <c r="CYC30" s="410"/>
      <c r="CYD30" s="410"/>
      <c r="CYE30" s="410"/>
      <c r="CYF30" s="410"/>
      <c r="CYG30" s="410"/>
      <c r="CYH30" s="410"/>
      <c r="CYI30" s="410"/>
      <c r="CYJ30" s="410"/>
      <c r="CYK30" s="410"/>
      <c r="CYL30" s="410"/>
      <c r="CYM30" s="410"/>
      <c r="CYN30" s="410"/>
      <c r="CYO30" s="410"/>
      <c r="CYP30" s="410"/>
      <c r="CYQ30" s="410"/>
      <c r="CYR30" s="410"/>
      <c r="CYS30" s="410"/>
      <c r="CYT30" s="410"/>
      <c r="CYU30" s="410"/>
      <c r="CYV30" s="410"/>
      <c r="CYW30" s="410"/>
      <c r="CYX30" s="410"/>
      <c r="CYY30" s="410"/>
      <c r="CYZ30" s="410"/>
      <c r="CZA30" s="410"/>
      <c r="CZB30" s="410"/>
      <c r="CZC30" s="410"/>
      <c r="CZD30" s="410"/>
      <c r="CZE30" s="410"/>
      <c r="CZF30" s="410"/>
      <c r="CZG30" s="410"/>
      <c r="CZH30" s="410"/>
      <c r="CZI30" s="410"/>
      <c r="CZJ30" s="410"/>
      <c r="CZK30" s="410"/>
      <c r="CZL30" s="410"/>
      <c r="CZM30" s="410"/>
      <c r="CZN30" s="410"/>
      <c r="CZO30" s="410"/>
      <c r="CZP30" s="410"/>
      <c r="CZQ30" s="410"/>
      <c r="CZR30" s="410"/>
      <c r="CZS30" s="410"/>
      <c r="CZT30" s="410"/>
      <c r="CZU30" s="410"/>
      <c r="CZV30" s="410"/>
      <c r="CZW30" s="410"/>
      <c r="CZX30" s="410"/>
      <c r="CZY30" s="410"/>
      <c r="CZZ30" s="410"/>
      <c r="DAA30" s="410"/>
      <c r="DAB30" s="410"/>
      <c r="DAC30" s="410"/>
      <c r="DAD30" s="410"/>
      <c r="DAE30" s="410"/>
      <c r="DAF30" s="410"/>
      <c r="DAG30" s="410"/>
      <c r="DAH30" s="410"/>
      <c r="DAI30" s="410"/>
      <c r="DAJ30" s="410"/>
      <c r="DAK30" s="410"/>
      <c r="DAL30" s="410"/>
      <c r="DAM30" s="410"/>
      <c r="DAN30" s="410"/>
      <c r="DAO30" s="410"/>
      <c r="DAP30" s="410"/>
      <c r="DAQ30" s="410"/>
      <c r="DAR30" s="410"/>
      <c r="DAS30" s="410"/>
      <c r="DAT30" s="410"/>
      <c r="DAU30" s="410"/>
      <c r="DAV30" s="410"/>
      <c r="DAW30" s="410"/>
      <c r="DAX30" s="410"/>
      <c r="DAY30" s="410"/>
      <c r="DAZ30" s="410"/>
      <c r="DBA30" s="410"/>
      <c r="DBB30" s="410"/>
      <c r="DBC30" s="410"/>
      <c r="DBD30" s="410"/>
      <c r="DBE30" s="410"/>
      <c r="DBF30" s="410"/>
      <c r="DBG30" s="410"/>
      <c r="DBH30" s="410"/>
      <c r="DBI30" s="410"/>
      <c r="DBJ30" s="410"/>
      <c r="DBK30" s="410"/>
      <c r="DBL30" s="410"/>
      <c r="DBM30" s="410"/>
      <c r="DBN30" s="410"/>
      <c r="DBO30" s="410"/>
      <c r="DBP30" s="410"/>
      <c r="DBQ30" s="410"/>
      <c r="DBR30" s="410"/>
      <c r="DBS30" s="410"/>
      <c r="DBT30" s="410"/>
      <c r="DBU30" s="410"/>
      <c r="DBV30" s="410"/>
      <c r="DBW30" s="410"/>
      <c r="DBX30" s="410"/>
      <c r="DBY30" s="410"/>
      <c r="DBZ30" s="410"/>
      <c r="DCA30" s="410"/>
      <c r="DCB30" s="410"/>
      <c r="DCC30" s="410"/>
      <c r="DCD30" s="410"/>
      <c r="DCE30" s="410"/>
      <c r="DCF30" s="410"/>
      <c r="DCG30" s="410"/>
      <c r="DCH30" s="410"/>
      <c r="DCI30" s="410"/>
      <c r="DCJ30" s="410"/>
      <c r="DCK30" s="410"/>
      <c r="DCL30" s="410"/>
      <c r="DCM30" s="410"/>
      <c r="DCN30" s="410"/>
      <c r="DCO30" s="410"/>
      <c r="DCP30" s="410"/>
      <c r="DCQ30" s="410"/>
      <c r="DCR30" s="410"/>
      <c r="DCS30" s="410"/>
      <c r="DCT30" s="410"/>
      <c r="DCU30" s="410"/>
      <c r="DCV30" s="410"/>
      <c r="DCW30" s="410"/>
      <c r="DCX30" s="410"/>
      <c r="DCY30" s="410"/>
      <c r="DCZ30" s="410"/>
      <c r="DDA30" s="410"/>
      <c r="DDB30" s="410"/>
      <c r="DDC30" s="410"/>
      <c r="DDD30" s="410"/>
      <c r="DDE30" s="410"/>
      <c r="DDF30" s="410"/>
      <c r="DDG30" s="410"/>
      <c r="DDH30" s="410"/>
      <c r="DDI30" s="410"/>
      <c r="DDJ30" s="410"/>
      <c r="DDK30" s="410"/>
      <c r="DDL30" s="410"/>
      <c r="DDM30" s="410"/>
      <c r="DDN30" s="410"/>
      <c r="DDO30" s="410"/>
      <c r="DDP30" s="410"/>
      <c r="DDQ30" s="410"/>
      <c r="DDR30" s="410"/>
      <c r="DDS30" s="410"/>
      <c r="DDT30" s="410"/>
      <c r="DDU30" s="410"/>
      <c r="DDV30" s="410"/>
      <c r="DDW30" s="410"/>
      <c r="DDX30" s="410"/>
      <c r="DDY30" s="410"/>
      <c r="DDZ30" s="410"/>
      <c r="DEA30" s="410"/>
      <c r="DEB30" s="410"/>
      <c r="DEC30" s="410"/>
      <c r="DED30" s="410"/>
      <c r="DEE30" s="410"/>
      <c r="DEF30" s="410"/>
      <c r="DEG30" s="410"/>
      <c r="DEH30" s="410"/>
      <c r="DEI30" s="410"/>
      <c r="DEJ30" s="410"/>
      <c r="DEK30" s="410"/>
      <c r="DEL30" s="410"/>
      <c r="DEM30" s="410"/>
      <c r="DEN30" s="410"/>
      <c r="DEO30" s="410"/>
      <c r="DEP30" s="410"/>
      <c r="DEQ30" s="410"/>
      <c r="DER30" s="410"/>
      <c r="DES30" s="410"/>
      <c r="DET30" s="410"/>
      <c r="DEU30" s="410"/>
      <c r="DEV30" s="410"/>
      <c r="DEW30" s="410"/>
      <c r="DEX30" s="410"/>
      <c r="DEY30" s="410"/>
      <c r="DEZ30" s="410"/>
      <c r="DFA30" s="410"/>
      <c r="DFB30" s="410"/>
      <c r="DFC30" s="410"/>
      <c r="DFD30" s="410"/>
      <c r="DFE30" s="410"/>
      <c r="DFF30" s="410"/>
      <c r="DFG30" s="410"/>
      <c r="DFH30" s="410"/>
      <c r="DFI30" s="410"/>
      <c r="DFJ30" s="410"/>
      <c r="DFK30" s="410"/>
      <c r="DFL30" s="410"/>
      <c r="DFM30" s="410"/>
      <c r="DFN30" s="410"/>
      <c r="DFO30" s="410"/>
      <c r="DFP30" s="410"/>
      <c r="DFQ30" s="410"/>
      <c r="DFR30" s="410"/>
      <c r="DFS30" s="410"/>
      <c r="DFT30" s="410"/>
      <c r="DFU30" s="410"/>
      <c r="DFV30" s="410"/>
      <c r="DFW30" s="410"/>
      <c r="DFX30" s="410"/>
      <c r="DFY30" s="410"/>
      <c r="DFZ30" s="410"/>
      <c r="DGA30" s="410"/>
      <c r="DGB30" s="410"/>
      <c r="DGC30" s="410"/>
      <c r="DGD30" s="410"/>
      <c r="DGE30" s="410"/>
      <c r="DGF30" s="410"/>
      <c r="DGG30" s="410"/>
      <c r="DGH30" s="410"/>
      <c r="DGI30" s="410"/>
      <c r="DGJ30" s="410"/>
      <c r="DGK30" s="410"/>
      <c r="DGL30" s="410"/>
      <c r="DGM30" s="410"/>
      <c r="DGN30" s="410"/>
      <c r="DGO30" s="410"/>
      <c r="DGP30" s="410"/>
      <c r="DGQ30" s="410"/>
      <c r="DGR30" s="410"/>
      <c r="DGS30" s="410"/>
      <c r="DGT30" s="410"/>
      <c r="DGU30" s="410"/>
      <c r="DGV30" s="410"/>
      <c r="DGW30" s="410"/>
      <c r="DGX30" s="410"/>
      <c r="DGY30" s="410"/>
      <c r="DGZ30" s="410"/>
      <c r="DHA30" s="410"/>
      <c r="DHB30" s="410"/>
      <c r="DHC30" s="410"/>
      <c r="DHD30" s="410"/>
      <c r="DHE30" s="410"/>
      <c r="DHF30" s="410"/>
      <c r="DHG30" s="410"/>
      <c r="DHH30" s="410"/>
      <c r="DHI30" s="410"/>
      <c r="DHJ30" s="410"/>
      <c r="DHK30" s="410"/>
      <c r="DHL30" s="410"/>
      <c r="DHM30" s="410"/>
      <c r="DHN30" s="410"/>
      <c r="DHO30" s="410"/>
      <c r="DHP30" s="410"/>
      <c r="DHQ30" s="410"/>
      <c r="DHR30" s="410"/>
      <c r="DHS30" s="410"/>
      <c r="DHT30" s="410"/>
      <c r="DHU30" s="410"/>
      <c r="DHV30" s="410"/>
      <c r="DHW30" s="410"/>
      <c r="DHX30" s="410"/>
      <c r="DHY30" s="410"/>
      <c r="DHZ30" s="410"/>
      <c r="DIA30" s="410"/>
      <c r="DIB30" s="410"/>
      <c r="DIC30" s="410"/>
      <c r="DID30" s="410"/>
      <c r="DIE30" s="410"/>
      <c r="DIF30" s="410"/>
      <c r="DIG30" s="410"/>
      <c r="DIH30" s="410"/>
      <c r="DII30" s="410"/>
      <c r="DIJ30" s="410"/>
      <c r="DIK30" s="410"/>
      <c r="DIL30" s="410"/>
      <c r="DIM30" s="410"/>
      <c r="DIN30" s="410"/>
      <c r="DIO30" s="410"/>
      <c r="DIP30" s="410"/>
      <c r="DIQ30" s="410"/>
      <c r="DIR30" s="410"/>
      <c r="DIS30" s="410"/>
      <c r="DIT30" s="410"/>
      <c r="DIU30" s="410"/>
      <c r="DIV30" s="410"/>
      <c r="DIW30" s="410"/>
      <c r="DIX30" s="410"/>
      <c r="DIY30" s="410"/>
      <c r="DIZ30" s="410"/>
      <c r="DJA30" s="410"/>
      <c r="DJB30" s="410"/>
      <c r="DJC30" s="410"/>
      <c r="DJD30" s="410"/>
      <c r="DJE30" s="410"/>
      <c r="DJF30" s="410"/>
      <c r="DJG30" s="410"/>
      <c r="DJH30" s="410"/>
      <c r="DJI30" s="410"/>
      <c r="DJJ30" s="410"/>
      <c r="DJK30" s="410"/>
      <c r="DJL30" s="410"/>
      <c r="DJM30" s="410"/>
      <c r="DJN30" s="410"/>
      <c r="DJO30" s="410"/>
      <c r="DJP30" s="410"/>
      <c r="DJQ30" s="410"/>
      <c r="DJR30" s="410"/>
      <c r="DJS30" s="410"/>
      <c r="DJT30" s="410"/>
      <c r="DJU30" s="410"/>
      <c r="DJV30" s="410"/>
      <c r="DJW30" s="410"/>
      <c r="DJX30" s="410"/>
      <c r="DJY30" s="410"/>
      <c r="DJZ30" s="410"/>
      <c r="DKA30" s="410"/>
      <c r="DKB30" s="410"/>
      <c r="DKC30" s="410"/>
      <c r="DKD30" s="410"/>
      <c r="DKE30" s="410"/>
      <c r="DKF30" s="410"/>
      <c r="DKG30" s="410"/>
      <c r="DKH30" s="410"/>
      <c r="DKI30" s="410"/>
      <c r="DKJ30" s="410"/>
      <c r="DKK30" s="410"/>
      <c r="DKL30" s="410"/>
      <c r="DKM30" s="410"/>
      <c r="DKN30" s="410"/>
      <c r="DKO30" s="410"/>
      <c r="DKP30" s="410"/>
      <c r="DKQ30" s="410"/>
      <c r="DKR30" s="410"/>
      <c r="DKS30" s="410"/>
      <c r="DKT30" s="410"/>
      <c r="DKU30" s="410"/>
      <c r="DKV30" s="410"/>
      <c r="DKW30" s="410"/>
      <c r="DKX30" s="410"/>
      <c r="DKY30" s="410"/>
      <c r="DKZ30" s="410"/>
      <c r="DLA30" s="410"/>
      <c r="DLB30" s="410"/>
      <c r="DLC30" s="410"/>
      <c r="DLD30" s="410"/>
      <c r="DLE30" s="410"/>
      <c r="DLF30" s="410"/>
      <c r="DLG30" s="410"/>
      <c r="DLH30" s="410"/>
      <c r="DLI30" s="410"/>
      <c r="DLJ30" s="410"/>
      <c r="DLK30" s="410"/>
      <c r="DLL30" s="410"/>
      <c r="DLM30" s="410"/>
      <c r="DLN30" s="410"/>
      <c r="DLO30" s="410"/>
      <c r="DLP30" s="410"/>
      <c r="DLQ30" s="410"/>
      <c r="DLR30" s="410"/>
      <c r="DLS30" s="410"/>
      <c r="DLT30" s="410"/>
      <c r="DLU30" s="410"/>
      <c r="DLV30" s="410"/>
      <c r="DLW30" s="410"/>
      <c r="DLX30" s="410"/>
      <c r="DLY30" s="410"/>
      <c r="DLZ30" s="410"/>
      <c r="DMA30" s="410"/>
      <c r="DMB30" s="410"/>
      <c r="DMC30" s="410"/>
      <c r="DMD30" s="410"/>
      <c r="DME30" s="410"/>
      <c r="DMF30" s="410"/>
      <c r="DMG30" s="410"/>
      <c r="DMH30" s="410"/>
      <c r="DMI30" s="410"/>
      <c r="DMJ30" s="410"/>
      <c r="DMK30" s="410"/>
      <c r="DML30" s="410"/>
      <c r="DMM30" s="410"/>
      <c r="DMN30" s="410"/>
      <c r="DMO30" s="410"/>
      <c r="DMP30" s="410"/>
      <c r="DMQ30" s="410"/>
      <c r="DMR30" s="410"/>
      <c r="DMS30" s="410"/>
      <c r="DMT30" s="410"/>
      <c r="DMU30" s="410"/>
      <c r="DMV30" s="410"/>
      <c r="DMW30" s="410"/>
      <c r="DMX30" s="410"/>
      <c r="DMY30" s="410"/>
      <c r="DMZ30" s="410"/>
      <c r="DNA30" s="410"/>
      <c r="DNB30" s="410"/>
      <c r="DNC30" s="410"/>
      <c r="DND30" s="410"/>
      <c r="DNE30" s="410"/>
      <c r="DNF30" s="410"/>
      <c r="DNG30" s="410"/>
      <c r="DNH30" s="410"/>
      <c r="DNI30" s="410"/>
      <c r="DNJ30" s="410"/>
      <c r="DNK30" s="410"/>
      <c r="DNL30" s="410"/>
      <c r="DNM30" s="410"/>
      <c r="DNN30" s="410"/>
      <c r="DNO30" s="410"/>
      <c r="DNP30" s="410"/>
      <c r="DNQ30" s="410"/>
      <c r="DNR30" s="410"/>
      <c r="DNS30" s="410"/>
      <c r="DNT30" s="410"/>
      <c r="DNU30" s="410"/>
      <c r="DNV30" s="410"/>
      <c r="DNW30" s="410"/>
      <c r="DNX30" s="410"/>
      <c r="DNY30" s="410"/>
      <c r="DNZ30" s="410"/>
      <c r="DOA30" s="410"/>
      <c r="DOB30" s="410"/>
      <c r="DOC30" s="410"/>
      <c r="DOD30" s="410"/>
      <c r="DOE30" s="410"/>
      <c r="DOF30" s="410"/>
      <c r="DOG30" s="410"/>
      <c r="DOH30" s="410"/>
      <c r="DOI30" s="410"/>
      <c r="DOJ30" s="410"/>
      <c r="DOK30" s="410"/>
      <c r="DOL30" s="410"/>
      <c r="DOM30" s="410"/>
      <c r="DON30" s="410"/>
      <c r="DOO30" s="410"/>
      <c r="DOP30" s="410"/>
      <c r="DOQ30" s="410"/>
      <c r="DOR30" s="410"/>
      <c r="DOS30" s="410"/>
      <c r="DOT30" s="410"/>
      <c r="DOU30" s="410"/>
      <c r="DOV30" s="410"/>
      <c r="DOW30" s="410"/>
      <c r="DOX30" s="410"/>
      <c r="DOY30" s="410"/>
      <c r="DOZ30" s="410"/>
      <c r="DPA30" s="410"/>
      <c r="DPB30" s="410"/>
      <c r="DPC30" s="410"/>
      <c r="DPD30" s="410"/>
      <c r="DPE30" s="410"/>
      <c r="DPF30" s="410"/>
      <c r="DPG30" s="410"/>
      <c r="DPH30" s="410"/>
      <c r="DPI30" s="410"/>
      <c r="DPJ30" s="410"/>
      <c r="DPK30" s="410"/>
      <c r="DPL30" s="410"/>
      <c r="DPM30" s="410"/>
      <c r="DPN30" s="410"/>
      <c r="DPO30" s="410"/>
      <c r="DPP30" s="410"/>
      <c r="DPQ30" s="410"/>
      <c r="DPR30" s="410"/>
      <c r="DPS30" s="410"/>
      <c r="DPT30" s="410"/>
      <c r="DPU30" s="410"/>
      <c r="DPV30" s="410"/>
      <c r="DPW30" s="410"/>
      <c r="DPX30" s="410"/>
      <c r="DPY30" s="410"/>
      <c r="DPZ30" s="410"/>
      <c r="DQA30" s="410"/>
      <c r="DQB30" s="410"/>
      <c r="DQC30" s="410"/>
      <c r="DQD30" s="410"/>
      <c r="DQE30" s="410"/>
      <c r="DQF30" s="410"/>
      <c r="DQG30" s="410"/>
      <c r="DQH30" s="410"/>
      <c r="DQI30" s="410"/>
      <c r="DQJ30" s="410"/>
      <c r="DQK30" s="410"/>
      <c r="DQL30" s="410"/>
      <c r="DQM30" s="410"/>
      <c r="DQN30" s="410"/>
      <c r="DQO30" s="410"/>
      <c r="DQP30" s="410"/>
      <c r="DQQ30" s="410"/>
      <c r="DQR30" s="410"/>
      <c r="DQS30" s="410"/>
      <c r="DQT30" s="410"/>
      <c r="DQU30" s="410"/>
      <c r="DQV30" s="410"/>
      <c r="DQW30" s="410"/>
      <c r="DQX30" s="410"/>
      <c r="DQY30" s="410"/>
      <c r="DQZ30" s="410"/>
      <c r="DRA30" s="410"/>
      <c r="DRB30" s="410"/>
      <c r="DRC30" s="410"/>
      <c r="DRD30" s="410"/>
      <c r="DRE30" s="410"/>
      <c r="DRF30" s="410"/>
      <c r="DRG30" s="410"/>
      <c r="DRH30" s="410"/>
      <c r="DRI30" s="410"/>
      <c r="DRJ30" s="410"/>
      <c r="DRK30" s="410"/>
      <c r="DRL30" s="410"/>
      <c r="DRM30" s="410"/>
      <c r="DRN30" s="410"/>
      <c r="DRO30" s="410"/>
      <c r="DRP30" s="410"/>
      <c r="DRQ30" s="410"/>
      <c r="DRR30" s="410"/>
      <c r="DRS30" s="410"/>
      <c r="DRT30" s="410"/>
      <c r="DRU30" s="410"/>
      <c r="DRV30" s="410"/>
      <c r="DRW30" s="410"/>
      <c r="DRX30" s="410"/>
      <c r="DRY30" s="410"/>
      <c r="DRZ30" s="410"/>
      <c r="DSA30" s="410"/>
      <c r="DSB30" s="410"/>
      <c r="DSC30" s="410"/>
      <c r="DSD30" s="410"/>
      <c r="DSE30" s="410"/>
      <c r="DSF30" s="410"/>
      <c r="DSG30" s="410"/>
      <c r="DSH30" s="410"/>
      <c r="DSI30" s="410"/>
      <c r="DSJ30" s="410"/>
      <c r="DSK30" s="410"/>
      <c r="DSL30" s="410"/>
      <c r="DSM30" s="410"/>
      <c r="DSN30" s="410"/>
      <c r="DSO30" s="410"/>
      <c r="DSP30" s="410"/>
      <c r="DSQ30" s="410"/>
      <c r="DSR30" s="410"/>
      <c r="DSS30" s="410"/>
      <c r="DST30" s="410"/>
      <c r="DSU30" s="410"/>
      <c r="DSV30" s="410"/>
      <c r="DSW30" s="410"/>
      <c r="DSX30" s="410"/>
      <c r="DSY30" s="410"/>
      <c r="DSZ30" s="410"/>
      <c r="DTA30" s="410"/>
      <c r="DTB30" s="410"/>
      <c r="DTC30" s="410"/>
      <c r="DTD30" s="410"/>
      <c r="DTE30" s="410"/>
      <c r="DTF30" s="410"/>
      <c r="DTG30" s="410"/>
      <c r="DTH30" s="410"/>
      <c r="DTI30" s="410"/>
      <c r="DTJ30" s="410"/>
      <c r="DTK30" s="410"/>
      <c r="DTL30" s="410"/>
      <c r="DTM30" s="410"/>
      <c r="DTN30" s="410"/>
      <c r="DTO30" s="410"/>
      <c r="DTP30" s="410"/>
      <c r="DTQ30" s="410"/>
      <c r="DTR30" s="410"/>
      <c r="DTS30" s="410"/>
      <c r="DTT30" s="410"/>
      <c r="DTU30" s="410"/>
      <c r="DTV30" s="410"/>
      <c r="DTW30" s="410"/>
      <c r="DTX30" s="410"/>
      <c r="DTY30" s="410"/>
      <c r="DTZ30" s="410"/>
      <c r="DUA30" s="410"/>
      <c r="DUB30" s="410"/>
      <c r="DUC30" s="410"/>
      <c r="DUD30" s="410"/>
      <c r="DUE30" s="410"/>
      <c r="DUF30" s="410"/>
      <c r="DUG30" s="410"/>
      <c r="DUH30" s="410"/>
      <c r="DUI30" s="410"/>
      <c r="DUJ30" s="410"/>
      <c r="DUK30" s="410"/>
      <c r="DUL30" s="410"/>
      <c r="DUM30" s="410"/>
      <c r="DUN30" s="410"/>
      <c r="DUO30" s="410"/>
      <c r="DUP30" s="410"/>
      <c r="DUQ30" s="410"/>
      <c r="DUR30" s="410"/>
      <c r="DUS30" s="410"/>
      <c r="DUT30" s="410"/>
      <c r="DUU30" s="410"/>
      <c r="DUV30" s="410"/>
      <c r="DUW30" s="410"/>
      <c r="DUX30" s="410"/>
      <c r="DUY30" s="410"/>
      <c r="DUZ30" s="410"/>
      <c r="DVA30" s="410"/>
      <c r="DVB30" s="410"/>
      <c r="DVC30" s="410"/>
      <c r="DVD30" s="410"/>
      <c r="DVE30" s="410"/>
      <c r="DVF30" s="410"/>
      <c r="DVG30" s="410"/>
      <c r="DVH30" s="410"/>
      <c r="DVI30" s="410"/>
      <c r="DVJ30" s="410"/>
      <c r="DVK30" s="410"/>
      <c r="DVL30" s="410"/>
      <c r="DVM30" s="410"/>
      <c r="DVN30" s="410"/>
      <c r="DVO30" s="410"/>
      <c r="DVP30" s="410"/>
      <c r="DVQ30" s="410"/>
      <c r="DVR30" s="410"/>
      <c r="DVS30" s="410"/>
      <c r="DVT30" s="410"/>
      <c r="DVU30" s="410"/>
      <c r="DVV30" s="410"/>
      <c r="DVW30" s="410"/>
      <c r="DVX30" s="410"/>
      <c r="DVY30" s="410"/>
      <c r="DVZ30" s="410"/>
      <c r="DWA30" s="410"/>
      <c r="DWB30" s="410"/>
      <c r="DWC30" s="410"/>
      <c r="DWD30" s="410"/>
      <c r="DWE30" s="410"/>
      <c r="DWF30" s="410"/>
      <c r="DWG30" s="410"/>
      <c r="DWH30" s="410"/>
      <c r="DWI30" s="410"/>
      <c r="DWJ30" s="410"/>
      <c r="DWK30" s="410"/>
      <c r="DWL30" s="410"/>
      <c r="DWM30" s="410"/>
      <c r="DWN30" s="410"/>
      <c r="DWO30" s="410"/>
      <c r="DWP30" s="410"/>
      <c r="DWQ30" s="410"/>
      <c r="DWR30" s="410"/>
      <c r="DWS30" s="410"/>
      <c r="DWT30" s="410"/>
      <c r="DWU30" s="410"/>
      <c r="DWV30" s="410"/>
      <c r="DWW30" s="410"/>
      <c r="DWX30" s="410"/>
      <c r="DWY30" s="410"/>
      <c r="DWZ30" s="410"/>
      <c r="DXA30" s="410"/>
      <c r="DXB30" s="410"/>
      <c r="DXC30" s="410"/>
      <c r="DXD30" s="410"/>
      <c r="DXE30" s="410"/>
      <c r="DXF30" s="410"/>
      <c r="DXG30" s="410"/>
      <c r="DXH30" s="410"/>
      <c r="DXI30" s="410"/>
      <c r="DXJ30" s="410"/>
      <c r="DXK30" s="410"/>
      <c r="DXL30" s="410"/>
      <c r="DXM30" s="410"/>
      <c r="DXN30" s="410"/>
      <c r="DXO30" s="410"/>
      <c r="DXP30" s="410"/>
      <c r="DXQ30" s="410"/>
      <c r="DXR30" s="410"/>
      <c r="DXS30" s="410"/>
      <c r="DXT30" s="410"/>
      <c r="DXU30" s="410"/>
      <c r="DXV30" s="410"/>
      <c r="DXW30" s="410"/>
      <c r="DXX30" s="410"/>
      <c r="DXY30" s="410"/>
      <c r="DXZ30" s="410"/>
      <c r="DYA30" s="410"/>
      <c r="DYB30" s="410"/>
      <c r="DYC30" s="410"/>
      <c r="DYD30" s="410"/>
      <c r="DYE30" s="410"/>
      <c r="DYF30" s="410"/>
      <c r="DYG30" s="410"/>
      <c r="DYH30" s="410"/>
      <c r="DYI30" s="410"/>
      <c r="DYJ30" s="410"/>
      <c r="DYK30" s="410"/>
      <c r="DYL30" s="410"/>
      <c r="DYM30" s="410"/>
      <c r="DYN30" s="410"/>
      <c r="DYO30" s="410"/>
      <c r="DYP30" s="410"/>
      <c r="DYQ30" s="410"/>
      <c r="DYR30" s="410"/>
      <c r="DYS30" s="410"/>
      <c r="DYT30" s="410"/>
      <c r="DYU30" s="410"/>
      <c r="DYV30" s="410"/>
      <c r="DYW30" s="410"/>
      <c r="DYX30" s="410"/>
      <c r="DYY30" s="410"/>
      <c r="DYZ30" s="410"/>
      <c r="DZA30" s="410"/>
      <c r="DZB30" s="410"/>
      <c r="DZC30" s="410"/>
      <c r="DZD30" s="410"/>
      <c r="DZE30" s="410"/>
      <c r="DZF30" s="410"/>
      <c r="DZG30" s="410"/>
      <c r="DZH30" s="410"/>
      <c r="DZI30" s="410"/>
      <c r="DZJ30" s="410"/>
      <c r="DZK30" s="410"/>
      <c r="DZL30" s="410"/>
      <c r="DZM30" s="410"/>
      <c r="DZN30" s="410"/>
      <c r="DZO30" s="410"/>
      <c r="DZP30" s="410"/>
      <c r="DZQ30" s="410"/>
      <c r="DZR30" s="410"/>
      <c r="DZS30" s="410"/>
      <c r="DZT30" s="410"/>
      <c r="DZU30" s="410"/>
      <c r="DZV30" s="410"/>
      <c r="DZW30" s="410"/>
      <c r="DZX30" s="410"/>
      <c r="DZY30" s="410"/>
      <c r="DZZ30" s="410"/>
      <c r="EAA30" s="410"/>
      <c r="EAB30" s="410"/>
      <c r="EAC30" s="410"/>
      <c r="EAD30" s="410"/>
      <c r="EAE30" s="410"/>
      <c r="EAF30" s="410"/>
      <c r="EAG30" s="410"/>
      <c r="EAH30" s="410"/>
      <c r="EAI30" s="410"/>
      <c r="EAJ30" s="410"/>
      <c r="EAK30" s="410"/>
      <c r="EAL30" s="410"/>
      <c r="EAM30" s="410"/>
      <c r="EAN30" s="410"/>
      <c r="EAO30" s="410"/>
      <c r="EAP30" s="410"/>
      <c r="EAQ30" s="410"/>
      <c r="EAR30" s="410"/>
      <c r="EAS30" s="410"/>
      <c r="EAT30" s="410"/>
      <c r="EAU30" s="410"/>
      <c r="EAV30" s="410"/>
      <c r="EAW30" s="410"/>
      <c r="EAX30" s="410"/>
      <c r="EAY30" s="410"/>
      <c r="EAZ30" s="410"/>
      <c r="EBA30" s="410"/>
      <c r="EBB30" s="410"/>
      <c r="EBC30" s="410"/>
      <c r="EBD30" s="410"/>
      <c r="EBE30" s="410"/>
      <c r="EBF30" s="410"/>
      <c r="EBG30" s="410"/>
      <c r="EBH30" s="410"/>
      <c r="EBI30" s="410"/>
      <c r="EBJ30" s="410"/>
      <c r="EBK30" s="410"/>
      <c r="EBL30" s="410"/>
      <c r="EBM30" s="410"/>
      <c r="EBN30" s="410"/>
      <c r="EBO30" s="410"/>
      <c r="EBP30" s="410"/>
      <c r="EBQ30" s="410"/>
      <c r="EBR30" s="410"/>
      <c r="EBS30" s="410"/>
      <c r="EBT30" s="410"/>
      <c r="EBU30" s="410"/>
      <c r="EBV30" s="410"/>
      <c r="EBW30" s="410"/>
      <c r="EBX30" s="410"/>
      <c r="EBY30" s="410"/>
      <c r="EBZ30" s="410"/>
      <c r="ECA30" s="410"/>
      <c r="ECB30" s="410"/>
      <c r="ECC30" s="410"/>
      <c r="ECD30" s="410"/>
      <c r="ECE30" s="410"/>
      <c r="ECF30" s="410"/>
      <c r="ECG30" s="410"/>
      <c r="ECH30" s="410"/>
      <c r="ECI30" s="410"/>
      <c r="ECJ30" s="410"/>
      <c r="ECK30" s="410"/>
      <c r="ECL30" s="410"/>
      <c r="ECM30" s="410"/>
      <c r="ECN30" s="410"/>
      <c r="ECO30" s="410"/>
      <c r="ECP30" s="410"/>
      <c r="ECQ30" s="410"/>
      <c r="ECR30" s="410"/>
      <c r="ECS30" s="410"/>
      <c r="ECT30" s="410"/>
      <c r="ECU30" s="410"/>
      <c r="ECV30" s="410"/>
      <c r="ECW30" s="410"/>
      <c r="ECX30" s="410"/>
      <c r="ECY30" s="410"/>
      <c r="ECZ30" s="410"/>
      <c r="EDA30" s="410"/>
      <c r="EDB30" s="410"/>
      <c r="EDC30" s="410"/>
      <c r="EDD30" s="410"/>
      <c r="EDE30" s="410"/>
      <c r="EDF30" s="410"/>
      <c r="EDG30" s="410"/>
      <c r="EDH30" s="410"/>
      <c r="EDI30" s="410"/>
      <c r="EDJ30" s="410"/>
      <c r="EDK30" s="410"/>
      <c r="EDL30" s="410"/>
      <c r="EDM30" s="410"/>
      <c r="EDN30" s="410"/>
      <c r="EDO30" s="410"/>
      <c r="EDP30" s="410"/>
      <c r="EDQ30" s="410"/>
      <c r="EDR30" s="410"/>
      <c r="EDS30" s="410"/>
      <c r="EDT30" s="410"/>
      <c r="EDU30" s="410"/>
      <c r="EDV30" s="410"/>
      <c r="EDW30" s="410"/>
      <c r="EDX30" s="410"/>
      <c r="EDY30" s="410"/>
      <c r="EDZ30" s="410"/>
      <c r="EEA30" s="410"/>
      <c r="EEB30" s="410"/>
      <c r="EEC30" s="410"/>
      <c r="EED30" s="410"/>
      <c r="EEE30" s="410"/>
      <c r="EEF30" s="410"/>
      <c r="EEG30" s="410"/>
      <c r="EEH30" s="410"/>
      <c r="EEI30" s="410"/>
      <c r="EEJ30" s="410"/>
      <c r="EEK30" s="410"/>
      <c r="EEL30" s="410"/>
      <c r="EEM30" s="410"/>
      <c r="EEN30" s="410"/>
      <c r="EEO30" s="410"/>
      <c r="EEP30" s="410"/>
      <c r="EEQ30" s="410"/>
      <c r="EER30" s="410"/>
      <c r="EES30" s="410"/>
      <c r="EET30" s="410"/>
      <c r="EEU30" s="410"/>
      <c r="EEV30" s="410"/>
      <c r="EEW30" s="410"/>
      <c r="EEX30" s="410"/>
      <c r="EEY30" s="410"/>
      <c r="EEZ30" s="410"/>
      <c r="EFA30" s="410"/>
      <c r="EFB30" s="410"/>
      <c r="EFC30" s="410"/>
      <c r="EFD30" s="410"/>
      <c r="EFE30" s="410"/>
      <c r="EFF30" s="410"/>
      <c r="EFG30" s="410"/>
      <c r="EFH30" s="410"/>
      <c r="EFI30" s="410"/>
      <c r="EFJ30" s="410"/>
      <c r="EFK30" s="410"/>
      <c r="EFL30" s="410"/>
      <c r="EFM30" s="410"/>
      <c r="EFN30" s="410"/>
      <c r="EFO30" s="410"/>
      <c r="EFP30" s="410"/>
      <c r="EFQ30" s="410"/>
      <c r="EFR30" s="410"/>
      <c r="EFS30" s="410"/>
      <c r="EFT30" s="410"/>
      <c r="EFU30" s="410"/>
      <c r="EFV30" s="410"/>
      <c r="EFW30" s="410"/>
      <c r="EFX30" s="410"/>
      <c r="EFY30" s="410"/>
      <c r="EFZ30" s="410"/>
      <c r="EGA30" s="410"/>
      <c r="EGB30" s="410"/>
      <c r="EGC30" s="410"/>
      <c r="EGD30" s="410"/>
      <c r="EGE30" s="410"/>
      <c r="EGF30" s="410"/>
      <c r="EGG30" s="410"/>
      <c r="EGH30" s="410"/>
      <c r="EGI30" s="410"/>
      <c r="EGJ30" s="410"/>
      <c r="EGK30" s="410"/>
      <c r="EGL30" s="410"/>
      <c r="EGM30" s="410"/>
      <c r="EGN30" s="410"/>
      <c r="EGO30" s="410"/>
      <c r="EGP30" s="410"/>
      <c r="EGQ30" s="410"/>
      <c r="EGR30" s="410"/>
      <c r="EGS30" s="410"/>
      <c r="EGT30" s="410"/>
      <c r="EGU30" s="410"/>
      <c r="EGV30" s="410"/>
      <c r="EGW30" s="410"/>
      <c r="EGX30" s="410"/>
      <c r="EGY30" s="410"/>
      <c r="EGZ30" s="410"/>
      <c r="EHA30" s="410"/>
      <c r="EHB30" s="410"/>
      <c r="EHC30" s="410"/>
      <c r="EHD30" s="410"/>
      <c r="EHE30" s="410"/>
      <c r="EHF30" s="410"/>
      <c r="EHG30" s="410"/>
      <c r="EHH30" s="410"/>
      <c r="EHI30" s="410"/>
      <c r="EHJ30" s="410"/>
      <c r="EHK30" s="410"/>
      <c r="EHL30" s="410"/>
      <c r="EHM30" s="410"/>
      <c r="EHN30" s="410"/>
      <c r="EHO30" s="410"/>
      <c r="EHP30" s="410"/>
      <c r="EHQ30" s="410"/>
      <c r="EHR30" s="410"/>
      <c r="EHS30" s="410"/>
      <c r="EHT30" s="410"/>
      <c r="EHU30" s="410"/>
      <c r="EHV30" s="410"/>
      <c r="EHW30" s="410"/>
      <c r="EHX30" s="410"/>
      <c r="EHY30" s="410"/>
      <c r="EHZ30" s="410"/>
      <c r="EIA30" s="410"/>
      <c r="EIB30" s="410"/>
      <c r="EIC30" s="410"/>
      <c r="EID30" s="410"/>
      <c r="EIE30" s="410"/>
      <c r="EIF30" s="410"/>
      <c r="EIG30" s="410"/>
      <c r="EIH30" s="410"/>
      <c r="EII30" s="410"/>
      <c r="EIJ30" s="410"/>
      <c r="EIK30" s="410"/>
      <c r="EIL30" s="410"/>
      <c r="EIM30" s="410"/>
      <c r="EIN30" s="410"/>
      <c r="EIO30" s="410"/>
      <c r="EIP30" s="410"/>
      <c r="EIQ30" s="410"/>
      <c r="EIR30" s="410"/>
      <c r="EIS30" s="410"/>
      <c r="EIT30" s="410"/>
      <c r="EIU30" s="410"/>
      <c r="EIV30" s="410"/>
      <c r="EIW30" s="410"/>
      <c r="EIX30" s="410"/>
      <c r="EIY30" s="410"/>
      <c r="EIZ30" s="410"/>
      <c r="EJA30" s="410"/>
      <c r="EJB30" s="410"/>
      <c r="EJC30" s="410"/>
      <c r="EJD30" s="410"/>
      <c r="EJE30" s="410"/>
      <c r="EJF30" s="410"/>
      <c r="EJG30" s="410"/>
      <c r="EJH30" s="410"/>
      <c r="EJI30" s="410"/>
      <c r="EJJ30" s="410"/>
      <c r="EJK30" s="410"/>
      <c r="EJL30" s="410"/>
      <c r="EJM30" s="410"/>
      <c r="EJN30" s="410"/>
      <c r="EJO30" s="410"/>
      <c r="EJP30" s="410"/>
      <c r="EJQ30" s="410"/>
      <c r="EJR30" s="410"/>
      <c r="EJS30" s="410"/>
      <c r="EJT30" s="410"/>
      <c r="EJU30" s="410"/>
      <c r="EJV30" s="410"/>
      <c r="EJW30" s="410"/>
      <c r="EJX30" s="410"/>
      <c r="EJY30" s="410"/>
      <c r="EJZ30" s="410"/>
      <c r="EKA30" s="410"/>
      <c r="EKB30" s="410"/>
      <c r="EKC30" s="410"/>
      <c r="EKD30" s="410"/>
      <c r="EKE30" s="410"/>
      <c r="EKF30" s="410"/>
      <c r="EKG30" s="410"/>
      <c r="EKH30" s="410"/>
      <c r="EKI30" s="410"/>
      <c r="EKJ30" s="410"/>
      <c r="EKK30" s="410"/>
      <c r="EKL30" s="410"/>
      <c r="EKM30" s="410"/>
      <c r="EKN30" s="410"/>
      <c r="EKO30" s="410"/>
      <c r="EKP30" s="410"/>
      <c r="EKQ30" s="410"/>
      <c r="EKR30" s="410"/>
      <c r="EKS30" s="410"/>
      <c r="EKT30" s="410"/>
      <c r="EKU30" s="410"/>
      <c r="EKV30" s="410"/>
      <c r="EKW30" s="410"/>
      <c r="EKX30" s="410"/>
      <c r="EKY30" s="410"/>
      <c r="EKZ30" s="410"/>
      <c r="ELA30" s="410"/>
      <c r="ELB30" s="410"/>
      <c r="ELC30" s="410"/>
      <c r="ELD30" s="410"/>
      <c r="ELE30" s="410"/>
      <c r="ELF30" s="410"/>
      <c r="ELG30" s="410"/>
      <c r="ELH30" s="410"/>
      <c r="ELI30" s="410"/>
      <c r="ELJ30" s="410"/>
      <c r="ELK30" s="410"/>
      <c r="ELL30" s="410"/>
      <c r="ELM30" s="410"/>
      <c r="ELN30" s="410"/>
      <c r="ELO30" s="410"/>
      <c r="ELP30" s="410"/>
      <c r="ELQ30" s="410"/>
      <c r="ELR30" s="410"/>
      <c r="ELS30" s="410"/>
      <c r="ELT30" s="410"/>
      <c r="ELU30" s="410"/>
      <c r="ELV30" s="410"/>
      <c r="ELW30" s="410"/>
      <c r="ELX30" s="410"/>
      <c r="ELY30" s="410"/>
      <c r="ELZ30" s="410"/>
      <c r="EMA30" s="410"/>
      <c r="EMB30" s="410"/>
      <c r="EMC30" s="410"/>
      <c r="EMD30" s="410"/>
      <c r="EME30" s="410"/>
      <c r="EMF30" s="410"/>
      <c r="EMG30" s="410"/>
      <c r="EMH30" s="410"/>
      <c r="EMI30" s="410"/>
      <c r="EMJ30" s="410"/>
      <c r="EMK30" s="410"/>
      <c r="EML30" s="410"/>
      <c r="EMM30" s="410"/>
      <c r="EMN30" s="410"/>
      <c r="EMO30" s="410"/>
      <c r="EMP30" s="410"/>
      <c r="EMQ30" s="410"/>
      <c r="EMR30" s="410"/>
      <c r="EMS30" s="410"/>
      <c r="EMT30" s="410"/>
      <c r="EMU30" s="410"/>
      <c r="EMV30" s="410"/>
      <c r="EMW30" s="410"/>
      <c r="EMX30" s="410"/>
      <c r="EMY30" s="410"/>
      <c r="EMZ30" s="410"/>
      <c r="ENA30" s="410"/>
      <c r="ENB30" s="410"/>
      <c r="ENC30" s="410"/>
      <c r="END30" s="410"/>
      <c r="ENE30" s="410"/>
      <c r="ENF30" s="410"/>
      <c r="ENG30" s="410"/>
      <c r="ENH30" s="410"/>
      <c r="ENI30" s="410"/>
      <c r="ENJ30" s="410"/>
      <c r="ENK30" s="410"/>
      <c r="ENL30" s="410"/>
      <c r="ENM30" s="410"/>
      <c r="ENN30" s="410"/>
      <c r="ENO30" s="410"/>
      <c r="ENP30" s="410"/>
      <c r="ENQ30" s="410"/>
      <c r="ENR30" s="410"/>
      <c r="ENS30" s="410"/>
      <c r="ENT30" s="410"/>
      <c r="ENU30" s="410"/>
      <c r="ENV30" s="410"/>
      <c r="ENW30" s="410"/>
      <c r="ENX30" s="410"/>
      <c r="ENY30" s="410"/>
      <c r="ENZ30" s="410"/>
      <c r="EOA30" s="410"/>
      <c r="EOB30" s="410"/>
      <c r="EOC30" s="410"/>
      <c r="EOD30" s="410"/>
      <c r="EOE30" s="410"/>
      <c r="EOF30" s="410"/>
      <c r="EOG30" s="410"/>
      <c r="EOH30" s="410"/>
      <c r="EOI30" s="410"/>
      <c r="EOJ30" s="410"/>
      <c r="EOK30" s="410"/>
      <c r="EOL30" s="410"/>
      <c r="EOM30" s="410"/>
      <c r="EON30" s="410"/>
      <c r="EOO30" s="410"/>
      <c r="EOP30" s="410"/>
      <c r="EOQ30" s="410"/>
      <c r="EOR30" s="410"/>
      <c r="EOS30" s="410"/>
      <c r="EOT30" s="410"/>
      <c r="EOU30" s="410"/>
      <c r="EOV30" s="410"/>
      <c r="EOW30" s="410"/>
      <c r="EOX30" s="410"/>
      <c r="EOY30" s="410"/>
      <c r="EOZ30" s="410"/>
      <c r="EPA30" s="410"/>
      <c r="EPB30" s="410"/>
      <c r="EPC30" s="410"/>
      <c r="EPD30" s="410"/>
      <c r="EPE30" s="410"/>
      <c r="EPF30" s="410"/>
      <c r="EPG30" s="410"/>
      <c r="EPH30" s="410"/>
      <c r="EPI30" s="410"/>
      <c r="EPJ30" s="410"/>
      <c r="EPK30" s="410"/>
      <c r="EPL30" s="410"/>
      <c r="EPM30" s="410"/>
      <c r="EPN30" s="410"/>
      <c r="EPO30" s="410"/>
      <c r="EPP30" s="410"/>
      <c r="EPQ30" s="410"/>
      <c r="EPR30" s="410"/>
      <c r="EPS30" s="410"/>
      <c r="EPT30" s="410"/>
      <c r="EPU30" s="410"/>
      <c r="EPV30" s="410"/>
      <c r="EPW30" s="410"/>
      <c r="EPX30" s="410"/>
      <c r="EPY30" s="410"/>
      <c r="EPZ30" s="410"/>
      <c r="EQA30" s="410"/>
      <c r="EQB30" s="410"/>
      <c r="EQC30" s="410"/>
      <c r="EQD30" s="410"/>
      <c r="EQE30" s="410"/>
      <c r="EQF30" s="410"/>
      <c r="EQG30" s="410"/>
      <c r="EQH30" s="410"/>
      <c r="EQI30" s="410"/>
      <c r="EQJ30" s="410"/>
      <c r="EQK30" s="410"/>
      <c r="EQL30" s="410"/>
      <c r="EQM30" s="410"/>
      <c r="EQN30" s="410"/>
      <c r="EQO30" s="410"/>
      <c r="EQP30" s="410"/>
      <c r="EQQ30" s="410"/>
      <c r="EQR30" s="410"/>
      <c r="EQS30" s="410"/>
      <c r="EQT30" s="410"/>
      <c r="EQU30" s="410"/>
      <c r="EQV30" s="410"/>
      <c r="EQW30" s="410"/>
      <c r="EQX30" s="410"/>
      <c r="EQY30" s="410"/>
      <c r="EQZ30" s="410"/>
      <c r="ERA30" s="410"/>
      <c r="ERB30" s="410"/>
      <c r="ERC30" s="410"/>
      <c r="ERD30" s="410"/>
      <c r="ERE30" s="410"/>
      <c r="ERF30" s="410"/>
      <c r="ERG30" s="410"/>
      <c r="ERH30" s="410"/>
      <c r="ERI30" s="410"/>
      <c r="ERJ30" s="410"/>
      <c r="ERK30" s="410"/>
      <c r="ERL30" s="410"/>
      <c r="ERM30" s="410"/>
      <c r="ERN30" s="410"/>
      <c r="ERO30" s="410"/>
      <c r="ERP30" s="410"/>
      <c r="ERQ30" s="410"/>
      <c r="ERR30" s="410"/>
      <c r="ERS30" s="410"/>
      <c r="ERT30" s="410"/>
      <c r="ERU30" s="410"/>
      <c r="ERV30" s="410"/>
      <c r="ERW30" s="410"/>
      <c r="ERX30" s="410"/>
      <c r="ERY30" s="410"/>
      <c r="ERZ30" s="410"/>
      <c r="ESA30" s="410"/>
      <c r="ESB30" s="410"/>
      <c r="ESC30" s="410"/>
      <c r="ESD30" s="410"/>
      <c r="ESE30" s="410"/>
      <c r="ESF30" s="410"/>
      <c r="ESG30" s="410"/>
      <c r="ESH30" s="410"/>
      <c r="ESI30" s="410"/>
      <c r="ESJ30" s="410"/>
      <c r="ESK30" s="410"/>
      <c r="ESL30" s="410"/>
      <c r="ESM30" s="410"/>
      <c r="ESN30" s="410"/>
      <c r="ESO30" s="410"/>
      <c r="ESP30" s="410"/>
      <c r="ESQ30" s="410"/>
      <c r="ESR30" s="410"/>
      <c r="ESS30" s="410"/>
      <c r="EST30" s="410"/>
      <c r="ESU30" s="410"/>
      <c r="ESV30" s="410"/>
      <c r="ESW30" s="410"/>
      <c r="ESX30" s="410"/>
      <c r="ESY30" s="410"/>
      <c r="ESZ30" s="410"/>
      <c r="ETA30" s="410"/>
      <c r="ETB30" s="410"/>
      <c r="ETC30" s="410"/>
      <c r="ETD30" s="410"/>
      <c r="ETE30" s="410"/>
      <c r="ETF30" s="410"/>
      <c r="ETG30" s="410"/>
      <c r="ETH30" s="410"/>
      <c r="ETI30" s="410"/>
      <c r="ETJ30" s="410"/>
      <c r="ETK30" s="410"/>
      <c r="ETL30" s="410"/>
      <c r="ETM30" s="410"/>
      <c r="ETN30" s="410"/>
      <c r="ETO30" s="410"/>
      <c r="ETP30" s="410"/>
      <c r="ETQ30" s="410"/>
      <c r="ETR30" s="410"/>
      <c r="ETS30" s="410"/>
      <c r="ETT30" s="410"/>
      <c r="ETU30" s="410"/>
      <c r="ETV30" s="410"/>
      <c r="ETW30" s="410"/>
      <c r="ETX30" s="410"/>
      <c r="ETY30" s="410"/>
      <c r="ETZ30" s="410"/>
      <c r="EUA30" s="410"/>
      <c r="EUB30" s="410"/>
      <c r="EUC30" s="410"/>
      <c r="EUD30" s="410"/>
      <c r="EUE30" s="410"/>
      <c r="EUF30" s="410"/>
      <c r="EUG30" s="410"/>
      <c r="EUH30" s="410"/>
      <c r="EUI30" s="410"/>
      <c r="EUJ30" s="410"/>
      <c r="EUK30" s="410"/>
      <c r="EUL30" s="410"/>
      <c r="EUM30" s="410"/>
      <c r="EUN30" s="410"/>
      <c r="EUO30" s="410"/>
      <c r="EUP30" s="410"/>
      <c r="EUQ30" s="410"/>
      <c r="EUR30" s="410"/>
      <c r="EUS30" s="410"/>
      <c r="EUT30" s="410"/>
      <c r="EUU30" s="410"/>
      <c r="EUV30" s="410"/>
      <c r="EUW30" s="410"/>
      <c r="EUX30" s="410"/>
      <c r="EUY30" s="410"/>
      <c r="EUZ30" s="410"/>
      <c r="EVA30" s="410"/>
      <c r="EVB30" s="410"/>
      <c r="EVC30" s="410"/>
      <c r="EVD30" s="410"/>
      <c r="EVE30" s="410"/>
      <c r="EVF30" s="410"/>
      <c r="EVG30" s="410"/>
      <c r="EVH30" s="410"/>
      <c r="EVI30" s="410"/>
      <c r="EVJ30" s="410"/>
      <c r="EVK30" s="410"/>
      <c r="EVL30" s="410"/>
      <c r="EVM30" s="410"/>
      <c r="EVN30" s="410"/>
      <c r="EVO30" s="410"/>
      <c r="EVP30" s="410"/>
      <c r="EVQ30" s="410"/>
      <c r="EVR30" s="410"/>
      <c r="EVS30" s="410"/>
      <c r="EVT30" s="410"/>
      <c r="EVU30" s="410"/>
      <c r="EVV30" s="410"/>
      <c r="EVW30" s="410"/>
      <c r="EVX30" s="410"/>
      <c r="EVY30" s="410"/>
      <c r="EVZ30" s="410"/>
      <c r="EWA30" s="410"/>
      <c r="EWB30" s="410"/>
      <c r="EWC30" s="410"/>
      <c r="EWD30" s="410"/>
      <c r="EWE30" s="410"/>
      <c r="EWF30" s="410"/>
      <c r="EWG30" s="410"/>
      <c r="EWH30" s="410"/>
      <c r="EWI30" s="410"/>
      <c r="EWJ30" s="410"/>
      <c r="EWK30" s="410"/>
      <c r="EWL30" s="410"/>
      <c r="EWM30" s="410"/>
      <c r="EWN30" s="410"/>
      <c r="EWO30" s="410"/>
      <c r="EWP30" s="410"/>
      <c r="EWQ30" s="410"/>
      <c r="EWR30" s="410"/>
      <c r="EWS30" s="410"/>
      <c r="EWT30" s="410"/>
      <c r="EWU30" s="410"/>
      <c r="EWV30" s="410"/>
      <c r="EWW30" s="410"/>
      <c r="EWX30" s="410"/>
      <c r="EWY30" s="410"/>
      <c r="EWZ30" s="410"/>
      <c r="EXA30" s="410"/>
      <c r="EXB30" s="410"/>
      <c r="EXC30" s="410"/>
      <c r="EXD30" s="410"/>
      <c r="EXE30" s="410"/>
      <c r="EXF30" s="410"/>
      <c r="EXG30" s="410"/>
      <c r="EXH30" s="410"/>
      <c r="EXI30" s="410"/>
      <c r="EXJ30" s="410"/>
      <c r="EXK30" s="410"/>
      <c r="EXL30" s="410"/>
      <c r="EXM30" s="410"/>
      <c r="EXN30" s="410"/>
      <c r="EXO30" s="410"/>
      <c r="EXP30" s="410"/>
      <c r="EXQ30" s="410"/>
      <c r="EXR30" s="410"/>
      <c r="EXS30" s="410"/>
      <c r="EXT30" s="410"/>
      <c r="EXU30" s="410"/>
      <c r="EXV30" s="410"/>
      <c r="EXW30" s="410"/>
      <c r="EXX30" s="410"/>
      <c r="EXY30" s="410"/>
      <c r="EXZ30" s="410"/>
      <c r="EYA30" s="410"/>
      <c r="EYB30" s="410"/>
      <c r="EYC30" s="410"/>
      <c r="EYD30" s="410"/>
      <c r="EYE30" s="410"/>
      <c r="EYF30" s="410"/>
      <c r="EYG30" s="410"/>
      <c r="EYH30" s="410"/>
      <c r="EYI30" s="410"/>
      <c r="EYJ30" s="410"/>
      <c r="EYK30" s="410"/>
      <c r="EYL30" s="410"/>
      <c r="EYM30" s="410"/>
      <c r="EYN30" s="410"/>
      <c r="EYO30" s="410"/>
      <c r="EYP30" s="410"/>
      <c r="EYQ30" s="410"/>
      <c r="EYR30" s="410"/>
      <c r="EYS30" s="410"/>
      <c r="EYT30" s="410"/>
      <c r="EYU30" s="410"/>
      <c r="EYV30" s="410"/>
      <c r="EYW30" s="410"/>
      <c r="EYX30" s="410"/>
      <c r="EYY30" s="410"/>
      <c r="EYZ30" s="410"/>
      <c r="EZA30" s="410"/>
      <c r="EZB30" s="410"/>
      <c r="EZC30" s="410"/>
      <c r="EZD30" s="410"/>
      <c r="EZE30" s="410"/>
      <c r="EZF30" s="410"/>
      <c r="EZG30" s="410"/>
      <c r="EZH30" s="410"/>
      <c r="EZI30" s="410"/>
      <c r="EZJ30" s="410"/>
      <c r="EZK30" s="410"/>
      <c r="EZL30" s="410"/>
      <c r="EZM30" s="410"/>
      <c r="EZN30" s="410"/>
      <c r="EZO30" s="410"/>
      <c r="EZP30" s="410"/>
      <c r="EZQ30" s="410"/>
      <c r="EZR30" s="410"/>
      <c r="EZS30" s="410"/>
      <c r="EZT30" s="410"/>
      <c r="EZU30" s="410"/>
      <c r="EZV30" s="410"/>
      <c r="EZW30" s="410"/>
      <c r="EZX30" s="410"/>
      <c r="EZY30" s="410"/>
      <c r="EZZ30" s="410"/>
      <c r="FAA30" s="410"/>
      <c r="FAB30" s="410"/>
      <c r="FAC30" s="410"/>
      <c r="FAD30" s="410"/>
      <c r="FAE30" s="410"/>
      <c r="FAF30" s="410"/>
      <c r="FAG30" s="410"/>
      <c r="FAH30" s="410"/>
      <c r="FAI30" s="410"/>
      <c r="FAJ30" s="410"/>
      <c r="FAK30" s="410"/>
      <c r="FAL30" s="410"/>
      <c r="FAM30" s="410"/>
      <c r="FAN30" s="410"/>
      <c r="FAO30" s="410"/>
      <c r="FAP30" s="410"/>
      <c r="FAQ30" s="410"/>
      <c r="FAR30" s="410"/>
      <c r="FAS30" s="410"/>
      <c r="FAT30" s="410"/>
      <c r="FAU30" s="410"/>
      <c r="FAV30" s="410"/>
      <c r="FAW30" s="410"/>
      <c r="FAX30" s="410"/>
      <c r="FAY30" s="410"/>
      <c r="FAZ30" s="410"/>
      <c r="FBA30" s="410"/>
      <c r="FBB30" s="410"/>
      <c r="FBC30" s="410"/>
      <c r="FBD30" s="410"/>
      <c r="FBE30" s="410"/>
      <c r="FBF30" s="410"/>
      <c r="FBG30" s="410"/>
      <c r="FBH30" s="410"/>
      <c r="FBI30" s="410"/>
      <c r="FBJ30" s="410"/>
      <c r="FBK30" s="410"/>
      <c r="FBL30" s="410"/>
      <c r="FBM30" s="410"/>
      <c r="FBN30" s="410"/>
      <c r="FBO30" s="410"/>
      <c r="FBP30" s="410"/>
      <c r="FBQ30" s="410"/>
      <c r="FBR30" s="410"/>
      <c r="FBS30" s="410"/>
      <c r="FBT30" s="410"/>
      <c r="FBU30" s="410"/>
      <c r="FBV30" s="410"/>
      <c r="FBW30" s="410"/>
      <c r="FBX30" s="410"/>
      <c r="FBY30" s="410"/>
      <c r="FBZ30" s="410"/>
      <c r="FCA30" s="410"/>
      <c r="FCB30" s="410"/>
      <c r="FCC30" s="410"/>
      <c r="FCD30" s="410"/>
      <c r="FCE30" s="410"/>
      <c r="FCF30" s="410"/>
      <c r="FCG30" s="410"/>
      <c r="FCH30" s="410"/>
      <c r="FCI30" s="410"/>
      <c r="FCJ30" s="410"/>
      <c r="FCK30" s="410"/>
      <c r="FCL30" s="410"/>
      <c r="FCM30" s="410"/>
      <c r="FCN30" s="410"/>
      <c r="FCO30" s="410"/>
      <c r="FCP30" s="410"/>
      <c r="FCQ30" s="410"/>
      <c r="FCR30" s="410"/>
      <c r="FCS30" s="410"/>
      <c r="FCT30" s="410"/>
      <c r="FCU30" s="410"/>
      <c r="FCV30" s="410"/>
      <c r="FCW30" s="410"/>
      <c r="FCX30" s="410"/>
      <c r="FCY30" s="410"/>
      <c r="FCZ30" s="410"/>
      <c r="FDA30" s="410"/>
      <c r="FDB30" s="410"/>
      <c r="FDC30" s="410"/>
      <c r="FDD30" s="410"/>
      <c r="FDE30" s="410"/>
      <c r="FDF30" s="410"/>
      <c r="FDG30" s="410"/>
      <c r="FDH30" s="410"/>
      <c r="FDI30" s="410"/>
      <c r="FDJ30" s="410"/>
      <c r="FDK30" s="410"/>
      <c r="FDL30" s="410"/>
      <c r="FDM30" s="410"/>
      <c r="FDN30" s="410"/>
      <c r="FDO30" s="410"/>
      <c r="FDP30" s="410"/>
      <c r="FDQ30" s="410"/>
      <c r="FDR30" s="410"/>
      <c r="FDS30" s="410"/>
      <c r="FDT30" s="410"/>
      <c r="FDU30" s="410"/>
      <c r="FDV30" s="410"/>
      <c r="FDW30" s="410"/>
      <c r="FDX30" s="410"/>
      <c r="FDY30" s="410"/>
      <c r="FDZ30" s="410"/>
      <c r="FEA30" s="410"/>
      <c r="FEB30" s="410"/>
      <c r="FEC30" s="410"/>
      <c r="FED30" s="410"/>
      <c r="FEE30" s="410"/>
      <c r="FEF30" s="410"/>
      <c r="FEG30" s="410"/>
      <c r="FEH30" s="410"/>
      <c r="FEI30" s="410"/>
      <c r="FEJ30" s="410"/>
      <c r="FEK30" s="410"/>
      <c r="FEL30" s="410"/>
      <c r="FEM30" s="410"/>
      <c r="FEN30" s="410"/>
      <c r="FEO30" s="410"/>
      <c r="FEP30" s="410"/>
      <c r="FEQ30" s="410"/>
      <c r="FER30" s="410"/>
      <c r="FES30" s="410"/>
      <c r="FET30" s="410"/>
      <c r="FEU30" s="410"/>
      <c r="FEV30" s="410"/>
      <c r="FEW30" s="410"/>
      <c r="FEX30" s="410"/>
      <c r="FEY30" s="410"/>
      <c r="FEZ30" s="410"/>
      <c r="FFA30" s="410"/>
      <c r="FFB30" s="410"/>
      <c r="FFC30" s="410"/>
      <c r="FFD30" s="410"/>
      <c r="FFE30" s="410"/>
      <c r="FFF30" s="410"/>
      <c r="FFG30" s="410"/>
      <c r="FFH30" s="410"/>
      <c r="FFI30" s="410"/>
      <c r="FFJ30" s="410"/>
      <c r="FFK30" s="410"/>
      <c r="FFL30" s="410"/>
      <c r="FFM30" s="410"/>
      <c r="FFN30" s="410"/>
      <c r="FFO30" s="410"/>
      <c r="FFP30" s="410"/>
      <c r="FFQ30" s="410"/>
      <c r="FFR30" s="410"/>
      <c r="FFS30" s="410"/>
      <c r="FFT30" s="410"/>
      <c r="FFU30" s="410"/>
      <c r="FFV30" s="410"/>
      <c r="FFW30" s="410"/>
      <c r="FFX30" s="410"/>
      <c r="FFY30" s="410"/>
      <c r="FFZ30" s="410"/>
      <c r="FGA30" s="410"/>
      <c r="FGB30" s="410"/>
      <c r="FGC30" s="410"/>
      <c r="FGD30" s="410"/>
      <c r="FGE30" s="410"/>
      <c r="FGF30" s="410"/>
      <c r="FGG30" s="410"/>
      <c r="FGH30" s="410"/>
      <c r="FGI30" s="410"/>
      <c r="FGJ30" s="410"/>
      <c r="FGK30" s="410"/>
      <c r="FGL30" s="410"/>
      <c r="FGM30" s="410"/>
      <c r="FGN30" s="410"/>
      <c r="FGO30" s="410"/>
      <c r="FGP30" s="410"/>
      <c r="FGQ30" s="410"/>
      <c r="FGR30" s="410"/>
      <c r="FGS30" s="410"/>
      <c r="FGT30" s="410"/>
      <c r="FGU30" s="410"/>
      <c r="FGV30" s="410"/>
      <c r="FGW30" s="410"/>
      <c r="FGX30" s="410"/>
      <c r="FGY30" s="410"/>
      <c r="FGZ30" s="410"/>
      <c r="FHA30" s="410"/>
      <c r="FHB30" s="410"/>
      <c r="FHC30" s="410"/>
      <c r="FHD30" s="410"/>
      <c r="FHE30" s="410"/>
      <c r="FHF30" s="410"/>
      <c r="FHG30" s="410"/>
      <c r="FHH30" s="410"/>
      <c r="FHI30" s="410"/>
      <c r="FHJ30" s="410"/>
      <c r="FHK30" s="410"/>
      <c r="FHL30" s="410"/>
      <c r="FHM30" s="410"/>
      <c r="FHN30" s="410"/>
      <c r="FHO30" s="410"/>
      <c r="FHP30" s="410"/>
      <c r="FHQ30" s="410"/>
      <c r="FHR30" s="410"/>
      <c r="FHS30" s="410"/>
      <c r="FHT30" s="410"/>
      <c r="FHU30" s="410"/>
      <c r="FHV30" s="410"/>
      <c r="FHW30" s="410"/>
      <c r="FHX30" s="410"/>
      <c r="FHY30" s="410"/>
      <c r="FHZ30" s="410"/>
      <c r="FIA30" s="410"/>
      <c r="FIB30" s="410"/>
      <c r="FIC30" s="410"/>
      <c r="FID30" s="410"/>
      <c r="FIE30" s="410"/>
      <c r="FIF30" s="410"/>
      <c r="FIG30" s="410"/>
      <c r="FIH30" s="410"/>
      <c r="FII30" s="410"/>
      <c r="FIJ30" s="410"/>
      <c r="FIK30" s="410"/>
      <c r="FIL30" s="410"/>
      <c r="FIM30" s="410"/>
      <c r="FIN30" s="410"/>
      <c r="FIO30" s="410"/>
      <c r="FIP30" s="410"/>
      <c r="FIQ30" s="410"/>
      <c r="FIR30" s="410"/>
      <c r="FIS30" s="410"/>
      <c r="FIT30" s="410"/>
      <c r="FIU30" s="410"/>
      <c r="FIV30" s="410"/>
      <c r="FIW30" s="410"/>
      <c r="FIX30" s="410"/>
      <c r="FIY30" s="410"/>
      <c r="FIZ30" s="410"/>
      <c r="FJA30" s="410"/>
      <c r="FJB30" s="410"/>
      <c r="FJC30" s="410"/>
      <c r="FJD30" s="410"/>
      <c r="FJE30" s="410"/>
      <c r="FJF30" s="410"/>
      <c r="FJG30" s="410"/>
      <c r="FJH30" s="410"/>
      <c r="FJI30" s="410"/>
      <c r="FJJ30" s="410"/>
      <c r="FJK30" s="410"/>
      <c r="FJL30" s="410"/>
      <c r="FJM30" s="410"/>
      <c r="FJN30" s="410"/>
      <c r="FJO30" s="410"/>
      <c r="FJP30" s="410"/>
      <c r="FJQ30" s="410"/>
      <c r="FJR30" s="410"/>
      <c r="FJS30" s="410"/>
      <c r="FJT30" s="410"/>
      <c r="FJU30" s="410"/>
      <c r="FJV30" s="410"/>
      <c r="FJW30" s="410"/>
      <c r="FJX30" s="410"/>
      <c r="FJY30" s="410"/>
      <c r="FJZ30" s="410"/>
      <c r="FKA30" s="410"/>
      <c r="FKB30" s="410"/>
      <c r="FKC30" s="410"/>
      <c r="FKD30" s="410"/>
      <c r="FKE30" s="410"/>
      <c r="FKF30" s="410"/>
      <c r="FKG30" s="410"/>
      <c r="FKH30" s="410"/>
      <c r="FKI30" s="410"/>
      <c r="FKJ30" s="410"/>
      <c r="FKK30" s="410"/>
      <c r="FKL30" s="410"/>
      <c r="FKM30" s="410"/>
      <c r="FKN30" s="410"/>
      <c r="FKO30" s="410"/>
      <c r="FKP30" s="410"/>
      <c r="FKQ30" s="410"/>
      <c r="FKR30" s="410"/>
      <c r="FKS30" s="410"/>
      <c r="FKT30" s="410"/>
      <c r="FKU30" s="410"/>
      <c r="FKV30" s="410"/>
      <c r="FKW30" s="410"/>
      <c r="FKX30" s="410"/>
      <c r="FKY30" s="410"/>
      <c r="FKZ30" s="410"/>
      <c r="FLA30" s="410"/>
      <c r="FLB30" s="410"/>
      <c r="FLC30" s="410"/>
      <c r="FLD30" s="410"/>
      <c r="FLE30" s="410"/>
      <c r="FLF30" s="410"/>
      <c r="FLG30" s="410"/>
      <c r="FLH30" s="410"/>
      <c r="FLI30" s="410"/>
      <c r="FLJ30" s="410"/>
      <c r="FLK30" s="410"/>
      <c r="FLL30" s="410"/>
      <c r="FLM30" s="410"/>
      <c r="FLN30" s="410"/>
      <c r="FLO30" s="410"/>
      <c r="FLP30" s="410"/>
      <c r="FLQ30" s="410"/>
      <c r="FLR30" s="410"/>
      <c r="FLS30" s="410"/>
      <c r="FLT30" s="410"/>
      <c r="FLU30" s="410"/>
      <c r="FLV30" s="410"/>
      <c r="FLW30" s="410"/>
      <c r="FLX30" s="410"/>
      <c r="FLY30" s="410"/>
      <c r="FLZ30" s="410"/>
      <c r="FMA30" s="410"/>
      <c r="FMB30" s="410"/>
      <c r="FMC30" s="410"/>
      <c r="FMD30" s="410"/>
      <c r="FME30" s="410"/>
      <c r="FMF30" s="410"/>
      <c r="FMG30" s="410"/>
      <c r="FMH30" s="410"/>
      <c r="FMI30" s="410"/>
      <c r="FMJ30" s="410"/>
      <c r="FMK30" s="410"/>
      <c r="FML30" s="410"/>
      <c r="FMM30" s="410"/>
      <c r="FMN30" s="410"/>
      <c r="FMO30" s="410"/>
      <c r="FMP30" s="410"/>
      <c r="FMQ30" s="410"/>
      <c r="FMR30" s="410"/>
      <c r="FMS30" s="410"/>
      <c r="FMT30" s="410"/>
      <c r="FMU30" s="410"/>
      <c r="FMV30" s="410"/>
      <c r="FMW30" s="410"/>
      <c r="FMX30" s="410"/>
      <c r="FMY30" s="410"/>
      <c r="FMZ30" s="410"/>
      <c r="FNA30" s="410"/>
      <c r="FNB30" s="410"/>
      <c r="FNC30" s="410"/>
      <c r="FND30" s="410"/>
      <c r="FNE30" s="410"/>
      <c r="FNF30" s="410"/>
      <c r="FNG30" s="410"/>
      <c r="FNH30" s="410"/>
      <c r="FNI30" s="410"/>
      <c r="FNJ30" s="410"/>
      <c r="FNK30" s="410"/>
      <c r="FNL30" s="410"/>
      <c r="FNM30" s="410"/>
      <c r="FNN30" s="410"/>
      <c r="FNO30" s="410"/>
      <c r="FNP30" s="410"/>
      <c r="FNQ30" s="410"/>
      <c r="FNR30" s="410"/>
      <c r="FNS30" s="410"/>
      <c r="FNT30" s="410"/>
      <c r="FNU30" s="410"/>
      <c r="FNV30" s="410"/>
      <c r="FNW30" s="410"/>
      <c r="FNX30" s="410"/>
      <c r="FNY30" s="410"/>
      <c r="FNZ30" s="410"/>
      <c r="FOA30" s="410"/>
      <c r="FOB30" s="410"/>
      <c r="FOC30" s="410"/>
      <c r="FOD30" s="410"/>
      <c r="FOE30" s="410"/>
      <c r="FOF30" s="410"/>
      <c r="FOG30" s="410"/>
      <c r="FOH30" s="410"/>
      <c r="FOI30" s="410"/>
      <c r="FOJ30" s="410"/>
      <c r="FOK30" s="410"/>
      <c r="FOL30" s="410"/>
      <c r="FOM30" s="410"/>
      <c r="FON30" s="410"/>
      <c r="FOO30" s="410"/>
      <c r="FOP30" s="410"/>
      <c r="FOQ30" s="410"/>
      <c r="FOR30" s="410"/>
      <c r="FOS30" s="410"/>
      <c r="FOT30" s="410"/>
      <c r="FOU30" s="410"/>
      <c r="FOV30" s="410"/>
      <c r="FOW30" s="410"/>
      <c r="FOX30" s="410"/>
      <c r="FOY30" s="410"/>
      <c r="FOZ30" s="410"/>
      <c r="FPA30" s="410"/>
      <c r="FPB30" s="410"/>
      <c r="FPC30" s="410"/>
      <c r="FPD30" s="410"/>
      <c r="FPE30" s="410"/>
      <c r="FPF30" s="410"/>
      <c r="FPG30" s="410"/>
      <c r="FPH30" s="410"/>
      <c r="FPI30" s="410"/>
      <c r="FPJ30" s="410"/>
      <c r="FPK30" s="410"/>
      <c r="FPL30" s="410"/>
      <c r="FPM30" s="410"/>
      <c r="FPN30" s="410"/>
      <c r="FPO30" s="410"/>
      <c r="FPP30" s="410"/>
      <c r="FPQ30" s="410"/>
      <c r="FPR30" s="410"/>
      <c r="FPS30" s="410"/>
      <c r="FPT30" s="410"/>
      <c r="FPU30" s="410"/>
      <c r="FPV30" s="410"/>
      <c r="FPW30" s="410"/>
      <c r="FPX30" s="410"/>
      <c r="FPY30" s="410"/>
      <c r="FPZ30" s="410"/>
      <c r="FQA30" s="410"/>
      <c r="FQB30" s="410"/>
      <c r="FQC30" s="410"/>
      <c r="FQD30" s="410"/>
      <c r="FQE30" s="410"/>
      <c r="FQF30" s="410"/>
      <c r="FQG30" s="410"/>
      <c r="FQH30" s="410"/>
      <c r="FQI30" s="410"/>
      <c r="FQJ30" s="410"/>
      <c r="FQK30" s="410"/>
      <c r="FQL30" s="410"/>
      <c r="FQM30" s="410"/>
      <c r="FQN30" s="410"/>
      <c r="FQO30" s="410"/>
      <c r="FQP30" s="410"/>
      <c r="FQQ30" s="410"/>
      <c r="FQR30" s="410"/>
      <c r="FQS30" s="410"/>
      <c r="FQT30" s="410"/>
      <c r="FQU30" s="410"/>
      <c r="FQV30" s="410"/>
      <c r="FQW30" s="410"/>
      <c r="FQX30" s="410"/>
      <c r="FQY30" s="410"/>
      <c r="FQZ30" s="410"/>
      <c r="FRA30" s="410"/>
      <c r="FRB30" s="410"/>
      <c r="FRC30" s="410"/>
      <c r="FRD30" s="410"/>
      <c r="FRE30" s="410"/>
      <c r="FRF30" s="410"/>
      <c r="FRG30" s="410"/>
      <c r="FRH30" s="410"/>
      <c r="FRI30" s="410"/>
      <c r="FRJ30" s="410"/>
      <c r="FRK30" s="410"/>
      <c r="FRL30" s="410"/>
      <c r="FRM30" s="410"/>
      <c r="FRN30" s="410"/>
      <c r="FRO30" s="410"/>
      <c r="FRP30" s="410"/>
      <c r="FRQ30" s="410"/>
      <c r="FRR30" s="410"/>
      <c r="FRS30" s="410"/>
      <c r="FRT30" s="410"/>
      <c r="FRU30" s="410"/>
      <c r="FRV30" s="410"/>
      <c r="FRW30" s="410"/>
      <c r="FRX30" s="410"/>
      <c r="FRY30" s="410"/>
      <c r="FRZ30" s="410"/>
      <c r="FSA30" s="410"/>
      <c r="FSB30" s="410"/>
      <c r="FSC30" s="410"/>
      <c r="FSD30" s="410"/>
      <c r="FSE30" s="410"/>
      <c r="FSF30" s="410"/>
      <c r="FSG30" s="410"/>
      <c r="FSH30" s="410"/>
      <c r="FSI30" s="410"/>
      <c r="FSJ30" s="410"/>
      <c r="FSK30" s="410"/>
      <c r="FSL30" s="410"/>
      <c r="FSM30" s="410"/>
      <c r="FSN30" s="410"/>
      <c r="FSO30" s="410"/>
      <c r="FSP30" s="410"/>
      <c r="FSQ30" s="410"/>
      <c r="FSR30" s="410"/>
      <c r="FSS30" s="410"/>
      <c r="FST30" s="410"/>
      <c r="FSU30" s="410"/>
      <c r="FSV30" s="410"/>
      <c r="FSW30" s="410"/>
      <c r="FSX30" s="410"/>
      <c r="FSY30" s="410"/>
      <c r="FSZ30" s="410"/>
      <c r="FTA30" s="410"/>
      <c r="FTB30" s="410"/>
      <c r="FTC30" s="410"/>
      <c r="FTD30" s="410"/>
      <c r="FTE30" s="410"/>
      <c r="FTF30" s="410"/>
      <c r="FTG30" s="410"/>
      <c r="FTH30" s="410"/>
      <c r="FTI30" s="410"/>
      <c r="FTJ30" s="410"/>
      <c r="FTK30" s="410"/>
      <c r="FTL30" s="410"/>
      <c r="FTM30" s="410"/>
      <c r="FTN30" s="410"/>
      <c r="FTO30" s="410"/>
      <c r="FTP30" s="410"/>
      <c r="FTQ30" s="410"/>
      <c r="FTR30" s="410"/>
      <c r="FTS30" s="410"/>
      <c r="FTT30" s="410"/>
      <c r="FTU30" s="410"/>
      <c r="FTV30" s="410"/>
      <c r="FTW30" s="410"/>
      <c r="FTX30" s="410"/>
      <c r="FTY30" s="410"/>
      <c r="FTZ30" s="410"/>
      <c r="FUA30" s="410"/>
      <c r="FUB30" s="410"/>
      <c r="FUC30" s="410"/>
      <c r="FUD30" s="410"/>
      <c r="FUE30" s="410"/>
      <c r="FUF30" s="410"/>
      <c r="FUG30" s="410"/>
      <c r="FUH30" s="410"/>
      <c r="FUI30" s="410"/>
      <c r="FUJ30" s="410"/>
      <c r="FUK30" s="410"/>
      <c r="FUL30" s="410"/>
      <c r="FUM30" s="410"/>
      <c r="FUN30" s="410"/>
      <c r="FUO30" s="410"/>
      <c r="FUP30" s="410"/>
      <c r="FUQ30" s="410"/>
      <c r="FUR30" s="410"/>
      <c r="FUS30" s="410"/>
      <c r="FUT30" s="410"/>
      <c r="FUU30" s="410"/>
      <c r="FUV30" s="410"/>
      <c r="FUW30" s="410"/>
      <c r="FUX30" s="410"/>
      <c r="FUY30" s="410"/>
      <c r="FUZ30" s="410"/>
      <c r="FVA30" s="410"/>
      <c r="FVB30" s="410"/>
      <c r="FVC30" s="410"/>
      <c r="FVD30" s="410"/>
      <c r="FVE30" s="410"/>
      <c r="FVF30" s="410"/>
      <c r="FVG30" s="410"/>
      <c r="FVH30" s="410"/>
      <c r="FVI30" s="410"/>
      <c r="FVJ30" s="410"/>
      <c r="FVK30" s="410"/>
      <c r="FVL30" s="410"/>
      <c r="FVM30" s="410"/>
      <c r="FVN30" s="410"/>
      <c r="FVO30" s="410"/>
      <c r="FVP30" s="410"/>
      <c r="FVQ30" s="410"/>
      <c r="FVR30" s="410"/>
      <c r="FVS30" s="410"/>
      <c r="FVT30" s="410"/>
      <c r="FVU30" s="410"/>
      <c r="FVV30" s="410"/>
      <c r="FVW30" s="410"/>
      <c r="FVX30" s="410"/>
      <c r="FVY30" s="410"/>
      <c r="FVZ30" s="410"/>
      <c r="FWA30" s="410"/>
      <c r="FWB30" s="410"/>
      <c r="FWC30" s="410"/>
      <c r="FWD30" s="410"/>
      <c r="FWE30" s="410"/>
      <c r="FWF30" s="410"/>
      <c r="FWG30" s="410"/>
      <c r="FWH30" s="410"/>
      <c r="FWI30" s="410"/>
      <c r="FWJ30" s="410"/>
      <c r="FWK30" s="410"/>
      <c r="FWL30" s="410"/>
      <c r="FWM30" s="410"/>
      <c r="FWN30" s="410"/>
      <c r="FWO30" s="410"/>
      <c r="FWP30" s="410"/>
      <c r="FWQ30" s="410"/>
      <c r="FWR30" s="410"/>
      <c r="FWS30" s="410"/>
      <c r="FWT30" s="410"/>
      <c r="FWU30" s="410"/>
      <c r="FWV30" s="410"/>
      <c r="FWW30" s="410"/>
      <c r="FWX30" s="410"/>
      <c r="FWY30" s="410"/>
      <c r="FWZ30" s="410"/>
      <c r="FXA30" s="410"/>
      <c r="FXB30" s="410"/>
      <c r="FXC30" s="410"/>
      <c r="FXD30" s="410"/>
      <c r="FXE30" s="410"/>
      <c r="FXF30" s="410"/>
      <c r="FXG30" s="410"/>
      <c r="FXH30" s="410"/>
      <c r="FXI30" s="410"/>
      <c r="FXJ30" s="410"/>
      <c r="FXK30" s="410"/>
      <c r="FXL30" s="410"/>
      <c r="FXM30" s="410"/>
      <c r="FXN30" s="410"/>
      <c r="FXO30" s="410"/>
      <c r="FXP30" s="410"/>
      <c r="FXQ30" s="410"/>
      <c r="FXR30" s="410"/>
      <c r="FXS30" s="410"/>
      <c r="FXT30" s="410"/>
      <c r="FXU30" s="410"/>
      <c r="FXV30" s="410"/>
      <c r="FXW30" s="410"/>
      <c r="FXX30" s="410"/>
      <c r="FXY30" s="410"/>
      <c r="FXZ30" s="410"/>
      <c r="FYA30" s="410"/>
      <c r="FYB30" s="410"/>
      <c r="FYC30" s="410"/>
      <c r="FYD30" s="410"/>
      <c r="FYE30" s="410"/>
      <c r="FYF30" s="410"/>
      <c r="FYG30" s="410"/>
      <c r="FYH30" s="410"/>
      <c r="FYI30" s="410"/>
      <c r="FYJ30" s="410"/>
      <c r="FYK30" s="410"/>
      <c r="FYL30" s="410"/>
      <c r="FYM30" s="410"/>
      <c r="FYN30" s="410"/>
      <c r="FYO30" s="410"/>
      <c r="FYP30" s="410"/>
      <c r="FYQ30" s="410"/>
      <c r="FYR30" s="410"/>
      <c r="FYS30" s="410"/>
      <c r="FYT30" s="410"/>
      <c r="FYU30" s="410"/>
      <c r="FYV30" s="410"/>
      <c r="FYW30" s="410"/>
      <c r="FYX30" s="410"/>
      <c r="FYY30" s="410"/>
      <c r="FYZ30" s="410"/>
      <c r="FZA30" s="410"/>
      <c r="FZB30" s="410"/>
      <c r="FZC30" s="410"/>
      <c r="FZD30" s="410"/>
      <c r="FZE30" s="410"/>
      <c r="FZF30" s="410"/>
      <c r="FZG30" s="410"/>
      <c r="FZH30" s="410"/>
      <c r="FZI30" s="410"/>
      <c r="FZJ30" s="410"/>
      <c r="FZK30" s="410"/>
      <c r="FZL30" s="410"/>
      <c r="FZM30" s="410"/>
      <c r="FZN30" s="410"/>
      <c r="FZO30" s="410"/>
      <c r="FZP30" s="410"/>
      <c r="FZQ30" s="410"/>
      <c r="FZR30" s="410"/>
      <c r="FZS30" s="410"/>
      <c r="FZT30" s="410"/>
      <c r="FZU30" s="410"/>
      <c r="FZV30" s="410"/>
      <c r="FZW30" s="410"/>
      <c r="FZX30" s="410"/>
      <c r="FZY30" s="410"/>
      <c r="FZZ30" s="410"/>
      <c r="GAA30" s="410"/>
      <c r="GAB30" s="410"/>
      <c r="GAC30" s="410"/>
      <c r="GAD30" s="410"/>
      <c r="GAE30" s="410"/>
      <c r="GAF30" s="410"/>
      <c r="GAG30" s="410"/>
      <c r="GAH30" s="410"/>
      <c r="GAI30" s="410"/>
      <c r="GAJ30" s="410"/>
      <c r="GAK30" s="410"/>
      <c r="GAL30" s="410"/>
      <c r="GAM30" s="410"/>
      <c r="GAN30" s="410"/>
      <c r="GAO30" s="410"/>
      <c r="GAP30" s="410"/>
      <c r="GAQ30" s="410"/>
      <c r="GAR30" s="410"/>
      <c r="GAS30" s="410"/>
      <c r="GAT30" s="410"/>
      <c r="GAU30" s="410"/>
      <c r="GAV30" s="410"/>
      <c r="GAW30" s="410"/>
      <c r="GAX30" s="410"/>
      <c r="GAY30" s="410"/>
      <c r="GAZ30" s="410"/>
      <c r="GBA30" s="410"/>
      <c r="GBB30" s="410"/>
      <c r="GBC30" s="410"/>
      <c r="GBD30" s="410"/>
      <c r="GBE30" s="410"/>
      <c r="GBF30" s="410"/>
      <c r="GBG30" s="410"/>
      <c r="GBH30" s="410"/>
      <c r="GBI30" s="410"/>
      <c r="GBJ30" s="410"/>
      <c r="GBK30" s="410"/>
      <c r="GBL30" s="410"/>
      <c r="GBM30" s="410"/>
      <c r="GBN30" s="410"/>
      <c r="GBO30" s="410"/>
      <c r="GBP30" s="410"/>
      <c r="GBQ30" s="410"/>
      <c r="GBR30" s="410"/>
      <c r="GBS30" s="410"/>
      <c r="GBT30" s="410"/>
      <c r="GBU30" s="410"/>
      <c r="GBV30" s="410"/>
      <c r="GBW30" s="410"/>
      <c r="GBX30" s="410"/>
      <c r="GBY30" s="410"/>
      <c r="GBZ30" s="410"/>
      <c r="GCA30" s="410"/>
      <c r="GCB30" s="410"/>
      <c r="GCC30" s="410"/>
      <c r="GCD30" s="410"/>
      <c r="GCE30" s="410"/>
      <c r="GCF30" s="410"/>
      <c r="GCG30" s="410"/>
      <c r="GCH30" s="410"/>
      <c r="GCI30" s="410"/>
      <c r="GCJ30" s="410"/>
      <c r="GCK30" s="410"/>
      <c r="GCL30" s="410"/>
      <c r="GCM30" s="410"/>
      <c r="GCN30" s="410"/>
      <c r="GCO30" s="410"/>
      <c r="GCP30" s="410"/>
      <c r="GCQ30" s="410"/>
      <c r="GCR30" s="410"/>
      <c r="GCS30" s="410"/>
      <c r="GCT30" s="410"/>
      <c r="GCU30" s="410"/>
      <c r="GCV30" s="410"/>
      <c r="GCW30" s="410"/>
      <c r="GCX30" s="410"/>
      <c r="GCY30" s="410"/>
      <c r="GCZ30" s="410"/>
      <c r="GDA30" s="410"/>
      <c r="GDB30" s="410"/>
      <c r="GDC30" s="410"/>
      <c r="GDD30" s="410"/>
      <c r="GDE30" s="410"/>
      <c r="GDF30" s="410"/>
      <c r="GDG30" s="410"/>
      <c r="GDH30" s="410"/>
      <c r="GDI30" s="410"/>
      <c r="GDJ30" s="410"/>
      <c r="GDK30" s="410"/>
      <c r="GDL30" s="410"/>
      <c r="GDM30" s="410"/>
      <c r="GDN30" s="410"/>
      <c r="GDO30" s="410"/>
      <c r="GDP30" s="410"/>
      <c r="GDQ30" s="410"/>
      <c r="GDR30" s="410"/>
      <c r="GDS30" s="410"/>
      <c r="GDT30" s="410"/>
      <c r="GDU30" s="410"/>
      <c r="GDV30" s="410"/>
      <c r="GDW30" s="410"/>
      <c r="GDX30" s="410"/>
      <c r="GDY30" s="410"/>
      <c r="GDZ30" s="410"/>
      <c r="GEA30" s="410"/>
      <c r="GEB30" s="410"/>
      <c r="GEC30" s="410"/>
      <c r="GED30" s="410"/>
      <c r="GEE30" s="410"/>
      <c r="GEF30" s="410"/>
      <c r="GEG30" s="410"/>
      <c r="GEH30" s="410"/>
      <c r="GEI30" s="410"/>
      <c r="GEJ30" s="410"/>
      <c r="GEK30" s="410"/>
      <c r="GEL30" s="410"/>
      <c r="GEM30" s="410"/>
      <c r="GEN30" s="410"/>
      <c r="GEO30" s="410"/>
      <c r="GEP30" s="410"/>
      <c r="GEQ30" s="410"/>
      <c r="GER30" s="410"/>
      <c r="GES30" s="410"/>
      <c r="GET30" s="410"/>
      <c r="GEU30" s="410"/>
      <c r="GEV30" s="410"/>
      <c r="GEW30" s="410"/>
      <c r="GEX30" s="410"/>
      <c r="GEY30" s="410"/>
      <c r="GEZ30" s="410"/>
      <c r="GFA30" s="410"/>
      <c r="GFB30" s="410"/>
      <c r="GFC30" s="410"/>
      <c r="GFD30" s="410"/>
      <c r="GFE30" s="410"/>
      <c r="GFF30" s="410"/>
      <c r="GFG30" s="410"/>
      <c r="GFH30" s="410"/>
      <c r="GFI30" s="410"/>
      <c r="GFJ30" s="410"/>
      <c r="GFK30" s="410"/>
      <c r="GFL30" s="410"/>
      <c r="GFM30" s="410"/>
      <c r="GFN30" s="410"/>
      <c r="GFO30" s="410"/>
      <c r="GFP30" s="410"/>
      <c r="GFQ30" s="410"/>
      <c r="GFR30" s="410"/>
      <c r="GFS30" s="410"/>
      <c r="GFT30" s="410"/>
      <c r="GFU30" s="410"/>
      <c r="GFV30" s="410"/>
      <c r="GFW30" s="410"/>
      <c r="GFX30" s="410"/>
      <c r="GFY30" s="410"/>
      <c r="GFZ30" s="410"/>
      <c r="GGA30" s="410"/>
      <c r="GGB30" s="410"/>
      <c r="GGC30" s="410"/>
      <c r="GGD30" s="410"/>
      <c r="GGE30" s="410"/>
      <c r="GGF30" s="410"/>
      <c r="GGG30" s="410"/>
      <c r="GGH30" s="410"/>
      <c r="GGI30" s="410"/>
      <c r="GGJ30" s="410"/>
      <c r="GGK30" s="410"/>
      <c r="GGL30" s="410"/>
      <c r="GGM30" s="410"/>
      <c r="GGN30" s="410"/>
      <c r="GGO30" s="410"/>
      <c r="GGP30" s="410"/>
      <c r="GGQ30" s="410"/>
      <c r="GGR30" s="410"/>
      <c r="GGS30" s="410"/>
      <c r="GGT30" s="410"/>
      <c r="GGU30" s="410"/>
      <c r="GGV30" s="410"/>
      <c r="GGW30" s="410"/>
      <c r="GGX30" s="410"/>
      <c r="GGY30" s="410"/>
      <c r="GGZ30" s="410"/>
      <c r="GHA30" s="410"/>
      <c r="GHB30" s="410"/>
      <c r="GHC30" s="410"/>
      <c r="GHD30" s="410"/>
      <c r="GHE30" s="410"/>
      <c r="GHF30" s="410"/>
      <c r="GHG30" s="410"/>
      <c r="GHH30" s="410"/>
      <c r="GHI30" s="410"/>
      <c r="GHJ30" s="410"/>
      <c r="GHK30" s="410"/>
      <c r="GHL30" s="410"/>
      <c r="GHM30" s="410"/>
      <c r="GHN30" s="410"/>
      <c r="GHO30" s="410"/>
      <c r="GHP30" s="410"/>
      <c r="GHQ30" s="410"/>
      <c r="GHR30" s="410"/>
      <c r="GHS30" s="410"/>
      <c r="GHT30" s="410"/>
      <c r="GHU30" s="410"/>
      <c r="GHV30" s="410"/>
      <c r="GHW30" s="410"/>
      <c r="GHX30" s="410"/>
      <c r="GHY30" s="410"/>
      <c r="GHZ30" s="410"/>
      <c r="GIA30" s="410"/>
      <c r="GIB30" s="410"/>
      <c r="GIC30" s="410"/>
      <c r="GID30" s="410"/>
      <c r="GIE30" s="410"/>
      <c r="GIF30" s="410"/>
      <c r="GIG30" s="410"/>
      <c r="GIH30" s="410"/>
      <c r="GII30" s="410"/>
      <c r="GIJ30" s="410"/>
      <c r="GIK30" s="410"/>
      <c r="GIL30" s="410"/>
      <c r="GIM30" s="410"/>
      <c r="GIN30" s="410"/>
      <c r="GIO30" s="410"/>
      <c r="GIP30" s="410"/>
      <c r="GIQ30" s="410"/>
      <c r="GIR30" s="410"/>
      <c r="GIS30" s="410"/>
      <c r="GIT30" s="410"/>
      <c r="GIU30" s="410"/>
      <c r="GIV30" s="410"/>
      <c r="GIW30" s="410"/>
      <c r="GIX30" s="410"/>
      <c r="GIY30" s="410"/>
      <c r="GIZ30" s="410"/>
      <c r="GJA30" s="410"/>
      <c r="GJB30" s="410"/>
      <c r="GJC30" s="410"/>
      <c r="GJD30" s="410"/>
      <c r="GJE30" s="410"/>
      <c r="GJF30" s="410"/>
      <c r="GJG30" s="410"/>
      <c r="GJH30" s="410"/>
      <c r="GJI30" s="410"/>
      <c r="GJJ30" s="410"/>
      <c r="GJK30" s="410"/>
      <c r="GJL30" s="410"/>
      <c r="GJM30" s="410"/>
      <c r="GJN30" s="410"/>
      <c r="GJO30" s="410"/>
      <c r="GJP30" s="410"/>
      <c r="GJQ30" s="410"/>
      <c r="GJR30" s="410"/>
      <c r="GJS30" s="410"/>
      <c r="GJT30" s="410"/>
      <c r="GJU30" s="410"/>
      <c r="GJV30" s="410"/>
      <c r="GJW30" s="410"/>
      <c r="GJX30" s="410"/>
      <c r="GJY30" s="410"/>
      <c r="GJZ30" s="410"/>
      <c r="GKA30" s="410"/>
      <c r="GKB30" s="410"/>
      <c r="GKC30" s="410"/>
      <c r="GKD30" s="410"/>
      <c r="GKE30" s="410"/>
      <c r="GKF30" s="410"/>
      <c r="GKG30" s="410"/>
      <c r="GKH30" s="410"/>
      <c r="GKI30" s="410"/>
      <c r="GKJ30" s="410"/>
      <c r="GKK30" s="410"/>
      <c r="GKL30" s="410"/>
      <c r="GKM30" s="410"/>
      <c r="GKN30" s="410"/>
      <c r="GKO30" s="410"/>
      <c r="GKP30" s="410"/>
      <c r="GKQ30" s="410"/>
      <c r="GKR30" s="410"/>
      <c r="GKS30" s="410"/>
      <c r="GKT30" s="410"/>
      <c r="GKU30" s="410"/>
      <c r="GKV30" s="410"/>
      <c r="GKW30" s="410"/>
      <c r="GKX30" s="410"/>
      <c r="GKY30" s="410"/>
      <c r="GKZ30" s="410"/>
      <c r="GLA30" s="410"/>
      <c r="GLB30" s="410"/>
      <c r="GLC30" s="410"/>
      <c r="GLD30" s="410"/>
      <c r="GLE30" s="410"/>
      <c r="GLF30" s="410"/>
      <c r="GLG30" s="410"/>
      <c r="GLH30" s="410"/>
      <c r="GLI30" s="410"/>
      <c r="GLJ30" s="410"/>
      <c r="GLK30" s="410"/>
      <c r="GLL30" s="410"/>
      <c r="GLM30" s="410"/>
      <c r="GLN30" s="410"/>
      <c r="GLO30" s="410"/>
      <c r="GLP30" s="410"/>
      <c r="GLQ30" s="410"/>
      <c r="GLR30" s="410"/>
      <c r="GLS30" s="410"/>
      <c r="GLT30" s="410"/>
      <c r="GLU30" s="410"/>
      <c r="GLV30" s="410"/>
      <c r="GLW30" s="410"/>
      <c r="GLX30" s="410"/>
      <c r="GLY30" s="410"/>
      <c r="GLZ30" s="410"/>
      <c r="GMA30" s="410"/>
      <c r="GMB30" s="410"/>
      <c r="GMC30" s="410"/>
      <c r="GMD30" s="410"/>
      <c r="GME30" s="410"/>
      <c r="GMF30" s="410"/>
      <c r="GMG30" s="410"/>
      <c r="GMH30" s="410"/>
      <c r="GMI30" s="410"/>
      <c r="GMJ30" s="410"/>
      <c r="GMK30" s="410"/>
      <c r="GML30" s="410"/>
      <c r="GMM30" s="410"/>
      <c r="GMN30" s="410"/>
      <c r="GMO30" s="410"/>
      <c r="GMP30" s="410"/>
      <c r="GMQ30" s="410"/>
      <c r="GMR30" s="410"/>
      <c r="GMS30" s="410"/>
      <c r="GMT30" s="410"/>
      <c r="GMU30" s="410"/>
      <c r="GMV30" s="410"/>
      <c r="GMW30" s="410"/>
      <c r="GMX30" s="410"/>
      <c r="GMY30" s="410"/>
      <c r="GMZ30" s="410"/>
      <c r="GNA30" s="410"/>
      <c r="GNB30" s="410"/>
      <c r="GNC30" s="410"/>
      <c r="GND30" s="410"/>
      <c r="GNE30" s="410"/>
      <c r="GNF30" s="410"/>
      <c r="GNG30" s="410"/>
      <c r="GNH30" s="410"/>
      <c r="GNI30" s="410"/>
      <c r="GNJ30" s="410"/>
      <c r="GNK30" s="410"/>
      <c r="GNL30" s="410"/>
      <c r="GNM30" s="410"/>
      <c r="GNN30" s="410"/>
      <c r="GNO30" s="410"/>
      <c r="GNP30" s="410"/>
      <c r="GNQ30" s="410"/>
      <c r="GNR30" s="410"/>
      <c r="GNS30" s="410"/>
      <c r="GNT30" s="410"/>
      <c r="GNU30" s="410"/>
      <c r="GNV30" s="410"/>
      <c r="GNW30" s="410"/>
      <c r="GNX30" s="410"/>
      <c r="GNY30" s="410"/>
      <c r="GNZ30" s="410"/>
      <c r="GOA30" s="410"/>
      <c r="GOB30" s="410"/>
      <c r="GOC30" s="410"/>
      <c r="GOD30" s="410"/>
      <c r="GOE30" s="410"/>
      <c r="GOF30" s="410"/>
      <c r="GOG30" s="410"/>
      <c r="GOH30" s="410"/>
      <c r="GOI30" s="410"/>
      <c r="GOJ30" s="410"/>
      <c r="GOK30" s="410"/>
      <c r="GOL30" s="410"/>
      <c r="GOM30" s="410"/>
      <c r="GON30" s="410"/>
      <c r="GOO30" s="410"/>
      <c r="GOP30" s="410"/>
      <c r="GOQ30" s="410"/>
      <c r="GOR30" s="410"/>
      <c r="GOS30" s="410"/>
      <c r="GOT30" s="410"/>
      <c r="GOU30" s="410"/>
      <c r="GOV30" s="410"/>
      <c r="GOW30" s="410"/>
      <c r="GOX30" s="410"/>
      <c r="GOY30" s="410"/>
      <c r="GOZ30" s="410"/>
      <c r="GPA30" s="410"/>
      <c r="GPB30" s="410"/>
      <c r="GPC30" s="410"/>
      <c r="GPD30" s="410"/>
      <c r="GPE30" s="410"/>
      <c r="GPF30" s="410"/>
      <c r="GPG30" s="410"/>
      <c r="GPH30" s="410"/>
      <c r="GPI30" s="410"/>
      <c r="GPJ30" s="410"/>
      <c r="GPK30" s="410"/>
      <c r="GPL30" s="410"/>
      <c r="GPM30" s="410"/>
      <c r="GPN30" s="410"/>
      <c r="GPO30" s="410"/>
      <c r="GPP30" s="410"/>
      <c r="GPQ30" s="410"/>
      <c r="GPR30" s="410"/>
      <c r="GPS30" s="410"/>
      <c r="GPT30" s="410"/>
      <c r="GPU30" s="410"/>
      <c r="GPV30" s="410"/>
      <c r="GPW30" s="410"/>
      <c r="GPX30" s="410"/>
      <c r="GPY30" s="410"/>
      <c r="GPZ30" s="410"/>
      <c r="GQA30" s="410"/>
      <c r="GQB30" s="410"/>
      <c r="GQC30" s="410"/>
      <c r="GQD30" s="410"/>
      <c r="GQE30" s="410"/>
      <c r="GQF30" s="410"/>
      <c r="GQG30" s="410"/>
      <c r="GQH30" s="410"/>
      <c r="GQI30" s="410"/>
      <c r="GQJ30" s="410"/>
      <c r="GQK30" s="410"/>
      <c r="GQL30" s="410"/>
      <c r="GQM30" s="410"/>
      <c r="GQN30" s="410"/>
      <c r="GQO30" s="410"/>
      <c r="GQP30" s="410"/>
      <c r="GQQ30" s="410"/>
      <c r="GQR30" s="410"/>
      <c r="GQS30" s="410"/>
      <c r="GQT30" s="410"/>
      <c r="GQU30" s="410"/>
      <c r="GQV30" s="410"/>
      <c r="GQW30" s="410"/>
      <c r="GQX30" s="410"/>
      <c r="GQY30" s="410"/>
      <c r="GQZ30" s="410"/>
      <c r="GRA30" s="410"/>
      <c r="GRB30" s="410"/>
      <c r="GRC30" s="410"/>
      <c r="GRD30" s="410"/>
      <c r="GRE30" s="410"/>
      <c r="GRF30" s="410"/>
      <c r="GRG30" s="410"/>
      <c r="GRH30" s="410"/>
      <c r="GRI30" s="410"/>
      <c r="GRJ30" s="410"/>
      <c r="GRK30" s="410"/>
      <c r="GRL30" s="410"/>
      <c r="GRM30" s="410"/>
      <c r="GRN30" s="410"/>
      <c r="GRO30" s="410"/>
      <c r="GRP30" s="410"/>
      <c r="GRQ30" s="410"/>
      <c r="GRR30" s="410"/>
      <c r="GRS30" s="410"/>
      <c r="GRT30" s="410"/>
      <c r="GRU30" s="410"/>
      <c r="GRV30" s="410"/>
      <c r="GRW30" s="410"/>
      <c r="GRX30" s="410"/>
      <c r="GRY30" s="410"/>
      <c r="GRZ30" s="410"/>
      <c r="GSA30" s="410"/>
      <c r="GSB30" s="410"/>
      <c r="GSC30" s="410"/>
      <c r="GSD30" s="410"/>
      <c r="GSE30" s="410"/>
      <c r="GSF30" s="410"/>
      <c r="GSG30" s="410"/>
      <c r="GSH30" s="410"/>
      <c r="GSI30" s="410"/>
      <c r="GSJ30" s="410"/>
      <c r="GSK30" s="410"/>
      <c r="GSL30" s="410"/>
      <c r="GSM30" s="410"/>
      <c r="GSN30" s="410"/>
      <c r="GSO30" s="410"/>
      <c r="GSP30" s="410"/>
      <c r="GSQ30" s="410"/>
      <c r="GSR30" s="410"/>
      <c r="GSS30" s="410"/>
      <c r="GST30" s="410"/>
      <c r="GSU30" s="410"/>
      <c r="GSV30" s="410"/>
      <c r="GSW30" s="410"/>
      <c r="GSX30" s="410"/>
      <c r="GSY30" s="410"/>
      <c r="GSZ30" s="410"/>
      <c r="GTA30" s="410"/>
      <c r="GTB30" s="410"/>
      <c r="GTC30" s="410"/>
      <c r="GTD30" s="410"/>
      <c r="GTE30" s="410"/>
      <c r="GTF30" s="410"/>
      <c r="GTG30" s="410"/>
      <c r="GTH30" s="410"/>
      <c r="GTI30" s="410"/>
      <c r="GTJ30" s="410"/>
      <c r="GTK30" s="410"/>
      <c r="GTL30" s="410"/>
      <c r="GTM30" s="410"/>
      <c r="GTN30" s="410"/>
      <c r="GTO30" s="410"/>
      <c r="GTP30" s="410"/>
      <c r="GTQ30" s="410"/>
      <c r="GTR30" s="410"/>
      <c r="GTS30" s="410"/>
      <c r="GTT30" s="410"/>
      <c r="GTU30" s="410"/>
      <c r="GTV30" s="410"/>
      <c r="GTW30" s="410"/>
      <c r="GTX30" s="410"/>
      <c r="GTY30" s="410"/>
      <c r="GTZ30" s="410"/>
      <c r="GUA30" s="410"/>
      <c r="GUB30" s="410"/>
      <c r="GUC30" s="410"/>
      <c r="GUD30" s="410"/>
      <c r="GUE30" s="410"/>
      <c r="GUF30" s="410"/>
      <c r="GUG30" s="410"/>
      <c r="GUH30" s="410"/>
      <c r="GUI30" s="410"/>
      <c r="GUJ30" s="410"/>
      <c r="GUK30" s="410"/>
      <c r="GUL30" s="410"/>
      <c r="GUM30" s="410"/>
      <c r="GUN30" s="410"/>
      <c r="GUO30" s="410"/>
      <c r="GUP30" s="410"/>
      <c r="GUQ30" s="410"/>
      <c r="GUR30" s="410"/>
      <c r="GUS30" s="410"/>
      <c r="GUT30" s="410"/>
      <c r="GUU30" s="410"/>
      <c r="GUV30" s="410"/>
      <c r="GUW30" s="410"/>
      <c r="GUX30" s="410"/>
      <c r="GUY30" s="410"/>
      <c r="GUZ30" s="410"/>
      <c r="GVA30" s="410"/>
      <c r="GVB30" s="410"/>
      <c r="GVC30" s="410"/>
      <c r="GVD30" s="410"/>
      <c r="GVE30" s="410"/>
      <c r="GVF30" s="410"/>
      <c r="GVG30" s="410"/>
      <c r="GVH30" s="410"/>
      <c r="GVI30" s="410"/>
      <c r="GVJ30" s="410"/>
      <c r="GVK30" s="410"/>
      <c r="GVL30" s="410"/>
      <c r="GVM30" s="410"/>
      <c r="GVN30" s="410"/>
      <c r="GVO30" s="410"/>
      <c r="GVP30" s="410"/>
      <c r="GVQ30" s="410"/>
      <c r="GVR30" s="410"/>
      <c r="GVS30" s="410"/>
      <c r="GVT30" s="410"/>
      <c r="GVU30" s="410"/>
      <c r="GVV30" s="410"/>
      <c r="GVW30" s="410"/>
      <c r="GVX30" s="410"/>
      <c r="GVY30" s="410"/>
      <c r="GVZ30" s="410"/>
      <c r="GWA30" s="410"/>
      <c r="GWB30" s="410"/>
      <c r="GWC30" s="410"/>
      <c r="GWD30" s="410"/>
      <c r="GWE30" s="410"/>
      <c r="GWF30" s="410"/>
      <c r="GWG30" s="410"/>
      <c r="GWH30" s="410"/>
      <c r="GWI30" s="410"/>
      <c r="GWJ30" s="410"/>
      <c r="GWK30" s="410"/>
      <c r="GWL30" s="410"/>
      <c r="GWM30" s="410"/>
      <c r="GWN30" s="410"/>
      <c r="GWO30" s="410"/>
      <c r="GWP30" s="410"/>
      <c r="GWQ30" s="410"/>
      <c r="GWR30" s="410"/>
      <c r="GWS30" s="410"/>
      <c r="GWT30" s="410"/>
      <c r="GWU30" s="410"/>
      <c r="GWV30" s="410"/>
      <c r="GWW30" s="410"/>
      <c r="GWX30" s="410"/>
      <c r="GWY30" s="410"/>
      <c r="GWZ30" s="410"/>
      <c r="GXA30" s="410"/>
      <c r="GXB30" s="410"/>
      <c r="GXC30" s="410"/>
      <c r="GXD30" s="410"/>
      <c r="GXE30" s="410"/>
      <c r="GXF30" s="410"/>
      <c r="GXG30" s="410"/>
      <c r="GXH30" s="410"/>
      <c r="GXI30" s="410"/>
      <c r="GXJ30" s="410"/>
      <c r="GXK30" s="410"/>
      <c r="GXL30" s="410"/>
      <c r="GXM30" s="410"/>
      <c r="GXN30" s="410"/>
      <c r="GXO30" s="410"/>
      <c r="GXP30" s="410"/>
      <c r="GXQ30" s="410"/>
      <c r="GXR30" s="410"/>
      <c r="GXS30" s="410"/>
      <c r="GXT30" s="410"/>
      <c r="GXU30" s="410"/>
      <c r="GXV30" s="410"/>
      <c r="GXW30" s="410"/>
      <c r="GXX30" s="410"/>
      <c r="GXY30" s="410"/>
      <c r="GXZ30" s="410"/>
      <c r="GYA30" s="410"/>
      <c r="GYB30" s="410"/>
      <c r="GYC30" s="410"/>
      <c r="GYD30" s="410"/>
      <c r="GYE30" s="410"/>
      <c r="GYF30" s="410"/>
      <c r="GYG30" s="410"/>
      <c r="GYH30" s="410"/>
      <c r="GYI30" s="410"/>
      <c r="GYJ30" s="410"/>
      <c r="GYK30" s="410"/>
      <c r="GYL30" s="410"/>
      <c r="GYM30" s="410"/>
      <c r="GYN30" s="410"/>
      <c r="GYO30" s="410"/>
      <c r="GYP30" s="410"/>
      <c r="GYQ30" s="410"/>
      <c r="GYR30" s="410"/>
      <c r="GYS30" s="410"/>
      <c r="GYT30" s="410"/>
      <c r="GYU30" s="410"/>
      <c r="GYV30" s="410"/>
      <c r="GYW30" s="410"/>
      <c r="GYX30" s="410"/>
      <c r="GYY30" s="410"/>
      <c r="GYZ30" s="410"/>
      <c r="GZA30" s="410"/>
      <c r="GZB30" s="410"/>
      <c r="GZC30" s="410"/>
      <c r="GZD30" s="410"/>
      <c r="GZE30" s="410"/>
      <c r="GZF30" s="410"/>
      <c r="GZG30" s="410"/>
      <c r="GZH30" s="410"/>
      <c r="GZI30" s="410"/>
      <c r="GZJ30" s="410"/>
      <c r="GZK30" s="410"/>
      <c r="GZL30" s="410"/>
      <c r="GZM30" s="410"/>
      <c r="GZN30" s="410"/>
      <c r="GZO30" s="410"/>
      <c r="GZP30" s="410"/>
      <c r="GZQ30" s="410"/>
      <c r="GZR30" s="410"/>
      <c r="GZS30" s="410"/>
      <c r="GZT30" s="410"/>
      <c r="GZU30" s="410"/>
      <c r="GZV30" s="410"/>
      <c r="GZW30" s="410"/>
      <c r="GZX30" s="410"/>
      <c r="GZY30" s="410"/>
      <c r="GZZ30" s="410"/>
      <c r="HAA30" s="410"/>
      <c r="HAB30" s="410"/>
      <c r="HAC30" s="410"/>
      <c r="HAD30" s="410"/>
      <c r="HAE30" s="410"/>
      <c r="HAF30" s="410"/>
      <c r="HAG30" s="410"/>
      <c r="HAH30" s="410"/>
      <c r="HAI30" s="410"/>
      <c r="HAJ30" s="410"/>
      <c r="HAK30" s="410"/>
      <c r="HAL30" s="410"/>
      <c r="HAM30" s="410"/>
      <c r="HAN30" s="410"/>
      <c r="HAO30" s="410"/>
      <c r="HAP30" s="410"/>
      <c r="HAQ30" s="410"/>
      <c r="HAR30" s="410"/>
      <c r="HAS30" s="410"/>
      <c r="HAT30" s="410"/>
      <c r="HAU30" s="410"/>
      <c r="HAV30" s="410"/>
      <c r="HAW30" s="410"/>
      <c r="HAX30" s="410"/>
      <c r="HAY30" s="410"/>
      <c r="HAZ30" s="410"/>
      <c r="HBA30" s="410"/>
      <c r="HBB30" s="410"/>
      <c r="HBC30" s="410"/>
      <c r="HBD30" s="410"/>
      <c r="HBE30" s="410"/>
      <c r="HBF30" s="410"/>
      <c r="HBG30" s="410"/>
      <c r="HBH30" s="410"/>
      <c r="HBI30" s="410"/>
      <c r="HBJ30" s="410"/>
      <c r="HBK30" s="410"/>
      <c r="HBL30" s="410"/>
      <c r="HBM30" s="410"/>
      <c r="HBN30" s="410"/>
      <c r="HBO30" s="410"/>
      <c r="HBP30" s="410"/>
      <c r="HBQ30" s="410"/>
      <c r="HBR30" s="410"/>
      <c r="HBS30" s="410"/>
      <c r="HBT30" s="410"/>
      <c r="HBU30" s="410"/>
      <c r="HBV30" s="410"/>
      <c r="HBW30" s="410"/>
      <c r="HBX30" s="410"/>
      <c r="HBY30" s="410"/>
      <c r="HBZ30" s="410"/>
      <c r="HCA30" s="410"/>
      <c r="HCB30" s="410"/>
      <c r="HCC30" s="410"/>
      <c r="HCD30" s="410"/>
      <c r="HCE30" s="410"/>
      <c r="HCF30" s="410"/>
      <c r="HCG30" s="410"/>
      <c r="HCH30" s="410"/>
      <c r="HCI30" s="410"/>
      <c r="HCJ30" s="410"/>
      <c r="HCK30" s="410"/>
      <c r="HCL30" s="410"/>
      <c r="HCM30" s="410"/>
      <c r="HCN30" s="410"/>
      <c r="HCO30" s="410"/>
      <c r="HCP30" s="410"/>
      <c r="HCQ30" s="410"/>
      <c r="HCR30" s="410"/>
      <c r="HCS30" s="410"/>
      <c r="HCT30" s="410"/>
      <c r="HCU30" s="410"/>
      <c r="HCV30" s="410"/>
      <c r="HCW30" s="410"/>
      <c r="HCX30" s="410"/>
      <c r="HCY30" s="410"/>
      <c r="HCZ30" s="410"/>
      <c r="HDA30" s="410"/>
      <c r="HDB30" s="410"/>
      <c r="HDC30" s="410"/>
      <c r="HDD30" s="410"/>
      <c r="HDE30" s="410"/>
      <c r="HDF30" s="410"/>
      <c r="HDG30" s="410"/>
      <c r="HDH30" s="410"/>
      <c r="HDI30" s="410"/>
      <c r="HDJ30" s="410"/>
      <c r="HDK30" s="410"/>
      <c r="HDL30" s="410"/>
      <c r="HDM30" s="410"/>
      <c r="HDN30" s="410"/>
      <c r="HDO30" s="410"/>
      <c r="HDP30" s="410"/>
      <c r="HDQ30" s="410"/>
      <c r="HDR30" s="410"/>
      <c r="HDS30" s="410"/>
      <c r="HDT30" s="410"/>
      <c r="HDU30" s="410"/>
      <c r="HDV30" s="410"/>
      <c r="HDW30" s="410"/>
      <c r="HDX30" s="410"/>
      <c r="HDY30" s="410"/>
      <c r="HDZ30" s="410"/>
      <c r="HEA30" s="410"/>
      <c r="HEB30" s="410"/>
      <c r="HEC30" s="410"/>
      <c r="HED30" s="410"/>
      <c r="HEE30" s="410"/>
      <c r="HEF30" s="410"/>
      <c r="HEG30" s="410"/>
      <c r="HEH30" s="410"/>
      <c r="HEI30" s="410"/>
      <c r="HEJ30" s="410"/>
      <c r="HEK30" s="410"/>
      <c r="HEL30" s="410"/>
      <c r="HEM30" s="410"/>
      <c r="HEN30" s="410"/>
      <c r="HEO30" s="410"/>
      <c r="HEP30" s="410"/>
      <c r="HEQ30" s="410"/>
      <c r="HER30" s="410"/>
      <c r="HES30" s="410"/>
      <c r="HET30" s="410"/>
      <c r="HEU30" s="410"/>
      <c r="HEV30" s="410"/>
      <c r="HEW30" s="410"/>
      <c r="HEX30" s="410"/>
      <c r="HEY30" s="410"/>
      <c r="HEZ30" s="410"/>
      <c r="HFA30" s="410"/>
      <c r="HFB30" s="410"/>
      <c r="HFC30" s="410"/>
      <c r="HFD30" s="410"/>
      <c r="HFE30" s="410"/>
      <c r="HFF30" s="410"/>
      <c r="HFG30" s="410"/>
      <c r="HFH30" s="410"/>
      <c r="HFI30" s="410"/>
      <c r="HFJ30" s="410"/>
      <c r="HFK30" s="410"/>
      <c r="HFL30" s="410"/>
      <c r="HFM30" s="410"/>
      <c r="HFN30" s="410"/>
      <c r="HFO30" s="410"/>
      <c r="HFP30" s="410"/>
      <c r="HFQ30" s="410"/>
      <c r="HFR30" s="410"/>
      <c r="HFS30" s="410"/>
      <c r="HFT30" s="410"/>
      <c r="HFU30" s="410"/>
      <c r="HFV30" s="410"/>
      <c r="HFW30" s="410"/>
      <c r="HFX30" s="410"/>
      <c r="HFY30" s="410"/>
      <c r="HFZ30" s="410"/>
      <c r="HGA30" s="410"/>
      <c r="HGB30" s="410"/>
      <c r="HGC30" s="410"/>
      <c r="HGD30" s="410"/>
      <c r="HGE30" s="410"/>
      <c r="HGF30" s="410"/>
      <c r="HGG30" s="410"/>
      <c r="HGH30" s="410"/>
      <c r="HGI30" s="410"/>
      <c r="HGJ30" s="410"/>
      <c r="HGK30" s="410"/>
      <c r="HGL30" s="410"/>
      <c r="HGM30" s="410"/>
      <c r="HGN30" s="410"/>
      <c r="HGO30" s="410"/>
      <c r="HGP30" s="410"/>
      <c r="HGQ30" s="410"/>
      <c r="HGR30" s="410"/>
      <c r="HGS30" s="410"/>
      <c r="HGT30" s="410"/>
      <c r="HGU30" s="410"/>
      <c r="HGV30" s="410"/>
      <c r="HGW30" s="410"/>
      <c r="HGX30" s="410"/>
      <c r="HGY30" s="410"/>
      <c r="HGZ30" s="410"/>
      <c r="HHA30" s="410"/>
      <c r="HHB30" s="410"/>
      <c r="HHC30" s="410"/>
      <c r="HHD30" s="410"/>
      <c r="HHE30" s="410"/>
      <c r="HHF30" s="410"/>
      <c r="HHG30" s="410"/>
      <c r="HHH30" s="410"/>
      <c r="HHI30" s="410"/>
      <c r="HHJ30" s="410"/>
      <c r="HHK30" s="410"/>
      <c r="HHL30" s="410"/>
      <c r="HHM30" s="410"/>
      <c r="HHN30" s="410"/>
      <c r="HHO30" s="410"/>
      <c r="HHP30" s="410"/>
      <c r="HHQ30" s="410"/>
      <c r="HHR30" s="410"/>
      <c r="HHS30" s="410"/>
      <c r="HHT30" s="410"/>
      <c r="HHU30" s="410"/>
      <c r="HHV30" s="410"/>
      <c r="HHW30" s="410"/>
      <c r="HHX30" s="410"/>
      <c r="HHY30" s="410"/>
      <c r="HHZ30" s="410"/>
      <c r="HIA30" s="410"/>
      <c r="HIB30" s="410"/>
      <c r="HIC30" s="410"/>
      <c r="HID30" s="410"/>
      <c r="HIE30" s="410"/>
      <c r="HIF30" s="410"/>
      <c r="HIG30" s="410"/>
      <c r="HIH30" s="410"/>
      <c r="HII30" s="410"/>
      <c r="HIJ30" s="410"/>
      <c r="HIK30" s="410"/>
      <c r="HIL30" s="410"/>
      <c r="HIM30" s="410"/>
      <c r="HIN30" s="410"/>
      <c r="HIO30" s="410"/>
      <c r="HIP30" s="410"/>
      <c r="HIQ30" s="410"/>
      <c r="HIR30" s="410"/>
      <c r="HIS30" s="410"/>
      <c r="HIT30" s="410"/>
      <c r="HIU30" s="410"/>
      <c r="HIV30" s="410"/>
      <c r="HIW30" s="410"/>
      <c r="HIX30" s="410"/>
      <c r="HIY30" s="410"/>
      <c r="HIZ30" s="410"/>
      <c r="HJA30" s="410"/>
      <c r="HJB30" s="410"/>
      <c r="HJC30" s="410"/>
      <c r="HJD30" s="410"/>
      <c r="HJE30" s="410"/>
      <c r="HJF30" s="410"/>
      <c r="HJG30" s="410"/>
      <c r="HJH30" s="410"/>
      <c r="HJI30" s="410"/>
      <c r="HJJ30" s="410"/>
      <c r="HJK30" s="410"/>
      <c r="HJL30" s="410"/>
      <c r="HJM30" s="410"/>
      <c r="HJN30" s="410"/>
      <c r="HJO30" s="410"/>
      <c r="HJP30" s="410"/>
      <c r="HJQ30" s="410"/>
      <c r="HJR30" s="410"/>
      <c r="HJS30" s="410"/>
      <c r="HJT30" s="410"/>
      <c r="HJU30" s="410"/>
      <c r="HJV30" s="410"/>
      <c r="HJW30" s="410"/>
      <c r="HJX30" s="410"/>
      <c r="HJY30" s="410"/>
      <c r="HJZ30" s="410"/>
      <c r="HKA30" s="410"/>
      <c r="HKB30" s="410"/>
      <c r="HKC30" s="410"/>
      <c r="HKD30" s="410"/>
      <c r="HKE30" s="410"/>
      <c r="HKF30" s="410"/>
      <c r="HKG30" s="410"/>
      <c r="HKH30" s="410"/>
      <c r="HKI30" s="410"/>
      <c r="HKJ30" s="410"/>
      <c r="HKK30" s="410"/>
      <c r="HKL30" s="410"/>
      <c r="HKM30" s="410"/>
      <c r="HKN30" s="410"/>
      <c r="HKO30" s="410"/>
      <c r="HKP30" s="410"/>
      <c r="HKQ30" s="410"/>
      <c r="HKR30" s="410"/>
      <c r="HKS30" s="410"/>
      <c r="HKT30" s="410"/>
      <c r="HKU30" s="410"/>
      <c r="HKV30" s="410"/>
      <c r="HKW30" s="410"/>
      <c r="HKX30" s="410"/>
      <c r="HKY30" s="410"/>
      <c r="HKZ30" s="410"/>
      <c r="HLA30" s="410"/>
      <c r="HLB30" s="410"/>
      <c r="HLC30" s="410"/>
      <c r="HLD30" s="410"/>
      <c r="HLE30" s="410"/>
      <c r="HLF30" s="410"/>
      <c r="HLG30" s="410"/>
      <c r="HLH30" s="410"/>
      <c r="HLI30" s="410"/>
      <c r="HLJ30" s="410"/>
      <c r="HLK30" s="410"/>
      <c r="HLL30" s="410"/>
      <c r="HLM30" s="410"/>
      <c r="HLN30" s="410"/>
      <c r="HLO30" s="410"/>
      <c r="HLP30" s="410"/>
      <c r="HLQ30" s="410"/>
      <c r="HLR30" s="410"/>
      <c r="HLS30" s="410"/>
      <c r="HLT30" s="410"/>
      <c r="HLU30" s="410"/>
      <c r="HLV30" s="410"/>
      <c r="HLW30" s="410"/>
      <c r="HLX30" s="410"/>
      <c r="HLY30" s="410"/>
      <c r="HLZ30" s="410"/>
      <c r="HMA30" s="410"/>
      <c r="HMB30" s="410"/>
      <c r="HMC30" s="410"/>
      <c r="HMD30" s="410"/>
      <c r="HME30" s="410"/>
      <c r="HMF30" s="410"/>
      <c r="HMG30" s="410"/>
      <c r="HMH30" s="410"/>
      <c r="HMI30" s="410"/>
      <c r="HMJ30" s="410"/>
      <c r="HMK30" s="410"/>
      <c r="HML30" s="410"/>
      <c r="HMM30" s="410"/>
      <c r="HMN30" s="410"/>
      <c r="HMO30" s="410"/>
      <c r="HMP30" s="410"/>
      <c r="HMQ30" s="410"/>
      <c r="HMR30" s="410"/>
      <c r="HMS30" s="410"/>
      <c r="HMT30" s="410"/>
      <c r="HMU30" s="410"/>
      <c r="HMV30" s="410"/>
      <c r="HMW30" s="410"/>
      <c r="HMX30" s="410"/>
      <c r="HMY30" s="410"/>
      <c r="HMZ30" s="410"/>
      <c r="HNA30" s="410"/>
      <c r="HNB30" s="410"/>
      <c r="HNC30" s="410"/>
      <c r="HND30" s="410"/>
      <c r="HNE30" s="410"/>
      <c r="HNF30" s="410"/>
      <c r="HNG30" s="410"/>
      <c r="HNH30" s="410"/>
      <c r="HNI30" s="410"/>
      <c r="HNJ30" s="410"/>
      <c r="HNK30" s="410"/>
      <c r="HNL30" s="410"/>
      <c r="HNM30" s="410"/>
      <c r="HNN30" s="410"/>
      <c r="HNO30" s="410"/>
      <c r="HNP30" s="410"/>
      <c r="HNQ30" s="410"/>
      <c r="HNR30" s="410"/>
      <c r="HNS30" s="410"/>
      <c r="HNT30" s="410"/>
      <c r="HNU30" s="410"/>
      <c r="HNV30" s="410"/>
      <c r="HNW30" s="410"/>
      <c r="HNX30" s="410"/>
      <c r="HNY30" s="410"/>
      <c r="HNZ30" s="410"/>
      <c r="HOA30" s="410"/>
      <c r="HOB30" s="410"/>
      <c r="HOC30" s="410"/>
      <c r="HOD30" s="410"/>
      <c r="HOE30" s="410"/>
      <c r="HOF30" s="410"/>
      <c r="HOG30" s="410"/>
      <c r="HOH30" s="410"/>
      <c r="HOI30" s="410"/>
      <c r="HOJ30" s="410"/>
      <c r="HOK30" s="410"/>
      <c r="HOL30" s="410"/>
      <c r="HOM30" s="410"/>
      <c r="HON30" s="410"/>
      <c r="HOO30" s="410"/>
      <c r="HOP30" s="410"/>
      <c r="HOQ30" s="410"/>
      <c r="HOR30" s="410"/>
      <c r="HOS30" s="410"/>
      <c r="HOT30" s="410"/>
      <c r="HOU30" s="410"/>
      <c r="HOV30" s="410"/>
      <c r="HOW30" s="410"/>
      <c r="HOX30" s="410"/>
      <c r="HOY30" s="410"/>
      <c r="HOZ30" s="410"/>
      <c r="HPA30" s="410"/>
      <c r="HPB30" s="410"/>
      <c r="HPC30" s="410"/>
      <c r="HPD30" s="410"/>
      <c r="HPE30" s="410"/>
      <c r="HPF30" s="410"/>
      <c r="HPG30" s="410"/>
      <c r="HPH30" s="410"/>
      <c r="HPI30" s="410"/>
      <c r="HPJ30" s="410"/>
      <c r="HPK30" s="410"/>
      <c r="HPL30" s="410"/>
      <c r="HPM30" s="410"/>
      <c r="HPN30" s="410"/>
      <c r="HPO30" s="410"/>
      <c r="HPP30" s="410"/>
      <c r="HPQ30" s="410"/>
      <c r="HPR30" s="410"/>
      <c r="HPS30" s="410"/>
      <c r="HPT30" s="410"/>
      <c r="HPU30" s="410"/>
      <c r="HPV30" s="410"/>
      <c r="HPW30" s="410"/>
      <c r="HPX30" s="410"/>
      <c r="HPY30" s="410"/>
      <c r="HPZ30" s="410"/>
      <c r="HQA30" s="410"/>
      <c r="HQB30" s="410"/>
      <c r="HQC30" s="410"/>
      <c r="HQD30" s="410"/>
      <c r="HQE30" s="410"/>
      <c r="HQF30" s="410"/>
      <c r="HQG30" s="410"/>
      <c r="HQH30" s="410"/>
      <c r="HQI30" s="410"/>
      <c r="HQJ30" s="410"/>
      <c r="HQK30" s="410"/>
      <c r="HQL30" s="410"/>
      <c r="HQM30" s="410"/>
      <c r="HQN30" s="410"/>
      <c r="HQO30" s="410"/>
      <c r="HQP30" s="410"/>
      <c r="HQQ30" s="410"/>
      <c r="HQR30" s="410"/>
      <c r="HQS30" s="410"/>
      <c r="HQT30" s="410"/>
      <c r="HQU30" s="410"/>
      <c r="HQV30" s="410"/>
      <c r="HQW30" s="410"/>
      <c r="HQX30" s="410"/>
      <c r="HQY30" s="410"/>
      <c r="HQZ30" s="410"/>
      <c r="HRA30" s="410"/>
      <c r="HRB30" s="410"/>
      <c r="HRC30" s="410"/>
      <c r="HRD30" s="410"/>
      <c r="HRE30" s="410"/>
      <c r="HRF30" s="410"/>
      <c r="HRG30" s="410"/>
      <c r="HRH30" s="410"/>
      <c r="HRI30" s="410"/>
      <c r="HRJ30" s="410"/>
      <c r="HRK30" s="410"/>
      <c r="HRL30" s="410"/>
      <c r="HRM30" s="410"/>
      <c r="HRN30" s="410"/>
      <c r="HRO30" s="410"/>
      <c r="HRP30" s="410"/>
      <c r="HRQ30" s="410"/>
      <c r="HRR30" s="410"/>
      <c r="HRS30" s="410"/>
      <c r="HRT30" s="410"/>
      <c r="HRU30" s="410"/>
      <c r="HRV30" s="410"/>
      <c r="HRW30" s="410"/>
      <c r="HRX30" s="410"/>
      <c r="HRY30" s="410"/>
      <c r="HRZ30" s="410"/>
      <c r="HSA30" s="410"/>
      <c r="HSB30" s="410"/>
      <c r="HSC30" s="410"/>
      <c r="HSD30" s="410"/>
      <c r="HSE30" s="410"/>
      <c r="HSF30" s="410"/>
      <c r="HSG30" s="410"/>
      <c r="HSH30" s="410"/>
      <c r="HSI30" s="410"/>
      <c r="HSJ30" s="410"/>
      <c r="HSK30" s="410"/>
      <c r="HSL30" s="410"/>
      <c r="HSM30" s="410"/>
      <c r="HSN30" s="410"/>
      <c r="HSO30" s="410"/>
      <c r="HSP30" s="410"/>
      <c r="HSQ30" s="410"/>
      <c r="HSR30" s="410"/>
      <c r="HSS30" s="410"/>
      <c r="HST30" s="410"/>
      <c r="HSU30" s="410"/>
      <c r="HSV30" s="410"/>
      <c r="HSW30" s="410"/>
      <c r="HSX30" s="410"/>
      <c r="HSY30" s="410"/>
      <c r="HSZ30" s="410"/>
      <c r="HTA30" s="410"/>
      <c r="HTB30" s="410"/>
      <c r="HTC30" s="410"/>
      <c r="HTD30" s="410"/>
      <c r="HTE30" s="410"/>
      <c r="HTF30" s="410"/>
      <c r="HTG30" s="410"/>
      <c r="HTH30" s="410"/>
      <c r="HTI30" s="410"/>
      <c r="HTJ30" s="410"/>
      <c r="HTK30" s="410"/>
      <c r="HTL30" s="410"/>
      <c r="HTM30" s="410"/>
      <c r="HTN30" s="410"/>
      <c r="HTO30" s="410"/>
      <c r="HTP30" s="410"/>
      <c r="HTQ30" s="410"/>
      <c r="HTR30" s="410"/>
      <c r="HTS30" s="410"/>
      <c r="HTT30" s="410"/>
      <c r="HTU30" s="410"/>
      <c r="HTV30" s="410"/>
      <c r="HTW30" s="410"/>
      <c r="HTX30" s="410"/>
      <c r="HTY30" s="410"/>
      <c r="HTZ30" s="410"/>
      <c r="HUA30" s="410"/>
      <c r="HUB30" s="410"/>
      <c r="HUC30" s="410"/>
      <c r="HUD30" s="410"/>
      <c r="HUE30" s="410"/>
      <c r="HUF30" s="410"/>
      <c r="HUG30" s="410"/>
      <c r="HUH30" s="410"/>
      <c r="HUI30" s="410"/>
      <c r="HUJ30" s="410"/>
      <c r="HUK30" s="410"/>
      <c r="HUL30" s="410"/>
      <c r="HUM30" s="410"/>
      <c r="HUN30" s="410"/>
      <c r="HUO30" s="410"/>
      <c r="HUP30" s="410"/>
      <c r="HUQ30" s="410"/>
      <c r="HUR30" s="410"/>
      <c r="HUS30" s="410"/>
      <c r="HUT30" s="410"/>
      <c r="HUU30" s="410"/>
      <c r="HUV30" s="410"/>
      <c r="HUW30" s="410"/>
      <c r="HUX30" s="410"/>
      <c r="HUY30" s="410"/>
      <c r="HUZ30" s="410"/>
      <c r="HVA30" s="410"/>
      <c r="HVB30" s="410"/>
      <c r="HVC30" s="410"/>
      <c r="HVD30" s="410"/>
      <c r="HVE30" s="410"/>
      <c r="HVF30" s="410"/>
      <c r="HVG30" s="410"/>
      <c r="HVH30" s="410"/>
      <c r="HVI30" s="410"/>
      <c r="HVJ30" s="410"/>
      <c r="HVK30" s="410"/>
      <c r="HVL30" s="410"/>
      <c r="HVM30" s="410"/>
      <c r="HVN30" s="410"/>
      <c r="HVO30" s="410"/>
      <c r="HVP30" s="410"/>
      <c r="HVQ30" s="410"/>
      <c r="HVR30" s="410"/>
      <c r="HVS30" s="410"/>
      <c r="HVT30" s="410"/>
      <c r="HVU30" s="410"/>
      <c r="HVV30" s="410"/>
      <c r="HVW30" s="410"/>
      <c r="HVX30" s="410"/>
      <c r="HVY30" s="410"/>
      <c r="HVZ30" s="410"/>
      <c r="HWA30" s="410"/>
      <c r="HWB30" s="410"/>
      <c r="HWC30" s="410"/>
      <c r="HWD30" s="410"/>
      <c r="HWE30" s="410"/>
      <c r="HWF30" s="410"/>
      <c r="HWG30" s="410"/>
      <c r="HWH30" s="410"/>
      <c r="HWI30" s="410"/>
      <c r="HWJ30" s="410"/>
      <c r="HWK30" s="410"/>
      <c r="HWL30" s="410"/>
      <c r="HWM30" s="410"/>
      <c r="HWN30" s="410"/>
      <c r="HWO30" s="410"/>
      <c r="HWP30" s="410"/>
      <c r="HWQ30" s="410"/>
      <c r="HWR30" s="410"/>
      <c r="HWS30" s="410"/>
      <c r="HWT30" s="410"/>
      <c r="HWU30" s="410"/>
      <c r="HWV30" s="410"/>
      <c r="HWW30" s="410"/>
      <c r="HWX30" s="410"/>
      <c r="HWY30" s="410"/>
      <c r="HWZ30" s="410"/>
      <c r="HXA30" s="410"/>
      <c r="HXB30" s="410"/>
      <c r="HXC30" s="410"/>
      <c r="HXD30" s="410"/>
      <c r="HXE30" s="410"/>
      <c r="HXF30" s="410"/>
      <c r="HXG30" s="410"/>
      <c r="HXH30" s="410"/>
      <c r="HXI30" s="410"/>
      <c r="HXJ30" s="410"/>
      <c r="HXK30" s="410"/>
      <c r="HXL30" s="410"/>
      <c r="HXM30" s="410"/>
      <c r="HXN30" s="410"/>
      <c r="HXO30" s="410"/>
      <c r="HXP30" s="410"/>
      <c r="HXQ30" s="410"/>
      <c r="HXR30" s="410"/>
      <c r="HXS30" s="410"/>
      <c r="HXT30" s="410"/>
      <c r="HXU30" s="410"/>
      <c r="HXV30" s="410"/>
      <c r="HXW30" s="410"/>
      <c r="HXX30" s="410"/>
      <c r="HXY30" s="410"/>
      <c r="HXZ30" s="410"/>
      <c r="HYA30" s="410"/>
      <c r="HYB30" s="410"/>
      <c r="HYC30" s="410"/>
      <c r="HYD30" s="410"/>
      <c r="HYE30" s="410"/>
      <c r="HYF30" s="410"/>
      <c r="HYG30" s="410"/>
      <c r="HYH30" s="410"/>
      <c r="HYI30" s="410"/>
      <c r="HYJ30" s="410"/>
      <c r="HYK30" s="410"/>
      <c r="HYL30" s="410"/>
      <c r="HYM30" s="410"/>
      <c r="HYN30" s="410"/>
      <c r="HYO30" s="410"/>
      <c r="HYP30" s="410"/>
      <c r="HYQ30" s="410"/>
      <c r="HYR30" s="410"/>
      <c r="HYS30" s="410"/>
      <c r="HYT30" s="410"/>
      <c r="HYU30" s="410"/>
      <c r="HYV30" s="410"/>
      <c r="HYW30" s="410"/>
      <c r="HYX30" s="410"/>
      <c r="HYY30" s="410"/>
      <c r="HYZ30" s="410"/>
      <c r="HZA30" s="410"/>
      <c r="HZB30" s="410"/>
      <c r="HZC30" s="410"/>
      <c r="HZD30" s="410"/>
      <c r="HZE30" s="410"/>
      <c r="HZF30" s="410"/>
      <c r="HZG30" s="410"/>
      <c r="HZH30" s="410"/>
      <c r="HZI30" s="410"/>
      <c r="HZJ30" s="410"/>
      <c r="HZK30" s="410"/>
      <c r="HZL30" s="410"/>
      <c r="HZM30" s="410"/>
      <c r="HZN30" s="410"/>
      <c r="HZO30" s="410"/>
      <c r="HZP30" s="410"/>
      <c r="HZQ30" s="410"/>
      <c r="HZR30" s="410"/>
      <c r="HZS30" s="410"/>
      <c r="HZT30" s="410"/>
      <c r="HZU30" s="410"/>
      <c r="HZV30" s="410"/>
      <c r="HZW30" s="410"/>
      <c r="HZX30" s="410"/>
      <c r="HZY30" s="410"/>
      <c r="HZZ30" s="410"/>
      <c r="IAA30" s="410"/>
      <c r="IAB30" s="410"/>
      <c r="IAC30" s="410"/>
      <c r="IAD30" s="410"/>
      <c r="IAE30" s="410"/>
      <c r="IAF30" s="410"/>
      <c r="IAG30" s="410"/>
      <c r="IAH30" s="410"/>
      <c r="IAI30" s="410"/>
      <c r="IAJ30" s="410"/>
      <c r="IAK30" s="410"/>
      <c r="IAL30" s="410"/>
      <c r="IAM30" s="410"/>
      <c r="IAN30" s="410"/>
      <c r="IAO30" s="410"/>
      <c r="IAP30" s="410"/>
      <c r="IAQ30" s="410"/>
      <c r="IAR30" s="410"/>
      <c r="IAS30" s="410"/>
      <c r="IAT30" s="410"/>
      <c r="IAU30" s="410"/>
      <c r="IAV30" s="410"/>
      <c r="IAW30" s="410"/>
      <c r="IAX30" s="410"/>
      <c r="IAY30" s="410"/>
      <c r="IAZ30" s="410"/>
      <c r="IBA30" s="410"/>
      <c r="IBB30" s="410"/>
      <c r="IBC30" s="410"/>
      <c r="IBD30" s="410"/>
      <c r="IBE30" s="410"/>
      <c r="IBF30" s="410"/>
      <c r="IBG30" s="410"/>
      <c r="IBH30" s="410"/>
      <c r="IBI30" s="410"/>
      <c r="IBJ30" s="410"/>
      <c r="IBK30" s="410"/>
      <c r="IBL30" s="410"/>
      <c r="IBM30" s="410"/>
      <c r="IBN30" s="410"/>
      <c r="IBO30" s="410"/>
      <c r="IBP30" s="410"/>
      <c r="IBQ30" s="410"/>
      <c r="IBR30" s="410"/>
      <c r="IBS30" s="410"/>
      <c r="IBT30" s="410"/>
      <c r="IBU30" s="410"/>
      <c r="IBV30" s="410"/>
      <c r="IBW30" s="410"/>
      <c r="IBX30" s="410"/>
      <c r="IBY30" s="410"/>
      <c r="IBZ30" s="410"/>
      <c r="ICA30" s="410"/>
      <c r="ICB30" s="410"/>
      <c r="ICC30" s="410"/>
      <c r="ICD30" s="410"/>
      <c r="ICE30" s="410"/>
      <c r="ICF30" s="410"/>
      <c r="ICG30" s="410"/>
      <c r="ICH30" s="410"/>
      <c r="ICI30" s="410"/>
      <c r="ICJ30" s="410"/>
      <c r="ICK30" s="410"/>
      <c r="ICL30" s="410"/>
      <c r="ICM30" s="410"/>
      <c r="ICN30" s="410"/>
      <c r="ICO30" s="410"/>
      <c r="ICP30" s="410"/>
      <c r="ICQ30" s="410"/>
      <c r="ICR30" s="410"/>
      <c r="ICS30" s="410"/>
      <c r="ICT30" s="410"/>
      <c r="ICU30" s="410"/>
      <c r="ICV30" s="410"/>
      <c r="ICW30" s="410"/>
      <c r="ICX30" s="410"/>
      <c r="ICY30" s="410"/>
      <c r="ICZ30" s="410"/>
      <c r="IDA30" s="410"/>
      <c r="IDB30" s="410"/>
      <c r="IDC30" s="410"/>
      <c r="IDD30" s="410"/>
      <c r="IDE30" s="410"/>
      <c r="IDF30" s="410"/>
      <c r="IDG30" s="410"/>
      <c r="IDH30" s="410"/>
      <c r="IDI30" s="410"/>
      <c r="IDJ30" s="410"/>
      <c r="IDK30" s="410"/>
      <c r="IDL30" s="410"/>
      <c r="IDM30" s="410"/>
      <c r="IDN30" s="410"/>
      <c r="IDO30" s="410"/>
      <c r="IDP30" s="410"/>
      <c r="IDQ30" s="410"/>
      <c r="IDR30" s="410"/>
      <c r="IDS30" s="410"/>
      <c r="IDT30" s="410"/>
      <c r="IDU30" s="410"/>
      <c r="IDV30" s="410"/>
      <c r="IDW30" s="410"/>
      <c r="IDX30" s="410"/>
      <c r="IDY30" s="410"/>
      <c r="IDZ30" s="410"/>
      <c r="IEA30" s="410"/>
      <c r="IEB30" s="410"/>
      <c r="IEC30" s="410"/>
      <c r="IED30" s="410"/>
      <c r="IEE30" s="410"/>
      <c r="IEF30" s="410"/>
      <c r="IEG30" s="410"/>
      <c r="IEH30" s="410"/>
      <c r="IEI30" s="410"/>
      <c r="IEJ30" s="410"/>
      <c r="IEK30" s="410"/>
      <c r="IEL30" s="410"/>
      <c r="IEM30" s="410"/>
      <c r="IEN30" s="410"/>
      <c r="IEO30" s="410"/>
      <c r="IEP30" s="410"/>
      <c r="IEQ30" s="410"/>
      <c r="IER30" s="410"/>
      <c r="IES30" s="410"/>
      <c r="IET30" s="410"/>
      <c r="IEU30" s="410"/>
      <c r="IEV30" s="410"/>
      <c r="IEW30" s="410"/>
      <c r="IEX30" s="410"/>
      <c r="IEY30" s="410"/>
      <c r="IEZ30" s="410"/>
      <c r="IFA30" s="410"/>
      <c r="IFB30" s="410"/>
      <c r="IFC30" s="410"/>
      <c r="IFD30" s="410"/>
      <c r="IFE30" s="410"/>
      <c r="IFF30" s="410"/>
      <c r="IFG30" s="410"/>
      <c r="IFH30" s="410"/>
      <c r="IFI30" s="410"/>
      <c r="IFJ30" s="410"/>
      <c r="IFK30" s="410"/>
      <c r="IFL30" s="410"/>
      <c r="IFM30" s="410"/>
      <c r="IFN30" s="410"/>
      <c r="IFO30" s="410"/>
      <c r="IFP30" s="410"/>
      <c r="IFQ30" s="410"/>
      <c r="IFR30" s="410"/>
      <c r="IFS30" s="410"/>
      <c r="IFT30" s="410"/>
      <c r="IFU30" s="410"/>
      <c r="IFV30" s="410"/>
      <c r="IFW30" s="410"/>
      <c r="IFX30" s="410"/>
      <c r="IFY30" s="410"/>
      <c r="IFZ30" s="410"/>
      <c r="IGA30" s="410"/>
      <c r="IGB30" s="410"/>
      <c r="IGC30" s="410"/>
      <c r="IGD30" s="410"/>
      <c r="IGE30" s="410"/>
      <c r="IGF30" s="410"/>
      <c r="IGG30" s="410"/>
      <c r="IGH30" s="410"/>
      <c r="IGI30" s="410"/>
      <c r="IGJ30" s="410"/>
      <c r="IGK30" s="410"/>
      <c r="IGL30" s="410"/>
      <c r="IGM30" s="410"/>
      <c r="IGN30" s="410"/>
      <c r="IGO30" s="410"/>
      <c r="IGP30" s="410"/>
      <c r="IGQ30" s="410"/>
      <c r="IGR30" s="410"/>
      <c r="IGS30" s="410"/>
      <c r="IGT30" s="410"/>
      <c r="IGU30" s="410"/>
      <c r="IGV30" s="410"/>
      <c r="IGW30" s="410"/>
      <c r="IGX30" s="410"/>
      <c r="IGY30" s="410"/>
      <c r="IGZ30" s="410"/>
      <c r="IHA30" s="410"/>
      <c r="IHB30" s="410"/>
      <c r="IHC30" s="410"/>
      <c r="IHD30" s="410"/>
      <c r="IHE30" s="410"/>
      <c r="IHF30" s="410"/>
      <c r="IHG30" s="410"/>
      <c r="IHH30" s="410"/>
      <c r="IHI30" s="410"/>
      <c r="IHJ30" s="410"/>
      <c r="IHK30" s="410"/>
      <c r="IHL30" s="410"/>
      <c r="IHM30" s="410"/>
      <c r="IHN30" s="410"/>
      <c r="IHO30" s="410"/>
      <c r="IHP30" s="410"/>
      <c r="IHQ30" s="410"/>
      <c r="IHR30" s="410"/>
      <c r="IHS30" s="410"/>
      <c r="IHT30" s="410"/>
      <c r="IHU30" s="410"/>
      <c r="IHV30" s="410"/>
      <c r="IHW30" s="410"/>
      <c r="IHX30" s="410"/>
      <c r="IHY30" s="410"/>
      <c r="IHZ30" s="410"/>
      <c r="IIA30" s="410"/>
      <c r="IIB30" s="410"/>
      <c r="IIC30" s="410"/>
      <c r="IID30" s="410"/>
      <c r="IIE30" s="410"/>
      <c r="IIF30" s="410"/>
      <c r="IIG30" s="410"/>
      <c r="IIH30" s="410"/>
      <c r="III30" s="410"/>
      <c r="IIJ30" s="410"/>
      <c r="IIK30" s="410"/>
      <c r="IIL30" s="410"/>
      <c r="IIM30" s="410"/>
      <c r="IIN30" s="410"/>
      <c r="IIO30" s="410"/>
      <c r="IIP30" s="410"/>
      <c r="IIQ30" s="410"/>
      <c r="IIR30" s="410"/>
      <c r="IIS30" s="410"/>
      <c r="IIT30" s="410"/>
      <c r="IIU30" s="410"/>
      <c r="IIV30" s="410"/>
      <c r="IIW30" s="410"/>
      <c r="IIX30" s="410"/>
      <c r="IIY30" s="410"/>
      <c r="IIZ30" s="410"/>
      <c r="IJA30" s="410"/>
      <c r="IJB30" s="410"/>
      <c r="IJC30" s="410"/>
      <c r="IJD30" s="410"/>
      <c r="IJE30" s="410"/>
      <c r="IJF30" s="410"/>
      <c r="IJG30" s="410"/>
      <c r="IJH30" s="410"/>
      <c r="IJI30" s="410"/>
      <c r="IJJ30" s="410"/>
      <c r="IJK30" s="410"/>
      <c r="IJL30" s="410"/>
      <c r="IJM30" s="410"/>
      <c r="IJN30" s="410"/>
      <c r="IJO30" s="410"/>
      <c r="IJP30" s="410"/>
      <c r="IJQ30" s="410"/>
      <c r="IJR30" s="410"/>
      <c r="IJS30" s="410"/>
      <c r="IJT30" s="410"/>
      <c r="IJU30" s="410"/>
      <c r="IJV30" s="410"/>
      <c r="IJW30" s="410"/>
      <c r="IJX30" s="410"/>
      <c r="IJY30" s="410"/>
      <c r="IJZ30" s="410"/>
      <c r="IKA30" s="410"/>
      <c r="IKB30" s="410"/>
      <c r="IKC30" s="410"/>
      <c r="IKD30" s="410"/>
      <c r="IKE30" s="410"/>
      <c r="IKF30" s="410"/>
      <c r="IKG30" s="410"/>
      <c r="IKH30" s="410"/>
      <c r="IKI30" s="410"/>
      <c r="IKJ30" s="410"/>
      <c r="IKK30" s="410"/>
      <c r="IKL30" s="410"/>
      <c r="IKM30" s="410"/>
      <c r="IKN30" s="410"/>
      <c r="IKO30" s="410"/>
      <c r="IKP30" s="410"/>
      <c r="IKQ30" s="410"/>
      <c r="IKR30" s="410"/>
      <c r="IKS30" s="410"/>
      <c r="IKT30" s="410"/>
      <c r="IKU30" s="410"/>
      <c r="IKV30" s="410"/>
      <c r="IKW30" s="410"/>
      <c r="IKX30" s="410"/>
      <c r="IKY30" s="410"/>
      <c r="IKZ30" s="410"/>
      <c r="ILA30" s="410"/>
      <c r="ILB30" s="410"/>
      <c r="ILC30" s="410"/>
      <c r="ILD30" s="410"/>
      <c r="ILE30" s="410"/>
      <c r="ILF30" s="410"/>
      <c r="ILG30" s="410"/>
      <c r="ILH30" s="410"/>
      <c r="ILI30" s="410"/>
      <c r="ILJ30" s="410"/>
      <c r="ILK30" s="410"/>
      <c r="ILL30" s="410"/>
      <c r="ILM30" s="410"/>
      <c r="ILN30" s="410"/>
      <c r="ILO30" s="410"/>
      <c r="ILP30" s="410"/>
      <c r="ILQ30" s="410"/>
      <c r="ILR30" s="410"/>
      <c r="ILS30" s="410"/>
      <c r="ILT30" s="410"/>
      <c r="ILU30" s="410"/>
      <c r="ILV30" s="410"/>
      <c r="ILW30" s="410"/>
      <c r="ILX30" s="410"/>
      <c r="ILY30" s="410"/>
      <c r="ILZ30" s="410"/>
      <c r="IMA30" s="410"/>
      <c r="IMB30" s="410"/>
      <c r="IMC30" s="410"/>
      <c r="IMD30" s="410"/>
      <c r="IME30" s="410"/>
      <c r="IMF30" s="410"/>
      <c r="IMG30" s="410"/>
      <c r="IMH30" s="410"/>
      <c r="IMI30" s="410"/>
      <c r="IMJ30" s="410"/>
      <c r="IMK30" s="410"/>
      <c r="IML30" s="410"/>
      <c r="IMM30" s="410"/>
      <c r="IMN30" s="410"/>
      <c r="IMO30" s="410"/>
      <c r="IMP30" s="410"/>
      <c r="IMQ30" s="410"/>
      <c r="IMR30" s="410"/>
      <c r="IMS30" s="410"/>
      <c r="IMT30" s="410"/>
      <c r="IMU30" s="410"/>
      <c r="IMV30" s="410"/>
      <c r="IMW30" s="410"/>
      <c r="IMX30" s="410"/>
      <c r="IMY30" s="410"/>
      <c r="IMZ30" s="410"/>
      <c r="INA30" s="410"/>
      <c r="INB30" s="410"/>
      <c r="INC30" s="410"/>
      <c r="IND30" s="410"/>
      <c r="INE30" s="410"/>
      <c r="INF30" s="410"/>
      <c r="ING30" s="410"/>
      <c r="INH30" s="410"/>
      <c r="INI30" s="410"/>
      <c r="INJ30" s="410"/>
      <c r="INK30" s="410"/>
      <c r="INL30" s="410"/>
      <c r="INM30" s="410"/>
      <c r="INN30" s="410"/>
      <c r="INO30" s="410"/>
      <c r="INP30" s="410"/>
      <c r="INQ30" s="410"/>
      <c r="INR30" s="410"/>
      <c r="INS30" s="410"/>
      <c r="INT30" s="410"/>
      <c r="INU30" s="410"/>
      <c r="INV30" s="410"/>
      <c r="INW30" s="410"/>
      <c r="INX30" s="410"/>
      <c r="INY30" s="410"/>
      <c r="INZ30" s="410"/>
      <c r="IOA30" s="410"/>
      <c r="IOB30" s="410"/>
      <c r="IOC30" s="410"/>
      <c r="IOD30" s="410"/>
      <c r="IOE30" s="410"/>
      <c r="IOF30" s="410"/>
      <c r="IOG30" s="410"/>
      <c r="IOH30" s="410"/>
      <c r="IOI30" s="410"/>
      <c r="IOJ30" s="410"/>
      <c r="IOK30" s="410"/>
      <c r="IOL30" s="410"/>
      <c r="IOM30" s="410"/>
      <c r="ION30" s="410"/>
      <c r="IOO30" s="410"/>
      <c r="IOP30" s="410"/>
      <c r="IOQ30" s="410"/>
      <c r="IOR30" s="410"/>
      <c r="IOS30" s="410"/>
      <c r="IOT30" s="410"/>
      <c r="IOU30" s="410"/>
      <c r="IOV30" s="410"/>
      <c r="IOW30" s="410"/>
      <c r="IOX30" s="410"/>
      <c r="IOY30" s="410"/>
      <c r="IOZ30" s="410"/>
      <c r="IPA30" s="410"/>
      <c r="IPB30" s="410"/>
      <c r="IPC30" s="410"/>
      <c r="IPD30" s="410"/>
      <c r="IPE30" s="410"/>
      <c r="IPF30" s="410"/>
      <c r="IPG30" s="410"/>
      <c r="IPH30" s="410"/>
      <c r="IPI30" s="410"/>
      <c r="IPJ30" s="410"/>
      <c r="IPK30" s="410"/>
      <c r="IPL30" s="410"/>
      <c r="IPM30" s="410"/>
      <c r="IPN30" s="410"/>
      <c r="IPO30" s="410"/>
      <c r="IPP30" s="410"/>
      <c r="IPQ30" s="410"/>
      <c r="IPR30" s="410"/>
      <c r="IPS30" s="410"/>
      <c r="IPT30" s="410"/>
      <c r="IPU30" s="410"/>
      <c r="IPV30" s="410"/>
      <c r="IPW30" s="410"/>
      <c r="IPX30" s="410"/>
      <c r="IPY30" s="410"/>
      <c r="IPZ30" s="410"/>
      <c r="IQA30" s="410"/>
      <c r="IQB30" s="410"/>
      <c r="IQC30" s="410"/>
      <c r="IQD30" s="410"/>
      <c r="IQE30" s="410"/>
      <c r="IQF30" s="410"/>
      <c r="IQG30" s="410"/>
      <c r="IQH30" s="410"/>
      <c r="IQI30" s="410"/>
      <c r="IQJ30" s="410"/>
      <c r="IQK30" s="410"/>
      <c r="IQL30" s="410"/>
      <c r="IQM30" s="410"/>
      <c r="IQN30" s="410"/>
      <c r="IQO30" s="410"/>
      <c r="IQP30" s="410"/>
      <c r="IQQ30" s="410"/>
      <c r="IQR30" s="410"/>
      <c r="IQS30" s="410"/>
      <c r="IQT30" s="410"/>
      <c r="IQU30" s="410"/>
      <c r="IQV30" s="410"/>
      <c r="IQW30" s="410"/>
      <c r="IQX30" s="410"/>
      <c r="IQY30" s="410"/>
      <c r="IQZ30" s="410"/>
      <c r="IRA30" s="410"/>
      <c r="IRB30" s="410"/>
      <c r="IRC30" s="410"/>
      <c r="IRD30" s="410"/>
      <c r="IRE30" s="410"/>
      <c r="IRF30" s="410"/>
      <c r="IRG30" s="410"/>
      <c r="IRH30" s="410"/>
      <c r="IRI30" s="410"/>
      <c r="IRJ30" s="410"/>
      <c r="IRK30" s="410"/>
      <c r="IRL30" s="410"/>
      <c r="IRM30" s="410"/>
      <c r="IRN30" s="410"/>
      <c r="IRO30" s="410"/>
      <c r="IRP30" s="410"/>
      <c r="IRQ30" s="410"/>
      <c r="IRR30" s="410"/>
      <c r="IRS30" s="410"/>
      <c r="IRT30" s="410"/>
      <c r="IRU30" s="410"/>
      <c r="IRV30" s="410"/>
      <c r="IRW30" s="410"/>
      <c r="IRX30" s="410"/>
      <c r="IRY30" s="410"/>
      <c r="IRZ30" s="410"/>
      <c r="ISA30" s="410"/>
      <c r="ISB30" s="410"/>
      <c r="ISC30" s="410"/>
      <c r="ISD30" s="410"/>
      <c r="ISE30" s="410"/>
      <c r="ISF30" s="410"/>
      <c r="ISG30" s="410"/>
      <c r="ISH30" s="410"/>
      <c r="ISI30" s="410"/>
      <c r="ISJ30" s="410"/>
      <c r="ISK30" s="410"/>
      <c r="ISL30" s="410"/>
      <c r="ISM30" s="410"/>
      <c r="ISN30" s="410"/>
      <c r="ISO30" s="410"/>
      <c r="ISP30" s="410"/>
      <c r="ISQ30" s="410"/>
      <c r="ISR30" s="410"/>
      <c r="ISS30" s="410"/>
      <c r="IST30" s="410"/>
      <c r="ISU30" s="410"/>
      <c r="ISV30" s="410"/>
      <c r="ISW30" s="410"/>
      <c r="ISX30" s="410"/>
      <c r="ISY30" s="410"/>
      <c r="ISZ30" s="410"/>
      <c r="ITA30" s="410"/>
      <c r="ITB30" s="410"/>
      <c r="ITC30" s="410"/>
      <c r="ITD30" s="410"/>
      <c r="ITE30" s="410"/>
      <c r="ITF30" s="410"/>
      <c r="ITG30" s="410"/>
      <c r="ITH30" s="410"/>
      <c r="ITI30" s="410"/>
      <c r="ITJ30" s="410"/>
      <c r="ITK30" s="410"/>
      <c r="ITL30" s="410"/>
      <c r="ITM30" s="410"/>
      <c r="ITN30" s="410"/>
      <c r="ITO30" s="410"/>
      <c r="ITP30" s="410"/>
      <c r="ITQ30" s="410"/>
      <c r="ITR30" s="410"/>
      <c r="ITS30" s="410"/>
      <c r="ITT30" s="410"/>
      <c r="ITU30" s="410"/>
      <c r="ITV30" s="410"/>
      <c r="ITW30" s="410"/>
      <c r="ITX30" s="410"/>
      <c r="ITY30" s="410"/>
      <c r="ITZ30" s="410"/>
      <c r="IUA30" s="410"/>
      <c r="IUB30" s="410"/>
      <c r="IUC30" s="410"/>
      <c r="IUD30" s="410"/>
      <c r="IUE30" s="410"/>
      <c r="IUF30" s="410"/>
      <c r="IUG30" s="410"/>
      <c r="IUH30" s="410"/>
      <c r="IUI30" s="410"/>
      <c r="IUJ30" s="410"/>
      <c r="IUK30" s="410"/>
      <c r="IUL30" s="410"/>
      <c r="IUM30" s="410"/>
      <c r="IUN30" s="410"/>
      <c r="IUO30" s="410"/>
      <c r="IUP30" s="410"/>
      <c r="IUQ30" s="410"/>
      <c r="IUR30" s="410"/>
      <c r="IUS30" s="410"/>
      <c r="IUT30" s="410"/>
      <c r="IUU30" s="410"/>
      <c r="IUV30" s="410"/>
      <c r="IUW30" s="410"/>
      <c r="IUX30" s="410"/>
      <c r="IUY30" s="410"/>
      <c r="IUZ30" s="410"/>
      <c r="IVA30" s="410"/>
      <c r="IVB30" s="410"/>
      <c r="IVC30" s="410"/>
      <c r="IVD30" s="410"/>
      <c r="IVE30" s="410"/>
      <c r="IVF30" s="410"/>
      <c r="IVG30" s="410"/>
      <c r="IVH30" s="410"/>
      <c r="IVI30" s="410"/>
      <c r="IVJ30" s="410"/>
      <c r="IVK30" s="410"/>
      <c r="IVL30" s="410"/>
      <c r="IVM30" s="410"/>
      <c r="IVN30" s="410"/>
      <c r="IVO30" s="410"/>
      <c r="IVP30" s="410"/>
      <c r="IVQ30" s="410"/>
      <c r="IVR30" s="410"/>
      <c r="IVS30" s="410"/>
      <c r="IVT30" s="410"/>
      <c r="IVU30" s="410"/>
      <c r="IVV30" s="410"/>
      <c r="IVW30" s="410"/>
      <c r="IVX30" s="410"/>
      <c r="IVY30" s="410"/>
      <c r="IVZ30" s="410"/>
      <c r="IWA30" s="410"/>
      <c r="IWB30" s="410"/>
      <c r="IWC30" s="410"/>
      <c r="IWD30" s="410"/>
      <c r="IWE30" s="410"/>
      <c r="IWF30" s="410"/>
      <c r="IWG30" s="410"/>
      <c r="IWH30" s="410"/>
      <c r="IWI30" s="410"/>
      <c r="IWJ30" s="410"/>
      <c r="IWK30" s="410"/>
      <c r="IWL30" s="410"/>
      <c r="IWM30" s="410"/>
      <c r="IWN30" s="410"/>
      <c r="IWO30" s="410"/>
      <c r="IWP30" s="410"/>
      <c r="IWQ30" s="410"/>
      <c r="IWR30" s="410"/>
      <c r="IWS30" s="410"/>
      <c r="IWT30" s="410"/>
      <c r="IWU30" s="410"/>
      <c r="IWV30" s="410"/>
      <c r="IWW30" s="410"/>
      <c r="IWX30" s="410"/>
      <c r="IWY30" s="410"/>
      <c r="IWZ30" s="410"/>
      <c r="IXA30" s="410"/>
      <c r="IXB30" s="410"/>
      <c r="IXC30" s="410"/>
      <c r="IXD30" s="410"/>
      <c r="IXE30" s="410"/>
      <c r="IXF30" s="410"/>
      <c r="IXG30" s="410"/>
      <c r="IXH30" s="410"/>
      <c r="IXI30" s="410"/>
      <c r="IXJ30" s="410"/>
      <c r="IXK30" s="410"/>
      <c r="IXL30" s="410"/>
      <c r="IXM30" s="410"/>
      <c r="IXN30" s="410"/>
      <c r="IXO30" s="410"/>
      <c r="IXP30" s="410"/>
      <c r="IXQ30" s="410"/>
      <c r="IXR30" s="410"/>
      <c r="IXS30" s="410"/>
      <c r="IXT30" s="410"/>
      <c r="IXU30" s="410"/>
      <c r="IXV30" s="410"/>
      <c r="IXW30" s="410"/>
      <c r="IXX30" s="410"/>
      <c r="IXY30" s="410"/>
      <c r="IXZ30" s="410"/>
      <c r="IYA30" s="410"/>
      <c r="IYB30" s="410"/>
      <c r="IYC30" s="410"/>
      <c r="IYD30" s="410"/>
      <c r="IYE30" s="410"/>
      <c r="IYF30" s="410"/>
      <c r="IYG30" s="410"/>
      <c r="IYH30" s="410"/>
      <c r="IYI30" s="410"/>
      <c r="IYJ30" s="410"/>
      <c r="IYK30" s="410"/>
      <c r="IYL30" s="410"/>
      <c r="IYM30" s="410"/>
      <c r="IYN30" s="410"/>
      <c r="IYO30" s="410"/>
      <c r="IYP30" s="410"/>
      <c r="IYQ30" s="410"/>
      <c r="IYR30" s="410"/>
      <c r="IYS30" s="410"/>
      <c r="IYT30" s="410"/>
      <c r="IYU30" s="410"/>
      <c r="IYV30" s="410"/>
      <c r="IYW30" s="410"/>
      <c r="IYX30" s="410"/>
      <c r="IYY30" s="410"/>
      <c r="IYZ30" s="410"/>
      <c r="IZA30" s="410"/>
      <c r="IZB30" s="410"/>
      <c r="IZC30" s="410"/>
      <c r="IZD30" s="410"/>
      <c r="IZE30" s="410"/>
      <c r="IZF30" s="410"/>
      <c r="IZG30" s="410"/>
      <c r="IZH30" s="410"/>
      <c r="IZI30" s="410"/>
      <c r="IZJ30" s="410"/>
      <c r="IZK30" s="410"/>
      <c r="IZL30" s="410"/>
      <c r="IZM30" s="410"/>
      <c r="IZN30" s="410"/>
      <c r="IZO30" s="410"/>
      <c r="IZP30" s="410"/>
      <c r="IZQ30" s="410"/>
      <c r="IZR30" s="410"/>
      <c r="IZS30" s="410"/>
      <c r="IZT30" s="410"/>
      <c r="IZU30" s="410"/>
      <c r="IZV30" s="410"/>
      <c r="IZW30" s="410"/>
      <c r="IZX30" s="410"/>
      <c r="IZY30" s="410"/>
      <c r="IZZ30" s="410"/>
      <c r="JAA30" s="410"/>
      <c r="JAB30" s="410"/>
      <c r="JAC30" s="410"/>
      <c r="JAD30" s="410"/>
      <c r="JAE30" s="410"/>
      <c r="JAF30" s="410"/>
      <c r="JAG30" s="410"/>
      <c r="JAH30" s="410"/>
      <c r="JAI30" s="410"/>
      <c r="JAJ30" s="410"/>
      <c r="JAK30" s="410"/>
      <c r="JAL30" s="410"/>
      <c r="JAM30" s="410"/>
      <c r="JAN30" s="410"/>
      <c r="JAO30" s="410"/>
      <c r="JAP30" s="410"/>
      <c r="JAQ30" s="410"/>
      <c r="JAR30" s="410"/>
      <c r="JAS30" s="410"/>
      <c r="JAT30" s="410"/>
      <c r="JAU30" s="410"/>
      <c r="JAV30" s="410"/>
      <c r="JAW30" s="410"/>
      <c r="JAX30" s="410"/>
      <c r="JAY30" s="410"/>
      <c r="JAZ30" s="410"/>
      <c r="JBA30" s="410"/>
      <c r="JBB30" s="410"/>
      <c r="JBC30" s="410"/>
      <c r="JBD30" s="410"/>
      <c r="JBE30" s="410"/>
      <c r="JBF30" s="410"/>
      <c r="JBG30" s="410"/>
      <c r="JBH30" s="410"/>
      <c r="JBI30" s="410"/>
      <c r="JBJ30" s="410"/>
      <c r="JBK30" s="410"/>
      <c r="JBL30" s="410"/>
      <c r="JBM30" s="410"/>
      <c r="JBN30" s="410"/>
      <c r="JBO30" s="410"/>
      <c r="JBP30" s="410"/>
      <c r="JBQ30" s="410"/>
      <c r="JBR30" s="410"/>
      <c r="JBS30" s="410"/>
      <c r="JBT30" s="410"/>
      <c r="JBU30" s="410"/>
      <c r="JBV30" s="410"/>
      <c r="JBW30" s="410"/>
      <c r="JBX30" s="410"/>
      <c r="JBY30" s="410"/>
      <c r="JBZ30" s="410"/>
      <c r="JCA30" s="410"/>
      <c r="JCB30" s="410"/>
      <c r="JCC30" s="410"/>
      <c r="JCD30" s="410"/>
      <c r="JCE30" s="410"/>
      <c r="JCF30" s="410"/>
      <c r="JCG30" s="410"/>
      <c r="JCH30" s="410"/>
      <c r="JCI30" s="410"/>
      <c r="JCJ30" s="410"/>
      <c r="JCK30" s="410"/>
      <c r="JCL30" s="410"/>
      <c r="JCM30" s="410"/>
      <c r="JCN30" s="410"/>
      <c r="JCO30" s="410"/>
      <c r="JCP30" s="410"/>
      <c r="JCQ30" s="410"/>
      <c r="JCR30" s="410"/>
      <c r="JCS30" s="410"/>
      <c r="JCT30" s="410"/>
      <c r="JCU30" s="410"/>
      <c r="JCV30" s="410"/>
      <c r="JCW30" s="410"/>
      <c r="JCX30" s="410"/>
      <c r="JCY30" s="410"/>
      <c r="JCZ30" s="410"/>
      <c r="JDA30" s="410"/>
      <c r="JDB30" s="410"/>
      <c r="JDC30" s="410"/>
      <c r="JDD30" s="410"/>
      <c r="JDE30" s="410"/>
      <c r="JDF30" s="410"/>
      <c r="JDG30" s="410"/>
      <c r="JDH30" s="410"/>
      <c r="JDI30" s="410"/>
      <c r="JDJ30" s="410"/>
      <c r="JDK30" s="410"/>
      <c r="JDL30" s="410"/>
      <c r="JDM30" s="410"/>
      <c r="JDN30" s="410"/>
      <c r="JDO30" s="410"/>
      <c r="JDP30" s="410"/>
      <c r="JDQ30" s="410"/>
      <c r="JDR30" s="410"/>
      <c r="JDS30" s="410"/>
      <c r="JDT30" s="410"/>
      <c r="JDU30" s="410"/>
      <c r="JDV30" s="410"/>
      <c r="JDW30" s="410"/>
      <c r="JDX30" s="410"/>
      <c r="JDY30" s="410"/>
      <c r="JDZ30" s="410"/>
      <c r="JEA30" s="410"/>
      <c r="JEB30" s="410"/>
      <c r="JEC30" s="410"/>
      <c r="JED30" s="410"/>
      <c r="JEE30" s="410"/>
      <c r="JEF30" s="410"/>
      <c r="JEG30" s="410"/>
      <c r="JEH30" s="410"/>
      <c r="JEI30" s="410"/>
      <c r="JEJ30" s="410"/>
      <c r="JEK30" s="410"/>
      <c r="JEL30" s="410"/>
      <c r="JEM30" s="410"/>
      <c r="JEN30" s="410"/>
      <c r="JEO30" s="410"/>
      <c r="JEP30" s="410"/>
      <c r="JEQ30" s="410"/>
      <c r="JER30" s="410"/>
      <c r="JES30" s="410"/>
      <c r="JET30" s="410"/>
      <c r="JEU30" s="410"/>
      <c r="JEV30" s="410"/>
      <c r="JEW30" s="410"/>
      <c r="JEX30" s="410"/>
      <c r="JEY30" s="410"/>
      <c r="JEZ30" s="410"/>
      <c r="JFA30" s="410"/>
      <c r="JFB30" s="410"/>
      <c r="JFC30" s="410"/>
      <c r="JFD30" s="410"/>
      <c r="JFE30" s="410"/>
      <c r="JFF30" s="410"/>
      <c r="JFG30" s="410"/>
      <c r="JFH30" s="410"/>
      <c r="JFI30" s="410"/>
      <c r="JFJ30" s="410"/>
      <c r="JFK30" s="410"/>
      <c r="JFL30" s="410"/>
      <c r="JFM30" s="410"/>
      <c r="JFN30" s="410"/>
      <c r="JFO30" s="410"/>
      <c r="JFP30" s="410"/>
      <c r="JFQ30" s="410"/>
      <c r="JFR30" s="410"/>
      <c r="JFS30" s="410"/>
      <c r="JFT30" s="410"/>
      <c r="JFU30" s="410"/>
      <c r="JFV30" s="410"/>
      <c r="JFW30" s="410"/>
      <c r="JFX30" s="410"/>
      <c r="JFY30" s="410"/>
      <c r="JFZ30" s="410"/>
      <c r="JGA30" s="410"/>
      <c r="JGB30" s="410"/>
      <c r="JGC30" s="410"/>
      <c r="JGD30" s="410"/>
      <c r="JGE30" s="410"/>
      <c r="JGF30" s="410"/>
      <c r="JGG30" s="410"/>
      <c r="JGH30" s="410"/>
      <c r="JGI30" s="410"/>
      <c r="JGJ30" s="410"/>
      <c r="JGK30" s="410"/>
      <c r="JGL30" s="410"/>
      <c r="JGM30" s="410"/>
      <c r="JGN30" s="410"/>
      <c r="JGO30" s="410"/>
      <c r="JGP30" s="410"/>
      <c r="JGQ30" s="410"/>
      <c r="JGR30" s="410"/>
      <c r="JGS30" s="410"/>
      <c r="JGT30" s="410"/>
      <c r="JGU30" s="410"/>
      <c r="JGV30" s="410"/>
      <c r="JGW30" s="410"/>
      <c r="JGX30" s="410"/>
      <c r="JGY30" s="410"/>
      <c r="JGZ30" s="410"/>
      <c r="JHA30" s="410"/>
      <c r="JHB30" s="410"/>
      <c r="JHC30" s="410"/>
      <c r="JHD30" s="410"/>
      <c r="JHE30" s="410"/>
      <c r="JHF30" s="410"/>
      <c r="JHG30" s="410"/>
      <c r="JHH30" s="410"/>
      <c r="JHI30" s="410"/>
      <c r="JHJ30" s="410"/>
      <c r="JHK30" s="410"/>
      <c r="JHL30" s="410"/>
      <c r="JHM30" s="410"/>
      <c r="JHN30" s="410"/>
      <c r="JHO30" s="410"/>
      <c r="JHP30" s="410"/>
      <c r="JHQ30" s="410"/>
      <c r="JHR30" s="410"/>
      <c r="JHS30" s="410"/>
      <c r="JHT30" s="410"/>
      <c r="JHU30" s="410"/>
      <c r="JHV30" s="410"/>
      <c r="JHW30" s="410"/>
      <c r="JHX30" s="410"/>
      <c r="JHY30" s="410"/>
      <c r="JHZ30" s="410"/>
      <c r="JIA30" s="410"/>
      <c r="JIB30" s="410"/>
      <c r="JIC30" s="410"/>
      <c r="JID30" s="410"/>
      <c r="JIE30" s="410"/>
      <c r="JIF30" s="410"/>
      <c r="JIG30" s="410"/>
      <c r="JIH30" s="410"/>
      <c r="JII30" s="410"/>
      <c r="JIJ30" s="410"/>
      <c r="JIK30" s="410"/>
      <c r="JIL30" s="410"/>
      <c r="JIM30" s="410"/>
      <c r="JIN30" s="410"/>
      <c r="JIO30" s="410"/>
      <c r="JIP30" s="410"/>
      <c r="JIQ30" s="410"/>
      <c r="JIR30" s="410"/>
      <c r="JIS30" s="410"/>
      <c r="JIT30" s="410"/>
      <c r="JIU30" s="410"/>
      <c r="JIV30" s="410"/>
      <c r="JIW30" s="410"/>
      <c r="JIX30" s="410"/>
      <c r="JIY30" s="410"/>
      <c r="JIZ30" s="410"/>
      <c r="JJA30" s="410"/>
      <c r="JJB30" s="410"/>
      <c r="JJC30" s="410"/>
      <c r="JJD30" s="410"/>
      <c r="JJE30" s="410"/>
      <c r="JJF30" s="410"/>
      <c r="JJG30" s="410"/>
      <c r="JJH30" s="410"/>
      <c r="JJI30" s="410"/>
      <c r="JJJ30" s="410"/>
      <c r="JJK30" s="410"/>
      <c r="JJL30" s="410"/>
      <c r="JJM30" s="410"/>
      <c r="JJN30" s="410"/>
      <c r="JJO30" s="410"/>
      <c r="JJP30" s="410"/>
      <c r="JJQ30" s="410"/>
      <c r="JJR30" s="410"/>
      <c r="JJS30" s="410"/>
      <c r="JJT30" s="410"/>
      <c r="JJU30" s="410"/>
      <c r="JJV30" s="410"/>
      <c r="JJW30" s="410"/>
      <c r="JJX30" s="410"/>
      <c r="JJY30" s="410"/>
      <c r="JJZ30" s="410"/>
      <c r="JKA30" s="410"/>
      <c r="JKB30" s="410"/>
      <c r="JKC30" s="410"/>
      <c r="JKD30" s="410"/>
      <c r="JKE30" s="410"/>
      <c r="JKF30" s="410"/>
      <c r="JKG30" s="410"/>
      <c r="JKH30" s="410"/>
      <c r="JKI30" s="410"/>
      <c r="JKJ30" s="410"/>
      <c r="JKK30" s="410"/>
      <c r="JKL30" s="410"/>
      <c r="JKM30" s="410"/>
      <c r="JKN30" s="410"/>
      <c r="JKO30" s="410"/>
      <c r="JKP30" s="410"/>
      <c r="JKQ30" s="410"/>
      <c r="JKR30" s="410"/>
      <c r="JKS30" s="410"/>
      <c r="JKT30" s="410"/>
      <c r="JKU30" s="410"/>
      <c r="JKV30" s="410"/>
      <c r="JKW30" s="410"/>
      <c r="JKX30" s="410"/>
      <c r="JKY30" s="410"/>
      <c r="JKZ30" s="410"/>
      <c r="JLA30" s="410"/>
      <c r="JLB30" s="410"/>
      <c r="JLC30" s="410"/>
      <c r="JLD30" s="410"/>
      <c r="JLE30" s="410"/>
      <c r="JLF30" s="410"/>
      <c r="JLG30" s="410"/>
      <c r="JLH30" s="410"/>
      <c r="JLI30" s="410"/>
      <c r="JLJ30" s="410"/>
      <c r="JLK30" s="410"/>
      <c r="JLL30" s="410"/>
      <c r="JLM30" s="410"/>
      <c r="JLN30" s="410"/>
      <c r="JLO30" s="410"/>
      <c r="JLP30" s="410"/>
      <c r="JLQ30" s="410"/>
      <c r="JLR30" s="410"/>
      <c r="JLS30" s="410"/>
      <c r="JLT30" s="410"/>
      <c r="JLU30" s="410"/>
      <c r="JLV30" s="410"/>
      <c r="JLW30" s="410"/>
      <c r="JLX30" s="410"/>
      <c r="JLY30" s="410"/>
      <c r="JLZ30" s="410"/>
      <c r="JMA30" s="410"/>
      <c r="JMB30" s="410"/>
      <c r="JMC30" s="410"/>
      <c r="JMD30" s="410"/>
      <c r="JME30" s="410"/>
      <c r="JMF30" s="410"/>
      <c r="JMG30" s="410"/>
      <c r="JMH30" s="410"/>
      <c r="JMI30" s="410"/>
      <c r="JMJ30" s="410"/>
      <c r="JMK30" s="410"/>
      <c r="JML30" s="410"/>
      <c r="JMM30" s="410"/>
      <c r="JMN30" s="410"/>
      <c r="JMO30" s="410"/>
      <c r="JMP30" s="410"/>
      <c r="JMQ30" s="410"/>
      <c r="JMR30" s="410"/>
      <c r="JMS30" s="410"/>
      <c r="JMT30" s="410"/>
      <c r="JMU30" s="410"/>
      <c r="JMV30" s="410"/>
      <c r="JMW30" s="410"/>
      <c r="JMX30" s="410"/>
      <c r="JMY30" s="410"/>
      <c r="JMZ30" s="410"/>
      <c r="JNA30" s="410"/>
      <c r="JNB30" s="410"/>
      <c r="JNC30" s="410"/>
      <c r="JND30" s="410"/>
      <c r="JNE30" s="410"/>
      <c r="JNF30" s="410"/>
      <c r="JNG30" s="410"/>
      <c r="JNH30" s="410"/>
      <c r="JNI30" s="410"/>
      <c r="JNJ30" s="410"/>
      <c r="JNK30" s="410"/>
      <c r="JNL30" s="410"/>
      <c r="JNM30" s="410"/>
      <c r="JNN30" s="410"/>
      <c r="JNO30" s="410"/>
      <c r="JNP30" s="410"/>
      <c r="JNQ30" s="410"/>
      <c r="JNR30" s="410"/>
      <c r="JNS30" s="410"/>
      <c r="JNT30" s="410"/>
      <c r="JNU30" s="410"/>
      <c r="JNV30" s="410"/>
      <c r="JNW30" s="410"/>
      <c r="JNX30" s="410"/>
      <c r="JNY30" s="410"/>
      <c r="JNZ30" s="410"/>
      <c r="JOA30" s="410"/>
      <c r="JOB30" s="410"/>
      <c r="JOC30" s="410"/>
      <c r="JOD30" s="410"/>
      <c r="JOE30" s="410"/>
      <c r="JOF30" s="410"/>
      <c r="JOG30" s="410"/>
      <c r="JOH30" s="410"/>
      <c r="JOI30" s="410"/>
      <c r="JOJ30" s="410"/>
      <c r="JOK30" s="410"/>
      <c r="JOL30" s="410"/>
      <c r="JOM30" s="410"/>
      <c r="JON30" s="410"/>
      <c r="JOO30" s="410"/>
      <c r="JOP30" s="410"/>
      <c r="JOQ30" s="410"/>
      <c r="JOR30" s="410"/>
      <c r="JOS30" s="410"/>
      <c r="JOT30" s="410"/>
      <c r="JOU30" s="410"/>
      <c r="JOV30" s="410"/>
      <c r="JOW30" s="410"/>
      <c r="JOX30" s="410"/>
      <c r="JOY30" s="410"/>
      <c r="JOZ30" s="410"/>
      <c r="JPA30" s="410"/>
      <c r="JPB30" s="410"/>
      <c r="JPC30" s="410"/>
      <c r="JPD30" s="410"/>
      <c r="JPE30" s="410"/>
      <c r="JPF30" s="410"/>
      <c r="JPG30" s="410"/>
      <c r="JPH30" s="410"/>
      <c r="JPI30" s="410"/>
      <c r="JPJ30" s="410"/>
      <c r="JPK30" s="410"/>
      <c r="JPL30" s="410"/>
      <c r="JPM30" s="410"/>
      <c r="JPN30" s="410"/>
      <c r="JPO30" s="410"/>
      <c r="JPP30" s="410"/>
      <c r="JPQ30" s="410"/>
      <c r="JPR30" s="410"/>
      <c r="JPS30" s="410"/>
      <c r="JPT30" s="410"/>
      <c r="JPU30" s="410"/>
      <c r="JPV30" s="410"/>
      <c r="JPW30" s="410"/>
      <c r="JPX30" s="410"/>
      <c r="JPY30" s="410"/>
      <c r="JPZ30" s="410"/>
      <c r="JQA30" s="410"/>
      <c r="JQB30" s="410"/>
      <c r="JQC30" s="410"/>
      <c r="JQD30" s="410"/>
      <c r="JQE30" s="410"/>
      <c r="JQF30" s="410"/>
      <c r="JQG30" s="410"/>
      <c r="JQH30" s="410"/>
      <c r="JQI30" s="410"/>
      <c r="JQJ30" s="410"/>
      <c r="JQK30" s="410"/>
      <c r="JQL30" s="410"/>
      <c r="JQM30" s="410"/>
      <c r="JQN30" s="410"/>
      <c r="JQO30" s="410"/>
      <c r="JQP30" s="410"/>
      <c r="JQQ30" s="410"/>
      <c r="JQR30" s="410"/>
      <c r="JQS30" s="410"/>
      <c r="JQT30" s="410"/>
      <c r="JQU30" s="410"/>
      <c r="JQV30" s="410"/>
      <c r="JQW30" s="410"/>
      <c r="JQX30" s="410"/>
      <c r="JQY30" s="410"/>
      <c r="JQZ30" s="410"/>
      <c r="JRA30" s="410"/>
      <c r="JRB30" s="410"/>
      <c r="JRC30" s="410"/>
      <c r="JRD30" s="410"/>
      <c r="JRE30" s="410"/>
      <c r="JRF30" s="410"/>
      <c r="JRG30" s="410"/>
      <c r="JRH30" s="410"/>
      <c r="JRI30" s="410"/>
      <c r="JRJ30" s="410"/>
      <c r="JRK30" s="410"/>
      <c r="JRL30" s="410"/>
      <c r="JRM30" s="410"/>
      <c r="JRN30" s="410"/>
      <c r="JRO30" s="410"/>
      <c r="JRP30" s="410"/>
      <c r="JRQ30" s="410"/>
      <c r="JRR30" s="410"/>
      <c r="JRS30" s="410"/>
      <c r="JRT30" s="410"/>
      <c r="JRU30" s="410"/>
      <c r="JRV30" s="410"/>
      <c r="JRW30" s="410"/>
      <c r="JRX30" s="410"/>
      <c r="JRY30" s="410"/>
      <c r="JRZ30" s="410"/>
      <c r="JSA30" s="410"/>
      <c r="JSB30" s="410"/>
      <c r="JSC30" s="410"/>
      <c r="JSD30" s="410"/>
      <c r="JSE30" s="410"/>
      <c r="JSF30" s="410"/>
      <c r="JSG30" s="410"/>
      <c r="JSH30" s="410"/>
      <c r="JSI30" s="410"/>
      <c r="JSJ30" s="410"/>
      <c r="JSK30" s="410"/>
      <c r="JSL30" s="410"/>
      <c r="JSM30" s="410"/>
      <c r="JSN30" s="410"/>
      <c r="JSO30" s="410"/>
      <c r="JSP30" s="410"/>
      <c r="JSQ30" s="410"/>
      <c r="JSR30" s="410"/>
      <c r="JSS30" s="410"/>
      <c r="JST30" s="410"/>
      <c r="JSU30" s="410"/>
      <c r="JSV30" s="410"/>
      <c r="JSW30" s="410"/>
      <c r="JSX30" s="410"/>
      <c r="JSY30" s="410"/>
      <c r="JSZ30" s="410"/>
      <c r="JTA30" s="410"/>
      <c r="JTB30" s="410"/>
      <c r="JTC30" s="410"/>
      <c r="JTD30" s="410"/>
      <c r="JTE30" s="410"/>
      <c r="JTF30" s="410"/>
      <c r="JTG30" s="410"/>
      <c r="JTH30" s="410"/>
      <c r="JTI30" s="410"/>
      <c r="JTJ30" s="410"/>
      <c r="JTK30" s="410"/>
      <c r="JTL30" s="410"/>
      <c r="JTM30" s="410"/>
      <c r="JTN30" s="410"/>
      <c r="JTO30" s="410"/>
      <c r="JTP30" s="410"/>
      <c r="JTQ30" s="410"/>
      <c r="JTR30" s="410"/>
      <c r="JTS30" s="410"/>
      <c r="JTT30" s="410"/>
      <c r="JTU30" s="410"/>
      <c r="JTV30" s="410"/>
      <c r="JTW30" s="410"/>
      <c r="JTX30" s="410"/>
      <c r="JTY30" s="410"/>
      <c r="JTZ30" s="410"/>
      <c r="JUA30" s="410"/>
      <c r="JUB30" s="410"/>
      <c r="JUC30" s="410"/>
      <c r="JUD30" s="410"/>
      <c r="JUE30" s="410"/>
      <c r="JUF30" s="410"/>
      <c r="JUG30" s="410"/>
      <c r="JUH30" s="410"/>
      <c r="JUI30" s="410"/>
      <c r="JUJ30" s="410"/>
      <c r="JUK30" s="410"/>
      <c r="JUL30" s="410"/>
      <c r="JUM30" s="410"/>
      <c r="JUN30" s="410"/>
      <c r="JUO30" s="410"/>
      <c r="JUP30" s="410"/>
      <c r="JUQ30" s="410"/>
      <c r="JUR30" s="410"/>
      <c r="JUS30" s="410"/>
      <c r="JUT30" s="410"/>
      <c r="JUU30" s="410"/>
      <c r="JUV30" s="410"/>
      <c r="JUW30" s="410"/>
      <c r="JUX30" s="410"/>
      <c r="JUY30" s="410"/>
      <c r="JUZ30" s="410"/>
      <c r="JVA30" s="410"/>
      <c r="JVB30" s="410"/>
      <c r="JVC30" s="410"/>
      <c r="JVD30" s="410"/>
      <c r="JVE30" s="410"/>
      <c r="JVF30" s="410"/>
      <c r="JVG30" s="410"/>
      <c r="JVH30" s="410"/>
      <c r="JVI30" s="410"/>
      <c r="JVJ30" s="410"/>
      <c r="JVK30" s="410"/>
      <c r="JVL30" s="410"/>
      <c r="JVM30" s="410"/>
      <c r="JVN30" s="410"/>
      <c r="JVO30" s="410"/>
      <c r="JVP30" s="410"/>
      <c r="JVQ30" s="410"/>
      <c r="JVR30" s="410"/>
      <c r="JVS30" s="410"/>
      <c r="JVT30" s="410"/>
      <c r="JVU30" s="410"/>
      <c r="JVV30" s="410"/>
      <c r="JVW30" s="410"/>
      <c r="JVX30" s="410"/>
      <c r="JVY30" s="410"/>
      <c r="JVZ30" s="410"/>
      <c r="JWA30" s="410"/>
      <c r="JWB30" s="410"/>
      <c r="JWC30" s="410"/>
      <c r="JWD30" s="410"/>
      <c r="JWE30" s="410"/>
      <c r="JWF30" s="410"/>
      <c r="JWG30" s="410"/>
      <c r="JWH30" s="410"/>
      <c r="JWI30" s="410"/>
      <c r="JWJ30" s="410"/>
      <c r="JWK30" s="410"/>
      <c r="JWL30" s="410"/>
      <c r="JWM30" s="410"/>
      <c r="JWN30" s="410"/>
      <c r="JWO30" s="410"/>
      <c r="JWP30" s="410"/>
      <c r="JWQ30" s="410"/>
      <c r="JWR30" s="410"/>
      <c r="JWS30" s="410"/>
      <c r="JWT30" s="410"/>
      <c r="JWU30" s="410"/>
      <c r="JWV30" s="410"/>
      <c r="JWW30" s="410"/>
      <c r="JWX30" s="410"/>
      <c r="JWY30" s="410"/>
      <c r="JWZ30" s="410"/>
      <c r="JXA30" s="410"/>
      <c r="JXB30" s="410"/>
      <c r="JXC30" s="410"/>
      <c r="JXD30" s="410"/>
      <c r="JXE30" s="410"/>
      <c r="JXF30" s="410"/>
      <c r="JXG30" s="410"/>
      <c r="JXH30" s="410"/>
      <c r="JXI30" s="410"/>
      <c r="JXJ30" s="410"/>
      <c r="JXK30" s="410"/>
      <c r="JXL30" s="410"/>
      <c r="JXM30" s="410"/>
      <c r="JXN30" s="410"/>
      <c r="JXO30" s="410"/>
      <c r="JXP30" s="410"/>
      <c r="JXQ30" s="410"/>
      <c r="JXR30" s="410"/>
      <c r="JXS30" s="410"/>
      <c r="JXT30" s="410"/>
      <c r="JXU30" s="410"/>
      <c r="JXV30" s="410"/>
      <c r="JXW30" s="410"/>
      <c r="JXX30" s="410"/>
      <c r="JXY30" s="410"/>
      <c r="JXZ30" s="410"/>
      <c r="JYA30" s="410"/>
      <c r="JYB30" s="410"/>
      <c r="JYC30" s="410"/>
      <c r="JYD30" s="410"/>
      <c r="JYE30" s="410"/>
      <c r="JYF30" s="410"/>
      <c r="JYG30" s="410"/>
      <c r="JYH30" s="410"/>
      <c r="JYI30" s="410"/>
      <c r="JYJ30" s="410"/>
      <c r="JYK30" s="410"/>
      <c r="JYL30" s="410"/>
      <c r="JYM30" s="410"/>
      <c r="JYN30" s="410"/>
      <c r="JYO30" s="410"/>
      <c r="JYP30" s="410"/>
      <c r="JYQ30" s="410"/>
      <c r="JYR30" s="410"/>
      <c r="JYS30" s="410"/>
      <c r="JYT30" s="410"/>
      <c r="JYU30" s="410"/>
      <c r="JYV30" s="410"/>
      <c r="JYW30" s="410"/>
      <c r="JYX30" s="410"/>
      <c r="JYY30" s="410"/>
      <c r="JYZ30" s="410"/>
      <c r="JZA30" s="410"/>
      <c r="JZB30" s="410"/>
      <c r="JZC30" s="410"/>
      <c r="JZD30" s="410"/>
      <c r="JZE30" s="410"/>
      <c r="JZF30" s="410"/>
      <c r="JZG30" s="410"/>
      <c r="JZH30" s="410"/>
      <c r="JZI30" s="410"/>
      <c r="JZJ30" s="410"/>
      <c r="JZK30" s="410"/>
      <c r="JZL30" s="410"/>
      <c r="JZM30" s="410"/>
      <c r="JZN30" s="410"/>
      <c r="JZO30" s="410"/>
      <c r="JZP30" s="410"/>
      <c r="JZQ30" s="410"/>
      <c r="JZR30" s="410"/>
      <c r="JZS30" s="410"/>
      <c r="JZT30" s="410"/>
      <c r="JZU30" s="410"/>
      <c r="JZV30" s="410"/>
      <c r="JZW30" s="410"/>
      <c r="JZX30" s="410"/>
      <c r="JZY30" s="410"/>
      <c r="JZZ30" s="410"/>
      <c r="KAA30" s="410"/>
      <c r="KAB30" s="410"/>
      <c r="KAC30" s="410"/>
      <c r="KAD30" s="410"/>
      <c r="KAE30" s="410"/>
      <c r="KAF30" s="410"/>
      <c r="KAG30" s="410"/>
      <c r="KAH30" s="410"/>
      <c r="KAI30" s="410"/>
      <c r="KAJ30" s="410"/>
      <c r="KAK30" s="410"/>
      <c r="KAL30" s="410"/>
      <c r="KAM30" s="410"/>
      <c r="KAN30" s="410"/>
      <c r="KAO30" s="410"/>
      <c r="KAP30" s="410"/>
      <c r="KAQ30" s="410"/>
      <c r="KAR30" s="410"/>
      <c r="KAS30" s="410"/>
      <c r="KAT30" s="410"/>
      <c r="KAU30" s="410"/>
      <c r="KAV30" s="410"/>
      <c r="KAW30" s="410"/>
      <c r="KAX30" s="410"/>
      <c r="KAY30" s="410"/>
      <c r="KAZ30" s="410"/>
      <c r="KBA30" s="410"/>
      <c r="KBB30" s="410"/>
      <c r="KBC30" s="410"/>
      <c r="KBD30" s="410"/>
      <c r="KBE30" s="410"/>
      <c r="KBF30" s="410"/>
      <c r="KBG30" s="410"/>
      <c r="KBH30" s="410"/>
      <c r="KBI30" s="410"/>
      <c r="KBJ30" s="410"/>
      <c r="KBK30" s="410"/>
      <c r="KBL30" s="410"/>
      <c r="KBM30" s="410"/>
      <c r="KBN30" s="410"/>
      <c r="KBO30" s="410"/>
      <c r="KBP30" s="410"/>
      <c r="KBQ30" s="410"/>
      <c r="KBR30" s="410"/>
      <c r="KBS30" s="410"/>
      <c r="KBT30" s="410"/>
      <c r="KBU30" s="410"/>
      <c r="KBV30" s="410"/>
      <c r="KBW30" s="410"/>
      <c r="KBX30" s="410"/>
      <c r="KBY30" s="410"/>
      <c r="KBZ30" s="410"/>
      <c r="KCA30" s="410"/>
      <c r="KCB30" s="410"/>
      <c r="KCC30" s="410"/>
      <c r="KCD30" s="410"/>
      <c r="KCE30" s="410"/>
      <c r="KCF30" s="410"/>
      <c r="KCG30" s="410"/>
      <c r="KCH30" s="410"/>
      <c r="KCI30" s="410"/>
      <c r="KCJ30" s="410"/>
      <c r="KCK30" s="410"/>
      <c r="KCL30" s="410"/>
      <c r="KCM30" s="410"/>
      <c r="KCN30" s="410"/>
      <c r="KCO30" s="410"/>
      <c r="KCP30" s="410"/>
      <c r="KCQ30" s="410"/>
      <c r="KCR30" s="410"/>
      <c r="KCS30" s="410"/>
      <c r="KCT30" s="410"/>
      <c r="KCU30" s="410"/>
      <c r="KCV30" s="410"/>
      <c r="KCW30" s="410"/>
      <c r="KCX30" s="410"/>
      <c r="KCY30" s="410"/>
      <c r="KCZ30" s="410"/>
      <c r="KDA30" s="410"/>
      <c r="KDB30" s="410"/>
      <c r="KDC30" s="410"/>
      <c r="KDD30" s="410"/>
      <c r="KDE30" s="410"/>
      <c r="KDF30" s="410"/>
      <c r="KDG30" s="410"/>
      <c r="KDH30" s="410"/>
      <c r="KDI30" s="410"/>
      <c r="KDJ30" s="410"/>
      <c r="KDK30" s="410"/>
      <c r="KDL30" s="410"/>
      <c r="KDM30" s="410"/>
      <c r="KDN30" s="410"/>
      <c r="KDO30" s="410"/>
      <c r="KDP30" s="410"/>
      <c r="KDQ30" s="410"/>
      <c r="KDR30" s="410"/>
      <c r="KDS30" s="410"/>
      <c r="KDT30" s="410"/>
      <c r="KDU30" s="410"/>
      <c r="KDV30" s="410"/>
      <c r="KDW30" s="410"/>
      <c r="KDX30" s="410"/>
      <c r="KDY30" s="410"/>
      <c r="KDZ30" s="410"/>
      <c r="KEA30" s="410"/>
      <c r="KEB30" s="410"/>
      <c r="KEC30" s="410"/>
      <c r="KED30" s="410"/>
      <c r="KEE30" s="410"/>
      <c r="KEF30" s="410"/>
      <c r="KEG30" s="410"/>
      <c r="KEH30" s="410"/>
      <c r="KEI30" s="410"/>
      <c r="KEJ30" s="410"/>
      <c r="KEK30" s="410"/>
      <c r="KEL30" s="410"/>
      <c r="KEM30" s="410"/>
      <c r="KEN30" s="410"/>
      <c r="KEO30" s="410"/>
      <c r="KEP30" s="410"/>
      <c r="KEQ30" s="410"/>
      <c r="KER30" s="410"/>
      <c r="KES30" s="410"/>
      <c r="KET30" s="410"/>
      <c r="KEU30" s="410"/>
      <c r="KEV30" s="410"/>
      <c r="KEW30" s="410"/>
      <c r="KEX30" s="410"/>
      <c r="KEY30" s="410"/>
      <c r="KEZ30" s="410"/>
      <c r="KFA30" s="410"/>
      <c r="KFB30" s="410"/>
      <c r="KFC30" s="410"/>
      <c r="KFD30" s="410"/>
      <c r="KFE30" s="410"/>
      <c r="KFF30" s="410"/>
      <c r="KFG30" s="410"/>
      <c r="KFH30" s="410"/>
      <c r="KFI30" s="410"/>
      <c r="KFJ30" s="410"/>
      <c r="KFK30" s="410"/>
      <c r="KFL30" s="410"/>
      <c r="KFM30" s="410"/>
      <c r="KFN30" s="410"/>
      <c r="KFO30" s="410"/>
      <c r="KFP30" s="410"/>
      <c r="KFQ30" s="410"/>
      <c r="KFR30" s="410"/>
      <c r="KFS30" s="410"/>
      <c r="KFT30" s="410"/>
      <c r="KFU30" s="410"/>
      <c r="KFV30" s="410"/>
      <c r="KFW30" s="410"/>
      <c r="KFX30" s="410"/>
      <c r="KFY30" s="410"/>
      <c r="KFZ30" s="410"/>
      <c r="KGA30" s="410"/>
      <c r="KGB30" s="410"/>
      <c r="KGC30" s="410"/>
      <c r="KGD30" s="410"/>
      <c r="KGE30" s="410"/>
      <c r="KGF30" s="410"/>
      <c r="KGG30" s="410"/>
      <c r="KGH30" s="410"/>
      <c r="KGI30" s="410"/>
      <c r="KGJ30" s="410"/>
      <c r="KGK30" s="410"/>
      <c r="KGL30" s="410"/>
      <c r="KGM30" s="410"/>
      <c r="KGN30" s="410"/>
      <c r="KGO30" s="410"/>
      <c r="KGP30" s="410"/>
      <c r="KGQ30" s="410"/>
      <c r="KGR30" s="410"/>
      <c r="KGS30" s="410"/>
      <c r="KGT30" s="410"/>
      <c r="KGU30" s="410"/>
      <c r="KGV30" s="410"/>
      <c r="KGW30" s="410"/>
      <c r="KGX30" s="410"/>
      <c r="KGY30" s="410"/>
      <c r="KGZ30" s="410"/>
      <c r="KHA30" s="410"/>
      <c r="KHB30" s="410"/>
      <c r="KHC30" s="410"/>
      <c r="KHD30" s="410"/>
      <c r="KHE30" s="410"/>
      <c r="KHF30" s="410"/>
      <c r="KHG30" s="410"/>
      <c r="KHH30" s="410"/>
      <c r="KHI30" s="410"/>
      <c r="KHJ30" s="410"/>
      <c r="KHK30" s="410"/>
      <c r="KHL30" s="410"/>
      <c r="KHM30" s="410"/>
      <c r="KHN30" s="410"/>
      <c r="KHO30" s="410"/>
      <c r="KHP30" s="410"/>
      <c r="KHQ30" s="410"/>
      <c r="KHR30" s="410"/>
      <c r="KHS30" s="410"/>
      <c r="KHT30" s="410"/>
      <c r="KHU30" s="410"/>
      <c r="KHV30" s="410"/>
      <c r="KHW30" s="410"/>
      <c r="KHX30" s="410"/>
      <c r="KHY30" s="410"/>
      <c r="KHZ30" s="410"/>
      <c r="KIA30" s="410"/>
      <c r="KIB30" s="410"/>
      <c r="KIC30" s="410"/>
      <c r="KID30" s="410"/>
      <c r="KIE30" s="410"/>
      <c r="KIF30" s="410"/>
      <c r="KIG30" s="410"/>
      <c r="KIH30" s="410"/>
      <c r="KII30" s="410"/>
      <c r="KIJ30" s="410"/>
      <c r="KIK30" s="410"/>
      <c r="KIL30" s="410"/>
      <c r="KIM30" s="410"/>
      <c r="KIN30" s="410"/>
      <c r="KIO30" s="410"/>
      <c r="KIP30" s="410"/>
      <c r="KIQ30" s="410"/>
      <c r="KIR30" s="410"/>
      <c r="KIS30" s="410"/>
      <c r="KIT30" s="410"/>
      <c r="KIU30" s="410"/>
      <c r="KIV30" s="410"/>
      <c r="KIW30" s="410"/>
      <c r="KIX30" s="410"/>
      <c r="KIY30" s="410"/>
      <c r="KIZ30" s="410"/>
      <c r="KJA30" s="410"/>
      <c r="KJB30" s="410"/>
      <c r="KJC30" s="410"/>
      <c r="KJD30" s="410"/>
      <c r="KJE30" s="410"/>
      <c r="KJF30" s="410"/>
      <c r="KJG30" s="410"/>
      <c r="KJH30" s="410"/>
      <c r="KJI30" s="410"/>
      <c r="KJJ30" s="410"/>
      <c r="KJK30" s="410"/>
      <c r="KJL30" s="410"/>
      <c r="KJM30" s="410"/>
      <c r="KJN30" s="410"/>
      <c r="KJO30" s="410"/>
      <c r="KJP30" s="410"/>
      <c r="KJQ30" s="410"/>
      <c r="KJR30" s="410"/>
      <c r="KJS30" s="410"/>
      <c r="KJT30" s="410"/>
      <c r="KJU30" s="410"/>
      <c r="KJV30" s="410"/>
      <c r="KJW30" s="410"/>
      <c r="KJX30" s="410"/>
      <c r="KJY30" s="410"/>
      <c r="KJZ30" s="410"/>
      <c r="KKA30" s="410"/>
      <c r="KKB30" s="410"/>
      <c r="KKC30" s="410"/>
      <c r="KKD30" s="410"/>
      <c r="KKE30" s="410"/>
      <c r="KKF30" s="410"/>
      <c r="KKG30" s="410"/>
      <c r="KKH30" s="410"/>
      <c r="KKI30" s="410"/>
      <c r="KKJ30" s="410"/>
      <c r="KKK30" s="410"/>
      <c r="KKL30" s="410"/>
      <c r="KKM30" s="410"/>
      <c r="KKN30" s="410"/>
      <c r="KKO30" s="410"/>
      <c r="KKP30" s="410"/>
      <c r="KKQ30" s="410"/>
      <c r="KKR30" s="410"/>
      <c r="KKS30" s="410"/>
      <c r="KKT30" s="410"/>
      <c r="KKU30" s="410"/>
      <c r="KKV30" s="410"/>
      <c r="KKW30" s="410"/>
      <c r="KKX30" s="410"/>
      <c r="KKY30" s="410"/>
      <c r="KKZ30" s="410"/>
      <c r="KLA30" s="410"/>
      <c r="KLB30" s="410"/>
      <c r="KLC30" s="410"/>
      <c r="KLD30" s="410"/>
      <c r="KLE30" s="410"/>
      <c r="KLF30" s="410"/>
      <c r="KLG30" s="410"/>
      <c r="KLH30" s="410"/>
      <c r="KLI30" s="410"/>
      <c r="KLJ30" s="410"/>
      <c r="KLK30" s="410"/>
      <c r="KLL30" s="410"/>
      <c r="KLM30" s="410"/>
      <c r="KLN30" s="410"/>
      <c r="KLO30" s="410"/>
      <c r="KLP30" s="410"/>
      <c r="KLQ30" s="410"/>
      <c r="KLR30" s="410"/>
      <c r="KLS30" s="410"/>
      <c r="KLT30" s="410"/>
      <c r="KLU30" s="410"/>
      <c r="KLV30" s="410"/>
      <c r="KLW30" s="410"/>
      <c r="KLX30" s="410"/>
      <c r="KLY30" s="410"/>
      <c r="KLZ30" s="410"/>
      <c r="KMA30" s="410"/>
      <c r="KMB30" s="410"/>
      <c r="KMC30" s="410"/>
      <c r="KMD30" s="410"/>
      <c r="KME30" s="410"/>
      <c r="KMF30" s="410"/>
      <c r="KMG30" s="410"/>
      <c r="KMH30" s="410"/>
      <c r="KMI30" s="410"/>
      <c r="KMJ30" s="410"/>
      <c r="KMK30" s="410"/>
      <c r="KML30" s="410"/>
      <c r="KMM30" s="410"/>
      <c r="KMN30" s="410"/>
      <c r="KMO30" s="410"/>
      <c r="KMP30" s="410"/>
      <c r="KMQ30" s="410"/>
      <c r="KMR30" s="410"/>
      <c r="KMS30" s="410"/>
      <c r="KMT30" s="410"/>
      <c r="KMU30" s="410"/>
      <c r="KMV30" s="410"/>
      <c r="KMW30" s="410"/>
      <c r="KMX30" s="410"/>
      <c r="KMY30" s="410"/>
      <c r="KMZ30" s="410"/>
      <c r="KNA30" s="410"/>
      <c r="KNB30" s="410"/>
      <c r="KNC30" s="410"/>
      <c r="KND30" s="410"/>
      <c r="KNE30" s="410"/>
      <c r="KNF30" s="410"/>
      <c r="KNG30" s="410"/>
      <c r="KNH30" s="410"/>
      <c r="KNI30" s="410"/>
      <c r="KNJ30" s="410"/>
      <c r="KNK30" s="410"/>
      <c r="KNL30" s="410"/>
      <c r="KNM30" s="410"/>
      <c r="KNN30" s="410"/>
      <c r="KNO30" s="410"/>
      <c r="KNP30" s="410"/>
      <c r="KNQ30" s="410"/>
      <c r="KNR30" s="410"/>
      <c r="KNS30" s="410"/>
      <c r="KNT30" s="410"/>
      <c r="KNU30" s="410"/>
      <c r="KNV30" s="410"/>
      <c r="KNW30" s="410"/>
      <c r="KNX30" s="410"/>
      <c r="KNY30" s="410"/>
      <c r="KNZ30" s="410"/>
      <c r="KOA30" s="410"/>
      <c r="KOB30" s="410"/>
      <c r="KOC30" s="410"/>
      <c r="KOD30" s="410"/>
      <c r="KOE30" s="410"/>
      <c r="KOF30" s="410"/>
      <c r="KOG30" s="410"/>
      <c r="KOH30" s="410"/>
      <c r="KOI30" s="410"/>
      <c r="KOJ30" s="410"/>
      <c r="KOK30" s="410"/>
      <c r="KOL30" s="410"/>
      <c r="KOM30" s="410"/>
      <c r="KON30" s="410"/>
      <c r="KOO30" s="410"/>
      <c r="KOP30" s="410"/>
      <c r="KOQ30" s="410"/>
      <c r="KOR30" s="410"/>
      <c r="KOS30" s="410"/>
      <c r="KOT30" s="410"/>
      <c r="KOU30" s="410"/>
      <c r="KOV30" s="410"/>
      <c r="KOW30" s="410"/>
      <c r="KOX30" s="410"/>
      <c r="KOY30" s="410"/>
      <c r="KOZ30" s="410"/>
      <c r="KPA30" s="410"/>
      <c r="KPB30" s="410"/>
      <c r="KPC30" s="410"/>
      <c r="KPD30" s="410"/>
      <c r="KPE30" s="410"/>
      <c r="KPF30" s="410"/>
      <c r="KPG30" s="410"/>
      <c r="KPH30" s="410"/>
      <c r="KPI30" s="410"/>
      <c r="KPJ30" s="410"/>
      <c r="KPK30" s="410"/>
      <c r="KPL30" s="410"/>
      <c r="KPM30" s="410"/>
      <c r="KPN30" s="410"/>
      <c r="KPO30" s="410"/>
      <c r="KPP30" s="410"/>
      <c r="KPQ30" s="410"/>
      <c r="KPR30" s="410"/>
      <c r="KPS30" s="410"/>
      <c r="KPT30" s="410"/>
      <c r="KPU30" s="410"/>
      <c r="KPV30" s="410"/>
      <c r="KPW30" s="410"/>
      <c r="KPX30" s="410"/>
      <c r="KPY30" s="410"/>
      <c r="KPZ30" s="410"/>
      <c r="KQA30" s="410"/>
      <c r="KQB30" s="410"/>
      <c r="KQC30" s="410"/>
      <c r="KQD30" s="410"/>
      <c r="KQE30" s="410"/>
      <c r="KQF30" s="410"/>
      <c r="KQG30" s="410"/>
      <c r="KQH30" s="410"/>
      <c r="KQI30" s="410"/>
      <c r="KQJ30" s="410"/>
      <c r="KQK30" s="410"/>
      <c r="KQL30" s="410"/>
      <c r="KQM30" s="410"/>
      <c r="KQN30" s="410"/>
      <c r="KQO30" s="410"/>
      <c r="KQP30" s="410"/>
      <c r="KQQ30" s="410"/>
      <c r="KQR30" s="410"/>
      <c r="KQS30" s="410"/>
      <c r="KQT30" s="410"/>
      <c r="KQU30" s="410"/>
      <c r="KQV30" s="410"/>
      <c r="KQW30" s="410"/>
      <c r="KQX30" s="410"/>
      <c r="KQY30" s="410"/>
      <c r="KQZ30" s="410"/>
      <c r="KRA30" s="410"/>
      <c r="KRB30" s="410"/>
      <c r="KRC30" s="410"/>
      <c r="KRD30" s="410"/>
      <c r="KRE30" s="410"/>
      <c r="KRF30" s="410"/>
      <c r="KRG30" s="410"/>
      <c r="KRH30" s="410"/>
      <c r="KRI30" s="410"/>
      <c r="KRJ30" s="410"/>
      <c r="KRK30" s="410"/>
      <c r="KRL30" s="410"/>
      <c r="KRM30" s="410"/>
      <c r="KRN30" s="410"/>
      <c r="KRO30" s="410"/>
      <c r="KRP30" s="410"/>
      <c r="KRQ30" s="410"/>
      <c r="KRR30" s="410"/>
      <c r="KRS30" s="410"/>
      <c r="KRT30" s="410"/>
      <c r="KRU30" s="410"/>
      <c r="KRV30" s="410"/>
      <c r="KRW30" s="410"/>
      <c r="KRX30" s="410"/>
      <c r="KRY30" s="410"/>
      <c r="KRZ30" s="410"/>
      <c r="KSA30" s="410"/>
      <c r="KSB30" s="410"/>
      <c r="KSC30" s="410"/>
      <c r="KSD30" s="410"/>
      <c r="KSE30" s="410"/>
      <c r="KSF30" s="410"/>
      <c r="KSG30" s="410"/>
      <c r="KSH30" s="410"/>
      <c r="KSI30" s="410"/>
      <c r="KSJ30" s="410"/>
      <c r="KSK30" s="410"/>
      <c r="KSL30" s="410"/>
      <c r="KSM30" s="410"/>
      <c r="KSN30" s="410"/>
      <c r="KSO30" s="410"/>
      <c r="KSP30" s="410"/>
      <c r="KSQ30" s="410"/>
      <c r="KSR30" s="410"/>
      <c r="KSS30" s="410"/>
      <c r="KST30" s="410"/>
      <c r="KSU30" s="410"/>
      <c r="KSV30" s="410"/>
      <c r="KSW30" s="410"/>
      <c r="KSX30" s="410"/>
      <c r="KSY30" s="410"/>
      <c r="KSZ30" s="410"/>
      <c r="KTA30" s="410"/>
      <c r="KTB30" s="410"/>
      <c r="KTC30" s="410"/>
      <c r="KTD30" s="410"/>
      <c r="KTE30" s="410"/>
      <c r="KTF30" s="410"/>
      <c r="KTG30" s="410"/>
      <c r="KTH30" s="410"/>
      <c r="KTI30" s="410"/>
      <c r="KTJ30" s="410"/>
      <c r="KTK30" s="410"/>
      <c r="KTL30" s="410"/>
      <c r="KTM30" s="410"/>
      <c r="KTN30" s="410"/>
      <c r="KTO30" s="410"/>
      <c r="KTP30" s="410"/>
      <c r="KTQ30" s="410"/>
      <c r="KTR30" s="410"/>
      <c r="KTS30" s="410"/>
      <c r="KTT30" s="410"/>
      <c r="KTU30" s="410"/>
      <c r="KTV30" s="410"/>
      <c r="KTW30" s="410"/>
      <c r="KTX30" s="410"/>
      <c r="KTY30" s="410"/>
      <c r="KTZ30" s="410"/>
      <c r="KUA30" s="410"/>
      <c r="KUB30" s="410"/>
      <c r="KUC30" s="410"/>
      <c r="KUD30" s="410"/>
      <c r="KUE30" s="410"/>
      <c r="KUF30" s="410"/>
      <c r="KUG30" s="410"/>
      <c r="KUH30" s="410"/>
      <c r="KUI30" s="410"/>
      <c r="KUJ30" s="410"/>
      <c r="KUK30" s="410"/>
      <c r="KUL30" s="410"/>
      <c r="KUM30" s="410"/>
      <c r="KUN30" s="410"/>
      <c r="KUO30" s="410"/>
      <c r="KUP30" s="410"/>
      <c r="KUQ30" s="410"/>
      <c r="KUR30" s="410"/>
      <c r="KUS30" s="410"/>
      <c r="KUT30" s="410"/>
      <c r="KUU30" s="410"/>
      <c r="KUV30" s="410"/>
      <c r="KUW30" s="410"/>
      <c r="KUX30" s="410"/>
      <c r="KUY30" s="410"/>
      <c r="KUZ30" s="410"/>
      <c r="KVA30" s="410"/>
      <c r="KVB30" s="410"/>
      <c r="KVC30" s="410"/>
      <c r="KVD30" s="410"/>
      <c r="KVE30" s="410"/>
      <c r="KVF30" s="410"/>
      <c r="KVG30" s="410"/>
      <c r="KVH30" s="410"/>
      <c r="KVI30" s="410"/>
      <c r="KVJ30" s="410"/>
      <c r="KVK30" s="410"/>
      <c r="KVL30" s="410"/>
      <c r="KVM30" s="410"/>
      <c r="KVN30" s="410"/>
      <c r="KVO30" s="410"/>
      <c r="KVP30" s="410"/>
      <c r="KVQ30" s="410"/>
      <c r="KVR30" s="410"/>
      <c r="KVS30" s="410"/>
      <c r="KVT30" s="410"/>
      <c r="KVU30" s="410"/>
      <c r="KVV30" s="410"/>
      <c r="KVW30" s="410"/>
      <c r="KVX30" s="410"/>
      <c r="KVY30" s="410"/>
      <c r="KVZ30" s="410"/>
      <c r="KWA30" s="410"/>
      <c r="KWB30" s="410"/>
      <c r="KWC30" s="410"/>
      <c r="KWD30" s="410"/>
      <c r="KWE30" s="410"/>
      <c r="KWF30" s="410"/>
      <c r="KWG30" s="410"/>
      <c r="KWH30" s="410"/>
      <c r="KWI30" s="410"/>
      <c r="KWJ30" s="410"/>
      <c r="KWK30" s="410"/>
      <c r="KWL30" s="410"/>
      <c r="KWM30" s="410"/>
      <c r="KWN30" s="410"/>
      <c r="KWO30" s="410"/>
      <c r="KWP30" s="410"/>
      <c r="KWQ30" s="410"/>
      <c r="KWR30" s="410"/>
      <c r="KWS30" s="410"/>
      <c r="KWT30" s="410"/>
      <c r="KWU30" s="410"/>
      <c r="KWV30" s="410"/>
      <c r="KWW30" s="410"/>
      <c r="KWX30" s="410"/>
      <c r="KWY30" s="410"/>
      <c r="KWZ30" s="410"/>
      <c r="KXA30" s="410"/>
      <c r="KXB30" s="410"/>
      <c r="KXC30" s="410"/>
      <c r="KXD30" s="410"/>
      <c r="KXE30" s="410"/>
      <c r="KXF30" s="410"/>
      <c r="KXG30" s="410"/>
      <c r="KXH30" s="410"/>
      <c r="KXI30" s="410"/>
      <c r="KXJ30" s="410"/>
      <c r="KXK30" s="410"/>
      <c r="KXL30" s="410"/>
      <c r="KXM30" s="410"/>
      <c r="KXN30" s="410"/>
      <c r="KXO30" s="410"/>
      <c r="KXP30" s="410"/>
      <c r="KXQ30" s="410"/>
      <c r="KXR30" s="410"/>
      <c r="KXS30" s="410"/>
      <c r="KXT30" s="410"/>
      <c r="KXU30" s="410"/>
      <c r="KXV30" s="410"/>
      <c r="KXW30" s="410"/>
      <c r="KXX30" s="410"/>
      <c r="KXY30" s="410"/>
      <c r="KXZ30" s="410"/>
      <c r="KYA30" s="410"/>
      <c r="KYB30" s="410"/>
      <c r="KYC30" s="410"/>
      <c r="KYD30" s="410"/>
      <c r="KYE30" s="410"/>
      <c r="KYF30" s="410"/>
      <c r="KYG30" s="410"/>
      <c r="KYH30" s="410"/>
      <c r="KYI30" s="410"/>
      <c r="KYJ30" s="410"/>
      <c r="KYK30" s="410"/>
      <c r="KYL30" s="410"/>
      <c r="KYM30" s="410"/>
      <c r="KYN30" s="410"/>
      <c r="KYO30" s="410"/>
      <c r="KYP30" s="410"/>
      <c r="KYQ30" s="410"/>
      <c r="KYR30" s="410"/>
      <c r="KYS30" s="410"/>
      <c r="KYT30" s="410"/>
      <c r="KYU30" s="410"/>
      <c r="KYV30" s="410"/>
      <c r="KYW30" s="410"/>
      <c r="KYX30" s="410"/>
      <c r="KYY30" s="410"/>
      <c r="KYZ30" s="410"/>
      <c r="KZA30" s="410"/>
      <c r="KZB30" s="410"/>
      <c r="KZC30" s="410"/>
      <c r="KZD30" s="410"/>
      <c r="KZE30" s="410"/>
      <c r="KZF30" s="410"/>
      <c r="KZG30" s="410"/>
      <c r="KZH30" s="410"/>
      <c r="KZI30" s="410"/>
      <c r="KZJ30" s="410"/>
      <c r="KZK30" s="410"/>
      <c r="KZL30" s="410"/>
      <c r="KZM30" s="410"/>
      <c r="KZN30" s="410"/>
      <c r="KZO30" s="410"/>
      <c r="KZP30" s="410"/>
      <c r="KZQ30" s="410"/>
      <c r="KZR30" s="410"/>
      <c r="KZS30" s="410"/>
      <c r="KZT30" s="410"/>
      <c r="KZU30" s="410"/>
      <c r="KZV30" s="410"/>
      <c r="KZW30" s="410"/>
      <c r="KZX30" s="410"/>
      <c r="KZY30" s="410"/>
      <c r="KZZ30" s="410"/>
      <c r="LAA30" s="410"/>
      <c r="LAB30" s="410"/>
      <c r="LAC30" s="410"/>
      <c r="LAD30" s="410"/>
      <c r="LAE30" s="410"/>
      <c r="LAF30" s="410"/>
      <c r="LAG30" s="410"/>
      <c r="LAH30" s="410"/>
      <c r="LAI30" s="410"/>
      <c r="LAJ30" s="410"/>
      <c r="LAK30" s="410"/>
      <c r="LAL30" s="410"/>
      <c r="LAM30" s="410"/>
      <c r="LAN30" s="410"/>
      <c r="LAO30" s="410"/>
      <c r="LAP30" s="410"/>
      <c r="LAQ30" s="410"/>
      <c r="LAR30" s="410"/>
      <c r="LAS30" s="410"/>
      <c r="LAT30" s="410"/>
      <c r="LAU30" s="410"/>
      <c r="LAV30" s="410"/>
      <c r="LAW30" s="410"/>
      <c r="LAX30" s="410"/>
      <c r="LAY30" s="410"/>
      <c r="LAZ30" s="410"/>
      <c r="LBA30" s="410"/>
      <c r="LBB30" s="410"/>
      <c r="LBC30" s="410"/>
      <c r="LBD30" s="410"/>
      <c r="LBE30" s="410"/>
      <c r="LBF30" s="410"/>
      <c r="LBG30" s="410"/>
      <c r="LBH30" s="410"/>
      <c r="LBI30" s="410"/>
      <c r="LBJ30" s="410"/>
      <c r="LBK30" s="410"/>
      <c r="LBL30" s="410"/>
      <c r="LBM30" s="410"/>
      <c r="LBN30" s="410"/>
      <c r="LBO30" s="410"/>
      <c r="LBP30" s="410"/>
      <c r="LBQ30" s="410"/>
      <c r="LBR30" s="410"/>
      <c r="LBS30" s="410"/>
      <c r="LBT30" s="410"/>
      <c r="LBU30" s="410"/>
      <c r="LBV30" s="410"/>
      <c r="LBW30" s="410"/>
      <c r="LBX30" s="410"/>
      <c r="LBY30" s="410"/>
      <c r="LBZ30" s="410"/>
      <c r="LCA30" s="410"/>
      <c r="LCB30" s="410"/>
      <c r="LCC30" s="410"/>
      <c r="LCD30" s="410"/>
      <c r="LCE30" s="410"/>
      <c r="LCF30" s="410"/>
      <c r="LCG30" s="410"/>
      <c r="LCH30" s="410"/>
      <c r="LCI30" s="410"/>
      <c r="LCJ30" s="410"/>
      <c r="LCK30" s="410"/>
      <c r="LCL30" s="410"/>
      <c r="LCM30" s="410"/>
      <c r="LCN30" s="410"/>
      <c r="LCO30" s="410"/>
      <c r="LCP30" s="410"/>
      <c r="LCQ30" s="410"/>
      <c r="LCR30" s="410"/>
      <c r="LCS30" s="410"/>
      <c r="LCT30" s="410"/>
      <c r="LCU30" s="410"/>
      <c r="LCV30" s="410"/>
      <c r="LCW30" s="410"/>
      <c r="LCX30" s="410"/>
      <c r="LCY30" s="410"/>
      <c r="LCZ30" s="410"/>
      <c r="LDA30" s="410"/>
      <c r="LDB30" s="410"/>
      <c r="LDC30" s="410"/>
      <c r="LDD30" s="410"/>
      <c r="LDE30" s="410"/>
      <c r="LDF30" s="410"/>
      <c r="LDG30" s="410"/>
      <c r="LDH30" s="410"/>
      <c r="LDI30" s="410"/>
      <c r="LDJ30" s="410"/>
      <c r="LDK30" s="410"/>
      <c r="LDL30" s="410"/>
      <c r="LDM30" s="410"/>
      <c r="LDN30" s="410"/>
      <c r="LDO30" s="410"/>
      <c r="LDP30" s="410"/>
      <c r="LDQ30" s="410"/>
      <c r="LDR30" s="410"/>
      <c r="LDS30" s="410"/>
      <c r="LDT30" s="410"/>
      <c r="LDU30" s="410"/>
      <c r="LDV30" s="410"/>
      <c r="LDW30" s="410"/>
      <c r="LDX30" s="410"/>
      <c r="LDY30" s="410"/>
      <c r="LDZ30" s="410"/>
      <c r="LEA30" s="410"/>
      <c r="LEB30" s="410"/>
      <c r="LEC30" s="410"/>
      <c r="LED30" s="410"/>
      <c r="LEE30" s="410"/>
      <c r="LEF30" s="410"/>
      <c r="LEG30" s="410"/>
      <c r="LEH30" s="410"/>
      <c r="LEI30" s="410"/>
      <c r="LEJ30" s="410"/>
      <c r="LEK30" s="410"/>
      <c r="LEL30" s="410"/>
      <c r="LEM30" s="410"/>
      <c r="LEN30" s="410"/>
      <c r="LEO30" s="410"/>
      <c r="LEP30" s="410"/>
      <c r="LEQ30" s="410"/>
      <c r="LER30" s="410"/>
      <c r="LES30" s="410"/>
      <c r="LET30" s="410"/>
      <c r="LEU30" s="410"/>
      <c r="LEV30" s="410"/>
      <c r="LEW30" s="410"/>
      <c r="LEX30" s="410"/>
      <c r="LEY30" s="410"/>
      <c r="LEZ30" s="410"/>
      <c r="LFA30" s="410"/>
      <c r="LFB30" s="410"/>
      <c r="LFC30" s="410"/>
      <c r="LFD30" s="410"/>
      <c r="LFE30" s="410"/>
      <c r="LFF30" s="410"/>
      <c r="LFG30" s="410"/>
      <c r="LFH30" s="410"/>
      <c r="LFI30" s="410"/>
      <c r="LFJ30" s="410"/>
      <c r="LFK30" s="410"/>
      <c r="LFL30" s="410"/>
      <c r="LFM30" s="410"/>
      <c r="LFN30" s="410"/>
      <c r="LFO30" s="410"/>
      <c r="LFP30" s="410"/>
      <c r="LFQ30" s="410"/>
      <c r="LFR30" s="410"/>
      <c r="LFS30" s="410"/>
      <c r="LFT30" s="410"/>
      <c r="LFU30" s="410"/>
      <c r="LFV30" s="410"/>
      <c r="LFW30" s="410"/>
      <c r="LFX30" s="410"/>
      <c r="LFY30" s="410"/>
      <c r="LFZ30" s="410"/>
      <c r="LGA30" s="410"/>
      <c r="LGB30" s="410"/>
      <c r="LGC30" s="410"/>
      <c r="LGD30" s="410"/>
      <c r="LGE30" s="410"/>
      <c r="LGF30" s="410"/>
      <c r="LGG30" s="410"/>
      <c r="LGH30" s="410"/>
      <c r="LGI30" s="410"/>
      <c r="LGJ30" s="410"/>
      <c r="LGK30" s="410"/>
      <c r="LGL30" s="410"/>
      <c r="LGM30" s="410"/>
      <c r="LGN30" s="410"/>
      <c r="LGO30" s="410"/>
      <c r="LGP30" s="410"/>
      <c r="LGQ30" s="410"/>
      <c r="LGR30" s="410"/>
      <c r="LGS30" s="410"/>
      <c r="LGT30" s="410"/>
      <c r="LGU30" s="410"/>
      <c r="LGV30" s="410"/>
      <c r="LGW30" s="410"/>
      <c r="LGX30" s="410"/>
      <c r="LGY30" s="410"/>
      <c r="LGZ30" s="410"/>
      <c r="LHA30" s="410"/>
      <c r="LHB30" s="410"/>
      <c r="LHC30" s="410"/>
      <c r="LHD30" s="410"/>
      <c r="LHE30" s="410"/>
      <c r="LHF30" s="410"/>
      <c r="LHG30" s="410"/>
      <c r="LHH30" s="410"/>
      <c r="LHI30" s="410"/>
      <c r="LHJ30" s="410"/>
      <c r="LHK30" s="410"/>
      <c r="LHL30" s="410"/>
      <c r="LHM30" s="410"/>
      <c r="LHN30" s="410"/>
      <c r="LHO30" s="410"/>
      <c r="LHP30" s="410"/>
      <c r="LHQ30" s="410"/>
      <c r="LHR30" s="410"/>
      <c r="LHS30" s="410"/>
      <c r="LHT30" s="410"/>
      <c r="LHU30" s="410"/>
      <c r="LHV30" s="410"/>
      <c r="LHW30" s="410"/>
      <c r="LHX30" s="410"/>
      <c r="LHY30" s="410"/>
      <c r="LHZ30" s="410"/>
      <c r="LIA30" s="410"/>
      <c r="LIB30" s="410"/>
      <c r="LIC30" s="410"/>
      <c r="LID30" s="410"/>
      <c r="LIE30" s="410"/>
      <c r="LIF30" s="410"/>
      <c r="LIG30" s="410"/>
      <c r="LIH30" s="410"/>
      <c r="LII30" s="410"/>
      <c r="LIJ30" s="410"/>
      <c r="LIK30" s="410"/>
      <c r="LIL30" s="410"/>
      <c r="LIM30" s="410"/>
      <c r="LIN30" s="410"/>
      <c r="LIO30" s="410"/>
      <c r="LIP30" s="410"/>
      <c r="LIQ30" s="410"/>
      <c r="LIR30" s="410"/>
      <c r="LIS30" s="410"/>
      <c r="LIT30" s="410"/>
      <c r="LIU30" s="410"/>
      <c r="LIV30" s="410"/>
      <c r="LIW30" s="410"/>
      <c r="LIX30" s="410"/>
      <c r="LIY30" s="410"/>
      <c r="LIZ30" s="410"/>
      <c r="LJA30" s="410"/>
      <c r="LJB30" s="410"/>
      <c r="LJC30" s="410"/>
      <c r="LJD30" s="410"/>
      <c r="LJE30" s="410"/>
      <c r="LJF30" s="410"/>
      <c r="LJG30" s="410"/>
      <c r="LJH30" s="410"/>
      <c r="LJI30" s="410"/>
      <c r="LJJ30" s="410"/>
      <c r="LJK30" s="410"/>
      <c r="LJL30" s="410"/>
      <c r="LJM30" s="410"/>
      <c r="LJN30" s="410"/>
      <c r="LJO30" s="410"/>
      <c r="LJP30" s="410"/>
      <c r="LJQ30" s="410"/>
      <c r="LJR30" s="410"/>
      <c r="LJS30" s="410"/>
      <c r="LJT30" s="410"/>
      <c r="LJU30" s="410"/>
      <c r="LJV30" s="410"/>
      <c r="LJW30" s="410"/>
      <c r="LJX30" s="410"/>
      <c r="LJY30" s="410"/>
      <c r="LJZ30" s="410"/>
      <c r="LKA30" s="410"/>
      <c r="LKB30" s="410"/>
      <c r="LKC30" s="410"/>
      <c r="LKD30" s="410"/>
      <c r="LKE30" s="410"/>
      <c r="LKF30" s="410"/>
      <c r="LKG30" s="410"/>
      <c r="LKH30" s="410"/>
      <c r="LKI30" s="410"/>
      <c r="LKJ30" s="410"/>
      <c r="LKK30" s="410"/>
      <c r="LKL30" s="410"/>
      <c r="LKM30" s="410"/>
      <c r="LKN30" s="410"/>
      <c r="LKO30" s="410"/>
      <c r="LKP30" s="410"/>
      <c r="LKQ30" s="410"/>
      <c r="LKR30" s="410"/>
      <c r="LKS30" s="410"/>
      <c r="LKT30" s="410"/>
      <c r="LKU30" s="410"/>
      <c r="LKV30" s="410"/>
      <c r="LKW30" s="410"/>
      <c r="LKX30" s="410"/>
      <c r="LKY30" s="410"/>
      <c r="LKZ30" s="410"/>
      <c r="LLA30" s="410"/>
      <c r="LLB30" s="410"/>
      <c r="LLC30" s="410"/>
      <c r="LLD30" s="410"/>
      <c r="LLE30" s="410"/>
      <c r="LLF30" s="410"/>
      <c r="LLG30" s="410"/>
      <c r="LLH30" s="410"/>
      <c r="LLI30" s="410"/>
      <c r="LLJ30" s="410"/>
      <c r="LLK30" s="410"/>
      <c r="LLL30" s="410"/>
      <c r="LLM30" s="410"/>
      <c r="LLN30" s="410"/>
      <c r="LLO30" s="410"/>
      <c r="LLP30" s="410"/>
      <c r="LLQ30" s="410"/>
      <c r="LLR30" s="410"/>
      <c r="LLS30" s="410"/>
      <c r="LLT30" s="410"/>
      <c r="LLU30" s="410"/>
      <c r="LLV30" s="410"/>
      <c r="LLW30" s="410"/>
      <c r="LLX30" s="410"/>
      <c r="LLY30" s="410"/>
      <c r="LLZ30" s="410"/>
      <c r="LMA30" s="410"/>
      <c r="LMB30" s="410"/>
      <c r="LMC30" s="410"/>
      <c r="LMD30" s="410"/>
      <c r="LME30" s="410"/>
      <c r="LMF30" s="410"/>
      <c r="LMG30" s="410"/>
      <c r="LMH30" s="410"/>
      <c r="LMI30" s="410"/>
      <c r="LMJ30" s="410"/>
      <c r="LMK30" s="410"/>
      <c r="LML30" s="410"/>
      <c r="LMM30" s="410"/>
      <c r="LMN30" s="410"/>
      <c r="LMO30" s="410"/>
      <c r="LMP30" s="410"/>
      <c r="LMQ30" s="410"/>
      <c r="LMR30" s="410"/>
      <c r="LMS30" s="410"/>
      <c r="LMT30" s="410"/>
      <c r="LMU30" s="410"/>
      <c r="LMV30" s="410"/>
      <c r="LMW30" s="410"/>
      <c r="LMX30" s="410"/>
      <c r="LMY30" s="410"/>
      <c r="LMZ30" s="410"/>
      <c r="LNA30" s="410"/>
      <c r="LNB30" s="410"/>
      <c r="LNC30" s="410"/>
      <c r="LND30" s="410"/>
      <c r="LNE30" s="410"/>
      <c r="LNF30" s="410"/>
      <c r="LNG30" s="410"/>
      <c r="LNH30" s="410"/>
      <c r="LNI30" s="410"/>
      <c r="LNJ30" s="410"/>
      <c r="LNK30" s="410"/>
      <c r="LNL30" s="410"/>
      <c r="LNM30" s="410"/>
      <c r="LNN30" s="410"/>
      <c r="LNO30" s="410"/>
      <c r="LNP30" s="410"/>
      <c r="LNQ30" s="410"/>
      <c r="LNR30" s="410"/>
      <c r="LNS30" s="410"/>
      <c r="LNT30" s="410"/>
      <c r="LNU30" s="410"/>
      <c r="LNV30" s="410"/>
      <c r="LNW30" s="410"/>
      <c r="LNX30" s="410"/>
      <c r="LNY30" s="410"/>
      <c r="LNZ30" s="410"/>
      <c r="LOA30" s="410"/>
      <c r="LOB30" s="410"/>
      <c r="LOC30" s="410"/>
      <c r="LOD30" s="410"/>
      <c r="LOE30" s="410"/>
      <c r="LOF30" s="410"/>
      <c r="LOG30" s="410"/>
      <c r="LOH30" s="410"/>
      <c r="LOI30" s="410"/>
      <c r="LOJ30" s="410"/>
      <c r="LOK30" s="410"/>
      <c r="LOL30" s="410"/>
      <c r="LOM30" s="410"/>
      <c r="LON30" s="410"/>
      <c r="LOO30" s="410"/>
      <c r="LOP30" s="410"/>
      <c r="LOQ30" s="410"/>
      <c r="LOR30" s="410"/>
      <c r="LOS30" s="410"/>
      <c r="LOT30" s="410"/>
      <c r="LOU30" s="410"/>
      <c r="LOV30" s="410"/>
      <c r="LOW30" s="410"/>
      <c r="LOX30" s="410"/>
      <c r="LOY30" s="410"/>
      <c r="LOZ30" s="410"/>
      <c r="LPA30" s="410"/>
      <c r="LPB30" s="410"/>
      <c r="LPC30" s="410"/>
      <c r="LPD30" s="410"/>
      <c r="LPE30" s="410"/>
      <c r="LPF30" s="410"/>
      <c r="LPG30" s="410"/>
      <c r="LPH30" s="410"/>
      <c r="LPI30" s="410"/>
      <c r="LPJ30" s="410"/>
      <c r="LPK30" s="410"/>
      <c r="LPL30" s="410"/>
      <c r="LPM30" s="410"/>
      <c r="LPN30" s="410"/>
      <c r="LPO30" s="410"/>
      <c r="LPP30" s="410"/>
      <c r="LPQ30" s="410"/>
      <c r="LPR30" s="410"/>
      <c r="LPS30" s="410"/>
      <c r="LPT30" s="410"/>
      <c r="LPU30" s="410"/>
      <c r="LPV30" s="410"/>
      <c r="LPW30" s="410"/>
      <c r="LPX30" s="410"/>
      <c r="LPY30" s="410"/>
      <c r="LPZ30" s="410"/>
      <c r="LQA30" s="410"/>
      <c r="LQB30" s="410"/>
      <c r="LQC30" s="410"/>
      <c r="LQD30" s="410"/>
      <c r="LQE30" s="410"/>
      <c r="LQF30" s="410"/>
      <c r="LQG30" s="410"/>
      <c r="LQH30" s="410"/>
      <c r="LQI30" s="410"/>
      <c r="LQJ30" s="410"/>
      <c r="LQK30" s="410"/>
      <c r="LQL30" s="410"/>
      <c r="LQM30" s="410"/>
      <c r="LQN30" s="410"/>
      <c r="LQO30" s="410"/>
      <c r="LQP30" s="410"/>
      <c r="LQQ30" s="410"/>
      <c r="LQR30" s="410"/>
      <c r="LQS30" s="410"/>
      <c r="LQT30" s="410"/>
      <c r="LQU30" s="410"/>
      <c r="LQV30" s="410"/>
      <c r="LQW30" s="410"/>
      <c r="LQX30" s="410"/>
      <c r="LQY30" s="410"/>
      <c r="LQZ30" s="410"/>
      <c r="LRA30" s="410"/>
      <c r="LRB30" s="410"/>
      <c r="LRC30" s="410"/>
      <c r="LRD30" s="410"/>
      <c r="LRE30" s="410"/>
      <c r="LRF30" s="410"/>
      <c r="LRG30" s="410"/>
      <c r="LRH30" s="410"/>
      <c r="LRI30" s="410"/>
      <c r="LRJ30" s="410"/>
      <c r="LRK30" s="410"/>
      <c r="LRL30" s="410"/>
      <c r="LRM30" s="410"/>
      <c r="LRN30" s="410"/>
      <c r="LRO30" s="410"/>
      <c r="LRP30" s="410"/>
      <c r="LRQ30" s="410"/>
      <c r="LRR30" s="410"/>
      <c r="LRS30" s="410"/>
      <c r="LRT30" s="410"/>
      <c r="LRU30" s="410"/>
      <c r="LRV30" s="410"/>
      <c r="LRW30" s="410"/>
      <c r="LRX30" s="410"/>
      <c r="LRY30" s="410"/>
      <c r="LRZ30" s="410"/>
      <c r="LSA30" s="410"/>
      <c r="LSB30" s="410"/>
      <c r="LSC30" s="410"/>
      <c r="LSD30" s="410"/>
      <c r="LSE30" s="410"/>
      <c r="LSF30" s="410"/>
      <c r="LSG30" s="410"/>
      <c r="LSH30" s="410"/>
      <c r="LSI30" s="410"/>
      <c r="LSJ30" s="410"/>
      <c r="LSK30" s="410"/>
      <c r="LSL30" s="410"/>
      <c r="LSM30" s="410"/>
      <c r="LSN30" s="410"/>
      <c r="LSO30" s="410"/>
      <c r="LSP30" s="410"/>
      <c r="LSQ30" s="410"/>
      <c r="LSR30" s="410"/>
      <c r="LSS30" s="410"/>
      <c r="LST30" s="410"/>
      <c r="LSU30" s="410"/>
      <c r="LSV30" s="410"/>
      <c r="LSW30" s="410"/>
      <c r="LSX30" s="410"/>
      <c r="LSY30" s="410"/>
      <c r="LSZ30" s="410"/>
      <c r="LTA30" s="410"/>
      <c r="LTB30" s="410"/>
      <c r="LTC30" s="410"/>
      <c r="LTD30" s="410"/>
      <c r="LTE30" s="410"/>
      <c r="LTF30" s="410"/>
      <c r="LTG30" s="410"/>
      <c r="LTH30" s="410"/>
      <c r="LTI30" s="410"/>
      <c r="LTJ30" s="410"/>
      <c r="LTK30" s="410"/>
      <c r="LTL30" s="410"/>
      <c r="LTM30" s="410"/>
      <c r="LTN30" s="410"/>
      <c r="LTO30" s="410"/>
      <c r="LTP30" s="410"/>
      <c r="LTQ30" s="410"/>
      <c r="LTR30" s="410"/>
      <c r="LTS30" s="410"/>
      <c r="LTT30" s="410"/>
      <c r="LTU30" s="410"/>
      <c r="LTV30" s="410"/>
      <c r="LTW30" s="410"/>
      <c r="LTX30" s="410"/>
      <c r="LTY30" s="410"/>
      <c r="LTZ30" s="410"/>
      <c r="LUA30" s="410"/>
      <c r="LUB30" s="410"/>
      <c r="LUC30" s="410"/>
      <c r="LUD30" s="410"/>
      <c r="LUE30" s="410"/>
      <c r="LUF30" s="410"/>
      <c r="LUG30" s="410"/>
      <c r="LUH30" s="410"/>
      <c r="LUI30" s="410"/>
      <c r="LUJ30" s="410"/>
      <c r="LUK30" s="410"/>
      <c r="LUL30" s="410"/>
      <c r="LUM30" s="410"/>
      <c r="LUN30" s="410"/>
      <c r="LUO30" s="410"/>
      <c r="LUP30" s="410"/>
      <c r="LUQ30" s="410"/>
      <c r="LUR30" s="410"/>
      <c r="LUS30" s="410"/>
      <c r="LUT30" s="410"/>
      <c r="LUU30" s="410"/>
      <c r="LUV30" s="410"/>
      <c r="LUW30" s="410"/>
      <c r="LUX30" s="410"/>
      <c r="LUY30" s="410"/>
      <c r="LUZ30" s="410"/>
      <c r="LVA30" s="410"/>
      <c r="LVB30" s="410"/>
      <c r="LVC30" s="410"/>
      <c r="LVD30" s="410"/>
      <c r="LVE30" s="410"/>
      <c r="LVF30" s="410"/>
      <c r="LVG30" s="410"/>
      <c r="LVH30" s="410"/>
      <c r="LVI30" s="410"/>
      <c r="LVJ30" s="410"/>
      <c r="LVK30" s="410"/>
      <c r="LVL30" s="410"/>
      <c r="LVM30" s="410"/>
      <c r="LVN30" s="410"/>
      <c r="LVO30" s="410"/>
      <c r="LVP30" s="410"/>
      <c r="LVQ30" s="410"/>
      <c r="LVR30" s="410"/>
      <c r="LVS30" s="410"/>
      <c r="LVT30" s="410"/>
      <c r="LVU30" s="410"/>
      <c r="LVV30" s="410"/>
      <c r="LVW30" s="410"/>
      <c r="LVX30" s="410"/>
      <c r="LVY30" s="410"/>
      <c r="LVZ30" s="410"/>
      <c r="LWA30" s="410"/>
      <c r="LWB30" s="410"/>
      <c r="LWC30" s="410"/>
      <c r="LWD30" s="410"/>
      <c r="LWE30" s="410"/>
      <c r="LWF30" s="410"/>
      <c r="LWG30" s="410"/>
      <c r="LWH30" s="410"/>
      <c r="LWI30" s="410"/>
      <c r="LWJ30" s="410"/>
      <c r="LWK30" s="410"/>
      <c r="LWL30" s="410"/>
      <c r="LWM30" s="410"/>
      <c r="LWN30" s="410"/>
      <c r="LWO30" s="410"/>
      <c r="LWP30" s="410"/>
      <c r="LWQ30" s="410"/>
      <c r="LWR30" s="410"/>
      <c r="LWS30" s="410"/>
      <c r="LWT30" s="410"/>
      <c r="LWU30" s="410"/>
      <c r="LWV30" s="410"/>
      <c r="LWW30" s="410"/>
      <c r="LWX30" s="410"/>
      <c r="LWY30" s="410"/>
      <c r="LWZ30" s="410"/>
      <c r="LXA30" s="410"/>
      <c r="LXB30" s="410"/>
      <c r="LXC30" s="410"/>
      <c r="LXD30" s="410"/>
      <c r="LXE30" s="410"/>
      <c r="LXF30" s="410"/>
      <c r="LXG30" s="410"/>
      <c r="LXH30" s="410"/>
      <c r="LXI30" s="410"/>
      <c r="LXJ30" s="410"/>
      <c r="LXK30" s="410"/>
      <c r="LXL30" s="410"/>
      <c r="LXM30" s="410"/>
      <c r="LXN30" s="410"/>
      <c r="LXO30" s="410"/>
      <c r="LXP30" s="410"/>
      <c r="LXQ30" s="410"/>
      <c r="LXR30" s="410"/>
      <c r="LXS30" s="410"/>
      <c r="LXT30" s="410"/>
      <c r="LXU30" s="410"/>
      <c r="LXV30" s="410"/>
      <c r="LXW30" s="410"/>
      <c r="LXX30" s="410"/>
      <c r="LXY30" s="410"/>
      <c r="LXZ30" s="410"/>
      <c r="LYA30" s="410"/>
      <c r="LYB30" s="410"/>
      <c r="LYC30" s="410"/>
      <c r="LYD30" s="410"/>
      <c r="LYE30" s="410"/>
      <c r="LYF30" s="410"/>
      <c r="LYG30" s="410"/>
      <c r="LYH30" s="410"/>
      <c r="LYI30" s="410"/>
      <c r="LYJ30" s="410"/>
      <c r="LYK30" s="410"/>
      <c r="LYL30" s="410"/>
      <c r="LYM30" s="410"/>
      <c r="LYN30" s="410"/>
      <c r="LYO30" s="410"/>
      <c r="LYP30" s="410"/>
      <c r="LYQ30" s="410"/>
      <c r="LYR30" s="410"/>
      <c r="LYS30" s="410"/>
      <c r="LYT30" s="410"/>
      <c r="LYU30" s="410"/>
      <c r="LYV30" s="410"/>
      <c r="LYW30" s="410"/>
      <c r="LYX30" s="410"/>
      <c r="LYY30" s="410"/>
      <c r="LYZ30" s="410"/>
      <c r="LZA30" s="410"/>
      <c r="LZB30" s="410"/>
      <c r="LZC30" s="410"/>
      <c r="LZD30" s="410"/>
      <c r="LZE30" s="410"/>
      <c r="LZF30" s="410"/>
      <c r="LZG30" s="410"/>
      <c r="LZH30" s="410"/>
      <c r="LZI30" s="410"/>
      <c r="LZJ30" s="410"/>
      <c r="LZK30" s="410"/>
      <c r="LZL30" s="410"/>
      <c r="LZM30" s="410"/>
      <c r="LZN30" s="410"/>
      <c r="LZO30" s="410"/>
      <c r="LZP30" s="410"/>
      <c r="LZQ30" s="410"/>
      <c r="LZR30" s="410"/>
      <c r="LZS30" s="410"/>
      <c r="LZT30" s="410"/>
      <c r="LZU30" s="410"/>
      <c r="LZV30" s="410"/>
      <c r="LZW30" s="410"/>
      <c r="LZX30" s="410"/>
      <c r="LZY30" s="410"/>
      <c r="LZZ30" s="410"/>
      <c r="MAA30" s="410"/>
      <c r="MAB30" s="410"/>
      <c r="MAC30" s="410"/>
      <c r="MAD30" s="410"/>
      <c r="MAE30" s="410"/>
      <c r="MAF30" s="410"/>
      <c r="MAG30" s="410"/>
      <c r="MAH30" s="410"/>
      <c r="MAI30" s="410"/>
      <c r="MAJ30" s="410"/>
      <c r="MAK30" s="410"/>
      <c r="MAL30" s="410"/>
      <c r="MAM30" s="410"/>
      <c r="MAN30" s="410"/>
      <c r="MAO30" s="410"/>
      <c r="MAP30" s="410"/>
      <c r="MAQ30" s="410"/>
      <c r="MAR30" s="410"/>
      <c r="MAS30" s="410"/>
      <c r="MAT30" s="410"/>
      <c r="MAU30" s="410"/>
      <c r="MAV30" s="410"/>
      <c r="MAW30" s="410"/>
      <c r="MAX30" s="410"/>
      <c r="MAY30" s="410"/>
      <c r="MAZ30" s="410"/>
      <c r="MBA30" s="410"/>
      <c r="MBB30" s="410"/>
      <c r="MBC30" s="410"/>
      <c r="MBD30" s="410"/>
      <c r="MBE30" s="410"/>
      <c r="MBF30" s="410"/>
      <c r="MBG30" s="410"/>
      <c r="MBH30" s="410"/>
      <c r="MBI30" s="410"/>
      <c r="MBJ30" s="410"/>
      <c r="MBK30" s="410"/>
      <c r="MBL30" s="410"/>
      <c r="MBM30" s="410"/>
      <c r="MBN30" s="410"/>
      <c r="MBO30" s="410"/>
      <c r="MBP30" s="410"/>
      <c r="MBQ30" s="410"/>
      <c r="MBR30" s="410"/>
      <c r="MBS30" s="410"/>
      <c r="MBT30" s="410"/>
      <c r="MBU30" s="410"/>
      <c r="MBV30" s="410"/>
      <c r="MBW30" s="410"/>
      <c r="MBX30" s="410"/>
      <c r="MBY30" s="410"/>
      <c r="MBZ30" s="410"/>
      <c r="MCA30" s="410"/>
      <c r="MCB30" s="410"/>
      <c r="MCC30" s="410"/>
      <c r="MCD30" s="410"/>
      <c r="MCE30" s="410"/>
      <c r="MCF30" s="410"/>
      <c r="MCG30" s="410"/>
      <c r="MCH30" s="410"/>
      <c r="MCI30" s="410"/>
      <c r="MCJ30" s="410"/>
      <c r="MCK30" s="410"/>
      <c r="MCL30" s="410"/>
      <c r="MCM30" s="410"/>
      <c r="MCN30" s="410"/>
      <c r="MCO30" s="410"/>
      <c r="MCP30" s="410"/>
      <c r="MCQ30" s="410"/>
      <c r="MCR30" s="410"/>
      <c r="MCS30" s="410"/>
      <c r="MCT30" s="410"/>
      <c r="MCU30" s="410"/>
      <c r="MCV30" s="410"/>
      <c r="MCW30" s="410"/>
      <c r="MCX30" s="410"/>
      <c r="MCY30" s="410"/>
      <c r="MCZ30" s="410"/>
      <c r="MDA30" s="410"/>
      <c r="MDB30" s="410"/>
      <c r="MDC30" s="410"/>
      <c r="MDD30" s="410"/>
      <c r="MDE30" s="410"/>
      <c r="MDF30" s="410"/>
      <c r="MDG30" s="410"/>
      <c r="MDH30" s="410"/>
      <c r="MDI30" s="410"/>
      <c r="MDJ30" s="410"/>
      <c r="MDK30" s="410"/>
      <c r="MDL30" s="410"/>
      <c r="MDM30" s="410"/>
      <c r="MDN30" s="410"/>
      <c r="MDO30" s="410"/>
      <c r="MDP30" s="410"/>
      <c r="MDQ30" s="410"/>
      <c r="MDR30" s="410"/>
      <c r="MDS30" s="410"/>
      <c r="MDT30" s="410"/>
      <c r="MDU30" s="410"/>
      <c r="MDV30" s="410"/>
      <c r="MDW30" s="410"/>
      <c r="MDX30" s="410"/>
      <c r="MDY30" s="410"/>
      <c r="MDZ30" s="410"/>
      <c r="MEA30" s="410"/>
      <c r="MEB30" s="410"/>
      <c r="MEC30" s="410"/>
      <c r="MED30" s="410"/>
      <c r="MEE30" s="410"/>
      <c r="MEF30" s="410"/>
      <c r="MEG30" s="410"/>
      <c r="MEH30" s="410"/>
      <c r="MEI30" s="410"/>
      <c r="MEJ30" s="410"/>
      <c r="MEK30" s="410"/>
      <c r="MEL30" s="410"/>
      <c r="MEM30" s="410"/>
      <c r="MEN30" s="410"/>
      <c r="MEO30" s="410"/>
      <c r="MEP30" s="410"/>
      <c r="MEQ30" s="410"/>
      <c r="MER30" s="410"/>
      <c r="MES30" s="410"/>
      <c r="MET30" s="410"/>
      <c r="MEU30" s="410"/>
      <c r="MEV30" s="410"/>
      <c r="MEW30" s="410"/>
      <c r="MEX30" s="410"/>
      <c r="MEY30" s="410"/>
      <c r="MEZ30" s="410"/>
      <c r="MFA30" s="410"/>
      <c r="MFB30" s="410"/>
      <c r="MFC30" s="410"/>
      <c r="MFD30" s="410"/>
      <c r="MFE30" s="410"/>
      <c r="MFF30" s="410"/>
      <c r="MFG30" s="410"/>
      <c r="MFH30" s="410"/>
      <c r="MFI30" s="410"/>
      <c r="MFJ30" s="410"/>
      <c r="MFK30" s="410"/>
      <c r="MFL30" s="410"/>
      <c r="MFM30" s="410"/>
      <c r="MFN30" s="410"/>
      <c r="MFO30" s="410"/>
      <c r="MFP30" s="410"/>
      <c r="MFQ30" s="410"/>
      <c r="MFR30" s="410"/>
      <c r="MFS30" s="410"/>
      <c r="MFT30" s="410"/>
      <c r="MFU30" s="410"/>
      <c r="MFV30" s="410"/>
      <c r="MFW30" s="410"/>
      <c r="MFX30" s="410"/>
      <c r="MFY30" s="410"/>
      <c r="MFZ30" s="410"/>
      <c r="MGA30" s="410"/>
      <c r="MGB30" s="410"/>
      <c r="MGC30" s="410"/>
      <c r="MGD30" s="410"/>
      <c r="MGE30" s="410"/>
      <c r="MGF30" s="410"/>
      <c r="MGG30" s="410"/>
      <c r="MGH30" s="410"/>
      <c r="MGI30" s="410"/>
      <c r="MGJ30" s="410"/>
      <c r="MGK30" s="410"/>
      <c r="MGL30" s="410"/>
      <c r="MGM30" s="410"/>
      <c r="MGN30" s="410"/>
      <c r="MGO30" s="410"/>
      <c r="MGP30" s="410"/>
      <c r="MGQ30" s="410"/>
      <c r="MGR30" s="410"/>
      <c r="MGS30" s="410"/>
      <c r="MGT30" s="410"/>
      <c r="MGU30" s="410"/>
      <c r="MGV30" s="410"/>
      <c r="MGW30" s="410"/>
      <c r="MGX30" s="410"/>
      <c r="MGY30" s="410"/>
      <c r="MGZ30" s="410"/>
      <c r="MHA30" s="410"/>
      <c r="MHB30" s="410"/>
      <c r="MHC30" s="410"/>
      <c r="MHD30" s="410"/>
      <c r="MHE30" s="410"/>
      <c r="MHF30" s="410"/>
      <c r="MHG30" s="410"/>
      <c r="MHH30" s="410"/>
      <c r="MHI30" s="410"/>
      <c r="MHJ30" s="410"/>
      <c r="MHK30" s="410"/>
      <c r="MHL30" s="410"/>
      <c r="MHM30" s="410"/>
      <c r="MHN30" s="410"/>
      <c r="MHO30" s="410"/>
      <c r="MHP30" s="410"/>
      <c r="MHQ30" s="410"/>
      <c r="MHR30" s="410"/>
      <c r="MHS30" s="410"/>
      <c r="MHT30" s="410"/>
      <c r="MHU30" s="410"/>
      <c r="MHV30" s="410"/>
      <c r="MHW30" s="410"/>
      <c r="MHX30" s="410"/>
      <c r="MHY30" s="410"/>
      <c r="MHZ30" s="410"/>
      <c r="MIA30" s="410"/>
      <c r="MIB30" s="410"/>
      <c r="MIC30" s="410"/>
      <c r="MID30" s="410"/>
      <c r="MIE30" s="410"/>
      <c r="MIF30" s="410"/>
      <c r="MIG30" s="410"/>
      <c r="MIH30" s="410"/>
      <c r="MII30" s="410"/>
      <c r="MIJ30" s="410"/>
      <c r="MIK30" s="410"/>
      <c r="MIL30" s="410"/>
      <c r="MIM30" s="410"/>
      <c r="MIN30" s="410"/>
      <c r="MIO30" s="410"/>
      <c r="MIP30" s="410"/>
      <c r="MIQ30" s="410"/>
      <c r="MIR30" s="410"/>
      <c r="MIS30" s="410"/>
      <c r="MIT30" s="410"/>
      <c r="MIU30" s="410"/>
      <c r="MIV30" s="410"/>
      <c r="MIW30" s="410"/>
      <c r="MIX30" s="410"/>
      <c r="MIY30" s="410"/>
      <c r="MIZ30" s="410"/>
      <c r="MJA30" s="410"/>
      <c r="MJB30" s="410"/>
      <c r="MJC30" s="410"/>
      <c r="MJD30" s="410"/>
      <c r="MJE30" s="410"/>
      <c r="MJF30" s="410"/>
      <c r="MJG30" s="410"/>
      <c r="MJH30" s="410"/>
      <c r="MJI30" s="410"/>
      <c r="MJJ30" s="410"/>
      <c r="MJK30" s="410"/>
      <c r="MJL30" s="410"/>
      <c r="MJM30" s="410"/>
      <c r="MJN30" s="410"/>
      <c r="MJO30" s="410"/>
      <c r="MJP30" s="410"/>
      <c r="MJQ30" s="410"/>
      <c r="MJR30" s="410"/>
      <c r="MJS30" s="410"/>
      <c r="MJT30" s="410"/>
      <c r="MJU30" s="410"/>
      <c r="MJV30" s="410"/>
      <c r="MJW30" s="410"/>
      <c r="MJX30" s="410"/>
      <c r="MJY30" s="410"/>
      <c r="MJZ30" s="410"/>
      <c r="MKA30" s="410"/>
      <c r="MKB30" s="410"/>
      <c r="MKC30" s="410"/>
      <c r="MKD30" s="410"/>
      <c r="MKE30" s="410"/>
      <c r="MKF30" s="410"/>
      <c r="MKG30" s="410"/>
      <c r="MKH30" s="410"/>
      <c r="MKI30" s="410"/>
      <c r="MKJ30" s="410"/>
      <c r="MKK30" s="410"/>
      <c r="MKL30" s="410"/>
      <c r="MKM30" s="410"/>
      <c r="MKN30" s="410"/>
      <c r="MKO30" s="410"/>
      <c r="MKP30" s="410"/>
      <c r="MKQ30" s="410"/>
      <c r="MKR30" s="410"/>
      <c r="MKS30" s="410"/>
      <c r="MKT30" s="410"/>
      <c r="MKU30" s="410"/>
      <c r="MKV30" s="410"/>
      <c r="MKW30" s="410"/>
      <c r="MKX30" s="410"/>
      <c r="MKY30" s="410"/>
      <c r="MKZ30" s="410"/>
      <c r="MLA30" s="410"/>
      <c r="MLB30" s="410"/>
      <c r="MLC30" s="410"/>
      <c r="MLD30" s="410"/>
      <c r="MLE30" s="410"/>
      <c r="MLF30" s="410"/>
      <c r="MLG30" s="410"/>
      <c r="MLH30" s="410"/>
      <c r="MLI30" s="410"/>
      <c r="MLJ30" s="410"/>
      <c r="MLK30" s="410"/>
      <c r="MLL30" s="410"/>
      <c r="MLM30" s="410"/>
      <c r="MLN30" s="410"/>
      <c r="MLO30" s="410"/>
      <c r="MLP30" s="410"/>
      <c r="MLQ30" s="410"/>
      <c r="MLR30" s="410"/>
      <c r="MLS30" s="410"/>
      <c r="MLT30" s="410"/>
      <c r="MLU30" s="410"/>
      <c r="MLV30" s="410"/>
      <c r="MLW30" s="410"/>
      <c r="MLX30" s="410"/>
      <c r="MLY30" s="410"/>
      <c r="MLZ30" s="410"/>
      <c r="MMA30" s="410"/>
      <c r="MMB30" s="410"/>
      <c r="MMC30" s="410"/>
      <c r="MMD30" s="410"/>
      <c r="MME30" s="410"/>
      <c r="MMF30" s="410"/>
      <c r="MMG30" s="410"/>
      <c r="MMH30" s="410"/>
      <c r="MMI30" s="410"/>
      <c r="MMJ30" s="410"/>
      <c r="MMK30" s="410"/>
      <c r="MML30" s="410"/>
      <c r="MMM30" s="410"/>
      <c r="MMN30" s="410"/>
      <c r="MMO30" s="410"/>
      <c r="MMP30" s="410"/>
      <c r="MMQ30" s="410"/>
      <c r="MMR30" s="410"/>
      <c r="MMS30" s="410"/>
      <c r="MMT30" s="410"/>
      <c r="MMU30" s="410"/>
      <c r="MMV30" s="410"/>
      <c r="MMW30" s="410"/>
      <c r="MMX30" s="410"/>
      <c r="MMY30" s="410"/>
      <c r="MMZ30" s="410"/>
      <c r="MNA30" s="410"/>
      <c r="MNB30" s="410"/>
      <c r="MNC30" s="410"/>
      <c r="MND30" s="410"/>
      <c r="MNE30" s="410"/>
      <c r="MNF30" s="410"/>
      <c r="MNG30" s="410"/>
      <c r="MNH30" s="410"/>
      <c r="MNI30" s="410"/>
      <c r="MNJ30" s="410"/>
      <c r="MNK30" s="410"/>
      <c r="MNL30" s="410"/>
      <c r="MNM30" s="410"/>
      <c r="MNN30" s="410"/>
      <c r="MNO30" s="410"/>
      <c r="MNP30" s="410"/>
      <c r="MNQ30" s="410"/>
      <c r="MNR30" s="410"/>
      <c r="MNS30" s="410"/>
      <c r="MNT30" s="410"/>
      <c r="MNU30" s="410"/>
      <c r="MNV30" s="410"/>
      <c r="MNW30" s="410"/>
      <c r="MNX30" s="410"/>
      <c r="MNY30" s="410"/>
      <c r="MNZ30" s="410"/>
      <c r="MOA30" s="410"/>
      <c r="MOB30" s="410"/>
      <c r="MOC30" s="410"/>
      <c r="MOD30" s="410"/>
      <c r="MOE30" s="410"/>
      <c r="MOF30" s="410"/>
      <c r="MOG30" s="410"/>
      <c r="MOH30" s="410"/>
      <c r="MOI30" s="410"/>
      <c r="MOJ30" s="410"/>
      <c r="MOK30" s="410"/>
      <c r="MOL30" s="410"/>
      <c r="MOM30" s="410"/>
      <c r="MON30" s="410"/>
      <c r="MOO30" s="410"/>
      <c r="MOP30" s="410"/>
      <c r="MOQ30" s="410"/>
      <c r="MOR30" s="410"/>
      <c r="MOS30" s="410"/>
      <c r="MOT30" s="410"/>
      <c r="MOU30" s="410"/>
      <c r="MOV30" s="410"/>
      <c r="MOW30" s="410"/>
      <c r="MOX30" s="410"/>
      <c r="MOY30" s="410"/>
      <c r="MOZ30" s="410"/>
      <c r="MPA30" s="410"/>
      <c r="MPB30" s="410"/>
      <c r="MPC30" s="410"/>
      <c r="MPD30" s="410"/>
      <c r="MPE30" s="410"/>
      <c r="MPF30" s="410"/>
      <c r="MPG30" s="410"/>
      <c r="MPH30" s="410"/>
      <c r="MPI30" s="410"/>
      <c r="MPJ30" s="410"/>
      <c r="MPK30" s="410"/>
      <c r="MPL30" s="410"/>
      <c r="MPM30" s="410"/>
      <c r="MPN30" s="410"/>
      <c r="MPO30" s="410"/>
      <c r="MPP30" s="410"/>
      <c r="MPQ30" s="410"/>
      <c r="MPR30" s="410"/>
      <c r="MPS30" s="410"/>
      <c r="MPT30" s="410"/>
      <c r="MPU30" s="410"/>
      <c r="MPV30" s="410"/>
      <c r="MPW30" s="410"/>
      <c r="MPX30" s="410"/>
      <c r="MPY30" s="410"/>
      <c r="MPZ30" s="410"/>
      <c r="MQA30" s="410"/>
      <c r="MQB30" s="410"/>
      <c r="MQC30" s="410"/>
      <c r="MQD30" s="410"/>
      <c r="MQE30" s="410"/>
      <c r="MQF30" s="410"/>
      <c r="MQG30" s="410"/>
      <c r="MQH30" s="410"/>
      <c r="MQI30" s="410"/>
      <c r="MQJ30" s="410"/>
      <c r="MQK30" s="410"/>
      <c r="MQL30" s="410"/>
      <c r="MQM30" s="410"/>
      <c r="MQN30" s="410"/>
      <c r="MQO30" s="410"/>
      <c r="MQP30" s="410"/>
      <c r="MQQ30" s="410"/>
      <c r="MQR30" s="410"/>
      <c r="MQS30" s="410"/>
      <c r="MQT30" s="410"/>
      <c r="MQU30" s="410"/>
      <c r="MQV30" s="410"/>
      <c r="MQW30" s="410"/>
      <c r="MQX30" s="410"/>
      <c r="MQY30" s="410"/>
      <c r="MQZ30" s="410"/>
      <c r="MRA30" s="410"/>
      <c r="MRB30" s="410"/>
      <c r="MRC30" s="410"/>
      <c r="MRD30" s="410"/>
      <c r="MRE30" s="410"/>
      <c r="MRF30" s="410"/>
      <c r="MRG30" s="410"/>
      <c r="MRH30" s="410"/>
      <c r="MRI30" s="410"/>
      <c r="MRJ30" s="410"/>
      <c r="MRK30" s="410"/>
      <c r="MRL30" s="410"/>
      <c r="MRM30" s="410"/>
      <c r="MRN30" s="410"/>
      <c r="MRO30" s="410"/>
      <c r="MRP30" s="410"/>
      <c r="MRQ30" s="410"/>
      <c r="MRR30" s="410"/>
      <c r="MRS30" s="410"/>
      <c r="MRT30" s="410"/>
      <c r="MRU30" s="410"/>
      <c r="MRV30" s="410"/>
      <c r="MRW30" s="410"/>
      <c r="MRX30" s="410"/>
      <c r="MRY30" s="410"/>
      <c r="MRZ30" s="410"/>
      <c r="MSA30" s="410"/>
      <c r="MSB30" s="410"/>
      <c r="MSC30" s="410"/>
      <c r="MSD30" s="410"/>
      <c r="MSE30" s="410"/>
      <c r="MSF30" s="410"/>
      <c r="MSG30" s="410"/>
      <c r="MSH30" s="410"/>
      <c r="MSI30" s="410"/>
      <c r="MSJ30" s="410"/>
      <c r="MSK30" s="410"/>
      <c r="MSL30" s="410"/>
      <c r="MSM30" s="410"/>
      <c r="MSN30" s="410"/>
      <c r="MSO30" s="410"/>
      <c r="MSP30" s="410"/>
      <c r="MSQ30" s="410"/>
      <c r="MSR30" s="410"/>
      <c r="MSS30" s="410"/>
      <c r="MST30" s="410"/>
      <c r="MSU30" s="410"/>
      <c r="MSV30" s="410"/>
      <c r="MSW30" s="410"/>
      <c r="MSX30" s="410"/>
      <c r="MSY30" s="410"/>
      <c r="MSZ30" s="410"/>
      <c r="MTA30" s="410"/>
      <c r="MTB30" s="410"/>
      <c r="MTC30" s="410"/>
      <c r="MTD30" s="410"/>
      <c r="MTE30" s="410"/>
      <c r="MTF30" s="410"/>
      <c r="MTG30" s="410"/>
      <c r="MTH30" s="410"/>
      <c r="MTI30" s="410"/>
      <c r="MTJ30" s="410"/>
      <c r="MTK30" s="410"/>
      <c r="MTL30" s="410"/>
      <c r="MTM30" s="410"/>
      <c r="MTN30" s="410"/>
      <c r="MTO30" s="410"/>
      <c r="MTP30" s="410"/>
      <c r="MTQ30" s="410"/>
      <c r="MTR30" s="410"/>
      <c r="MTS30" s="410"/>
      <c r="MTT30" s="410"/>
      <c r="MTU30" s="410"/>
      <c r="MTV30" s="410"/>
      <c r="MTW30" s="410"/>
      <c r="MTX30" s="410"/>
      <c r="MTY30" s="410"/>
      <c r="MTZ30" s="410"/>
      <c r="MUA30" s="410"/>
      <c r="MUB30" s="410"/>
      <c r="MUC30" s="410"/>
      <c r="MUD30" s="410"/>
      <c r="MUE30" s="410"/>
      <c r="MUF30" s="410"/>
      <c r="MUG30" s="410"/>
      <c r="MUH30" s="410"/>
      <c r="MUI30" s="410"/>
      <c r="MUJ30" s="410"/>
      <c r="MUK30" s="410"/>
      <c r="MUL30" s="410"/>
      <c r="MUM30" s="410"/>
      <c r="MUN30" s="410"/>
      <c r="MUO30" s="410"/>
      <c r="MUP30" s="410"/>
      <c r="MUQ30" s="410"/>
      <c r="MUR30" s="410"/>
      <c r="MUS30" s="410"/>
      <c r="MUT30" s="410"/>
      <c r="MUU30" s="410"/>
      <c r="MUV30" s="410"/>
      <c r="MUW30" s="410"/>
      <c r="MUX30" s="410"/>
      <c r="MUY30" s="410"/>
      <c r="MUZ30" s="410"/>
      <c r="MVA30" s="410"/>
      <c r="MVB30" s="410"/>
      <c r="MVC30" s="410"/>
      <c r="MVD30" s="410"/>
      <c r="MVE30" s="410"/>
      <c r="MVF30" s="410"/>
      <c r="MVG30" s="410"/>
      <c r="MVH30" s="410"/>
      <c r="MVI30" s="410"/>
      <c r="MVJ30" s="410"/>
      <c r="MVK30" s="410"/>
      <c r="MVL30" s="410"/>
      <c r="MVM30" s="410"/>
      <c r="MVN30" s="410"/>
      <c r="MVO30" s="410"/>
      <c r="MVP30" s="410"/>
      <c r="MVQ30" s="410"/>
      <c r="MVR30" s="410"/>
      <c r="MVS30" s="410"/>
      <c r="MVT30" s="410"/>
      <c r="MVU30" s="410"/>
      <c r="MVV30" s="410"/>
      <c r="MVW30" s="410"/>
      <c r="MVX30" s="410"/>
      <c r="MVY30" s="410"/>
      <c r="MVZ30" s="410"/>
      <c r="MWA30" s="410"/>
      <c r="MWB30" s="410"/>
      <c r="MWC30" s="410"/>
      <c r="MWD30" s="410"/>
      <c r="MWE30" s="410"/>
      <c r="MWF30" s="410"/>
      <c r="MWG30" s="410"/>
      <c r="MWH30" s="410"/>
      <c r="MWI30" s="410"/>
      <c r="MWJ30" s="410"/>
      <c r="MWK30" s="410"/>
      <c r="MWL30" s="410"/>
      <c r="MWM30" s="410"/>
      <c r="MWN30" s="410"/>
      <c r="MWO30" s="410"/>
      <c r="MWP30" s="410"/>
      <c r="MWQ30" s="410"/>
      <c r="MWR30" s="410"/>
      <c r="MWS30" s="410"/>
      <c r="MWT30" s="410"/>
      <c r="MWU30" s="410"/>
      <c r="MWV30" s="410"/>
      <c r="MWW30" s="410"/>
      <c r="MWX30" s="410"/>
      <c r="MWY30" s="410"/>
      <c r="MWZ30" s="410"/>
      <c r="MXA30" s="410"/>
      <c r="MXB30" s="410"/>
      <c r="MXC30" s="410"/>
      <c r="MXD30" s="410"/>
      <c r="MXE30" s="410"/>
      <c r="MXF30" s="410"/>
      <c r="MXG30" s="410"/>
      <c r="MXH30" s="410"/>
      <c r="MXI30" s="410"/>
      <c r="MXJ30" s="410"/>
      <c r="MXK30" s="410"/>
      <c r="MXL30" s="410"/>
      <c r="MXM30" s="410"/>
      <c r="MXN30" s="410"/>
      <c r="MXO30" s="410"/>
      <c r="MXP30" s="410"/>
      <c r="MXQ30" s="410"/>
      <c r="MXR30" s="410"/>
      <c r="MXS30" s="410"/>
      <c r="MXT30" s="410"/>
      <c r="MXU30" s="410"/>
      <c r="MXV30" s="410"/>
      <c r="MXW30" s="410"/>
      <c r="MXX30" s="410"/>
      <c r="MXY30" s="410"/>
      <c r="MXZ30" s="410"/>
      <c r="MYA30" s="410"/>
      <c r="MYB30" s="410"/>
      <c r="MYC30" s="410"/>
      <c r="MYD30" s="410"/>
      <c r="MYE30" s="410"/>
      <c r="MYF30" s="410"/>
      <c r="MYG30" s="410"/>
      <c r="MYH30" s="410"/>
      <c r="MYI30" s="410"/>
      <c r="MYJ30" s="410"/>
      <c r="MYK30" s="410"/>
      <c r="MYL30" s="410"/>
      <c r="MYM30" s="410"/>
      <c r="MYN30" s="410"/>
      <c r="MYO30" s="410"/>
      <c r="MYP30" s="410"/>
      <c r="MYQ30" s="410"/>
      <c r="MYR30" s="410"/>
      <c r="MYS30" s="410"/>
      <c r="MYT30" s="410"/>
      <c r="MYU30" s="410"/>
      <c r="MYV30" s="410"/>
      <c r="MYW30" s="410"/>
      <c r="MYX30" s="410"/>
      <c r="MYY30" s="410"/>
      <c r="MYZ30" s="410"/>
      <c r="MZA30" s="410"/>
      <c r="MZB30" s="410"/>
      <c r="MZC30" s="410"/>
      <c r="MZD30" s="410"/>
      <c r="MZE30" s="410"/>
      <c r="MZF30" s="410"/>
      <c r="MZG30" s="410"/>
      <c r="MZH30" s="410"/>
      <c r="MZI30" s="410"/>
      <c r="MZJ30" s="410"/>
      <c r="MZK30" s="410"/>
      <c r="MZL30" s="410"/>
      <c r="MZM30" s="410"/>
      <c r="MZN30" s="410"/>
      <c r="MZO30" s="410"/>
      <c r="MZP30" s="410"/>
      <c r="MZQ30" s="410"/>
      <c r="MZR30" s="410"/>
      <c r="MZS30" s="410"/>
      <c r="MZT30" s="410"/>
      <c r="MZU30" s="410"/>
      <c r="MZV30" s="410"/>
      <c r="MZW30" s="410"/>
      <c r="MZX30" s="410"/>
      <c r="MZY30" s="410"/>
      <c r="MZZ30" s="410"/>
      <c r="NAA30" s="410"/>
      <c r="NAB30" s="410"/>
      <c r="NAC30" s="410"/>
      <c r="NAD30" s="410"/>
      <c r="NAE30" s="410"/>
      <c r="NAF30" s="410"/>
      <c r="NAG30" s="410"/>
      <c r="NAH30" s="410"/>
      <c r="NAI30" s="410"/>
      <c r="NAJ30" s="410"/>
      <c r="NAK30" s="410"/>
      <c r="NAL30" s="410"/>
      <c r="NAM30" s="410"/>
      <c r="NAN30" s="410"/>
      <c r="NAO30" s="410"/>
      <c r="NAP30" s="410"/>
      <c r="NAQ30" s="410"/>
      <c r="NAR30" s="410"/>
      <c r="NAS30" s="410"/>
      <c r="NAT30" s="410"/>
      <c r="NAU30" s="410"/>
      <c r="NAV30" s="410"/>
      <c r="NAW30" s="410"/>
      <c r="NAX30" s="410"/>
      <c r="NAY30" s="410"/>
      <c r="NAZ30" s="410"/>
      <c r="NBA30" s="410"/>
      <c r="NBB30" s="410"/>
      <c r="NBC30" s="410"/>
      <c r="NBD30" s="410"/>
      <c r="NBE30" s="410"/>
      <c r="NBF30" s="410"/>
      <c r="NBG30" s="410"/>
      <c r="NBH30" s="410"/>
      <c r="NBI30" s="410"/>
      <c r="NBJ30" s="410"/>
      <c r="NBK30" s="410"/>
      <c r="NBL30" s="410"/>
      <c r="NBM30" s="410"/>
      <c r="NBN30" s="410"/>
      <c r="NBO30" s="410"/>
      <c r="NBP30" s="410"/>
      <c r="NBQ30" s="410"/>
      <c r="NBR30" s="410"/>
      <c r="NBS30" s="410"/>
      <c r="NBT30" s="410"/>
      <c r="NBU30" s="410"/>
      <c r="NBV30" s="410"/>
      <c r="NBW30" s="410"/>
      <c r="NBX30" s="410"/>
      <c r="NBY30" s="410"/>
      <c r="NBZ30" s="410"/>
      <c r="NCA30" s="410"/>
      <c r="NCB30" s="410"/>
      <c r="NCC30" s="410"/>
      <c r="NCD30" s="410"/>
      <c r="NCE30" s="410"/>
      <c r="NCF30" s="410"/>
      <c r="NCG30" s="410"/>
      <c r="NCH30" s="410"/>
      <c r="NCI30" s="410"/>
      <c r="NCJ30" s="410"/>
      <c r="NCK30" s="410"/>
      <c r="NCL30" s="410"/>
      <c r="NCM30" s="410"/>
      <c r="NCN30" s="410"/>
      <c r="NCO30" s="410"/>
      <c r="NCP30" s="410"/>
      <c r="NCQ30" s="410"/>
      <c r="NCR30" s="410"/>
      <c r="NCS30" s="410"/>
      <c r="NCT30" s="410"/>
      <c r="NCU30" s="410"/>
      <c r="NCV30" s="410"/>
      <c r="NCW30" s="410"/>
      <c r="NCX30" s="410"/>
      <c r="NCY30" s="410"/>
      <c r="NCZ30" s="410"/>
      <c r="NDA30" s="410"/>
      <c r="NDB30" s="410"/>
      <c r="NDC30" s="410"/>
      <c r="NDD30" s="410"/>
      <c r="NDE30" s="410"/>
      <c r="NDF30" s="410"/>
      <c r="NDG30" s="410"/>
      <c r="NDH30" s="410"/>
      <c r="NDI30" s="410"/>
      <c r="NDJ30" s="410"/>
      <c r="NDK30" s="410"/>
      <c r="NDL30" s="410"/>
      <c r="NDM30" s="410"/>
      <c r="NDN30" s="410"/>
      <c r="NDO30" s="410"/>
      <c r="NDP30" s="410"/>
      <c r="NDQ30" s="410"/>
      <c r="NDR30" s="410"/>
      <c r="NDS30" s="410"/>
      <c r="NDT30" s="410"/>
      <c r="NDU30" s="410"/>
      <c r="NDV30" s="410"/>
      <c r="NDW30" s="410"/>
      <c r="NDX30" s="410"/>
      <c r="NDY30" s="410"/>
      <c r="NDZ30" s="410"/>
      <c r="NEA30" s="410"/>
      <c r="NEB30" s="410"/>
      <c r="NEC30" s="410"/>
      <c r="NED30" s="410"/>
      <c r="NEE30" s="410"/>
      <c r="NEF30" s="410"/>
      <c r="NEG30" s="410"/>
      <c r="NEH30" s="410"/>
      <c r="NEI30" s="410"/>
      <c r="NEJ30" s="410"/>
      <c r="NEK30" s="410"/>
      <c r="NEL30" s="410"/>
      <c r="NEM30" s="410"/>
      <c r="NEN30" s="410"/>
      <c r="NEO30" s="410"/>
      <c r="NEP30" s="410"/>
      <c r="NEQ30" s="410"/>
      <c r="NER30" s="410"/>
      <c r="NES30" s="410"/>
      <c r="NET30" s="410"/>
      <c r="NEU30" s="410"/>
      <c r="NEV30" s="410"/>
      <c r="NEW30" s="410"/>
      <c r="NEX30" s="410"/>
      <c r="NEY30" s="410"/>
      <c r="NEZ30" s="410"/>
      <c r="NFA30" s="410"/>
      <c r="NFB30" s="410"/>
      <c r="NFC30" s="410"/>
      <c r="NFD30" s="410"/>
      <c r="NFE30" s="410"/>
      <c r="NFF30" s="410"/>
      <c r="NFG30" s="410"/>
      <c r="NFH30" s="410"/>
      <c r="NFI30" s="410"/>
      <c r="NFJ30" s="410"/>
      <c r="NFK30" s="410"/>
      <c r="NFL30" s="410"/>
      <c r="NFM30" s="410"/>
      <c r="NFN30" s="410"/>
      <c r="NFO30" s="410"/>
      <c r="NFP30" s="410"/>
      <c r="NFQ30" s="410"/>
      <c r="NFR30" s="410"/>
      <c r="NFS30" s="410"/>
      <c r="NFT30" s="410"/>
      <c r="NFU30" s="410"/>
      <c r="NFV30" s="410"/>
      <c r="NFW30" s="410"/>
      <c r="NFX30" s="410"/>
      <c r="NFY30" s="410"/>
      <c r="NFZ30" s="410"/>
      <c r="NGA30" s="410"/>
      <c r="NGB30" s="410"/>
      <c r="NGC30" s="410"/>
      <c r="NGD30" s="410"/>
      <c r="NGE30" s="410"/>
      <c r="NGF30" s="410"/>
      <c r="NGG30" s="410"/>
      <c r="NGH30" s="410"/>
      <c r="NGI30" s="410"/>
      <c r="NGJ30" s="410"/>
      <c r="NGK30" s="410"/>
      <c r="NGL30" s="410"/>
      <c r="NGM30" s="410"/>
      <c r="NGN30" s="410"/>
      <c r="NGO30" s="410"/>
      <c r="NGP30" s="410"/>
      <c r="NGQ30" s="410"/>
      <c r="NGR30" s="410"/>
      <c r="NGS30" s="410"/>
      <c r="NGT30" s="410"/>
      <c r="NGU30" s="410"/>
      <c r="NGV30" s="410"/>
      <c r="NGW30" s="410"/>
      <c r="NGX30" s="410"/>
      <c r="NGY30" s="410"/>
      <c r="NGZ30" s="410"/>
      <c r="NHA30" s="410"/>
      <c r="NHB30" s="410"/>
      <c r="NHC30" s="410"/>
      <c r="NHD30" s="410"/>
      <c r="NHE30" s="410"/>
      <c r="NHF30" s="410"/>
      <c r="NHG30" s="410"/>
      <c r="NHH30" s="410"/>
      <c r="NHI30" s="410"/>
      <c r="NHJ30" s="410"/>
      <c r="NHK30" s="410"/>
      <c r="NHL30" s="410"/>
      <c r="NHM30" s="410"/>
      <c r="NHN30" s="410"/>
      <c r="NHO30" s="410"/>
      <c r="NHP30" s="410"/>
      <c r="NHQ30" s="410"/>
      <c r="NHR30" s="410"/>
      <c r="NHS30" s="410"/>
      <c r="NHT30" s="410"/>
      <c r="NHU30" s="410"/>
      <c r="NHV30" s="410"/>
      <c r="NHW30" s="410"/>
      <c r="NHX30" s="410"/>
      <c r="NHY30" s="410"/>
      <c r="NHZ30" s="410"/>
      <c r="NIA30" s="410"/>
      <c r="NIB30" s="410"/>
      <c r="NIC30" s="410"/>
      <c r="NID30" s="410"/>
      <c r="NIE30" s="410"/>
      <c r="NIF30" s="410"/>
      <c r="NIG30" s="410"/>
      <c r="NIH30" s="410"/>
      <c r="NII30" s="410"/>
      <c r="NIJ30" s="410"/>
      <c r="NIK30" s="410"/>
      <c r="NIL30" s="410"/>
      <c r="NIM30" s="410"/>
      <c r="NIN30" s="410"/>
      <c r="NIO30" s="410"/>
      <c r="NIP30" s="410"/>
      <c r="NIQ30" s="410"/>
      <c r="NIR30" s="410"/>
      <c r="NIS30" s="410"/>
      <c r="NIT30" s="410"/>
      <c r="NIU30" s="410"/>
      <c r="NIV30" s="410"/>
      <c r="NIW30" s="410"/>
      <c r="NIX30" s="410"/>
      <c r="NIY30" s="410"/>
      <c r="NIZ30" s="410"/>
      <c r="NJA30" s="410"/>
      <c r="NJB30" s="410"/>
      <c r="NJC30" s="410"/>
      <c r="NJD30" s="410"/>
      <c r="NJE30" s="410"/>
      <c r="NJF30" s="410"/>
      <c r="NJG30" s="410"/>
      <c r="NJH30" s="410"/>
      <c r="NJI30" s="410"/>
      <c r="NJJ30" s="410"/>
      <c r="NJK30" s="410"/>
      <c r="NJL30" s="410"/>
      <c r="NJM30" s="410"/>
      <c r="NJN30" s="410"/>
      <c r="NJO30" s="410"/>
      <c r="NJP30" s="410"/>
      <c r="NJQ30" s="410"/>
      <c r="NJR30" s="410"/>
      <c r="NJS30" s="410"/>
      <c r="NJT30" s="410"/>
      <c r="NJU30" s="410"/>
      <c r="NJV30" s="410"/>
      <c r="NJW30" s="410"/>
      <c r="NJX30" s="410"/>
      <c r="NJY30" s="410"/>
      <c r="NJZ30" s="410"/>
      <c r="NKA30" s="410"/>
      <c r="NKB30" s="410"/>
      <c r="NKC30" s="410"/>
      <c r="NKD30" s="410"/>
      <c r="NKE30" s="410"/>
      <c r="NKF30" s="410"/>
      <c r="NKG30" s="410"/>
      <c r="NKH30" s="410"/>
      <c r="NKI30" s="410"/>
      <c r="NKJ30" s="410"/>
      <c r="NKK30" s="410"/>
      <c r="NKL30" s="410"/>
      <c r="NKM30" s="410"/>
      <c r="NKN30" s="410"/>
      <c r="NKO30" s="410"/>
      <c r="NKP30" s="410"/>
      <c r="NKQ30" s="410"/>
      <c r="NKR30" s="410"/>
      <c r="NKS30" s="410"/>
      <c r="NKT30" s="410"/>
      <c r="NKU30" s="410"/>
      <c r="NKV30" s="410"/>
      <c r="NKW30" s="410"/>
      <c r="NKX30" s="410"/>
      <c r="NKY30" s="410"/>
      <c r="NKZ30" s="410"/>
      <c r="NLA30" s="410"/>
      <c r="NLB30" s="410"/>
      <c r="NLC30" s="410"/>
      <c r="NLD30" s="410"/>
      <c r="NLE30" s="410"/>
      <c r="NLF30" s="410"/>
      <c r="NLG30" s="410"/>
      <c r="NLH30" s="410"/>
      <c r="NLI30" s="410"/>
      <c r="NLJ30" s="410"/>
      <c r="NLK30" s="410"/>
      <c r="NLL30" s="410"/>
      <c r="NLM30" s="410"/>
      <c r="NLN30" s="410"/>
      <c r="NLO30" s="410"/>
      <c r="NLP30" s="410"/>
      <c r="NLQ30" s="410"/>
      <c r="NLR30" s="410"/>
      <c r="NLS30" s="410"/>
      <c r="NLT30" s="410"/>
      <c r="NLU30" s="410"/>
      <c r="NLV30" s="410"/>
      <c r="NLW30" s="410"/>
      <c r="NLX30" s="410"/>
      <c r="NLY30" s="410"/>
      <c r="NLZ30" s="410"/>
      <c r="NMA30" s="410"/>
      <c r="NMB30" s="410"/>
      <c r="NMC30" s="410"/>
      <c r="NMD30" s="410"/>
      <c r="NME30" s="410"/>
      <c r="NMF30" s="410"/>
      <c r="NMG30" s="410"/>
      <c r="NMH30" s="410"/>
      <c r="NMI30" s="410"/>
      <c r="NMJ30" s="410"/>
      <c r="NMK30" s="410"/>
      <c r="NML30" s="410"/>
      <c r="NMM30" s="410"/>
      <c r="NMN30" s="410"/>
      <c r="NMO30" s="410"/>
      <c r="NMP30" s="410"/>
      <c r="NMQ30" s="410"/>
      <c r="NMR30" s="410"/>
      <c r="NMS30" s="410"/>
      <c r="NMT30" s="410"/>
      <c r="NMU30" s="410"/>
      <c r="NMV30" s="410"/>
      <c r="NMW30" s="410"/>
      <c r="NMX30" s="410"/>
      <c r="NMY30" s="410"/>
      <c r="NMZ30" s="410"/>
      <c r="NNA30" s="410"/>
      <c r="NNB30" s="410"/>
      <c r="NNC30" s="410"/>
      <c r="NND30" s="410"/>
      <c r="NNE30" s="410"/>
      <c r="NNF30" s="410"/>
      <c r="NNG30" s="410"/>
      <c r="NNH30" s="410"/>
      <c r="NNI30" s="410"/>
      <c r="NNJ30" s="410"/>
      <c r="NNK30" s="410"/>
      <c r="NNL30" s="410"/>
      <c r="NNM30" s="410"/>
      <c r="NNN30" s="410"/>
      <c r="NNO30" s="410"/>
      <c r="NNP30" s="410"/>
      <c r="NNQ30" s="410"/>
      <c r="NNR30" s="410"/>
      <c r="NNS30" s="410"/>
      <c r="NNT30" s="410"/>
      <c r="NNU30" s="410"/>
      <c r="NNV30" s="410"/>
      <c r="NNW30" s="410"/>
      <c r="NNX30" s="410"/>
      <c r="NNY30" s="410"/>
      <c r="NNZ30" s="410"/>
      <c r="NOA30" s="410"/>
      <c r="NOB30" s="410"/>
      <c r="NOC30" s="410"/>
      <c r="NOD30" s="410"/>
      <c r="NOE30" s="410"/>
      <c r="NOF30" s="410"/>
      <c r="NOG30" s="410"/>
      <c r="NOH30" s="410"/>
      <c r="NOI30" s="410"/>
      <c r="NOJ30" s="410"/>
      <c r="NOK30" s="410"/>
      <c r="NOL30" s="410"/>
      <c r="NOM30" s="410"/>
      <c r="NON30" s="410"/>
      <c r="NOO30" s="410"/>
      <c r="NOP30" s="410"/>
      <c r="NOQ30" s="410"/>
      <c r="NOR30" s="410"/>
      <c r="NOS30" s="410"/>
      <c r="NOT30" s="410"/>
      <c r="NOU30" s="410"/>
      <c r="NOV30" s="410"/>
      <c r="NOW30" s="410"/>
      <c r="NOX30" s="410"/>
      <c r="NOY30" s="410"/>
      <c r="NOZ30" s="410"/>
      <c r="NPA30" s="410"/>
      <c r="NPB30" s="410"/>
      <c r="NPC30" s="410"/>
      <c r="NPD30" s="410"/>
      <c r="NPE30" s="410"/>
      <c r="NPF30" s="410"/>
      <c r="NPG30" s="410"/>
      <c r="NPH30" s="410"/>
      <c r="NPI30" s="410"/>
      <c r="NPJ30" s="410"/>
      <c r="NPK30" s="410"/>
      <c r="NPL30" s="410"/>
      <c r="NPM30" s="410"/>
      <c r="NPN30" s="410"/>
      <c r="NPO30" s="410"/>
      <c r="NPP30" s="410"/>
      <c r="NPQ30" s="410"/>
      <c r="NPR30" s="410"/>
      <c r="NPS30" s="410"/>
      <c r="NPT30" s="410"/>
      <c r="NPU30" s="410"/>
      <c r="NPV30" s="410"/>
      <c r="NPW30" s="410"/>
      <c r="NPX30" s="410"/>
      <c r="NPY30" s="410"/>
      <c r="NPZ30" s="410"/>
      <c r="NQA30" s="410"/>
      <c r="NQB30" s="410"/>
      <c r="NQC30" s="410"/>
      <c r="NQD30" s="410"/>
      <c r="NQE30" s="410"/>
      <c r="NQF30" s="410"/>
      <c r="NQG30" s="410"/>
      <c r="NQH30" s="410"/>
      <c r="NQI30" s="410"/>
      <c r="NQJ30" s="410"/>
      <c r="NQK30" s="410"/>
      <c r="NQL30" s="410"/>
      <c r="NQM30" s="410"/>
      <c r="NQN30" s="410"/>
      <c r="NQO30" s="410"/>
      <c r="NQP30" s="410"/>
      <c r="NQQ30" s="410"/>
      <c r="NQR30" s="410"/>
      <c r="NQS30" s="410"/>
      <c r="NQT30" s="410"/>
      <c r="NQU30" s="410"/>
      <c r="NQV30" s="410"/>
      <c r="NQW30" s="410"/>
      <c r="NQX30" s="410"/>
      <c r="NQY30" s="410"/>
      <c r="NQZ30" s="410"/>
      <c r="NRA30" s="410"/>
      <c r="NRB30" s="410"/>
      <c r="NRC30" s="410"/>
      <c r="NRD30" s="410"/>
      <c r="NRE30" s="410"/>
      <c r="NRF30" s="410"/>
      <c r="NRG30" s="410"/>
      <c r="NRH30" s="410"/>
      <c r="NRI30" s="410"/>
      <c r="NRJ30" s="410"/>
      <c r="NRK30" s="410"/>
      <c r="NRL30" s="410"/>
      <c r="NRM30" s="410"/>
      <c r="NRN30" s="410"/>
      <c r="NRO30" s="410"/>
      <c r="NRP30" s="410"/>
      <c r="NRQ30" s="410"/>
      <c r="NRR30" s="410"/>
      <c r="NRS30" s="410"/>
      <c r="NRT30" s="410"/>
      <c r="NRU30" s="410"/>
      <c r="NRV30" s="410"/>
      <c r="NRW30" s="410"/>
      <c r="NRX30" s="410"/>
      <c r="NRY30" s="410"/>
      <c r="NRZ30" s="410"/>
      <c r="NSA30" s="410"/>
      <c r="NSB30" s="410"/>
      <c r="NSC30" s="410"/>
      <c r="NSD30" s="410"/>
      <c r="NSE30" s="410"/>
      <c r="NSF30" s="410"/>
      <c r="NSG30" s="410"/>
      <c r="NSH30" s="410"/>
      <c r="NSI30" s="410"/>
      <c r="NSJ30" s="410"/>
      <c r="NSK30" s="410"/>
      <c r="NSL30" s="410"/>
      <c r="NSM30" s="410"/>
      <c r="NSN30" s="410"/>
      <c r="NSO30" s="410"/>
      <c r="NSP30" s="410"/>
      <c r="NSQ30" s="410"/>
      <c r="NSR30" s="410"/>
      <c r="NSS30" s="410"/>
      <c r="NST30" s="410"/>
      <c r="NSU30" s="410"/>
      <c r="NSV30" s="410"/>
      <c r="NSW30" s="410"/>
      <c r="NSX30" s="410"/>
      <c r="NSY30" s="410"/>
      <c r="NSZ30" s="410"/>
      <c r="NTA30" s="410"/>
      <c r="NTB30" s="410"/>
      <c r="NTC30" s="410"/>
      <c r="NTD30" s="410"/>
      <c r="NTE30" s="410"/>
      <c r="NTF30" s="410"/>
      <c r="NTG30" s="410"/>
      <c r="NTH30" s="410"/>
      <c r="NTI30" s="410"/>
      <c r="NTJ30" s="410"/>
      <c r="NTK30" s="410"/>
      <c r="NTL30" s="410"/>
      <c r="NTM30" s="410"/>
      <c r="NTN30" s="410"/>
      <c r="NTO30" s="410"/>
      <c r="NTP30" s="410"/>
      <c r="NTQ30" s="410"/>
      <c r="NTR30" s="410"/>
      <c r="NTS30" s="410"/>
      <c r="NTT30" s="410"/>
      <c r="NTU30" s="410"/>
      <c r="NTV30" s="410"/>
      <c r="NTW30" s="410"/>
      <c r="NTX30" s="410"/>
      <c r="NTY30" s="410"/>
      <c r="NTZ30" s="410"/>
      <c r="NUA30" s="410"/>
      <c r="NUB30" s="410"/>
      <c r="NUC30" s="410"/>
      <c r="NUD30" s="410"/>
      <c r="NUE30" s="410"/>
      <c r="NUF30" s="410"/>
      <c r="NUG30" s="410"/>
      <c r="NUH30" s="410"/>
      <c r="NUI30" s="410"/>
      <c r="NUJ30" s="410"/>
      <c r="NUK30" s="410"/>
      <c r="NUL30" s="410"/>
      <c r="NUM30" s="410"/>
      <c r="NUN30" s="410"/>
      <c r="NUO30" s="410"/>
      <c r="NUP30" s="410"/>
      <c r="NUQ30" s="410"/>
      <c r="NUR30" s="410"/>
      <c r="NUS30" s="410"/>
      <c r="NUT30" s="410"/>
      <c r="NUU30" s="410"/>
      <c r="NUV30" s="410"/>
      <c r="NUW30" s="410"/>
      <c r="NUX30" s="410"/>
      <c r="NUY30" s="410"/>
      <c r="NUZ30" s="410"/>
      <c r="NVA30" s="410"/>
      <c r="NVB30" s="410"/>
      <c r="NVC30" s="410"/>
      <c r="NVD30" s="410"/>
      <c r="NVE30" s="410"/>
      <c r="NVF30" s="410"/>
      <c r="NVG30" s="410"/>
      <c r="NVH30" s="410"/>
      <c r="NVI30" s="410"/>
      <c r="NVJ30" s="410"/>
      <c r="NVK30" s="410"/>
      <c r="NVL30" s="410"/>
      <c r="NVM30" s="410"/>
      <c r="NVN30" s="410"/>
      <c r="NVO30" s="410"/>
      <c r="NVP30" s="410"/>
      <c r="NVQ30" s="410"/>
      <c r="NVR30" s="410"/>
      <c r="NVS30" s="410"/>
      <c r="NVT30" s="410"/>
      <c r="NVU30" s="410"/>
      <c r="NVV30" s="410"/>
      <c r="NVW30" s="410"/>
      <c r="NVX30" s="410"/>
      <c r="NVY30" s="410"/>
      <c r="NVZ30" s="410"/>
      <c r="NWA30" s="410"/>
      <c r="NWB30" s="410"/>
      <c r="NWC30" s="410"/>
      <c r="NWD30" s="410"/>
      <c r="NWE30" s="410"/>
      <c r="NWF30" s="410"/>
      <c r="NWG30" s="410"/>
      <c r="NWH30" s="410"/>
      <c r="NWI30" s="410"/>
      <c r="NWJ30" s="410"/>
      <c r="NWK30" s="410"/>
      <c r="NWL30" s="410"/>
      <c r="NWM30" s="410"/>
      <c r="NWN30" s="410"/>
      <c r="NWO30" s="410"/>
      <c r="NWP30" s="410"/>
      <c r="NWQ30" s="410"/>
      <c r="NWR30" s="410"/>
      <c r="NWS30" s="410"/>
      <c r="NWT30" s="410"/>
      <c r="NWU30" s="410"/>
      <c r="NWV30" s="410"/>
      <c r="NWW30" s="410"/>
      <c r="NWX30" s="410"/>
      <c r="NWY30" s="410"/>
      <c r="NWZ30" s="410"/>
      <c r="NXA30" s="410"/>
      <c r="NXB30" s="410"/>
      <c r="NXC30" s="410"/>
      <c r="NXD30" s="410"/>
      <c r="NXE30" s="410"/>
      <c r="NXF30" s="410"/>
      <c r="NXG30" s="410"/>
      <c r="NXH30" s="410"/>
      <c r="NXI30" s="410"/>
      <c r="NXJ30" s="410"/>
      <c r="NXK30" s="410"/>
      <c r="NXL30" s="410"/>
      <c r="NXM30" s="410"/>
      <c r="NXN30" s="410"/>
      <c r="NXO30" s="410"/>
      <c r="NXP30" s="410"/>
      <c r="NXQ30" s="410"/>
      <c r="NXR30" s="410"/>
      <c r="NXS30" s="410"/>
      <c r="NXT30" s="410"/>
      <c r="NXU30" s="410"/>
      <c r="NXV30" s="410"/>
      <c r="NXW30" s="410"/>
      <c r="NXX30" s="410"/>
      <c r="NXY30" s="410"/>
      <c r="NXZ30" s="410"/>
      <c r="NYA30" s="410"/>
      <c r="NYB30" s="410"/>
      <c r="NYC30" s="410"/>
      <c r="NYD30" s="410"/>
      <c r="NYE30" s="410"/>
      <c r="NYF30" s="410"/>
      <c r="NYG30" s="410"/>
      <c r="NYH30" s="410"/>
      <c r="NYI30" s="410"/>
      <c r="NYJ30" s="410"/>
      <c r="NYK30" s="410"/>
      <c r="NYL30" s="410"/>
      <c r="NYM30" s="410"/>
      <c r="NYN30" s="410"/>
      <c r="NYO30" s="410"/>
      <c r="NYP30" s="410"/>
      <c r="NYQ30" s="410"/>
      <c r="NYR30" s="410"/>
      <c r="NYS30" s="410"/>
      <c r="NYT30" s="410"/>
      <c r="NYU30" s="410"/>
      <c r="NYV30" s="410"/>
      <c r="NYW30" s="410"/>
      <c r="NYX30" s="410"/>
      <c r="NYY30" s="410"/>
      <c r="NYZ30" s="410"/>
      <c r="NZA30" s="410"/>
      <c r="NZB30" s="410"/>
      <c r="NZC30" s="410"/>
      <c r="NZD30" s="410"/>
      <c r="NZE30" s="410"/>
      <c r="NZF30" s="410"/>
      <c r="NZG30" s="410"/>
      <c r="NZH30" s="410"/>
      <c r="NZI30" s="410"/>
      <c r="NZJ30" s="410"/>
      <c r="NZK30" s="410"/>
      <c r="NZL30" s="410"/>
      <c r="NZM30" s="410"/>
      <c r="NZN30" s="410"/>
      <c r="NZO30" s="410"/>
      <c r="NZP30" s="410"/>
      <c r="NZQ30" s="410"/>
      <c r="NZR30" s="410"/>
      <c r="NZS30" s="410"/>
      <c r="NZT30" s="410"/>
      <c r="NZU30" s="410"/>
      <c r="NZV30" s="410"/>
      <c r="NZW30" s="410"/>
      <c r="NZX30" s="410"/>
      <c r="NZY30" s="410"/>
      <c r="NZZ30" s="410"/>
      <c r="OAA30" s="410"/>
      <c r="OAB30" s="410"/>
      <c r="OAC30" s="410"/>
      <c r="OAD30" s="410"/>
      <c r="OAE30" s="410"/>
      <c r="OAF30" s="410"/>
      <c r="OAG30" s="410"/>
      <c r="OAH30" s="410"/>
      <c r="OAI30" s="410"/>
      <c r="OAJ30" s="410"/>
      <c r="OAK30" s="410"/>
      <c r="OAL30" s="410"/>
      <c r="OAM30" s="410"/>
      <c r="OAN30" s="410"/>
      <c r="OAO30" s="410"/>
      <c r="OAP30" s="410"/>
      <c r="OAQ30" s="410"/>
      <c r="OAR30" s="410"/>
      <c r="OAS30" s="410"/>
      <c r="OAT30" s="410"/>
      <c r="OAU30" s="410"/>
      <c r="OAV30" s="410"/>
      <c r="OAW30" s="410"/>
      <c r="OAX30" s="410"/>
      <c r="OAY30" s="410"/>
      <c r="OAZ30" s="410"/>
      <c r="OBA30" s="410"/>
      <c r="OBB30" s="410"/>
      <c r="OBC30" s="410"/>
      <c r="OBD30" s="410"/>
      <c r="OBE30" s="410"/>
      <c r="OBF30" s="410"/>
      <c r="OBG30" s="410"/>
      <c r="OBH30" s="410"/>
      <c r="OBI30" s="410"/>
      <c r="OBJ30" s="410"/>
      <c r="OBK30" s="410"/>
      <c r="OBL30" s="410"/>
      <c r="OBM30" s="410"/>
      <c r="OBN30" s="410"/>
      <c r="OBO30" s="410"/>
      <c r="OBP30" s="410"/>
      <c r="OBQ30" s="410"/>
      <c r="OBR30" s="410"/>
      <c r="OBS30" s="410"/>
      <c r="OBT30" s="410"/>
      <c r="OBU30" s="410"/>
      <c r="OBV30" s="410"/>
      <c r="OBW30" s="410"/>
      <c r="OBX30" s="410"/>
      <c r="OBY30" s="410"/>
      <c r="OBZ30" s="410"/>
      <c r="OCA30" s="410"/>
      <c r="OCB30" s="410"/>
      <c r="OCC30" s="410"/>
      <c r="OCD30" s="410"/>
      <c r="OCE30" s="410"/>
      <c r="OCF30" s="410"/>
      <c r="OCG30" s="410"/>
      <c r="OCH30" s="410"/>
      <c r="OCI30" s="410"/>
      <c r="OCJ30" s="410"/>
      <c r="OCK30" s="410"/>
      <c r="OCL30" s="410"/>
      <c r="OCM30" s="410"/>
      <c r="OCN30" s="410"/>
      <c r="OCO30" s="410"/>
      <c r="OCP30" s="410"/>
      <c r="OCQ30" s="410"/>
      <c r="OCR30" s="410"/>
      <c r="OCS30" s="410"/>
      <c r="OCT30" s="410"/>
      <c r="OCU30" s="410"/>
      <c r="OCV30" s="410"/>
      <c r="OCW30" s="410"/>
      <c r="OCX30" s="410"/>
      <c r="OCY30" s="410"/>
      <c r="OCZ30" s="410"/>
      <c r="ODA30" s="410"/>
      <c r="ODB30" s="410"/>
      <c r="ODC30" s="410"/>
      <c r="ODD30" s="410"/>
      <c r="ODE30" s="410"/>
      <c r="ODF30" s="410"/>
      <c r="ODG30" s="410"/>
      <c r="ODH30" s="410"/>
      <c r="ODI30" s="410"/>
      <c r="ODJ30" s="410"/>
      <c r="ODK30" s="410"/>
      <c r="ODL30" s="410"/>
      <c r="ODM30" s="410"/>
      <c r="ODN30" s="410"/>
      <c r="ODO30" s="410"/>
      <c r="ODP30" s="410"/>
      <c r="ODQ30" s="410"/>
      <c r="ODR30" s="410"/>
      <c r="ODS30" s="410"/>
      <c r="ODT30" s="410"/>
      <c r="ODU30" s="410"/>
      <c r="ODV30" s="410"/>
      <c r="ODW30" s="410"/>
      <c r="ODX30" s="410"/>
      <c r="ODY30" s="410"/>
      <c r="ODZ30" s="410"/>
      <c r="OEA30" s="410"/>
      <c r="OEB30" s="410"/>
      <c r="OEC30" s="410"/>
      <c r="OED30" s="410"/>
      <c r="OEE30" s="410"/>
      <c r="OEF30" s="410"/>
      <c r="OEG30" s="410"/>
      <c r="OEH30" s="410"/>
      <c r="OEI30" s="410"/>
      <c r="OEJ30" s="410"/>
      <c r="OEK30" s="410"/>
      <c r="OEL30" s="410"/>
      <c r="OEM30" s="410"/>
      <c r="OEN30" s="410"/>
      <c r="OEO30" s="410"/>
      <c r="OEP30" s="410"/>
      <c r="OEQ30" s="410"/>
      <c r="OER30" s="410"/>
      <c r="OES30" s="410"/>
      <c r="OET30" s="410"/>
      <c r="OEU30" s="410"/>
      <c r="OEV30" s="410"/>
      <c r="OEW30" s="410"/>
      <c r="OEX30" s="410"/>
      <c r="OEY30" s="410"/>
      <c r="OEZ30" s="410"/>
      <c r="OFA30" s="410"/>
      <c r="OFB30" s="410"/>
      <c r="OFC30" s="410"/>
      <c r="OFD30" s="410"/>
      <c r="OFE30" s="410"/>
      <c r="OFF30" s="410"/>
      <c r="OFG30" s="410"/>
      <c r="OFH30" s="410"/>
      <c r="OFI30" s="410"/>
      <c r="OFJ30" s="410"/>
      <c r="OFK30" s="410"/>
      <c r="OFL30" s="410"/>
      <c r="OFM30" s="410"/>
      <c r="OFN30" s="410"/>
      <c r="OFO30" s="410"/>
      <c r="OFP30" s="410"/>
      <c r="OFQ30" s="410"/>
      <c r="OFR30" s="410"/>
      <c r="OFS30" s="410"/>
      <c r="OFT30" s="410"/>
      <c r="OFU30" s="410"/>
      <c r="OFV30" s="410"/>
      <c r="OFW30" s="410"/>
      <c r="OFX30" s="410"/>
      <c r="OFY30" s="410"/>
      <c r="OFZ30" s="410"/>
      <c r="OGA30" s="410"/>
      <c r="OGB30" s="410"/>
      <c r="OGC30" s="410"/>
      <c r="OGD30" s="410"/>
      <c r="OGE30" s="410"/>
      <c r="OGF30" s="410"/>
      <c r="OGG30" s="410"/>
      <c r="OGH30" s="410"/>
      <c r="OGI30" s="410"/>
      <c r="OGJ30" s="410"/>
      <c r="OGK30" s="410"/>
      <c r="OGL30" s="410"/>
      <c r="OGM30" s="410"/>
      <c r="OGN30" s="410"/>
      <c r="OGO30" s="410"/>
      <c r="OGP30" s="410"/>
      <c r="OGQ30" s="410"/>
      <c r="OGR30" s="410"/>
      <c r="OGS30" s="410"/>
      <c r="OGT30" s="410"/>
      <c r="OGU30" s="410"/>
      <c r="OGV30" s="410"/>
      <c r="OGW30" s="410"/>
      <c r="OGX30" s="410"/>
      <c r="OGY30" s="410"/>
      <c r="OGZ30" s="410"/>
      <c r="OHA30" s="410"/>
      <c r="OHB30" s="410"/>
      <c r="OHC30" s="410"/>
      <c r="OHD30" s="410"/>
      <c r="OHE30" s="410"/>
      <c r="OHF30" s="410"/>
      <c r="OHG30" s="410"/>
      <c r="OHH30" s="410"/>
      <c r="OHI30" s="410"/>
      <c r="OHJ30" s="410"/>
      <c r="OHK30" s="410"/>
      <c r="OHL30" s="410"/>
      <c r="OHM30" s="410"/>
      <c r="OHN30" s="410"/>
      <c r="OHO30" s="410"/>
      <c r="OHP30" s="410"/>
      <c r="OHQ30" s="410"/>
      <c r="OHR30" s="410"/>
      <c r="OHS30" s="410"/>
      <c r="OHT30" s="410"/>
      <c r="OHU30" s="410"/>
      <c r="OHV30" s="410"/>
      <c r="OHW30" s="410"/>
      <c r="OHX30" s="410"/>
      <c r="OHY30" s="410"/>
      <c r="OHZ30" s="410"/>
      <c r="OIA30" s="410"/>
      <c r="OIB30" s="410"/>
      <c r="OIC30" s="410"/>
      <c r="OID30" s="410"/>
      <c r="OIE30" s="410"/>
      <c r="OIF30" s="410"/>
      <c r="OIG30" s="410"/>
      <c r="OIH30" s="410"/>
      <c r="OII30" s="410"/>
      <c r="OIJ30" s="410"/>
      <c r="OIK30" s="410"/>
      <c r="OIL30" s="410"/>
      <c r="OIM30" s="410"/>
      <c r="OIN30" s="410"/>
      <c r="OIO30" s="410"/>
      <c r="OIP30" s="410"/>
      <c r="OIQ30" s="410"/>
      <c r="OIR30" s="410"/>
      <c r="OIS30" s="410"/>
      <c r="OIT30" s="410"/>
      <c r="OIU30" s="410"/>
      <c r="OIV30" s="410"/>
      <c r="OIW30" s="410"/>
      <c r="OIX30" s="410"/>
      <c r="OIY30" s="410"/>
      <c r="OIZ30" s="410"/>
      <c r="OJA30" s="410"/>
      <c r="OJB30" s="410"/>
      <c r="OJC30" s="410"/>
      <c r="OJD30" s="410"/>
      <c r="OJE30" s="410"/>
      <c r="OJF30" s="410"/>
      <c r="OJG30" s="410"/>
      <c r="OJH30" s="410"/>
      <c r="OJI30" s="410"/>
      <c r="OJJ30" s="410"/>
      <c r="OJK30" s="410"/>
      <c r="OJL30" s="410"/>
      <c r="OJM30" s="410"/>
      <c r="OJN30" s="410"/>
      <c r="OJO30" s="410"/>
      <c r="OJP30" s="410"/>
      <c r="OJQ30" s="410"/>
      <c r="OJR30" s="410"/>
      <c r="OJS30" s="410"/>
      <c r="OJT30" s="410"/>
      <c r="OJU30" s="410"/>
      <c r="OJV30" s="410"/>
      <c r="OJW30" s="410"/>
      <c r="OJX30" s="410"/>
      <c r="OJY30" s="410"/>
      <c r="OJZ30" s="410"/>
      <c r="OKA30" s="410"/>
      <c r="OKB30" s="410"/>
      <c r="OKC30" s="410"/>
      <c r="OKD30" s="410"/>
      <c r="OKE30" s="410"/>
      <c r="OKF30" s="410"/>
      <c r="OKG30" s="410"/>
      <c r="OKH30" s="410"/>
      <c r="OKI30" s="410"/>
      <c r="OKJ30" s="410"/>
      <c r="OKK30" s="410"/>
      <c r="OKL30" s="410"/>
      <c r="OKM30" s="410"/>
      <c r="OKN30" s="410"/>
      <c r="OKO30" s="410"/>
      <c r="OKP30" s="410"/>
      <c r="OKQ30" s="410"/>
      <c r="OKR30" s="410"/>
      <c r="OKS30" s="410"/>
      <c r="OKT30" s="410"/>
      <c r="OKU30" s="410"/>
      <c r="OKV30" s="410"/>
      <c r="OKW30" s="410"/>
      <c r="OKX30" s="410"/>
      <c r="OKY30" s="410"/>
      <c r="OKZ30" s="410"/>
      <c r="OLA30" s="410"/>
      <c r="OLB30" s="410"/>
      <c r="OLC30" s="410"/>
      <c r="OLD30" s="410"/>
      <c r="OLE30" s="410"/>
      <c r="OLF30" s="410"/>
      <c r="OLG30" s="410"/>
      <c r="OLH30" s="410"/>
      <c r="OLI30" s="410"/>
      <c r="OLJ30" s="410"/>
      <c r="OLK30" s="410"/>
      <c r="OLL30" s="410"/>
      <c r="OLM30" s="410"/>
      <c r="OLN30" s="410"/>
      <c r="OLO30" s="410"/>
      <c r="OLP30" s="410"/>
      <c r="OLQ30" s="410"/>
      <c r="OLR30" s="410"/>
      <c r="OLS30" s="410"/>
      <c r="OLT30" s="410"/>
      <c r="OLU30" s="410"/>
      <c r="OLV30" s="410"/>
      <c r="OLW30" s="410"/>
      <c r="OLX30" s="410"/>
      <c r="OLY30" s="410"/>
      <c r="OLZ30" s="410"/>
      <c r="OMA30" s="410"/>
      <c r="OMB30" s="410"/>
      <c r="OMC30" s="410"/>
      <c r="OMD30" s="410"/>
      <c r="OME30" s="410"/>
      <c r="OMF30" s="410"/>
      <c r="OMG30" s="410"/>
      <c r="OMH30" s="410"/>
      <c r="OMI30" s="410"/>
      <c r="OMJ30" s="410"/>
      <c r="OMK30" s="410"/>
      <c r="OML30" s="410"/>
      <c r="OMM30" s="410"/>
      <c r="OMN30" s="410"/>
      <c r="OMO30" s="410"/>
      <c r="OMP30" s="410"/>
      <c r="OMQ30" s="410"/>
      <c r="OMR30" s="410"/>
      <c r="OMS30" s="410"/>
      <c r="OMT30" s="410"/>
      <c r="OMU30" s="410"/>
      <c r="OMV30" s="410"/>
      <c r="OMW30" s="410"/>
      <c r="OMX30" s="410"/>
      <c r="OMY30" s="410"/>
      <c r="OMZ30" s="410"/>
      <c r="ONA30" s="410"/>
      <c r="ONB30" s="410"/>
      <c r="ONC30" s="410"/>
      <c r="OND30" s="410"/>
      <c r="ONE30" s="410"/>
      <c r="ONF30" s="410"/>
      <c r="ONG30" s="410"/>
      <c r="ONH30" s="410"/>
      <c r="ONI30" s="410"/>
      <c r="ONJ30" s="410"/>
      <c r="ONK30" s="410"/>
      <c r="ONL30" s="410"/>
      <c r="ONM30" s="410"/>
      <c r="ONN30" s="410"/>
      <c r="ONO30" s="410"/>
      <c r="ONP30" s="410"/>
      <c r="ONQ30" s="410"/>
      <c r="ONR30" s="410"/>
      <c r="ONS30" s="410"/>
      <c r="ONT30" s="410"/>
      <c r="ONU30" s="410"/>
      <c r="ONV30" s="410"/>
      <c r="ONW30" s="410"/>
      <c r="ONX30" s="410"/>
      <c r="ONY30" s="410"/>
      <c r="ONZ30" s="410"/>
      <c r="OOA30" s="410"/>
      <c r="OOB30" s="410"/>
      <c r="OOC30" s="410"/>
      <c r="OOD30" s="410"/>
      <c r="OOE30" s="410"/>
      <c r="OOF30" s="410"/>
      <c r="OOG30" s="410"/>
      <c r="OOH30" s="410"/>
      <c r="OOI30" s="410"/>
      <c r="OOJ30" s="410"/>
      <c r="OOK30" s="410"/>
      <c r="OOL30" s="410"/>
      <c r="OOM30" s="410"/>
      <c r="OON30" s="410"/>
      <c r="OOO30" s="410"/>
      <c r="OOP30" s="410"/>
      <c r="OOQ30" s="410"/>
      <c r="OOR30" s="410"/>
      <c r="OOS30" s="410"/>
      <c r="OOT30" s="410"/>
      <c r="OOU30" s="410"/>
      <c r="OOV30" s="410"/>
      <c r="OOW30" s="410"/>
      <c r="OOX30" s="410"/>
      <c r="OOY30" s="410"/>
      <c r="OOZ30" s="410"/>
      <c r="OPA30" s="410"/>
      <c r="OPB30" s="410"/>
      <c r="OPC30" s="410"/>
      <c r="OPD30" s="410"/>
      <c r="OPE30" s="410"/>
      <c r="OPF30" s="410"/>
      <c r="OPG30" s="410"/>
      <c r="OPH30" s="410"/>
      <c r="OPI30" s="410"/>
      <c r="OPJ30" s="410"/>
      <c r="OPK30" s="410"/>
      <c r="OPL30" s="410"/>
      <c r="OPM30" s="410"/>
      <c r="OPN30" s="410"/>
      <c r="OPO30" s="410"/>
      <c r="OPP30" s="410"/>
      <c r="OPQ30" s="410"/>
      <c r="OPR30" s="410"/>
      <c r="OPS30" s="410"/>
      <c r="OPT30" s="410"/>
      <c r="OPU30" s="410"/>
      <c r="OPV30" s="410"/>
      <c r="OPW30" s="410"/>
      <c r="OPX30" s="410"/>
      <c r="OPY30" s="410"/>
      <c r="OPZ30" s="410"/>
      <c r="OQA30" s="410"/>
      <c r="OQB30" s="410"/>
      <c r="OQC30" s="410"/>
      <c r="OQD30" s="410"/>
      <c r="OQE30" s="410"/>
      <c r="OQF30" s="410"/>
      <c r="OQG30" s="410"/>
      <c r="OQH30" s="410"/>
      <c r="OQI30" s="410"/>
      <c r="OQJ30" s="410"/>
      <c r="OQK30" s="410"/>
      <c r="OQL30" s="410"/>
      <c r="OQM30" s="410"/>
      <c r="OQN30" s="410"/>
      <c r="OQO30" s="410"/>
      <c r="OQP30" s="410"/>
      <c r="OQQ30" s="410"/>
      <c r="OQR30" s="410"/>
      <c r="OQS30" s="410"/>
      <c r="OQT30" s="410"/>
      <c r="OQU30" s="410"/>
      <c r="OQV30" s="410"/>
      <c r="OQW30" s="410"/>
      <c r="OQX30" s="410"/>
      <c r="OQY30" s="410"/>
      <c r="OQZ30" s="410"/>
      <c r="ORA30" s="410"/>
      <c r="ORB30" s="410"/>
      <c r="ORC30" s="410"/>
      <c r="ORD30" s="410"/>
      <c r="ORE30" s="410"/>
      <c r="ORF30" s="410"/>
      <c r="ORG30" s="410"/>
      <c r="ORH30" s="410"/>
      <c r="ORI30" s="410"/>
      <c r="ORJ30" s="410"/>
      <c r="ORK30" s="410"/>
      <c r="ORL30" s="410"/>
      <c r="ORM30" s="410"/>
      <c r="ORN30" s="410"/>
      <c r="ORO30" s="410"/>
      <c r="ORP30" s="410"/>
      <c r="ORQ30" s="410"/>
      <c r="ORR30" s="410"/>
      <c r="ORS30" s="410"/>
      <c r="ORT30" s="410"/>
      <c r="ORU30" s="410"/>
      <c r="ORV30" s="410"/>
      <c r="ORW30" s="410"/>
      <c r="ORX30" s="410"/>
      <c r="ORY30" s="410"/>
      <c r="ORZ30" s="410"/>
      <c r="OSA30" s="410"/>
      <c r="OSB30" s="410"/>
      <c r="OSC30" s="410"/>
      <c r="OSD30" s="410"/>
      <c r="OSE30" s="410"/>
      <c r="OSF30" s="410"/>
      <c r="OSG30" s="410"/>
      <c r="OSH30" s="410"/>
      <c r="OSI30" s="410"/>
      <c r="OSJ30" s="410"/>
      <c r="OSK30" s="410"/>
      <c r="OSL30" s="410"/>
      <c r="OSM30" s="410"/>
      <c r="OSN30" s="410"/>
      <c r="OSO30" s="410"/>
      <c r="OSP30" s="410"/>
      <c r="OSQ30" s="410"/>
      <c r="OSR30" s="410"/>
      <c r="OSS30" s="410"/>
      <c r="OST30" s="410"/>
      <c r="OSU30" s="410"/>
      <c r="OSV30" s="410"/>
      <c r="OSW30" s="410"/>
      <c r="OSX30" s="410"/>
      <c r="OSY30" s="410"/>
      <c r="OSZ30" s="410"/>
      <c r="OTA30" s="410"/>
      <c r="OTB30" s="410"/>
      <c r="OTC30" s="410"/>
      <c r="OTD30" s="410"/>
      <c r="OTE30" s="410"/>
      <c r="OTF30" s="410"/>
      <c r="OTG30" s="410"/>
      <c r="OTH30" s="410"/>
      <c r="OTI30" s="410"/>
      <c r="OTJ30" s="410"/>
      <c r="OTK30" s="410"/>
      <c r="OTL30" s="410"/>
      <c r="OTM30" s="410"/>
      <c r="OTN30" s="410"/>
      <c r="OTO30" s="410"/>
      <c r="OTP30" s="410"/>
      <c r="OTQ30" s="410"/>
      <c r="OTR30" s="410"/>
      <c r="OTS30" s="410"/>
      <c r="OTT30" s="410"/>
      <c r="OTU30" s="410"/>
      <c r="OTV30" s="410"/>
      <c r="OTW30" s="410"/>
      <c r="OTX30" s="410"/>
      <c r="OTY30" s="410"/>
      <c r="OTZ30" s="410"/>
      <c r="OUA30" s="410"/>
      <c r="OUB30" s="410"/>
      <c r="OUC30" s="410"/>
      <c r="OUD30" s="410"/>
      <c r="OUE30" s="410"/>
      <c r="OUF30" s="410"/>
      <c r="OUG30" s="410"/>
      <c r="OUH30" s="410"/>
      <c r="OUI30" s="410"/>
      <c r="OUJ30" s="410"/>
      <c r="OUK30" s="410"/>
      <c r="OUL30" s="410"/>
      <c r="OUM30" s="410"/>
      <c r="OUN30" s="410"/>
      <c r="OUO30" s="410"/>
      <c r="OUP30" s="410"/>
      <c r="OUQ30" s="410"/>
      <c r="OUR30" s="410"/>
      <c r="OUS30" s="410"/>
      <c r="OUT30" s="410"/>
      <c r="OUU30" s="410"/>
      <c r="OUV30" s="410"/>
      <c r="OUW30" s="410"/>
      <c r="OUX30" s="410"/>
      <c r="OUY30" s="410"/>
      <c r="OUZ30" s="410"/>
      <c r="OVA30" s="410"/>
      <c r="OVB30" s="410"/>
      <c r="OVC30" s="410"/>
      <c r="OVD30" s="410"/>
      <c r="OVE30" s="410"/>
      <c r="OVF30" s="410"/>
      <c r="OVG30" s="410"/>
      <c r="OVH30" s="410"/>
      <c r="OVI30" s="410"/>
      <c r="OVJ30" s="410"/>
      <c r="OVK30" s="410"/>
      <c r="OVL30" s="410"/>
      <c r="OVM30" s="410"/>
      <c r="OVN30" s="410"/>
      <c r="OVO30" s="410"/>
      <c r="OVP30" s="410"/>
      <c r="OVQ30" s="410"/>
      <c r="OVR30" s="410"/>
      <c r="OVS30" s="410"/>
      <c r="OVT30" s="410"/>
      <c r="OVU30" s="410"/>
      <c r="OVV30" s="410"/>
      <c r="OVW30" s="410"/>
      <c r="OVX30" s="410"/>
      <c r="OVY30" s="410"/>
      <c r="OVZ30" s="410"/>
      <c r="OWA30" s="410"/>
      <c r="OWB30" s="410"/>
      <c r="OWC30" s="410"/>
      <c r="OWD30" s="410"/>
      <c r="OWE30" s="410"/>
      <c r="OWF30" s="410"/>
      <c r="OWG30" s="410"/>
      <c r="OWH30" s="410"/>
      <c r="OWI30" s="410"/>
      <c r="OWJ30" s="410"/>
      <c r="OWK30" s="410"/>
      <c r="OWL30" s="410"/>
      <c r="OWM30" s="410"/>
      <c r="OWN30" s="410"/>
      <c r="OWO30" s="410"/>
      <c r="OWP30" s="410"/>
      <c r="OWQ30" s="410"/>
      <c r="OWR30" s="410"/>
      <c r="OWS30" s="410"/>
      <c r="OWT30" s="410"/>
      <c r="OWU30" s="410"/>
      <c r="OWV30" s="410"/>
      <c r="OWW30" s="410"/>
      <c r="OWX30" s="410"/>
      <c r="OWY30" s="410"/>
      <c r="OWZ30" s="410"/>
      <c r="OXA30" s="410"/>
      <c r="OXB30" s="410"/>
      <c r="OXC30" s="410"/>
      <c r="OXD30" s="410"/>
      <c r="OXE30" s="410"/>
      <c r="OXF30" s="410"/>
      <c r="OXG30" s="410"/>
      <c r="OXH30" s="410"/>
      <c r="OXI30" s="410"/>
      <c r="OXJ30" s="410"/>
      <c r="OXK30" s="410"/>
      <c r="OXL30" s="410"/>
      <c r="OXM30" s="410"/>
      <c r="OXN30" s="410"/>
      <c r="OXO30" s="410"/>
      <c r="OXP30" s="410"/>
      <c r="OXQ30" s="410"/>
      <c r="OXR30" s="410"/>
      <c r="OXS30" s="410"/>
      <c r="OXT30" s="410"/>
      <c r="OXU30" s="410"/>
      <c r="OXV30" s="410"/>
      <c r="OXW30" s="410"/>
      <c r="OXX30" s="410"/>
      <c r="OXY30" s="410"/>
      <c r="OXZ30" s="410"/>
      <c r="OYA30" s="410"/>
      <c r="OYB30" s="410"/>
      <c r="OYC30" s="410"/>
      <c r="OYD30" s="410"/>
      <c r="OYE30" s="410"/>
      <c r="OYF30" s="410"/>
      <c r="OYG30" s="410"/>
      <c r="OYH30" s="410"/>
      <c r="OYI30" s="410"/>
      <c r="OYJ30" s="410"/>
      <c r="OYK30" s="410"/>
      <c r="OYL30" s="410"/>
      <c r="OYM30" s="410"/>
      <c r="OYN30" s="410"/>
      <c r="OYO30" s="410"/>
      <c r="OYP30" s="410"/>
      <c r="OYQ30" s="410"/>
      <c r="OYR30" s="410"/>
      <c r="OYS30" s="410"/>
      <c r="OYT30" s="410"/>
      <c r="OYU30" s="410"/>
      <c r="OYV30" s="410"/>
      <c r="OYW30" s="410"/>
      <c r="OYX30" s="410"/>
      <c r="OYY30" s="410"/>
      <c r="OYZ30" s="410"/>
      <c r="OZA30" s="410"/>
      <c r="OZB30" s="410"/>
      <c r="OZC30" s="410"/>
      <c r="OZD30" s="410"/>
      <c r="OZE30" s="410"/>
      <c r="OZF30" s="410"/>
      <c r="OZG30" s="410"/>
      <c r="OZH30" s="410"/>
      <c r="OZI30" s="410"/>
      <c r="OZJ30" s="410"/>
      <c r="OZK30" s="410"/>
      <c r="OZL30" s="410"/>
      <c r="OZM30" s="410"/>
      <c r="OZN30" s="410"/>
      <c r="OZO30" s="410"/>
      <c r="OZP30" s="410"/>
      <c r="OZQ30" s="410"/>
      <c r="OZR30" s="410"/>
      <c r="OZS30" s="410"/>
      <c r="OZT30" s="410"/>
      <c r="OZU30" s="410"/>
      <c r="OZV30" s="410"/>
      <c r="OZW30" s="410"/>
      <c r="OZX30" s="410"/>
      <c r="OZY30" s="410"/>
      <c r="OZZ30" s="410"/>
      <c r="PAA30" s="410"/>
      <c r="PAB30" s="410"/>
      <c r="PAC30" s="410"/>
      <c r="PAD30" s="410"/>
      <c r="PAE30" s="410"/>
      <c r="PAF30" s="410"/>
      <c r="PAG30" s="410"/>
      <c r="PAH30" s="410"/>
      <c r="PAI30" s="410"/>
      <c r="PAJ30" s="410"/>
      <c r="PAK30" s="410"/>
      <c r="PAL30" s="410"/>
      <c r="PAM30" s="410"/>
      <c r="PAN30" s="410"/>
      <c r="PAO30" s="410"/>
      <c r="PAP30" s="410"/>
      <c r="PAQ30" s="410"/>
      <c r="PAR30" s="410"/>
      <c r="PAS30" s="410"/>
      <c r="PAT30" s="410"/>
      <c r="PAU30" s="410"/>
      <c r="PAV30" s="410"/>
      <c r="PAW30" s="410"/>
      <c r="PAX30" s="410"/>
      <c r="PAY30" s="410"/>
      <c r="PAZ30" s="410"/>
      <c r="PBA30" s="410"/>
      <c r="PBB30" s="410"/>
      <c r="PBC30" s="410"/>
      <c r="PBD30" s="410"/>
      <c r="PBE30" s="410"/>
      <c r="PBF30" s="410"/>
      <c r="PBG30" s="410"/>
      <c r="PBH30" s="410"/>
      <c r="PBI30" s="410"/>
      <c r="PBJ30" s="410"/>
      <c r="PBK30" s="410"/>
      <c r="PBL30" s="410"/>
      <c r="PBM30" s="410"/>
      <c r="PBN30" s="410"/>
      <c r="PBO30" s="410"/>
      <c r="PBP30" s="410"/>
      <c r="PBQ30" s="410"/>
      <c r="PBR30" s="410"/>
      <c r="PBS30" s="410"/>
      <c r="PBT30" s="410"/>
      <c r="PBU30" s="410"/>
      <c r="PBV30" s="410"/>
      <c r="PBW30" s="410"/>
      <c r="PBX30" s="410"/>
      <c r="PBY30" s="410"/>
      <c r="PBZ30" s="410"/>
      <c r="PCA30" s="410"/>
      <c r="PCB30" s="410"/>
      <c r="PCC30" s="410"/>
      <c r="PCD30" s="410"/>
      <c r="PCE30" s="410"/>
      <c r="PCF30" s="410"/>
      <c r="PCG30" s="410"/>
      <c r="PCH30" s="410"/>
      <c r="PCI30" s="410"/>
      <c r="PCJ30" s="410"/>
      <c r="PCK30" s="410"/>
      <c r="PCL30" s="410"/>
      <c r="PCM30" s="410"/>
      <c r="PCN30" s="410"/>
      <c r="PCO30" s="410"/>
      <c r="PCP30" s="410"/>
      <c r="PCQ30" s="410"/>
      <c r="PCR30" s="410"/>
      <c r="PCS30" s="410"/>
      <c r="PCT30" s="410"/>
      <c r="PCU30" s="410"/>
      <c r="PCV30" s="410"/>
      <c r="PCW30" s="410"/>
      <c r="PCX30" s="410"/>
      <c r="PCY30" s="410"/>
      <c r="PCZ30" s="410"/>
      <c r="PDA30" s="410"/>
      <c r="PDB30" s="410"/>
      <c r="PDC30" s="410"/>
      <c r="PDD30" s="410"/>
      <c r="PDE30" s="410"/>
      <c r="PDF30" s="410"/>
      <c r="PDG30" s="410"/>
      <c r="PDH30" s="410"/>
      <c r="PDI30" s="410"/>
      <c r="PDJ30" s="410"/>
      <c r="PDK30" s="410"/>
      <c r="PDL30" s="410"/>
      <c r="PDM30" s="410"/>
      <c r="PDN30" s="410"/>
      <c r="PDO30" s="410"/>
      <c r="PDP30" s="410"/>
      <c r="PDQ30" s="410"/>
      <c r="PDR30" s="410"/>
      <c r="PDS30" s="410"/>
      <c r="PDT30" s="410"/>
      <c r="PDU30" s="410"/>
      <c r="PDV30" s="410"/>
      <c r="PDW30" s="410"/>
      <c r="PDX30" s="410"/>
      <c r="PDY30" s="410"/>
      <c r="PDZ30" s="410"/>
      <c r="PEA30" s="410"/>
      <c r="PEB30" s="410"/>
      <c r="PEC30" s="410"/>
      <c r="PED30" s="410"/>
      <c r="PEE30" s="410"/>
      <c r="PEF30" s="410"/>
      <c r="PEG30" s="410"/>
      <c r="PEH30" s="410"/>
      <c r="PEI30" s="410"/>
      <c r="PEJ30" s="410"/>
      <c r="PEK30" s="410"/>
      <c r="PEL30" s="410"/>
      <c r="PEM30" s="410"/>
      <c r="PEN30" s="410"/>
      <c r="PEO30" s="410"/>
      <c r="PEP30" s="410"/>
      <c r="PEQ30" s="410"/>
      <c r="PER30" s="410"/>
      <c r="PES30" s="410"/>
      <c r="PET30" s="410"/>
      <c r="PEU30" s="410"/>
      <c r="PEV30" s="410"/>
      <c r="PEW30" s="410"/>
      <c r="PEX30" s="410"/>
      <c r="PEY30" s="410"/>
      <c r="PEZ30" s="410"/>
      <c r="PFA30" s="410"/>
      <c r="PFB30" s="410"/>
      <c r="PFC30" s="410"/>
      <c r="PFD30" s="410"/>
      <c r="PFE30" s="410"/>
      <c r="PFF30" s="410"/>
      <c r="PFG30" s="410"/>
      <c r="PFH30" s="410"/>
      <c r="PFI30" s="410"/>
      <c r="PFJ30" s="410"/>
      <c r="PFK30" s="410"/>
      <c r="PFL30" s="410"/>
      <c r="PFM30" s="410"/>
      <c r="PFN30" s="410"/>
      <c r="PFO30" s="410"/>
      <c r="PFP30" s="410"/>
      <c r="PFQ30" s="410"/>
      <c r="PFR30" s="410"/>
      <c r="PFS30" s="410"/>
      <c r="PFT30" s="410"/>
      <c r="PFU30" s="410"/>
      <c r="PFV30" s="410"/>
      <c r="PFW30" s="410"/>
      <c r="PFX30" s="410"/>
      <c r="PFY30" s="410"/>
      <c r="PFZ30" s="410"/>
      <c r="PGA30" s="410"/>
      <c r="PGB30" s="410"/>
      <c r="PGC30" s="410"/>
      <c r="PGD30" s="410"/>
      <c r="PGE30" s="410"/>
      <c r="PGF30" s="410"/>
      <c r="PGG30" s="410"/>
      <c r="PGH30" s="410"/>
      <c r="PGI30" s="410"/>
      <c r="PGJ30" s="410"/>
      <c r="PGK30" s="410"/>
      <c r="PGL30" s="410"/>
      <c r="PGM30" s="410"/>
      <c r="PGN30" s="410"/>
      <c r="PGO30" s="410"/>
      <c r="PGP30" s="410"/>
      <c r="PGQ30" s="410"/>
      <c r="PGR30" s="410"/>
      <c r="PGS30" s="410"/>
      <c r="PGT30" s="410"/>
      <c r="PGU30" s="410"/>
      <c r="PGV30" s="410"/>
      <c r="PGW30" s="410"/>
      <c r="PGX30" s="410"/>
      <c r="PGY30" s="410"/>
      <c r="PGZ30" s="410"/>
      <c r="PHA30" s="410"/>
      <c r="PHB30" s="410"/>
      <c r="PHC30" s="410"/>
      <c r="PHD30" s="410"/>
      <c r="PHE30" s="410"/>
      <c r="PHF30" s="410"/>
      <c r="PHG30" s="410"/>
      <c r="PHH30" s="410"/>
      <c r="PHI30" s="410"/>
      <c r="PHJ30" s="410"/>
      <c r="PHK30" s="410"/>
      <c r="PHL30" s="410"/>
      <c r="PHM30" s="410"/>
      <c r="PHN30" s="410"/>
      <c r="PHO30" s="410"/>
      <c r="PHP30" s="410"/>
      <c r="PHQ30" s="410"/>
      <c r="PHR30" s="410"/>
      <c r="PHS30" s="410"/>
      <c r="PHT30" s="410"/>
      <c r="PHU30" s="410"/>
      <c r="PHV30" s="410"/>
      <c r="PHW30" s="410"/>
      <c r="PHX30" s="410"/>
      <c r="PHY30" s="410"/>
      <c r="PHZ30" s="410"/>
      <c r="PIA30" s="410"/>
      <c r="PIB30" s="410"/>
      <c r="PIC30" s="410"/>
      <c r="PID30" s="410"/>
      <c r="PIE30" s="410"/>
      <c r="PIF30" s="410"/>
      <c r="PIG30" s="410"/>
      <c r="PIH30" s="410"/>
      <c r="PII30" s="410"/>
      <c r="PIJ30" s="410"/>
      <c r="PIK30" s="410"/>
      <c r="PIL30" s="410"/>
      <c r="PIM30" s="410"/>
      <c r="PIN30" s="410"/>
      <c r="PIO30" s="410"/>
      <c r="PIP30" s="410"/>
      <c r="PIQ30" s="410"/>
      <c r="PIR30" s="410"/>
      <c r="PIS30" s="410"/>
      <c r="PIT30" s="410"/>
      <c r="PIU30" s="410"/>
      <c r="PIV30" s="410"/>
      <c r="PIW30" s="410"/>
      <c r="PIX30" s="410"/>
      <c r="PIY30" s="410"/>
      <c r="PIZ30" s="410"/>
      <c r="PJA30" s="410"/>
      <c r="PJB30" s="410"/>
      <c r="PJC30" s="410"/>
      <c r="PJD30" s="410"/>
      <c r="PJE30" s="410"/>
      <c r="PJF30" s="410"/>
      <c r="PJG30" s="410"/>
      <c r="PJH30" s="410"/>
      <c r="PJI30" s="410"/>
      <c r="PJJ30" s="410"/>
      <c r="PJK30" s="410"/>
      <c r="PJL30" s="410"/>
      <c r="PJM30" s="410"/>
      <c r="PJN30" s="410"/>
      <c r="PJO30" s="410"/>
      <c r="PJP30" s="410"/>
      <c r="PJQ30" s="410"/>
      <c r="PJR30" s="410"/>
      <c r="PJS30" s="410"/>
      <c r="PJT30" s="410"/>
      <c r="PJU30" s="410"/>
      <c r="PJV30" s="410"/>
      <c r="PJW30" s="410"/>
      <c r="PJX30" s="410"/>
      <c r="PJY30" s="410"/>
      <c r="PJZ30" s="410"/>
      <c r="PKA30" s="410"/>
      <c r="PKB30" s="410"/>
      <c r="PKC30" s="410"/>
      <c r="PKD30" s="410"/>
      <c r="PKE30" s="410"/>
      <c r="PKF30" s="410"/>
      <c r="PKG30" s="410"/>
      <c r="PKH30" s="410"/>
      <c r="PKI30" s="410"/>
      <c r="PKJ30" s="410"/>
      <c r="PKK30" s="410"/>
      <c r="PKL30" s="410"/>
      <c r="PKM30" s="410"/>
      <c r="PKN30" s="410"/>
      <c r="PKO30" s="410"/>
      <c r="PKP30" s="410"/>
      <c r="PKQ30" s="410"/>
      <c r="PKR30" s="410"/>
      <c r="PKS30" s="410"/>
      <c r="PKT30" s="410"/>
      <c r="PKU30" s="410"/>
      <c r="PKV30" s="410"/>
      <c r="PKW30" s="410"/>
      <c r="PKX30" s="410"/>
      <c r="PKY30" s="410"/>
      <c r="PKZ30" s="410"/>
      <c r="PLA30" s="410"/>
      <c r="PLB30" s="410"/>
      <c r="PLC30" s="410"/>
      <c r="PLD30" s="410"/>
      <c r="PLE30" s="410"/>
      <c r="PLF30" s="410"/>
      <c r="PLG30" s="410"/>
      <c r="PLH30" s="410"/>
      <c r="PLI30" s="410"/>
      <c r="PLJ30" s="410"/>
      <c r="PLK30" s="410"/>
      <c r="PLL30" s="410"/>
      <c r="PLM30" s="410"/>
      <c r="PLN30" s="410"/>
      <c r="PLO30" s="410"/>
      <c r="PLP30" s="410"/>
      <c r="PLQ30" s="410"/>
      <c r="PLR30" s="410"/>
      <c r="PLS30" s="410"/>
      <c r="PLT30" s="410"/>
      <c r="PLU30" s="410"/>
      <c r="PLV30" s="410"/>
      <c r="PLW30" s="410"/>
      <c r="PLX30" s="410"/>
      <c r="PLY30" s="410"/>
      <c r="PLZ30" s="410"/>
      <c r="PMA30" s="410"/>
      <c r="PMB30" s="410"/>
      <c r="PMC30" s="410"/>
      <c r="PMD30" s="410"/>
      <c r="PME30" s="410"/>
      <c r="PMF30" s="410"/>
      <c r="PMG30" s="410"/>
      <c r="PMH30" s="410"/>
      <c r="PMI30" s="410"/>
      <c r="PMJ30" s="410"/>
      <c r="PMK30" s="410"/>
      <c r="PML30" s="410"/>
      <c r="PMM30" s="410"/>
      <c r="PMN30" s="410"/>
      <c r="PMO30" s="410"/>
      <c r="PMP30" s="410"/>
      <c r="PMQ30" s="410"/>
      <c r="PMR30" s="410"/>
      <c r="PMS30" s="410"/>
      <c r="PMT30" s="410"/>
      <c r="PMU30" s="410"/>
      <c r="PMV30" s="410"/>
      <c r="PMW30" s="410"/>
      <c r="PMX30" s="410"/>
      <c r="PMY30" s="410"/>
      <c r="PMZ30" s="410"/>
      <c r="PNA30" s="410"/>
      <c r="PNB30" s="410"/>
      <c r="PNC30" s="410"/>
      <c r="PND30" s="410"/>
      <c r="PNE30" s="410"/>
      <c r="PNF30" s="410"/>
      <c r="PNG30" s="410"/>
      <c r="PNH30" s="410"/>
      <c r="PNI30" s="410"/>
      <c r="PNJ30" s="410"/>
      <c r="PNK30" s="410"/>
      <c r="PNL30" s="410"/>
      <c r="PNM30" s="410"/>
      <c r="PNN30" s="410"/>
      <c r="PNO30" s="410"/>
      <c r="PNP30" s="410"/>
      <c r="PNQ30" s="410"/>
      <c r="PNR30" s="410"/>
      <c r="PNS30" s="410"/>
      <c r="PNT30" s="410"/>
      <c r="PNU30" s="410"/>
      <c r="PNV30" s="410"/>
      <c r="PNW30" s="410"/>
      <c r="PNX30" s="410"/>
      <c r="PNY30" s="410"/>
      <c r="PNZ30" s="410"/>
      <c r="POA30" s="410"/>
      <c r="POB30" s="410"/>
      <c r="POC30" s="410"/>
      <c r="POD30" s="410"/>
      <c r="POE30" s="410"/>
      <c r="POF30" s="410"/>
      <c r="POG30" s="410"/>
      <c r="POH30" s="410"/>
      <c r="POI30" s="410"/>
      <c r="POJ30" s="410"/>
      <c r="POK30" s="410"/>
      <c r="POL30" s="410"/>
      <c r="POM30" s="410"/>
      <c r="PON30" s="410"/>
      <c r="POO30" s="410"/>
      <c r="POP30" s="410"/>
      <c r="POQ30" s="410"/>
      <c r="POR30" s="410"/>
      <c r="POS30" s="410"/>
      <c r="POT30" s="410"/>
      <c r="POU30" s="410"/>
      <c r="POV30" s="410"/>
      <c r="POW30" s="410"/>
      <c r="POX30" s="410"/>
      <c r="POY30" s="410"/>
      <c r="POZ30" s="410"/>
      <c r="PPA30" s="410"/>
      <c r="PPB30" s="410"/>
      <c r="PPC30" s="410"/>
      <c r="PPD30" s="410"/>
      <c r="PPE30" s="410"/>
      <c r="PPF30" s="410"/>
      <c r="PPG30" s="410"/>
      <c r="PPH30" s="410"/>
      <c r="PPI30" s="410"/>
      <c r="PPJ30" s="410"/>
      <c r="PPK30" s="410"/>
      <c r="PPL30" s="410"/>
      <c r="PPM30" s="410"/>
      <c r="PPN30" s="410"/>
      <c r="PPO30" s="410"/>
      <c r="PPP30" s="410"/>
      <c r="PPQ30" s="410"/>
      <c r="PPR30" s="410"/>
      <c r="PPS30" s="410"/>
      <c r="PPT30" s="410"/>
      <c r="PPU30" s="410"/>
      <c r="PPV30" s="410"/>
      <c r="PPW30" s="410"/>
      <c r="PPX30" s="410"/>
      <c r="PPY30" s="410"/>
      <c r="PPZ30" s="410"/>
      <c r="PQA30" s="410"/>
      <c r="PQB30" s="410"/>
      <c r="PQC30" s="410"/>
      <c r="PQD30" s="410"/>
      <c r="PQE30" s="410"/>
      <c r="PQF30" s="410"/>
      <c r="PQG30" s="410"/>
      <c r="PQH30" s="410"/>
      <c r="PQI30" s="410"/>
      <c r="PQJ30" s="410"/>
      <c r="PQK30" s="410"/>
      <c r="PQL30" s="410"/>
      <c r="PQM30" s="410"/>
      <c r="PQN30" s="410"/>
      <c r="PQO30" s="410"/>
      <c r="PQP30" s="410"/>
      <c r="PQQ30" s="410"/>
      <c r="PQR30" s="410"/>
      <c r="PQS30" s="410"/>
      <c r="PQT30" s="410"/>
      <c r="PQU30" s="410"/>
      <c r="PQV30" s="410"/>
      <c r="PQW30" s="410"/>
      <c r="PQX30" s="410"/>
      <c r="PQY30" s="410"/>
      <c r="PQZ30" s="410"/>
      <c r="PRA30" s="410"/>
      <c r="PRB30" s="410"/>
      <c r="PRC30" s="410"/>
      <c r="PRD30" s="410"/>
      <c r="PRE30" s="410"/>
      <c r="PRF30" s="410"/>
      <c r="PRG30" s="410"/>
      <c r="PRH30" s="410"/>
      <c r="PRI30" s="410"/>
      <c r="PRJ30" s="410"/>
      <c r="PRK30" s="410"/>
      <c r="PRL30" s="410"/>
      <c r="PRM30" s="410"/>
      <c r="PRN30" s="410"/>
      <c r="PRO30" s="410"/>
      <c r="PRP30" s="410"/>
      <c r="PRQ30" s="410"/>
      <c r="PRR30" s="410"/>
      <c r="PRS30" s="410"/>
      <c r="PRT30" s="410"/>
      <c r="PRU30" s="410"/>
      <c r="PRV30" s="410"/>
      <c r="PRW30" s="410"/>
      <c r="PRX30" s="410"/>
      <c r="PRY30" s="410"/>
      <c r="PRZ30" s="410"/>
      <c r="PSA30" s="410"/>
      <c r="PSB30" s="410"/>
      <c r="PSC30" s="410"/>
      <c r="PSD30" s="410"/>
      <c r="PSE30" s="410"/>
      <c r="PSF30" s="410"/>
      <c r="PSG30" s="410"/>
      <c r="PSH30" s="410"/>
      <c r="PSI30" s="410"/>
      <c r="PSJ30" s="410"/>
      <c r="PSK30" s="410"/>
      <c r="PSL30" s="410"/>
      <c r="PSM30" s="410"/>
      <c r="PSN30" s="410"/>
      <c r="PSO30" s="410"/>
      <c r="PSP30" s="410"/>
      <c r="PSQ30" s="410"/>
      <c r="PSR30" s="410"/>
      <c r="PSS30" s="410"/>
      <c r="PST30" s="410"/>
      <c r="PSU30" s="410"/>
      <c r="PSV30" s="410"/>
      <c r="PSW30" s="410"/>
      <c r="PSX30" s="410"/>
      <c r="PSY30" s="410"/>
      <c r="PSZ30" s="410"/>
      <c r="PTA30" s="410"/>
      <c r="PTB30" s="410"/>
      <c r="PTC30" s="410"/>
      <c r="PTD30" s="410"/>
      <c r="PTE30" s="410"/>
      <c r="PTF30" s="410"/>
      <c r="PTG30" s="410"/>
      <c r="PTH30" s="410"/>
      <c r="PTI30" s="410"/>
      <c r="PTJ30" s="410"/>
      <c r="PTK30" s="410"/>
      <c r="PTL30" s="410"/>
      <c r="PTM30" s="410"/>
      <c r="PTN30" s="410"/>
      <c r="PTO30" s="410"/>
      <c r="PTP30" s="410"/>
      <c r="PTQ30" s="410"/>
      <c r="PTR30" s="410"/>
      <c r="PTS30" s="410"/>
      <c r="PTT30" s="410"/>
      <c r="PTU30" s="410"/>
      <c r="PTV30" s="410"/>
      <c r="PTW30" s="410"/>
      <c r="PTX30" s="410"/>
      <c r="PTY30" s="410"/>
      <c r="PTZ30" s="410"/>
      <c r="PUA30" s="410"/>
      <c r="PUB30" s="410"/>
      <c r="PUC30" s="410"/>
      <c r="PUD30" s="410"/>
      <c r="PUE30" s="410"/>
      <c r="PUF30" s="410"/>
      <c r="PUG30" s="410"/>
      <c r="PUH30" s="410"/>
      <c r="PUI30" s="410"/>
      <c r="PUJ30" s="410"/>
      <c r="PUK30" s="410"/>
      <c r="PUL30" s="410"/>
      <c r="PUM30" s="410"/>
      <c r="PUN30" s="410"/>
      <c r="PUO30" s="410"/>
      <c r="PUP30" s="410"/>
      <c r="PUQ30" s="410"/>
      <c r="PUR30" s="410"/>
      <c r="PUS30" s="410"/>
      <c r="PUT30" s="410"/>
      <c r="PUU30" s="410"/>
      <c r="PUV30" s="410"/>
      <c r="PUW30" s="410"/>
      <c r="PUX30" s="410"/>
      <c r="PUY30" s="410"/>
      <c r="PUZ30" s="410"/>
      <c r="PVA30" s="410"/>
      <c r="PVB30" s="410"/>
      <c r="PVC30" s="410"/>
      <c r="PVD30" s="410"/>
      <c r="PVE30" s="410"/>
      <c r="PVF30" s="410"/>
      <c r="PVG30" s="410"/>
      <c r="PVH30" s="410"/>
      <c r="PVI30" s="410"/>
      <c r="PVJ30" s="410"/>
      <c r="PVK30" s="410"/>
      <c r="PVL30" s="410"/>
      <c r="PVM30" s="410"/>
      <c r="PVN30" s="410"/>
      <c r="PVO30" s="410"/>
      <c r="PVP30" s="410"/>
      <c r="PVQ30" s="410"/>
      <c r="PVR30" s="410"/>
      <c r="PVS30" s="410"/>
      <c r="PVT30" s="410"/>
      <c r="PVU30" s="410"/>
      <c r="PVV30" s="410"/>
      <c r="PVW30" s="410"/>
      <c r="PVX30" s="410"/>
      <c r="PVY30" s="410"/>
      <c r="PVZ30" s="410"/>
      <c r="PWA30" s="410"/>
      <c r="PWB30" s="410"/>
      <c r="PWC30" s="410"/>
      <c r="PWD30" s="410"/>
      <c r="PWE30" s="410"/>
      <c r="PWF30" s="410"/>
      <c r="PWG30" s="410"/>
      <c r="PWH30" s="410"/>
      <c r="PWI30" s="410"/>
      <c r="PWJ30" s="410"/>
      <c r="PWK30" s="410"/>
      <c r="PWL30" s="410"/>
      <c r="PWM30" s="410"/>
      <c r="PWN30" s="410"/>
      <c r="PWO30" s="410"/>
      <c r="PWP30" s="410"/>
      <c r="PWQ30" s="410"/>
      <c r="PWR30" s="410"/>
      <c r="PWS30" s="410"/>
      <c r="PWT30" s="410"/>
      <c r="PWU30" s="410"/>
      <c r="PWV30" s="410"/>
      <c r="PWW30" s="410"/>
      <c r="PWX30" s="410"/>
      <c r="PWY30" s="410"/>
      <c r="PWZ30" s="410"/>
      <c r="PXA30" s="410"/>
      <c r="PXB30" s="410"/>
      <c r="PXC30" s="410"/>
      <c r="PXD30" s="410"/>
      <c r="PXE30" s="410"/>
      <c r="PXF30" s="410"/>
      <c r="PXG30" s="410"/>
      <c r="PXH30" s="410"/>
      <c r="PXI30" s="410"/>
      <c r="PXJ30" s="410"/>
      <c r="PXK30" s="410"/>
      <c r="PXL30" s="410"/>
      <c r="PXM30" s="410"/>
      <c r="PXN30" s="410"/>
      <c r="PXO30" s="410"/>
      <c r="PXP30" s="410"/>
      <c r="PXQ30" s="410"/>
      <c r="PXR30" s="410"/>
      <c r="PXS30" s="410"/>
      <c r="PXT30" s="410"/>
      <c r="PXU30" s="410"/>
      <c r="PXV30" s="410"/>
      <c r="PXW30" s="410"/>
      <c r="PXX30" s="410"/>
      <c r="PXY30" s="410"/>
      <c r="PXZ30" s="410"/>
      <c r="PYA30" s="410"/>
      <c r="PYB30" s="410"/>
      <c r="PYC30" s="410"/>
      <c r="PYD30" s="410"/>
      <c r="PYE30" s="410"/>
      <c r="PYF30" s="410"/>
      <c r="PYG30" s="410"/>
      <c r="PYH30" s="410"/>
      <c r="PYI30" s="410"/>
      <c r="PYJ30" s="410"/>
      <c r="PYK30" s="410"/>
      <c r="PYL30" s="410"/>
      <c r="PYM30" s="410"/>
      <c r="PYN30" s="410"/>
      <c r="PYO30" s="410"/>
      <c r="PYP30" s="410"/>
      <c r="PYQ30" s="410"/>
      <c r="PYR30" s="410"/>
      <c r="PYS30" s="410"/>
      <c r="PYT30" s="410"/>
      <c r="PYU30" s="410"/>
      <c r="PYV30" s="410"/>
      <c r="PYW30" s="410"/>
      <c r="PYX30" s="410"/>
      <c r="PYY30" s="410"/>
      <c r="PYZ30" s="410"/>
      <c r="PZA30" s="410"/>
      <c r="PZB30" s="410"/>
      <c r="PZC30" s="410"/>
      <c r="PZD30" s="410"/>
      <c r="PZE30" s="410"/>
      <c r="PZF30" s="410"/>
      <c r="PZG30" s="410"/>
      <c r="PZH30" s="410"/>
      <c r="PZI30" s="410"/>
      <c r="PZJ30" s="410"/>
      <c r="PZK30" s="410"/>
      <c r="PZL30" s="410"/>
      <c r="PZM30" s="410"/>
      <c r="PZN30" s="410"/>
      <c r="PZO30" s="410"/>
      <c r="PZP30" s="410"/>
      <c r="PZQ30" s="410"/>
      <c r="PZR30" s="410"/>
      <c r="PZS30" s="410"/>
      <c r="PZT30" s="410"/>
      <c r="PZU30" s="410"/>
      <c r="PZV30" s="410"/>
      <c r="PZW30" s="410"/>
      <c r="PZX30" s="410"/>
      <c r="PZY30" s="410"/>
      <c r="PZZ30" s="410"/>
      <c r="QAA30" s="410"/>
      <c r="QAB30" s="410"/>
      <c r="QAC30" s="410"/>
      <c r="QAD30" s="410"/>
      <c r="QAE30" s="410"/>
      <c r="QAF30" s="410"/>
      <c r="QAG30" s="410"/>
      <c r="QAH30" s="410"/>
      <c r="QAI30" s="410"/>
      <c r="QAJ30" s="410"/>
      <c r="QAK30" s="410"/>
      <c r="QAL30" s="410"/>
      <c r="QAM30" s="410"/>
      <c r="QAN30" s="410"/>
      <c r="QAO30" s="410"/>
      <c r="QAP30" s="410"/>
      <c r="QAQ30" s="410"/>
      <c r="QAR30" s="410"/>
      <c r="QAS30" s="410"/>
      <c r="QAT30" s="410"/>
      <c r="QAU30" s="410"/>
      <c r="QAV30" s="410"/>
      <c r="QAW30" s="410"/>
      <c r="QAX30" s="410"/>
      <c r="QAY30" s="410"/>
      <c r="QAZ30" s="410"/>
      <c r="QBA30" s="410"/>
      <c r="QBB30" s="410"/>
      <c r="QBC30" s="410"/>
      <c r="QBD30" s="410"/>
      <c r="QBE30" s="410"/>
      <c r="QBF30" s="410"/>
      <c r="QBG30" s="410"/>
      <c r="QBH30" s="410"/>
      <c r="QBI30" s="410"/>
      <c r="QBJ30" s="410"/>
      <c r="QBK30" s="410"/>
      <c r="QBL30" s="410"/>
      <c r="QBM30" s="410"/>
      <c r="QBN30" s="410"/>
      <c r="QBO30" s="410"/>
      <c r="QBP30" s="410"/>
      <c r="QBQ30" s="410"/>
      <c r="QBR30" s="410"/>
      <c r="QBS30" s="410"/>
      <c r="QBT30" s="410"/>
      <c r="QBU30" s="410"/>
      <c r="QBV30" s="410"/>
      <c r="QBW30" s="410"/>
      <c r="QBX30" s="410"/>
      <c r="QBY30" s="410"/>
      <c r="QBZ30" s="410"/>
      <c r="QCA30" s="410"/>
      <c r="QCB30" s="410"/>
      <c r="QCC30" s="410"/>
      <c r="QCD30" s="410"/>
      <c r="QCE30" s="410"/>
      <c r="QCF30" s="410"/>
      <c r="QCG30" s="410"/>
      <c r="QCH30" s="410"/>
      <c r="QCI30" s="410"/>
      <c r="QCJ30" s="410"/>
      <c r="QCK30" s="410"/>
      <c r="QCL30" s="410"/>
      <c r="QCM30" s="410"/>
      <c r="QCN30" s="410"/>
      <c r="QCO30" s="410"/>
      <c r="QCP30" s="410"/>
      <c r="QCQ30" s="410"/>
      <c r="QCR30" s="410"/>
      <c r="QCS30" s="410"/>
      <c r="QCT30" s="410"/>
      <c r="QCU30" s="410"/>
      <c r="QCV30" s="410"/>
      <c r="QCW30" s="410"/>
      <c r="QCX30" s="410"/>
      <c r="QCY30" s="410"/>
      <c r="QCZ30" s="410"/>
      <c r="QDA30" s="410"/>
      <c r="QDB30" s="410"/>
      <c r="QDC30" s="410"/>
      <c r="QDD30" s="410"/>
      <c r="QDE30" s="410"/>
      <c r="QDF30" s="410"/>
      <c r="QDG30" s="410"/>
      <c r="QDH30" s="410"/>
      <c r="QDI30" s="410"/>
      <c r="QDJ30" s="410"/>
      <c r="QDK30" s="410"/>
      <c r="QDL30" s="410"/>
      <c r="QDM30" s="410"/>
      <c r="QDN30" s="410"/>
      <c r="QDO30" s="410"/>
      <c r="QDP30" s="410"/>
      <c r="QDQ30" s="410"/>
      <c r="QDR30" s="410"/>
      <c r="QDS30" s="410"/>
      <c r="QDT30" s="410"/>
      <c r="QDU30" s="410"/>
      <c r="QDV30" s="410"/>
      <c r="QDW30" s="410"/>
      <c r="QDX30" s="410"/>
      <c r="QDY30" s="410"/>
      <c r="QDZ30" s="410"/>
      <c r="QEA30" s="410"/>
      <c r="QEB30" s="410"/>
      <c r="QEC30" s="410"/>
      <c r="QED30" s="410"/>
      <c r="QEE30" s="410"/>
      <c r="QEF30" s="410"/>
      <c r="QEG30" s="410"/>
      <c r="QEH30" s="410"/>
      <c r="QEI30" s="410"/>
      <c r="QEJ30" s="410"/>
      <c r="QEK30" s="410"/>
      <c r="QEL30" s="410"/>
      <c r="QEM30" s="410"/>
      <c r="QEN30" s="410"/>
      <c r="QEO30" s="410"/>
      <c r="QEP30" s="410"/>
      <c r="QEQ30" s="410"/>
      <c r="QER30" s="410"/>
      <c r="QES30" s="410"/>
      <c r="QET30" s="410"/>
      <c r="QEU30" s="410"/>
      <c r="QEV30" s="410"/>
      <c r="QEW30" s="410"/>
      <c r="QEX30" s="410"/>
      <c r="QEY30" s="410"/>
      <c r="QEZ30" s="410"/>
      <c r="QFA30" s="410"/>
      <c r="QFB30" s="410"/>
      <c r="QFC30" s="410"/>
      <c r="QFD30" s="410"/>
      <c r="QFE30" s="410"/>
      <c r="QFF30" s="410"/>
      <c r="QFG30" s="410"/>
      <c r="QFH30" s="410"/>
      <c r="QFI30" s="410"/>
      <c r="QFJ30" s="410"/>
      <c r="QFK30" s="410"/>
      <c r="QFL30" s="410"/>
      <c r="QFM30" s="410"/>
      <c r="QFN30" s="410"/>
      <c r="QFO30" s="410"/>
      <c r="QFP30" s="410"/>
      <c r="QFQ30" s="410"/>
      <c r="QFR30" s="410"/>
      <c r="QFS30" s="410"/>
      <c r="QFT30" s="410"/>
      <c r="QFU30" s="410"/>
      <c r="QFV30" s="410"/>
      <c r="QFW30" s="410"/>
      <c r="QFX30" s="410"/>
      <c r="QFY30" s="410"/>
      <c r="QFZ30" s="410"/>
      <c r="QGA30" s="410"/>
      <c r="QGB30" s="410"/>
      <c r="QGC30" s="410"/>
      <c r="QGD30" s="410"/>
      <c r="QGE30" s="410"/>
      <c r="QGF30" s="410"/>
      <c r="QGG30" s="410"/>
      <c r="QGH30" s="410"/>
      <c r="QGI30" s="410"/>
      <c r="QGJ30" s="410"/>
      <c r="QGK30" s="410"/>
      <c r="QGL30" s="410"/>
      <c r="QGM30" s="410"/>
      <c r="QGN30" s="410"/>
      <c r="QGO30" s="410"/>
      <c r="QGP30" s="410"/>
      <c r="QGQ30" s="410"/>
      <c r="QGR30" s="410"/>
      <c r="QGS30" s="410"/>
      <c r="QGT30" s="410"/>
      <c r="QGU30" s="410"/>
      <c r="QGV30" s="410"/>
      <c r="QGW30" s="410"/>
      <c r="QGX30" s="410"/>
      <c r="QGY30" s="410"/>
      <c r="QGZ30" s="410"/>
      <c r="QHA30" s="410"/>
      <c r="QHB30" s="410"/>
      <c r="QHC30" s="410"/>
      <c r="QHD30" s="410"/>
      <c r="QHE30" s="410"/>
      <c r="QHF30" s="410"/>
      <c r="QHG30" s="410"/>
      <c r="QHH30" s="410"/>
      <c r="QHI30" s="410"/>
      <c r="QHJ30" s="410"/>
      <c r="QHK30" s="410"/>
      <c r="QHL30" s="410"/>
      <c r="QHM30" s="410"/>
      <c r="QHN30" s="410"/>
      <c r="QHO30" s="410"/>
      <c r="QHP30" s="410"/>
      <c r="QHQ30" s="410"/>
      <c r="QHR30" s="410"/>
      <c r="QHS30" s="410"/>
      <c r="QHT30" s="410"/>
      <c r="QHU30" s="410"/>
      <c r="QHV30" s="410"/>
      <c r="QHW30" s="410"/>
      <c r="QHX30" s="410"/>
      <c r="QHY30" s="410"/>
      <c r="QHZ30" s="410"/>
      <c r="QIA30" s="410"/>
      <c r="QIB30" s="410"/>
      <c r="QIC30" s="410"/>
      <c r="QID30" s="410"/>
      <c r="QIE30" s="410"/>
      <c r="QIF30" s="410"/>
      <c r="QIG30" s="410"/>
      <c r="QIH30" s="410"/>
      <c r="QII30" s="410"/>
      <c r="QIJ30" s="410"/>
      <c r="QIK30" s="410"/>
      <c r="QIL30" s="410"/>
      <c r="QIM30" s="410"/>
      <c r="QIN30" s="410"/>
      <c r="QIO30" s="410"/>
      <c r="QIP30" s="410"/>
      <c r="QIQ30" s="410"/>
      <c r="QIR30" s="410"/>
      <c r="QIS30" s="410"/>
      <c r="QIT30" s="410"/>
      <c r="QIU30" s="410"/>
      <c r="QIV30" s="410"/>
      <c r="QIW30" s="410"/>
      <c r="QIX30" s="410"/>
      <c r="QIY30" s="410"/>
      <c r="QIZ30" s="410"/>
      <c r="QJA30" s="410"/>
      <c r="QJB30" s="410"/>
      <c r="QJC30" s="410"/>
      <c r="QJD30" s="410"/>
      <c r="QJE30" s="410"/>
      <c r="QJF30" s="410"/>
      <c r="QJG30" s="410"/>
      <c r="QJH30" s="410"/>
      <c r="QJI30" s="410"/>
      <c r="QJJ30" s="410"/>
      <c r="QJK30" s="410"/>
      <c r="QJL30" s="410"/>
      <c r="QJM30" s="410"/>
      <c r="QJN30" s="410"/>
      <c r="QJO30" s="410"/>
      <c r="QJP30" s="410"/>
      <c r="QJQ30" s="410"/>
      <c r="QJR30" s="410"/>
      <c r="QJS30" s="410"/>
      <c r="QJT30" s="410"/>
      <c r="QJU30" s="410"/>
      <c r="QJV30" s="410"/>
      <c r="QJW30" s="410"/>
      <c r="QJX30" s="410"/>
      <c r="QJY30" s="410"/>
      <c r="QJZ30" s="410"/>
      <c r="QKA30" s="410"/>
      <c r="QKB30" s="410"/>
      <c r="QKC30" s="410"/>
      <c r="QKD30" s="410"/>
      <c r="QKE30" s="410"/>
      <c r="QKF30" s="410"/>
      <c r="QKG30" s="410"/>
      <c r="QKH30" s="410"/>
      <c r="QKI30" s="410"/>
      <c r="QKJ30" s="410"/>
      <c r="QKK30" s="410"/>
      <c r="QKL30" s="410"/>
      <c r="QKM30" s="410"/>
      <c r="QKN30" s="410"/>
      <c r="QKO30" s="410"/>
      <c r="QKP30" s="410"/>
      <c r="QKQ30" s="410"/>
      <c r="QKR30" s="410"/>
      <c r="QKS30" s="410"/>
      <c r="QKT30" s="410"/>
      <c r="QKU30" s="410"/>
      <c r="QKV30" s="410"/>
      <c r="QKW30" s="410"/>
      <c r="QKX30" s="410"/>
      <c r="QKY30" s="410"/>
      <c r="QKZ30" s="410"/>
      <c r="QLA30" s="410"/>
      <c r="QLB30" s="410"/>
      <c r="QLC30" s="410"/>
      <c r="QLD30" s="410"/>
      <c r="QLE30" s="410"/>
      <c r="QLF30" s="410"/>
      <c r="QLG30" s="410"/>
      <c r="QLH30" s="410"/>
      <c r="QLI30" s="410"/>
      <c r="QLJ30" s="410"/>
      <c r="QLK30" s="410"/>
      <c r="QLL30" s="410"/>
      <c r="QLM30" s="410"/>
      <c r="QLN30" s="410"/>
      <c r="QLO30" s="410"/>
      <c r="QLP30" s="410"/>
      <c r="QLQ30" s="410"/>
      <c r="QLR30" s="410"/>
      <c r="QLS30" s="410"/>
      <c r="QLT30" s="410"/>
      <c r="QLU30" s="410"/>
      <c r="QLV30" s="410"/>
      <c r="QLW30" s="410"/>
      <c r="QLX30" s="410"/>
      <c r="QLY30" s="410"/>
      <c r="QLZ30" s="410"/>
      <c r="QMA30" s="410"/>
      <c r="QMB30" s="410"/>
      <c r="QMC30" s="410"/>
      <c r="QMD30" s="410"/>
      <c r="QME30" s="410"/>
      <c r="QMF30" s="410"/>
      <c r="QMG30" s="410"/>
      <c r="QMH30" s="410"/>
      <c r="QMI30" s="410"/>
      <c r="QMJ30" s="410"/>
      <c r="QMK30" s="410"/>
      <c r="QML30" s="410"/>
      <c r="QMM30" s="410"/>
      <c r="QMN30" s="410"/>
      <c r="QMO30" s="410"/>
      <c r="QMP30" s="410"/>
      <c r="QMQ30" s="410"/>
      <c r="QMR30" s="410"/>
      <c r="QMS30" s="410"/>
      <c r="QMT30" s="410"/>
      <c r="QMU30" s="410"/>
      <c r="QMV30" s="410"/>
      <c r="QMW30" s="410"/>
      <c r="QMX30" s="410"/>
      <c r="QMY30" s="410"/>
      <c r="QMZ30" s="410"/>
      <c r="QNA30" s="410"/>
      <c r="QNB30" s="410"/>
      <c r="QNC30" s="410"/>
      <c r="QND30" s="410"/>
      <c r="QNE30" s="410"/>
      <c r="QNF30" s="410"/>
      <c r="QNG30" s="410"/>
      <c r="QNH30" s="410"/>
      <c r="QNI30" s="410"/>
      <c r="QNJ30" s="410"/>
      <c r="QNK30" s="410"/>
      <c r="QNL30" s="410"/>
      <c r="QNM30" s="410"/>
      <c r="QNN30" s="410"/>
      <c r="QNO30" s="410"/>
      <c r="QNP30" s="410"/>
      <c r="QNQ30" s="410"/>
      <c r="QNR30" s="410"/>
      <c r="QNS30" s="410"/>
      <c r="QNT30" s="410"/>
      <c r="QNU30" s="410"/>
      <c r="QNV30" s="410"/>
      <c r="QNW30" s="410"/>
      <c r="QNX30" s="410"/>
      <c r="QNY30" s="410"/>
      <c r="QNZ30" s="410"/>
      <c r="QOA30" s="410"/>
      <c r="QOB30" s="410"/>
      <c r="QOC30" s="410"/>
      <c r="QOD30" s="410"/>
      <c r="QOE30" s="410"/>
      <c r="QOF30" s="410"/>
      <c r="QOG30" s="410"/>
      <c r="QOH30" s="410"/>
      <c r="QOI30" s="410"/>
      <c r="QOJ30" s="410"/>
      <c r="QOK30" s="410"/>
      <c r="QOL30" s="410"/>
      <c r="QOM30" s="410"/>
      <c r="QON30" s="410"/>
      <c r="QOO30" s="410"/>
      <c r="QOP30" s="410"/>
      <c r="QOQ30" s="410"/>
      <c r="QOR30" s="410"/>
      <c r="QOS30" s="410"/>
      <c r="QOT30" s="410"/>
      <c r="QOU30" s="410"/>
      <c r="QOV30" s="410"/>
      <c r="QOW30" s="410"/>
      <c r="QOX30" s="410"/>
      <c r="QOY30" s="410"/>
      <c r="QOZ30" s="410"/>
      <c r="QPA30" s="410"/>
      <c r="QPB30" s="410"/>
      <c r="QPC30" s="410"/>
      <c r="QPD30" s="410"/>
      <c r="QPE30" s="410"/>
      <c r="QPF30" s="410"/>
      <c r="QPG30" s="410"/>
      <c r="QPH30" s="410"/>
      <c r="QPI30" s="410"/>
      <c r="QPJ30" s="410"/>
      <c r="QPK30" s="410"/>
      <c r="QPL30" s="410"/>
      <c r="QPM30" s="410"/>
      <c r="QPN30" s="410"/>
      <c r="QPO30" s="410"/>
      <c r="QPP30" s="410"/>
      <c r="QPQ30" s="410"/>
      <c r="QPR30" s="410"/>
      <c r="QPS30" s="410"/>
      <c r="QPT30" s="410"/>
      <c r="QPU30" s="410"/>
      <c r="QPV30" s="410"/>
      <c r="QPW30" s="410"/>
      <c r="QPX30" s="410"/>
      <c r="QPY30" s="410"/>
      <c r="QPZ30" s="410"/>
      <c r="QQA30" s="410"/>
      <c r="QQB30" s="410"/>
      <c r="QQC30" s="410"/>
      <c r="QQD30" s="410"/>
      <c r="QQE30" s="410"/>
      <c r="QQF30" s="410"/>
      <c r="QQG30" s="410"/>
      <c r="QQH30" s="410"/>
      <c r="QQI30" s="410"/>
      <c r="QQJ30" s="410"/>
      <c r="QQK30" s="410"/>
      <c r="QQL30" s="410"/>
      <c r="QQM30" s="410"/>
      <c r="QQN30" s="410"/>
      <c r="QQO30" s="410"/>
      <c r="QQP30" s="410"/>
      <c r="QQQ30" s="410"/>
      <c r="QQR30" s="410"/>
      <c r="QQS30" s="410"/>
      <c r="QQT30" s="410"/>
      <c r="QQU30" s="410"/>
      <c r="QQV30" s="410"/>
      <c r="QQW30" s="410"/>
      <c r="QQX30" s="410"/>
      <c r="QQY30" s="410"/>
      <c r="QQZ30" s="410"/>
      <c r="QRA30" s="410"/>
      <c r="QRB30" s="410"/>
      <c r="QRC30" s="410"/>
      <c r="QRD30" s="410"/>
      <c r="QRE30" s="410"/>
      <c r="QRF30" s="410"/>
      <c r="QRG30" s="410"/>
      <c r="QRH30" s="410"/>
      <c r="QRI30" s="410"/>
      <c r="QRJ30" s="410"/>
      <c r="QRK30" s="410"/>
      <c r="QRL30" s="410"/>
      <c r="QRM30" s="410"/>
      <c r="QRN30" s="410"/>
      <c r="QRO30" s="410"/>
      <c r="QRP30" s="410"/>
      <c r="QRQ30" s="410"/>
      <c r="QRR30" s="410"/>
      <c r="QRS30" s="410"/>
      <c r="QRT30" s="410"/>
      <c r="QRU30" s="410"/>
      <c r="QRV30" s="410"/>
      <c r="QRW30" s="410"/>
      <c r="QRX30" s="410"/>
      <c r="QRY30" s="410"/>
      <c r="QRZ30" s="410"/>
      <c r="QSA30" s="410"/>
      <c r="QSB30" s="410"/>
      <c r="QSC30" s="410"/>
      <c r="QSD30" s="410"/>
      <c r="QSE30" s="410"/>
      <c r="QSF30" s="410"/>
      <c r="QSG30" s="410"/>
      <c r="QSH30" s="410"/>
      <c r="QSI30" s="410"/>
      <c r="QSJ30" s="410"/>
      <c r="QSK30" s="410"/>
      <c r="QSL30" s="410"/>
      <c r="QSM30" s="410"/>
      <c r="QSN30" s="410"/>
      <c r="QSO30" s="410"/>
      <c r="QSP30" s="410"/>
      <c r="QSQ30" s="410"/>
      <c r="QSR30" s="410"/>
      <c r="QSS30" s="410"/>
      <c r="QST30" s="410"/>
      <c r="QSU30" s="410"/>
      <c r="QSV30" s="410"/>
      <c r="QSW30" s="410"/>
      <c r="QSX30" s="410"/>
      <c r="QSY30" s="410"/>
      <c r="QSZ30" s="410"/>
      <c r="QTA30" s="410"/>
      <c r="QTB30" s="410"/>
      <c r="QTC30" s="410"/>
      <c r="QTD30" s="410"/>
      <c r="QTE30" s="410"/>
      <c r="QTF30" s="410"/>
      <c r="QTG30" s="410"/>
      <c r="QTH30" s="410"/>
      <c r="QTI30" s="410"/>
      <c r="QTJ30" s="410"/>
      <c r="QTK30" s="410"/>
      <c r="QTL30" s="410"/>
      <c r="QTM30" s="410"/>
      <c r="QTN30" s="410"/>
      <c r="QTO30" s="410"/>
      <c r="QTP30" s="410"/>
      <c r="QTQ30" s="410"/>
      <c r="QTR30" s="410"/>
      <c r="QTS30" s="410"/>
      <c r="QTT30" s="410"/>
      <c r="QTU30" s="410"/>
      <c r="QTV30" s="410"/>
      <c r="QTW30" s="410"/>
      <c r="QTX30" s="410"/>
      <c r="QTY30" s="410"/>
      <c r="QTZ30" s="410"/>
      <c r="QUA30" s="410"/>
      <c r="QUB30" s="410"/>
      <c r="QUC30" s="410"/>
      <c r="QUD30" s="410"/>
      <c r="QUE30" s="410"/>
      <c r="QUF30" s="410"/>
      <c r="QUG30" s="410"/>
      <c r="QUH30" s="410"/>
      <c r="QUI30" s="410"/>
      <c r="QUJ30" s="410"/>
      <c r="QUK30" s="410"/>
      <c r="QUL30" s="410"/>
      <c r="QUM30" s="410"/>
      <c r="QUN30" s="410"/>
      <c r="QUO30" s="410"/>
      <c r="QUP30" s="410"/>
      <c r="QUQ30" s="410"/>
      <c r="QUR30" s="410"/>
      <c r="QUS30" s="410"/>
      <c r="QUT30" s="410"/>
      <c r="QUU30" s="410"/>
      <c r="QUV30" s="410"/>
      <c r="QUW30" s="410"/>
      <c r="QUX30" s="410"/>
      <c r="QUY30" s="410"/>
      <c r="QUZ30" s="410"/>
      <c r="QVA30" s="410"/>
      <c r="QVB30" s="410"/>
      <c r="QVC30" s="410"/>
      <c r="QVD30" s="410"/>
      <c r="QVE30" s="410"/>
      <c r="QVF30" s="410"/>
      <c r="QVG30" s="410"/>
      <c r="QVH30" s="410"/>
      <c r="QVI30" s="410"/>
      <c r="QVJ30" s="410"/>
      <c r="QVK30" s="410"/>
      <c r="QVL30" s="410"/>
      <c r="QVM30" s="410"/>
      <c r="QVN30" s="410"/>
      <c r="QVO30" s="410"/>
      <c r="QVP30" s="410"/>
      <c r="QVQ30" s="410"/>
      <c r="QVR30" s="410"/>
      <c r="QVS30" s="410"/>
      <c r="QVT30" s="410"/>
      <c r="QVU30" s="410"/>
      <c r="QVV30" s="410"/>
      <c r="QVW30" s="410"/>
      <c r="QVX30" s="410"/>
      <c r="QVY30" s="410"/>
      <c r="QVZ30" s="410"/>
      <c r="QWA30" s="410"/>
      <c r="QWB30" s="410"/>
      <c r="QWC30" s="410"/>
      <c r="QWD30" s="410"/>
      <c r="QWE30" s="410"/>
      <c r="QWF30" s="410"/>
      <c r="QWG30" s="410"/>
      <c r="QWH30" s="410"/>
      <c r="QWI30" s="410"/>
      <c r="QWJ30" s="410"/>
      <c r="QWK30" s="410"/>
      <c r="QWL30" s="410"/>
      <c r="QWM30" s="410"/>
      <c r="QWN30" s="410"/>
      <c r="QWO30" s="410"/>
      <c r="QWP30" s="410"/>
      <c r="QWQ30" s="410"/>
      <c r="QWR30" s="410"/>
      <c r="QWS30" s="410"/>
      <c r="QWT30" s="410"/>
      <c r="QWU30" s="410"/>
      <c r="QWV30" s="410"/>
      <c r="QWW30" s="410"/>
      <c r="QWX30" s="410"/>
      <c r="QWY30" s="410"/>
      <c r="QWZ30" s="410"/>
      <c r="QXA30" s="410"/>
      <c r="QXB30" s="410"/>
      <c r="QXC30" s="410"/>
      <c r="QXD30" s="410"/>
      <c r="QXE30" s="410"/>
      <c r="QXF30" s="410"/>
      <c r="QXG30" s="410"/>
      <c r="QXH30" s="410"/>
      <c r="QXI30" s="410"/>
      <c r="QXJ30" s="410"/>
      <c r="QXK30" s="410"/>
      <c r="QXL30" s="410"/>
      <c r="QXM30" s="410"/>
      <c r="QXN30" s="410"/>
      <c r="QXO30" s="410"/>
      <c r="QXP30" s="410"/>
      <c r="QXQ30" s="410"/>
      <c r="QXR30" s="410"/>
      <c r="QXS30" s="410"/>
      <c r="QXT30" s="410"/>
      <c r="QXU30" s="410"/>
      <c r="QXV30" s="410"/>
      <c r="QXW30" s="410"/>
      <c r="QXX30" s="410"/>
      <c r="QXY30" s="410"/>
      <c r="QXZ30" s="410"/>
      <c r="QYA30" s="410"/>
      <c r="QYB30" s="410"/>
      <c r="QYC30" s="410"/>
      <c r="QYD30" s="410"/>
      <c r="QYE30" s="410"/>
      <c r="QYF30" s="410"/>
      <c r="QYG30" s="410"/>
      <c r="QYH30" s="410"/>
      <c r="QYI30" s="410"/>
      <c r="QYJ30" s="410"/>
      <c r="QYK30" s="410"/>
      <c r="QYL30" s="410"/>
      <c r="QYM30" s="410"/>
      <c r="QYN30" s="410"/>
      <c r="QYO30" s="410"/>
      <c r="QYP30" s="410"/>
      <c r="QYQ30" s="410"/>
      <c r="QYR30" s="410"/>
      <c r="QYS30" s="410"/>
      <c r="QYT30" s="410"/>
      <c r="QYU30" s="410"/>
      <c r="QYV30" s="410"/>
      <c r="QYW30" s="410"/>
      <c r="QYX30" s="410"/>
      <c r="QYY30" s="410"/>
      <c r="QYZ30" s="410"/>
      <c r="QZA30" s="410"/>
      <c r="QZB30" s="410"/>
      <c r="QZC30" s="410"/>
      <c r="QZD30" s="410"/>
      <c r="QZE30" s="410"/>
      <c r="QZF30" s="410"/>
      <c r="QZG30" s="410"/>
      <c r="QZH30" s="410"/>
      <c r="QZI30" s="410"/>
      <c r="QZJ30" s="410"/>
      <c r="QZK30" s="410"/>
      <c r="QZL30" s="410"/>
      <c r="QZM30" s="410"/>
      <c r="QZN30" s="410"/>
      <c r="QZO30" s="410"/>
      <c r="QZP30" s="410"/>
      <c r="QZQ30" s="410"/>
      <c r="QZR30" s="410"/>
      <c r="QZS30" s="410"/>
      <c r="QZT30" s="410"/>
      <c r="QZU30" s="410"/>
      <c r="QZV30" s="410"/>
      <c r="QZW30" s="410"/>
      <c r="QZX30" s="410"/>
      <c r="QZY30" s="410"/>
      <c r="QZZ30" s="410"/>
      <c r="RAA30" s="410"/>
      <c r="RAB30" s="410"/>
      <c r="RAC30" s="410"/>
      <c r="RAD30" s="410"/>
      <c r="RAE30" s="410"/>
      <c r="RAF30" s="410"/>
      <c r="RAG30" s="410"/>
      <c r="RAH30" s="410"/>
      <c r="RAI30" s="410"/>
      <c r="RAJ30" s="410"/>
      <c r="RAK30" s="410"/>
      <c r="RAL30" s="410"/>
      <c r="RAM30" s="410"/>
      <c r="RAN30" s="410"/>
      <c r="RAO30" s="410"/>
      <c r="RAP30" s="410"/>
      <c r="RAQ30" s="410"/>
      <c r="RAR30" s="410"/>
      <c r="RAS30" s="410"/>
      <c r="RAT30" s="410"/>
      <c r="RAU30" s="410"/>
      <c r="RAV30" s="410"/>
      <c r="RAW30" s="410"/>
      <c r="RAX30" s="410"/>
      <c r="RAY30" s="410"/>
      <c r="RAZ30" s="410"/>
      <c r="RBA30" s="410"/>
      <c r="RBB30" s="410"/>
      <c r="RBC30" s="410"/>
      <c r="RBD30" s="410"/>
      <c r="RBE30" s="410"/>
      <c r="RBF30" s="410"/>
      <c r="RBG30" s="410"/>
      <c r="RBH30" s="410"/>
      <c r="RBI30" s="410"/>
      <c r="RBJ30" s="410"/>
      <c r="RBK30" s="410"/>
      <c r="RBL30" s="410"/>
      <c r="RBM30" s="410"/>
      <c r="RBN30" s="410"/>
      <c r="RBO30" s="410"/>
      <c r="RBP30" s="410"/>
      <c r="RBQ30" s="410"/>
      <c r="RBR30" s="410"/>
      <c r="RBS30" s="410"/>
      <c r="RBT30" s="410"/>
      <c r="RBU30" s="410"/>
      <c r="RBV30" s="410"/>
      <c r="RBW30" s="410"/>
      <c r="RBX30" s="410"/>
      <c r="RBY30" s="410"/>
      <c r="RBZ30" s="410"/>
      <c r="RCA30" s="410"/>
      <c r="RCB30" s="410"/>
      <c r="RCC30" s="410"/>
      <c r="RCD30" s="410"/>
      <c r="RCE30" s="410"/>
      <c r="RCF30" s="410"/>
      <c r="RCG30" s="410"/>
      <c r="RCH30" s="410"/>
      <c r="RCI30" s="410"/>
      <c r="RCJ30" s="410"/>
      <c r="RCK30" s="410"/>
      <c r="RCL30" s="410"/>
      <c r="RCM30" s="410"/>
      <c r="RCN30" s="410"/>
      <c r="RCO30" s="410"/>
      <c r="RCP30" s="410"/>
      <c r="RCQ30" s="410"/>
      <c r="RCR30" s="410"/>
      <c r="RCS30" s="410"/>
      <c r="RCT30" s="410"/>
      <c r="RCU30" s="410"/>
      <c r="RCV30" s="410"/>
      <c r="RCW30" s="410"/>
      <c r="RCX30" s="410"/>
      <c r="RCY30" s="410"/>
      <c r="RCZ30" s="410"/>
      <c r="RDA30" s="410"/>
      <c r="RDB30" s="410"/>
      <c r="RDC30" s="410"/>
      <c r="RDD30" s="410"/>
      <c r="RDE30" s="410"/>
      <c r="RDF30" s="410"/>
      <c r="RDG30" s="410"/>
      <c r="RDH30" s="410"/>
      <c r="RDI30" s="410"/>
      <c r="RDJ30" s="410"/>
      <c r="RDK30" s="410"/>
      <c r="RDL30" s="410"/>
      <c r="RDM30" s="410"/>
      <c r="RDN30" s="410"/>
      <c r="RDO30" s="410"/>
      <c r="RDP30" s="410"/>
      <c r="RDQ30" s="410"/>
      <c r="RDR30" s="410"/>
      <c r="RDS30" s="410"/>
      <c r="RDT30" s="410"/>
      <c r="RDU30" s="410"/>
      <c r="RDV30" s="410"/>
      <c r="RDW30" s="410"/>
      <c r="RDX30" s="410"/>
      <c r="RDY30" s="410"/>
      <c r="RDZ30" s="410"/>
      <c r="REA30" s="410"/>
      <c r="REB30" s="410"/>
      <c r="REC30" s="410"/>
      <c r="RED30" s="410"/>
      <c r="REE30" s="410"/>
      <c r="REF30" s="410"/>
      <c r="REG30" s="410"/>
      <c r="REH30" s="410"/>
      <c r="REI30" s="410"/>
      <c r="REJ30" s="410"/>
      <c r="REK30" s="410"/>
      <c r="REL30" s="410"/>
      <c r="REM30" s="410"/>
      <c r="REN30" s="410"/>
      <c r="REO30" s="410"/>
      <c r="REP30" s="410"/>
      <c r="REQ30" s="410"/>
      <c r="RER30" s="410"/>
      <c r="RES30" s="410"/>
      <c r="RET30" s="410"/>
      <c r="REU30" s="410"/>
      <c r="REV30" s="410"/>
      <c r="REW30" s="410"/>
      <c r="REX30" s="410"/>
      <c r="REY30" s="410"/>
      <c r="REZ30" s="410"/>
      <c r="RFA30" s="410"/>
      <c r="RFB30" s="410"/>
      <c r="RFC30" s="410"/>
      <c r="RFD30" s="410"/>
      <c r="RFE30" s="410"/>
      <c r="RFF30" s="410"/>
      <c r="RFG30" s="410"/>
      <c r="RFH30" s="410"/>
      <c r="RFI30" s="410"/>
      <c r="RFJ30" s="410"/>
      <c r="RFK30" s="410"/>
      <c r="RFL30" s="410"/>
      <c r="RFM30" s="410"/>
      <c r="RFN30" s="410"/>
      <c r="RFO30" s="410"/>
      <c r="RFP30" s="410"/>
      <c r="RFQ30" s="410"/>
      <c r="RFR30" s="410"/>
      <c r="RFS30" s="410"/>
      <c r="RFT30" s="410"/>
      <c r="RFU30" s="410"/>
      <c r="RFV30" s="410"/>
      <c r="RFW30" s="410"/>
      <c r="RFX30" s="410"/>
      <c r="RFY30" s="410"/>
      <c r="RFZ30" s="410"/>
      <c r="RGA30" s="410"/>
      <c r="RGB30" s="410"/>
      <c r="RGC30" s="410"/>
      <c r="RGD30" s="410"/>
      <c r="RGE30" s="410"/>
      <c r="RGF30" s="410"/>
      <c r="RGG30" s="410"/>
      <c r="RGH30" s="410"/>
      <c r="RGI30" s="410"/>
      <c r="RGJ30" s="410"/>
      <c r="RGK30" s="410"/>
      <c r="RGL30" s="410"/>
      <c r="RGM30" s="410"/>
      <c r="RGN30" s="410"/>
      <c r="RGO30" s="410"/>
      <c r="RGP30" s="410"/>
      <c r="RGQ30" s="410"/>
      <c r="RGR30" s="410"/>
      <c r="RGS30" s="410"/>
      <c r="RGT30" s="410"/>
      <c r="RGU30" s="410"/>
      <c r="RGV30" s="410"/>
      <c r="RGW30" s="410"/>
      <c r="RGX30" s="410"/>
      <c r="RGY30" s="410"/>
      <c r="RGZ30" s="410"/>
      <c r="RHA30" s="410"/>
      <c r="RHB30" s="410"/>
      <c r="RHC30" s="410"/>
      <c r="RHD30" s="410"/>
      <c r="RHE30" s="410"/>
      <c r="RHF30" s="410"/>
      <c r="RHG30" s="410"/>
      <c r="RHH30" s="410"/>
      <c r="RHI30" s="410"/>
      <c r="RHJ30" s="410"/>
      <c r="RHK30" s="410"/>
      <c r="RHL30" s="410"/>
      <c r="RHM30" s="410"/>
      <c r="RHN30" s="410"/>
      <c r="RHO30" s="410"/>
      <c r="RHP30" s="410"/>
      <c r="RHQ30" s="410"/>
      <c r="RHR30" s="410"/>
      <c r="RHS30" s="410"/>
      <c r="RHT30" s="410"/>
      <c r="RHU30" s="410"/>
      <c r="RHV30" s="410"/>
      <c r="RHW30" s="410"/>
      <c r="RHX30" s="410"/>
      <c r="RHY30" s="410"/>
      <c r="RHZ30" s="410"/>
      <c r="RIA30" s="410"/>
      <c r="RIB30" s="410"/>
      <c r="RIC30" s="410"/>
      <c r="RID30" s="410"/>
      <c r="RIE30" s="410"/>
      <c r="RIF30" s="410"/>
      <c r="RIG30" s="410"/>
      <c r="RIH30" s="410"/>
      <c r="RII30" s="410"/>
      <c r="RIJ30" s="410"/>
      <c r="RIK30" s="410"/>
      <c r="RIL30" s="410"/>
      <c r="RIM30" s="410"/>
      <c r="RIN30" s="410"/>
      <c r="RIO30" s="410"/>
      <c r="RIP30" s="410"/>
      <c r="RIQ30" s="410"/>
      <c r="RIR30" s="410"/>
      <c r="RIS30" s="410"/>
      <c r="RIT30" s="410"/>
      <c r="RIU30" s="410"/>
      <c r="RIV30" s="410"/>
      <c r="RIW30" s="410"/>
      <c r="RIX30" s="410"/>
      <c r="RIY30" s="410"/>
      <c r="RIZ30" s="410"/>
      <c r="RJA30" s="410"/>
      <c r="RJB30" s="410"/>
      <c r="RJC30" s="410"/>
      <c r="RJD30" s="410"/>
      <c r="RJE30" s="410"/>
      <c r="RJF30" s="410"/>
      <c r="RJG30" s="410"/>
      <c r="RJH30" s="410"/>
      <c r="RJI30" s="410"/>
      <c r="RJJ30" s="410"/>
      <c r="RJK30" s="410"/>
      <c r="RJL30" s="410"/>
      <c r="RJM30" s="410"/>
      <c r="RJN30" s="410"/>
      <c r="RJO30" s="410"/>
      <c r="RJP30" s="410"/>
      <c r="RJQ30" s="410"/>
      <c r="RJR30" s="410"/>
      <c r="RJS30" s="410"/>
      <c r="RJT30" s="410"/>
      <c r="RJU30" s="410"/>
      <c r="RJV30" s="410"/>
      <c r="RJW30" s="410"/>
      <c r="RJX30" s="410"/>
      <c r="RJY30" s="410"/>
      <c r="RJZ30" s="410"/>
      <c r="RKA30" s="410"/>
      <c r="RKB30" s="410"/>
      <c r="RKC30" s="410"/>
      <c r="RKD30" s="410"/>
      <c r="RKE30" s="410"/>
      <c r="RKF30" s="410"/>
      <c r="RKG30" s="410"/>
      <c r="RKH30" s="410"/>
      <c r="RKI30" s="410"/>
      <c r="RKJ30" s="410"/>
      <c r="RKK30" s="410"/>
      <c r="RKL30" s="410"/>
      <c r="RKM30" s="410"/>
      <c r="RKN30" s="410"/>
      <c r="RKO30" s="410"/>
      <c r="RKP30" s="410"/>
      <c r="RKQ30" s="410"/>
      <c r="RKR30" s="410"/>
      <c r="RKS30" s="410"/>
      <c r="RKT30" s="410"/>
      <c r="RKU30" s="410"/>
      <c r="RKV30" s="410"/>
      <c r="RKW30" s="410"/>
      <c r="RKX30" s="410"/>
      <c r="RKY30" s="410"/>
      <c r="RKZ30" s="410"/>
      <c r="RLA30" s="410"/>
      <c r="RLB30" s="410"/>
      <c r="RLC30" s="410"/>
      <c r="RLD30" s="410"/>
      <c r="RLE30" s="410"/>
      <c r="RLF30" s="410"/>
      <c r="RLG30" s="410"/>
      <c r="RLH30" s="410"/>
      <c r="RLI30" s="410"/>
      <c r="RLJ30" s="410"/>
      <c r="RLK30" s="410"/>
      <c r="RLL30" s="410"/>
      <c r="RLM30" s="410"/>
      <c r="RLN30" s="410"/>
      <c r="RLO30" s="410"/>
      <c r="RLP30" s="410"/>
      <c r="RLQ30" s="410"/>
      <c r="RLR30" s="410"/>
      <c r="RLS30" s="410"/>
      <c r="RLT30" s="410"/>
      <c r="RLU30" s="410"/>
      <c r="RLV30" s="410"/>
      <c r="RLW30" s="410"/>
      <c r="RLX30" s="410"/>
      <c r="RLY30" s="410"/>
      <c r="RLZ30" s="410"/>
      <c r="RMA30" s="410"/>
      <c r="RMB30" s="410"/>
      <c r="RMC30" s="410"/>
      <c r="RMD30" s="410"/>
      <c r="RME30" s="410"/>
      <c r="RMF30" s="410"/>
      <c r="RMG30" s="410"/>
      <c r="RMH30" s="410"/>
      <c r="RMI30" s="410"/>
      <c r="RMJ30" s="410"/>
      <c r="RMK30" s="410"/>
      <c r="RML30" s="410"/>
      <c r="RMM30" s="410"/>
      <c r="RMN30" s="410"/>
      <c r="RMO30" s="410"/>
      <c r="RMP30" s="410"/>
      <c r="RMQ30" s="410"/>
      <c r="RMR30" s="410"/>
      <c r="RMS30" s="410"/>
      <c r="RMT30" s="410"/>
      <c r="RMU30" s="410"/>
      <c r="RMV30" s="410"/>
      <c r="RMW30" s="410"/>
      <c r="RMX30" s="410"/>
      <c r="RMY30" s="410"/>
      <c r="RMZ30" s="410"/>
      <c r="RNA30" s="410"/>
      <c r="RNB30" s="410"/>
      <c r="RNC30" s="410"/>
      <c r="RND30" s="410"/>
      <c r="RNE30" s="410"/>
      <c r="RNF30" s="410"/>
      <c r="RNG30" s="410"/>
      <c r="RNH30" s="410"/>
      <c r="RNI30" s="410"/>
      <c r="RNJ30" s="410"/>
      <c r="RNK30" s="410"/>
      <c r="RNL30" s="410"/>
      <c r="RNM30" s="410"/>
      <c r="RNN30" s="410"/>
      <c r="RNO30" s="410"/>
      <c r="RNP30" s="410"/>
      <c r="RNQ30" s="410"/>
      <c r="RNR30" s="410"/>
      <c r="RNS30" s="410"/>
      <c r="RNT30" s="410"/>
      <c r="RNU30" s="410"/>
      <c r="RNV30" s="410"/>
      <c r="RNW30" s="410"/>
      <c r="RNX30" s="410"/>
      <c r="RNY30" s="410"/>
      <c r="RNZ30" s="410"/>
      <c r="ROA30" s="410"/>
      <c r="ROB30" s="410"/>
      <c r="ROC30" s="410"/>
      <c r="ROD30" s="410"/>
      <c r="ROE30" s="410"/>
      <c r="ROF30" s="410"/>
      <c r="ROG30" s="410"/>
      <c r="ROH30" s="410"/>
      <c r="ROI30" s="410"/>
      <c r="ROJ30" s="410"/>
      <c r="ROK30" s="410"/>
      <c r="ROL30" s="410"/>
      <c r="ROM30" s="410"/>
      <c r="RON30" s="410"/>
      <c r="ROO30" s="410"/>
      <c r="ROP30" s="410"/>
      <c r="ROQ30" s="410"/>
      <c r="ROR30" s="410"/>
      <c r="ROS30" s="410"/>
      <c r="ROT30" s="410"/>
      <c r="ROU30" s="410"/>
      <c r="ROV30" s="410"/>
      <c r="ROW30" s="410"/>
      <c r="ROX30" s="410"/>
      <c r="ROY30" s="410"/>
      <c r="ROZ30" s="410"/>
      <c r="RPA30" s="410"/>
      <c r="RPB30" s="410"/>
      <c r="RPC30" s="410"/>
      <c r="RPD30" s="410"/>
      <c r="RPE30" s="410"/>
      <c r="RPF30" s="410"/>
      <c r="RPG30" s="410"/>
      <c r="RPH30" s="410"/>
      <c r="RPI30" s="410"/>
      <c r="RPJ30" s="410"/>
      <c r="RPK30" s="410"/>
      <c r="RPL30" s="410"/>
      <c r="RPM30" s="410"/>
      <c r="RPN30" s="410"/>
      <c r="RPO30" s="410"/>
      <c r="RPP30" s="410"/>
      <c r="RPQ30" s="410"/>
      <c r="RPR30" s="410"/>
      <c r="RPS30" s="410"/>
      <c r="RPT30" s="410"/>
      <c r="RPU30" s="410"/>
      <c r="RPV30" s="410"/>
      <c r="RPW30" s="410"/>
      <c r="RPX30" s="410"/>
      <c r="RPY30" s="410"/>
      <c r="RPZ30" s="410"/>
      <c r="RQA30" s="410"/>
      <c r="RQB30" s="410"/>
      <c r="RQC30" s="410"/>
      <c r="RQD30" s="410"/>
      <c r="RQE30" s="410"/>
      <c r="RQF30" s="410"/>
      <c r="RQG30" s="410"/>
      <c r="RQH30" s="410"/>
      <c r="RQI30" s="410"/>
      <c r="RQJ30" s="410"/>
      <c r="RQK30" s="410"/>
      <c r="RQL30" s="410"/>
      <c r="RQM30" s="410"/>
      <c r="RQN30" s="410"/>
      <c r="RQO30" s="410"/>
      <c r="RQP30" s="410"/>
      <c r="RQQ30" s="410"/>
      <c r="RQR30" s="410"/>
      <c r="RQS30" s="410"/>
      <c r="RQT30" s="410"/>
      <c r="RQU30" s="410"/>
      <c r="RQV30" s="410"/>
      <c r="RQW30" s="410"/>
      <c r="RQX30" s="410"/>
      <c r="RQY30" s="410"/>
      <c r="RQZ30" s="410"/>
      <c r="RRA30" s="410"/>
      <c r="RRB30" s="410"/>
      <c r="RRC30" s="410"/>
      <c r="RRD30" s="410"/>
      <c r="RRE30" s="410"/>
      <c r="RRF30" s="410"/>
      <c r="RRG30" s="410"/>
      <c r="RRH30" s="410"/>
      <c r="RRI30" s="410"/>
      <c r="RRJ30" s="410"/>
      <c r="RRK30" s="410"/>
      <c r="RRL30" s="410"/>
      <c r="RRM30" s="410"/>
      <c r="RRN30" s="410"/>
      <c r="RRO30" s="410"/>
      <c r="RRP30" s="410"/>
      <c r="RRQ30" s="410"/>
      <c r="RRR30" s="410"/>
      <c r="RRS30" s="410"/>
      <c r="RRT30" s="410"/>
      <c r="RRU30" s="410"/>
      <c r="RRV30" s="410"/>
      <c r="RRW30" s="410"/>
      <c r="RRX30" s="410"/>
      <c r="RRY30" s="410"/>
      <c r="RRZ30" s="410"/>
      <c r="RSA30" s="410"/>
      <c r="RSB30" s="410"/>
      <c r="RSC30" s="410"/>
      <c r="RSD30" s="410"/>
      <c r="RSE30" s="410"/>
      <c r="RSF30" s="410"/>
      <c r="RSG30" s="410"/>
      <c r="RSH30" s="410"/>
      <c r="RSI30" s="410"/>
      <c r="RSJ30" s="410"/>
      <c r="RSK30" s="410"/>
      <c r="RSL30" s="410"/>
      <c r="RSM30" s="410"/>
      <c r="RSN30" s="410"/>
      <c r="RSO30" s="410"/>
      <c r="RSP30" s="410"/>
      <c r="RSQ30" s="410"/>
      <c r="RSR30" s="410"/>
      <c r="RSS30" s="410"/>
      <c r="RST30" s="410"/>
      <c r="RSU30" s="410"/>
      <c r="RSV30" s="410"/>
      <c r="RSW30" s="410"/>
      <c r="RSX30" s="410"/>
      <c r="RSY30" s="410"/>
      <c r="RSZ30" s="410"/>
      <c r="RTA30" s="410"/>
      <c r="RTB30" s="410"/>
      <c r="RTC30" s="410"/>
      <c r="RTD30" s="410"/>
      <c r="RTE30" s="410"/>
      <c r="RTF30" s="410"/>
      <c r="RTG30" s="410"/>
      <c r="RTH30" s="410"/>
      <c r="RTI30" s="410"/>
      <c r="RTJ30" s="410"/>
      <c r="RTK30" s="410"/>
      <c r="RTL30" s="410"/>
      <c r="RTM30" s="410"/>
      <c r="RTN30" s="410"/>
      <c r="RTO30" s="410"/>
      <c r="RTP30" s="410"/>
      <c r="RTQ30" s="410"/>
      <c r="RTR30" s="410"/>
      <c r="RTS30" s="410"/>
      <c r="RTT30" s="410"/>
      <c r="RTU30" s="410"/>
      <c r="RTV30" s="410"/>
      <c r="RTW30" s="410"/>
      <c r="RTX30" s="410"/>
      <c r="RTY30" s="410"/>
      <c r="RTZ30" s="410"/>
      <c r="RUA30" s="410"/>
      <c r="RUB30" s="410"/>
      <c r="RUC30" s="410"/>
      <c r="RUD30" s="410"/>
      <c r="RUE30" s="410"/>
      <c r="RUF30" s="410"/>
      <c r="RUG30" s="410"/>
      <c r="RUH30" s="410"/>
      <c r="RUI30" s="410"/>
      <c r="RUJ30" s="410"/>
      <c r="RUK30" s="410"/>
      <c r="RUL30" s="410"/>
      <c r="RUM30" s="410"/>
      <c r="RUN30" s="410"/>
      <c r="RUO30" s="410"/>
      <c r="RUP30" s="410"/>
      <c r="RUQ30" s="410"/>
      <c r="RUR30" s="410"/>
      <c r="RUS30" s="410"/>
      <c r="RUT30" s="410"/>
      <c r="RUU30" s="410"/>
      <c r="RUV30" s="410"/>
      <c r="RUW30" s="410"/>
      <c r="RUX30" s="410"/>
      <c r="RUY30" s="410"/>
      <c r="RUZ30" s="410"/>
      <c r="RVA30" s="410"/>
      <c r="RVB30" s="410"/>
      <c r="RVC30" s="410"/>
      <c r="RVD30" s="410"/>
      <c r="RVE30" s="410"/>
      <c r="RVF30" s="410"/>
      <c r="RVG30" s="410"/>
      <c r="RVH30" s="410"/>
      <c r="RVI30" s="410"/>
      <c r="RVJ30" s="410"/>
      <c r="RVK30" s="410"/>
      <c r="RVL30" s="410"/>
      <c r="RVM30" s="410"/>
      <c r="RVN30" s="410"/>
      <c r="RVO30" s="410"/>
      <c r="RVP30" s="410"/>
      <c r="RVQ30" s="410"/>
      <c r="RVR30" s="410"/>
      <c r="RVS30" s="410"/>
      <c r="RVT30" s="410"/>
      <c r="RVU30" s="410"/>
      <c r="RVV30" s="410"/>
      <c r="RVW30" s="410"/>
      <c r="RVX30" s="410"/>
      <c r="RVY30" s="410"/>
      <c r="RVZ30" s="410"/>
      <c r="RWA30" s="410"/>
      <c r="RWB30" s="410"/>
      <c r="RWC30" s="410"/>
      <c r="RWD30" s="410"/>
      <c r="RWE30" s="410"/>
      <c r="RWF30" s="410"/>
      <c r="RWG30" s="410"/>
      <c r="RWH30" s="410"/>
      <c r="RWI30" s="410"/>
      <c r="RWJ30" s="410"/>
      <c r="RWK30" s="410"/>
      <c r="RWL30" s="410"/>
      <c r="RWM30" s="410"/>
      <c r="RWN30" s="410"/>
      <c r="RWO30" s="410"/>
      <c r="RWP30" s="410"/>
      <c r="RWQ30" s="410"/>
      <c r="RWR30" s="410"/>
      <c r="RWS30" s="410"/>
      <c r="RWT30" s="410"/>
      <c r="RWU30" s="410"/>
      <c r="RWV30" s="410"/>
      <c r="RWW30" s="410"/>
      <c r="RWX30" s="410"/>
      <c r="RWY30" s="410"/>
      <c r="RWZ30" s="410"/>
      <c r="RXA30" s="410"/>
      <c r="RXB30" s="410"/>
      <c r="RXC30" s="410"/>
      <c r="RXD30" s="410"/>
      <c r="RXE30" s="410"/>
      <c r="RXF30" s="410"/>
      <c r="RXG30" s="410"/>
      <c r="RXH30" s="410"/>
      <c r="RXI30" s="410"/>
      <c r="RXJ30" s="410"/>
      <c r="RXK30" s="410"/>
      <c r="RXL30" s="410"/>
      <c r="RXM30" s="410"/>
      <c r="RXN30" s="410"/>
      <c r="RXO30" s="410"/>
      <c r="RXP30" s="410"/>
      <c r="RXQ30" s="410"/>
      <c r="RXR30" s="410"/>
      <c r="RXS30" s="410"/>
      <c r="RXT30" s="410"/>
      <c r="RXU30" s="410"/>
      <c r="RXV30" s="410"/>
      <c r="RXW30" s="410"/>
      <c r="RXX30" s="410"/>
      <c r="RXY30" s="410"/>
      <c r="RXZ30" s="410"/>
      <c r="RYA30" s="410"/>
      <c r="RYB30" s="410"/>
      <c r="RYC30" s="410"/>
      <c r="RYD30" s="410"/>
      <c r="RYE30" s="410"/>
      <c r="RYF30" s="410"/>
      <c r="RYG30" s="410"/>
      <c r="RYH30" s="410"/>
      <c r="RYI30" s="410"/>
      <c r="RYJ30" s="410"/>
      <c r="RYK30" s="410"/>
      <c r="RYL30" s="410"/>
      <c r="RYM30" s="410"/>
      <c r="RYN30" s="410"/>
      <c r="RYO30" s="410"/>
      <c r="RYP30" s="410"/>
      <c r="RYQ30" s="410"/>
      <c r="RYR30" s="410"/>
      <c r="RYS30" s="410"/>
      <c r="RYT30" s="410"/>
      <c r="RYU30" s="410"/>
      <c r="RYV30" s="410"/>
      <c r="RYW30" s="410"/>
      <c r="RYX30" s="410"/>
      <c r="RYY30" s="410"/>
      <c r="RYZ30" s="410"/>
      <c r="RZA30" s="410"/>
      <c r="RZB30" s="410"/>
      <c r="RZC30" s="410"/>
      <c r="RZD30" s="410"/>
      <c r="RZE30" s="410"/>
      <c r="RZF30" s="410"/>
      <c r="RZG30" s="410"/>
      <c r="RZH30" s="410"/>
      <c r="RZI30" s="410"/>
      <c r="RZJ30" s="410"/>
      <c r="RZK30" s="410"/>
      <c r="RZL30" s="410"/>
      <c r="RZM30" s="410"/>
      <c r="RZN30" s="410"/>
      <c r="RZO30" s="410"/>
      <c r="RZP30" s="410"/>
      <c r="RZQ30" s="410"/>
      <c r="RZR30" s="410"/>
      <c r="RZS30" s="410"/>
      <c r="RZT30" s="410"/>
      <c r="RZU30" s="410"/>
      <c r="RZV30" s="410"/>
      <c r="RZW30" s="410"/>
      <c r="RZX30" s="410"/>
      <c r="RZY30" s="410"/>
      <c r="RZZ30" s="410"/>
      <c r="SAA30" s="410"/>
      <c r="SAB30" s="410"/>
      <c r="SAC30" s="410"/>
      <c r="SAD30" s="410"/>
      <c r="SAE30" s="410"/>
      <c r="SAF30" s="410"/>
      <c r="SAG30" s="410"/>
      <c r="SAH30" s="410"/>
      <c r="SAI30" s="410"/>
      <c r="SAJ30" s="410"/>
      <c r="SAK30" s="410"/>
      <c r="SAL30" s="410"/>
      <c r="SAM30" s="410"/>
      <c r="SAN30" s="410"/>
      <c r="SAO30" s="410"/>
      <c r="SAP30" s="410"/>
      <c r="SAQ30" s="410"/>
      <c r="SAR30" s="410"/>
      <c r="SAS30" s="410"/>
      <c r="SAT30" s="410"/>
      <c r="SAU30" s="410"/>
      <c r="SAV30" s="410"/>
      <c r="SAW30" s="410"/>
      <c r="SAX30" s="410"/>
      <c r="SAY30" s="410"/>
      <c r="SAZ30" s="410"/>
      <c r="SBA30" s="410"/>
      <c r="SBB30" s="410"/>
      <c r="SBC30" s="410"/>
      <c r="SBD30" s="410"/>
      <c r="SBE30" s="410"/>
      <c r="SBF30" s="410"/>
      <c r="SBG30" s="410"/>
      <c r="SBH30" s="410"/>
      <c r="SBI30" s="410"/>
      <c r="SBJ30" s="410"/>
      <c r="SBK30" s="410"/>
      <c r="SBL30" s="410"/>
      <c r="SBM30" s="410"/>
      <c r="SBN30" s="410"/>
      <c r="SBO30" s="410"/>
      <c r="SBP30" s="410"/>
      <c r="SBQ30" s="410"/>
      <c r="SBR30" s="410"/>
      <c r="SBS30" s="410"/>
      <c r="SBT30" s="410"/>
      <c r="SBU30" s="410"/>
      <c r="SBV30" s="410"/>
      <c r="SBW30" s="410"/>
      <c r="SBX30" s="410"/>
      <c r="SBY30" s="410"/>
      <c r="SBZ30" s="410"/>
      <c r="SCA30" s="410"/>
      <c r="SCB30" s="410"/>
      <c r="SCC30" s="410"/>
      <c r="SCD30" s="410"/>
      <c r="SCE30" s="410"/>
      <c r="SCF30" s="410"/>
      <c r="SCG30" s="410"/>
      <c r="SCH30" s="410"/>
      <c r="SCI30" s="410"/>
      <c r="SCJ30" s="410"/>
      <c r="SCK30" s="410"/>
      <c r="SCL30" s="410"/>
      <c r="SCM30" s="410"/>
      <c r="SCN30" s="410"/>
      <c r="SCO30" s="410"/>
      <c r="SCP30" s="410"/>
      <c r="SCQ30" s="410"/>
      <c r="SCR30" s="410"/>
      <c r="SCS30" s="410"/>
      <c r="SCT30" s="410"/>
      <c r="SCU30" s="410"/>
      <c r="SCV30" s="410"/>
      <c r="SCW30" s="410"/>
      <c r="SCX30" s="410"/>
      <c r="SCY30" s="410"/>
      <c r="SCZ30" s="410"/>
      <c r="SDA30" s="410"/>
      <c r="SDB30" s="410"/>
      <c r="SDC30" s="410"/>
      <c r="SDD30" s="410"/>
      <c r="SDE30" s="410"/>
      <c r="SDF30" s="410"/>
      <c r="SDG30" s="410"/>
      <c r="SDH30" s="410"/>
      <c r="SDI30" s="410"/>
      <c r="SDJ30" s="410"/>
      <c r="SDK30" s="410"/>
      <c r="SDL30" s="410"/>
      <c r="SDM30" s="410"/>
      <c r="SDN30" s="410"/>
      <c r="SDO30" s="410"/>
      <c r="SDP30" s="410"/>
      <c r="SDQ30" s="410"/>
      <c r="SDR30" s="410"/>
      <c r="SDS30" s="410"/>
      <c r="SDT30" s="410"/>
      <c r="SDU30" s="410"/>
      <c r="SDV30" s="410"/>
      <c r="SDW30" s="410"/>
      <c r="SDX30" s="410"/>
      <c r="SDY30" s="410"/>
      <c r="SDZ30" s="410"/>
      <c r="SEA30" s="410"/>
      <c r="SEB30" s="410"/>
      <c r="SEC30" s="410"/>
      <c r="SED30" s="410"/>
      <c r="SEE30" s="410"/>
      <c r="SEF30" s="410"/>
      <c r="SEG30" s="410"/>
      <c r="SEH30" s="410"/>
      <c r="SEI30" s="410"/>
      <c r="SEJ30" s="410"/>
      <c r="SEK30" s="410"/>
      <c r="SEL30" s="410"/>
      <c r="SEM30" s="410"/>
      <c r="SEN30" s="410"/>
      <c r="SEO30" s="410"/>
      <c r="SEP30" s="410"/>
      <c r="SEQ30" s="410"/>
      <c r="SER30" s="410"/>
      <c r="SES30" s="410"/>
      <c r="SET30" s="410"/>
      <c r="SEU30" s="410"/>
      <c r="SEV30" s="410"/>
      <c r="SEW30" s="410"/>
      <c r="SEX30" s="410"/>
      <c r="SEY30" s="410"/>
      <c r="SEZ30" s="410"/>
      <c r="SFA30" s="410"/>
      <c r="SFB30" s="410"/>
      <c r="SFC30" s="410"/>
      <c r="SFD30" s="410"/>
      <c r="SFE30" s="410"/>
      <c r="SFF30" s="410"/>
      <c r="SFG30" s="410"/>
      <c r="SFH30" s="410"/>
      <c r="SFI30" s="410"/>
      <c r="SFJ30" s="410"/>
      <c r="SFK30" s="410"/>
      <c r="SFL30" s="410"/>
      <c r="SFM30" s="410"/>
      <c r="SFN30" s="410"/>
      <c r="SFO30" s="410"/>
      <c r="SFP30" s="410"/>
      <c r="SFQ30" s="410"/>
      <c r="SFR30" s="410"/>
      <c r="SFS30" s="410"/>
      <c r="SFT30" s="410"/>
      <c r="SFU30" s="410"/>
      <c r="SFV30" s="410"/>
      <c r="SFW30" s="410"/>
      <c r="SFX30" s="410"/>
      <c r="SFY30" s="410"/>
      <c r="SFZ30" s="410"/>
      <c r="SGA30" s="410"/>
      <c r="SGB30" s="410"/>
      <c r="SGC30" s="410"/>
      <c r="SGD30" s="410"/>
      <c r="SGE30" s="410"/>
      <c r="SGF30" s="410"/>
      <c r="SGG30" s="410"/>
      <c r="SGH30" s="410"/>
      <c r="SGI30" s="410"/>
      <c r="SGJ30" s="410"/>
      <c r="SGK30" s="410"/>
      <c r="SGL30" s="410"/>
      <c r="SGM30" s="410"/>
      <c r="SGN30" s="410"/>
      <c r="SGO30" s="410"/>
      <c r="SGP30" s="410"/>
      <c r="SGQ30" s="410"/>
      <c r="SGR30" s="410"/>
      <c r="SGS30" s="410"/>
      <c r="SGT30" s="410"/>
      <c r="SGU30" s="410"/>
      <c r="SGV30" s="410"/>
      <c r="SGW30" s="410"/>
      <c r="SGX30" s="410"/>
      <c r="SGY30" s="410"/>
      <c r="SGZ30" s="410"/>
      <c r="SHA30" s="410"/>
      <c r="SHB30" s="410"/>
      <c r="SHC30" s="410"/>
      <c r="SHD30" s="410"/>
      <c r="SHE30" s="410"/>
      <c r="SHF30" s="410"/>
      <c r="SHG30" s="410"/>
      <c r="SHH30" s="410"/>
      <c r="SHI30" s="410"/>
      <c r="SHJ30" s="410"/>
      <c r="SHK30" s="410"/>
      <c r="SHL30" s="410"/>
      <c r="SHM30" s="410"/>
      <c r="SHN30" s="410"/>
      <c r="SHO30" s="410"/>
      <c r="SHP30" s="410"/>
      <c r="SHQ30" s="410"/>
      <c r="SHR30" s="410"/>
      <c r="SHS30" s="410"/>
      <c r="SHT30" s="410"/>
      <c r="SHU30" s="410"/>
      <c r="SHV30" s="410"/>
      <c r="SHW30" s="410"/>
      <c r="SHX30" s="410"/>
      <c r="SHY30" s="410"/>
      <c r="SHZ30" s="410"/>
      <c r="SIA30" s="410"/>
      <c r="SIB30" s="410"/>
      <c r="SIC30" s="410"/>
      <c r="SID30" s="410"/>
      <c r="SIE30" s="410"/>
      <c r="SIF30" s="410"/>
      <c r="SIG30" s="410"/>
      <c r="SIH30" s="410"/>
      <c r="SII30" s="410"/>
      <c r="SIJ30" s="410"/>
      <c r="SIK30" s="410"/>
      <c r="SIL30" s="410"/>
      <c r="SIM30" s="410"/>
      <c r="SIN30" s="410"/>
      <c r="SIO30" s="410"/>
      <c r="SIP30" s="410"/>
      <c r="SIQ30" s="410"/>
      <c r="SIR30" s="410"/>
      <c r="SIS30" s="410"/>
      <c r="SIT30" s="410"/>
      <c r="SIU30" s="410"/>
      <c r="SIV30" s="410"/>
      <c r="SIW30" s="410"/>
      <c r="SIX30" s="410"/>
      <c r="SIY30" s="410"/>
      <c r="SIZ30" s="410"/>
      <c r="SJA30" s="410"/>
      <c r="SJB30" s="410"/>
      <c r="SJC30" s="410"/>
      <c r="SJD30" s="410"/>
      <c r="SJE30" s="410"/>
      <c r="SJF30" s="410"/>
      <c r="SJG30" s="410"/>
      <c r="SJH30" s="410"/>
      <c r="SJI30" s="410"/>
      <c r="SJJ30" s="410"/>
      <c r="SJK30" s="410"/>
      <c r="SJL30" s="410"/>
      <c r="SJM30" s="410"/>
      <c r="SJN30" s="410"/>
      <c r="SJO30" s="410"/>
      <c r="SJP30" s="410"/>
      <c r="SJQ30" s="410"/>
      <c r="SJR30" s="410"/>
      <c r="SJS30" s="410"/>
      <c r="SJT30" s="410"/>
      <c r="SJU30" s="410"/>
      <c r="SJV30" s="410"/>
      <c r="SJW30" s="410"/>
      <c r="SJX30" s="410"/>
      <c r="SJY30" s="410"/>
      <c r="SJZ30" s="410"/>
      <c r="SKA30" s="410"/>
      <c r="SKB30" s="410"/>
      <c r="SKC30" s="410"/>
      <c r="SKD30" s="410"/>
      <c r="SKE30" s="410"/>
      <c r="SKF30" s="410"/>
      <c r="SKG30" s="410"/>
      <c r="SKH30" s="410"/>
      <c r="SKI30" s="410"/>
      <c r="SKJ30" s="410"/>
      <c r="SKK30" s="410"/>
      <c r="SKL30" s="410"/>
      <c r="SKM30" s="410"/>
      <c r="SKN30" s="410"/>
      <c r="SKO30" s="410"/>
      <c r="SKP30" s="410"/>
      <c r="SKQ30" s="410"/>
      <c r="SKR30" s="410"/>
      <c r="SKS30" s="410"/>
      <c r="SKT30" s="410"/>
      <c r="SKU30" s="410"/>
      <c r="SKV30" s="410"/>
      <c r="SKW30" s="410"/>
      <c r="SKX30" s="410"/>
      <c r="SKY30" s="410"/>
      <c r="SKZ30" s="410"/>
      <c r="SLA30" s="410"/>
      <c r="SLB30" s="410"/>
      <c r="SLC30" s="410"/>
      <c r="SLD30" s="410"/>
      <c r="SLE30" s="410"/>
      <c r="SLF30" s="410"/>
      <c r="SLG30" s="410"/>
      <c r="SLH30" s="410"/>
      <c r="SLI30" s="410"/>
      <c r="SLJ30" s="410"/>
      <c r="SLK30" s="410"/>
      <c r="SLL30" s="410"/>
      <c r="SLM30" s="410"/>
      <c r="SLN30" s="410"/>
      <c r="SLO30" s="410"/>
      <c r="SLP30" s="410"/>
      <c r="SLQ30" s="410"/>
      <c r="SLR30" s="410"/>
      <c r="SLS30" s="410"/>
      <c r="SLT30" s="410"/>
      <c r="SLU30" s="410"/>
      <c r="SLV30" s="410"/>
      <c r="SLW30" s="410"/>
      <c r="SLX30" s="410"/>
      <c r="SLY30" s="410"/>
      <c r="SLZ30" s="410"/>
      <c r="SMA30" s="410"/>
      <c r="SMB30" s="410"/>
      <c r="SMC30" s="410"/>
      <c r="SMD30" s="410"/>
      <c r="SME30" s="410"/>
      <c r="SMF30" s="410"/>
      <c r="SMG30" s="410"/>
      <c r="SMH30" s="410"/>
      <c r="SMI30" s="410"/>
      <c r="SMJ30" s="410"/>
      <c r="SMK30" s="410"/>
      <c r="SML30" s="410"/>
      <c r="SMM30" s="410"/>
      <c r="SMN30" s="410"/>
      <c r="SMO30" s="410"/>
      <c r="SMP30" s="410"/>
      <c r="SMQ30" s="410"/>
      <c r="SMR30" s="410"/>
      <c r="SMS30" s="410"/>
      <c r="SMT30" s="410"/>
      <c r="SMU30" s="410"/>
      <c r="SMV30" s="410"/>
      <c r="SMW30" s="410"/>
      <c r="SMX30" s="410"/>
      <c r="SMY30" s="410"/>
      <c r="SMZ30" s="410"/>
      <c r="SNA30" s="410"/>
      <c r="SNB30" s="410"/>
      <c r="SNC30" s="410"/>
      <c r="SND30" s="410"/>
      <c r="SNE30" s="410"/>
      <c r="SNF30" s="410"/>
      <c r="SNG30" s="410"/>
      <c r="SNH30" s="410"/>
      <c r="SNI30" s="410"/>
      <c r="SNJ30" s="410"/>
      <c r="SNK30" s="410"/>
      <c r="SNL30" s="410"/>
      <c r="SNM30" s="410"/>
      <c r="SNN30" s="410"/>
      <c r="SNO30" s="410"/>
      <c r="SNP30" s="410"/>
      <c r="SNQ30" s="410"/>
      <c r="SNR30" s="410"/>
      <c r="SNS30" s="410"/>
      <c r="SNT30" s="410"/>
      <c r="SNU30" s="410"/>
      <c r="SNV30" s="410"/>
      <c r="SNW30" s="410"/>
      <c r="SNX30" s="410"/>
      <c r="SNY30" s="410"/>
      <c r="SNZ30" s="410"/>
      <c r="SOA30" s="410"/>
      <c r="SOB30" s="410"/>
      <c r="SOC30" s="410"/>
      <c r="SOD30" s="410"/>
      <c r="SOE30" s="410"/>
      <c r="SOF30" s="410"/>
      <c r="SOG30" s="410"/>
      <c r="SOH30" s="410"/>
      <c r="SOI30" s="410"/>
      <c r="SOJ30" s="410"/>
      <c r="SOK30" s="410"/>
      <c r="SOL30" s="410"/>
      <c r="SOM30" s="410"/>
      <c r="SON30" s="410"/>
      <c r="SOO30" s="410"/>
      <c r="SOP30" s="410"/>
      <c r="SOQ30" s="410"/>
      <c r="SOR30" s="410"/>
      <c r="SOS30" s="410"/>
      <c r="SOT30" s="410"/>
      <c r="SOU30" s="410"/>
      <c r="SOV30" s="410"/>
      <c r="SOW30" s="410"/>
      <c r="SOX30" s="410"/>
      <c r="SOY30" s="410"/>
      <c r="SOZ30" s="410"/>
      <c r="SPA30" s="410"/>
      <c r="SPB30" s="410"/>
      <c r="SPC30" s="410"/>
      <c r="SPD30" s="410"/>
      <c r="SPE30" s="410"/>
      <c r="SPF30" s="410"/>
      <c r="SPG30" s="410"/>
      <c r="SPH30" s="410"/>
      <c r="SPI30" s="410"/>
      <c r="SPJ30" s="410"/>
      <c r="SPK30" s="410"/>
      <c r="SPL30" s="410"/>
      <c r="SPM30" s="410"/>
      <c r="SPN30" s="410"/>
      <c r="SPO30" s="410"/>
      <c r="SPP30" s="410"/>
      <c r="SPQ30" s="410"/>
      <c r="SPR30" s="410"/>
      <c r="SPS30" s="410"/>
      <c r="SPT30" s="410"/>
      <c r="SPU30" s="410"/>
      <c r="SPV30" s="410"/>
      <c r="SPW30" s="410"/>
      <c r="SPX30" s="410"/>
      <c r="SPY30" s="410"/>
      <c r="SPZ30" s="410"/>
      <c r="SQA30" s="410"/>
      <c r="SQB30" s="410"/>
      <c r="SQC30" s="410"/>
      <c r="SQD30" s="410"/>
      <c r="SQE30" s="410"/>
      <c r="SQF30" s="410"/>
      <c r="SQG30" s="410"/>
      <c r="SQH30" s="410"/>
      <c r="SQI30" s="410"/>
      <c r="SQJ30" s="410"/>
      <c r="SQK30" s="410"/>
      <c r="SQL30" s="410"/>
      <c r="SQM30" s="410"/>
      <c r="SQN30" s="410"/>
      <c r="SQO30" s="410"/>
      <c r="SQP30" s="410"/>
      <c r="SQQ30" s="410"/>
      <c r="SQR30" s="410"/>
      <c r="SQS30" s="410"/>
      <c r="SQT30" s="410"/>
      <c r="SQU30" s="410"/>
      <c r="SQV30" s="410"/>
      <c r="SQW30" s="410"/>
      <c r="SQX30" s="410"/>
      <c r="SQY30" s="410"/>
      <c r="SQZ30" s="410"/>
      <c r="SRA30" s="410"/>
      <c r="SRB30" s="410"/>
      <c r="SRC30" s="410"/>
      <c r="SRD30" s="410"/>
      <c r="SRE30" s="410"/>
      <c r="SRF30" s="410"/>
      <c r="SRG30" s="410"/>
      <c r="SRH30" s="410"/>
      <c r="SRI30" s="410"/>
      <c r="SRJ30" s="410"/>
      <c r="SRK30" s="410"/>
      <c r="SRL30" s="410"/>
      <c r="SRM30" s="410"/>
      <c r="SRN30" s="410"/>
      <c r="SRO30" s="410"/>
      <c r="SRP30" s="410"/>
      <c r="SRQ30" s="410"/>
      <c r="SRR30" s="410"/>
      <c r="SRS30" s="410"/>
      <c r="SRT30" s="410"/>
      <c r="SRU30" s="410"/>
      <c r="SRV30" s="410"/>
      <c r="SRW30" s="410"/>
      <c r="SRX30" s="410"/>
      <c r="SRY30" s="410"/>
      <c r="SRZ30" s="410"/>
      <c r="SSA30" s="410"/>
      <c r="SSB30" s="410"/>
      <c r="SSC30" s="410"/>
      <c r="SSD30" s="410"/>
      <c r="SSE30" s="410"/>
      <c r="SSF30" s="410"/>
      <c r="SSG30" s="410"/>
      <c r="SSH30" s="410"/>
      <c r="SSI30" s="410"/>
      <c r="SSJ30" s="410"/>
      <c r="SSK30" s="410"/>
      <c r="SSL30" s="410"/>
      <c r="SSM30" s="410"/>
      <c r="SSN30" s="410"/>
      <c r="SSO30" s="410"/>
      <c r="SSP30" s="410"/>
      <c r="SSQ30" s="410"/>
      <c r="SSR30" s="410"/>
      <c r="SSS30" s="410"/>
      <c r="SST30" s="410"/>
      <c r="SSU30" s="410"/>
      <c r="SSV30" s="410"/>
      <c r="SSW30" s="410"/>
      <c r="SSX30" s="410"/>
      <c r="SSY30" s="410"/>
      <c r="SSZ30" s="410"/>
      <c r="STA30" s="410"/>
      <c r="STB30" s="410"/>
      <c r="STC30" s="410"/>
      <c r="STD30" s="410"/>
      <c r="STE30" s="410"/>
      <c r="STF30" s="410"/>
      <c r="STG30" s="410"/>
      <c r="STH30" s="410"/>
      <c r="STI30" s="410"/>
      <c r="STJ30" s="410"/>
      <c r="STK30" s="410"/>
      <c r="STL30" s="410"/>
      <c r="STM30" s="410"/>
      <c r="STN30" s="410"/>
      <c r="STO30" s="410"/>
      <c r="STP30" s="410"/>
      <c r="STQ30" s="410"/>
      <c r="STR30" s="410"/>
      <c r="STS30" s="410"/>
      <c r="STT30" s="410"/>
      <c r="STU30" s="410"/>
      <c r="STV30" s="410"/>
      <c r="STW30" s="410"/>
      <c r="STX30" s="410"/>
      <c r="STY30" s="410"/>
      <c r="STZ30" s="410"/>
      <c r="SUA30" s="410"/>
      <c r="SUB30" s="410"/>
      <c r="SUC30" s="410"/>
      <c r="SUD30" s="410"/>
      <c r="SUE30" s="410"/>
      <c r="SUF30" s="410"/>
      <c r="SUG30" s="410"/>
      <c r="SUH30" s="410"/>
      <c r="SUI30" s="410"/>
      <c r="SUJ30" s="410"/>
      <c r="SUK30" s="410"/>
      <c r="SUL30" s="410"/>
      <c r="SUM30" s="410"/>
      <c r="SUN30" s="410"/>
      <c r="SUO30" s="410"/>
      <c r="SUP30" s="410"/>
      <c r="SUQ30" s="410"/>
      <c r="SUR30" s="410"/>
      <c r="SUS30" s="410"/>
      <c r="SUT30" s="410"/>
      <c r="SUU30" s="410"/>
      <c r="SUV30" s="410"/>
      <c r="SUW30" s="410"/>
      <c r="SUX30" s="410"/>
      <c r="SUY30" s="410"/>
      <c r="SUZ30" s="410"/>
      <c r="SVA30" s="410"/>
      <c r="SVB30" s="410"/>
      <c r="SVC30" s="410"/>
      <c r="SVD30" s="410"/>
      <c r="SVE30" s="410"/>
      <c r="SVF30" s="410"/>
      <c r="SVG30" s="410"/>
      <c r="SVH30" s="410"/>
      <c r="SVI30" s="410"/>
      <c r="SVJ30" s="410"/>
      <c r="SVK30" s="410"/>
      <c r="SVL30" s="410"/>
      <c r="SVM30" s="410"/>
      <c r="SVN30" s="410"/>
      <c r="SVO30" s="410"/>
      <c r="SVP30" s="410"/>
      <c r="SVQ30" s="410"/>
      <c r="SVR30" s="410"/>
      <c r="SVS30" s="410"/>
      <c r="SVT30" s="410"/>
      <c r="SVU30" s="410"/>
      <c r="SVV30" s="410"/>
      <c r="SVW30" s="410"/>
      <c r="SVX30" s="410"/>
      <c r="SVY30" s="410"/>
      <c r="SVZ30" s="410"/>
      <c r="SWA30" s="410"/>
      <c r="SWB30" s="410"/>
      <c r="SWC30" s="410"/>
      <c r="SWD30" s="410"/>
      <c r="SWE30" s="410"/>
      <c r="SWF30" s="410"/>
      <c r="SWG30" s="410"/>
      <c r="SWH30" s="410"/>
      <c r="SWI30" s="410"/>
      <c r="SWJ30" s="410"/>
      <c r="SWK30" s="410"/>
      <c r="SWL30" s="410"/>
      <c r="SWM30" s="410"/>
      <c r="SWN30" s="410"/>
      <c r="SWO30" s="410"/>
      <c r="SWP30" s="410"/>
      <c r="SWQ30" s="410"/>
      <c r="SWR30" s="410"/>
      <c r="SWS30" s="410"/>
      <c r="SWT30" s="410"/>
      <c r="SWU30" s="410"/>
      <c r="SWV30" s="410"/>
      <c r="SWW30" s="410"/>
      <c r="SWX30" s="410"/>
      <c r="SWY30" s="410"/>
      <c r="SWZ30" s="410"/>
      <c r="SXA30" s="410"/>
      <c r="SXB30" s="410"/>
      <c r="SXC30" s="410"/>
      <c r="SXD30" s="410"/>
      <c r="SXE30" s="410"/>
      <c r="SXF30" s="410"/>
      <c r="SXG30" s="410"/>
      <c r="SXH30" s="410"/>
      <c r="SXI30" s="410"/>
      <c r="SXJ30" s="410"/>
      <c r="SXK30" s="410"/>
      <c r="SXL30" s="410"/>
      <c r="SXM30" s="410"/>
      <c r="SXN30" s="410"/>
      <c r="SXO30" s="410"/>
      <c r="SXP30" s="410"/>
      <c r="SXQ30" s="410"/>
      <c r="SXR30" s="410"/>
      <c r="SXS30" s="410"/>
      <c r="SXT30" s="410"/>
      <c r="SXU30" s="410"/>
      <c r="SXV30" s="410"/>
      <c r="SXW30" s="410"/>
      <c r="SXX30" s="410"/>
      <c r="SXY30" s="410"/>
      <c r="SXZ30" s="410"/>
      <c r="SYA30" s="410"/>
      <c r="SYB30" s="410"/>
      <c r="SYC30" s="410"/>
      <c r="SYD30" s="410"/>
      <c r="SYE30" s="410"/>
      <c r="SYF30" s="410"/>
      <c r="SYG30" s="410"/>
      <c r="SYH30" s="410"/>
      <c r="SYI30" s="410"/>
      <c r="SYJ30" s="410"/>
      <c r="SYK30" s="410"/>
      <c r="SYL30" s="410"/>
      <c r="SYM30" s="410"/>
      <c r="SYN30" s="410"/>
      <c r="SYO30" s="410"/>
      <c r="SYP30" s="410"/>
      <c r="SYQ30" s="410"/>
      <c r="SYR30" s="410"/>
      <c r="SYS30" s="410"/>
      <c r="SYT30" s="410"/>
      <c r="SYU30" s="410"/>
      <c r="SYV30" s="410"/>
      <c r="SYW30" s="410"/>
      <c r="SYX30" s="410"/>
      <c r="SYY30" s="410"/>
      <c r="SYZ30" s="410"/>
      <c r="SZA30" s="410"/>
      <c r="SZB30" s="410"/>
      <c r="SZC30" s="410"/>
      <c r="SZD30" s="410"/>
      <c r="SZE30" s="410"/>
      <c r="SZF30" s="410"/>
      <c r="SZG30" s="410"/>
      <c r="SZH30" s="410"/>
      <c r="SZI30" s="410"/>
      <c r="SZJ30" s="410"/>
      <c r="SZK30" s="410"/>
      <c r="SZL30" s="410"/>
      <c r="SZM30" s="410"/>
      <c r="SZN30" s="410"/>
      <c r="SZO30" s="410"/>
      <c r="SZP30" s="410"/>
      <c r="SZQ30" s="410"/>
      <c r="SZR30" s="410"/>
      <c r="SZS30" s="410"/>
      <c r="SZT30" s="410"/>
      <c r="SZU30" s="410"/>
      <c r="SZV30" s="410"/>
      <c r="SZW30" s="410"/>
      <c r="SZX30" s="410"/>
      <c r="SZY30" s="410"/>
      <c r="SZZ30" s="410"/>
      <c r="TAA30" s="410"/>
      <c r="TAB30" s="410"/>
      <c r="TAC30" s="410"/>
      <c r="TAD30" s="410"/>
      <c r="TAE30" s="410"/>
      <c r="TAF30" s="410"/>
      <c r="TAG30" s="410"/>
      <c r="TAH30" s="410"/>
      <c r="TAI30" s="410"/>
      <c r="TAJ30" s="410"/>
      <c r="TAK30" s="410"/>
      <c r="TAL30" s="410"/>
      <c r="TAM30" s="410"/>
      <c r="TAN30" s="410"/>
      <c r="TAO30" s="410"/>
      <c r="TAP30" s="410"/>
      <c r="TAQ30" s="410"/>
      <c r="TAR30" s="410"/>
      <c r="TAS30" s="410"/>
      <c r="TAT30" s="410"/>
      <c r="TAU30" s="410"/>
      <c r="TAV30" s="410"/>
      <c r="TAW30" s="410"/>
      <c r="TAX30" s="410"/>
      <c r="TAY30" s="410"/>
      <c r="TAZ30" s="410"/>
      <c r="TBA30" s="410"/>
      <c r="TBB30" s="410"/>
      <c r="TBC30" s="410"/>
      <c r="TBD30" s="410"/>
      <c r="TBE30" s="410"/>
      <c r="TBF30" s="410"/>
      <c r="TBG30" s="410"/>
      <c r="TBH30" s="410"/>
      <c r="TBI30" s="410"/>
      <c r="TBJ30" s="410"/>
      <c r="TBK30" s="410"/>
      <c r="TBL30" s="410"/>
      <c r="TBM30" s="410"/>
      <c r="TBN30" s="410"/>
      <c r="TBO30" s="410"/>
      <c r="TBP30" s="410"/>
      <c r="TBQ30" s="410"/>
      <c r="TBR30" s="410"/>
      <c r="TBS30" s="410"/>
      <c r="TBT30" s="410"/>
      <c r="TBU30" s="410"/>
      <c r="TBV30" s="410"/>
      <c r="TBW30" s="410"/>
      <c r="TBX30" s="410"/>
      <c r="TBY30" s="410"/>
      <c r="TBZ30" s="410"/>
      <c r="TCA30" s="410"/>
      <c r="TCB30" s="410"/>
      <c r="TCC30" s="410"/>
      <c r="TCD30" s="410"/>
      <c r="TCE30" s="410"/>
      <c r="TCF30" s="410"/>
      <c r="TCG30" s="410"/>
      <c r="TCH30" s="410"/>
      <c r="TCI30" s="410"/>
      <c r="TCJ30" s="410"/>
      <c r="TCK30" s="410"/>
      <c r="TCL30" s="410"/>
      <c r="TCM30" s="410"/>
      <c r="TCN30" s="410"/>
      <c r="TCO30" s="410"/>
      <c r="TCP30" s="410"/>
      <c r="TCQ30" s="410"/>
      <c r="TCR30" s="410"/>
      <c r="TCS30" s="410"/>
      <c r="TCT30" s="410"/>
      <c r="TCU30" s="410"/>
      <c r="TCV30" s="410"/>
      <c r="TCW30" s="410"/>
      <c r="TCX30" s="410"/>
      <c r="TCY30" s="410"/>
      <c r="TCZ30" s="410"/>
      <c r="TDA30" s="410"/>
      <c r="TDB30" s="410"/>
      <c r="TDC30" s="410"/>
      <c r="TDD30" s="410"/>
      <c r="TDE30" s="410"/>
      <c r="TDF30" s="410"/>
      <c r="TDG30" s="410"/>
      <c r="TDH30" s="410"/>
      <c r="TDI30" s="410"/>
      <c r="TDJ30" s="410"/>
      <c r="TDK30" s="410"/>
      <c r="TDL30" s="410"/>
      <c r="TDM30" s="410"/>
      <c r="TDN30" s="410"/>
      <c r="TDO30" s="410"/>
      <c r="TDP30" s="410"/>
      <c r="TDQ30" s="410"/>
      <c r="TDR30" s="410"/>
      <c r="TDS30" s="410"/>
      <c r="TDT30" s="410"/>
      <c r="TDU30" s="410"/>
      <c r="TDV30" s="410"/>
      <c r="TDW30" s="410"/>
      <c r="TDX30" s="410"/>
      <c r="TDY30" s="410"/>
      <c r="TDZ30" s="410"/>
      <c r="TEA30" s="410"/>
      <c r="TEB30" s="410"/>
      <c r="TEC30" s="410"/>
      <c r="TED30" s="410"/>
      <c r="TEE30" s="410"/>
      <c r="TEF30" s="410"/>
      <c r="TEG30" s="410"/>
      <c r="TEH30" s="410"/>
      <c r="TEI30" s="410"/>
      <c r="TEJ30" s="410"/>
      <c r="TEK30" s="410"/>
      <c r="TEL30" s="410"/>
      <c r="TEM30" s="410"/>
      <c r="TEN30" s="410"/>
      <c r="TEO30" s="410"/>
      <c r="TEP30" s="410"/>
      <c r="TEQ30" s="410"/>
      <c r="TER30" s="410"/>
      <c r="TES30" s="410"/>
      <c r="TET30" s="410"/>
      <c r="TEU30" s="410"/>
      <c r="TEV30" s="410"/>
      <c r="TEW30" s="410"/>
      <c r="TEX30" s="410"/>
      <c r="TEY30" s="410"/>
      <c r="TEZ30" s="410"/>
      <c r="TFA30" s="410"/>
      <c r="TFB30" s="410"/>
      <c r="TFC30" s="410"/>
      <c r="TFD30" s="410"/>
      <c r="TFE30" s="410"/>
      <c r="TFF30" s="410"/>
      <c r="TFG30" s="410"/>
      <c r="TFH30" s="410"/>
      <c r="TFI30" s="410"/>
      <c r="TFJ30" s="410"/>
      <c r="TFK30" s="410"/>
      <c r="TFL30" s="410"/>
      <c r="TFM30" s="410"/>
      <c r="TFN30" s="410"/>
      <c r="TFO30" s="410"/>
      <c r="TFP30" s="410"/>
      <c r="TFQ30" s="410"/>
      <c r="TFR30" s="410"/>
      <c r="TFS30" s="410"/>
      <c r="TFT30" s="410"/>
      <c r="TFU30" s="410"/>
      <c r="TFV30" s="410"/>
      <c r="TFW30" s="410"/>
      <c r="TFX30" s="410"/>
      <c r="TFY30" s="410"/>
      <c r="TFZ30" s="410"/>
      <c r="TGA30" s="410"/>
      <c r="TGB30" s="410"/>
      <c r="TGC30" s="410"/>
      <c r="TGD30" s="410"/>
      <c r="TGE30" s="410"/>
      <c r="TGF30" s="410"/>
      <c r="TGG30" s="410"/>
      <c r="TGH30" s="410"/>
      <c r="TGI30" s="410"/>
      <c r="TGJ30" s="410"/>
      <c r="TGK30" s="410"/>
      <c r="TGL30" s="410"/>
      <c r="TGM30" s="410"/>
      <c r="TGN30" s="410"/>
      <c r="TGO30" s="410"/>
      <c r="TGP30" s="410"/>
      <c r="TGQ30" s="410"/>
      <c r="TGR30" s="410"/>
      <c r="TGS30" s="410"/>
      <c r="TGT30" s="410"/>
      <c r="TGU30" s="410"/>
      <c r="TGV30" s="410"/>
      <c r="TGW30" s="410"/>
      <c r="TGX30" s="410"/>
      <c r="TGY30" s="410"/>
      <c r="TGZ30" s="410"/>
      <c r="THA30" s="410"/>
      <c r="THB30" s="410"/>
      <c r="THC30" s="410"/>
      <c r="THD30" s="410"/>
      <c r="THE30" s="410"/>
      <c r="THF30" s="410"/>
      <c r="THG30" s="410"/>
      <c r="THH30" s="410"/>
      <c r="THI30" s="410"/>
      <c r="THJ30" s="410"/>
      <c r="THK30" s="410"/>
      <c r="THL30" s="410"/>
      <c r="THM30" s="410"/>
      <c r="THN30" s="410"/>
      <c r="THO30" s="410"/>
      <c r="THP30" s="410"/>
      <c r="THQ30" s="410"/>
      <c r="THR30" s="410"/>
      <c r="THS30" s="410"/>
      <c r="THT30" s="410"/>
      <c r="THU30" s="410"/>
      <c r="THV30" s="410"/>
      <c r="THW30" s="410"/>
      <c r="THX30" s="410"/>
      <c r="THY30" s="410"/>
      <c r="THZ30" s="410"/>
      <c r="TIA30" s="410"/>
      <c r="TIB30" s="410"/>
      <c r="TIC30" s="410"/>
      <c r="TID30" s="410"/>
      <c r="TIE30" s="410"/>
      <c r="TIF30" s="410"/>
      <c r="TIG30" s="410"/>
      <c r="TIH30" s="410"/>
      <c r="TII30" s="410"/>
      <c r="TIJ30" s="410"/>
      <c r="TIK30" s="410"/>
      <c r="TIL30" s="410"/>
      <c r="TIM30" s="410"/>
      <c r="TIN30" s="410"/>
      <c r="TIO30" s="410"/>
      <c r="TIP30" s="410"/>
      <c r="TIQ30" s="410"/>
      <c r="TIR30" s="410"/>
      <c r="TIS30" s="410"/>
      <c r="TIT30" s="410"/>
      <c r="TIU30" s="410"/>
      <c r="TIV30" s="410"/>
      <c r="TIW30" s="410"/>
      <c r="TIX30" s="410"/>
      <c r="TIY30" s="410"/>
      <c r="TIZ30" s="410"/>
      <c r="TJA30" s="410"/>
      <c r="TJB30" s="410"/>
      <c r="TJC30" s="410"/>
      <c r="TJD30" s="410"/>
      <c r="TJE30" s="410"/>
      <c r="TJF30" s="410"/>
      <c r="TJG30" s="410"/>
      <c r="TJH30" s="410"/>
      <c r="TJI30" s="410"/>
      <c r="TJJ30" s="410"/>
      <c r="TJK30" s="410"/>
      <c r="TJL30" s="410"/>
      <c r="TJM30" s="410"/>
      <c r="TJN30" s="410"/>
      <c r="TJO30" s="410"/>
      <c r="TJP30" s="410"/>
      <c r="TJQ30" s="410"/>
      <c r="TJR30" s="410"/>
      <c r="TJS30" s="410"/>
      <c r="TJT30" s="410"/>
      <c r="TJU30" s="410"/>
      <c r="TJV30" s="410"/>
      <c r="TJW30" s="410"/>
      <c r="TJX30" s="410"/>
      <c r="TJY30" s="410"/>
      <c r="TJZ30" s="410"/>
      <c r="TKA30" s="410"/>
      <c r="TKB30" s="410"/>
      <c r="TKC30" s="410"/>
      <c r="TKD30" s="410"/>
      <c r="TKE30" s="410"/>
      <c r="TKF30" s="410"/>
      <c r="TKG30" s="410"/>
      <c r="TKH30" s="410"/>
      <c r="TKI30" s="410"/>
      <c r="TKJ30" s="410"/>
      <c r="TKK30" s="410"/>
      <c r="TKL30" s="410"/>
      <c r="TKM30" s="410"/>
      <c r="TKN30" s="410"/>
      <c r="TKO30" s="410"/>
      <c r="TKP30" s="410"/>
      <c r="TKQ30" s="410"/>
      <c r="TKR30" s="410"/>
      <c r="TKS30" s="410"/>
      <c r="TKT30" s="410"/>
      <c r="TKU30" s="410"/>
      <c r="TKV30" s="410"/>
      <c r="TKW30" s="410"/>
      <c r="TKX30" s="410"/>
      <c r="TKY30" s="410"/>
      <c r="TKZ30" s="410"/>
      <c r="TLA30" s="410"/>
      <c r="TLB30" s="410"/>
      <c r="TLC30" s="410"/>
      <c r="TLD30" s="410"/>
      <c r="TLE30" s="410"/>
      <c r="TLF30" s="410"/>
      <c r="TLG30" s="410"/>
      <c r="TLH30" s="410"/>
      <c r="TLI30" s="410"/>
      <c r="TLJ30" s="410"/>
      <c r="TLK30" s="410"/>
      <c r="TLL30" s="410"/>
      <c r="TLM30" s="410"/>
      <c r="TLN30" s="410"/>
      <c r="TLO30" s="410"/>
      <c r="TLP30" s="410"/>
      <c r="TLQ30" s="410"/>
      <c r="TLR30" s="410"/>
      <c r="TLS30" s="410"/>
      <c r="TLT30" s="410"/>
      <c r="TLU30" s="410"/>
      <c r="TLV30" s="410"/>
      <c r="TLW30" s="410"/>
      <c r="TLX30" s="410"/>
      <c r="TLY30" s="410"/>
      <c r="TLZ30" s="410"/>
      <c r="TMA30" s="410"/>
      <c r="TMB30" s="410"/>
      <c r="TMC30" s="410"/>
      <c r="TMD30" s="410"/>
      <c r="TME30" s="410"/>
      <c r="TMF30" s="410"/>
      <c r="TMG30" s="410"/>
      <c r="TMH30" s="410"/>
      <c r="TMI30" s="410"/>
      <c r="TMJ30" s="410"/>
      <c r="TMK30" s="410"/>
      <c r="TML30" s="410"/>
      <c r="TMM30" s="410"/>
      <c r="TMN30" s="410"/>
      <c r="TMO30" s="410"/>
      <c r="TMP30" s="410"/>
      <c r="TMQ30" s="410"/>
      <c r="TMR30" s="410"/>
      <c r="TMS30" s="410"/>
      <c r="TMT30" s="410"/>
      <c r="TMU30" s="410"/>
      <c r="TMV30" s="410"/>
      <c r="TMW30" s="410"/>
      <c r="TMX30" s="410"/>
      <c r="TMY30" s="410"/>
      <c r="TMZ30" s="410"/>
      <c r="TNA30" s="410"/>
      <c r="TNB30" s="410"/>
      <c r="TNC30" s="410"/>
      <c r="TND30" s="410"/>
      <c r="TNE30" s="410"/>
      <c r="TNF30" s="410"/>
      <c r="TNG30" s="410"/>
      <c r="TNH30" s="410"/>
      <c r="TNI30" s="410"/>
      <c r="TNJ30" s="410"/>
      <c r="TNK30" s="410"/>
      <c r="TNL30" s="410"/>
      <c r="TNM30" s="410"/>
      <c r="TNN30" s="410"/>
      <c r="TNO30" s="410"/>
      <c r="TNP30" s="410"/>
      <c r="TNQ30" s="410"/>
      <c r="TNR30" s="410"/>
      <c r="TNS30" s="410"/>
      <c r="TNT30" s="410"/>
      <c r="TNU30" s="410"/>
      <c r="TNV30" s="410"/>
      <c r="TNW30" s="410"/>
      <c r="TNX30" s="410"/>
      <c r="TNY30" s="410"/>
      <c r="TNZ30" s="410"/>
      <c r="TOA30" s="410"/>
      <c r="TOB30" s="410"/>
      <c r="TOC30" s="410"/>
      <c r="TOD30" s="410"/>
      <c r="TOE30" s="410"/>
      <c r="TOF30" s="410"/>
      <c r="TOG30" s="410"/>
      <c r="TOH30" s="410"/>
      <c r="TOI30" s="410"/>
      <c r="TOJ30" s="410"/>
      <c r="TOK30" s="410"/>
      <c r="TOL30" s="410"/>
      <c r="TOM30" s="410"/>
      <c r="TON30" s="410"/>
      <c r="TOO30" s="410"/>
      <c r="TOP30" s="410"/>
      <c r="TOQ30" s="410"/>
      <c r="TOR30" s="410"/>
      <c r="TOS30" s="410"/>
      <c r="TOT30" s="410"/>
      <c r="TOU30" s="410"/>
      <c r="TOV30" s="410"/>
      <c r="TOW30" s="410"/>
      <c r="TOX30" s="410"/>
      <c r="TOY30" s="410"/>
      <c r="TOZ30" s="410"/>
      <c r="TPA30" s="410"/>
      <c r="TPB30" s="410"/>
      <c r="TPC30" s="410"/>
      <c r="TPD30" s="410"/>
      <c r="TPE30" s="410"/>
      <c r="TPF30" s="410"/>
      <c r="TPG30" s="410"/>
      <c r="TPH30" s="410"/>
      <c r="TPI30" s="410"/>
      <c r="TPJ30" s="410"/>
      <c r="TPK30" s="410"/>
      <c r="TPL30" s="410"/>
      <c r="TPM30" s="410"/>
      <c r="TPN30" s="410"/>
      <c r="TPO30" s="410"/>
      <c r="TPP30" s="410"/>
      <c r="TPQ30" s="410"/>
      <c r="TPR30" s="410"/>
      <c r="TPS30" s="410"/>
      <c r="TPT30" s="410"/>
      <c r="TPU30" s="410"/>
      <c r="TPV30" s="410"/>
      <c r="TPW30" s="410"/>
      <c r="TPX30" s="410"/>
      <c r="TPY30" s="410"/>
      <c r="TPZ30" s="410"/>
      <c r="TQA30" s="410"/>
      <c r="TQB30" s="410"/>
      <c r="TQC30" s="410"/>
      <c r="TQD30" s="410"/>
      <c r="TQE30" s="410"/>
      <c r="TQF30" s="410"/>
      <c r="TQG30" s="410"/>
      <c r="TQH30" s="410"/>
      <c r="TQI30" s="410"/>
      <c r="TQJ30" s="410"/>
      <c r="TQK30" s="410"/>
      <c r="TQL30" s="410"/>
      <c r="TQM30" s="410"/>
      <c r="TQN30" s="410"/>
      <c r="TQO30" s="410"/>
      <c r="TQP30" s="410"/>
      <c r="TQQ30" s="410"/>
      <c r="TQR30" s="410"/>
      <c r="TQS30" s="410"/>
      <c r="TQT30" s="410"/>
      <c r="TQU30" s="410"/>
      <c r="TQV30" s="410"/>
      <c r="TQW30" s="410"/>
      <c r="TQX30" s="410"/>
      <c r="TQY30" s="410"/>
      <c r="TQZ30" s="410"/>
      <c r="TRA30" s="410"/>
      <c r="TRB30" s="410"/>
      <c r="TRC30" s="410"/>
      <c r="TRD30" s="410"/>
      <c r="TRE30" s="410"/>
      <c r="TRF30" s="410"/>
      <c r="TRG30" s="410"/>
      <c r="TRH30" s="410"/>
      <c r="TRI30" s="410"/>
      <c r="TRJ30" s="410"/>
      <c r="TRK30" s="410"/>
      <c r="TRL30" s="410"/>
      <c r="TRM30" s="410"/>
      <c r="TRN30" s="410"/>
      <c r="TRO30" s="410"/>
      <c r="TRP30" s="410"/>
      <c r="TRQ30" s="410"/>
      <c r="TRR30" s="410"/>
      <c r="TRS30" s="410"/>
      <c r="TRT30" s="410"/>
      <c r="TRU30" s="410"/>
      <c r="TRV30" s="410"/>
      <c r="TRW30" s="410"/>
      <c r="TRX30" s="410"/>
      <c r="TRY30" s="410"/>
      <c r="TRZ30" s="410"/>
      <c r="TSA30" s="410"/>
      <c r="TSB30" s="410"/>
      <c r="TSC30" s="410"/>
      <c r="TSD30" s="410"/>
      <c r="TSE30" s="410"/>
      <c r="TSF30" s="410"/>
      <c r="TSG30" s="410"/>
      <c r="TSH30" s="410"/>
      <c r="TSI30" s="410"/>
      <c r="TSJ30" s="410"/>
      <c r="TSK30" s="410"/>
      <c r="TSL30" s="410"/>
      <c r="TSM30" s="410"/>
      <c r="TSN30" s="410"/>
      <c r="TSO30" s="410"/>
      <c r="TSP30" s="410"/>
      <c r="TSQ30" s="410"/>
      <c r="TSR30" s="410"/>
      <c r="TSS30" s="410"/>
      <c r="TST30" s="410"/>
      <c r="TSU30" s="410"/>
      <c r="TSV30" s="410"/>
      <c r="TSW30" s="410"/>
      <c r="TSX30" s="410"/>
      <c r="TSY30" s="410"/>
      <c r="TSZ30" s="410"/>
      <c r="TTA30" s="410"/>
      <c r="TTB30" s="410"/>
      <c r="TTC30" s="410"/>
      <c r="TTD30" s="410"/>
      <c r="TTE30" s="410"/>
      <c r="TTF30" s="410"/>
      <c r="TTG30" s="410"/>
      <c r="TTH30" s="410"/>
      <c r="TTI30" s="410"/>
      <c r="TTJ30" s="410"/>
      <c r="TTK30" s="410"/>
      <c r="TTL30" s="410"/>
      <c r="TTM30" s="410"/>
      <c r="TTN30" s="410"/>
      <c r="TTO30" s="410"/>
      <c r="TTP30" s="410"/>
      <c r="TTQ30" s="410"/>
      <c r="TTR30" s="410"/>
      <c r="TTS30" s="410"/>
      <c r="TTT30" s="410"/>
      <c r="TTU30" s="410"/>
      <c r="TTV30" s="410"/>
      <c r="TTW30" s="410"/>
      <c r="TTX30" s="410"/>
      <c r="TTY30" s="410"/>
      <c r="TTZ30" s="410"/>
      <c r="TUA30" s="410"/>
      <c r="TUB30" s="410"/>
      <c r="TUC30" s="410"/>
      <c r="TUD30" s="410"/>
      <c r="TUE30" s="410"/>
      <c r="TUF30" s="410"/>
      <c r="TUG30" s="410"/>
      <c r="TUH30" s="410"/>
      <c r="TUI30" s="410"/>
      <c r="TUJ30" s="410"/>
      <c r="TUK30" s="410"/>
      <c r="TUL30" s="410"/>
      <c r="TUM30" s="410"/>
      <c r="TUN30" s="410"/>
      <c r="TUO30" s="410"/>
      <c r="TUP30" s="410"/>
      <c r="TUQ30" s="410"/>
      <c r="TUR30" s="410"/>
      <c r="TUS30" s="410"/>
      <c r="TUT30" s="410"/>
      <c r="TUU30" s="410"/>
      <c r="TUV30" s="410"/>
      <c r="TUW30" s="410"/>
      <c r="TUX30" s="410"/>
      <c r="TUY30" s="410"/>
      <c r="TUZ30" s="410"/>
      <c r="TVA30" s="410"/>
      <c r="TVB30" s="410"/>
      <c r="TVC30" s="410"/>
      <c r="TVD30" s="410"/>
      <c r="TVE30" s="410"/>
      <c r="TVF30" s="410"/>
      <c r="TVG30" s="410"/>
      <c r="TVH30" s="410"/>
      <c r="TVI30" s="410"/>
      <c r="TVJ30" s="410"/>
      <c r="TVK30" s="410"/>
      <c r="TVL30" s="410"/>
      <c r="TVM30" s="410"/>
      <c r="TVN30" s="410"/>
      <c r="TVO30" s="410"/>
      <c r="TVP30" s="410"/>
      <c r="TVQ30" s="410"/>
      <c r="TVR30" s="410"/>
      <c r="TVS30" s="410"/>
      <c r="TVT30" s="410"/>
      <c r="TVU30" s="410"/>
      <c r="TVV30" s="410"/>
      <c r="TVW30" s="410"/>
      <c r="TVX30" s="410"/>
      <c r="TVY30" s="410"/>
      <c r="TVZ30" s="410"/>
      <c r="TWA30" s="410"/>
      <c r="TWB30" s="410"/>
      <c r="TWC30" s="410"/>
      <c r="TWD30" s="410"/>
      <c r="TWE30" s="410"/>
      <c r="TWF30" s="410"/>
      <c r="TWG30" s="410"/>
      <c r="TWH30" s="410"/>
      <c r="TWI30" s="410"/>
      <c r="TWJ30" s="410"/>
      <c r="TWK30" s="410"/>
      <c r="TWL30" s="410"/>
      <c r="TWM30" s="410"/>
      <c r="TWN30" s="410"/>
      <c r="TWO30" s="410"/>
      <c r="TWP30" s="410"/>
      <c r="TWQ30" s="410"/>
      <c r="TWR30" s="410"/>
      <c r="TWS30" s="410"/>
      <c r="TWT30" s="410"/>
      <c r="TWU30" s="410"/>
      <c r="TWV30" s="410"/>
      <c r="TWW30" s="410"/>
      <c r="TWX30" s="410"/>
      <c r="TWY30" s="410"/>
      <c r="TWZ30" s="410"/>
      <c r="TXA30" s="410"/>
      <c r="TXB30" s="410"/>
      <c r="TXC30" s="410"/>
      <c r="TXD30" s="410"/>
      <c r="TXE30" s="410"/>
      <c r="TXF30" s="410"/>
      <c r="TXG30" s="410"/>
      <c r="TXH30" s="410"/>
      <c r="TXI30" s="410"/>
      <c r="TXJ30" s="410"/>
      <c r="TXK30" s="410"/>
      <c r="TXL30" s="410"/>
      <c r="TXM30" s="410"/>
      <c r="TXN30" s="410"/>
      <c r="TXO30" s="410"/>
      <c r="TXP30" s="410"/>
      <c r="TXQ30" s="410"/>
      <c r="TXR30" s="410"/>
      <c r="TXS30" s="410"/>
      <c r="TXT30" s="410"/>
      <c r="TXU30" s="410"/>
      <c r="TXV30" s="410"/>
      <c r="TXW30" s="410"/>
      <c r="TXX30" s="410"/>
      <c r="TXY30" s="410"/>
      <c r="TXZ30" s="410"/>
      <c r="TYA30" s="410"/>
      <c r="TYB30" s="410"/>
      <c r="TYC30" s="410"/>
      <c r="TYD30" s="410"/>
      <c r="TYE30" s="410"/>
      <c r="TYF30" s="410"/>
      <c r="TYG30" s="410"/>
      <c r="TYH30" s="410"/>
      <c r="TYI30" s="410"/>
      <c r="TYJ30" s="410"/>
      <c r="TYK30" s="410"/>
      <c r="TYL30" s="410"/>
      <c r="TYM30" s="410"/>
      <c r="TYN30" s="410"/>
      <c r="TYO30" s="410"/>
      <c r="TYP30" s="410"/>
      <c r="TYQ30" s="410"/>
      <c r="TYR30" s="410"/>
      <c r="TYS30" s="410"/>
      <c r="TYT30" s="410"/>
      <c r="TYU30" s="410"/>
      <c r="TYV30" s="410"/>
      <c r="TYW30" s="410"/>
      <c r="TYX30" s="410"/>
      <c r="TYY30" s="410"/>
      <c r="TYZ30" s="410"/>
      <c r="TZA30" s="410"/>
      <c r="TZB30" s="410"/>
      <c r="TZC30" s="410"/>
      <c r="TZD30" s="410"/>
      <c r="TZE30" s="410"/>
      <c r="TZF30" s="410"/>
      <c r="TZG30" s="410"/>
      <c r="TZH30" s="410"/>
      <c r="TZI30" s="410"/>
      <c r="TZJ30" s="410"/>
      <c r="TZK30" s="410"/>
      <c r="TZL30" s="410"/>
      <c r="TZM30" s="410"/>
      <c r="TZN30" s="410"/>
      <c r="TZO30" s="410"/>
      <c r="TZP30" s="410"/>
      <c r="TZQ30" s="410"/>
      <c r="TZR30" s="410"/>
      <c r="TZS30" s="410"/>
      <c r="TZT30" s="410"/>
      <c r="TZU30" s="410"/>
      <c r="TZV30" s="410"/>
      <c r="TZW30" s="410"/>
      <c r="TZX30" s="410"/>
      <c r="TZY30" s="410"/>
      <c r="TZZ30" s="410"/>
      <c r="UAA30" s="410"/>
      <c r="UAB30" s="410"/>
      <c r="UAC30" s="410"/>
      <c r="UAD30" s="410"/>
      <c r="UAE30" s="410"/>
      <c r="UAF30" s="410"/>
      <c r="UAG30" s="410"/>
      <c r="UAH30" s="410"/>
      <c r="UAI30" s="410"/>
      <c r="UAJ30" s="410"/>
      <c r="UAK30" s="410"/>
      <c r="UAL30" s="410"/>
      <c r="UAM30" s="410"/>
      <c r="UAN30" s="410"/>
      <c r="UAO30" s="410"/>
      <c r="UAP30" s="410"/>
      <c r="UAQ30" s="410"/>
      <c r="UAR30" s="410"/>
      <c r="UAS30" s="410"/>
      <c r="UAT30" s="410"/>
      <c r="UAU30" s="410"/>
      <c r="UAV30" s="410"/>
      <c r="UAW30" s="410"/>
      <c r="UAX30" s="410"/>
      <c r="UAY30" s="410"/>
      <c r="UAZ30" s="410"/>
      <c r="UBA30" s="410"/>
      <c r="UBB30" s="410"/>
      <c r="UBC30" s="410"/>
      <c r="UBD30" s="410"/>
      <c r="UBE30" s="410"/>
      <c r="UBF30" s="410"/>
      <c r="UBG30" s="410"/>
      <c r="UBH30" s="410"/>
      <c r="UBI30" s="410"/>
      <c r="UBJ30" s="410"/>
      <c r="UBK30" s="410"/>
      <c r="UBL30" s="410"/>
      <c r="UBM30" s="410"/>
      <c r="UBN30" s="410"/>
      <c r="UBO30" s="410"/>
      <c r="UBP30" s="410"/>
      <c r="UBQ30" s="410"/>
      <c r="UBR30" s="410"/>
      <c r="UBS30" s="410"/>
      <c r="UBT30" s="410"/>
      <c r="UBU30" s="410"/>
      <c r="UBV30" s="410"/>
      <c r="UBW30" s="410"/>
      <c r="UBX30" s="410"/>
      <c r="UBY30" s="410"/>
      <c r="UBZ30" s="410"/>
      <c r="UCA30" s="410"/>
      <c r="UCB30" s="410"/>
      <c r="UCC30" s="410"/>
      <c r="UCD30" s="410"/>
      <c r="UCE30" s="410"/>
      <c r="UCF30" s="410"/>
      <c r="UCG30" s="410"/>
      <c r="UCH30" s="410"/>
      <c r="UCI30" s="410"/>
      <c r="UCJ30" s="410"/>
      <c r="UCK30" s="410"/>
      <c r="UCL30" s="410"/>
      <c r="UCM30" s="410"/>
      <c r="UCN30" s="410"/>
      <c r="UCO30" s="410"/>
      <c r="UCP30" s="410"/>
      <c r="UCQ30" s="410"/>
      <c r="UCR30" s="410"/>
      <c r="UCS30" s="410"/>
      <c r="UCT30" s="410"/>
      <c r="UCU30" s="410"/>
      <c r="UCV30" s="410"/>
      <c r="UCW30" s="410"/>
      <c r="UCX30" s="410"/>
      <c r="UCY30" s="410"/>
      <c r="UCZ30" s="410"/>
      <c r="UDA30" s="410"/>
      <c r="UDB30" s="410"/>
      <c r="UDC30" s="410"/>
      <c r="UDD30" s="410"/>
      <c r="UDE30" s="410"/>
      <c r="UDF30" s="410"/>
      <c r="UDG30" s="410"/>
      <c r="UDH30" s="410"/>
      <c r="UDI30" s="410"/>
      <c r="UDJ30" s="410"/>
      <c r="UDK30" s="410"/>
      <c r="UDL30" s="410"/>
      <c r="UDM30" s="410"/>
      <c r="UDN30" s="410"/>
      <c r="UDO30" s="410"/>
      <c r="UDP30" s="410"/>
      <c r="UDQ30" s="410"/>
      <c r="UDR30" s="410"/>
      <c r="UDS30" s="410"/>
      <c r="UDT30" s="410"/>
      <c r="UDU30" s="410"/>
      <c r="UDV30" s="410"/>
      <c r="UDW30" s="410"/>
      <c r="UDX30" s="410"/>
      <c r="UDY30" s="410"/>
      <c r="UDZ30" s="410"/>
      <c r="UEA30" s="410"/>
      <c r="UEB30" s="410"/>
      <c r="UEC30" s="410"/>
      <c r="UED30" s="410"/>
      <c r="UEE30" s="410"/>
      <c r="UEF30" s="410"/>
      <c r="UEG30" s="410"/>
      <c r="UEH30" s="410"/>
      <c r="UEI30" s="410"/>
      <c r="UEJ30" s="410"/>
      <c r="UEK30" s="410"/>
      <c r="UEL30" s="410"/>
      <c r="UEM30" s="410"/>
      <c r="UEN30" s="410"/>
      <c r="UEO30" s="410"/>
      <c r="UEP30" s="410"/>
      <c r="UEQ30" s="410"/>
      <c r="UER30" s="410"/>
      <c r="UES30" s="410"/>
      <c r="UET30" s="410"/>
      <c r="UEU30" s="410"/>
      <c r="UEV30" s="410"/>
      <c r="UEW30" s="410"/>
      <c r="UEX30" s="410"/>
      <c r="UEY30" s="410"/>
      <c r="UEZ30" s="410"/>
      <c r="UFA30" s="410"/>
      <c r="UFB30" s="410"/>
      <c r="UFC30" s="410"/>
      <c r="UFD30" s="410"/>
      <c r="UFE30" s="410"/>
      <c r="UFF30" s="410"/>
      <c r="UFG30" s="410"/>
      <c r="UFH30" s="410"/>
      <c r="UFI30" s="410"/>
      <c r="UFJ30" s="410"/>
      <c r="UFK30" s="410"/>
      <c r="UFL30" s="410"/>
      <c r="UFM30" s="410"/>
      <c r="UFN30" s="410"/>
      <c r="UFO30" s="410"/>
      <c r="UFP30" s="410"/>
      <c r="UFQ30" s="410"/>
      <c r="UFR30" s="410"/>
      <c r="UFS30" s="410"/>
      <c r="UFT30" s="410"/>
      <c r="UFU30" s="410"/>
      <c r="UFV30" s="410"/>
      <c r="UFW30" s="410"/>
      <c r="UFX30" s="410"/>
      <c r="UFY30" s="410"/>
      <c r="UFZ30" s="410"/>
      <c r="UGA30" s="410"/>
      <c r="UGB30" s="410"/>
      <c r="UGC30" s="410"/>
      <c r="UGD30" s="410"/>
      <c r="UGE30" s="410"/>
      <c r="UGF30" s="410"/>
      <c r="UGG30" s="410"/>
      <c r="UGH30" s="410"/>
      <c r="UGI30" s="410"/>
      <c r="UGJ30" s="410"/>
      <c r="UGK30" s="410"/>
      <c r="UGL30" s="410"/>
      <c r="UGM30" s="410"/>
      <c r="UGN30" s="410"/>
      <c r="UGO30" s="410"/>
      <c r="UGP30" s="410"/>
      <c r="UGQ30" s="410"/>
      <c r="UGR30" s="410"/>
      <c r="UGS30" s="410"/>
      <c r="UGT30" s="410"/>
      <c r="UGU30" s="410"/>
      <c r="UGV30" s="410"/>
      <c r="UGW30" s="410"/>
      <c r="UGX30" s="410"/>
      <c r="UGY30" s="410"/>
      <c r="UGZ30" s="410"/>
      <c r="UHA30" s="410"/>
      <c r="UHB30" s="410"/>
      <c r="UHC30" s="410"/>
      <c r="UHD30" s="410"/>
      <c r="UHE30" s="410"/>
      <c r="UHF30" s="410"/>
      <c r="UHG30" s="410"/>
      <c r="UHH30" s="410"/>
      <c r="UHI30" s="410"/>
      <c r="UHJ30" s="410"/>
      <c r="UHK30" s="410"/>
      <c r="UHL30" s="410"/>
      <c r="UHM30" s="410"/>
      <c r="UHN30" s="410"/>
      <c r="UHO30" s="410"/>
      <c r="UHP30" s="410"/>
      <c r="UHQ30" s="410"/>
      <c r="UHR30" s="410"/>
      <c r="UHS30" s="410"/>
      <c r="UHT30" s="410"/>
      <c r="UHU30" s="410"/>
      <c r="UHV30" s="410"/>
      <c r="UHW30" s="410"/>
      <c r="UHX30" s="410"/>
      <c r="UHY30" s="410"/>
      <c r="UHZ30" s="410"/>
      <c r="UIA30" s="410"/>
      <c r="UIB30" s="410"/>
      <c r="UIC30" s="410"/>
      <c r="UID30" s="410"/>
      <c r="UIE30" s="410"/>
      <c r="UIF30" s="410"/>
      <c r="UIG30" s="410"/>
      <c r="UIH30" s="410"/>
      <c r="UII30" s="410"/>
      <c r="UIJ30" s="410"/>
      <c r="UIK30" s="410"/>
      <c r="UIL30" s="410"/>
      <c r="UIM30" s="410"/>
      <c r="UIN30" s="410"/>
      <c r="UIO30" s="410"/>
      <c r="UIP30" s="410"/>
      <c r="UIQ30" s="410"/>
      <c r="UIR30" s="410"/>
      <c r="UIS30" s="410"/>
      <c r="UIT30" s="410"/>
      <c r="UIU30" s="410"/>
      <c r="UIV30" s="410"/>
      <c r="UIW30" s="410"/>
      <c r="UIX30" s="410"/>
      <c r="UIY30" s="410"/>
      <c r="UIZ30" s="410"/>
      <c r="UJA30" s="410"/>
      <c r="UJB30" s="410"/>
      <c r="UJC30" s="410"/>
      <c r="UJD30" s="410"/>
      <c r="UJE30" s="410"/>
      <c r="UJF30" s="410"/>
      <c r="UJG30" s="410"/>
      <c r="UJH30" s="410"/>
      <c r="UJI30" s="410"/>
      <c r="UJJ30" s="410"/>
      <c r="UJK30" s="410"/>
      <c r="UJL30" s="410"/>
      <c r="UJM30" s="410"/>
      <c r="UJN30" s="410"/>
      <c r="UJO30" s="410"/>
      <c r="UJP30" s="410"/>
      <c r="UJQ30" s="410"/>
      <c r="UJR30" s="410"/>
      <c r="UJS30" s="410"/>
      <c r="UJT30" s="410"/>
      <c r="UJU30" s="410"/>
      <c r="UJV30" s="410"/>
      <c r="UJW30" s="410"/>
      <c r="UJX30" s="410"/>
      <c r="UJY30" s="410"/>
      <c r="UJZ30" s="410"/>
      <c r="UKA30" s="410"/>
      <c r="UKB30" s="410"/>
      <c r="UKC30" s="410"/>
      <c r="UKD30" s="410"/>
      <c r="UKE30" s="410"/>
      <c r="UKF30" s="410"/>
      <c r="UKG30" s="410"/>
      <c r="UKH30" s="410"/>
      <c r="UKI30" s="410"/>
      <c r="UKJ30" s="410"/>
      <c r="UKK30" s="410"/>
      <c r="UKL30" s="410"/>
      <c r="UKM30" s="410"/>
      <c r="UKN30" s="410"/>
      <c r="UKO30" s="410"/>
      <c r="UKP30" s="410"/>
      <c r="UKQ30" s="410"/>
      <c r="UKR30" s="410"/>
      <c r="UKS30" s="410"/>
      <c r="UKT30" s="410"/>
      <c r="UKU30" s="410"/>
      <c r="UKV30" s="410"/>
      <c r="UKW30" s="410"/>
      <c r="UKX30" s="410"/>
      <c r="UKY30" s="410"/>
      <c r="UKZ30" s="410"/>
      <c r="ULA30" s="410"/>
      <c r="ULB30" s="410"/>
      <c r="ULC30" s="410"/>
      <c r="ULD30" s="410"/>
      <c r="ULE30" s="410"/>
      <c r="ULF30" s="410"/>
      <c r="ULG30" s="410"/>
      <c r="ULH30" s="410"/>
      <c r="ULI30" s="410"/>
      <c r="ULJ30" s="410"/>
      <c r="ULK30" s="410"/>
      <c r="ULL30" s="410"/>
      <c r="ULM30" s="410"/>
      <c r="ULN30" s="410"/>
      <c r="ULO30" s="410"/>
      <c r="ULP30" s="410"/>
      <c r="ULQ30" s="410"/>
      <c r="ULR30" s="410"/>
      <c r="ULS30" s="410"/>
      <c r="ULT30" s="410"/>
      <c r="ULU30" s="410"/>
      <c r="ULV30" s="410"/>
      <c r="ULW30" s="410"/>
      <c r="ULX30" s="410"/>
      <c r="ULY30" s="410"/>
      <c r="ULZ30" s="410"/>
      <c r="UMA30" s="410"/>
      <c r="UMB30" s="410"/>
      <c r="UMC30" s="410"/>
      <c r="UMD30" s="410"/>
      <c r="UME30" s="410"/>
      <c r="UMF30" s="410"/>
      <c r="UMG30" s="410"/>
      <c r="UMH30" s="410"/>
      <c r="UMI30" s="410"/>
      <c r="UMJ30" s="410"/>
      <c r="UMK30" s="410"/>
      <c r="UML30" s="410"/>
      <c r="UMM30" s="410"/>
      <c r="UMN30" s="410"/>
      <c r="UMO30" s="410"/>
      <c r="UMP30" s="410"/>
      <c r="UMQ30" s="410"/>
      <c r="UMR30" s="410"/>
      <c r="UMS30" s="410"/>
      <c r="UMT30" s="410"/>
      <c r="UMU30" s="410"/>
      <c r="UMV30" s="410"/>
      <c r="UMW30" s="410"/>
      <c r="UMX30" s="410"/>
      <c r="UMY30" s="410"/>
      <c r="UMZ30" s="410"/>
      <c r="UNA30" s="410"/>
      <c r="UNB30" s="410"/>
      <c r="UNC30" s="410"/>
      <c r="UND30" s="410"/>
      <c r="UNE30" s="410"/>
      <c r="UNF30" s="410"/>
      <c r="UNG30" s="410"/>
      <c r="UNH30" s="410"/>
      <c r="UNI30" s="410"/>
      <c r="UNJ30" s="410"/>
      <c r="UNK30" s="410"/>
      <c r="UNL30" s="410"/>
      <c r="UNM30" s="410"/>
      <c r="UNN30" s="410"/>
      <c r="UNO30" s="410"/>
      <c r="UNP30" s="410"/>
      <c r="UNQ30" s="410"/>
      <c r="UNR30" s="410"/>
      <c r="UNS30" s="410"/>
      <c r="UNT30" s="410"/>
      <c r="UNU30" s="410"/>
      <c r="UNV30" s="410"/>
      <c r="UNW30" s="410"/>
      <c r="UNX30" s="410"/>
      <c r="UNY30" s="410"/>
      <c r="UNZ30" s="410"/>
      <c r="UOA30" s="410"/>
      <c r="UOB30" s="410"/>
      <c r="UOC30" s="410"/>
      <c r="UOD30" s="410"/>
      <c r="UOE30" s="410"/>
      <c r="UOF30" s="410"/>
      <c r="UOG30" s="410"/>
      <c r="UOH30" s="410"/>
      <c r="UOI30" s="410"/>
      <c r="UOJ30" s="410"/>
      <c r="UOK30" s="410"/>
      <c r="UOL30" s="410"/>
      <c r="UOM30" s="410"/>
      <c r="UON30" s="410"/>
      <c r="UOO30" s="410"/>
      <c r="UOP30" s="410"/>
      <c r="UOQ30" s="410"/>
      <c r="UOR30" s="410"/>
      <c r="UOS30" s="410"/>
      <c r="UOT30" s="410"/>
      <c r="UOU30" s="410"/>
      <c r="UOV30" s="410"/>
      <c r="UOW30" s="410"/>
      <c r="UOX30" s="410"/>
      <c r="UOY30" s="410"/>
      <c r="UOZ30" s="410"/>
      <c r="UPA30" s="410"/>
      <c r="UPB30" s="410"/>
      <c r="UPC30" s="410"/>
      <c r="UPD30" s="410"/>
      <c r="UPE30" s="410"/>
      <c r="UPF30" s="410"/>
      <c r="UPG30" s="410"/>
      <c r="UPH30" s="410"/>
      <c r="UPI30" s="410"/>
      <c r="UPJ30" s="410"/>
      <c r="UPK30" s="410"/>
      <c r="UPL30" s="410"/>
      <c r="UPM30" s="410"/>
      <c r="UPN30" s="410"/>
      <c r="UPO30" s="410"/>
      <c r="UPP30" s="410"/>
      <c r="UPQ30" s="410"/>
      <c r="UPR30" s="410"/>
      <c r="UPS30" s="410"/>
      <c r="UPT30" s="410"/>
      <c r="UPU30" s="410"/>
      <c r="UPV30" s="410"/>
      <c r="UPW30" s="410"/>
      <c r="UPX30" s="410"/>
      <c r="UPY30" s="410"/>
      <c r="UPZ30" s="410"/>
      <c r="UQA30" s="410"/>
      <c r="UQB30" s="410"/>
      <c r="UQC30" s="410"/>
      <c r="UQD30" s="410"/>
      <c r="UQE30" s="410"/>
      <c r="UQF30" s="410"/>
      <c r="UQG30" s="410"/>
      <c r="UQH30" s="410"/>
      <c r="UQI30" s="410"/>
      <c r="UQJ30" s="410"/>
      <c r="UQK30" s="410"/>
      <c r="UQL30" s="410"/>
      <c r="UQM30" s="410"/>
      <c r="UQN30" s="410"/>
      <c r="UQO30" s="410"/>
      <c r="UQP30" s="410"/>
      <c r="UQQ30" s="410"/>
      <c r="UQR30" s="410"/>
      <c r="UQS30" s="410"/>
      <c r="UQT30" s="410"/>
      <c r="UQU30" s="410"/>
      <c r="UQV30" s="410"/>
      <c r="UQW30" s="410"/>
      <c r="UQX30" s="410"/>
      <c r="UQY30" s="410"/>
      <c r="UQZ30" s="410"/>
      <c r="URA30" s="410"/>
      <c r="URB30" s="410"/>
      <c r="URC30" s="410"/>
      <c r="URD30" s="410"/>
      <c r="URE30" s="410"/>
      <c r="URF30" s="410"/>
      <c r="URG30" s="410"/>
      <c r="URH30" s="410"/>
      <c r="URI30" s="410"/>
      <c r="URJ30" s="410"/>
      <c r="URK30" s="410"/>
      <c r="URL30" s="410"/>
      <c r="URM30" s="410"/>
      <c r="URN30" s="410"/>
      <c r="URO30" s="410"/>
      <c r="URP30" s="410"/>
      <c r="URQ30" s="410"/>
      <c r="URR30" s="410"/>
      <c r="URS30" s="410"/>
      <c r="URT30" s="410"/>
      <c r="URU30" s="410"/>
      <c r="URV30" s="410"/>
      <c r="URW30" s="410"/>
      <c r="URX30" s="410"/>
      <c r="URY30" s="410"/>
      <c r="URZ30" s="410"/>
      <c r="USA30" s="410"/>
      <c r="USB30" s="410"/>
      <c r="USC30" s="410"/>
      <c r="USD30" s="410"/>
      <c r="USE30" s="410"/>
      <c r="USF30" s="410"/>
      <c r="USG30" s="410"/>
      <c r="USH30" s="410"/>
      <c r="USI30" s="410"/>
      <c r="USJ30" s="410"/>
      <c r="USK30" s="410"/>
      <c r="USL30" s="410"/>
      <c r="USM30" s="410"/>
      <c r="USN30" s="410"/>
      <c r="USO30" s="410"/>
      <c r="USP30" s="410"/>
      <c r="USQ30" s="410"/>
      <c r="USR30" s="410"/>
      <c r="USS30" s="410"/>
      <c r="UST30" s="410"/>
      <c r="USU30" s="410"/>
      <c r="USV30" s="410"/>
      <c r="USW30" s="410"/>
      <c r="USX30" s="410"/>
      <c r="USY30" s="410"/>
      <c r="USZ30" s="410"/>
      <c r="UTA30" s="410"/>
      <c r="UTB30" s="410"/>
      <c r="UTC30" s="410"/>
      <c r="UTD30" s="410"/>
      <c r="UTE30" s="410"/>
      <c r="UTF30" s="410"/>
      <c r="UTG30" s="410"/>
      <c r="UTH30" s="410"/>
      <c r="UTI30" s="410"/>
      <c r="UTJ30" s="410"/>
      <c r="UTK30" s="410"/>
      <c r="UTL30" s="410"/>
      <c r="UTM30" s="410"/>
      <c r="UTN30" s="410"/>
      <c r="UTO30" s="410"/>
      <c r="UTP30" s="410"/>
      <c r="UTQ30" s="410"/>
      <c r="UTR30" s="410"/>
      <c r="UTS30" s="410"/>
      <c r="UTT30" s="410"/>
      <c r="UTU30" s="410"/>
      <c r="UTV30" s="410"/>
      <c r="UTW30" s="410"/>
      <c r="UTX30" s="410"/>
      <c r="UTY30" s="410"/>
      <c r="UTZ30" s="410"/>
      <c r="UUA30" s="410"/>
      <c r="UUB30" s="410"/>
      <c r="UUC30" s="410"/>
      <c r="UUD30" s="410"/>
      <c r="UUE30" s="410"/>
      <c r="UUF30" s="410"/>
      <c r="UUG30" s="410"/>
      <c r="UUH30" s="410"/>
      <c r="UUI30" s="410"/>
      <c r="UUJ30" s="410"/>
      <c r="UUK30" s="410"/>
      <c r="UUL30" s="410"/>
      <c r="UUM30" s="410"/>
      <c r="UUN30" s="410"/>
      <c r="UUO30" s="410"/>
      <c r="UUP30" s="410"/>
      <c r="UUQ30" s="410"/>
      <c r="UUR30" s="410"/>
      <c r="UUS30" s="410"/>
      <c r="UUT30" s="410"/>
      <c r="UUU30" s="410"/>
      <c r="UUV30" s="410"/>
      <c r="UUW30" s="410"/>
      <c r="UUX30" s="410"/>
      <c r="UUY30" s="410"/>
      <c r="UUZ30" s="410"/>
      <c r="UVA30" s="410"/>
      <c r="UVB30" s="410"/>
      <c r="UVC30" s="410"/>
      <c r="UVD30" s="410"/>
      <c r="UVE30" s="410"/>
      <c r="UVF30" s="410"/>
      <c r="UVG30" s="410"/>
      <c r="UVH30" s="410"/>
      <c r="UVI30" s="410"/>
      <c r="UVJ30" s="410"/>
      <c r="UVK30" s="410"/>
      <c r="UVL30" s="410"/>
      <c r="UVM30" s="410"/>
      <c r="UVN30" s="410"/>
      <c r="UVO30" s="410"/>
      <c r="UVP30" s="410"/>
      <c r="UVQ30" s="410"/>
      <c r="UVR30" s="410"/>
      <c r="UVS30" s="410"/>
      <c r="UVT30" s="410"/>
      <c r="UVU30" s="410"/>
      <c r="UVV30" s="410"/>
      <c r="UVW30" s="410"/>
      <c r="UVX30" s="410"/>
      <c r="UVY30" s="410"/>
      <c r="UVZ30" s="410"/>
      <c r="UWA30" s="410"/>
      <c r="UWB30" s="410"/>
      <c r="UWC30" s="410"/>
      <c r="UWD30" s="410"/>
      <c r="UWE30" s="410"/>
      <c r="UWF30" s="410"/>
      <c r="UWG30" s="410"/>
      <c r="UWH30" s="410"/>
      <c r="UWI30" s="410"/>
      <c r="UWJ30" s="410"/>
      <c r="UWK30" s="410"/>
      <c r="UWL30" s="410"/>
      <c r="UWM30" s="410"/>
      <c r="UWN30" s="410"/>
      <c r="UWO30" s="410"/>
      <c r="UWP30" s="410"/>
      <c r="UWQ30" s="410"/>
      <c r="UWR30" s="410"/>
      <c r="UWS30" s="410"/>
      <c r="UWT30" s="410"/>
      <c r="UWU30" s="410"/>
      <c r="UWV30" s="410"/>
      <c r="UWW30" s="410"/>
      <c r="UWX30" s="410"/>
      <c r="UWY30" s="410"/>
      <c r="UWZ30" s="410"/>
      <c r="UXA30" s="410"/>
      <c r="UXB30" s="410"/>
      <c r="UXC30" s="410"/>
      <c r="UXD30" s="410"/>
      <c r="UXE30" s="410"/>
      <c r="UXF30" s="410"/>
      <c r="UXG30" s="410"/>
      <c r="UXH30" s="410"/>
      <c r="UXI30" s="410"/>
      <c r="UXJ30" s="410"/>
      <c r="UXK30" s="410"/>
      <c r="UXL30" s="410"/>
      <c r="UXM30" s="410"/>
      <c r="UXN30" s="410"/>
      <c r="UXO30" s="410"/>
      <c r="UXP30" s="410"/>
      <c r="UXQ30" s="410"/>
      <c r="UXR30" s="410"/>
      <c r="UXS30" s="410"/>
      <c r="UXT30" s="410"/>
      <c r="UXU30" s="410"/>
      <c r="UXV30" s="410"/>
      <c r="UXW30" s="410"/>
      <c r="UXX30" s="410"/>
      <c r="UXY30" s="410"/>
      <c r="UXZ30" s="410"/>
      <c r="UYA30" s="410"/>
      <c r="UYB30" s="410"/>
      <c r="UYC30" s="410"/>
      <c r="UYD30" s="410"/>
      <c r="UYE30" s="410"/>
      <c r="UYF30" s="410"/>
      <c r="UYG30" s="410"/>
      <c r="UYH30" s="410"/>
      <c r="UYI30" s="410"/>
      <c r="UYJ30" s="410"/>
      <c r="UYK30" s="410"/>
      <c r="UYL30" s="410"/>
      <c r="UYM30" s="410"/>
      <c r="UYN30" s="410"/>
      <c r="UYO30" s="410"/>
      <c r="UYP30" s="410"/>
      <c r="UYQ30" s="410"/>
      <c r="UYR30" s="410"/>
      <c r="UYS30" s="410"/>
      <c r="UYT30" s="410"/>
      <c r="UYU30" s="410"/>
      <c r="UYV30" s="410"/>
      <c r="UYW30" s="410"/>
      <c r="UYX30" s="410"/>
      <c r="UYY30" s="410"/>
      <c r="UYZ30" s="410"/>
      <c r="UZA30" s="410"/>
      <c r="UZB30" s="410"/>
      <c r="UZC30" s="410"/>
      <c r="UZD30" s="410"/>
      <c r="UZE30" s="410"/>
      <c r="UZF30" s="410"/>
      <c r="UZG30" s="410"/>
      <c r="UZH30" s="410"/>
      <c r="UZI30" s="410"/>
      <c r="UZJ30" s="410"/>
      <c r="UZK30" s="410"/>
      <c r="UZL30" s="410"/>
      <c r="UZM30" s="410"/>
      <c r="UZN30" s="410"/>
      <c r="UZO30" s="410"/>
      <c r="UZP30" s="410"/>
      <c r="UZQ30" s="410"/>
      <c r="UZR30" s="410"/>
      <c r="UZS30" s="410"/>
      <c r="UZT30" s="410"/>
      <c r="UZU30" s="410"/>
      <c r="UZV30" s="410"/>
      <c r="UZW30" s="410"/>
      <c r="UZX30" s="410"/>
      <c r="UZY30" s="410"/>
      <c r="UZZ30" s="410"/>
      <c r="VAA30" s="410"/>
      <c r="VAB30" s="410"/>
      <c r="VAC30" s="410"/>
      <c r="VAD30" s="410"/>
      <c r="VAE30" s="410"/>
      <c r="VAF30" s="410"/>
      <c r="VAG30" s="410"/>
      <c r="VAH30" s="410"/>
      <c r="VAI30" s="410"/>
      <c r="VAJ30" s="410"/>
      <c r="VAK30" s="410"/>
      <c r="VAL30" s="410"/>
      <c r="VAM30" s="410"/>
      <c r="VAN30" s="410"/>
      <c r="VAO30" s="410"/>
      <c r="VAP30" s="410"/>
      <c r="VAQ30" s="410"/>
      <c r="VAR30" s="410"/>
      <c r="VAS30" s="410"/>
      <c r="VAT30" s="410"/>
      <c r="VAU30" s="410"/>
      <c r="VAV30" s="410"/>
      <c r="VAW30" s="410"/>
      <c r="VAX30" s="410"/>
      <c r="VAY30" s="410"/>
      <c r="VAZ30" s="410"/>
      <c r="VBA30" s="410"/>
      <c r="VBB30" s="410"/>
      <c r="VBC30" s="410"/>
      <c r="VBD30" s="410"/>
      <c r="VBE30" s="410"/>
      <c r="VBF30" s="410"/>
      <c r="VBG30" s="410"/>
      <c r="VBH30" s="410"/>
      <c r="VBI30" s="410"/>
      <c r="VBJ30" s="410"/>
      <c r="VBK30" s="410"/>
      <c r="VBL30" s="410"/>
      <c r="VBM30" s="410"/>
      <c r="VBN30" s="410"/>
      <c r="VBO30" s="410"/>
      <c r="VBP30" s="410"/>
      <c r="VBQ30" s="410"/>
      <c r="VBR30" s="410"/>
      <c r="VBS30" s="410"/>
      <c r="VBT30" s="410"/>
      <c r="VBU30" s="410"/>
      <c r="VBV30" s="410"/>
      <c r="VBW30" s="410"/>
      <c r="VBX30" s="410"/>
      <c r="VBY30" s="410"/>
      <c r="VBZ30" s="410"/>
      <c r="VCA30" s="410"/>
      <c r="VCB30" s="410"/>
      <c r="VCC30" s="410"/>
      <c r="VCD30" s="410"/>
      <c r="VCE30" s="410"/>
      <c r="VCF30" s="410"/>
      <c r="VCG30" s="410"/>
      <c r="VCH30" s="410"/>
      <c r="VCI30" s="410"/>
      <c r="VCJ30" s="410"/>
      <c r="VCK30" s="410"/>
      <c r="VCL30" s="410"/>
      <c r="VCM30" s="410"/>
      <c r="VCN30" s="410"/>
      <c r="VCO30" s="410"/>
      <c r="VCP30" s="410"/>
      <c r="VCQ30" s="410"/>
      <c r="VCR30" s="410"/>
      <c r="VCS30" s="410"/>
      <c r="VCT30" s="410"/>
      <c r="VCU30" s="410"/>
      <c r="VCV30" s="410"/>
      <c r="VCW30" s="410"/>
      <c r="VCX30" s="410"/>
      <c r="VCY30" s="410"/>
      <c r="VCZ30" s="410"/>
      <c r="VDA30" s="410"/>
      <c r="VDB30" s="410"/>
      <c r="VDC30" s="410"/>
      <c r="VDD30" s="410"/>
      <c r="VDE30" s="410"/>
      <c r="VDF30" s="410"/>
      <c r="VDG30" s="410"/>
      <c r="VDH30" s="410"/>
      <c r="VDI30" s="410"/>
      <c r="VDJ30" s="410"/>
      <c r="VDK30" s="410"/>
      <c r="VDL30" s="410"/>
      <c r="VDM30" s="410"/>
      <c r="VDN30" s="410"/>
      <c r="VDO30" s="410"/>
      <c r="VDP30" s="410"/>
      <c r="VDQ30" s="410"/>
      <c r="VDR30" s="410"/>
      <c r="VDS30" s="410"/>
      <c r="VDT30" s="410"/>
      <c r="VDU30" s="410"/>
      <c r="VDV30" s="410"/>
      <c r="VDW30" s="410"/>
      <c r="VDX30" s="410"/>
      <c r="VDY30" s="410"/>
      <c r="VDZ30" s="410"/>
      <c r="VEA30" s="410"/>
      <c r="VEB30" s="410"/>
      <c r="VEC30" s="410"/>
      <c r="VED30" s="410"/>
      <c r="VEE30" s="410"/>
      <c r="VEF30" s="410"/>
      <c r="VEG30" s="410"/>
      <c r="VEH30" s="410"/>
      <c r="VEI30" s="410"/>
      <c r="VEJ30" s="410"/>
      <c r="VEK30" s="410"/>
      <c r="VEL30" s="410"/>
      <c r="VEM30" s="410"/>
      <c r="VEN30" s="410"/>
      <c r="VEO30" s="410"/>
      <c r="VEP30" s="410"/>
      <c r="VEQ30" s="410"/>
      <c r="VER30" s="410"/>
      <c r="VES30" s="410"/>
      <c r="VET30" s="410"/>
      <c r="VEU30" s="410"/>
      <c r="VEV30" s="410"/>
      <c r="VEW30" s="410"/>
      <c r="VEX30" s="410"/>
      <c r="VEY30" s="410"/>
      <c r="VEZ30" s="410"/>
      <c r="VFA30" s="410"/>
      <c r="VFB30" s="410"/>
      <c r="VFC30" s="410"/>
      <c r="VFD30" s="410"/>
      <c r="VFE30" s="410"/>
      <c r="VFF30" s="410"/>
      <c r="VFG30" s="410"/>
      <c r="VFH30" s="410"/>
      <c r="VFI30" s="410"/>
      <c r="VFJ30" s="410"/>
      <c r="VFK30" s="410"/>
      <c r="VFL30" s="410"/>
      <c r="VFM30" s="410"/>
      <c r="VFN30" s="410"/>
      <c r="VFO30" s="410"/>
      <c r="VFP30" s="410"/>
      <c r="VFQ30" s="410"/>
      <c r="VFR30" s="410"/>
      <c r="VFS30" s="410"/>
      <c r="VFT30" s="410"/>
      <c r="VFU30" s="410"/>
      <c r="VFV30" s="410"/>
      <c r="VFW30" s="410"/>
      <c r="VFX30" s="410"/>
      <c r="VFY30" s="410"/>
      <c r="VFZ30" s="410"/>
      <c r="VGA30" s="410"/>
      <c r="VGB30" s="410"/>
      <c r="VGC30" s="410"/>
      <c r="VGD30" s="410"/>
      <c r="VGE30" s="410"/>
      <c r="VGF30" s="410"/>
      <c r="VGG30" s="410"/>
      <c r="VGH30" s="410"/>
      <c r="VGI30" s="410"/>
      <c r="VGJ30" s="410"/>
      <c r="VGK30" s="410"/>
      <c r="VGL30" s="410"/>
      <c r="VGM30" s="410"/>
      <c r="VGN30" s="410"/>
      <c r="VGO30" s="410"/>
      <c r="VGP30" s="410"/>
      <c r="VGQ30" s="410"/>
      <c r="VGR30" s="410"/>
      <c r="VGS30" s="410"/>
      <c r="VGT30" s="410"/>
      <c r="VGU30" s="410"/>
      <c r="VGV30" s="410"/>
      <c r="VGW30" s="410"/>
      <c r="VGX30" s="410"/>
      <c r="VGY30" s="410"/>
      <c r="VGZ30" s="410"/>
      <c r="VHA30" s="410"/>
      <c r="VHB30" s="410"/>
      <c r="VHC30" s="410"/>
      <c r="VHD30" s="410"/>
      <c r="VHE30" s="410"/>
      <c r="VHF30" s="410"/>
      <c r="VHG30" s="410"/>
      <c r="VHH30" s="410"/>
      <c r="VHI30" s="410"/>
      <c r="VHJ30" s="410"/>
      <c r="VHK30" s="410"/>
      <c r="VHL30" s="410"/>
      <c r="VHM30" s="410"/>
      <c r="VHN30" s="410"/>
      <c r="VHO30" s="410"/>
      <c r="VHP30" s="410"/>
      <c r="VHQ30" s="410"/>
      <c r="VHR30" s="410"/>
      <c r="VHS30" s="410"/>
      <c r="VHT30" s="410"/>
      <c r="VHU30" s="410"/>
      <c r="VHV30" s="410"/>
      <c r="VHW30" s="410"/>
      <c r="VHX30" s="410"/>
      <c r="VHY30" s="410"/>
      <c r="VHZ30" s="410"/>
      <c r="VIA30" s="410"/>
      <c r="VIB30" s="410"/>
      <c r="VIC30" s="410"/>
      <c r="VID30" s="410"/>
      <c r="VIE30" s="410"/>
      <c r="VIF30" s="410"/>
      <c r="VIG30" s="410"/>
      <c r="VIH30" s="410"/>
      <c r="VII30" s="410"/>
      <c r="VIJ30" s="410"/>
      <c r="VIK30" s="410"/>
      <c r="VIL30" s="410"/>
      <c r="VIM30" s="410"/>
      <c r="VIN30" s="410"/>
      <c r="VIO30" s="410"/>
      <c r="VIP30" s="410"/>
      <c r="VIQ30" s="410"/>
      <c r="VIR30" s="410"/>
      <c r="VIS30" s="410"/>
      <c r="VIT30" s="410"/>
      <c r="VIU30" s="410"/>
      <c r="VIV30" s="410"/>
      <c r="VIW30" s="410"/>
      <c r="VIX30" s="410"/>
      <c r="VIY30" s="410"/>
      <c r="VIZ30" s="410"/>
      <c r="VJA30" s="410"/>
      <c r="VJB30" s="410"/>
      <c r="VJC30" s="410"/>
      <c r="VJD30" s="410"/>
      <c r="VJE30" s="410"/>
      <c r="VJF30" s="410"/>
      <c r="VJG30" s="410"/>
      <c r="VJH30" s="410"/>
      <c r="VJI30" s="410"/>
      <c r="VJJ30" s="410"/>
      <c r="VJK30" s="410"/>
      <c r="VJL30" s="410"/>
      <c r="VJM30" s="410"/>
      <c r="VJN30" s="410"/>
      <c r="VJO30" s="410"/>
      <c r="VJP30" s="410"/>
      <c r="VJQ30" s="410"/>
      <c r="VJR30" s="410"/>
      <c r="VJS30" s="410"/>
      <c r="VJT30" s="410"/>
      <c r="VJU30" s="410"/>
      <c r="VJV30" s="410"/>
      <c r="VJW30" s="410"/>
      <c r="VJX30" s="410"/>
      <c r="VJY30" s="410"/>
      <c r="VJZ30" s="410"/>
      <c r="VKA30" s="410"/>
      <c r="VKB30" s="410"/>
      <c r="VKC30" s="410"/>
      <c r="VKD30" s="410"/>
      <c r="VKE30" s="410"/>
      <c r="VKF30" s="410"/>
      <c r="VKG30" s="410"/>
      <c r="VKH30" s="410"/>
      <c r="VKI30" s="410"/>
      <c r="VKJ30" s="410"/>
      <c r="VKK30" s="410"/>
      <c r="VKL30" s="410"/>
      <c r="VKM30" s="410"/>
      <c r="VKN30" s="410"/>
      <c r="VKO30" s="410"/>
      <c r="VKP30" s="410"/>
      <c r="VKQ30" s="410"/>
      <c r="VKR30" s="410"/>
      <c r="VKS30" s="410"/>
      <c r="VKT30" s="410"/>
      <c r="VKU30" s="410"/>
      <c r="VKV30" s="410"/>
      <c r="VKW30" s="410"/>
      <c r="VKX30" s="410"/>
      <c r="VKY30" s="410"/>
      <c r="VKZ30" s="410"/>
      <c r="VLA30" s="410"/>
      <c r="VLB30" s="410"/>
      <c r="VLC30" s="410"/>
      <c r="VLD30" s="410"/>
      <c r="VLE30" s="410"/>
      <c r="VLF30" s="410"/>
      <c r="VLG30" s="410"/>
      <c r="VLH30" s="410"/>
      <c r="VLI30" s="410"/>
      <c r="VLJ30" s="410"/>
      <c r="VLK30" s="410"/>
      <c r="VLL30" s="410"/>
      <c r="VLM30" s="410"/>
      <c r="VLN30" s="410"/>
      <c r="VLO30" s="410"/>
      <c r="VLP30" s="410"/>
      <c r="VLQ30" s="410"/>
      <c r="VLR30" s="410"/>
      <c r="VLS30" s="410"/>
      <c r="VLT30" s="410"/>
      <c r="VLU30" s="410"/>
      <c r="VLV30" s="410"/>
      <c r="VLW30" s="410"/>
      <c r="VLX30" s="410"/>
      <c r="VLY30" s="410"/>
      <c r="VLZ30" s="410"/>
      <c r="VMA30" s="410"/>
      <c r="VMB30" s="410"/>
      <c r="VMC30" s="410"/>
      <c r="VMD30" s="410"/>
      <c r="VME30" s="410"/>
      <c r="VMF30" s="410"/>
      <c r="VMG30" s="410"/>
      <c r="VMH30" s="410"/>
      <c r="VMI30" s="410"/>
      <c r="VMJ30" s="410"/>
      <c r="VMK30" s="410"/>
      <c r="VML30" s="410"/>
      <c r="VMM30" s="410"/>
      <c r="VMN30" s="410"/>
      <c r="VMO30" s="410"/>
      <c r="VMP30" s="410"/>
      <c r="VMQ30" s="410"/>
      <c r="VMR30" s="410"/>
      <c r="VMS30" s="410"/>
      <c r="VMT30" s="410"/>
      <c r="VMU30" s="410"/>
      <c r="VMV30" s="410"/>
      <c r="VMW30" s="410"/>
      <c r="VMX30" s="410"/>
      <c r="VMY30" s="410"/>
      <c r="VMZ30" s="410"/>
      <c r="VNA30" s="410"/>
      <c r="VNB30" s="410"/>
      <c r="VNC30" s="410"/>
      <c r="VND30" s="410"/>
      <c r="VNE30" s="410"/>
      <c r="VNF30" s="410"/>
      <c r="VNG30" s="410"/>
      <c r="VNH30" s="410"/>
      <c r="VNI30" s="410"/>
      <c r="VNJ30" s="410"/>
      <c r="VNK30" s="410"/>
      <c r="VNL30" s="410"/>
      <c r="VNM30" s="410"/>
      <c r="VNN30" s="410"/>
      <c r="VNO30" s="410"/>
      <c r="VNP30" s="410"/>
      <c r="VNQ30" s="410"/>
      <c r="VNR30" s="410"/>
      <c r="VNS30" s="410"/>
      <c r="VNT30" s="410"/>
      <c r="VNU30" s="410"/>
      <c r="VNV30" s="410"/>
      <c r="VNW30" s="410"/>
      <c r="VNX30" s="410"/>
      <c r="VNY30" s="410"/>
      <c r="VNZ30" s="410"/>
      <c r="VOA30" s="410"/>
      <c r="VOB30" s="410"/>
      <c r="VOC30" s="410"/>
      <c r="VOD30" s="410"/>
      <c r="VOE30" s="410"/>
      <c r="VOF30" s="410"/>
      <c r="VOG30" s="410"/>
      <c r="VOH30" s="410"/>
      <c r="VOI30" s="410"/>
      <c r="VOJ30" s="410"/>
      <c r="VOK30" s="410"/>
      <c r="VOL30" s="410"/>
      <c r="VOM30" s="410"/>
      <c r="VON30" s="410"/>
      <c r="VOO30" s="410"/>
      <c r="VOP30" s="410"/>
      <c r="VOQ30" s="410"/>
      <c r="VOR30" s="410"/>
      <c r="VOS30" s="410"/>
      <c r="VOT30" s="410"/>
      <c r="VOU30" s="410"/>
      <c r="VOV30" s="410"/>
      <c r="VOW30" s="410"/>
      <c r="VOX30" s="410"/>
      <c r="VOY30" s="410"/>
      <c r="VOZ30" s="410"/>
      <c r="VPA30" s="410"/>
      <c r="VPB30" s="410"/>
      <c r="VPC30" s="410"/>
      <c r="VPD30" s="410"/>
      <c r="VPE30" s="410"/>
      <c r="VPF30" s="410"/>
      <c r="VPG30" s="410"/>
      <c r="VPH30" s="410"/>
      <c r="VPI30" s="410"/>
      <c r="VPJ30" s="410"/>
      <c r="VPK30" s="410"/>
      <c r="VPL30" s="410"/>
      <c r="VPM30" s="410"/>
      <c r="VPN30" s="410"/>
      <c r="VPO30" s="410"/>
      <c r="VPP30" s="410"/>
      <c r="VPQ30" s="410"/>
      <c r="VPR30" s="410"/>
      <c r="VPS30" s="410"/>
      <c r="VPT30" s="410"/>
      <c r="VPU30" s="410"/>
      <c r="VPV30" s="410"/>
      <c r="VPW30" s="410"/>
      <c r="VPX30" s="410"/>
      <c r="VPY30" s="410"/>
      <c r="VPZ30" s="410"/>
      <c r="VQA30" s="410"/>
      <c r="VQB30" s="410"/>
      <c r="VQC30" s="410"/>
      <c r="VQD30" s="410"/>
      <c r="VQE30" s="410"/>
      <c r="VQF30" s="410"/>
      <c r="VQG30" s="410"/>
      <c r="VQH30" s="410"/>
      <c r="VQI30" s="410"/>
      <c r="VQJ30" s="410"/>
      <c r="VQK30" s="410"/>
      <c r="VQL30" s="410"/>
      <c r="VQM30" s="410"/>
      <c r="VQN30" s="410"/>
      <c r="VQO30" s="410"/>
      <c r="VQP30" s="410"/>
      <c r="VQQ30" s="410"/>
      <c r="VQR30" s="410"/>
      <c r="VQS30" s="410"/>
      <c r="VQT30" s="410"/>
      <c r="VQU30" s="410"/>
      <c r="VQV30" s="410"/>
      <c r="VQW30" s="410"/>
      <c r="VQX30" s="410"/>
      <c r="VQY30" s="410"/>
      <c r="VQZ30" s="410"/>
      <c r="VRA30" s="410"/>
      <c r="VRB30" s="410"/>
      <c r="VRC30" s="410"/>
      <c r="VRD30" s="410"/>
      <c r="VRE30" s="410"/>
      <c r="VRF30" s="410"/>
      <c r="VRG30" s="410"/>
      <c r="VRH30" s="410"/>
      <c r="VRI30" s="410"/>
      <c r="VRJ30" s="410"/>
      <c r="VRK30" s="410"/>
      <c r="VRL30" s="410"/>
      <c r="VRM30" s="410"/>
      <c r="VRN30" s="410"/>
      <c r="VRO30" s="410"/>
      <c r="VRP30" s="410"/>
      <c r="VRQ30" s="410"/>
      <c r="VRR30" s="410"/>
      <c r="VRS30" s="410"/>
      <c r="VRT30" s="410"/>
      <c r="VRU30" s="410"/>
      <c r="VRV30" s="410"/>
      <c r="VRW30" s="410"/>
      <c r="VRX30" s="410"/>
      <c r="VRY30" s="410"/>
      <c r="VRZ30" s="410"/>
      <c r="VSA30" s="410"/>
      <c r="VSB30" s="410"/>
      <c r="VSC30" s="410"/>
      <c r="VSD30" s="410"/>
      <c r="VSE30" s="410"/>
      <c r="VSF30" s="410"/>
      <c r="VSG30" s="410"/>
      <c r="VSH30" s="410"/>
      <c r="VSI30" s="410"/>
      <c r="VSJ30" s="410"/>
      <c r="VSK30" s="410"/>
      <c r="VSL30" s="410"/>
      <c r="VSM30" s="410"/>
      <c r="VSN30" s="410"/>
      <c r="VSO30" s="410"/>
      <c r="VSP30" s="410"/>
      <c r="VSQ30" s="410"/>
      <c r="VSR30" s="410"/>
      <c r="VSS30" s="410"/>
      <c r="VST30" s="410"/>
      <c r="VSU30" s="410"/>
      <c r="VSV30" s="410"/>
      <c r="VSW30" s="410"/>
      <c r="VSX30" s="410"/>
      <c r="VSY30" s="410"/>
      <c r="VSZ30" s="410"/>
      <c r="VTA30" s="410"/>
      <c r="VTB30" s="410"/>
      <c r="VTC30" s="410"/>
      <c r="VTD30" s="410"/>
      <c r="VTE30" s="410"/>
      <c r="VTF30" s="410"/>
      <c r="VTG30" s="410"/>
      <c r="VTH30" s="410"/>
      <c r="VTI30" s="410"/>
      <c r="VTJ30" s="410"/>
      <c r="VTK30" s="410"/>
      <c r="VTL30" s="410"/>
      <c r="VTM30" s="410"/>
      <c r="VTN30" s="410"/>
      <c r="VTO30" s="410"/>
      <c r="VTP30" s="410"/>
      <c r="VTQ30" s="410"/>
      <c r="VTR30" s="410"/>
      <c r="VTS30" s="410"/>
      <c r="VTT30" s="410"/>
      <c r="VTU30" s="410"/>
      <c r="VTV30" s="410"/>
      <c r="VTW30" s="410"/>
      <c r="VTX30" s="410"/>
      <c r="VTY30" s="410"/>
      <c r="VTZ30" s="410"/>
      <c r="VUA30" s="410"/>
      <c r="VUB30" s="410"/>
      <c r="VUC30" s="410"/>
      <c r="VUD30" s="410"/>
      <c r="VUE30" s="410"/>
      <c r="VUF30" s="410"/>
      <c r="VUG30" s="410"/>
      <c r="VUH30" s="410"/>
      <c r="VUI30" s="410"/>
      <c r="VUJ30" s="410"/>
      <c r="VUK30" s="410"/>
      <c r="VUL30" s="410"/>
      <c r="VUM30" s="410"/>
      <c r="VUN30" s="410"/>
      <c r="VUO30" s="410"/>
      <c r="VUP30" s="410"/>
      <c r="VUQ30" s="410"/>
      <c r="VUR30" s="410"/>
      <c r="VUS30" s="410"/>
      <c r="VUT30" s="410"/>
      <c r="VUU30" s="410"/>
      <c r="VUV30" s="410"/>
      <c r="VUW30" s="410"/>
      <c r="VUX30" s="410"/>
      <c r="VUY30" s="410"/>
      <c r="VUZ30" s="410"/>
      <c r="VVA30" s="410"/>
      <c r="VVB30" s="410"/>
      <c r="VVC30" s="410"/>
      <c r="VVD30" s="410"/>
      <c r="VVE30" s="410"/>
      <c r="VVF30" s="410"/>
      <c r="VVG30" s="410"/>
      <c r="VVH30" s="410"/>
      <c r="VVI30" s="410"/>
      <c r="VVJ30" s="410"/>
      <c r="VVK30" s="410"/>
      <c r="VVL30" s="410"/>
      <c r="VVM30" s="410"/>
      <c r="VVN30" s="410"/>
      <c r="VVO30" s="410"/>
      <c r="VVP30" s="410"/>
      <c r="VVQ30" s="410"/>
      <c r="VVR30" s="410"/>
      <c r="VVS30" s="410"/>
      <c r="VVT30" s="410"/>
      <c r="VVU30" s="410"/>
      <c r="VVV30" s="410"/>
      <c r="VVW30" s="410"/>
      <c r="VVX30" s="410"/>
      <c r="VVY30" s="410"/>
      <c r="VVZ30" s="410"/>
      <c r="VWA30" s="410"/>
      <c r="VWB30" s="410"/>
      <c r="VWC30" s="410"/>
      <c r="VWD30" s="410"/>
      <c r="VWE30" s="410"/>
      <c r="VWF30" s="410"/>
      <c r="VWG30" s="410"/>
      <c r="VWH30" s="410"/>
      <c r="VWI30" s="410"/>
      <c r="VWJ30" s="410"/>
      <c r="VWK30" s="410"/>
      <c r="VWL30" s="410"/>
      <c r="VWM30" s="410"/>
      <c r="VWN30" s="410"/>
      <c r="VWO30" s="410"/>
      <c r="VWP30" s="410"/>
      <c r="VWQ30" s="410"/>
      <c r="VWR30" s="410"/>
      <c r="VWS30" s="410"/>
      <c r="VWT30" s="410"/>
      <c r="VWU30" s="410"/>
      <c r="VWV30" s="410"/>
      <c r="VWW30" s="410"/>
      <c r="VWX30" s="410"/>
      <c r="VWY30" s="410"/>
      <c r="VWZ30" s="410"/>
      <c r="VXA30" s="410"/>
      <c r="VXB30" s="410"/>
      <c r="VXC30" s="410"/>
      <c r="VXD30" s="410"/>
      <c r="VXE30" s="410"/>
      <c r="VXF30" s="410"/>
      <c r="VXG30" s="410"/>
      <c r="VXH30" s="410"/>
      <c r="VXI30" s="410"/>
      <c r="VXJ30" s="410"/>
      <c r="VXK30" s="410"/>
      <c r="VXL30" s="410"/>
      <c r="VXM30" s="410"/>
      <c r="VXN30" s="410"/>
      <c r="VXO30" s="410"/>
      <c r="VXP30" s="410"/>
      <c r="VXQ30" s="410"/>
      <c r="VXR30" s="410"/>
      <c r="VXS30" s="410"/>
      <c r="VXT30" s="410"/>
      <c r="VXU30" s="410"/>
      <c r="VXV30" s="410"/>
      <c r="VXW30" s="410"/>
      <c r="VXX30" s="410"/>
      <c r="VXY30" s="410"/>
      <c r="VXZ30" s="410"/>
      <c r="VYA30" s="410"/>
      <c r="VYB30" s="410"/>
      <c r="VYC30" s="410"/>
      <c r="VYD30" s="410"/>
      <c r="VYE30" s="410"/>
      <c r="VYF30" s="410"/>
      <c r="VYG30" s="410"/>
      <c r="VYH30" s="410"/>
      <c r="VYI30" s="410"/>
      <c r="VYJ30" s="410"/>
      <c r="VYK30" s="410"/>
      <c r="VYL30" s="410"/>
      <c r="VYM30" s="410"/>
      <c r="VYN30" s="410"/>
      <c r="VYO30" s="410"/>
      <c r="VYP30" s="410"/>
      <c r="VYQ30" s="410"/>
      <c r="VYR30" s="410"/>
      <c r="VYS30" s="410"/>
      <c r="VYT30" s="410"/>
      <c r="VYU30" s="410"/>
      <c r="VYV30" s="410"/>
      <c r="VYW30" s="410"/>
      <c r="VYX30" s="410"/>
      <c r="VYY30" s="410"/>
      <c r="VYZ30" s="410"/>
      <c r="VZA30" s="410"/>
      <c r="VZB30" s="410"/>
      <c r="VZC30" s="410"/>
      <c r="VZD30" s="410"/>
      <c r="VZE30" s="410"/>
      <c r="VZF30" s="410"/>
      <c r="VZG30" s="410"/>
      <c r="VZH30" s="410"/>
      <c r="VZI30" s="410"/>
      <c r="VZJ30" s="410"/>
      <c r="VZK30" s="410"/>
      <c r="VZL30" s="410"/>
      <c r="VZM30" s="410"/>
      <c r="VZN30" s="410"/>
      <c r="VZO30" s="410"/>
      <c r="VZP30" s="410"/>
      <c r="VZQ30" s="410"/>
      <c r="VZR30" s="410"/>
      <c r="VZS30" s="410"/>
      <c r="VZT30" s="410"/>
      <c r="VZU30" s="410"/>
      <c r="VZV30" s="410"/>
      <c r="VZW30" s="410"/>
      <c r="VZX30" s="410"/>
      <c r="VZY30" s="410"/>
      <c r="VZZ30" s="410"/>
      <c r="WAA30" s="410"/>
      <c r="WAB30" s="410"/>
      <c r="WAC30" s="410"/>
      <c r="WAD30" s="410"/>
      <c r="WAE30" s="410"/>
      <c r="WAF30" s="410"/>
      <c r="WAG30" s="410"/>
      <c r="WAH30" s="410"/>
      <c r="WAI30" s="410"/>
      <c r="WAJ30" s="410"/>
      <c r="WAK30" s="410"/>
      <c r="WAL30" s="410"/>
      <c r="WAM30" s="410"/>
      <c r="WAN30" s="410"/>
      <c r="WAO30" s="410"/>
      <c r="WAP30" s="410"/>
      <c r="WAQ30" s="410"/>
      <c r="WAR30" s="410"/>
      <c r="WAS30" s="410"/>
      <c r="WAT30" s="410"/>
      <c r="WAU30" s="410"/>
      <c r="WAV30" s="410"/>
      <c r="WAW30" s="410"/>
      <c r="WAX30" s="410"/>
      <c r="WAY30" s="410"/>
      <c r="WAZ30" s="410"/>
      <c r="WBA30" s="410"/>
      <c r="WBB30" s="410"/>
      <c r="WBC30" s="410"/>
      <c r="WBD30" s="410"/>
      <c r="WBE30" s="410"/>
      <c r="WBF30" s="410"/>
      <c r="WBG30" s="410"/>
      <c r="WBH30" s="410"/>
      <c r="WBI30" s="410"/>
      <c r="WBJ30" s="410"/>
      <c r="WBK30" s="410"/>
      <c r="WBL30" s="410"/>
      <c r="WBM30" s="410"/>
      <c r="WBN30" s="410"/>
      <c r="WBO30" s="410"/>
      <c r="WBP30" s="410"/>
      <c r="WBQ30" s="410"/>
      <c r="WBR30" s="410"/>
      <c r="WBS30" s="410"/>
      <c r="WBT30" s="410"/>
      <c r="WBU30" s="410"/>
      <c r="WBV30" s="410"/>
      <c r="WBW30" s="410"/>
      <c r="WBX30" s="410"/>
      <c r="WBY30" s="410"/>
      <c r="WBZ30" s="410"/>
      <c r="WCA30" s="410"/>
      <c r="WCB30" s="410"/>
      <c r="WCC30" s="410"/>
      <c r="WCD30" s="410"/>
      <c r="WCE30" s="410"/>
      <c r="WCF30" s="410"/>
      <c r="WCG30" s="410"/>
      <c r="WCH30" s="410"/>
      <c r="WCI30" s="410"/>
      <c r="WCJ30" s="410"/>
      <c r="WCK30" s="410"/>
      <c r="WCL30" s="410"/>
      <c r="WCM30" s="410"/>
      <c r="WCN30" s="410"/>
      <c r="WCO30" s="410"/>
      <c r="WCP30" s="410"/>
      <c r="WCQ30" s="410"/>
      <c r="WCR30" s="410"/>
      <c r="WCS30" s="410"/>
      <c r="WCT30" s="410"/>
      <c r="WCU30" s="410"/>
      <c r="WCV30" s="410"/>
      <c r="WCW30" s="410"/>
      <c r="WCX30" s="410"/>
      <c r="WCY30" s="410"/>
      <c r="WCZ30" s="410"/>
      <c r="WDA30" s="410"/>
      <c r="WDB30" s="410"/>
      <c r="WDC30" s="410"/>
      <c r="WDD30" s="410"/>
      <c r="WDE30" s="410"/>
      <c r="WDF30" s="410"/>
      <c r="WDG30" s="410"/>
      <c r="WDH30" s="410"/>
      <c r="WDI30" s="410"/>
      <c r="WDJ30" s="410"/>
      <c r="WDK30" s="410"/>
      <c r="WDL30" s="410"/>
      <c r="WDM30" s="410"/>
      <c r="WDN30" s="410"/>
      <c r="WDO30" s="410"/>
      <c r="WDP30" s="410"/>
      <c r="WDQ30" s="410"/>
      <c r="WDR30" s="410"/>
      <c r="WDS30" s="410"/>
      <c r="WDT30" s="410"/>
      <c r="WDU30" s="410"/>
      <c r="WDV30" s="410"/>
      <c r="WDW30" s="410"/>
      <c r="WDX30" s="410"/>
      <c r="WDY30" s="410"/>
      <c r="WDZ30" s="410"/>
      <c r="WEA30" s="410"/>
      <c r="WEB30" s="410"/>
      <c r="WEC30" s="410"/>
      <c r="WED30" s="410"/>
      <c r="WEE30" s="410"/>
      <c r="WEF30" s="410"/>
      <c r="WEG30" s="410"/>
      <c r="WEH30" s="410"/>
      <c r="WEI30" s="410"/>
      <c r="WEJ30" s="410"/>
      <c r="WEK30" s="410"/>
      <c r="WEL30" s="410"/>
      <c r="WEM30" s="410"/>
      <c r="WEN30" s="410"/>
      <c r="WEO30" s="410"/>
      <c r="WEP30" s="410"/>
      <c r="WEQ30" s="410"/>
      <c r="WER30" s="410"/>
      <c r="WES30" s="410"/>
      <c r="WET30" s="410"/>
      <c r="WEU30" s="410"/>
      <c r="WEV30" s="410"/>
      <c r="WEW30" s="410"/>
      <c r="WEX30" s="410"/>
      <c r="WEY30" s="410"/>
      <c r="WEZ30" s="410"/>
      <c r="WFA30" s="410"/>
      <c r="WFB30" s="410"/>
      <c r="WFC30" s="410"/>
      <c r="WFD30" s="410"/>
      <c r="WFE30" s="410"/>
      <c r="WFF30" s="410"/>
      <c r="WFG30" s="410"/>
      <c r="WFH30" s="410"/>
      <c r="WFI30" s="410"/>
      <c r="WFJ30" s="410"/>
      <c r="WFK30" s="410"/>
      <c r="WFL30" s="410"/>
      <c r="WFM30" s="410"/>
      <c r="WFN30" s="410"/>
      <c r="WFO30" s="410"/>
      <c r="WFP30" s="410"/>
      <c r="WFQ30" s="410"/>
      <c r="WFR30" s="410"/>
      <c r="WFS30" s="410"/>
      <c r="WFT30" s="410"/>
      <c r="WFU30" s="410"/>
      <c r="WFV30" s="410"/>
      <c r="WFW30" s="410"/>
      <c r="WFX30" s="410"/>
      <c r="WFY30" s="410"/>
      <c r="WFZ30" s="410"/>
      <c r="WGA30" s="410"/>
      <c r="WGB30" s="410"/>
      <c r="WGC30" s="410"/>
      <c r="WGD30" s="410"/>
      <c r="WGE30" s="410"/>
      <c r="WGF30" s="410"/>
      <c r="WGG30" s="410"/>
      <c r="WGH30" s="410"/>
      <c r="WGI30" s="410"/>
      <c r="WGJ30" s="410"/>
      <c r="WGK30" s="410"/>
      <c r="WGL30" s="410"/>
      <c r="WGM30" s="410"/>
      <c r="WGN30" s="410"/>
      <c r="WGO30" s="410"/>
      <c r="WGP30" s="410"/>
      <c r="WGQ30" s="410"/>
      <c r="WGR30" s="410"/>
      <c r="WGS30" s="410"/>
      <c r="WGT30" s="410"/>
      <c r="WGU30" s="410"/>
      <c r="WGV30" s="410"/>
      <c r="WGW30" s="410"/>
      <c r="WGX30" s="410"/>
      <c r="WGY30" s="410"/>
      <c r="WGZ30" s="410"/>
      <c r="WHA30" s="410"/>
      <c r="WHB30" s="410"/>
      <c r="WHC30" s="410"/>
      <c r="WHD30" s="410"/>
      <c r="WHE30" s="410"/>
      <c r="WHF30" s="410"/>
      <c r="WHG30" s="410"/>
      <c r="WHH30" s="410"/>
      <c r="WHI30" s="410"/>
      <c r="WHJ30" s="410"/>
      <c r="WHK30" s="410"/>
      <c r="WHL30" s="410"/>
      <c r="WHM30" s="410"/>
      <c r="WHN30" s="410"/>
      <c r="WHO30" s="410"/>
      <c r="WHP30" s="410"/>
      <c r="WHQ30" s="410"/>
      <c r="WHR30" s="410"/>
      <c r="WHS30" s="410"/>
      <c r="WHT30" s="410"/>
      <c r="WHU30" s="410"/>
      <c r="WHV30" s="410"/>
      <c r="WHW30" s="410"/>
      <c r="WHX30" s="410"/>
      <c r="WHY30" s="410"/>
      <c r="WHZ30" s="410"/>
      <c r="WIA30" s="410"/>
      <c r="WIB30" s="410"/>
      <c r="WIC30" s="410"/>
      <c r="WID30" s="410"/>
      <c r="WIE30" s="410"/>
      <c r="WIF30" s="410"/>
      <c r="WIG30" s="410"/>
      <c r="WIH30" s="410"/>
      <c r="WII30" s="410"/>
      <c r="WIJ30" s="410"/>
      <c r="WIK30" s="410"/>
      <c r="WIL30" s="410"/>
      <c r="WIM30" s="410"/>
      <c r="WIN30" s="410"/>
      <c r="WIO30" s="410"/>
      <c r="WIP30" s="410"/>
      <c r="WIQ30" s="410"/>
      <c r="WIR30" s="410"/>
      <c r="WIS30" s="410"/>
      <c r="WIT30" s="410"/>
      <c r="WIU30" s="410"/>
      <c r="WIV30" s="410"/>
      <c r="WIW30" s="410"/>
      <c r="WIX30" s="410"/>
      <c r="WIY30" s="410"/>
      <c r="WIZ30" s="410"/>
      <c r="WJA30" s="410"/>
      <c r="WJB30" s="410"/>
      <c r="WJC30" s="410"/>
      <c r="WJD30" s="410"/>
      <c r="WJE30" s="410"/>
      <c r="WJF30" s="410"/>
      <c r="WJG30" s="410"/>
      <c r="WJH30" s="410"/>
      <c r="WJI30" s="410"/>
      <c r="WJJ30" s="410"/>
      <c r="WJK30" s="410"/>
      <c r="WJL30" s="410"/>
      <c r="WJM30" s="410"/>
      <c r="WJN30" s="410"/>
      <c r="WJO30" s="410"/>
      <c r="WJP30" s="410"/>
      <c r="WJQ30" s="410"/>
      <c r="WJR30" s="410"/>
      <c r="WJS30" s="410"/>
      <c r="WJT30" s="410"/>
      <c r="WJU30" s="410"/>
      <c r="WJV30" s="410"/>
      <c r="WJW30" s="410"/>
      <c r="WJX30" s="410"/>
      <c r="WJY30" s="410"/>
      <c r="WJZ30" s="410"/>
      <c r="WKA30" s="410"/>
      <c r="WKB30" s="410"/>
      <c r="WKC30" s="410"/>
      <c r="WKD30" s="410"/>
      <c r="WKE30" s="410"/>
      <c r="WKF30" s="410"/>
      <c r="WKG30" s="410"/>
      <c r="WKH30" s="410"/>
      <c r="WKI30" s="410"/>
      <c r="WKJ30" s="410"/>
      <c r="WKK30" s="410"/>
      <c r="WKL30" s="410"/>
      <c r="WKM30" s="410"/>
      <c r="WKN30" s="410"/>
      <c r="WKO30" s="410"/>
      <c r="WKP30" s="410"/>
      <c r="WKQ30" s="410"/>
      <c r="WKR30" s="410"/>
      <c r="WKS30" s="410"/>
      <c r="WKT30" s="410"/>
      <c r="WKU30" s="410"/>
      <c r="WKV30" s="410"/>
      <c r="WKW30" s="410"/>
      <c r="WKX30" s="410"/>
      <c r="WKY30" s="410"/>
      <c r="WKZ30" s="410"/>
      <c r="WLA30" s="410"/>
      <c r="WLB30" s="410"/>
      <c r="WLC30" s="410"/>
      <c r="WLD30" s="410"/>
      <c r="WLE30" s="410"/>
      <c r="WLF30" s="410"/>
      <c r="WLG30" s="410"/>
      <c r="WLH30" s="410"/>
      <c r="WLI30" s="410"/>
      <c r="WLJ30" s="410"/>
      <c r="WLK30" s="410"/>
      <c r="WLL30" s="410"/>
      <c r="WLM30" s="410"/>
      <c r="WLN30" s="410"/>
      <c r="WLO30" s="410"/>
      <c r="WLP30" s="410"/>
      <c r="WLQ30" s="410"/>
      <c r="WLR30" s="410"/>
      <c r="WLS30" s="410"/>
      <c r="WLT30" s="410"/>
      <c r="WLU30" s="410"/>
      <c r="WLV30" s="410"/>
      <c r="WLW30" s="410"/>
      <c r="WLX30" s="410"/>
      <c r="WLY30" s="410"/>
      <c r="WLZ30" s="410"/>
      <c r="WMA30" s="410"/>
      <c r="WMB30" s="410"/>
      <c r="WMC30" s="410"/>
      <c r="WMD30" s="410"/>
      <c r="WME30" s="410"/>
      <c r="WMF30" s="410"/>
      <c r="WMG30" s="410"/>
      <c r="WMH30" s="410"/>
      <c r="WMI30" s="410"/>
      <c r="WMJ30" s="410"/>
      <c r="WMK30" s="410"/>
      <c r="WML30" s="410"/>
      <c r="WMM30" s="410"/>
      <c r="WMN30" s="410"/>
      <c r="WMO30" s="410"/>
      <c r="WMP30" s="410"/>
      <c r="WMQ30" s="410"/>
      <c r="WMR30" s="410"/>
      <c r="WMS30" s="410"/>
      <c r="WMT30" s="410"/>
      <c r="WMU30" s="410"/>
      <c r="WMV30" s="410"/>
      <c r="WMW30" s="410"/>
      <c r="WMX30" s="410"/>
      <c r="WMY30" s="410"/>
      <c r="WMZ30" s="410"/>
      <c r="WNA30" s="410"/>
      <c r="WNB30" s="410"/>
      <c r="WNC30" s="410"/>
      <c r="WND30" s="410"/>
      <c r="WNE30" s="410"/>
      <c r="WNF30" s="410"/>
      <c r="WNG30" s="410"/>
      <c r="WNH30" s="410"/>
      <c r="WNI30" s="410"/>
      <c r="WNJ30" s="410"/>
      <c r="WNK30" s="410"/>
      <c r="WNL30" s="410"/>
      <c r="WNM30" s="410"/>
      <c r="WNN30" s="410"/>
      <c r="WNO30" s="410"/>
      <c r="WNP30" s="410"/>
      <c r="WNQ30" s="410"/>
      <c r="WNR30" s="410"/>
      <c r="WNS30" s="410"/>
      <c r="WNT30" s="410"/>
      <c r="WNU30" s="410"/>
      <c r="WNV30" s="410"/>
      <c r="WNW30" s="410"/>
      <c r="WNX30" s="410"/>
      <c r="WNY30" s="410"/>
      <c r="WNZ30" s="410"/>
      <c r="WOA30" s="410"/>
      <c r="WOB30" s="410"/>
      <c r="WOC30" s="410"/>
      <c r="WOD30" s="410"/>
      <c r="WOE30" s="410"/>
      <c r="WOF30" s="410"/>
      <c r="WOG30" s="410"/>
      <c r="WOH30" s="410"/>
      <c r="WOI30" s="410"/>
      <c r="WOJ30" s="410"/>
      <c r="WOK30" s="410"/>
      <c r="WOL30" s="410"/>
      <c r="WOM30" s="410"/>
      <c r="WON30" s="410"/>
      <c r="WOO30" s="410"/>
      <c r="WOP30" s="410"/>
      <c r="WOQ30" s="410"/>
      <c r="WOR30" s="410"/>
      <c r="WOS30" s="410"/>
      <c r="WOT30" s="410"/>
      <c r="WOU30" s="410"/>
      <c r="WOV30" s="410"/>
      <c r="WOW30" s="410"/>
      <c r="WOX30" s="410"/>
      <c r="WOY30" s="410"/>
      <c r="WOZ30" s="410"/>
      <c r="WPA30" s="410"/>
      <c r="WPB30" s="410"/>
      <c r="WPC30" s="410"/>
      <c r="WPD30" s="410"/>
      <c r="WPE30" s="410"/>
      <c r="WPF30" s="410"/>
      <c r="WPG30" s="410"/>
      <c r="WPH30" s="410"/>
      <c r="WPI30" s="410"/>
      <c r="WPJ30" s="410"/>
      <c r="WPK30" s="410"/>
      <c r="WPL30" s="410"/>
      <c r="WPM30" s="410"/>
      <c r="WPN30" s="410"/>
      <c r="WPO30" s="410"/>
      <c r="WPP30" s="410"/>
      <c r="WPQ30" s="410"/>
      <c r="WPR30" s="410"/>
      <c r="WPS30" s="410"/>
      <c r="WPT30" s="410"/>
      <c r="WPU30" s="410"/>
      <c r="WPV30" s="410"/>
      <c r="WPW30" s="410"/>
      <c r="WPX30" s="410"/>
      <c r="WPY30" s="410"/>
      <c r="WPZ30" s="410"/>
      <c r="WQA30" s="410"/>
      <c r="WQB30" s="410"/>
      <c r="WQC30" s="410"/>
      <c r="WQD30" s="410"/>
      <c r="WQE30" s="410"/>
      <c r="WQF30" s="410"/>
      <c r="WQG30" s="410"/>
      <c r="WQH30" s="410"/>
      <c r="WQI30" s="410"/>
      <c r="WQJ30" s="410"/>
      <c r="WQK30" s="410"/>
      <c r="WQL30" s="410"/>
      <c r="WQM30" s="410"/>
      <c r="WQN30" s="410"/>
      <c r="WQO30" s="410"/>
      <c r="WQP30" s="410"/>
      <c r="WQQ30" s="410"/>
      <c r="WQR30" s="410"/>
      <c r="WQS30" s="410"/>
      <c r="WQT30" s="410"/>
      <c r="WQU30" s="410"/>
      <c r="WQV30" s="410"/>
      <c r="WQW30" s="410"/>
      <c r="WQX30" s="410"/>
      <c r="WQY30" s="410"/>
      <c r="WQZ30" s="410"/>
      <c r="WRA30" s="410"/>
      <c r="WRB30" s="410"/>
      <c r="WRC30" s="410"/>
      <c r="WRD30" s="410"/>
      <c r="WRE30" s="410"/>
      <c r="WRF30" s="410"/>
      <c r="WRG30" s="410"/>
      <c r="WRH30" s="410"/>
      <c r="WRI30" s="410"/>
      <c r="WRJ30" s="410"/>
      <c r="WRK30" s="410"/>
      <c r="WRL30" s="410"/>
      <c r="WRM30" s="410"/>
      <c r="WRN30" s="410"/>
      <c r="WRO30" s="410"/>
      <c r="WRP30" s="410"/>
      <c r="WRQ30" s="410"/>
      <c r="WRR30" s="410"/>
      <c r="WRS30" s="410"/>
      <c r="WRT30" s="410"/>
      <c r="WRU30" s="410"/>
      <c r="WRV30" s="410"/>
      <c r="WRW30" s="410"/>
      <c r="WRX30" s="410"/>
      <c r="WRY30" s="410"/>
      <c r="WRZ30" s="410"/>
      <c r="WSA30" s="410"/>
      <c r="WSB30" s="410"/>
      <c r="WSC30" s="410"/>
      <c r="WSD30" s="410"/>
      <c r="WSE30" s="410"/>
      <c r="WSF30" s="410"/>
      <c r="WSG30" s="410"/>
      <c r="WSH30" s="410"/>
      <c r="WSI30" s="410"/>
      <c r="WSJ30" s="410"/>
      <c r="WSK30" s="410"/>
      <c r="WSL30" s="410"/>
      <c r="WSM30" s="410"/>
      <c r="WSN30" s="410"/>
      <c r="WSO30" s="410"/>
      <c r="WSP30" s="410"/>
      <c r="WSQ30" s="410"/>
      <c r="WSR30" s="410"/>
      <c r="WSS30" s="410"/>
      <c r="WST30" s="410"/>
      <c r="WSU30" s="410"/>
      <c r="WSV30" s="410"/>
      <c r="WSW30" s="410"/>
      <c r="WSX30" s="410"/>
      <c r="WSY30" s="410"/>
      <c r="WSZ30" s="410"/>
      <c r="WTA30" s="410"/>
      <c r="WTB30" s="410"/>
      <c r="WTC30" s="410"/>
      <c r="WTD30" s="410"/>
      <c r="WTE30" s="410"/>
      <c r="WTF30" s="410"/>
      <c r="WTG30" s="410"/>
      <c r="WTH30" s="410"/>
      <c r="WTI30" s="410"/>
      <c r="WTJ30" s="410"/>
      <c r="WTK30" s="410"/>
      <c r="WTL30" s="410"/>
      <c r="WTM30" s="410"/>
      <c r="WTN30" s="410"/>
      <c r="WTO30" s="410"/>
      <c r="WTP30" s="410"/>
      <c r="WTQ30" s="410"/>
      <c r="WTR30" s="410"/>
      <c r="WTS30" s="410"/>
      <c r="WTT30" s="410"/>
      <c r="WTU30" s="410"/>
      <c r="WTV30" s="410"/>
      <c r="WTW30" s="410"/>
      <c r="WTX30" s="410"/>
      <c r="WTY30" s="410"/>
      <c r="WTZ30" s="410"/>
      <c r="WUA30" s="410"/>
      <c r="WUB30" s="410"/>
      <c r="WUC30" s="410"/>
      <c r="WUD30" s="410"/>
      <c r="WUE30" s="410"/>
      <c r="WUF30" s="410"/>
      <c r="WUG30" s="410"/>
      <c r="WUH30" s="410"/>
      <c r="WUI30" s="410"/>
      <c r="WUJ30" s="410"/>
      <c r="WUK30" s="410"/>
      <c r="WUL30" s="410"/>
      <c r="WUM30" s="410"/>
      <c r="WUN30" s="410"/>
      <c r="WUO30" s="410"/>
      <c r="WUP30" s="410"/>
      <c r="WUQ30" s="410"/>
      <c r="WUR30" s="410"/>
      <c r="WUS30" s="410"/>
      <c r="WUT30" s="410"/>
      <c r="WUU30" s="410"/>
      <c r="WUV30" s="410"/>
      <c r="WUW30" s="410"/>
      <c r="WUX30" s="410"/>
      <c r="WUY30" s="410"/>
      <c r="WUZ30" s="410"/>
      <c r="WVA30" s="410"/>
      <c r="WVB30" s="410"/>
      <c r="WVC30" s="410"/>
      <c r="WVD30" s="410"/>
      <c r="WVE30" s="410"/>
      <c r="WVF30" s="410"/>
      <c r="WVG30" s="410"/>
      <c r="WVH30" s="410"/>
      <c r="WVI30" s="410"/>
      <c r="WVJ30" s="410"/>
      <c r="WVK30" s="410"/>
      <c r="WVL30" s="410"/>
      <c r="WVM30" s="410"/>
      <c r="WVN30" s="410"/>
      <c r="WVO30" s="410"/>
      <c r="WVP30" s="410"/>
      <c r="WVQ30" s="410"/>
      <c r="WVR30" s="410"/>
      <c r="WVS30" s="410"/>
      <c r="WVT30" s="410"/>
      <c r="WVU30" s="410"/>
      <c r="WVV30" s="410"/>
      <c r="WVW30" s="410"/>
      <c r="WVX30" s="410"/>
      <c r="WVY30" s="410"/>
      <c r="WVZ30" s="410"/>
      <c r="WWA30" s="410"/>
      <c r="WWB30" s="410"/>
      <c r="WWC30" s="410"/>
      <c r="WWD30" s="410"/>
      <c r="WWE30" s="410"/>
      <c r="WWF30" s="410"/>
      <c r="WWG30" s="410"/>
      <c r="WWH30" s="410"/>
      <c r="WWI30" s="410"/>
      <c r="WWJ30" s="410"/>
      <c r="WWK30" s="410"/>
      <c r="WWL30" s="410"/>
      <c r="WWM30" s="410"/>
      <c r="WWN30" s="410"/>
      <c r="WWO30" s="410"/>
      <c r="WWP30" s="410"/>
      <c r="WWQ30" s="410"/>
      <c r="WWR30" s="410"/>
      <c r="WWS30" s="410"/>
      <c r="WWT30" s="410"/>
      <c r="WWU30" s="410"/>
      <c r="WWV30" s="410"/>
      <c r="WWW30" s="410"/>
      <c r="WWX30" s="410"/>
      <c r="WWY30" s="410"/>
      <c r="WWZ30" s="410"/>
      <c r="WXA30" s="410"/>
      <c r="WXB30" s="410"/>
      <c r="WXC30" s="410"/>
      <c r="WXD30" s="410"/>
      <c r="WXE30" s="410"/>
      <c r="WXF30" s="410"/>
      <c r="WXG30" s="410"/>
      <c r="WXH30" s="410"/>
      <c r="WXI30" s="410"/>
      <c r="WXJ30" s="410"/>
      <c r="WXK30" s="410"/>
      <c r="WXL30" s="410"/>
      <c r="WXM30" s="410"/>
      <c r="WXN30" s="410"/>
      <c r="WXO30" s="410"/>
      <c r="WXP30" s="410"/>
      <c r="WXQ30" s="410"/>
      <c r="WXR30" s="410"/>
      <c r="WXS30" s="410"/>
      <c r="WXT30" s="410"/>
      <c r="WXU30" s="410"/>
      <c r="WXV30" s="410"/>
      <c r="WXW30" s="410"/>
      <c r="WXX30" s="410"/>
      <c r="WXY30" s="410"/>
      <c r="WXZ30" s="410"/>
      <c r="WYA30" s="410"/>
      <c r="WYB30" s="410"/>
      <c r="WYC30" s="410"/>
      <c r="WYD30" s="410"/>
      <c r="WYE30" s="410"/>
      <c r="WYF30" s="410"/>
      <c r="WYG30" s="410"/>
      <c r="WYH30" s="410"/>
      <c r="WYI30" s="410"/>
      <c r="WYJ30" s="410"/>
      <c r="WYK30" s="410"/>
      <c r="WYL30" s="410"/>
      <c r="WYM30" s="410"/>
      <c r="WYN30" s="410"/>
      <c r="WYO30" s="410"/>
      <c r="WYP30" s="410"/>
      <c r="WYQ30" s="410"/>
      <c r="WYR30" s="410"/>
      <c r="WYS30" s="410"/>
      <c r="WYT30" s="410"/>
      <c r="WYU30" s="410"/>
      <c r="WYV30" s="410"/>
      <c r="WYW30" s="410"/>
      <c r="WYX30" s="410"/>
      <c r="WYY30" s="410"/>
      <c r="WYZ30" s="410"/>
      <c r="WZA30" s="410"/>
      <c r="WZB30" s="410"/>
      <c r="WZC30" s="410"/>
      <c r="WZD30" s="410"/>
      <c r="WZE30" s="410"/>
      <c r="WZF30" s="410"/>
      <c r="WZG30" s="410"/>
      <c r="WZH30" s="410"/>
      <c r="WZI30" s="410"/>
      <c r="WZJ30" s="410"/>
      <c r="WZK30" s="410"/>
      <c r="WZL30" s="410"/>
      <c r="WZM30" s="410"/>
      <c r="WZN30" s="410"/>
      <c r="WZO30" s="410"/>
      <c r="WZP30" s="410"/>
      <c r="WZQ30" s="410"/>
      <c r="WZR30" s="410"/>
      <c r="WZS30" s="410"/>
      <c r="WZT30" s="410"/>
      <c r="WZU30" s="410"/>
      <c r="WZV30" s="410"/>
      <c r="WZW30" s="410"/>
      <c r="WZX30" s="410"/>
      <c r="WZY30" s="410"/>
      <c r="WZZ30" s="410"/>
      <c r="XAA30" s="410"/>
      <c r="XAB30" s="410"/>
      <c r="XAC30" s="410"/>
      <c r="XAD30" s="410"/>
      <c r="XAE30" s="410"/>
      <c r="XAF30" s="410"/>
      <c r="XAG30" s="410"/>
      <c r="XAH30" s="410"/>
      <c r="XAI30" s="410"/>
      <c r="XAJ30" s="410"/>
      <c r="XAK30" s="410"/>
      <c r="XAL30" s="410"/>
      <c r="XAM30" s="410"/>
      <c r="XAN30" s="410"/>
      <c r="XAO30" s="410"/>
      <c r="XAP30" s="410"/>
      <c r="XAQ30" s="410"/>
      <c r="XAR30" s="410"/>
      <c r="XAS30" s="410"/>
      <c r="XAT30" s="410"/>
      <c r="XAU30" s="410"/>
      <c r="XAV30" s="410"/>
      <c r="XAW30" s="410"/>
      <c r="XAX30" s="410"/>
      <c r="XAY30" s="410"/>
      <c r="XAZ30" s="410"/>
      <c r="XBA30" s="410"/>
      <c r="XBB30" s="410"/>
      <c r="XBC30" s="410"/>
      <c r="XBD30" s="410"/>
      <c r="XBE30" s="410"/>
      <c r="XBF30" s="410"/>
      <c r="XBG30" s="410"/>
      <c r="XBH30" s="410"/>
      <c r="XBI30" s="410"/>
      <c r="XBJ30" s="410"/>
      <c r="XBK30" s="410"/>
      <c r="XBL30" s="410"/>
      <c r="XBM30" s="410"/>
      <c r="XBN30" s="410"/>
      <c r="XBO30" s="410"/>
      <c r="XBP30" s="410"/>
      <c r="XBQ30" s="410"/>
      <c r="XBR30" s="410"/>
      <c r="XBS30" s="410"/>
      <c r="XBT30" s="410"/>
      <c r="XBU30" s="410"/>
      <c r="XBV30" s="410"/>
      <c r="XBW30" s="410"/>
      <c r="XBX30" s="410"/>
      <c r="XBY30" s="410"/>
      <c r="XBZ30" s="410"/>
      <c r="XCA30" s="410"/>
      <c r="XCB30" s="410"/>
      <c r="XCC30" s="410"/>
      <c r="XCD30" s="410"/>
      <c r="XCE30" s="410"/>
      <c r="XCF30" s="410"/>
      <c r="XCG30" s="410"/>
      <c r="XCH30" s="410"/>
      <c r="XCI30" s="410"/>
      <c r="XCJ30" s="410"/>
      <c r="XCK30" s="410"/>
      <c r="XCL30" s="410"/>
      <c r="XCM30" s="410"/>
      <c r="XCN30" s="410"/>
      <c r="XCO30" s="410"/>
      <c r="XCP30" s="410"/>
      <c r="XCQ30" s="410"/>
      <c r="XCR30" s="410"/>
      <c r="XCS30" s="410"/>
      <c r="XCT30" s="410"/>
      <c r="XCU30" s="410"/>
      <c r="XCV30" s="410"/>
      <c r="XCW30" s="410"/>
      <c r="XCX30" s="410"/>
      <c r="XCY30" s="410"/>
      <c r="XCZ30" s="410"/>
      <c r="XDA30" s="410"/>
      <c r="XDB30" s="410"/>
      <c r="XDC30" s="410"/>
      <c r="XDD30" s="410"/>
      <c r="XDE30" s="410"/>
      <c r="XDF30" s="410"/>
      <c r="XDG30" s="410"/>
      <c r="XDH30" s="410"/>
      <c r="XDI30" s="410"/>
      <c r="XDJ30" s="410"/>
      <c r="XDK30" s="410"/>
      <c r="XDL30" s="410"/>
      <c r="XDM30" s="410"/>
      <c r="XDN30" s="410"/>
      <c r="XDO30" s="410"/>
      <c r="XDP30" s="410"/>
      <c r="XDQ30" s="410"/>
      <c r="XDR30" s="410"/>
      <c r="XDS30" s="410"/>
      <c r="XDT30" s="410"/>
      <c r="XDU30" s="410"/>
      <c r="XDV30" s="410"/>
      <c r="XDW30" s="410"/>
      <c r="XDX30" s="410"/>
      <c r="XDY30" s="410"/>
      <c r="XDZ30" s="410"/>
      <c r="XEA30" s="410"/>
      <c r="XEB30" s="410"/>
      <c r="XEC30" s="410"/>
      <c r="XED30" s="410"/>
      <c r="XEE30" s="410"/>
      <c r="XEF30" s="410"/>
      <c r="XEG30" s="410"/>
      <c r="XEH30" s="416"/>
    </row>
    <row r="31" spans="1:16362" s="418" customFormat="1" ht="18" customHeight="1">
      <c r="A31" s="888"/>
      <c r="B31" s="888"/>
      <c r="C31" s="888" t="s">
        <v>1424</v>
      </c>
      <c r="D31" s="888"/>
      <c r="E31" s="888"/>
      <c r="F31" s="414"/>
      <c r="G31" s="409"/>
      <c r="H31" s="409"/>
      <c r="I31" s="415">
        <f>SUM(I13:I30)</f>
        <v>1002421</v>
      </c>
      <c r="J31" s="900"/>
      <c r="K31" s="410"/>
      <c r="L31" s="410"/>
      <c r="M31" s="410"/>
      <c r="N31" s="410"/>
      <c r="O31" s="410"/>
      <c r="P31" s="410"/>
      <c r="Q31" s="410"/>
      <c r="R31" s="410"/>
      <c r="S31" s="410"/>
      <c r="T31" s="410"/>
      <c r="U31" s="410"/>
      <c r="V31" s="410"/>
      <c r="W31" s="410"/>
      <c r="X31" s="410"/>
      <c r="Y31" s="410"/>
      <c r="Z31" s="410"/>
      <c r="AA31" s="410"/>
      <c r="AB31" s="410"/>
      <c r="AC31" s="410"/>
      <c r="AD31" s="410"/>
      <c r="AE31" s="410"/>
      <c r="AF31" s="410"/>
      <c r="AG31" s="410"/>
      <c r="AH31" s="410"/>
      <c r="AI31" s="410"/>
      <c r="AJ31" s="410"/>
      <c r="AK31" s="410"/>
      <c r="AL31" s="410"/>
      <c r="AM31" s="410"/>
      <c r="AN31" s="410"/>
      <c r="AO31" s="410"/>
      <c r="AP31" s="410"/>
      <c r="AQ31" s="410"/>
      <c r="AR31" s="410"/>
      <c r="AS31" s="410"/>
      <c r="AT31" s="410"/>
      <c r="AU31" s="410"/>
      <c r="AV31" s="410"/>
      <c r="AW31" s="410"/>
      <c r="AX31" s="410"/>
      <c r="AY31" s="410"/>
      <c r="AZ31" s="410"/>
      <c r="BA31" s="410"/>
      <c r="BB31" s="410"/>
      <c r="BC31" s="410"/>
      <c r="BD31" s="410"/>
      <c r="BE31" s="410"/>
      <c r="BF31" s="410"/>
      <c r="BG31" s="410"/>
      <c r="BH31" s="410"/>
      <c r="BI31" s="410"/>
      <c r="BJ31" s="410"/>
      <c r="BK31" s="410"/>
      <c r="BL31" s="410"/>
      <c r="BM31" s="410"/>
      <c r="BN31" s="410"/>
      <c r="BO31" s="410"/>
      <c r="BP31" s="410"/>
      <c r="BQ31" s="410"/>
      <c r="BR31" s="410"/>
      <c r="BS31" s="410"/>
      <c r="BT31" s="410"/>
      <c r="BU31" s="410"/>
      <c r="BV31" s="410"/>
      <c r="BW31" s="410"/>
      <c r="BX31" s="410"/>
      <c r="BY31" s="410"/>
      <c r="BZ31" s="410"/>
      <c r="CA31" s="410"/>
      <c r="CB31" s="410"/>
      <c r="CC31" s="410"/>
      <c r="CD31" s="410"/>
      <c r="CE31" s="410"/>
      <c r="CF31" s="410"/>
      <c r="CG31" s="410"/>
      <c r="CH31" s="410"/>
      <c r="CI31" s="410"/>
      <c r="CJ31" s="410"/>
      <c r="CK31" s="410"/>
      <c r="CL31" s="410"/>
      <c r="CM31" s="410"/>
      <c r="CN31" s="410"/>
      <c r="CO31" s="410"/>
      <c r="CP31" s="410"/>
      <c r="CQ31" s="410"/>
      <c r="CR31" s="410"/>
      <c r="CS31" s="410"/>
      <c r="CT31" s="410"/>
      <c r="CU31" s="410"/>
      <c r="CV31" s="410"/>
      <c r="CW31" s="410"/>
      <c r="CX31" s="410"/>
      <c r="CY31" s="410"/>
      <c r="CZ31" s="410"/>
      <c r="DA31" s="410"/>
      <c r="DB31" s="410"/>
      <c r="DC31" s="410"/>
      <c r="DD31" s="410"/>
      <c r="DE31" s="410"/>
      <c r="DF31" s="410"/>
      <c r="DG31" s="410"/>
      <c r="DH31" s="410"/>
      <c r="DI31" s="410"/>
      <c r="DJ31" s="410"/>
      <c r="DK31" s="410"/>
      <c r="DL31" s="410"/>
      <c r="DM31" s="410"/>
      <c r="DN31" s="410"/>
      <c r="DO31" s="410"/>
      <c r="DP31" s="410"/>
      <c r="DQ31" s="410"/>
      <c r="DR31" s="410"/>
      <c r="DS31" s="410"/>
      <c r="DT31" s="410"/>
      <c r="DU31" s="410"/>
      <c r="DV31" s="410"/>
      <c r="DW31" s="410"/>
      <c r="DX31" s="410"/>
      <c r="DY31" s="410"/>
      <c r="DZ31" s="410"/>
      <c r="EA31" s="410"/>
      <c r="EB31" s="410"/>
      <c r="EC31" s="410"/>
      <c r="ED31" s="410"/>
      <c r="EE31" s="410"/>
      <c r="EF31" s="410"/>
      <c r="EG31" s="410"/>
      <c r="EH31" s="410"/>
      <c r="EI31" s="410"/>
      <c r="EJ31" s="410"/>
      <c r="EK31" s="410"/>
      <c r="EL31" s="410"/>
      <c r="EM31" s="410"/>
      <c r="EN31" s="410"/>
      <c r="EO31" s="410"/>
      <c r="EP31" s="410"/>
      <c r="EQ31" s="410"/>
      <c r="ER31" s="410"/>
      <c r="ES31" s="410"/>
      <c r="ET31" s="410"/>
      <c r="EU31" s="410"/>
      <c r="EV31" s="410"/>
      <c r="EW31" s="410"/>
      <c r="EX31" s="410"/>
      <c r="EY31" s="410"/>
      <c r="EZ31" s="410"/>
      <c r="FA31" s="410"/>
      <c r="FB31" s="410"/>
      <c r="FC31" s="410"/>
      <c r="FD31" s="410"/>
      <c r="FE31" s="410"/>
      <c r="FF31" s="410"/>
      <c r="FG31" s="410"/>
      <c r="FH31" s="410"/>
      <c r="FI31" s="410"/>
      <c r="FJ31" s="410"/>
      <c r="FK31" s="410"/>
      <c r="FL31" s="410"/>
      <c r="FM31" s="410"/>
      <c r="FN31" s="410"/>
      <c r="FO31" s="410"/>
      <c r="FP31" s="410"/>
      <c r="FQ31" s="410"/>
      <c r="FR31" s="410"/>
      <c r="FS31" s="410"/>
      <c r="FT31" s="410"/>
      <c r="FU31" s="410"/>
      <c r="FV31" s="410"/>
      <c r="FW31" s="410"/>
      <c r="FX31" s="410"/>
      <c r="FY31" s="410"/>
      <c r="FZ31" s="410"/>
      <c r="GA31" s="410"/>
      <c r="GB31" s="410"/>
      <c r="GC31" s="410"/>
      <c r="GD31" s="410"/>
      <c r="GE31" s="410"/>
      <c r="GF31" s="410"/>
      <c r="GG31" s="410"/>
      <c r="GH31" s="410"/>
      <c r="GI31" s="410"/>
      <c r="GJ31" s="410"/>
      <c r="GK31" s="410"/>
      <c r="GL31" s="410"/>
      <c r="GM31" s="410"/>
      <c r="GN31" s="410"/>
      <c r="GO31" s="410"/>
      <c r="GP31" s="410"/>
      <c r="GQ31" s="410"/>
      <c r="GR31" s="410"/>
      <c r="GS31" s="410"/>
      <c r="GT31" s="410"/>
      <c r="GU31" s="410"/>
      <c r="GV31" s="410"/>
      <c r="GW31" s="410"/>
      <c r="GX31" s="410"/>
      <c r="GY31" s="410"/>
      <c r="GZ31" s="410"/>
      <c r="HA31" s="410"/>
      <c r="HB31" s="410"/>
      <c r="HC31" s="410"/>
      <c r="HD31" s="410"/>
      <c r="HE31" s="410"/>
      <c r="HF31" s="410"/>
      <c r="HG31" s="410"/>
      <c r="HH31" s="410"/>
      <c r="HI31" s="410"/>
      <c r="HJ31" s="410"/>
      <c r="HK31" s="410"/>
      <c r="HL31" s="410"/>
      <c r="HM31" s="410"/>
      <c r="HN31" s="410"/>
      <c r="HO31" s="410"/>
      <c r="HP31" s="410"/>
      <c r="HQ31" s="410"/>
      <c r="HR31" s="410"/>
      <c r="HS31" s="410"/>
      <c r="HT31" s="410"/>
      <c r="HU31" s="410"/>
      <c r="HV31" s="410"/>
      <c r="HW31" s="410"/>
      <c r="HX31" s="410"/>
      <c r="HY31" s="410"/>
      <c r="HZ31" s="410"/>
      <c r="IA31" s="410"/>
      <c r="IB31" s="410"/>
      <c r="IC31" s="410"/>
      <c r="ID31" s="410"/>
      <c r="IE31" s="410"/>
      <c r="IF31" s="410"/>
      <c r="IG31" s="410"/>
      <c r="IH31" s="410"/>
      <c r="II31" s="410"/>
      <c r="IJ31" s="410"/>
      <c r="IK31" s="410"/>
      <c r="IL31" s="410"/>
      <c r="IM31" s="410"/>
      <c r="IN31" s="410"/>
      <c r="IO31" s="410"/>
      <c r="IP31" s="410"/>
      <c r="IQ31" s="410"/>
      <c r="IR31" s="410"/>
      <c r="IS31" s="410"/>
      <c r="IT31" s="410"/>
      <c r="IU31" s="410"/>
      <c r="IV31" s="410"/>
      <c r="IW31" s="410"/>
      <c r="IX31" s="410"/>
      <c r="IY31" s="410"/>
      <c r="IZ31" s="410"/>
      <c r="JA31" s="410"/>
      <c r="JB31" s="410"/>
      <c r="JC31" s="410"/>
      <c r="JD31" s="410"/>
      <c r="JE31" s="410"/>
      <c r="JF31" s="410"/>
      <c r="JG31" s="410"/>
      <c r="JH31" s="410"/>
      <c r="JI31" s="410"/>
      <c r="JJ31" s="410"/>
      <c r="JK31" s="410"/>
      <c r="JL31" s="410"/>
      <c r="JM31" s="410"/>
      <c r="JN31" s="410"/>
      <c r="JO31" s="410"/>
      <c r="JP31" s="410"/>
      <c r="JQ31" s="410"/>
      <c r="JR31" s="410"/>
      <c r="JS31" s="410"/>
      <c r="JT31" s="410"/>
      <c r="JU31" s="410"/>
      <c r="JV31" s="410"/>
      <c r="JW31" s="410"/>
      <c r="JX31" s="410"/>
      <c r="JY31" s="410"/>
      <c r="JZ31" s="410"/>
      <c r="KA31" s="410"/>
      <c r="KB31" s="410"/>
      <c r="KC31" s="410"/>
      <c r="KD31" s="410"/>
      <c r="KE31" s="410"/>
      <c r="KF31" s="410"/>
      <c r="KG31" s="410"/>
      <c r="KH31" s="410"/>
      <c r="KI31" s="410"/>
      <c r="KJ31" s="410"/>
      <c r="KK31" s="410"/>
      <c r="KL31" s="410"/>
      <c r="KM31" s="410"/>
      <c r="KN31" s="410"/>
      <c r="KO31" s="410"/>
      <c r="KP31" s="410"/>
      <c r="KQ31" s="410"/>
      <c r="KR31" s="410"/>
      <c r="KS31" s="410"/>
      <c r="KT31" s="410"/>
      <c r="KU31" s="410"/>
      <c r="KV31" s="410"/>
      <c r="KW31" s="410"/>
      <c r="KX31" s="410"/>
      <c r="KY31" s="410"/>
      <c r="KZ31" s="410"/>
      <c r="LA31" s="410"/>
      <c r="LB31" s="410"/>
      <c r="LC31" s="410"/>
      <c r="LD31" s="410"/>
      <c r="LE31" s="410"/>
      <c r="LF31" s="410"/>
      <c r="LG31" s="410"/>
      <c r="LH31" s="410"/>
      <c r="LI31" s="410"/>
      <c r="LJ31" s="410"/>
      <c r="LK31" s="410"/>
      <c r="LL31" s="410"/>
      <c r="LM31" s="410"/>
      <c r="LN31" s="410"/>
      <c r="LO31" s="410"/>
      <c r="LP31" s="410"/>
      <c r="LQ31" s="410"/>
      <c r="LR31" s="410"/>
      <c r="LS31" s="410"/>
      <c r="LT31" s="410"/>
      <c r="LU31" s="410"/>
      <c r="LV31" s="410"/>
      <c r="LW31" s="410"/>
      <c r="LX31" s="410"/>
      <c r="LY31" s="410"/>
      <c r="LZ31" s="410"/>
      <c r="MA31" s="410"/>
      <c r="MB31" s="410"/>
      <c r="MC31" s="410"/>
      <c r="MD31" s="410"/>
      <c r="ME31" s="410"/>
      <c r="MF31" s="410"/>
      <c r="MG31" s="410"/>
      <c r="MH31" s="410"/>
      <c r="MI31" s="410"/>
      <c r="MJ31" s="410"/>
      <c r="MK31" s="410"/>
      <c r="ML31" s="410"/>
      <c r="MM31" s="410"/>
      <c r="MN31" s="410"/>
      <c r="MO31" s="410"/>
      <c r="MP31" s="410"/>
      <c r="MQ31" s="410"/>
      <c r="MR31" s="410"/>
      <c r="MS31" s="410"/>
      <c r="MT31" s="410"/>
      <c r="MU31" s="410"/>
      <c r="MV31" s="410"/>
      <c r="MW31" s="410"/>
      <c r="MX31" s="410"/>
      <c r="MY31" s="410"/>
      <c r="MZ31" s="410"/>
      <c r="NA31" s="410"/>
      <c r="NB31" s="410"/>
      <c r="NC31" s="410"/>
      <c r="ND31" s="410"/>
      <c r="NE31" s="410"/>
      <c r="NF31" s="410"/>
      <c r="NG31" s="410"/>
      <c r="NH31" s="410"/>
      <c r="NI31" s="410"/>
      <c r="NJ31" s="410"/>
      <c r="NK31" s="410"/>
      <c r="NL31" s="410"/>
      <c r="NM31" s="410"/>
      <c r="NN31" s="410"/>
      <c r="NO31" s="410"/>
      <c r="NP31" s="410"/>
      <c r="NQ31" s="410"/>
      <c r="NR31" s="410"/>
      <c r="NS31" s="410"/>
      <c r="NT31" s="410"/>
      <c r="NU31" s="410"/>
      <c r="NV31" s="410"/>
      <c r="NW31" s="410"/>
      <c r="NX31" s="410"/>
      <c r="NY31" s="410"/>
      <c r="NZ31" s="410"/>
      <c r="OA31" s="410"/>
      <c r="OB31" s="410"/>
      <c r="OC31" s="410"/>
      <c r="OD31" s="410"/>
      <c r="OE31" s="410"/>
      <c r="OF31" s="410"/>
      <c r="OG31" s="410"/>
      <c r="OH31" s="410"/>
      <c r="OI31" s="410"/>
      <c r="OJ31" s="410"/>
      <c r="OK31" s="410"/>
      <c r="OL31" s="410"/>
      <c r="OM31" s="410"/>
      <c r="ON31" s="410"/>
      <c r="OO31" s="410"/>
      <c r="OP31" s="410"/>
      <c r="OQ31" s="410"/>
      <c r="OR31" s="410"/>
      <c r="OS31" s="410"/>
      <c r="OT31" s="410"/>
      <c r="OU31" s="410"/>
      <c r="OV31" s="410"/>
      <c r="OW31" s="410"/>
      <c r="OX31" s="410"/>
      <c r="OY31" s="410"/>
      <c r="OZ31" s="410"/>
      <c r="PA31" s="410"/>
      <c r="PB31" s="410"/>
      <c r="PC31" s="410"/>
      <c r="PD31" s="410"/>
      <c r="PE31" s="410"/>
      <c r="PF31" s="410"/>
      <c r="PG31" s="410"/>
      <c r="PH31" s="410"/>
      <c r="PI31" s="410"/>
      <c r="PJ31" s="410"/>
      <c r="PK31" s="410"/>
      <c r="PL31" s="410"/>
      <c r="PM31" s="410"/>
      <c r="PN31" s="410"/>
      <c r="PO31" s="410"/>
      <c r="PP31" s="410"/>
      <c r="PQ31" s="410"/>
      <c r="PR31" s="410"/>
      <c r="PS31" s="410"/>
      <c r="PT31" s="410"/>
      <c r="PU31" s="410"/>
      <c r="PV31" s="410"/>
      <c r="PW31" s="410"/>
      <c r="PX31" s="410"/>
      <c r="PY31" s="410"/>
      <c r="PZ31" s="410"/>
      <c r="QA31" s="410"/>
      <c r="QB31" s="410"/>
      <c r="QC31" s="410"/>
      <c r="QD31" s="410"/>
      <c r="QE31" s="410"/>
      <c r="QF31" s="410"/>
      <c r="QG31" s="410"/>
      <c r="QH31" s="410"/>
      <c r="QI31" s="410"/>
      <c r="QJ31" s="410"/>
      <c r="QK31" s="410"/>
      <c r="QL31" s="410"/>
      <c r="QM31" s="410"/>
      <c r="QN31" s="410"/>
      <c r="QO31" s="410"/>
      <c r="QP31" s="410"/>
      <c r="QQ31" s="410"/>
      <c r="QR31" s="410"/>
      <c r="QS31" s="410"/>
      <c r="QT31" s="410"/>
      <c r="QU31" s="410"/>
      <c r="QV31" s="410"/>
      <c r="QW31" s="410"/>
      <c r="QX31" s="410"/>
      <c r="QY31" s="410"/>
      <c r="QZ31" s="410"/>
      <c r="RA31" s="410"/>
      <c r="RB31" s="410"/>
      <c r="RC31" s="410"/>
      <c r="RD31" s="410"/>
      <c r="RE31" s="410"/>
      <c r="RF31" s="410"/>
      <c r="RG31" s="410"/>
      <c r="RH31" s="410"/>
      <c r="RI31" s="410"/>
      <c r="RJ31" s="410"/>
      <c r="RK31" s="410"/>
      <c r="RL31" s="410"/>
      <c r="RM31" s="410"/>
      <c r="RN31" s="410"/>
      <c r="RO31" s="410"/>
      <c r="RP31" s="410"/>
      <c r="RQ31" s="410"/>
      <c r="RR31" s="410"/>
      <c r="RS31" s="410"/>
      <c r="RT31" s="410"/>
      <c r="RU31" s="410"/>
      <c r="RV31" s="410"/>
      <c r="RW31" s="410"/>
      <c r="RX31" s="410"/>
      <c r="RY31" s="410"/>
      <c r="RZ31" s="410"/>
      <c r="SA31" s="410"/>
      <c r="SB31" s="410"/>
      <c r="SC31" s="410"/>
      <c r="SD31" s="410"/>
      <c r="SE31" s="410"/>
      <c r="SF31" s="410"/>
      <c r="SG31" s="410"/>
      <c r="SH31" s="410"/>
      <c r="SI31" s="410"/>
      <c r="SJ31" s="410"/>
      <c r="SK31" s="410"/>
      <c r="SL31" s="410"/>
      <c r="SM31" s="410"/>
      <c r="SN31" s="410"/>
      <c r="SO31" s="410"/>
      <c r="SP31" s="410"/>
      <c r="SQ31" s="410"/>
      <c r="SR31" s="410"/>
      <c r="SS31" s="410"/>
      <c r="ST31" s="410"/>
      <c r="SU31" s="410"/>
      <c r="SV31" s="410"/>
      <c r="SW31" s="410"/>
      <c r="SX31" s="410"/>
      <c r="SY31" s="410"/>
      <c r="SZ31" s="410"/>
      <c r="TA31" s="410"/>
      <c r="TB31" s="410"/>
      <c r="TC31" s="410"/>
      <c r="TD31" s="410"/>
      <c r="TE31" s="410"/>
      <c r="TF31" s="410"/>
      <c r="TG31" s="410"/>
      <c r="TH31" s="410"/>
      <c r="TI31" s="410"/>
      <c r="TJ31" s="410"/>
      <c r="TK31" s="410"/>
      <c r="TL31" s="410"/>
      <c r="TM31" s="410"/>
      <c r="TN31" s="410"/>
      <c r="TO31" s="410"/>
      <c r="TP31" s="410"/>
      <c r="TQ31" s="410"/>
      <c r="TR31" s="410"/>
      <c r="TS31" s="410"/>
      <c r="TT31" s="410"/>
      <c r="TU31" s="410"/>
      <c r="TV31" s="410"/>
      <c r="TW31" s="410"/>
      <c r="TX31" s="410"/>
      <c r="TY31" s="410"/>
      <c r="TZ31" s="410"/>
      <c r="UA31" s="410"/>
      <c r="UB31" s="410"/>
      <c r="UC31" s="410"/>
      <c r="UD31" s="410"/>
      <c r="UE31" s="410"/>
      <c r="UF31" s="410"/>
      <c r="UG31" s="410"/>
      <c r="UH31" s="410"/>
      <c r="UI31" s="410"/>
      <c r="UJ31" s="410"/>
      <c r="UK31" s="410"/>
      <c r="UL31" s="410"/>
      <c r="UM31" s="410"/>
      <c r="UN31" s="410"/>
      <c r="UO31" s="410"/>
      <c r="UP31" s="410"/>
      <c r="UQ31" s="410"/>
      <c r="UR31" s="410"/>
      <c r="US31" s="410"/>
      <c r="UT31" s="410"/>
      <c r="UU31" s="410"/>
      <c r="UV31" s="410"/>
      <c r="UW31" s="410"/>
      <c r="UX31" s="410"/>
      <c r="UY31" s="410"/>
      <c r="UZ31" s="410"/>
      <c r="VA31" s="410"/>
      <c r="VB31" s="410"/>
      <c r="VC31" s="410"/>
      <c r="VD31" s="410"/>
      <c r="VE31" s="410"/>
      <c r="VF31" s="410"/>
      <c r="VG31" s="410"/>
      <c r="VH31" s="410"/>
      <c r="VI31" s="410"/>
      <c r="VJ31" s="410"/>
      <c r="VK31" s="410"/>
      <c r="VL31" s="410"/>
      <c r="VM31" s="410"/>
      <c r="VN31" s="410"/>
      <c r="VO31" s="410"/>
      <c r="VP31" s="410"/>
      <c r="VQ31" s="410"/>
      <c r="VR31" s="410"/>
      <c r="VS31" s="410"/>
      <c r="VT31" s="410"/>
      <c r="VU31" s="410"/>
      <c r="VV31" s="410"/>
      <c r="VW31" s="410"/>
      <c r="VX31" s="410"/>
      <c r="VY31" s="410"/>
      <c r="VZ31" s="410"/>
      <c r="WA31" s="410"/>
      <c r="WB31" s="410"/>
      <c r="WC31" s="410"/>
      <c r="WD31" s="410"/>
      <c r="WE31" s="410"/>
      <c r="WF31" s="410"/>
      <c r="WG31" s="410"/>
      <c r="WH31" s="410"/>
      <c r="WI31" s="410"/>
      <c r="WJ31" s="410"/>
      <c r="WK31" s="410"/>
      <c r="WL31" s="410"/>
      <c r="WM31" s="410"/>
      <c r="WN31" s="410"/>
      <c r="WO31" s="410"/>
      <c r="WP31" s="410"/>
      <c r="WQ31" s="410"/>
      <c r="WR31" s="410"/>
      <c r="WS31" s="410"/>
      <c r="WT31" s="410"/>
      <c r="WU31" s="410"/>
      <c r="WV31" s="410"/>
      <c r="WW31" s="410"/>
      <c r="WX31" s="410"/>
      <c r="WY31" s="410"/>
      <c r="WZ31" s="410"/>
      <c r="XA31" s="410"/>
      <c r="XB31" s="410"/>
      <c r="XC31" s="410"/>
      <c r="XD31" s="410"/>
      <c r="XE31" s="410"/>
      <c r="XF31" s="410"/>
      <c r="XG31" s="410"/>
      <c r="XH31" s="410"/>
      <c r="XI31" s="410"/>
      <c r="XJ31" s="410"/>
      <c r="XK31" s="410"/>
      <c r="XL31" s="410"/>
      <c r="XM31" s="410"/>
      <c r="XN31" s="410"/>
      <c r="XO31" s="410"/>
      <c r="XP31" s="410"/>
      <c r="XQ31" s="410"/>
      <c r="XR31" s="410"/>
      <c r="XS31" s="410"/>
      <c r="XT31" s="410"/>
      <c r="XU31" s="410"/>
      <c r="XV31" s="410"/>
      <c r="XW31" s="410"/>
      <c r="XX31" s="410"/>
      <c r="XY31" s="410"/>
      <c r="XZ31" s="410"/>
      <c r="YA31" s="410"/>
      <c r="YB31" s="410"/>
      <c r="YC31" s="410"/>
      <c r="YD31" s="410"/>
      <c r="YE31" s="410"/>
      <c r="YF31" s="410"/>
      <c r="YG31" s="410"/>
      <c r="YH31" s="410"/>
      <c r="YI31" s="410"/>
      <c r="YJ31" s="410"/>
      <c r="YK31" s="410"/>
      <c r="YL31" s="410"/>
      <c r="YM31" s="410"/>
      <c r="YN31" s="410"/>
      <c r="YO31" s="410"/>
      <c r="YP31" s="410"/>
      <c r="YQ31" s="410"/>
      <c r="YR31" s="410"/>
      <c r="YS31" s="410"/>
      <c r="YT31" s="410"/>
      <c r="YU31" s="410"/>
      <c r="YV31" s="410"/>
      <c r="YW31" s="410"/>
      <c r="YX31" s="410"/>
      <c r="YY31" s="410"/>
      <c r="YZ31" s="410"/>
      <c r="ZA31" s="410"/>
      <c r="ZB31" s="410"/>
      <c r="ZC31" s="410"/>
      <c r="ZD31" s="410"/>
      <c r="ZE31" s="410"/>
      <c r="ZF31" s="410"/>
      <c r="ZG31" s="410"/>
      <c r="ZH31" s="410"/>
      <c r="ZI31" s="410"/>
      <c r="ZJ31" s="410"/>
      <c r="ZK31" s="410"/>
      <c r="ZL31" s="410"/>
      <c r="ZM31" s="410"/>
      <c r="ZN31" s="410"/>
      <c r="ZO31" s="410"/>
      <c r="ZP31" s="410"/>
      <c r="ZQ31" s="410"/>
      <c r="ZR31" s="410"/>
      <c r="ZS31" s="410"/>
      <c r="ZT31" s="410"/>
      <c r="ZU31" s="410"/>
      <c r="ZV31" s="410"/>
      <c r="ZW31" s="410"/>
      <c r="ZX31" s="410"/>
      <c r="ZY31" s="410"/>
      <c r="ZZ31" s="410"/>
      <c r="AAA31" s="410"/>
      <c r="AAB31" s="410"/>
      <c r="AAC31" s="410"/>
      <c r="AAD31" s="410"/>
      <c r="AAE31" s="410"/>
      <c r="AAF31" s="410"/>
      <c r="AAG31" s="410"/>
      <c r="AAH31" s="410"/>
      <c r="AAI31" s="410"/>
      <c r="AAJ31" s="410"/>
      <c r="AAK31" s="410"/>
      <c r="AAL31" s="410"/>
      <c r="AAM31" s="410"/>
      <c r="AAN31" s="410"/>
      <c r="AAO31" s="410"/>
      <c r="AAP31" s="410"/>
      <c r="AAQ31" s="410"/>
      <c r="AAR31" s="410"/>
      <c r="AAS31" s="410"/>
      <c r="AAT31" s="410"/>
      <c r="AAU31" s="410"/>
      <c r="AAV31" s="410"/>
      <c r="AAW31" s="410"/>
      <c r="AAX31" s="410"/>
      <c r="AAY31" s="410"/>
      <c r="AAZ31" s="410"/>
      <c r="ABA31" s="410"/>
      <c r="ABB31" s="410"/>
      <c r="ABC31" s="410"/>
      <c r="ABD31" s="410"/>
      <c r="ABE31" s="410"/>
      <c r="ABF31" s="410"/>
      <c r="ABG31" s="410"/>
      <c r="ABH31" s="410"/>
      <c r="ABI31" s="410"/>
      <c r="ABJ31" s="410"/>
      <c r="ABK31" s="410"/>
      <c r="ABL31" s="410"/>
      <c r="ABM31" s="410"/>
      <c r="ABN31" s="410"/>
      <c r="ABO31" s="410"/>
      <c r="ABP31" s="410"/>
      <c r="ABQ31" s="410"/>
      <c r="ABR31" s="410"/>
      <c r="ABS31" s="410"/>
      <c r="ABT31" s="410"/>
      <c r="ABU31" s="410"/>
      <c r="ABV31" s="410"/>
      <c r="ABW31" s="410"/>
      <c r="ABX31" s="410"/>
      <c r="ABY31" s="410"/>
      <c r="ABZ31" s="410"/>
      <c r="ACA31" s="410"/>
      <c r="ACB31" s="410"/>
      <c r="ACC31" s="410"/>
      <c r="ACD31" s="410"/>
      <c r="ACE31" s="410"/>
      <c r="ACF31" s="410"/>
      <c r="ACG31" s="410"/>
      <c r="ACH31" s="410"/>
      <c r="ACI31" s="410"/>
      <c r="ACJ31" s="410"/>
      <c r="ACK31" s="410"/>
      <c r="ACL31" s="410"/>
      <c r="ACM31" s="410"/>
      <c r="ACN31" s="410"/>
      <c r="ACO31" s="410"/>
      <c r="ACP31" s="410"/>
      <c r="ACQ31" s="410"/>
      <c r="ACR31" s="410"/>
      <c r="ACS31" s="410"/>
      <c r="ACT31" s="410"/>
      <c r="ACU31" s="410"/>
      <c r="ACV31" s="410"/>
      <c r="ACW31" s="410"/>
      <c r="ACX31" s="410"/>
      <c r="ACY31" s="410"/>
      <c r="ACZ31" s="410"/>
      <c r="ADA31" s="410"/>
      <c r="ADB31" s="410"/>
      <c r="ADC31" s="410"/>
      <c r="ADD31" s="410"/>
      <c r="ADE31" s="410"/>
      <c r="ADF31" s="410"/>
      <c r="ADG31" s="410"/>
      <c r="ADH31" s="410"/>
      <c r="ADI31" s="410"/>
      <c r="ADJ31" s="410"/>
      <c r="ADK31" s="410"/>
      <c r="ADL31" s="410"/>
      <c r="ADM31" s="410"/>
      <c r="ADN31" s="410"/>
      <c r="ADO31" s="410"/>
      <c r="ADP31" s="410"/>
      <c r="ADQ31" s="410"/>
      <c r="ADR31" s="410"/>
      <c r="ADS31" s="410"/>
      <c r="ADT31" s="410"/>
      <c r="ADU31" s="410"/>
      <c r="ADV31" s="410"/>
      <c r="ADW31" s="410"/>
      <c r="ADX31" s="410"/>
      <c r="ADY31" s="410"/>
      <c r="ADZ31" s="410"/>
      <c r="AEA31" s="410"/>
      <c r="AEB31" s="410"/>
      <c r="AEC31" s="410"/>
      <c r="AED31" s="410"/>
      <c r="AEE31" s="410"/>
      <c r="AEF31" s="410"/>
      <c r="AEG31" s="410"/>
      <c r="AEH31" s="410"/>
      <c r="AEI31" s="410"/>
      <c r="AEJ31" s="410"/>
      <c r="AEK31" s="410"/>
      <c r="AEL31" s="410"/>
      <c r="AEM31" s="410"/>
      <c r="AEN31" s="410"/>
      <c r="AEO31" s="410"/>
      <c r="AEP31" s="410"/>
      <c r="AEQ31" s="410"/>
      <c r="AER31" s="410"/>
      <c r="AES31" s="410"/>
      <c r="AET31" s="410"/>
      <c r="AEU31" s="410"/>
      <c r="AEV31" s="410"/>
      <c r="AEW31" s="410"/>
      <c r="AEX31" s="410"/>
      <c r="AEY31" s="410"/>
      <c r="AEZ31" s="410"/>
      <c r="AFA31" s="410"/>
      <c r="AFB31" s="410"/>
      <c r="AFC31" s="410"/>
      <c r="AFD31" s="410"/>
      <c r="AFE31" s="410"/>
      <c r="AFF31" s="410"/>
      <c r="AFG31" s="410"/>
      <c r="AFH31" s="410"/>
      <c r="AFI31" s="410"/>
      <c r="AFJ31" s="410"/>
      <c r="AFK31" s="410"/>
      <c r="AFL31" s="410"/>
      <c r="AFM31" s="410"/>
      <c r="AFN31" s="410"/>
      <c r="AFO31" s="410"/>
      <c r="AFP31" s="410"/>
      <c r="AFQ31" s="410"/>
      <c r="AFR31" s="410"/>
      <c r="AFS31" s="410"/>
      <c r="AFT31" s="410"/>
      <c r="AFU31" s="410"/>
      <c r="AFV31" s="410"/>
      <c r="AFW31" s="410"/>
      <c r="AFX31" s="410"/>
      <c r="AFY31" s="410"/>
      <c r="AFZ31" s="410"/>
      <c r="AGA31" s="410"/>
      <c r="AGB31" s="410"/>
      <c r="AGC31" s="410"/>
      <c r="AGD31" s="410"/>
      <c r="AGE31" s="410"/>
      <c r="AGF31" s="410"/>
      <c r="AGG31" s="410"/>
      <c r="AGH31" s="410"/>
      <c r="AGI31" s="410"/>
      <c r="AGJ31" s="410"/>
      <c r="AGK31" s="410"/>
      <c r="AGL31" s="410"/>
      <c r="AGM31" s="410"/>
      <c r="AGN31" s="410"/>
      <c r="AGO31" s="410"/>
      <c r="AGP31" s="410"/>
      <c r="AGQ31" s="410"/>
      <c r="AGR31" s="410"/>
      <c r="AGS31" s="410"/>
      <c r="AGT31" s="410"/>
      <c r="AGU31" s="410"/>
      <c r="AGV31" s="410"/>
      <c r="AGW31" s="410"/>
      <c r="AGX31" s="410"/>
      <c r="AGY31" s="410"/>
      <c r="AGZ31" s="410"/>
      <c r="AHA31" s="410"/>
      <c r="AHB31" s="410"/>
      <c r="AHC31" s="410"/>
      <c r="AHD31" s="410"/>
      <c r="AHE31" s="410"/>
      <c r="AHF31" s="410"/>
      <c r="AHG31" s="410"/>
      <c r="AHH31" s="410"/>
      <c r="AHI31" s="410"/>
      <c r="AHJ31" s="410"/>
      <c r="AHK31" s="410"/>
      <c r="AHL31" s="410"/>
      <c r="AHM31" s="410"/>
      <c r="AHN31" s="410"/>
      <c r="AHO31" s="410"/>
      <c r="AHP31" s="410"/>
      <c r="AHQ31" s="410"/>
      <c r="AHR31" s="410"/>
      <c r="AHS31" s="410"/>
      <c r="AHT31" s="410"/>
      <c r="AHU31" s="410"/>
      <c r="AHV31" s="410"/>
      <c r="AHW31" s="410"/>
      <c r="AHX31" s="410"/>
      <c r="AHY31" s="410"/>
      <c r="AHZ31" s="410"/>
      <c r="AIA31" s="410"/>
      <c r="AIB31" s="410"/>
      <c r="AIC31" s="410"/>
      <c r="AID31" s="410"/>
      <c r="AIE31" s="410"/>
      <c r="AIF31" s="410"/>
      <c r="AIG31" s="410"/>
      <c r="AIH31" s="410"/>
      <c r="AII31" s="410"/>
      <c r="AIJ31" s="410"/>
      <c r="AIK31" s="410"/>
      <c r="AIL31" s="410"/>
      <c r="AIM31" s="410"/>
      <c r="AIN31" s="410"/>
      <c r="AIO31" s="410"/>
      <c r="AIP31" s="410"/>
      <c r="AIQ31" s="410"/>
      <c r="AIR31" s="410"/>
      <c r="AIS31" s="410"/>
      <c r="AIT31" s="410"/>
      <c r="AIU31" s="410"/>
      <c r="AIV31" s="410"/>
      <c r="AIW31" s="410"/>
      <c r="AIX31" s="410"/>
      <c r="AIY31" s="410"/>
      <c r="AIZ31" s="410"/>
      <c r="AJA31" s="410"/>
      <c r="AJB31" s="410"/>
      <c r="AJC31" s="410"/>
      <c r="AJD31" s="410"/>
      <c r="AJE31" s="410"/>
      <c r="AJF31" s="410"/>
      <c r="AJG31" s="410"/>
      <c r="AJH31" s="410"/>
      <c r="AJI31" s="410"/>
      <c r="AJJ31" s="410"/>
      <c r="AJK31" s="410"/>
      <c r="AJL31" s="410"/>
      <c r="AJM31" s="410"/>
      <c r="AJN31" s="410"/>
      <c r="AJO31" s="410"/>
      <c r="AJP31" s="410"/>
      <c r="AJQ31" s="410"/>
      <c r="AJR31" s="410"/>
      <c r="AJS31" s="410"/>
      <c r="AJT31" s="410"/>
      <c r="AJU31" s="410"/>
      <c r="AJV31" s="410"/>
      <c r="AJW31" s="410"/>
      <c r="AJX31" s="410"/>
      <c r="AJY31" s="410"/>
      <c r="AJZ31" s="410"/>
      <c r="AKA31" s="410"/>
      <c r="AKB31" s="410"/>
      <c r="AKC31" s="410"/>
      <c r="AKD31" s="410"/>
      <c r="AKE31" s="410"/>
      <c r="AKF31" s="410"/>
      <c r="AKG31" s="410"/>
      <c r="AKH31" s="410"/>
      <c r="AKI31" s="410"/>
      <c r="AKJ31" s="410"/>
      <c r="AKK31" s="410"/>
      <c r="AKL31" s="410"/>
      <c r="AKM31" s="410"/>
      <c r="AKN31" s="410"/>
      <c r="AKO31" s="410"/>
      <c r="AKP31" s="410"/>
      <c r="AKQ31" s="410"/>
      <c r="AKR31" s="410"/>
      <c r="AKS31" s="410"/>
      <c r="AKT31" s="410"/>
      <c r="AKU31" s="410"/>
      <c r="AKV31" s="410"/>
      <c r="AKW31" s="410"/>
      <c r="AKX31" s="410"/>
      <c r="AKY31" s="410"/>
      <c r="AKZ31" s="410"/>
      <c r="ALA31" s="410"/>
      <c r="ALB31" s="410"/>
      <c r="ALC31" s="410"/>
      <c r="ALD31" s="410"/>
      <c r="ALE31" s="410"/>
      <c r="ALF31" s="410"/>
      <c r="ALG31" s="410"/>
      <c r="ALH31" s="410"/>
      <c r="ALI31" s="410"/>
      <c r="ALJ31" s="410"/>
      <c r="ALK31" s="410"/>
      <c r="ALL31" s="410"/>
      <c r="ALM31" s="410"/>
      <c r="ALN31" s="410"/>
      <c r="ALO31" s="410"/>
      <c r="ALP31" s="410"/>
      <c r="ALQ31" s="410"/>
      <c r="ALR31" s="410"/>
      <c r="ALS31" s="410"/>
      <c r="ALT31" s="410"/>
      <c r="ALU31" s="410"/>
      <c r="ALV31" s="410"/>
      <c r="ALW31" s="410"/>
      <c r="ALX31" s="410"/>
      <c r="ALY31" s="410"/>
      <c r="ALZ31" s="410"/>
      <c r="AMA31" s="410"/>
      <c r="AMB31" s="410"/>
      <c r="AMC31" s="410"/>
      <c r="AMD31" s="410"/>
      <c r="AME31" s="410"/>
      <c r="AMF31" s="410"/>
      <c r="AMG31" s="410"/>
      <c r="AMH31" s="410"/>
      <c r="AMI31" s="410"/>
      <c r="AMJ31" s="410"/>
      <c r="AMK31" s="410"/>
      <c r="AML31" s="410"/>
      <c r="AMM31" s="410"/>
      <c r="AMN31" s="410"/>
      <c r="AMO31" s="410"/>
      <c r="AMP31" s="410"/>
      <c r="AMQ31" s="410"/>
      <c r="AMR31" s="410"/>
      <c r="AMS31" s="410"/>
      <c r="AMT31" s="410"/>
      <c r="AMU31" s="410"/>
      <c r="AMV31" s="410"/>
      <c r="AMW31" s="410"/>
      <c r="AMX31" s="410"/>
      <c r="AMY31" s="410"/>
      <c r="AMZ31" s="410"/>
      <c r="ANA31" s="410"/>
      <c r="ANB31" s="410"/>
      <c r="ANC31" s="410"/>
      <c r="AND31" s="410"/>
      <c r="ANE31" s="410"/>
      <c r="ANF31" s="410"/>
      <c r="ANG31" s="410"/>
      <c r="ANH31" s="410"/>
      <c r="ANI31" s="410"/>
      <c r="ANJ31" s="410"/>
      <c r="ANK31" s="410"/>
      <c r="ANL31" s="410"/>
      <c r="ANM31" s="410"/>
      <c r="ANN31" s="410"/>
      <c r="ANO31" s="410"/>
      <c r="ANP31" s="410"/>
      <c r="ANQ31" s="410"/>
      <c r="ANR31" s="410"/>
      <c r="ANS31" s="410"/>
      <c r="ANT31" s="410"/>
      <c r="ANU31" s="410"/>
      <c r="ANV31" s="410"/>
      <c r="ANW31" s="410"/>
      <c r="ANX31" s="410"/>
      <c r="ANY31" s="410"/>
      <c r="ANZ31" s="410"/>
      <c r="AOA31" s="410"/>
      <c r="AOB31" s="410"/>
      <c r="AOC31" s="410"/>
      <c r="AOD31" s="410"/>
      <c r="AOE31" s="410"/>
      <c r="AOF31" s="410"/>
      <c r="AOG31" s="410"/>
      <c r="AOH31" s="410"/>
      <c r="AOI31" s="410"/>
      <c r="AOJ31" s="410"/>
      <c r="AOK31" s="410"/>
      <c r="AOL31" s="410"/>
      <c r="AOM31" s="410"/>
      <c r="AON31" s="410"/>
      <c r="AOO31" s="410"/>
      <c r="AOP31" s="410"/>
      <c r="AOQ31" s="410"/>
      <c r="AOR31" s="410"/>
      <c r="AOS31" s="410"/>
      <c r="AOT31" s="410"/>
      <c r="AOU31" s="410"/>
      <c r="AOV31" s="410"/>
      <c r="AOW31" s="410"/>
      <c r="AOX31" s="410"/>
      <c r="AOY31" s="410"/>
      <c r="AOZ31" s="410"/>
      <c r="APA31" s="410"/>
      <c r="APB31" s="410"/>
      <c r="APC31" s="410"/>
      <c r="APD31" s="410"/>
      <c r="APE31" s="410"/>
      <c r="APF31" s="410"/>
      <c r="APG31" s="410"/>
      <c r="APH31" s="410"/>
      <c r="API31" s="410"/>
      <c r="APJ31" s="410"/>
      <c r="APK31" s="410"/>
      <c r="APL31" s="410"/>
      <c r="APM31" s="410"/>
      <c r="APN31" s="410"/>
      <c r="APO31" s="410"/>
      <c r="APP31" s="410"/>
      <c r="APQ31" s="410"/>
      <c r="APR31" s="410"/>
      <c r="APS31" s="410"/>
      <c r="APT31" s="410"/>
      <c r="APU31" s="410"/>
      <c r="APV31" s="410"/>
      <c r="APW31" s="410"/>
      <c r="APX31" s="410"/>
      <c r="APY31" s="410"/>
      <c r="APZ31" s="410"/>
      <c r="AQA31" s="410"/>
      <c r="AQB31" s="410"/>
      <c r="AQC31" s="410"/>
      <c r="AQD31" s="410"/>
      <c r="AQE31" s="410"/>
      <c r="AQF31" s="410"/>
      <c r="AQG31" s="410"/>
      <c r="AQH31" s="410"/>
      <c r="AQI31" s="410"/>
      <c r="AQJ31" s="410"/>
      <c r="AQK31" s="410"/>
      <c r="AQL31" s="410"/>
      <c r="AQM31" s="410"/>
      <c r="AQN31" s="410"/>
      <c r="AQO31" s="410"/>
      <c r="AQP31" s="410"/>
      <c r="AQQ31" s="410"/>
      <c r="AQR31" s="410"/>
      <c r="AQS31" s="410"/>
      <c r="AQT31" s="410"/>
      <c r="AQU31" s="410"/>
      <c r="AQV31" s="410"/>
      <c r="AQW31" s="410"/>
      <c r="AQX31" s="410"/>
      <c r="AQY31" s="410"/>
      <c r="AQZ31" s="410"/>
      <c r="ARA31" s="410"/>
      <c r="ARB31" s="410"/>
      <c r="ARC31" s="410"/>
      <c r="ARD31" s="410"/>
      <c r="ARE31" s="410"/>
      <c r="ARF31" s="410"/>
      <c r="ARG31" s="410"/>
      <c r="ARH31" s="410"/>
      <c r="ARI31" s="410"/>
      <c r="ARJ31" s="410"/>
      <c r="ARK31" s="410"/>
      <c r="ARL31" s="410"/>
      <c r="ARM31" s="410"/>
      <c r="ARN31" s="410"/>
      <c r="ARO31" s="410"/>
      <c r="ARP31" s="410"/>
      <c r="ARQ31" s="410"/>
      <c r="ARR31" s="410"/>
      <c r="ARS31" s="410"/>
      <c r="ART31" s="410"/>
      <c r="ARU31" s="410"/>
      <c r="ARV31" s="410"/>
      <c r="ARW31" s="410"/>
      <c r="ARX31" s="410"/>
      <c r="ARY31" s="410"/>
      <c r="ARZ31" s="410"/>
      <c r="ASA31" s="410"/>
      <c r="ASB31" s="410"/>
      <c r="ASC31" s="410"/>
      <c r="ASD31" s="410"/>
      <c r="ASE31" s="410"/>
      <c r="ASF31" s="410"/>
      <c r="ASG31" s="410"/>
      <c r="ASH31" s="410"/>
      <c r="ASI31" s="410"/>
      <c r="ASJ31" s="410"/>
      <c r="ASK31" s="410"/>
      <c r="ASL31" s="410"/>
      <c r="ASM31" s="410"/>
      <c r="ASN31" s="410"/>
      <c r="ASO31" s="410"/>
      <c r="ASP31" s="410"/>
      <c r="ASQ31" s="410"/>
      <c r="ASR31" s="410"/>
      <c r="ASS31" s="410"/>
      <c r="AST31" s="410"/>
      <c r="ASU31" s="410"/>
      <c r="ASV31" s="410"/>
      <c r="ASW31" s="410"/>
      <c r="ASX31" s="410"/>
      <c r="ASY31" s="410"/>
      <c r="ASZ31" s="410"/>
      <c r="ATA31" s="410"/>
      <c r="ATB31" s="410"/>
      <c r="ATC31" s="410"/>
      <c r="ATD31" s="410"/>
      <c r="ATE31" s="410"/>
      <c r="ATF31" s="410"/>
      <c r="ATG31" s="410"/>
      <c r="ATH31" s="410"/>
      <c r="ATI31" s="410"/>
      <c r="ATJ31" s="410"/>
      <c r="ATK31" s="410"/>
      <c r="ATL31" s="410"/>
      <c r="ATM31" s="410"/>
      <c r="ATN31" s="410"/>
      <c r="ATO31" s="410"/>
      <c r="ATP31" s="410"/>
      <c r="ATQ31" s="410"/>
      <c r="ATR31" s="410"/>
      <c r="ATS31" s="410"/>
      <c r="ATT31" s="410"/>
      <c r="ATU31" s="410"/>
      <c r="ATV31" s="410"/>
      <c r="ATW31" s="410"/>
      <c r="ATX31" s="410"/>
      <c r="ATY31" s="410"/>
      <c r="ATZ31" s="410"/>
      <c r="AUA31" s="410"/>
      <c r="AUB31" s="410"/>
      <c r="AUC31" s="410"/>
      <c r="AUD31" s="410"/>
      <c r="AUE31" s="410"/>
      <c r="AUF31" s="410"/>
      <c r="AUG31" s="410"/>
      <c r="AUH31" s="410"/>
      <c r="AUI31" s="410"/>
      <c r="AUJ31" s="410"/>
      <c r="AUK31" s="410"/>
      <c r="AUL31" s="410"/>
      <c r="AUM31" s="410"/>
      <c r="AUN31" s="410"/>
      <c r="AUO31" s="410"/>
      <c r="AUP31" s="410"/>
      <c r="AUQ31" s="410"/>
      <c r="AUR31" s="410"/>
      <c r="AUS31" s="410"/>
      <c r="AUT31" s="410"/>
      <c r="AUU31" s="410"/>
      <c r="AUV31" s="410"/>
      <c r="AUW31" s="410"/>
      <c r="AUX31" s="410"/>
      <c r="AUY31" s="410"/>
      <c r="AUZ31" s="410"/>
      <c r="AVA31" s="410"/>
      <c r="AVB31" s="410"/>
      <c r="AVC31" s="410"/>
      <c r="AVD31" s="410"/>
      <c r="AVE31" s="410"/>
      <c r="AVF31" s="410"/>
      <c r="AVG31" s="410"/>
      <c r="AVH31" s="410"/>
      <c r="AVI31" s="410"/>
      <c r="AVJ31" s="410"/>
      <c r="AVK31" s="410"/>
      <c r="AVL31" s="410"/>
      <c r="AVM31" s="410"/>
      <c r="AVN31" s="410"/>
      <c r="AVO31" s="410"/>
      <c r="AVP31" s="410"/>
      <c r="AVQ31" s="410"/>
      <c r="AVR31" s="410"/>
      <c r="AVS31" s="410"/>
      <c r="AVT31" s="410"/>
      <c r="AVU31" s="410"/>
      <c r="AVV31" s="410"/>
      <c r="AVW31" s="410"/>
      <c r="AVX31" s="410"/>
      <c r="AVY31" s="410"/>
      <c r="AVZ31" s="410"/>
      <c r="AWA31" s="410"/>
      <c r="AWB31" s="410"/>
      <c r="AWC31" s="410"/>
      <c r="AWD31" s="410"/>
      <c r="AWE31" s="410"/>
      <c r="AWF31" s="410"/>
      <c r="AWG31" s="410"/>
      <c r="AWH31" s="410"/>
      <c r="AWI31" s="410"/>
      <c r="AWJ31" s="410"/>
      <c r="AWK31" s="410"/>
      <c r="AWL31" s="410"/>
      <c r="AWM31" s="410"/>
      <c r="AWN31" s="410"/>
      <c r="AWO31" s="410"/>
      <c r="AWP31" s="410"/>
      <c r="AWQ31" s="410"/>
      <c r="AWR31" s="410"/>
      <c r="AWS31" s="410"/>
      <c r="AWT31" s="410"/>
      <c r="AWU31" s="410"/>
      <c r="AWV31" s="410"/>
      <c r="AWW31" s="410"/>
      <c r="AWX31" s="410"/>
      <c r="AWY31" s="410"/>
      <c r="AWZ31" s="410"/>
      <c r="AXA31" s="410"/>
      <c r="AXB31" s="410"/>
      <c r="AXC31" s="410"/>
      <c r="AXD31" s="410"/>
      <c r="AXE31" s="410"/>
      <c r="AXF31" s="410"/>
      <c r="AXG31" s="410"/>
      <c r="AXH31" s="410"/>
      <c r="AXI31" s="410"/>
      <c r="AXJ31" s="410"/>
      <c r="AXK31" s="410"/>
      <c r="AXL31" s="410"/>
      <c r="AXM31" s="410"/>
      <c r="AXN31" s="410"/>
      <c r="AXO31" s="410"/>
      <c r="AXP31" s="410"/>
      <c r="AXQ31" s="410"/>
      <c r="AXR31" s="410"/>
      <c r="AXS31" s="410"/>
      <c r="AXT31" s="410"/>
      <c r="AXU31" s="410"/>
      <c r="AXV31" s="410"/>
      <c r="AXW31" s="410"/>
      <c r="AXX31" s="410"/>
      <c r="AXY31" s="410"/>
      <c r="AXZ31" s="410"/>
      <c r="AYA31" s="410"/>
      <c r="AYB31" s="410"/>
      <c r="AYC31" s="410"/>
      <c r="AYD31" s="410"/>
      <c r="AYE31" s="410"/>
      <c r="AYF31" s="410"/>
      <c r="AYG31" s="410"/>
      <c r="AYH31" s="410"/>
      <c r="AYI31" s="410"/>
      <c r="AYJ31" s="410"/>
      <c r="AYK31" s="410"/>
      <c r="AYL31" s="410"/>
      <c r="AYM31" s="410"/>
      <c r="AYN31" s="410"/>
      <c r="AYO31" s="410"/>
      <c r="AYP31" s="410"/>
      <c r="AYQ31" s="410"/>
      <c r="AYR31" s="410"/>
      <c r="AYS31" s="410"/>
      <c r="AYT31" s="410"/>
      <c r="AYU31" s="410"/>
      <c r="AYV31" s="410"/>
      <c r="AYW31" s="410"/>
      <c r="AYX31" s="410"/>
      <c r="AYY31" s="410"/>
      <c r="AYZ31" s="410"/>
      <c r="AZA31" s="410"/>
      <c r="AZB31" s="410"/>
      <c r="AZC31" s="410"/>
      <c r="AZD31" s="410"/>
      <c r="AZE31" s="410"/>
      <c r="AZF31" s="410"/>
      <c r="AZG31" s="410"/>
      <c r="AZH31" s="410"/>
      <c r="AZI31" s="410"/>
      <c r="AZJ31" s="410"/>
      <c r="AZK31" s="410"/>
      <c r="AZL31" s="410"/>
      <c r="AZM31" s="410"/>
      <c r="AZN31" s="410"/>
      <c r="AZO31" s="410"/>
      <c r="AZP31" s="410"/>
      <c r="AZQ31" s="410"/>
      <c r="AZR31" s="410"/>
      <c r="AZS31" s="410"/>
      <c r="AZT31" s="410"/>
      <c r="AZU31" s="410"/>
      <c r="AZV31" s="410"/>
      <c r="AZW31" s="410"/>
      <c r="AZX31" s="410"/>
      <c r="AZY31" s="410"/>
      <c r="AZZ31" s="410"/>
      <c r="BAA31" s="410"/>
      <c r="BAB31" s="410"/>
      <c r="BAC31" s="410"/>
      <c r="BAD31" s="410"/>
      <c r="BAE31" s="410"/>
      <c r="BAF31" s="410"/>
      <c r="BAG31" s="410"/>
      <c r="BAH31" s="410"/>
      <c r="BAI31" s="410"/>
      <c r="BAJ31" s="410"/>
      <c r="BAK31" s="410"/>
      <c r="BAL31" s="410"/>
      <c r="BAM31" s="410"/>
      <c r="BAN31" s="410"/>
      <c r="BAO31" s="410"/>
      <c r="BAP31" s="410"/>
      <c r="BAQ31" s="410"/>
      <c r="BAR31" s="410"/>
      <c r="BAS31" s="410"/>
      <c r="BAT31" s="410"/>
      <c r="BAU31" s="410"/>
      <c r="BAV31" s="410"/>
      <c r="BAW31" s="410"/>
      <c r="BAX31" s="410"/>
      <c r="BAY31" s="410"/>
      <c r="BAZ31" s="410"/>
      <c r="BBA31" s="410"/>
      <c r="BBB31" s="410"/>
      <c r="BBC31" s="410"/>
      <c r="BBD31" s="410"/>
      <c r="BBE31" s="410"/>
      <c r="BBF31" s="410"/>
      <c r="BBG31" s="410"/>
      <c r="BBH31" s="410"/>
      <c r="BBI31" s="410"/>
      <c r="BBJ31" s="410"/>
      <c r="BBK31" s="410"/>
      <c r="BBL31" s="410"/>
      <c r="BBM31" s="410"/>
      <c r="BBN31" s="410"/>
      <c r="BBO31" s="410"/>
      <c r="BBP31" s="410"/>
      <c r="BBQ31" s="410"/>
      <c r="BBR31" s="410"/>
      <c r="BBS31" s="410"/>
      <c r="BBT31" s="410"/>
      <c r="BBU31" s="410"/>
      <c r="BBV31" s="410"/>
      <c r="BBW31" s="410"/>
      <c r="BBX31" s="410"/>
      <c r="BBY31" s="410"/>
      <c r="BBZ31" s="410"/>
      <c r="BCA31" s="410"/>
      <c r="BCB31" s="410"/>
      <c r="BCC31" s="410"/>
      <c r="BCD31" s="410"/>
      <c r="BCE31" s="410"/>
      <c r="BCF31" s="410"/>
      <c r="BCG31" s="410"/>
      <c r="BCH31" s="410"/>
      <c r="BCI31" s="410"/>
      <c r="BCJ31" s="410"/>
      <c r="BCK31" s="410"/>
      <c r="BCL31" s="410"/>
      <c r="BCM31" s="410"/>
      <c r="BCN31" s="410"/>
      <c r="BCO31" s="410"/>
      <c r="BCP31" s="410"/>
      <c r="BCQ31" s="410"/>
      <c r="BCR31" s="410"/>
      <c r="BCS31" s="410"/>
      <c r="BCT31" s="410"/>
      <c r="BCU31" s="410"/>
      <c r="BCV31" s="410"/>
      <c r="BCW31" s="410"/>
      <c r="BCX31" s="410"/>
      <c r="BCY31" s="410"/>
      <c r="BCZ31" s="410"/>
      <c r="BDA31" s="410"/>
      <c r="BDB31" s="410"/>
      <c r="BDC31" s="410"/>
      <c r="BDD31" s="410"/>
      <c r="BDE31" s="410"/>
      <c r="BDF31" s="410"/>
      <c r="BDG31" s="410"/>
      <c r="BDH31" s="410"/>
      <c r="BDI31" s="410"/>
      <c r="BDJ31" s="410"/>
      <c r="BDK31" s="410"/>
      <c r="BDL31" s="410"/>
      <c r="BDM31" s="410"/>
      <c r="BDN31" s="410"/>
      <c r="BDO31" s="410"/>
      <c r="BDP31" s="410"/>
      <c r="BDQ31" s="410"/>
      <c r="BDR31" s="410"/>
      <c r="BDS31" s="410"/>
      <c r="BDT31" s="410"/>
      <c r="BDU31" s="410"/>
      <c r="BDV31" s="410"/>
      <c r="BDW31" s="410"/>
      <c r="BDX31" s="410"/>
      <c r="BDY31" s="410"/>
      <c r="BDZ31" s="410"/>
      <c r="BEA31" s="410"/>
      <c r="BEB31" s="410"/>
      <c r="BEC31" s="410"/>
      <c r="BED31" s="410"/>
      <c r="BEE31" s="410"/>
      <c r="BEF31" s="410"/>
      <c r="BEG31" s="410"/>
      <c r="BEH31" s="410"/>
      <c r="BEI31" s="410"/>
      <c r="BEJ31" s="410"/>
      <c r="BEK31" s="410"/>
      <c r="BEL31" s="410"/>
      <c r="BEM31" s="410"/>
      <c r="BEN31" s="410"/>
      <c r="BEO31" s="410"/>
      <c r="BEP31" s="410"/>
      <c r="BEQ31" s="410"/>
      <c r="BER31" s="410"/>
      <c r="BES31" s="410"/>
      <c r="BET31" s="410"/>
      <c r="BEU31" s="410"/>
      <c r="BEV31" s="410"/>
      <c r="BEW31" s="410"/>
      <c r="BEX31" s="410"/>
      <c r="BEY31" s="410"/>
      <c r="BEZ31" s="410"/>
      <c r="BFA31" s="410"/>
      <c r="BFB31" s="410"/>
      <c r="BFC31" s="410"/>
      <c r="BFD31" s="410"/>
      <c r="BFE31" s="410"/>
      <c r="BFF31" s="410"/>
      <c r="BFG31" s="410"/>
      <c r="BFH31" s="410"/>
      <c r="BFI31" s="410"/>
      <c r="BFJ31" s="410"/>
      <c r="BFK31" s="410"/>
      <c r="BFL31" s="410"/>
      <c r="BFM31" s="410"/>
      <c r="BFN31" s="410"/>
      <c r="BFO31" s="410"/>
      <c r="BFP31" s="410"/>
      <c r="BFQ31" s="410"/>
      <c r="BFR31" s="410"/>
      <c r="BFS31" s="410"/>
      <c r="BFT31" s="410"/>
      <c r="BFU31" s="410"/>
      <c r="BFV31" s="410"/>
      <c r="BFW31" s="410"/>
      <c r="BFX31" s="410"/>
      <c r="BFY31" s="410"/>
      <c r="BFZ31" s="410"/>
      <c r="BGA31" s="410"/>
      <c r="BGB31" s="410"/>
      <c r="BGC31" s="410"/>
      <c r="BGD31" s="410"/>
      <c r="BGE31" s="410"/>
      <c r="BGF31" s="410"/>
      <c r="BGG31" s="410"/>
      <c r="BGH31" s="410"/>
      <c r="BGI31" s="410"/>
      <c r="BGJ31" s="410"/>
      <c r="BGK31" s="410"/>
      <c r="BGL31" s="410"/>
      <c r="BGM31" s="410"/>
      <c r="BGN31" s="410"/>
      <c r="BGO31" s="410"/>
      <c r="BGP31" s="410"/>
      <c r="BGQ31" s="410"/>
      <c r="BGR31" s="410"/>
      <c r="BGS31" s="410"/>
      <c r="BGT31" s="410"/>
      <c r="BGU31" s="410"/>
      <c r="BGV31" s="410"/>
      <c r="BGW31" s="410"/>
      <c r="BGX31" s="410"/>
      <c r="BGY31" s="410"/>
      <c r="BGZ31" s="410"/>
      <c r="BHA31" s="410"/>
      <c r="BHB31" s="410"/>
      <c r="BHC31" s="410"/>
      <c r="BHD31" s="410"/>
      <c r="BHE31" s="410"/>
      <c r="BHF31" s="410"/>
      <c r="BHG31" s="410"/>
      <c r="BHH31" s="410"/>
      <c r="BHI31" s="410"/>
      <c r="BHJ31" s="410"/>
      <c r="BHK31" s="410"/>
      <c r="BHL31" s="410"/>
      <c r="BHM31" s="410"/>
      <c r="BHN31" s="410"/>
      <c r="BHO31" s="410"/>
      <c r="BHP31" s="410"/>
      <c r="BHQ31" s="410"/>
      <c r="BHR31" s="410"/>
      <c r="BHS31" s="410"/>
      <c r="BHT31" s="410"/>
      <c r="BHU31" s="410"/>
      <c r="BHV31" s="410"/>
      <c r="BHW31" s="410"/>
      <c r="BHX31" s="410"/>
      <c r="BHY31" s="410"/>
      <c r="BHZ31" s="410"/>
      <c r="BIA31" s="410"/>
      <c r="BIB31" s="410"/>
      <c r="BIC31" s="410"/>
      <c r="BID31" s="410"/>
      <c r="BIE31" s="410"/>
      <c r="BIF31" s="410"/>
      <c r="BIG31" s="410"/>
      <c r="BIH31" s="410"/>
      <c r="BII31" s="410"/>
      <c r="BIJ31" s="410"/>
      <c r="BIK31" s="410"/>
      <c r="BIL31" s="410"/>
      <c r="BIM31" s="410"/>
      <c r="BIN31" s="410"/>
      <c r="BIO31" s="410"/>
      <c r="BIP31" s="410"/>
      <c r="BIQ31" s="410"/>
      <c r="BIR31" s="410"/>
      <c r="BIS31" s="410"/>
      <c r="BIT31" s="410"/>
      <c r="BIU31" s="410"/>
      <c r="BIV31" s="410"/>
      <c r="BIW31" s="410"/>
      <c r="BIX31" s="410"/>
      <c r="BIY31" s="410"/>
      <c r="BIZ31" s="410"/>
      <c r="BJA31" s="410"/>
      <c r="BJB31" s="410"/>
      <c r="BJC31" s="410"/>
      <c r="BJD31" s="410"/>
      <c r="BJE31" s="410"/>
      <c r="BJF31" s="410"/>
      <c r="BJG31" s="410"/>
      <c r="BJH31" s="410"/>
      <c r="BJI31" s="410"/>
      <c r="BJJ31" s="410"/>
      <c r="BJK31" s="410"/>
      <c r="BJL31" s="410"/>
      <c r="BJM31" s="410"/>
      <c r="BJN31" s="410"/>
      <c r="BJO31" s="410"/>
      <c r="BJP31" s="410"/>
      <c r="BJQ31" s="410"/>
      <c r="BJR31" s="410"/>
      <c r="BJS31" s="410"/>
      <c r="BJT31" s="410"/>
      <c r="BJU31" s="410"/>
      <c r="BJV31" s="410"/>
      <c r="BJW31" s="410"/>
      <c r="BJX31" s="410"/>
      <c r="BJY31" s="410"/>
      <c r="BJZ31" s="410"/>
      <c r="BKA31" s="410"/>
      <c r="BKB31" s="410"/>
      <c r="BKC31" s="410"/>
      <c r="BKD31" s="410"/>
      <c r="BKE31" s="410"/>
      <c r="BKF31" s="410"/>
      <c r="BKG31" s="410"/>
      <c r="BKH31" s="410"/>
      <c r="BKI31" s="410"/>
      <c r="BKJ31" s="410"/>
      <c r="BKK31" s="410"/>
      <c r="BKL31" s="410"/>
      <c r="BKM31" s="410"/>
      <c r="BKN31" s="410"/>
      <c r="BKO31" s="410"/>
      <c r="BKP31" s="410"/>
      <c r="BKQ31" s="410"/>
      <c r="BKR31" s="410"/>
      <c r="BKS31" s="410"/>
      <c r="BKT31" s="410"/>
      <c r="BKU31" s="410"/>
      <c r="BKV31" s="410"/>
      <c r="BKW31" s="410"/>
      <c r="BKX31" s="410"/>
      <c r="BKY31" s="410"/>
      <c r="BKZ31" s="410"/>
      <c r="BLA31" s="410"/>
      <c r="BLB31" s="410"/>
      <c r="BLC31" s="410"/>
      <c r="BLD31" s="410"/>
      <c r="BLE31" s="410"/>
      <c r="BLF31" s="410"/>
      <c r="BLG31" s="410"/>
      <c r="BLH31" s="410"/>
      <c r="BLI31" s="410"/>
      <c r="BLJ31" s="410"/>
      <c r="BLK31" s="410"/>
      <c r="BLL31" s="410"/>
      <c r="BLM31" s="410"/>
      <c r="BLN31" s="410"/>
      <c r="BLO31" s="410"/>
      <c r="BLP31" s="410"/>
      <c r="BLQ31" s="410"/>
      <c r="BLR31" s="410"/>
      <c r="BLS31" s="410"/>
      <c r="BLT31" s="410"/>
      <c r="BLU31" s="410"/>
      <c r="BLV31" s="410"/>
      <c r="BLW31" s="410"/>
      <c r="BLX31" s="410"/>
      <c r="BLY31" s="410"/>
      <c r="BLZ31" s="410"/>
      <c r="BMA31" s="410"/>
      <c r="BMB31" s="410"/>
      <c r="BMC31" s="410"/>
      <c r="BMD31" s="410"/>
      <c r="BME31" s="410"/>
      <c r="BMF31" s="410"/>
      <c r="BMG31" s="410"/>
      <c r="BMH31" s="410"/>
      <c r="BMI31" s="410"/>
      <c r="BMJ31" s="410"/>
      <c r="BMK31" s="410"/>
      <c r="BML31" s="410"/>
      <c r="BMM31" s="410"/>
      <c r="BMN31" s="410"/>
      <c r="BMO31" s="410"/>
      <c r="BMP31" s="410"/>
      <c r="BMQ31" s="410"/>
      <c r="BMR31" s="410"/>
      <c r="BMS31" s="410"/>
      <c r="BMT31" s="410"/>
      <c r="BMU31" s="410"/>
      <c r="BMV31" s="410"/>
      <c r="BMW31" s="410"/>
      <c r="BMX31" s="410"/>
      <c r="BMY31" s="410"/>
      <c r="BMZ31" s="410"/>
      <c r="BNA31" s="410"/>
      <c r="BNB31" s="410"/>
      <c r="BNC31" s="410"/>
      <c r="BND31" s="410"/>
      <c r="BNE31" s="410"/>
      <c r="BNF31" s="410"/>
      <c r="BNG31" s="410"/>
      <c r="BNH31" s="410"/>
      <c r="BNI31" s="410"/>
      <c r="BNJ31" s="410"/>
      <c r="BNK31" s="410"/>
      <c r="BNL31" s="410"/>
      <c r="BNM31" s="410"/>
      <c r="BNN31" s="410"/>
      <c r="BNO31" s="410"/>
      <c r="BNP31" s="410"/>
      <c r="BNQ31" s="410"/>
      <c r="BNR31" s="410"/>
      <c r="BNS31" s="410"/>
      <c r="BNT31" s="410"/>
      <c r="BNU31" s="410"/>
      <c r="BNV31" s="410"/>
      <c r="BNW31" s="410"/>
      <c r="BNX31" s="410"/>
      <c r="BNY31" s="410"/>
      <c r="BNZ31" s="410"/>
      <c r="BOA31" s="410"/>
      <c r="BOB31" s="410"/>
      <c r="BOC31" s="410"/>
      <c r="BOD31" s="410"/>
      <c r="BOE31" s="410"/>
      <c r="BOF31" s="410"/>
      <c r="BOG31" s="410"/>
      <c r="BOH31" s="410"/>
      <c r="BOI31" s="410"/>
      <c r="BOJ31" s="410"/>
      <c r="BOK31" s="410"/>
      <c r="BOL31" s="410"/>
      <c r="BOM31" s="410"/>
      <c r="BON31" s="410"/>
      <c r="BOO31" s="410"/>
      <c r="BOP31" s="410"/>
      <c r="BOQ31" s="410"/>
      <c r="BOR31" s="410"/>
      <c r="BOS31" s="410"/>
      <c r="BOT31" s="410"/>
      <c r="BOU31" s="410"/>
      <c r="BOV31" s="410"/>
      <c r="BOW31" s="410"/>
      <c r="BOX31" s="410"/>
      <c r="BOY31" s="410"/>
      <c r="BOZ31" s="410"/>
      <c r="BPA31" s="410"/>
      <c r="BPB31" s="410"/>
      <c r="BPC31" s="410"/>
      <c r="BPD31" s="410"/>
      <c r="BPE31" s="410"/>
      <c r="BPF31" s="410"/>
      <c r="BPG31" s="410"/>
      <c r="BPH31" s="410"/>
      <c r="BPI31" s="410"/>
      <c r="BPJ31" s="410"/>
      <c r="BPK31" s="410"/>
      <c r="BPL31" s="410"/>
      <c r="BPM31" s="410"/>
      <c r="BPN31" s="410"/>
      <c r="BPO31" s="410"/>
      <c r="BPP31" s="410"/>
      <c r="BPQ31" s="410"/>
      <c r="BPR31" s="410"/>
      <c r="BPS31" s="410"/>
      <c r="BPT31" s="410"/>
      <c r="BPU31" s="410"/>
      <c r="BPV31" s="410"/>
      <c r="BPW31" s="410"/>
      <c r="BPX31" s="410"/>
      <c r="BPY31" s="410"/>
      <c r="BPZ31" s="410"/>
      <c r="BQA31" s="410"/>
      <c r="BQB31" s="410"/>
      <c r="BQC31" s="410"/>
      <c r="BQD31" s="410"/>
      <c r="BQE31" s="410"/>
      <c r="BQF31" s="410"/>
      <c r="BQG31" s="410"/>
      <c r="BQH31" s="410"/>
      <c r="BQI31" s="410"/>
      <c r="BQJ31" s="410"/>
      <c r="BQK31" s="410"/>
      <c r="BQL31" s="410"/>
      <c r="BQM31" s="410"/>
      <c r="BQN31" s="410"/>
      <c r="BQO31" s="410"/>
      <c r="BQP31" s="410"/>
      <c r="BQQ31" s="410"/>
      <c r="BQR31" s="410"/>
      <c r="BQS31" s="410"/>
      <c r="BQT31" s="410"/>
      <c r="BQU31" s="410"/>
      <c r="BQV31" s="410"/>
      <c r="BQW31" s="410"/>
      <c r="BQX31" s="410"/>
      <c r="BQY31" s="410"/>
      <c r="BQZ31" s="410"/>
      <c r="BRA31" s="410"/>
      <c r="BRB31" s="410"/>
      <c r="BRC31" s="410"/>
      <c r="BRD31" s="410"/>
      <c r="BRE31" s="410"/>
      <c r="BRF31" s="410"/>
      <c r="BRG31" s="410"/>
      <c r="BRH31" s="410"/>
      <c r="BRI31" s="410"/>
      <c r="BRJ31" s="410"/>
      <c r="BRK31" s="410"/>
      <c r="BRL31" s="410"/>
      <c r="BRM31" s="410"/>
      <c r="BRN31" s="410"/>
      <c r="BRO31" s="410"/>
      <c r="BRP31" s="410"/>
      <c r="BRQ31" s="410"/>
      <c r="BRR31" s="410"/>
      <c r="BRS31" s="410"/>
      <c r="BRT31" s="410"/>
      <c r="BRU31" s="410"/>
      <c r="BRV31" s="410"/>
      <c r="BRW31" s="410"/>
      <c r="BRX31" s="410"/>
      <c r="BRY31" s="410"/>
      <c r="BRZ31" s="410"/>
      <c r="BSA31" s="410"/>
      <c r="BSB31" s="410"/>
      <c r="BSC31" s="410"/>
      <c r="BSD31" s="410"/>
      <c r="BSE31" s="410"/>
      <c r="BSF31" s="410"/>
      <c r="BSG31" s="410"/>
      <c r="BSH31" s="410"/>
      <c r="BSI31" s="410"/>
      <c r="BSJ31" s="410"/>
      <c r="BSK31" s="410"/>
      <c r="BSL31" s="410"/>
      <c r="BSM31" s="410"/>
      <c r="BSN31" s="410"/>
      <c r="BSO31" s="410"/>
      <c r="BSP31" s="410"/>
      <c r="BSQ31" s="410"/>
      <c r="BSR31" s="410"/>
      <c r="BSS31" s="410"/>
      <c r="BST31" s="410"/>
      <c r="BSU31" s="410"/>
      <c r="BSV31" s="410"/>
      <c r="BSW31" s="410"/>
      <c r="BSX31" s="410"/>
      <c r="BSY31" s="410"/>
      <c r="BSZ31" s="410"/>
      <c r="BTA31" s="410"/>
      <c r="BTB31" s="410"/>
      <c r="BTC31" s="410"/>
      <c r="BTD31" s="410"/>
      <c r="BTE31" s="410"/>
      <c r="BTF31" s="410"/>
      <c r="BTG31" s="410"/>
      <c r="BTH31" s="410"/>
      <c r="BTI31" s="410"/>
      <c r="BTJ31" s="410"/>
      <c r="BTK31" s="410"/>
      <c r="BTL31" s="410"/>
      <c r="BTM31" s="410"/>
      <c r="BTN31" s="410"/>
      <c r="BTO31" s="410"/>
      <c r="BTP31" s="410"/>
      <c r="BTQ31" s="410"/>
      <c r="BTR31" s="410"/>
      <c r="BTS31" s="410"/>
      <c r="BTT31" s="410"/>
      <c r="BTU31" s="410"/>
      <c r="BTV31" s="410"/>
      <c r="BTW31" s="410"/>
      <c r="BTX31" s="410"/>
      <c r="BTY31" s="410"/>
      <c r="BTZ31" s="410"/>
      <c r="BUA31" s="410"/>
      <c r="BUB31" s="410"/>
      <c r="BUC31" s="410"/>
      <c r="BUD31" s="410"/>
      <c r="BUE31" s="410"/>
      <c r="BUF31" s="410"/>
      <c r="BUG31" s="410"/>
      <c r="BUH31" s="410"/>
      <c r="BUI31" s="410"/>
      <c r="BUJ31" s="410"/>
      <c r="BUK31" s="410"/>
      <c r="BUL31" s="410"/>
      <c r="BUM31" s="410"/>
      <c r="BUN31" s="410"/>
      <c r="BUO31" s="410"/>
      <c r="BUP31" s="410"/>
      <c r="BUQ31" s="410"/>
      <c r="BUR31" s="410"/>
      <c r="BUS31" s="410"/>
      <c r="BUT31" s="410"/>
      <c r="BUU31" s="410"/>
      <c r="BUV31" s="410"/>
      <c r="BUW31" s="410"/>
      <c r="BUX31" s="410"/>
      <c r="BUY31" s="410"/>
      <c r="BUZ31" s="410"/>
      <c r="BVA31" s="410"/>
      <c r="BVB31" s="410"/>
      <c r="BVC31" s="410"/>
      <c r="BVD31" s="410"/>
      <c r="BVE31" s="410"/>
      <c r="BVF31" s="410"/>
      <c r="BVG31" s="410"/>
      <c r="BVH31" s="410"/>
      <c r="BVI31" s="410"/>
      <c r="BVJ31" s="410"/>
      <c r="BVK31" s="410"/>
      <c r="BVL31" s="410"/>
      <c r="BVM31" s="410"/>
      <c r="BVN31" s="410"/>
      <c r="BVO31" s="410"/>
      <c r="BVP31" s="410"/>
      <c r="BVQ31" s="410"/>
      <c r="BVR31" s="410"/>
      <c r="BVS31" s="410"/>
      <c r="BVT31" s="410"/>
      <c r="BVU31" s="410"/>
      <c r="BVV31" s="410"/>
      <c r="BVW31" s="410"/>
      <c r="BVX31" s="410"/>
      <c r="BVY31" s="410"/>
      <c r="BVZ31" s="410"/>
      <c r="BWA31" s="410"/>
      <c r="BWB31" s="410"/>
      <c r="BWC31" s="410"/>
      <c r="BWD31" s="410"/>
      <c r="BWE31" s="410"/>
      <c r="BWF31" s="410"/>
      <c r="BWG31" s="410"/>
      <c r="BWH31" s="410"/>
      <c r="BWI31" s="410"/>
      <c r="BWJ31" s="410"/>
      <c r="BWK31" s="410"/>
      <c r="BWL31" s="410"/>
      <c r="BWM31" s="410"/>
      <c r="BWN31" s="410"/>
      <c r="BWO31" s="410"/>
      <c r="BWP31" s="410"/>
      <c r="BWQ31" s="410"/>
      <c r="BWR31" s="410"/>
      <c r="BWS31" s="410"/>
      <c r="BWT31" s="410"/>
      <c r="BWU31" s="410"/>
      <c r="BWV31" s="410"/>
      <c r="BWW31" s="410"/>
      <c r="BWX31" s="410"/>
      <c r="BWY31" s="410"/>
      <c r="BWZ31" s="410"/>
      <c r="BXA31" s="410"/>
      <c r="BXB31" s="410"/>
      <c r="BXC31" s="410"/>
      <c r="BXD31" s="410"/>
      <c r="BXE31" s="410"/>
      <c r="BXF31" s="410"/>
      <c r="BXG31" s="410"/>
      <c r="BXH31" s="410"/>
      <c r="BXI31" s="410"/>
      <c r="BXJ31" s="410"/>
      <c r="BXK31" s="410"/>
      <c r="BXL31" s="410"/>
      <c r="BXM31" s="410"/>
      <c r="BXN31" s="410"/>
      <c r="BXO31" s="410"/>
      <c r="BXP31" s="410"/>
      <c r="BXQ31" s="410"/>
      <c r="BXR31" s="410"/>
      <c r="BXS31" s="410"/>
      <c r="BXT31" s="410"/>
      <c r="BXU31" s="410"/>
      <c r="BXV31" s="410"/>
      <c r="BXW31" s="410"/>
      <c r="BXX31" s="410"/>
      <c r="BXY31" s="410"/>
      <c r="BXZ31" s="410"/>
      <c r="BYA31" s="410"/>
      <c r="BYB31" s="410"/>
      <c r="BYC31" s="410"/>
      <c r="BYD31" s="410"/>
      <c r="BYE31" s="410"/>
      <c r="BYF31" s="410"/>
      <c r="BYG31" s="410"/>
      <c r="BYH31" s="410"/>
      <c r="BYI31" s="410"/>
      <c r="BYJ31" s="410"/>
      <c r="BYK31" s="410"/>
      <c r="BYL31" s="410"/>
      <c r="BYM31" s="410"/>
      <c r="BYN31" s="410"/>
      <c r="BYO31" s="410"/>
      <c r="BYP31" s="410"/>
      <c r="BYQ31" s="410"/>
      <c r="BYR31" s="410"/>
      <c r="BYS31" s="410"/>
      <c r="BYT31" s="410"/>
      <c r="BYU31" s="410"/>
      <c r="BYV31" s="410"/>
      <c r="BYW31" s="410"/>
      <c r="BYX31" s="410"/>
      <c r="BYY31" s="410"/>
      <c r="BYZ31" s="410"/>
      <c r="BZA31" s="410"/>
      <c r="BZB31" s="410"/>
      <c r="BZC31" s="410"/>
      <c r="BZD31" s="410"/>
      <c r="BZE31" s="410"/>
      <c r="BZF31" s="410"/>
      <c r="BZG31" s="410"/>
      <c r="BZH31" s="410"/>
      <c r="BZI31" s="410"/>
      <c r="BZJ31" s="410"/>
      <c r="BZK31" s="410"/>
      <c r="BZL31" s="410"/>
      <c r="BZM31" s="410"/>
      <c r="BZN31" s="410"/>
      <c r="BZO31" s="410"/>
      <c r="BZP31" s="410"/>
      <c r="BZQ31" s="410"/>
      <c r="BZR31" s="410"/>
      <c r="BZS31" s="410"/>
      <c r="BZT31" s="410"/>
      <c r="BZU31" s="410"/>
      <c r="BZV31" s="410"/>
      <c r="BZW31" s="410"/>
      <c r="BZX31" s="410"/>
      <c r="BZY31" s="410"/>
      <c r="BZZ31" s="410"/>
      <c r="CAA31" s="410"/>
      <c r="CAB31" s="410"/>
      <c r="CAC31" s="410"/>
      <c r="CAD31" s="410"/>
      <c r="CAE31" s="410"/>
      <c r="CAF31" s="410"/>
      <c r="CAG31" s="410"/>
      <c r="CAH31" s="410"/>
      <c r="CAI31" s="410"/>
      <c r="CAJ31" s="410"/>
      <c r="CAK31" s="410"/>
      <c r="CAL31" s="410"/>
      <c r="CAM31" s="410"/>
      <c r="CAN31" s="410"/>
      <c r="CAO31" s="410"/>
      <c r="CAP31" s="410"/>
      <c r="CAQ31" s="410"/>
      <c r="CAR31" s="410"/>
      <c r="CAS31" s="410"/>
      <c r="CAT31" s="410"/>
      <c r="CAU31" s="410"/>
      <c r="CAV31" s="410"/>
      <c r="CAW31" s="410"/>
      <c r="CAX31" s="410"/>
      <c r="CAY31" s="410"/>
      <c r="CAZ31" s="410"/>
      <c r="CBA31" s="410"/>
      <c r="CBB31" s="410"/>
      <c r="CBC31" s="410"/>
      <c r="CBD31" s="410"/>
      <c r="CBE31" s="410"/>
      <c r="CBF31" s="410"/>
      <c r="CBG31" s="410"/>
      <c r="CBH31" s="410"/>
      <c r="CBI31" s="410"/>
      <c r="CBJ31" s="410"/>
      <c r="CBK31" s="410"/>
      <c r="CBL31" s="410"/>
      <c r="CBM31" s="410"/>
      <c r="CBN31" s="410"/>
      <c r="CBO31" s="410"/>
      <c r="CBP31" s="410"/>
      <c r="CBQ31" s="410"/>
      <c r="CBR31" s="410"/>
      <c r="CBS31" s="410"/>
      <c r="CBT31" s="410"/>
      <c r="CBU31" s="410"/>
      <c r="CBV31" s="410"/>
      <c r="CBW31" s="410"/>
      <c r="CBX31" s="410"/>
      <c r="CBY31" s="410"/>
      <c r="CBZ31" s="410"/>
      <c r="CCA31" s="410"/>
      <c r="CCB31" s="410"/>
      <c r="CCC31" s="410"/>
      <c r="CCD31" s="410"/>
      <c r="CCE31" s="410"/>
      <c r="CCF31" s="410"/>
      <c r="CCG31" s="410"/>
      <c r="CCH31" s="410"/>
      <c r="CCI31" s="410"/>
      <c r="CCJ31" s="410"/>
      <c r="CCK31" s="410"/>
      <c r="CCL31" s="410"/>
      <c r="CCM31" s="410"/>
      <c r="CCN31" s="410"/>
      <c r="CCO31" s="410"/>
      <c r="CCP31" s="410"/>
      <c r="CCQ31" s="410"/>
      <c r="CCR31" s="410"/>
      <c r="CCS31" s="410"/>
      <c r="CCT31" s="410"/>
      <c r="CCU31" s="410"/>
      <c r="CCV31" s="410"/>
      <c r="CCW31" s="410"/>
      <c r="CCX31" s="410"/>
      <c r="CCY31" s="410"/>
      <c r="CCZ31" s="410"/>
      <c r="CDA31" s="410"/>
      <c r="CDB31" s="410"/>
      <c r="CDC31" s="410"/>
      <c r="CDD31" s="410"/>
      <c r="CDE31" s="410"/>
      <c r="CDF31" s="410"/>
      <c r="CDG31" s="410"/>
      <c r="CDH31" s="410"/>
      <c r="CDI31" s="410"/>
      <c r="CDJ31" s="410"/>
      <c r="CDK31" s="410"/>
      <c r="CDL31" s="410"/>
      <c r="CDM31" s="410"/>
      <c r="CDN31" s="410"/>
      <c r="CDO31" s="410"/>
      <c r="CDP31" s="410"/>
      <c r="CDQ31" s="410"/>
      <c r="CDR31" s="410"/>
      <c r="CDS31" s="410"/>
      <c r="CDT31" s="410"/>
      <c r="CDU31" s="410"/>
      <c r="CDV31" s="410"/>
      <c r="CDW31" s="410"/>
      <c r="CDX31" s="410"/>
      <c r="CDY31" s="410"/>
      <c r="CDZ31" s="410"/>
      <c r="CEA31" s="410"/>
      <c r="CEB31" s="410"/>
      <c r="CEC31" s="410"/>
      <c r="CED31" s="410"/>
      <c r="CEE31" s="410"/>
      <c r="CEF31" s="410"/>
      <c r="CEG31" s="410"/>
      <c r="CEH31" s="410"/>
      <c r="CEI31" s="410"/>
      <c r="CEJ31" s="410"/>
      <c r="CEK31" s="410"/>
      <c r="CEL31" s="410"/>
      <c r="CEM31" s="410"/>
      <c r="CEN31" s="410"/>
      <c r="CEO31" s="410"/>
      <c r="CEP31" s="410"/>
      <c r="CEQ31" s="410"/>
      <c r="CER31" s="410"/>
      <c r="CES31" s="410"/>
      <c r="CET31" s="410"/>
      <c r="CEU31" s="410"/>
      <c r="CEV31" s="410"/>
      <c r="CEW31" s="410"/>
      <c r="CEX31" s="410"/>
      <c r="CEY31" s="410"/>
      <c r="CEZ31" s="410"/>
      <c r="CFA31" s="410"/>
      <c r="CFB31" s="410"/>
      <c r="CFC31" s="410"/>
      <c r="CFD31" s="410"/>
      <c r="CFE31" s="410"/>
      <c r="CFF31" s="410"/>
      <c r="CFG31" s="410"/>
      <c r="CFH31" s="410"/>
      <c r="CFI31" s="410"/>
      <c r="CFJ31" s="410"/>
      <c r="CFK31" s="410"/>
      <c r="CFL31" s="410"/>
      <c r="CFM31" s="410"/>
      <c r="CFN31" s="410"/>
      <c r="CFO31" s="410"/>
      <c r="CFP31" s="410"/>
      <c r="CFQ31" s="410"/>
      <c r="CFR31" s="410"/>
      <c r="CFS31" s="410"/>
      <c r="CFT31" s="410"/>
      <c r="CFU31" s="410"/>
      <c r="CFV31" s="410"/>
      <c r="CFW31" s="410"/>
      <c r="CFX31" s="410"/>
      <c r="CFY31" s="410"/>
      <c r="CFZ31" s="410"/>
      <c r="CGA31" s="410"/>
      <c r="CGB31" s="410"/>
      <c r="CGC31" s="410"/>
      <c r="CGD31" s="410"/>
      <c r="CGE31" s="410"/>
      <c r="CGF31" s="410"/>
      <c r="CGG31" s="410"/>
      <c r="CGH31" s="410"/>
      <c r="CGI31" s="410"/>
      <c r="CGJ31" s="410"/>
      <c r="CGK31" s="410"/>
      <c r="CGL31" s="410"/>
      <c r="CGM31" s="410"/>
      <c r="CGN31" s="410"/>
      <c r="CGO31" s="410"/>
      <c r="CGP31" s="410"/>
      <c r="CGQ31" s="410"/>
      <c r="CGR31" s="410"/>
      <c r="CGS31" s="410"/>
      <c r="CGT31" s="410"/>
      <c r="CGU31" s="410"/>
      <c r="CGV31" s="410"/>
      <c r="CGW31" s="410"/>
      <c r="CGX31" s="410"/>
      <c r="CGY31" s="410"/>
      <c r="CGZ31" s="410"/>
      <c r="CHA31" s="410"/>
      <c r="CHB31" s="410"/>
      <c r="CHC31" s="410"/>
      <c r="CHD31" s="410"/>
      <c r="CHE31" s="410"/>
      <c r="CHF31" s="410"/>
      <c r="CHG31" s="410"/>
      <c r="CHH31" s="410"/>
      <c r="CHI31" s="410"/>
      <c r="CHJ31" s="410"/>
      <c r="CHK31" s="410"/>
      <c r="CHL31" s="410"/>
      <c r="CHM31" s="410"/>
      <c r="CHN31" s="410"/>
      <c r="CHO31" s="410"/>
      <c r="CHP31" s="410"/>
      <c r="CHQ31" s="410"/>
      <c r="CHR31" s="410"/>
      <c r="CHS31" s="410"/>
      <c r="CHT31" s="410"/>
      <c r="CHU31" s="410"/>
      <c r="CHV31" s="410"/>
      <c r="CHW31" s="410"/>
      <c r="CHX31" s="410"/>
      <c r="CHY31" s="410"/>
      <c r="CHZ31" s="410"/>
      <c r="CIA31" s="410"/>
      <c r="CIB31" s="410"/>
      <c r="CIC31" s="410"/>
      <c r="CID31" s="410"/>
      <c r="CIE31" s="410"/>
      <c r="CIF31" s="410"/>
      <c r="CIG31" s="410"/>
      <c r="CIH31" s="410"/>
      <c r="CII31" s="410"/>
      <c r="CIJ31" s="410"/>
      <c r="CIK31" s="410"/>
      <c r="CIL31" s="410"/>
      <c r="CIM31" s="410"/>
      <c r="CIN31" s="410"/>
      <c r="CIO31" s="410"/>
      <c r="CIP31" s="410"/>
      <c r="CIQ31" s="410"/>
      <c r="CIR31" s="410"/>
      <c r="CIS31" s="410"/>
      <c r="CIT31" s="410"/>
      <c r="CIU31" s="410"/>
      <c r="CIV31" s="410"/>
      <c r="CIW31" s="410"/>
      <c r="CIX31" s="410"/>
      <c r="CIY31" s="410"/>
      <c r="CIZ31" s="410"/>
      <c r="CJA31" s="410"/>
      <c r="CJB31" s="410"/>
      <c r="CJC31" s="410"/>
      <c r="CJD31" s="410"/>
      <c r="CJE31" s="410"/>
      <c r="CJF31" s="410"/>
      <c r="CJG31" s="410"/>
      <c r="CJH31" s="410"/>
      <c r="CJI31" s="410"/>
      <c r="CJJ31" s="410"/>
      <c r="CJK31" s="410"/>
      <c r="CJL31" s="410"/>
      <c r="CJM31" s="410"/>
      <c r="CJN31" s="410"/>
      <c r="CJO31" s="410"/>
      <c r="CJP31" s="410"/>
      <c r="CJQ31" s="410"/>
      <c r="CJR31" s="410"/>
      <c r="CJS31" s="410"/>
      <c r="CJT31" s="410"/>
      <c r="CJU31" s="410"/>
      <c r="CJV31" s="410"/>
      <c r="CJW31" s="410"/>
      <c r="CJX31" s="410"/>
      <c r="CJY31" s="410"/>
      <c r="CJZ31" s="410"/>
      <c r="CKA31" s="410"/>
      <c r="CKB31" s="410"/>
      <c r="CKC31" s="410"/>
      <c r="CKD31" s="410"/>
      <c r="CKE31" s="410"/>
      <c r="CKF31" s="410"/>
      <c r="CKG31" s="410"/>
      <c r="CKH31" s="410"/>
      <c r="CKI31" s="410"/>
      <c r="CKJ31" s="410"/>
      <c r="CKK31" s="410"/>
      <c r="CKL31" s="410"/>
      <c r="CKM31" s="410"/>
      <c r="CKN31" s="410"/>
      <c r="CKO31" s="410"/>
      <c r="CKP31" s="410"/>
      <c r="CKQ31" s="410"/>
      <c r="CKR31" s="410"/>
      <c r="CKS31" s="410"/>
      <c r="CKT31" s="410"/>
      <c r="CKU31" s="410"/>
      <c r="CKV31" s="410"/>
      <c r="CKW31" s="410"/>
      <c r="CKX31" s="410"/>
      <c r="CKY31" s="410"/>
      <c r="CKZ31" s="410"/>
      <c r="CLA31" s="410"/>
      <c r="CLB31" s="410"/>
      <c r="CLC31" s="410"/>
      <c r="CLD31" s="410"/>
      <c r="CLE31" s="410"/>
      <c r="CLF31" s="410"/>
      <c r="CLG31" s="410"/>
      <c r="CLH31" s="410"/>
      <c r="CLI31" s="410"/>
      <c r="CLJ31" s="410"/>
      <c r="CLK31" s="410"/>
      <c r="CLL31" s="410"/>
      <c r="CLM31" s="410"/>
      <c r="CLN31" s="410"/>
      <c r="CLO31" s="410"/>
      <c r="CLP31" s="410"/>
      <c r="CLQ31" s="410"/>
      <c r="CLR31" s="410"/>
      <c r="CLS31" s="410"/>
      <c r="CLT31" s="410"/>
      <c r="CLU31" s="410"/>
      <c r="CLV31" s="410"/>
      <c r="CLW31" s="410"/>
      <c r="CLX31" s="410"/>
      <c r="CLY31" s="410"/>
      <c r="CLZ31" s="410"/>
      <c r="CMA31" s="410"/>
      <c r="CMB31" s="410"/>
      <c r="CMC31" s="410"/>
      <c r="CMD31" s="410"/>
      <c r="CME31" s="410"/>
      <c r="CMF31" s="410"/>
      <c r="CMG31" s="410"/>
      <c r="CMH31" s="410"/>
      <c r="CMI31" s="410"/>
      <c r="CMJ31" s="410"/>
      <c r="CMK31" s="410"/>
      <c r="CML31" s="410"/>
      <c r="CMM31" s="410"/>
      <c r="CMN31" s="410"/>
      <c r="CMO31" s="410"/>
      <c r="CMP31" s="410"/>
      <c r="CMQ31" s="410"/>
      <c r="CMR31" s="410"/>
      <c r="CMS31" s="410"/>
      <c r="CMT31" s="410"/>
      <c r="CMU31" s="410"/>
      <c r="CMV31" s="410"/>
      <c r="CMW31" s="410"/>
      <c r="CMX31" s="410"/>
      <c r="CMY31" s="410"/>
      <c r="CMZ31" s="410"/>
      <c r="CNA31" s="410"/>
      <c r="CNB31" s="410"/>
      <c r="CNC31" s="410"/>
      <c r="CND31" s="410"/>
      <c r="CNE31" s="410"/>
      <c r="CNF31" s="410"/>
      <c r="CNG31" s="410"/>
      <c r="CNH31" s="410"/>
      <c r="CNI31" s="410"/>
      <c r="CNJ31" s="410"/>
      <c r="CNK31" s="410"/>
      <c r="CNL31" s="410"/>
      <c r="CNM31" s="410"/>
      <c r="CNN31" s="410"/>
      <c r="CNO31" s="410"/>
      <c r="CNP31" s="410"/>
      <c r="CNQ31" s="410"/>
      <c r="CNR31" s="410"/>
      <c r="CNS31" s="410"/>
      <c r="CNT31" s="410"/>
      <c r="CNU31" s="410"/>
      <c r="CNV31" s="410"/>
      <c r="CNW31" s="410"/>
      <c r="CNX31" s="410"/>
      <c r="CNY31" s="410"/>
      <c r="CNZ31" s="410"/>
      <c r="COA31" s="410"/>
      <c r="COB31" s="410"/>
      <c r="COC31" s="410"/>
      <c r="COD31" s="410"/>
      <c r="COE31" s="410"/>
      <c r="COF31" s="410"/>
      <c r="COG31" s="410"/>
      <c r="COH31" s="410"/>
      <c r="COI31" s="410"/>
      <c r="COJ31" s="410"/>
      <c r="COK31" s="410"/>
      <c r="COL31" s="410"/>
      <c r="COM31" s="410"/>
      <c r="CON31" s="410"/>
      <c r="COO31" s="410"/>
      <c r="COP31" s="410"/>
      <c r="COQ31" s="410"/>
      <c r="COR31" s="410"/>
      <c r="COS31" s="410"/>
      <c r="COT31" s="410"/>
      <c r="COU31" s="410"/>
      <c r="COV31" s="410"/>
      <c r="COW31" s="410"/>
      <c r="COX31" s="410"/>
      <c r="COY31" s="410"/>
      <c r="COZ31" s="410"/>
      <c r="CPA31" s="410"/>
      <c r="CPB31" s="410"/>
      <c r="CPC31" s="410"/>
      <c r="CPD31" s="410"/>
      <c r="CPE31" s="410"/>
      <c r="CPF31" s="410"/>
      <c r="CPG31" s="410"/>
      <c r="CPH31" s="410"/>
      <c r="CPI31" s="410"/>
      <c r="CPJ31" s="410"/>
      <c r="CPK31" s="410"/>
      <c r="CPL31" s="410"/>
      <c r="CPM31" s="410"/>
      <c r="CPN31" s="410"/>
      <c r="CPO31" s="410"/>
      <c r="CPP31" s="410"/>
      <c r="CPQ31" s="410"/>
      <c r="CPR31" s="410"/>
      <c r="CPS31" s="410"/>
      <c r="CPT31" s="410"/>
      <c r="CPU31" s="410"/>
      <c r="CPV31" s="410"/>
      <c r="CPW31" s="410"/>
      <c r="CPX31" s="410"/>
      <c r="CPY31" s="410"/>
      <c r="CPZ31" s="410"/>
      <c r="CQA31" s="410"/>
      <c r="CQB31" s="410"/>
      <c r="CQC31" s="410"/>
      <c r="CQD31" s="410"/>
      <c r="CQE31" s="410"/>
      <c r="CQF31" s="410"/>
      <c r="CQG31" s="410"/>
      <c r="CQH31" s="410"/>
      <c r="CQI31" s="410"/>
      <c r="CQJ31" s="410"/>
      <c r="CQK31" s="410"/>
      <c r="CQL31" s="410"/>
      <c r="CQM31" s="410"/>
      <c r="CQN31" s="410"/>
      <c r="CQO31" s="410"/>
      <c r="CQP31" s="410"/>
      <c r="CQQ31" s="410"/>
      <c r="CQR31" s="410"/>
      <c r="CQS31" s="410"/>
      <c r="CQT31" s="410"/>
      <c r="CQU31" s="410"/>
      <c r="CQV31" s="410"/>
      <c r="CQW31" s="410"/>
      <c r="CQX31" s="410"/>
      <c r="CQY31" s="410"/>
      <c r="CQZ31" s="410"/>
      <c r="CRA31" s="410"/>
      <c r="CRB31" s="410"/>
      <c r="CRC31" s="410"/>
      <c r="CRD31" s="410"/>
      <c r="CRE31" s="410"/>
      <c r="CRF31" s="410"/>
      <c r="CRG31" s="410"/>
      <c r="CRH31" s="410"/>
      <c r="CRI31" s="410"/>
      <c r="CRJ31" s="410"/>
      <c r="CRK31" s="410"/>
      <c r="CRL31" s="410"/>
      <c r="CRM31" s="410"/>
      <c r="CRN31" s="410"/>
      <c r="CRO31" s="410"/>
      <c r="CRP31" s="410"/>
      <c r="CRQ31" s="410"/>
      <c r="CRR31" s="410"/>
      <c r="CRS31" s="410"/>
      <c r="CRT31" s="410"/>
      <c r="CRU31" s="410"/>
      <c r="CRV31" s="410"/>
      <c r="CRW31" s="410"/>
      <c r="CRX31" s="410"/>
      <c r="CRY31" s="410"/>
      <c r="CRZ31" s="410"/>
      <c r="CSA31" s="410"/>
      <c r="CSB31" s="410"/>
      <c r="CSC31" s="410"/>
      <c r="CSD31" s="410"/>
      <c r="CSE31" s="410"/>
      <c r="CSF31" s="410"/>
      <c r="CSG31" s="410"/>
      <c r="CSH31" s="410"/>
      <c r="CSI31" s="410"/>
      <c r="CSJ31" s="410"/>
      <c r="CSK31" s="410"/>
      <c r="CSL31" s="410"/>
      <c r="CSM31" s="410"/>
      <c r="CSN31" s="410"/>
      <c r="CSO31" s="410"/>
      <c r="CSP31" s="410"/>
      <c r="CSQ31" s="410"/>
      <c r="CSR31" s="410"/>
      <c r="CSS31" s="410"/>
      <c r="CST31" s="410"/>
      <c r="CSU31" s="410"/>
      <c r="CSV31" s="410"/>
      <c r="CSW31" s="410"/>
      <c r="CSX31" s="410"/>
      <c r="CSY31" s="410"/>
      <c r="CSZ31" s="410"/>
      <c r="CTA31" s="410"/>
      <c r="CTB31" s="410"/>
      <c r="CTC31" s="410"/>
      <c r="CTD31" s="410"/>
      <c r="CTE31" s="410"/>
      <c r="CTF31" s="410"/>
      <c r="CTG31" s="410"/>
      <c r="CTH31" s="410"/>
      <c r="CTI31" s="410"/>
      <c r="CTJ31" s="410"/>
      <c r="CTK31" s="410"/>
      <c r="CTL31" s="410"/>
      <c r="CTM31" s="410"/>
      <c r="CTN31" s="410"/>
      <c r="CTO31" s="410"/>
      <c r="CTP31" s="410"/>
      <c r="CTQ31" s="410"/>
      <c r="CTR31" s="410"/>
      <c r="CTS31" s="410"/>
      <c r="CTT31" s="410"/>
      <c r="CTU31" s="410"/>
      <c r="CTV31" s="410"/>
      <c r="CTW31" s="410"/>
      <c r="CTX31" s="410"/>
      <c r="CTY31" s="410"/>
      <c r="CTZ31" s="410"/>
      <c r="CUA31" s="410"/>
      <c r="CUB31" s="410"/>
      <c r="CUC31" s="410"/>
      <c r="CUD31" s="410"/>
      <c r="CUE31" s="410"/>
      <c r="CUF31" s="410"/>
      <c r="CUG31" s="410"/>
      <c r="CUH31" s="410"/>
      <c r="CUI31" s="410"/>
      <c r="CUJ31" s="410"/>
      <c r="CUK31" s="410"/>
      <c r="CUL31" s="410"/>
      <c r="CUM31" s="410"/>
      <c r="CUN31" s="410"/>
      <c r="CUO31" s="410"/>
      <c r="CUP31" s="410"/>
      <c r="CUQ31" s="410"/>
      <c r="CUR31" s="410"/>
      <c r="CUS31" s="410"/>
      <c r="CUT31" s="410"/>
      <c r="CUU31" s="410"/>
      <c r="CUV31" s="410"/>
      <c r="CUW31" s="410"/>
      <c r="CUX31" s="410"/>
      <c r="CUY31" s="410"/>
      <c r="CUZ31" s="410"/>
      <c r="CVA31" s="410"/>
      <c r="CVB31" s="410"/>
      <c r="CVC31" s="410"/>
      <c r="CVD31" s="410"/>
      <c r="CVE31" s="410"/>
      <c r="CVF31" s="410"/>
      <c r="CVG31" s="410"/>
      <c r="CVH31" s="410"/>
      <c r="CVI31" s="410"/>
      <c r="CVJ31" s="410"/>
      <c r="CVK31" s="410"/>
      <c r="CVL31" s="410"/>
      <c r="CVM31" s="410"/>
      <c r="CVN31" s="410"/>
      <c r="CVO31" s="410"/>
      <c r="CVP31" s="410"/>
      <c r="CVQ31" s="410"/>
      <c r="CVR31" s="410"/>
      <c r="CVS31" s="410"/>
      <c r="CVT31" s="410"/>
      <c r="CVU31" s="410"/>
      <c r="CVV31" s="410"/>
      <c r="CVW31" s="410"/>
      <c r="CVX31" s="410"/>
      <c r="CVY31" s="410"/>
      <c r="CVZ31" s="410"/>
      <c r="CWA31" s="410"/>
      <c r="CWB31" s="410"/>
      <c r="CWC31" s="410"/>
      <c r="CWD31" s="410"/>
      <c r="CWE31" s="410"/>
      <c r="CWF31" s="410"/>
      <c r="CWG31" s="410"/>
      <c r="CWH31" s="410"/>
      <c r="CWI31" s="410"/>
      <c r="CWJ31" s="410"/>
      <c r="CWK31" s="410"/>
      <c r="CWL31" s="410"/>
      <c r="CWM31" s="410"/>
      <c r="CWN31" s="410"/>
      <c r="CWO31" s="410"/>
      <c r="CWP31" s="410"/>
      <c r="CWQ31" s="410"/>
      <c r="CWR31" s="410"/>
      <c r="CWS31" s="410"/>
      <c r="CWT31" s="410"/>
      <c r="CWU31" s="410"/>
      <c r="CWV31" s="410"/>
      <c r="CWW31" s="410"/>
      <c r="CWX31" s="410"/>
      <c r="CWY31" s="410"/>
      <c r="CWZ31" s="410"/>
      <c r="CXA31" s="410"/>
      <c r="CXB31" s="410"/>
      <c r="CXC31" s="410"/>
      <c r="CXD31" s="410"/>
      <c r="CXE31" s="410"/>
      <c r="CXF31" s="410"/>
      <c r="CXG31" s="410"/>
      <c r="CXH31" s="410"/>
      <c r="CXI31" s="410"/>
      <c r="CXJ31" s="410"/>
      <c r="CXK31" s="410"/>
      <c r="CXL31" s="410"/>
      <c r="CXM31" s="410"/>
      <c r="CXN31" s="410"/>
      <c r="CXO31" s="410"/>
      <c r="CXP31" s="410"/>
      <c r="CXQ31" s="410"/>
      <c r="CXR31" s="410"/>
      <c r="CXS31" s="410"/>
      <c r="CXT31" s="410"/>
      <c r="CXU31" s="410"/>
      <c r="CXV31" s="410"/>
      <c r="CXW31" s="410"/>
      <c r="CXX31" s="410"/>
      <c r="CXY31" s="410"/>
      <c r="CXZ31" s="410"/>
      <c r="CYA31" s="410"/>
      <c r="CYB31" s="410"/>
      <c r="CYC31" s="410"/>
      <c r="CYD31" s="410"/>
      <c r="CYE31" s="410"/>
      <c r="CYF31" s="410"/>
      <c r="CYG31" s="410"/>
      <c r="CYH31" s="410"/>
      <c r="CYI31" s="410"/>
      <c r="CYJ31" s="410"/>
      <c r="CYK31" s="410"/>
      <c r="CYL31" s="410"/>
      <c r="CYM31" s="410"/>
      <c r="CYN31" s="410"/>
      <c r="CYO31" s="410"/>
      <c r="CYP31" s="410"/>
      <c r="CYQ31" s="410"/>
      <c r="CYR31" s="410"/>
      <c r="CYS31" s="410"/>
      <c r="CYT31" s="410"/>
      <c r="CYU31" s="410"/>
      <c r="CYV31" s="410"/>
      <c r="CYW31" s="410"/>
      <c r="CYX31" s="410"/>
      <c r="CYY31" s="410"/>
      <c r="CYZ31" s="410"/>
      <c r="CZA31" s="410"/>
      <c r="CZB31" s="410"/>
      <c r="CZC31" s="410"/>
      <c r="CZD31" s="410"/>
      <c r="CZE31" s="410"/>
      <c r="CZF31" s="410"/>
      <c r="CZG31" s="410"/>
      <c r="CZH31" s="410"/>
      <c r="CZI31" s="410"/>
      <c r="CZJ31" s="410"/>
      <c r="CZK31" s="410"/>
      <c r="CZL31" s="410"/>
      <c r="CZM31" s="410"/>
      <c r="CZN31" s="410"/>
      <c r="CZO31" s="410"/>
      <c r="CZP31" s="410"/>
      <c r="CZQ31" s="410"/>
      <c r="CZR31" s="410"/>
      <c r="CZS31" s="410"/>
      <c r="CZT31" s="410"/>
      <c r="CZU31" s="410"/>
      <c r="CZV31" s="410"/>
      <c r="CZW31" s="410"/>
      <c r="CZX31" s="410"/>
      <c r="CZY31" s="410"/>
      <c r="CZZ31" s="410"/>
      <c r="DAA31" s="410"/>
      <c r="DAB31" s="410"/>
      <c r="DAC31" s="410"/>
      <c r="DAD31" s="410"/>
      <c r="DAE31" s="410"/>
      <c r="DAF31" s="410"/>
      <c r="DAG31" s="410"/>
      <c r="DAH31" s="410"/>
      <c r="DAI31" s="410"/>
      <c r="DAJ31" s="410"/>
      <c r="DAK31" s="410"/>
      <c r="DAL31" s="410"/>
      <c r="DAM31" s="410"/>
      <c r="DAN31" s="410"/>
      <c r="DAO31" s="410"/>
      <c r="DAP31" s="410"/>
      <c r="DAQ31" s="410"/>
      <c r="DAR31" s="410"/>
      <c r="DAS31" s="410"/>
      <c r="DAT31" s="410"/>
      <c r="DAU31" s="410"/>
      <c r="DAV31" s="410"/>
      <c r="DAW31" s="410"/>
      <c r="DAX31" s="410"/>
      <c r="DAY31" s="410"/>
      <c r="DAZ31" s="410"/>
      <c r="DBA31" s="410"/>
      <c r="DBB31" s="410"/>
      <c r="DBC31" s="410"/>
      <c r="DBD31" s="410"/>
      <c r="DBE31" s="410"/>
      <c r="DBF31" s="410"/>
      <c r="DBG31" s="410"/>
      <c r="DBH31" s="410"/>
      <c r="DBI31" s="410"/>
      <c r="DBJ31" s="410"/>
      <c r="DBK31" s="410"/>
      <c r="DBL31" s="410"/>
      <c r="DBM31" s="410"/>
      <c r="DBN31" s="410"/>
      <c r="DBO31" s="410"/>
      <c r="DBP31" s="410"/>
      <c r="DBQ31" s="410"/>
      <c r="DBR31" s="410"/>
      <c r="DBS31" s="410"/>
      <c r="DBT31" s="410"/>
      <c r="DBU31" s="410"/>
      <c r="DBV31" s="410"/>
      <c r="DBW31" s="410"/>
      <c r="DBX31" s="410"/>
      <c r="DBY31" s="410"/>
      <c r="DBZ31" s="410"/>
      <c r="DCA31" s="410"/>
      <c r="DCB31" s="410"/>
      <c r="DCC31" s="410"/>
      <c r="DCD31" s="410"/>
      <c r="DCE31" s="410"/>
      <c r="DCF31" s="410"/>
      <c r="DCG31" s="410"/>
      <c r="DCH31" s="410"/>
      <c r="DCI31" s="410"/>
      <c r="DCJ31" s="410"/>
      <c r="DCK31" s="410"/>
      <c r="DCL31" s="410"/>
      <c r="DCM31" s="410"/>
      <c r="DCN31" s="410"/>
      <c r="DCO31" s="410"/>
      <c r="DCP31" s="410"/>
      <c r="DCQ31" s="410"/>
      <c r="DCR31" s="410"/>
      <c r="DCS31" s="410"/>
      <c r="DCT31" s="410"/>
      <c r="DCU31" s="410"/>
      <c r="DCV31" s="410"/>
      <c r="DCW31" s="410"/>
      <c r="DCX31" s="410"/>
      <c r="DCY31" s="410"/>
      <c r="DCZ31" s="410"/>
      <c r="DDA31" s="410"/>
      <c r="DDB31" s="410"/>
      <c r="DDC31" s="410"/>
      <c r="DDD31" s="410"/>
      <c r="DDE31" s="410"/>
      <c r="DDF31" s="410"/>
      <c r="DDG31" s="410"/>
      <c r="DDH31" s="410"/>
      <c r="DDI31" s="410"/>
      <c r="DDJ31" s="410"/>
      <c r="DDK31" s="410"/>
      <c r="DDL31" s="410"/>
      <c r="DDM31" s="410"/>
      <c r="DDN31" s="410"/>
      <c r="DDO31" s="410"/>
      <c r="DDP31" s="410"/>
      <c r="DDQ31" s="410"/>
      <c r="DDR31" s="410"/>
      <c r="DDS31" s="410"/>
      <c r="DDT31" s="410"/>
      <c r="DDU31" s="410"/>
      <c r="DDV31" s="410"/>
      <c r="DDW31" s="410"/>
      <c r="DDX31" s="410"/>
      <c r="DDY31" s="410"/>
      <c r="DDZ31" s="410"/>
      <c r="DEA31" s="410"/>
      <c r="DEB31" s="410"/>
      <c r="DEC31" s="410"/>
      <c r="DED31" s="410"/>
      <c r="DEE31" s="410"/>
      <c r="DEF31" s="410"/>
      <c r="DEG31" s="410"/>
      <c r="DEH31" s="410"/>
      <c r="DEI31" s="410"/>
      <c r="DEJ31" s="410"/>
      <c r="DEK31" s="410"/>
      <c r="DEL31" s="410"/>
      <c r="DEM31" s="410"/>
      <c r="DEN31" s="410"/>
      <c r="DEO31" s="410"/>
      <c r="DEP31" s="410"/>
      <c r="DEQ31" s="410"/>
      <c r="DER31" s="410"/>
      <c r="DES31" s="410"/>
      <c r="DET31" s="410"/>
      <c r="DEU31" s="410"/>
      <c r="DEV31" s="410"/>
      <c r="DEW31" s="410"/>
      <c r="DEX31" s="410"/>
      <c r="DEY31" s="410"/>
      <c r="DEZ31" s="410"/>
      <c r="DFA31" s="410"/>
      <c r="DFB31" s="410"/>
      <c r="DFC31" s="410"/>
      <c r="DFD31" s="410"/>
      <c r="DFE31" s="410"/>
      <c r="DFF31" s="410"/>
      <c r="DFG31" s="410"/>
      <c r="DFH31" s="410"/>
      <c r="DFI31" s="410"/>
      <c r="DFJ31" s="410"/>
      <c r="DFK31" s="410"/>
      <c r="DFL31" s="410"/>
      <c r="DFM31" s="410"/>
      <c r="DFN31" s="410"/>
      <c r="DFO31" s="410"/>
      <c r="DFP31" s="410"/>
      <c r="DFQ31" s="410"/>
      <c r="DFR31" s="410"/>
      <c r="DFS31" s="410"/>
      <c r="DFT31" s="410"/>
      <c r="DFU31" s="410"/>
      <c r="DFV31" s="410"/>
      <c r="DFW31" s="410"/>
      <c r="DFX31" s="410"/>
      <c r="DFY31" s="410"/>
      <c r="DFZ31" s="410"/>
      <c r="DGA31" s="410"/>
      <c r="DGB31" s="410"/>
      <c r="DGC31" s="410"/>
      <c r="DGD31" s="410"/>
      <c r="DGE31" s="410"/>
      <c r="DGF31" s="410"/>
      <c r="DGG31" s="410"/>
      <c r="DGH31" s="410"/>
      <c r="DGI31" s="410"/>
      <c r="DGJ31" s="410"/>
      <c r="DGK31" s="410"/>
      <c r="DGL31" s="410"/>
      <c r="DGM31" s="410"/>
      <c r="DGN31" s="410"/>
      <c r="DGO31" s="410"/>
      <c r="DGP31" s="410"/>
      <c r="DGQ31" s="410"/>
      <c r="DGR31" s="410"/>
      <c r="DGS31" s="410"/>
      <c r="DGT31" s="410"/>
      <c r="DGU31" s="410"/>
      <c r="DGV31" s="410"/>
      <c r="DGW31" s="410"/>
      <c r="DGX31" s="410"/>
      <c r="DGY31" s="410"/>
      <c r="DGZ31" s="410"/>
      <c r="DHA31" s="410"/>
      <c r="DHB31" s="410"/>
      <c r="DHC31" s="410"/>
      <c r="DHD31" s="410"/>
      <c r="DHE31" s="410"/>
      <c r="DHF31" s="410"/>
      <c r="DHG31" s="410"/>
      <c r="DHH31" s="410"/>
      <c r="DHI31" s="410"/>
      <c r="DHJ31" s="410"/>
      <c r="DHK31" s="410"/>
      <c r="DHL31" s="410"/>
      <c r="DHM31" s="410"/>
      <c r="DHN31" s="410"/>
      <c r="DHO31" s="410"/>
      <c r="DHP31" s="410"/>
      <c r="DHQ31" s="410"/>
      <c r="DHR31" s="410"/>
      <c r="DHS31" s="410"/>
      <c r="DHT31" s="410"/>
      <c r="DHU31" s="410"/>
      <c r="DHV31" s="410"/>
      <c r="DHW31" s="410"/>
      <c r="DHX31" s="410"/>
      <c r="DHY31" s="410"/>
      <c r="DHZ31" s="410"/>
      <c r="DIA31" s="410"/>
      <c r="DIB31" s="410"/>
      <c r="DIC31" s="410"/>
      <c r="DID31" s="410"/>
      <c r="DIE31" s="410"/>
      <c r="DIF31" s="410"/>
      <c r="DIG31" s="410"/>
      <c r="DIH31" s="410"/>
      <c r="DII31" s="410"/>
      <c r="DIJ31" s="410"/>
      <c r="DIK31" s="410"/>
      <c r="DIL31" s="410"/>
      <c r="DIM31" s="410"/>
      <c r="DIN31" s="410"/>
      <c r="DIO31" s="410"/>
      <c r="DIP31" s="410"/>
      <c r="DIQ31" s="410"/>
      <c r="DIR31" s="410"/>
      <c r="DIS31" s="410"/>
      <c r="DIT31" s="410"/>
      <c r="DIU31" s="410"/>
      <c r="DIV31" s="410"/>
      <c r="DIW31" s="410"/>
      <c r="DIX31" s="410"/>
      <c r="DIY31" s="410"/>
      <c r="DIZ31" s="410"/>
      <c r="DJA31" s="410"/>
      <c r="DJB31" s="410"/>
      <c r="DJC31" s="410"/>
      <c r="DJD31" s="410"/>
      <c r="DJE31" s="410"/>
      <c r="DJF31" s="410"/>
      <c r="DJG31" s="410"/>
      <c r="DJH31" s="410"/>
      <c r="DJI31" s="410"/>
      <c r="DJJ31" s="410"/>
      <c r="DJK31" s="410"/>
      <c r="DJL31" s="410"/>
      <c r="DJM31" s="410"/>
      <c r="DJN31" s="410"/>
      <c r="DJO31" s="410"/>
      <c r="DJP31" s="410"/>
      <c r="DJQ31" s="410"/>
      <c r="DJR31" s="410"/>
      <c r="DJS31" s="410"/>
      <c r="DJT31" s="410"/>
      <c r="DJU31" s="410"/>
      <c r="DJV31" s="410"/>
      <c r="DJW31" s="410"/>
      <c r="DJX31" s="410"/>
      <c r="DJY31" s="410"/>
      <c r="DJZ31" s="410"/>
      <c r="DKA31" s="410"/>
      <c r="DKB31" s="410"/>
      <c r="DKC31" s="410"/>
      <c r="DKD31" s="410"/>
      <c r="DKE31" s="410"/>
      <c r="DKF31" s="410"/>
      <c r="DKG31" s="410"/>
      <c r="DKH31" s="410"/>
      <c r="DKI31" s="410"/>
      <c r="DKJ31" s="410"/>
      <c r="DKK31" s="410"/>
      <c r="DKL31" s="410"/>
      <c r="DKM31" s="410"/>
      <c r="DKN31" s="410"/>
      <c r="DKO31" s="410"/>
      <c r="DKP31" s="410"/>
      <c r="DKQ31" s="410"/>
      <c r="DKR31" s="410"/>
      <c r="DKS31" s="410"/>
      <c r="DKT31" s="410"/>
      <c r="DKU31" s="410"/>
      <c r="DKV31" s="410"/>
      <c r="DKW31" s="410"/>
      <c r="DKX31" s="410"/>
      <c r="DKY31" s="410"/>
      <c r="DKZ31" s="410"/>
      <c r="DLA31" s="410"/>
      <c r="DLB31" s="410"/>
      <c r="DLC31" s="410"/>
      <c r="DLD31" s="410"/>
      <c r="DLE31" s="410"/>
      <c r="DLF31" s="410"/>
      <c r="DLG31" s="410"/>
      <c r="DLH31" s="410"/>
      <c r="DLI31" s="410"/>
      <c r="DLJ31" s="410"/>
      <c r="DLK31" s="410"/>
      <c r="DLL31" s="410"/>
      <c r="DLM31" s="410"/>
      <c r="DLN31" s="410"/>
      <c r="DLO31" s="410"/>
      <c r="DLP31" s="410"/>
      <c r="DLQ31" s="410"/>
      <c r="DLR31" s="410"/>
      <c r="DLS31" s="410"/>
      <c r="DLT31" s="410"/>
      <c r="DLU31" s="410"/>
      <c r="DLV31" s="410"/>
      <c r="DLW31" s="410"/>
      <c r="DLX31" s="410"/>
      <c r="DLY31" s="410"/>
      <c r="DLZ31" s="410"/>
      <c r="DMA31" s="410"/>
      <c r="DMB31" s="410"/>
      <c r="DMC31" s="410"/>
      <c r="DMD31" s="410"/>
      <c r="DME31" s="410"/>
      <c r="DMF31" s="410"/>
      <c r="DMG31" s="410"/>
      <c r="DMH31" s="410"/>
      <c r="DMI31" s="410"/>
      <c r="DMJ31" s="410"/>
      <c r="DMK31" s="410"/>
      <c r="DML31" s="410"/>
      <c r="DMM31" s="410"/>
      <c r="DMN31" s="410"/>
      <c r="DMO31" s="410"/>
      <c r="DMP31" s="410"/>
      <c r="DMQ31" s="410"/>
      <c r="DMR31" s="410"/>
      <c r="DMS31" s="410"/>
      <c r="DMT31" s="410"/>
      <c r="DMU31" s="410"/>
      <c r="DMV31" s="410"/>
      <c r="DMW31" s="410"/>
      <c r="DMX31" s="410"/>
      <c r="DMY31" s="410"/>
      <c r="DMZ31" s="410"/>
      <c r="DNA31" s="410"/>
      <c r="DNB31" s="410"/>
      <c r="DNC31" s="410"/>
      <c r="DND31" s="410"/>
      <c r="DNE31" s="410"/>
      <c r="DNF31" s="410"/>
      <c r="DNG31" s="410"/>
      <c r="DNH31" s="410"/>
      <c r="DNI31" s="410"/>
      <c r="DNJ31" s="410"/>
      <c r="DNK31" s="410"/>
      <c r="DNL31" s="410"/>
      <c r="DNM31" s="410"/>
      <c r="DNN31" s="410"/>
      <c r="DNO31" s="410"/>
      <c r="DNP31" s="410"/>
      <c r="DNQ31" s="410"/>
      <c r="DNR31" s="410"/>
      <c r="DNS31" s="410"/>
      <c r="DNT31" s="410"/>
      <c r="DNU31" s="410"/>
      <c r="DNV31" s="410"/>
      <c r="DNW31" s="410"/>
      <c r="DNX31" s="410"/>
      <c r="DNY31" s="410"/>
      <c r="DNZ31" s="410"/>
      <c r="DOA31" s="410"/>
      <c r="DOB31" s="410"/>
      <c r="DOC31" s="410"/>
      <c r="DOD31" s="410"/>
      <c r="DOE31" s="410"/>
      <c r="DOF31" s="410"/>
      <c r="DOG31" s="410"/>
      <c r="DOH31" s="410"/>
      <c r="DOI31" s="410"/>
      <c r="DOJ31" s="410"/>
      <c r="DOK31" s="410"/>
      <c r="DOL31" s="410"/>
      <c r="DOM31" s="410"/>
      <c r="DON31" s="410"/>
      <c r="DOO31" s="410"/>
      <c r="DOP31" s="410"/>
      <c r="DOQ31" s="410"/>
      <c r="DOR31" s="410"/>
      <c r="DOS31" s="410"/>
      <c r="DOT31" s="410"/>
      <c r="DOU31" s="410"/>
      <c r="DOV31" s="410"/>
      <c r="DOW31" s="410"/>
      <c r="DOX31" s="410"/>
      <c r="DOY31" s="410"/>
      <c r="DOZ31" s="410"/>
      <c r="DPA31" s="410"/>
      <c r="DPB31" s="410"/>
      <c r="DPC31" s="410"/>
      <c r="DPD31" s="410"/>
      <c r="DPE31" s="410"/>
      <c r="DPF31" s="410"/>
      <c r="DPG31" s="410"/>
      <c r="DPH31" s="410"/>
      <c r="DPI31" s="410"/>
      <c r="DPJ31" s="410"/>
      <c r="DPK31" s="410"/>
      <c r="DPL31" s="410"/>
      <c r="DPM31" s="410"/>
      <c r="DPN31" s="410"/>
      <c r="DPO31" s="410"/>
      <c r="DPP31" s="410"/>
      <c r="DPQ31" s="410"/>
      <c r="DPR31" s="410"/>
      <c r="DPS31" s="410"/>
      <c r="DPT31" s="410"/>
      <c r="DPU31" s="410"/>
      <c r="DPV31" s="410"/>
      <c r="DPW31" s="410"/>
      <c r="DPX31" s="410"/>
      <c r="DPY31" s="410"/>
      <c r="DPZ31" s="410"/>
      <c r="DQA31" s="410"/>
      <c r="DQB31" s="410"/>
      <c r="DQC31" s="410"/>
      <c r="DQD31" s="410"/>
      <c r="DQE31" s="410"/>
      <c r="DQF31" s="410"/>
      <c r="DQG31" s="410"/>
      <c r="DQH31" s="410"/>
      <c r="DQI31" s="410"/>
      <c r="DQJ31" s="410"/>
      <c r="DQK31" s="410"/>
      <c r="DQL31" s="410"/>
      <c r="DQM31" s="410"/>
      <c r="DQN31" s="410"/>
      <c r="DQO31" s="410"/>
      <c r="DQP31" s="410"/>
      <c r="DQQ31" s="410"/>
      <c r="DQR31" s="410"/>
      <c r="DQS31" s="410"/>
      <c r="DQT31" s="410"/>
      <c r="DQU31" s="410"/>
      <c r="DQV31" s="410"/>
      <c r="DQW31" s="410"/>
      <c r="DQX31" s="410"/>
      <c r="DQY31" s="410"/>
      <c r="DQZ31" s="410"/>
      <c r="DRA31" s="410"/>
      <c r="DRB31" s="410"/>
      <c r="DRC31" s="410"/>
      <c r="DRD31" s="410"/>
      <c r="DRE31" s="410"/>
      <c r="DRF31" s="410"/>
      <c r="DRG31" s="410"/>
      <c r="DRH31" s="410"/>
      <c r="DRI31" s="410"/>
      <c r="DRJ31" s="410"/>
      <c r="DRK31" s="410"/>
      <c r="DRL31" s="410"/>
      <c r="DRM31" s="410"/>
      <c r="DRN31" s="410"/>
      <c r="DRO31" s="410"/>
      <c r="DRP31" s="410"/>
      <c r="DRQ31" s="410"/>
      <c r="DRR31" s="410"/>
      <c r="DRS31" s="410"/>
      <c r="DRT31" s="410"/>
      <c r="DRU31" s="410"/>
      <c r="DRV31" s="410"/>
      <c r="DRW31" s="410"/>
      <c r="DRX31" s="410"/>
      <c r="DRY31" s="410"/>
      <c r="DRZ31" s="410"/>
      <c r="DSA31" s="410"/>
      <c r="DSB31" s="410"/>
      <c r="DSC31" s="410"/>
      <c r="DSD31" s="410"/>
      <c r="DSE31" s="410"/>
      <c r="DSF31" s="410"/>
      <c r="DSG31" s="410"/>
      <c r="DSH31" s="410"/>
      <c r="DSI31" s="410"/>
      <c r="DSJ31" s="410"/>
      <c r="DSK31" s="410"/>
      <c r="DSL31" s="410"/>
      <c r="DSM31" s="410"/>
      <c r="DSN31" s="410"/>
      <c r="DSO31" s="410"/>
      <c r="DSP31" s="410"/>
      <c r="DSQ31" s="410"/>
      <c r="DSR31" s="410"/>
      <c r="DSS31" s="410"/>
      <c r="DST31" s="410"/>
      <c r="DSU31" s="410"/>
      <c r="DSV31" s="410"/>
      <c r="DSW31" s="410"/>
      <c r="DSX31" s="410"/>
      <c r="DSY31" s="410"/>
      <c r="DSZ31" s="410"/>
      <c r="DTA31" s="410"/>
      <c r="DTB31" s="410"/>
      <c r="DTC31" s="410"/>
      <c r="DTD31" s="410"/>
      <c r="DTE31" s="410"/>
      <c r="DTF31" s="410"/>
      <c r="DTG31" s="410"/>
      <c r="DTH31" s="410"/>
      <c r="DTI31" s="410"/>
      <c r="DTJ31" s="410"/>
      <c r="DTK31" s="410"/>
      <c r="DTL31" s="410"/>
      <c r="DTM31" s="410"/>
      <c r="DTN31" s="410"/>
      <c r="DTO31" s="410"/>
      <c r="DTP31" s="410"/>
      <c r="DTQ31" s="410"/>
      <c r="DTR31" s="410"/>
      <c r="DTS31" s="410"/>
      <c r="DTT31" s="410"/>
      <c r="DTU31" s="410"/>
      <c r="DTV31" s="410"/>
      <c r="DTW31" s="410"/>
      <c r="DTX31" s="410"/>
      <c r="DTY31" s="410"/>
      <c r="DTZ31" s="410"/>
      <c r="DUA31" s="410"/>
      <c r="DUB31" s="410"/>
      <c r="DUC31" s="410"/>
      <c r="DUD31" s="410"/>
      <c r="DUE31" s="410"/>
      <c r="DUF31" s="410"/>
      <c r="DUG31" s="410"/>
      <c r="DUH31" s="410"/>
      <c r="DUI31" s="410"/>
      <c r="DUJ31" s="410"/>
      <c r="DUK31" s="410"/>
      <c r="DUL31" s="410"/>
      <c r="DUM31" s="410"/>
      <c r="DUN31" s="410"/>
      <c r="DUO31" s="410"/>
      <c r="DUP31" s="410"/>
      <c r="DUQ31" s="410"/>
      <c r="DUR31" s="410"/>
      <c r="DUS31" s="410"/>
      <c r="DUT31" s="410"/>
      <c r="DUU31" s="410"/>
      <c r="DUV31" s="410"/>
      <c r="DUW31" s="410"/>
      <c r="DUX31" s="410"/>
      <c r="DUY31" s="410"/>
      <c r="DUZ31" s="410"/>
      <c r="DVA31" s="410"/>
      <c r="DVB31" s="410"/>
      <c r="DVC31" s="410"/>
      <c r="DVD31" s="410"/>
      <c r="DVE31" s="410"/>
      <c r="DVF31" s="410"/>
      <c r="DVG31" s="410"/>
      <c r="DVH31" s="410"/>
      <c r="DVI31" s="410"/>
      <c r="DVJ31" s="410"/>
      <c r="DVK31" s="410"/>
      <c r="DVL31" s="410"/>
      <c r="DVM31" s="410"/>
      <c r="DVN31" s="410"/>
      <c r="DVO31" s="410"/>
      <c r="DVP31" s="410"/>
      <c r="DVQ31" s="410"/>
      <c r="DVR31" s="410"/>
      <c r="DVS31" s="410"/>
      <c r="DVT31" s="410"/>
      <c r="DVU31" s="410"/>
      <c r="DVV31" s="410"/>
      <c r="DVW31" s="410"/>
      <c r="DVX31" s="410"/>
      <c r="DVY31" s="410"/>
      <c r="DVZ31" s="410"/>
      <c r="DWA31" s="410"/>
      <c r="DWB31" s="410"/>
      <c r="DWC31" s="410"/>
      <c r="DWD31" s="410"/>
      <c r="DWE31" s="410"/>
      <c r="DWF31" s="410"/>
      <c r="DWG31" s="410"/>
      <c r="DWH31" s="410"/>
      <c r="DWI31" s="410"/>
      <c r="DWJ31" s="410"/>
      <c r="DWK31" s="410"/>
      <c r="DWL31" s="410"/>
      <c r="DWM31" s="410"/>
      <c r="DWN31" s="410"/>
      <c r="DWO31" s="410"/>
      <c r="DWP31" s="410"/>
      <c r="DWQ31" s="410"/>
      <c r="DWR31" s="410"/>
      <c r="DWS31" s="410"/>
      <c r="DWT31" s="410"/>
      <c r="DWU31" s="410"/>
      <c r="DWV31" s="410"/>
      <c r="DWW31" s="410"/>
      <c r="DWX31" s="410"/>
      <c r="DWY31" s="410"/>
      <c r="DWZ31" s="410"/>
      <c r="DXA31" s="410"/>
      <c r="DXB31" s="410"/>
      <c r="DXC31" s="410"/>
      <c r="DXD31" s="410"/>
      <c r="DXE31" s="410"/>
      <c r="DXF31" s="410"/>
      <c r="DXG31" s="410"/>
      <c r="DXH31" s="410"/>
      <c r="DXI31" s="410"/>
      <c r="DXJ31" s="410"/>
      <c r="DXK31" s="410"/>
      <c r="DXL31" s="410"/>
      <c r="DXM31" s="410"/>
      <c r="DXN31" s="410"/>
      <c r="DXO31" s="410"/>
      <c r="DXP31" s="410"/>
      <c r="DXQ31" s="410"/>
      <c r="DXR31" s="410"/>
      <c r="DXS31" s="410"/>
      <c r="DXT31" s="410"/>
      <c r="DXU31" s="410"/>
      <c r="DXV31" s="410"/>
      <c r="DXW31" s="410"/>
      <c r="DXX31" s="410"/>
      <c r="DXY31" s="410"/>
      <c r="DXZ31" s="410"/>
      <c r="DYA31" s="410"/>
      <c r="DYB31" s="410"/>
      <c r="DYC31" s="410"/>
      <c r="DYD31" s="410"/>
      <c r="DYE31" s="410"/>
      <c r="DYF31" s="410"/>
      <c r="DYG31" s="410"/>
      <c r="DYH31" s="410"/>
      <c r="DYI31" s="410"/>
      <c r="DYJ31" s="410"/>
      <c r="DYK31" s="410"/>
      <c r="DYL31" s="410"/>
      <c r="DYM31" s="410"/>
      <c r="DYN31" s="410"/>
      <c r="DYO31" s="410"/>
      <c r="DYP31" s="410"/>
      <c r="DYQ31" s="410"/>
      <c r="DYR31" s="410"/>
      <c r="DYS31" s="410"/>
      <c r="DYT31" s="410"/>
      <c r="DYU31" s="410"/>
      <c r="DYV31" s="410"/>
      <c r="DYW31" s="410"/>
      <c r="DYX31" s="410"/>
      <c r="DYY31" s="410"/>
      <c r="DYZ31" s="410"/>
      <c r="DZA31" s="410"/>
      <c r="DZB31" s="410"/>
      <c r="DZC31" s="410"/>
      <c r="DZD31" s="410"/>
      <c r="DZE31" s="410"/>
      <c r="DZF31" s="410"/>
      <c r="DZG31" s="410"/>
      <c r="DZH31" s="410"/>
      <c r="DZI31" s="410"/>
      <c r="DZJ31" s="410"/>
      <c r="DZK31" s="410"/>
      <c r="DZL31" s="410"/>
      <c r="DZM31" s="410"/>
      <c r="DZN31" s="410"/>
      <c r="DZO31" s="410"/>
      <c r="DZP31" s="410"/>
      <c r="DZQ31" s="410"/>
      <c r="DZR31" s="410"/>
      <c r="DZS31" s="410"/>
      <c r="DZT31" s="410"/>
      <c r="DZU31" s="410"/>
      <c r="DZV31" s="410"/>
      <c r="DZW31" s="410"/>
      <c r="DZX31" s="410"/>
      <c r="DZY31" s="410"/>
      <c r="DZZ31" s="410"/>
      <c r="EAA31" s="410"/>
      <c r="EAB31" s="410"/>
      <c r="EAC31" s="410"/>
      <c r="EAD31" s="410"/>
      <c r="EAE31" s="410"/>
      <c r="EAF31" s="410"/>
      <c r="EAG31" s="410"/>
      <c r="EAH31" s="410"/>
      <c r="EAI31" s="410"/>
      <c r="EAJ31" s="410"/>
      <c r="EAK31" s="410"/>
      <c r="EAL31" s="410"/>
      <c r="EAM31" s="410"/>
      <c r="EAN31" s="410"/>
      <c r="EAO31" s="410"/>
      <c r="EAP31" s="410"/>
      <c r="EAQ31" s="410"/>
      <c r="EAR31" s="410"/>
      <c r="EAS31" s="410"/>
      <c r="EAT31" s="410"/>
      <c r="EAU31" s="410"/>
      <c r="EAV31" s="410"/>
      <c r="EAW31" s="410"/>
      <c r="EAX31" s="410"/>
      <c r="EAY31" s="410"/>
      <c r="EAZ31" s="410"/>
      <c r="EBA31" s="410"/>
      <c r="EBB31" s="410"/>
      <c r="EBC31" s="410"/>
      <c r="EBD31" s="410"/>
      <c r="EBE31" s="410"/>
      <c r="EBF31" s="410"/>
      <c r="EBG31" s="410"/>
      <c r="EBH31" s="410"/>
      <c r="EBI31" s="410"/>
      <c r="EBJ31" s="410"/>
      <c r="EBK31" s="410"/>
      <c r="EBL31" s="410"/>
      <c r="EBM31" s="410"/>
      <c r="EBN31" s="410"/>
      <c r="EBO31" s="410"/>
      <c r="EBP31" s="410"/>
      <c r="EBQ31" s="410"/>
      <c r="EBR31" s="410"/>
      <c r="EBS31" s="410"/>
      <c r="EBT31" s="410"/>
      <c r="EBU31" s="410"/>
      <c r="EBV31" s="410"/>
      <c r="EBW31" s="410"/>
      <c r="EBX31" s="410"/>
      <c r="EBY31" s="410"/>
      <c r="EBZ31" s="410"/>
      <c r="ECA31" s="410"/>
      <c r="ECB31" s="410"/>
      <c r="ECC31" s="410"/>
      <c r="ECD31" s="410"/>
      <c r="ECE31" s="410"/>
      <c r="ECF31" s="410"/>
      <c r="ECG31" s="410"/>
      <c r="ECH31" s="410"/>
      <c r="ECI31" s="410"/>
      <c r="ECJ31" s="410"/>
      <c r="ECK31" s="410"/>
      <c r="ECL31" s="410"/>
      <c r="ECM31" s="410"/>
      <c r="ECN31" s="410"/>
      <c r="ECO31" s="410"/>
      <c r="ECP31" s="410"/>
      <c r="ECQ31" s="410"/>
      <c r="ECR31" s="410"/>
      <c r="ECS31" s="410"/>
      <c r="ECT31" s="410"/>
      <c r="ECU31" s="410"/>
      <c r="ECV31" s="410"/>
      <c r="ECW31" s="410"/>
      <c r="ECX31" s="410"/>
      <c r="ECY31" s="410"/>
      <c r="ECZ31" s="410"/>
      <c r="EDA31" s="410"/>
      <c r="EDB31" s="410"/>
      <c r="EDC31" s="410"/>
      <c r="EDD31" s="410"/>
      <c r="EDE31" s="410"/>
      <c r="EDF31" s="410"/>
      <c r="EDG31" s="410"/>
      <c r="EDH31" s="410"/>
      <c r="EDI31" s="410"/>
      <c r="EDJ31" s="410"/>
      <c r="EDK31" s="410"/>
      <c r="EDL31" s="410"/>
      <c r="EDM31" s="410"/>
      <c r="EDN31" s="410"/>
      <c r="EDO31" s="410"/>
      <c r="EDP31" s="410"/>
      <c r="EDQ31" s="410"/>
      <c r="EDR31" s="410"/>
      <c r="EDS31" s="410"/>
      <c r="EDT31" s="410"/>
      <c r="EDU31" s="410"/>
      <c r="EDV31" s="410"/>
      <c r="EDW31" s="410"/>
      <c r="EDX31" s="410"/>
      <c r="EDY31" s="410"/>
      <c r="EDZ31" s="410"/>
      <c r="EEA31" s="410"/>
      <c r="EEB31" s="410"/>
      <c r="EEC31" s="410"/>
      <c r="EED31" s="410"/>
      <c r="EEE31" s="410"/>
      <c r="EEF31" s="410"/>
      <c r="EEG31" s="410"/>
      <c r="EEH31" s="410"/>
      <c r="EEI31" s="410"/>
      <c r="EEJ31" s="410"/>
      <c r="EEK31" s="410"/>
      <c r="EEL31" s="410"/>
      <c r="EEM31" s="410"/>
      <c r="EEN31" s="410"/>
      <c r="EEO31" s="410"/>
      <c r="EEP31" s="410"/>
      <c r="EEQ31" s="410"/>
      <c r="EER31" s="410"/>
      <c r="EES31" s="410"/>
      <c r="EET31" s="410"/>
      <c r="EEU31" s="410"/>
      <c r="EEV31" s="410"/>
      <c r="EEW31" s="410"/>
      <c r="EEX31" s="410"/>
      <c r="EEY31" s="410"/>
      <c r="EEZ31" s="410"/>
      <c r="EFA31" s="410"/>
      <c r="EFB31" s="410"/>
      <c r="EFC31" s="410"/>
      <c r="EFD31" s="410"/>
      <c r="EFE31" s="410"/>
      <c r="EFF31" s="410"/>
      <c r="EFG31" s="410"/>
      <c r="EFH31" s="410"/>
      <c r="EFI31" s="410"/>
      <c r="EFJ31" s="410"/>
      <c r="EFK31" s="410"/>
      <c r="EFL31" s="410"/>
      <c r="EFM31" s="410"/>
      <c r="EFN31" s="410"/>
      <c r="EFO31" s="410"/>
      <c r="EFP31" s="410"/>
      <c r="EFQ31" s="410"/>
      <c r="EFR31" s="410"/>
      <c r="EFS31" s="410"/>
      <c r="EFT31" s="410"/>
      <c r="EFU31" s="410"/>
      <c r="EFV31" s="410"/>
      <c r="EFW31" s="410"/>
      <c r="EFX31" s="410"/>
      <c r="EFY31" s="410"/>
      <c r="EFZ31" s="410"/>
      <c r="EGA31" s="410"/>
      <c r="EGB31" s="410"/>
      <c r="EGC31" s="410"/>
      <c r="EGD31" s="410"/>
      <c r="EGE31" s="410"/>
      <c r="EGF31" s="410"/>
      <c r="EGG31" s="410"/>
      <c r="EGH31" s="410"/>
      <c r="EGI31" s="410"/>
      <c r="EGJ31" s="410"/>
      <c r="EGK31" s="410"/>
      <c r="EGL31" s="410"/>
      <c r="EGM31" s="410"/>
      <c r="EGN31" s="410"/>
      <c r="EGO31" s="410"/>
      <c r="EGP31" s="410"/>
      <c r="EGQ31" s="410"/>
      <c r="EGR31" s="410"/>
      <c r="EGS31" s="410"/>
      <c r="EGT31" s="410"/>
      <c r="EGU31" s="410"/>
      <c r="EGV31" s="410"/>
      <c r="EGW31" s="410"/>
      <c r="EGX31" s="410"/>
      <c r="EGY31" s="410"/>
      <c r="EGZ31" s="410"/>
      <c r="EHA31" s="410"/>
      <c r="EHB31" s="410"/>
      <c r="EHC31" s="410"/>
      <c r="EHD31" s="410"/>
      <c r="EHE31" s="410"/>
      <c r="EHF31" s="410"/>
      <c r="EHG31" s="410"/>
      <c r="EHH31" s="410"/>
      <c r="EHI31" s="410"/>
      <c r="EHJ31" s="410"/>
      <c r="EHK31" s="410"/>
      <c r="EHL31" s="410"/>
      <c r="EHM31" s="410"/>
      <c r="EHN31" s="410"/>
      <c r="EHO31" s="410"/>
      <c r="EHP31" s="410"/>
      <c r="EHQ31" s="410"/>
      <c r="EHR31" s="410"/>
      <c r="EHS31" s="410"/>
      <c r="EHT31" s="410"/>
      <c r="EHU31" s="410"/>
      <c r="EHV31" s="410"/>
      <c r="EHW31" s="410"/>
      <c r="EHX31" s="410"/>
      <c r="EHY31" s="410"/>
      <c r="EHZ31" s="410"/>
      <c r="EIA31" s="410"/>
      <c r="EIB31" s="410"/>
      <c r="EIC31" s="410"/>
      <c r="EID31" s="410"/>
      <c r="EIE31" s="410"/>
      <c r="EIF31" s="410"/>
      <c r="EIG31" s="410"/>
      <c r="EIH31" s="410"/>
      <c r="EII31" s="410"/>
      <c r="EIJ31" s="410"/>
      <c r="EIK31" s="410"/>
      <c r="EIL31" s="410"/>
      <c r="EIM31" s="410"/>
      <c r="EIN31" s="410"/>
      <c r="EIO31" s="410"/>
      <c r="EIP31" s="410"/>
      <c r="EIQ31" s="410"/>
      <c r="EIR31" s="410"/>
      <c r="EIS31" s="410"/>
      <c r="EIT31" s="410"/>
      <c r="EIU31" s="410"/>
      <c r="EIV31" s="410"/>
      <c r="EIW31" s="410"/>
      <c r="EIX31" s="410"/>
      <c r="EIY31" s="410"/>
      <c r="EIZ31" s="410"/>
      <c r="EJA31" s="410"/>
      <c r="EJB31" s="410"/>
      <c r="EJC31" s="410"/>
      <c r="EJD31" s="410"/>
      <c r="EJE31" s="410"/>
      <c r="EJF31" s="410"/>
      <c r="EJG31" s="410"/>
      <c r="EJH31" s="410"/>
      <c r="EJI31" s="410"/>
      <c r="EJJ31" s="410"/>
      <c r="EJK31" s="410"/>
      <c r="EJL31" s="410"/>
      <c r="EJM31" s="410"/>
      <c r="EJN31" s="410"/>
      <c r="EJO31" s="410"/>
      <c r="EJP31" s="410"/>
      <c r="EJQ31" s="410"/>
      <c r="EJR31" s="410"/>
      <c r="EJS31" s="410"/>
      <c r="EJT31" s="410"/>
      <c r="EJU31" s="410"/>
      <c r="EJV31" s="410"/>
      <c r="EJW31" s="410"/>
      <c r="EJX31" s="410"/>
      <c r="EJY31" s="410"/>
      <c r="EJZ31" s="410"/>
      <c r="EKA31" s="410"/>
      <c r="EKB31" s="410"/>
      <c r="EKC31" s="410"/>
      <c r="EKD31" s="410"/>
      <c r="EKE31" s="410"/>
      <c r="EKF31" s="410"/>
      <c r="EKG31" s="410"/>
      <c r="EKH31" s="410"/>
      <c r="EKI31" s="410"/>
      <c r="EKJ31" s="410"/>
      <c r="EKK31" s="410"/>
      <c r="EKL31" s="410"/>
      <c r="EKM31" s="410"/>
      <c r="EKN31" s="410"/>
      <c r="EKO31" s="410"/>
      <c r="EKP31" s="410"/>
      <c r="EKQ31" s="410"/>
      <c r="EKR31" s="410"/>
      <c r="EKS31" s="410"/>
      <c r="EKT31" s="410"/>
      <c r="EKU31" s="410"/>
      <c r="EKV31" s="410"/>
      <c r="EKW31" s="410"/>
      <c r="EKX31" s="410"/>
      <c r="EKY31" s="410"/>
      <c r="EKZ31" s="410"/>
      <c r="ELA31" s="410"/>
      <c r="ELB31" s="410"/>
      <c r="ELC31" s="410"/>
      <c r="ELD31" s="410"/>
      <c r="ELE31" s="410"/>
      <c r="ELF31" s="410"/>
      <c r="ELG31" s="410"/>
      <c r="ELH31" s="410"/>
      <c r="ELI31" s="410"/>
      <c r="ELJ31" s="410"/>
      <c r="ELK31" s="410"/>
      <c r="ELL31" s="410"/>
      <c r="ELM31" s="410"/>
      <c r="ELN31" s="410"/>
      <c r="ELO31" s="410"/>
      <c r="ELP31" s="410"/>
      <c r="ELQ31" s="410"/>
      <c r="ELR31" s="410"/>
      <c r="ELS31" s="410"/>
      <c r="ELT31" s="410"/>
      <c r="ELU31" s="410"/>
      <c r="ELV31" s="410"/>
      <c r="ELW31" s="410"/>
      <c r="ELX31" s="410"/>
      <c r="ELY31" s="410"/>
      <c r="ELZ31" s="410"/>
      <c r="EMA31" s="410"/>
      <c r="EMB31" s="410"/>
      <c r="EMC31" s="410"/>
      <c r="EMD31" s="410"/>
      <c r="EME31" s="410"/>
      <c r="EMF31" s="410"/>
      <c r="EMG31" s="410"/>
      <c r="EMH31" s="410"/>
      <c r="EMI31" s="410"/>
      <c r="EMJ31" s="410"/>
      <c r="EMK31" s="410"/>
      <c r="EML31" s="410"/>
      <c r="EMM31" s="410"/>
      <c r="EMN31" s="410"/>
      <c r="EMO31" s="410"/>
      <c r="EMP31" s="410"/>
      <c r="EMQ31" s="410"/>
      <c r="EMR31" s="410"/>
      <c r="EMS31" s="410"/>
      <c r="EMT31" s="410"/>
      <c r="EMU31" s="410"/>
      <c r="EMV31" s="410"/>
      <c r="EMW31" s="410"/>
      <c r="EMX31" s="410"/>
      <c r="EMY31" s="410"/>
      <c r="EMZ31" s="410"/>
      <c r="ENA31" s="410"/>
      <c r="ENB31" s="410"/>
      <c r="ENC31" s="410"/>
      <c r="END31" s="410"/>
      <c r="ENE31" s="410"/>
      <c r="ENF31" s="410"/>
      <c r="ENG31" s="410"/>
      <c r="ENH31" s="410"/>
      <c r="ENI31" s="410"/>
      <c r="ENJ31" s="410"/>
      <c r="ENK31" s="410"/>
      <c r="ENL31" s="410"/>
      <c r="ENM31" s="410"/>
      <c r="ENN31" s="410"/>
      <c r="ENO31" s="410"/>
      <c r="ENP31" s="410"/>
      <c r="ENQ31" s="410"/>
      <c r="ENR31" s="410"/>
      <c r="ENS31" s="410"/>
      <c r="ENT31" s="410"/>
      <c r="ENU31" s="410"/>
      <c r="ENV31" s="410"/>
      <c r="ENW31" s="410"/>
      <c r="ENX31" s="410"/>
      <c r="ENY31" s="410"/>
      <c r="ENZ31" s="410"/>
      <c r="EOA31" s="410"/>
      <c r="EOB31" s="410"/>
      <c r="EOC31" s="410"/>
      <c r="EOD31" s="410"/>
      <c r="EOE31" s="410"/>
      <c r="EOF31" s="410"/>
      <c r="EOG31" s="410"/>
      <c r="EOH31" s="410"/>
      <c r="EOI31" s="410"/>
      <c r="EOJ31" s="410"/>
      <c r="EOK31" s="410"/>
      <c r="EOL31" s="410"/>
      <c r="EOM31" s="410"/>
      <c r="EON31" s="410"/>
      <c r="EOO31" s="410"/>
      <c r="EOP31" s="410"/>
      <c r="EOQ31" s="410"/>
      <c r="EOR31" s="410"/>
      <c r="EOS31" s="410"/>
      <c r="EOT31" s="410"/>
      <c r="EOU31" s="410"/>
      <c r="EOV31" s="410"/>
      <c r="EOW31" s="410"/>
      <c r="EOX31" s="410"/>
      <c r="EOY31" s="410"/>
      <c r="EOZ31" s="410"/>
      <c r="EPA31" s="410"/>
      <c r="EPB31" s="410"/>
      <c r="EPC31" s="410"/>
      <c r="EPD31" s="410"/>
      <c r="EPE31" s="410"/>
      <c r="EPF31" s="410"/>
      <c r="EPG31" s="410"/>
      <c r="EPH31" s="410"/>
      <c r="EPI31" s="410"/>
      <c r="EPJ31" s="410"/>
      <c r="EPK31" s="410"/>
      <c r="EPL31" s="410"/>
      <c r="EPM31" s="410"/>
      <c r="EPN31" s="410"/>
      <c r="EPO31" s="410"/>
      <c r="EPP31" s="410"/>
      <c r="EPQ31" s="410"/>
      <c r="EPR31" s="410"/>
      <c r="EPS31" s="410"/>
      <c r="EPT31" s="410"/>
      <c r="EPU31" s="410"/>
      <c r="EPV31" s="410"/>
      <c r="EPW31" s="410"/>
      <c r="EPX31" s="410"/>
      <c r="EPY31" s="410"/>
      <c r="EPZ31" s="410"/>
      <c r="EQA31" s="410"/>
      <c r="EQB31" s="410"/>
      <c r="EQC31" s="410"/>
      <c r="EQD31" s="410"/>
      <c r="EQE31" s="410"/>
      <c r="EQF31" s="410"/>
      <c r="EQG31" s="410"/>
      <c r="EQH31" s="410"/>
      <c r="EQI31" s="410"/>
      <c r="EQJ31" s="410"/>
      <c r="EQK31" s="410"/>
      <c r="EQL31" s="410"/>
      <c r="EQM31" s="410"/>
      <c r="EQN31" s="410"/>
      <c r="EQO31" s="410"/>
      <c r="EQP31" s="410"/>
      <c r="EQQ31" s="410"/>
      <c r="EQR31" s="410"/>
      <c r="EQS31" s="410"/>
      <c r="EQT31" s="410"/>
      <c r="EQU31" s="410"/>
      <c r="EQV31" s="410"/>
      <c r="EQW31" s="410"/>
      <c r="EQX31" s="410"/>
      <c r="EQY31" s="410"/>
      <c r="EQZ31" s="410"/>
      <c r="ERA31" s="410"/>
      <c r="ERB31" s="410"/>
      <c r="ERC31" s="410"/>
      <c r="ERD31" s="410"/>
      <c r="ERE31" s="410"/>
      <c r="ERF31" s="410"/>
      <c r="ERG31" s="410"/>
      <c r="ERH31" s="410"/>
      <c r="ERI31" s="410"/>
      <c r="ERJ31" s="410"/>
      <c r="ERK31" s="410"/>
      <c r="ERL31" s="410"/>
      <c r="ERM31" s="410"/>
      <c r="ERN31" s="410"/>
      <c r="ERO31" s="410"/>
      <c r="ERP31" s="410"/>
      <c r="ERQ31" s="410"/>
      <c r="ERR31" s="410"/>
      <c r="ERS31" s="410"/>
      <c r="ERT31" s="410"/>
      <c r="ERU31" s="410"/>
      <c r="ERV31" s="410"/>
      <c r="ERW31" s="410"/>
      <c r="ERX31" s="410"/>
      <c r="ERY31" s="410"/>
      <c r="ERZ31" s="410"/>
      <c r="ESA31" s="410"/>
      <c r="ESB31" s="410"/>
      <c r="ESC31" s="410"/>
      <c r="ESD31" s="410"/>
      <c r="ESE31" s="410"/>
      <c r="ESF31" s="410"/>
      <c r="ESG31" s="410"/>
      <c r="ESH31" s="410"/>
      <c r="ESI31" s="410"/>
      <c r="ESJ31" s="410"/>
      <c r="ESK31" s="410"/>
      <c r="ESL31" s="410"/>
      <c r="ESM31" s="410"/>
      <c r="ESN31" s="410"/>
      <c r="ESO31" s="410"/>
      <c r="ESP31" s="410"/>
      <c r="ESQ31" s="410"/>
      <c r="ESR31" s="410"/>
      <c r="ESS31" s="410"/>
      <c r="EST31" s="410"/>
      <c r="ESU31" s="410"/>
      <c r="ESV31" s="410"/>
      <c r="ESW31" s="410"/>
      <c r="ESX31" s="410"/>
      <c r="ESY31" s="410"/>
      <c r="ESZ31" s="410"/>
      <c r="ETA31" s="410"/>
      <c r="ETB31" s="410"/>
      <c r="ETC31" s="410"/>
      <c r="ETD31" s="410"/>
      <c r="ETE31" s="410"/>
      <c r="ETF31" s="410"/>
      <c r="ETG31" s="410"/>
      <c r="ETH31" s="410"/>
      <c r="ETI31" s="410"/>
      <c r="ETJ31" s="410"/>
      <c r="ETK31" s="410"/>
      <c r="ETL31" s="410"/>
      <c r="ETM31" s="410"/>
      <c r="ETN31" s="410"/>
      <c r="ETO31" s="410"/>
      <c r="ETP31" s="410"/>
      <c r="ETQ31" s="410"/>
      <c r="ETR31" s="410"/>
      <c r="ETS31" s="410"/>
      <c r="ETT31" s="410"/>
      <c r="ETU31" s="410"/>
      <c r="ETV31" s="410"/>
      <c r="ETW31" s="410"/>
      <c r="ETX31" s="410"/>
      <c r="ETY31" s="410"/>
      <c r="ETZ31" s="410"/>
      <c r="EUA31" s="410"/>
      <c r="EUB31" s="410"/>
      <c r="EUC31" s="410"/>
      <c r="EUD31" s="410"/>
      <c r="EUE31" s="410"/>
      <c r="EUF31" s="410"/>
      <c r="EUG31" s="410"/>
      <c r="EUH31" s="410"/>
      <c r="EUI31" s="410"/>
      <c r="EUJ31" s="410"/>
      <c r="EUK31" s="410"/>
      <c r="EUL31" s="410"/>
      <c r="EUM31" s="410"/>
      <c r="EUN31" s="410"/>
      <c r="EUO31" s="410"/>
      <c r="EUP31" s="410"/>
      <c r="EUQ31" s="410"/>
      <c r="EUR31" s="410"/>
      <c r="EUS31" s="410"/>
      <c r="EUT31" s="410"/>
      <c r="EUU31" s="410"/>
      <c r="EUV31" s="410"/>
      <c r="EUW31" s="410"/>
      <c r="EUX31" s="410"/>
      <c r="EUY31" s="410"/>
      <c r="EUZ31" s="410"/>
      <c r="EVA31" s="410"/>
      <c r="EVB31" s="410"/>
      <c r="EVC31" s="410"/>
      <c r="EVD31" s="410"/>
      <c r="EVE31" s="410"/>
      <c r="EVF31" s="410"/>
      <c r="EVG31" s="410"/>
      <c r="EVH31" s="410"/>
      <c r="EVI31" s="410"/>
      <c r="EVJ31" s="410"/>
      <c r="EVK31" s="410"/>
      <c r="EVL31" s="410"/>
      <c r="EVM31" s="410"/>
      <c r="EVN31" s="410"/>
      <c r="EVO31" s="410"/>
      <c r="EVP31" s="410"/>
      <c r="EVQ31" s="410"/>
      <c r="EVR31" s="410"/>
      <c r="EVS31" s="410"/>
      <c r="EVT31" s="410"/>
      <c r="EVU31" s="410"/>
      <c r="EVV31" s="410"/>
      <c r="EVW31" s="410"/>
      <c r="EVX31" s="410"/>
      <c r="EVY31" s="410"/>
      <c r="EVZ31" s="410"/>
      <c r="EWA31" s="410"/>
      <c r="EWB31" s="410"/>
      <c r="EWC31" s="410"/>
      <c r="EWD31" s="410"/>
      <c r="EWE31" s="410"/>
      <c r="EWF31" s="410"/>
      <c r="EWG31" s="410"/>
      <c r="EWH31" s="410"/>
      <c r="EWI31" s="410"/>
      <c r="EWJ31" s="410"/>
      <c r="EWK31" s="410"/>
      <c r="EWL31" s="410"/>
      <c r="EWM31" s="410"/>
      <c r="EWN31" s="410"/>
      <c r="EWO31" s="410"/>
      <c r="EWP31" s="410"/>
      <c r="EWQ31" s="410"/>
      <c r="EWR31" s="410"/>
      <c r="EWS31" s="410"/>
      <c r="EWT31" s="410"/>
      <c r="EWU31" s="410"/>
      <c r="EWV31" s="410"/>
      <c r="EWW31" s="410"/>
      <c r="EWX31" s="410"/>
      <c r="EWY31" s="410"/>
      <c r="EWZ31" s="410"/>
      <c r="EXA31" s="410"/>
      <c r="EXB31" s="410"/>
      <c r="EXC31" s="410"/>
      <c r="EXD31" s="410"/>
      <c r="EXE31" s="410"/>
      <c r="EXF31" s="410"/>
      <c r="EXG31" s="410"/>
      <c r="EXH31" s="410"/>
      <c r="EXI31" s="410"/>
      <c r="EXJ31" s="410"/>
      <c r="EXK31" s="410"/>
      <c r="EXL31" s="410"/>
      <c r="EXM31" s="410"/>
      <c r="EXN31" s="410"/>
      <c r="EXO31" s="410"/>
      <c r="EXP31" s="410"/>
      <c r="EXQ31" s="410"/>
      <c r="EXR31" s="410"/>
      <c r="EXS31" s="410"/>
      <c r="EXT31" s="410"/>
      <c r="EXU31" s="410"/>
      <c r="EXV31" s="410"/>
      <c r="EXW31" s="410"/>
      <c r="EXX31" s="410"/>
      <c r="EXY31" s="410"/>
      <c r="EXZ31" s="410"/>
      <c r="EYA31" s="410"/>
      <c r="EYB31" s="410"/>
      <c r="EYC31" s="410"/>
      <c r="EYD31" s="410"/>
      <c r="EYE31" s="410"/>
      <c r="EYF31" s="410"/>
      <c r="EYG31" s="410"/>
      <c r="EYH31" s="410"/>
      <c r="EYI31" s="410"/>
      <c r="EYJ31" s="410"/>
      <c r="EYK31" s="410"/>
      <c r="EYL31" s="410"/>
      <c r="EYM31" s="410"/>
      <c r="EYN31" s="410"/>
      <c r="EYO31" s="410"/>
      <c r="EYP31" s="410"/>
      <c r="EYQ31" s="410"/>
      <c r="EYR31" s="410"/>
      <c r="EYS31" s="410"/>
      <c r="EYT31" s="410"/>
      <c r="EYU31" s="410"/>
      <c r="EYV31" s="410"/>
      <c r="EYW31" s="410"/>
      <c r="EYX31" s="410"/>
      <c r="EYY31" s="410"/>
      <c r="EYZ31" s="410"/>
      <c r="EZA31" s="410"/>
      <c r="EZB31" s="410"/>
      <c r="EZC31" s="410"/>
      <c r="EZD31" s="410"/>
      <c r="EZE31" s="410"/>
      <c r="EZF31" s="410"/>
      <c r="EZG31" s="410"/>
      <c r="EZH31" s="410"/>
      <c r="EZI31" s="410"/>
      <c r="EZJ31" s="410"/>
      <c r="EZK31" s="410"/>
      <c r="EZL31" s="410"/>
      <c r="EZM31" s="410"/>
      <c r="EZN31" s="410"/>
      <c r="EZO31" s="410"/>
      <c r="EZP31" s="410"/>
      <c r="EZQ31" s="410"/>
      <c r="EZR31" s="410"/>
      <c r="EZS31" s="410"/>
      <c r="EZT31" s="410"/>
      <c r="EZU31" s="410"/>
      <c r="EZV31" s="410"/>
      <c r="EZW31" s="410"/>
      <c r="EZX31" s="410"/>
      <c r="EZY31" s="410"/>
      <c r="EZZ31" s="410"/>
      <c r="FAA31" s="410"/>
      <c r="FAB31" s="410"/>
      <c r="FAC31" s="410"/>
      <c r="FAD31" s="410"/>
      <c r="FAE31" s="410"/>
      <c r="FAF31" s="410"/>
      <c r="FAG31" s="410"/>
      <c r="FAH31" s="410"/>
      <c r="FAI31" s="410"/>
      <c r="FAJ31" s="410"/>
      <c r="FAK31" s="410"/>
      <c r="FAL31" s="410"/>
      <c r="FAM31" s="410"/>
      <c r="FAN31" s="410"/>
      <c r="FAO31" s="410"/>
      <c r="FAP31" s="410"/>
      <c r="FAQ31" s="410"/>
      <c r="FAR31" s="410"/>
      <c r="FAS31" s="410"/>
      <c r="FAT31" s="410"/>
      <c r="FAU31" s="410"/>
      <c r="FAV31" s="410"/>
      <c r="FAW31" s="410"/>
      <c r="FAX31" s="410"/>
      <c r="FAY31" s="410"/>
      <c r="FAZ31" s="410"/>
      <c r="FBA31" s="410"/>
      <c r="FBB31" s="410"/>
      <c r="FBC31" s="410"/>
      <c r="FBD31" s="410"/>
      <c r="FBE31" s="410"/>
      <c r="FBF31" s="410"/>
      <c r="FBG31" s="410"/>
      <c r="FBH31" s="410"/>
      <c r="FBI31" s="410"/>
      <c r="FBJ31" s="410"/>
      <c r="FBK31" s="410"/>
      <c r="FBL31" s="410"/>
      <c r="FBM31" s="410"/>
      <c r="FBN31" s="410"/>
      <c r="FBO31" s="410"/>
      <c r="FBP31" s="410"/>
      <c r="FBQ31" s="410"/>
      <c r="FBR31" s="410"/>
      <c r="FBS31" s="410"/>
      <c r="FBT31" s="410"/>
      <c r="FBU31" s="410"/>
      <c r="FBV31" s="410"/>
      <c r="FBW31" s="410"/>
      <c r="FBX31" s="410"/>
      <c r="FBY31" s="410"/>
      <c r="FBZ31" s="410"/>
      <c r="FCA31" s="410"/>
      <c r="FCB31" s="410"/>
      <c r="FCC31" s="410"/>
      <c r="FCD31" s="410"/>
      <c r="FCE31" s="410"/>
      <c r="FCF31" s="410"/>
      <c r="FCG31" s="410"/>
      <c r="FCH31" s="410"/>
      <c r="FCI31" s="410"/>
      <c r="FCJ31" s="410"/>
      <c r="FCK31" s="410"/>
      <c r="FCL31" s="410"/>
      <c r="FCM31" s="410"/>
      <c r="FCN31" s="410"/>
      <c r="FCO31" s="410"/>
      <c r="FCP31" s="410"/>
      <c r="FCQ31" s="410"/>
      <c r="FCR31" s="410"/>
      <c r="FCS31" s="410"/>
      <c r="FCT31" s="410"/>
      <c r="FCU31" s="410"/>
      <c r="FCV31" s="410"/>
      <c r="FCW31" s="410"/>
      <c r="FCX31" s="410"/>
      <c r="FCY31" s="410"/>
      <c r="FCZ31" s="410"/>
      <c r="FDA31" s="410"/>
      <c r="FDB31" s="410"/>
      <c r="FDC31" s="410"/>
      <c r="FDD31" s="410"/>
      <c r="FDE31" s="410"/>
      <c r="FDF31" s="410"/>
      <c r="FDG31" s="410"/>
      <c r="FDH31" s="410"/>
      <c r="FDI31" s="410"/>
      <c r="FDJ31" s="410"/>
      <c r="FDK31" s="410"/>
      <c r="FDL31" s="410"/>
      <c r="FDM31" s="410"/>
      <c r="FDN31" s="410"/>
      <c r="FDO31" s="410"/>
      <c r="FDP31" s="410"/>
      <c r="FDQ31" s="410"/>
      <c r="FDR31" s="410"/>
      <c r="FDS31" s="410"/>
      <c r="FDT31" s="410"/>
      <c r="FDU31" s="410"/>
      <c r="FDV31" s="410"/>
      <c r="FDW31" s="410"/>
      <c r="FDX31" s="410"/>
      <c r="FDY31" s="410"/>
      <c r="FDZ31" s="410"/>
      <c r="FEA31" s="410"/>
      <c r="FEB31" s="410"/>
      <c r="FEC31" s="410"/>
      <c r="FED31" s="410"/>
      <c r="FEE31" s="410"/>
      <c r="FEF31" s="410"/>
      <c r="FEG31" s="410"/>
      <c r="FEH31" s="410"/>
      <c r="FEI31" s="410"/>
      <c r="FEJ31" s="410"/>
      <c r="FEK31" s="410"/>
      <c r="FEL31" s="410"/>
      <c r="FEM31" s="410"/>
      <c r="FEN31" s="410"/>
      <c r="FEO31" s="410"/>
      <c r="FEP31" s="410"/>
      <c r="FEQ31" s="410"/>
      <c r="FER31" s="410"/>
      <c r="FES31" s="410"/>
      <c r="FET31" s="410"/>
      <c r="FEU31" s="410"/>
      <c r="FEV31" s="410"/>
      <c r="FEW31" s="410"/>
      <c r="FEX31" s="410"/>
      <c r="FEY31" s="410"/>
      <c r="FEZ31" s="410"/>
      <c r="FFA31" s="410"/>
      <c r="FFB31" s="410"/>
      <c r="FFC31" s="410"/>
      <c r="FFD31" s="410"/>
      <c r="FFE31" s="410"/>
      <c r="FFF31" s="410"/>
      <c r="FFG31" s="410"/>
      <c r="FFH31" s="410"/>
      <c r="FFI31" s="410"/>
      <c r="FFJ31" s="410"/>
      <c r="FFK31" s="410"/>
      <c r="FFL31" s="410"/>
      <c r="FFM31" s="410"/>
      <c r="FFN31" s="410"/>
      <c r="FFO31" s="410"/>
      <c r="FFP31" s="410"/>
      <c r="FFQ31" s="410"/>
      <c r="FFR31" s="410"/>
      <c r="FFS31" s="410"/>
      <c r="FFT31" s="410"/>
      <c r="FFU31" s="410"/>
      <c r="FFV31" s="410"/>
      <c r="FFW31" s="410"/>
      <c r="FFX31" s="410"/>
      <c r="FFY31" s="410"/>
      <c r="FFZ31" s="410"/>
      <c r="FGA31" s="410"/>
      <c r="FGB31" s="410"/>
      <c r="FGC31" s="410"/>
      <c r="FGD31" s="410"/>
      <c r="FGE31" s="410"/>
      <c r="FGF31" s="410"/>
      <c r="FGG31" s="410"/>
      <c r="FGH31" s="410"/>
      <c r="FGI31" s="410"/>
      <c r="FGJ31" s="410"/>
      <c r="FGK31" s="410"/>
      <c r="FGL31" s="410"/>
      <c r="FGM31" s="410"/>
      <c r="FGN31" s="410"/>
      <c r="FGO31" s="410"/>
      <c r="FGP31" s="410"/>
      <c r="FGQ31" s="410"/>
      <c r="FGR31" s="410"/>
      <c r="FGS31" s="410"/>
      <c r="FGT31" s="410"/>
      <c r="FGU31" s="410"/>
      <c r="FGV31" s="410"/>
      <c r="FGW31" s="410"/>
      <c r="FGX31" s="410"/>
      <c r="FGY31" s="410"/>
      <c r="FGZ31" s="410"/>
      <c r="FHA31" s="410"/>
      <c r="FHB31" s="410"/>
      <c r="FHC31" s="410"/>
      <c r="FHD31" s="410"/>
      <c r="FHE31" s="410"/>
      <c r="FHF31" s="410"/>
      <c r="FHG31" s="410"/>
      <c r="FHH31" s="410"/>
      <c r="FHI31" s="410"/>
      <c r="FHJ31" s="410"/>
      <c r="FHK31" s="410"/>
      <c r="FHL31" s="410"/>
      <c r="FHM31" s="410"/>
      <c r="FHN31" s="410"/>
      <c r="FHO31" s="410"/>
      <c r="FHP31" s="410"/>
      <c r="FHQ31" s="410"/>
      <c r="FHR31" s="410"/>
      <c r="FHS31" s="410"/>
      <c r="FHT31" s="410"/>
      <c r="FHU31" s="410"/>
      <c r="FHV31" s="410"/>
      <c r="FHW31" s="410"/>
      <c r="FHX31" s="410"/>
      <c r="FHY31" s="410"/>
      <c r="FHZ31" s="410"/>
      <c r="FIA31" s="410"/>
      <c r="FIB31" s="410"/>
      <c r="FIC31" s="410"/>
      <c r="FID31" s="410"/>
      <c r="FIE31" s="410"/>
      <c r="FIF31" s="410"/>
      <c r="FIG31" s="410"/>
      <c r="FIH31" s="410"/>
      <c r="FII31" s="410"/>
      <c r="FIJ31" s="410"/>
      <c r="FIK31" s="410"/>
      <c r="FIL31" s="410"/>
      <c r="FIM31" s="410"/>
      <c r="FIN31" s="410"/>
      <c r="FIO31" s="410"/>
      <c r="FIP31" s="410"/>
      <c r="FIQ31" s="410"/>
      <c r="FIR31" s="410"/>
      <c r="FIS31" s="410"/>
      <c r="FIT31" s="410"/>
      <c r="FIU31" s="410"/>
      <c r="FIV31" s="410"/>
      <c r="FIW31" s="410"/>
      <c r="FIX31" s="410"/>
      <c r="FIY31" s="410"/>
      <c r="FIZ31" s="410"/>
      <c r="FJA31" s="410"/>
      <c r="FJB31" s="410"/>
      <c r="FJC31" s="410"/>
      <c r="FJD31" s="410"/>
      <c r="FJE31" s="410"/>
      <c r="FJF31" s="410"/>
      <c r="FJG31" s="410"/>
      <c r="FJH31" s="410"/>
      <c r="FJI31" s="410"/>
      <c r="FJJ31" s="410"/>
      <c r="FJK31" s="410"/>
      <c r="FJL31" s="410"/>
      <c r="FJM31" s="410"/>
      <c r="FJN31" s="410"/>
      <c r="FJO31" s="410"/>
      <c r="FJP31" s="410"/>
      <c r="FJQ31" s="410"/>
      <c r="FJR31" s="410"/>
      <c r="FJS31" s="410"/>
      <c r="FJT31" s="410"/>
      <c r="FJU31" s="410"/>
      <c r="FJV31" s="410"/>
      <c r="FJW31" s="410"/>
      <c r="FJX31" s="410"/>
      <c r="FJY31" s="410"/>
      <c r="FJZ31" s="410"/>
      <c r="FKA31" s="410"/>
      <c r="FKB31" s="410"/>
      <c r="FKC31" s="410"/>
      <c r="FKD31" s="410"/>
      <c r="FKE31" s="410"/>
      <c r="FKF31" s="410"/>
      <c r="FKG31" s="410"/>
      <c r="FKH31" s="410"/>
      <c r="FKI31" s="410"/>
      <c r="FKJ31" s="410"/>
      <c r="FKK31" s="410"/>
      <c r="FKL31" s="410"/>
      <c r="FKM31" s="410"/>
      <c r="FKN31" s="410"/>
      <c r="FKO31" s="410"/>
      <c r="FKP31" s="410"/>
      <c r="FKQ31" s="410"/>
      <c r="FKR31" s="410"/>
      <c r="FKS31" s="410"/>
      <c r="FKT31" s="410"/>
      <c r="FKU31" s="410"/>
      <c r="FKV31" s="410"/>
      <c r="FKW31" s="410"/>
      <c r="FKX31" s="410"/>
      <c r="FKY31" s="410"/>
      <c r="FKZ31" s="410"/>
      <c r="FLA31" s="410"/>
      <c r="FLB31" s="410"/>
      <c r="FLC31" s="410"/>
      <c r="FLD31" s="410"/>
      <c r="FLE31" s="410"/>
      <c r="FLF31" s="410"/>
      <c r="FLG31" s="410"/>
      <c r="FLH31" s="410"/>
      <c r="FLI31" s="410"/>
      <c r="FLJ31" s="410"/>
      <c r="FLK31" s="410"/>
      <c r="FLL31" s="410"/>
      <c r="FLM31" s="410"/>
      <c r="FLN31" s="410"/>
      <c r="FLO31" s="410"/>
      <c r="FLP31" s="410"/>
      <c r="FLQ31" s="410"/>
      <c r="FLR31" s="410"/>
      <c r="FLS31" s="410"/>
      <c r="FLT31" s="410"/>
      <c r="FLU31" s="410"/>
      <c r="FLV31" s="410"/>
      <c r="FLW31" s="410"/>
      <c r="FLX31" s="410"/>
      <c r="FLY31" s="410"/>
      <c r="FLZ31" s="410"/>
      <c r="FMA31" s="410"/>
      <c r="FMB31" s="410"/>
      <c r="FMC31" s="410"/>
      <c r="FMD31" s="410"/>
      <c r="FME31" s="410"/>
      <c r="FMF31" s="410"/>
      <c r="FMG31" s="410"/>
      <c r="FMH31" s="410"/>
      <c r="FMI31" s="410"/>
      <c r="FMJ31" s="410"/>
      <c r="FMK31" s="410"/>
      <c r="FML31" s="410"/>
      <c r="FMM31" s="410"/>
      <c r="FMN31" s="410"/>
      <c r="FMO31" s="410"/>
      <c r="FMP31" s="410"/>
      <c r="FMQ31" s="410"/>
      <c r="FMR31" s="410"/>
      <c r="FMS31" s="410"/>
      <c r="FMT31" s="410"/>
      <c r="FMU31" s="410"/>
      <c r="FMV31" s="410"/>
      <c r="FMW31" s="410"/>
      <c r="FMX31" s="410"/>
      <c r="FMY31" s="410"/>
      <c r="FMZ31" s="410"/>
      <c r="FNA31" s="410"/>
      <c r="FNB31" s="410"/>
      <c r="FNC31" s="410"/>
      <c r="FND31" s="410"/>
      <c r="FNE31" s="410"/>
      <c r="FNF31" s="410"/>
      <c r="FNG31" s="410"/>
      <c r="FNH31" s="410"/>
      <c r="FNI31" s="410"/>
      <c r="FNJ31" s="410"/>
      <c r="FNK31" s="410"/>
      <c r="FNL31" s="410"/>
      <c r="FNM31" s="410"/>
      <c r="FNN31" s="410"/>
      <c r="FNO31" s="410"/>
      <c r="FNP31" s="410"/>
      <c r="FNQ31" s="410"/>
      <c r="FNR31" s="410"/>
      <c r="FNS31" s="410"/>
      <c r="FNT31" s="410"/>
      <c r="FNU31" s="410"/>
      <c r="FNV31" s="410"/>
      <c r="FNW31" s="410"/>
      <c r="FNX31" s="410"/>
      <c r="FNY31" s="410"/>
      <c r="FNZ31" s="410"/>
      <c r="FOA31" s="410"/>
      <c r="FOB31" s="410"/>
      <c r="FOC31" s="410"/>
      <c r="FOD31" s="410"/>
      <c r="FOE31" s="410"/>
      <c r="FOF31" s="410"/>
      <c r="FOG31" s="410"/>
      <c r="FOH31" s="410"/>
      <c r="FOI31" s="410"/>
      <c r="FOJ31" s="410"/>
      <c r="FOK31" s="410"/>
      <c r="FOL31" s="410"/>
      <c r="FOM31" s="410"/>
      <c r="FON31" s="410"/>
      <c r="FOO31" s="410"/>
      <c r="FOP31" s="410"/>
      <c r="FOQ31" s="410"/>
      <c r="FOR31" s="410"/>
      <c r="FOS31" s="410"/>
      <c r="FOT31" s="410"/>
      <c r="FOU31" s="410"/>
      <c r="FOV31" s="410"/>
      <c r="FOW31" s="410"/>
      <c r="FOX31" s="410"/>
      <c r="FOY31" s="410"/>
      <c r="FOZ31" s="410"/>
      <c r="FPA31" s="410"/>
      <c r="FPB31" s="410"/>
      <c r="FPC31" s="410"/>
      <c r="FPD31" s="410"/>
      <c r="FPE31" s="410"/>
      <c r="FPF31" s="410"/>
      <c r="FPG31" s="410"/>
      <c r="FPH31" s="410"/>
      <c r="FPI31" s="410"/>
      <c r="FPJ31" s="410"/>
      <c r="FPK31" s="410"/>
      <c r="FPL31" s="410"/>
      <c r="FPM31" s="410"/>
      <c r="FPN31" s="410"/>
      <c r="FPO31" s="410"/>
      <c r="FPP31" s="410"/>
      <c r="FPQ31" s="410"/>
      <c r="FPR31" s="410"/>
      <c r="FPS31" s="410"/>
      <c r="FPT31" s="410"/>
      <c r="FPU31" s="410"/>
      <c r="FPV31" s="410"/>
      <c r="FPW31" s="410"/>
      <c r="FPX31" s="410"/>
      <c r="FPY31" s="410"/>
      <c r="FPZ31" s="410"/>
      <c r="FQA31" s="410"/>
      <c r="FQB31" s="410"/>
      <c r="FQC31" s="410"/>
      <c r="FQD31" s="410"/>
      <c r="FQE31" s="410"/>
      <c r="FQF31" s="410"/>
      <c r="FQG31" s="410"/>
      <c r="FQH31" s="410"/>
      <c r="FQI31" s="410"/>
      <c r="FQJ31" s="410"/>
      <c r="FQK31" s="410"/>
      <c r="FQL31" s="410"/>
      <c r="FQM31" s="410"/>
      <c r="FQN31" s="410"/>
      <c r="FQO31" s="410"/>
      <c r="FQP31" s="410"/>
      <c r="FQQ31" s="410"/>
      <c r="FQR31" s="410"/>
      <c r="FQS31" s="410"/>
      <c r="FQT31" s="410"/>
      <c r="FQU31" s="410"/>
      <c r="FQV31" s="410"/>
      <c r="FQW31" s="410"/>
      <c r="FQX31" s="410"/>
      <c r="FQY31" s="410"/>
      <c r="FQZ31" s="410"/>
      <c r="FRA31" s="410"/>
      <c r="FRB31" s="410"/>
      <c r="FRC31" s="410"/>
      <c r="FRD31" s="410"/>
      <c r="FRE31" s="410"/>
      <c r="FRF31" s="410"/>
      <c r="FRG31" s="410"/>
      <c r="FRH31" s="410"/>
      <c r="FRI31" s="410"/>
      <c r="FRJ31" s="410"/>
      <c r="FRK31" s="410"/>
      <c r="FRL31" s="410"/>
      <c r="FRM31" s="410"/>
      <c r="FRN31" s="410"/>
      <c r="FRO31" s="410"/>
      <c r="FRP31" s="410"/>
      <c r="FRQ31" s="410"/>
      <c r="FRR31" s="410"/>
      <c r="FRS31" s="410"/>
      <c r="FRT31" s="410"/>
      <c r="FRU31" s="410"/>
      <c r="FRV31" s="410"/>
      <c r="FRW31" s="410"/>
      <c r="FRX31" s="410"/>
      <c r="FRY31" s="410"/>
      <c r="FRZ31" s="410"/>
      <c r="FSA31" s="410"/>
      <c r="FSB31" s="410"/>
      <c r="FSC31" s="410"/>
      <c r="FSD31" s="410"/>
      <c r="FSE31" s="410"/>
      <c r="FSF31" s="410"/>
      <c r="FSG31" s="410"/>
      <c r="FSH31" s="410"/>
      <c r="FSI31" s="410"/>
      <c r="FSJ31" s="410"/>
      <c r="FSK31" s="410"/>
      <c r="FSL31" s="410"/>
      <c r="FSM31" s="410"/>
      <c r="FSN31" s="410"/>
      <c r="FSO31" s="410"/>
      <c r="FSP31" s="410"/>
      <c r="FSQ31" s="410"/>
      <c r="FSR31" s="410"/>
      <c r="FSS31" s="410"/>
      <c r="FST31" s="410"/>
      <c r="FSU31" s="410"/>
      <c r="FSV31" s="410"/>
      <c r="FSW31" s="410"/>
      <c r="FSX31" s="410"/>
      <c r="FSY31" s="410"/>
      <c r="FSZ31" s="410"/>
      <c r="FTA31" s="410"/>
      <c r="FTB31" s="410"/>
      <c r="FTC31" s="410"/>
      <c r="FTD31" s="410"/>
      <c r="FTE31" s="410"/>
      <c r="FTF31" s="410"/>
      <c r="FTG31" s="410"/>
      <c r="FTH31" s="410"/>
      <c r="FTI31" s="410"/>
      <c r="FTJ31" s="410"/>
      <c r="FTK31" s="410"/>
      <c r="FTL31" s="410"/>
      <c r="FTM31" s="410"/>
      <c r="FTN31" s="410"/>
      <c r="FTO31" s="410"/>
      <c r="FTP31" s="410"/>
      <c r="FTQ31" s="410"/>
      <c r="FTR31" s="410"/>
      <c r="FTS31" s="410"/>
      <c r="FTT31" s="410"/>
      <c r="FTU31" s="410"/>
      <c r="FTV31" s="410"/>
      <c r="FTW31" s="410"/>
      <c r="FTX31" s="410"/>
      <c r="FTY31" s="410"/>
      <c r="FTZ31" s="410"/>
      <c r="FUA31" s="410"/>
      <c r="FUB31" s="410"/>
      <c r="FUC31" s="410"/>
      <c r="FUD31" s="410"/>
      <c r="FUE31" s="410"/>
      <c r="FUF31" s="410"/>
      <c r="FUG31" s="410"/>
      <c r="FUH31" s="410"/>
      <c r="FUI31" s="410"/>
      <c r="FUJ31" s="410"/>
      <c r="FUK31" s="410"/>
      <c r="FUL31" s="410"/>
      <c r="FUM31" s="410"/>
      <c r="FUN31" s="410"/>
      <c r="FUO31" s="410"/>
      <c r="FUP31" s="410"/>
      <c r="FUQ31" s="410"/>
      <c r="FUR31" s="410"/>
      <c r="FUS31" s="410"/>
      <c r="FUT31" s="410"/>
      <c r="FUU31" s="410"/>
      <c r="FUV31" s="410"/>
      <c r="FUW31" s="410"/>
      <c r="FUX31" s="410"/>
      <c r="FUY31" s="410"/>
      <c r="FUZ31" s="410"/>
      <c r="FVA31" s="410"/>
      <c r="FVB31" s="410"/>
      <c r="FVC31" s="410"/>
      <c r="FVD31" s="410"/>
      <c r="FVE31" s="410"/>
      <c r="FVF31" s="410"/>
      <c r="FVG31" s="410"/>
      <c r="FVH31" s="410"/>
      <c r="FVI31" s="410"/>
      <c r="FVJ31" s="410"/>
      <c r="FVK31" s="410"/>
      <c r="FVL31" s="410"/>
      <c r="FVM31" s="410"/>
      <c r="FVN31" s="410"/>
      <c r="FVO31" s="410"/>
      <c r="FVP31" s="410"/>
      <c r="FVQ31" s="410"/>
      <c r="FVR31" s="410"/>
      <c r="FVS31" s="410"/>
      <c r="FVT31" s="410"/>
      <c r="FVU31" s="410"/>
      <c r="FVV31" s="410"/>
      <c r="FVW31" s="410"/>
      <c r="FVX31" s="410"/>
      <c r="FVY31" s="410"/>
      <c r="FVZ31" s="410"/>
      <c r="FWA31" s="410"/>
      <c r="FWB31" s="410"/>
      <c r="FWC31" s="410"/>
      <c r="FWD31" s="410"/>
      <c r="FWE31" s="410"/>
      <c r="FWF31" s="410"/>
      <c r="FWG31" s="410"/>
      <c r="FWH31" s="410"/>
      <c r="FWI31" s="410"/>
      <c r="FWJ31" s="410"/>
      <c r="FWK31" s="410"/>
      <c r="FWL31" s="410"/>
      <c r="FWM31" s="410"/>
      <c r="FWN31" s="410"/>
      <c r="FWO31" s="410"/>
      <c r="FWP31" s="410"/>
      <c r="FWQ31" s="410"/>
      <c r="FWR31" s="410"/>
      <c r="FWS31" s="410"/>
      <c r="FWT31" s="410"/>
      <c r="FWU31" s="410"/>
      <c r="FWV31" s="410"/>
      <c r="FWW31" s="410"/>
      <c r="FWX31" s="410"/>
      <c r="FWY31" s="410"/>
      <c r="FWZ31" s="410"/>
      <c r="FXA31" s="410"/>
      <c r="FXB31" s="410"/>
      <c r="FXC31" s="410"/>
      <c r="FXD31" s="410"/>
      <c r="FXE31" s="410"/>
      <c r="FXF31" s="410"/>
      <c r="FXG31" s="410"/>
      <c r="FXH31" s="410"/>
      <c r="FXI31" s="410"/>
      <c r="FXJ31" s="410"/>
      <c r="FXK31" s="410"/>
      <c r="FXL31" s="410"/>
      <c r="FXM31" s="410"/>
      <c r="FXN31" s="410"/>
      <c r="FXO31" s="410"/>
      <c r="FXP31" s="410"/>
      <c r="FXQ31" s="410"/>
      <c r="FXR31" s="410"/>
      <c r="FXS31" s="410"/>
      <c r="FXT31" s="410"/>
      <c r="FXU31" s="410"/>
      <c r="FXV31" s="410"/>
      <c r="FXW31" s="410"/>
      <c r="FXX31" s="410"/>
      <c r="FXY31" s="410"/>
      <c r="FXZ31" s="410"/>
      <c r="FYA31" s="410"/>
      <c r="FYB31" s="410"/>
      <c r="FYC31" s="410"/>
      <c r="FYD31" s="410"/>
      <c r="FYE31" s="410"/>
      <c r="FYF31" s="410"/>
      <c r="FYG31" s="410"/>
      <c r="FYH31" s="410"/>
      <c r="FYI31" s="410"/>
      <c r="FYJ31" s="410"/>
      <c r="FYK31" s="410"/>
      <c r="FYL31" s="410"/>
      <c r="FYM31" s="410"/>
      <c r="FYN31" s="410"/>
      <c r="FYO31" s="410"/>
      <c r="FYP31" s="410"/>
      <c r="FYQ31" s="410"/>
      <c r="FYR31" s="410"/>
      <c r="FYS31" s="410"/>
      <c r="FYT31" s="410"/>
      <c r="FYU31" s="410"/>
      <c r="FYV31" s="410"/>
      <c r="FYW31" s="410"/>
      <c r="FYX31" s="410"/>
      <c r="FYY31" s="410"/>
      <c r="FYZ31" s="410"/>
      <c r="FZA31" s="410"/>
      <c r="FZB31" s="410"/>
      <c r="FZC31" s="410"/>
      <c r="FZD31" s="410"/>
      <c r="FZE31" s="410"/>
      <c r="FZF31" s="410"/>
      <c r="FZG31" s="410"/>
      <c r="FZH31" s="410"/>
      <c r="FZI31" s="410"/>
      <c r="FZJ31" s="410"/>
      <c r="FZK31" s="410"/>
      <c r="FZL31" s="410"/>
      <c r="FZM31" s="410"/>
      <c r="FZN31" s="410"/>
      <c r="FZO31" s="410"/>
      <c r="FZP31" s="410"/>
      <c r="FZQ31" s="410"/>
      <c r="FZR31" s="410"/>
      <c r="FZS31" s="410"/>
      <c r="FZT31" s="410"/>
      <c r="FZU31" s="410"/>
      <c r="FZV31" s="410"/>
      <c r="FZW31" s="410"/>
      <c r="FZX31" s="410"/>
      <c r="FZY31" s="410"/>
      <c r="FZZ31" s="410"/>
      <c r="GAA31" s="410"/>
      <c r="GAB31" s="410"/>
      <c r="GAC31" s="410"/>
      <c r="GAD31" s="410"/>
      <c r="GAE31" s="410"/>
      <c r="GAF31" s="410"/>
      <c r="GAG31" s="410"/>
      <c r="GAH31" s="410"/>
      <c r="GAI31" s="410"/>
      <c r="GAJ31" s="410"/>
      <c r="GAK31" s="410"/>
      <c r="GAL31" s="410"/>
      <c r="GAM31" s="410"/>
      <c r="GAN31" s="410"/>
      <c r="GAO31" s="410"/>
      <c r="GAP31" s="410"/>
      <c r="GAQ31" s="410"/>
      <c r="GAR31" s="410"/>
      <c r="GAS31" s="410"/>
      <c r="GAT31" s="410"/>
      <c r="GAU31" s="410"/>
      <c r="GAV31" s="410"/>
      <c r="GAW31" s="410"/>
      <c r="GAX31" s="410"/>
      <c r="GAY31" s="410"/>
      <c r="GAZ31" s="410"/>
      <c r="GBA31" s="410"/>
      <c r="GBB31" s="410"/>
      <c r="GBC31" s="410"/>
      <c r="GBD31" s="410"/>
      <c r="GBE31" s="410"/>
      <c r="GBF31" s="410"/>
      <c r="GBG31" s="410"/>
      <c r="GBH31" s="410"/>
      <c r="GBI31" s="410"/>
      <c r="GBJ31" s="410"/>
      <c r="GBK31" s="410"/>
      <c r="GBL31" s="410"/>
      <c r="GBM31" s="410"/>
      <c r="GBN31" s="410"/>
      <c r="GBO31" s="410"/>
      <c r="GBP31" s="410"/>
      <c r="GBQ31" s="410"/>
      <c r="GBR31" s="410"/>
      <c r="GBS31" s="410"/>
      <c r="GBT31" s="410"/>
      <c r="GBU31" s="410"/>
      <c r="GBV31" s="410"/>
      <c r="GBW31" s="410"/>
      <c r="GBX31" s="410"/>
      <c r="GBY31" s="410"/>
      <c r="GBZ31" s="410"/>
      <c r="GCA31" s="410"/>
      <c r="GCB31" s="410"/>
      <c r="GCC31" s="410"/>
      <c r="GCD31" s="410"/>
      <c r="GCE31" s="410"/>
      <c r="GCF31" s="410"/>
      <c r="GCG31" s="410"/>
      <c r="GCH31" s="410"/>
      <c r="GCI31" s="410"/>
      <c r="GCJ31" s="410"/>
      <c r="GCK31" s="410"/>
      <c r="GCL31" s="410"/>
      <c r="GCM31" s="410"/>
      <c r="GCN31" s="410"/>
      <c r="GCO31" s="410"/>
      <c r="GCP31" s="410"/>
      <c r="GCQ31" s="410"/>
      <c r="GCR31" s="410"/>
      <c r="GCS31" s="410"/>
      <c r="GCT31" s="410"/>
      <c r="GCU31" s="410"/>
      <c r="GCV31" s="410"/>
      <c r="GCW31" s="410"/>
      <c r="GCX31" s="410"/>
      <c r="GCY31" s="410"/>
      <c r="GCZ31" s="410"/>
      <c r="GDA31" s="410"/>
      <c r="GDB31" s="410"/>
      <c r="GDC31" s="410"/>
      <c r="GDD31" s="410"/>
      <c r="GDE31" s="410"/>
      <c r="GDF31" s="410"/>
      <c r="GDG31" s="410"/>
      <c r="GDH31" s="410"/>
      <c r="GDI31" s="410"/>
      <c r="GDJ31" s="410"/>
      <c r="GDK31" s="410"/>
      <c r="GDL31" s="410"/>
      <c r="GDM31" s="410"/>
      <c r="GDN31" s="410"/>
      <c r="GDO31" s="410"/>
      <c r="GDP31" s="410"/>
      <c r="GDQ31" s="410"/>
      <c r="GDR31" s="410"/>
      <c r="GDS31" s="410"/>
      <c r="GDT31" s="410"/>
      <c r="GDU31" s="410"/>
      <c r="GDV31" s="410"/>
      <c r="GDW31" s="410"/>
      <c r="GDX31" s="410"/>
      <c r="GDY31" s="410"/>
      <c r="GDZ31" s="410"/>
      <c r="GEA31" s="410"/>
      <c r="GEB31" s="410"/>
      <c r="GEC31" s="410"/>
      <c r="GED31" s="410"/>
      <c r="GEE31" s="410"/>
      <c r="GEF31" s="410"/>
      <c r="GEG31" s="410"/>
      <c r="GEH31" s="410"/>
      <c r="GEI31" s="410"/>
      <c r="GEJ31" s="410"/>
      <c r="GEK31" s="410"/>
      <c r="GEL31" s="410"/>
      <c r="GEM31" s="410"/>
      <c r="GEN31" s="410"/>
      <c r="GEO31" s="410"/>
      <c r="GEP31" s="410"/>
      <c r="GEQ31" s="410"/>
      <c r="GER31" s="410"/>
      <c r="GES31" s="410"/>
      <c r="GET31" s="410"/>
      <c r="GEU31" s="410"/>
      <c r="GEV31" s="410"/>
      <c r="GEW31" s="410"/>
      <c r="GEX31" s="410"/>
      <c r="GEY31" s="410"/>
      <c r="GEZ31" s="410"/>
      <c r="GFA31" s="410"/>
      <c r="GFB31" s="410"/>
      <c r="GFC31" s="410"/>
      <c r="GFD31" s="410"/>
      <c r="GFE31" s="410"/>
      <c r="GFF31" s="410"/>
      <c r="GFG31" s="410"/>
      <c r="GFH31" s="410"/>
      <c r="GFI31" s="410"/>
      <c r="GFJ31" s="410"/>
      <c r="GFK31" s="410"/>
      <c r="GFL31" s="410"/>
      <c r="GFM31" s="410"/>
      <c r="GFN31" s="410"/>
      <c r="GFO31" s="410"/>
      <c r="GFP31" s="410"/>
      <c r="GFQ31" s="410"/>
      <c r="GFR31" s="410"/>
      <c r="GFS31" s="410"/>
      <c r="GFT31" s="410"/>
      <c r="GFU31" s="410"/>
      <c r="GFV31" s="410"/>
      <c r="GFW31" s="410"/>
      <c r="GFX31" s="410"/>
      <c r="GFY31" s="410"/>
      <c r="GFZ31" s="410"/>
      <c r="GGA31" s="410"/>
      <c r="GGB31" s="410"/>
      <c r="GGC31" s="410"/>
      <c r="GGD31" s="410"/>
      <c r="GGE31" s="410"/>
      <c r="GGF31" s="410"/>
      <c r="GGG31" s="410"/>
      <c r="GGH31" s="410"/>
      <c r="GGI31" s="410"/>
      <c r="GGJ31" s="410"/>
      <c r="GGK31" s="410"/>
      <c r="GGL31" s="410"/>
      <c r="GGM31" s="410"/>
      <c r="GGN31" s="410"/>
      <c r="GGO31" s="410"/>
      <c r="GGP31" s="410"/>
      <c r="GGQ31" s="410"/>
      <c r="GGR31" s="410"/>
      <c r="GGS31" s="410"/>
      <c r="GGT31" s="410"/>
      <c r="GGU31" s="410"/>
      <c r="GGV31" s="410"/>
      <c r="GGW31" s="410"/>
      <c r="GGX31" s="410"/>
      <c r="GGY31" s="410"/>
      <c r="GGZ31" s="410"/>
      <c r="GHA31" s="410"/>
      <c r="GHB31" s="410"/>
      <c r="GHC31" s="410"/>
      <c r="GHD31" s="410"/>
      <c r="GHE31" s="410"/>
      <c r="GHF31" s="410"/>
      <c r="GHG31" s="410"/>
      <c r="GHH31" s="410"/>
      <c r="GHI31" s="410"/>
      <c r="GHJ31" s="410"/>
      <c r="GHK31" s="410"/>
      <c r="GHL31" s="410"/>
      <c r="GHM31" s="410"/>
      <c r="GHN31" s="410"/>
      <c r="GHO31" s="410"/>
      <c r="GHP31" s="410"/>
      <c r="GHQ31" s="410"/>
      <c r="GHR31" s="410"/>
      <c r="GHS31" s="410"/>
      <c r="GHT31" s="410"/>
      <c r="GHU31" s="410"/>
      <c r="GHV31" s="410"/>
      <c r="GHW31" s="410"/>
      <c r="GHX31" s="410"/>
      <c r="GHY31" s="410"/>
      <c r="GHZ31" s="410"/>
      <c r="GIA31" s="410"/>
      <c r="GIB31" s="410"/>
      <c r="GIC31" s="410"/>
      <c r="GID31" s="410"/>
      <c r="GIE31" s="410"/>
      <c r="GIF31" s="410"/>
      <c r="GIG31" s="410"/>
      <c r="GIH31" s="410"/>
      <c r="GII31" s="410"/>
      <c r="GIJ31" s="410"/>
      <c r="GIK31" s="410"/>
      <c r="GIL31" s="410"/>
      <c r="GIM31" s="410"/>
      <c r="GIN31" s="410"/>
      <c r="GIO31" s="410"/>
      <c r="GIP31" s="410"/>
      <c r="GIQ31" s="410"/>
      <c r="GIR31" s="410"/>
      <c r="GIS31" s="410"/>
      <c r="GIT31" s="410"/>
      <c r="GIU31" s="410"/>
      <c r="GIV31" s="410"/>
      <c r="GIW31" s="410"/>
      <c r="GIX31" s="410"/>
      <c r="GIY31" s="410"/>
      <c r="GIZ31" s="410"/>
      <c r="GJA31" s="410"/>
      <c r="GJB31" s="410"/>
      <c r="GJC31" s="410"/>
      <c r="GJD31" s="410"/>
      <c r="GJE31" s="410"/>
      <c r="GJF31" s="410"/>
      <c r="GJG31" s="410"/>
      <c r="GJH31" s="410"/>
      <c r="GJI31" s="410"/>
      <c r="GJJ31" s="410"/>
      <c r="GJK31" s="410"/>
      <c r="GJL31" s="410"/>
      <c r="GJM31" s="410"/>
      <c r="GJN31" s="410"/>
      <c r="GJO31" s="410"/>
      <c r="GJP31" s="410"/>
      <c r="GJQ31" s="410"/>
      <c r="GJR31" s="410"/>
      <c r="GJS31" s="410"/>
      <c r="GJT31" s="410"/>
      <c r="GJU31" s="410"/>
      <c r="GJV31" s="410"/>
      <c r="GJW31" s="410"/>
      <c r="GJX31" s="410"/>
      <c r="GJY31" s="410"/>
      <c r="GJZ31" s="410"/>
      <c r="GKA31" s="410"/>
      <c r="GKB31" s="410"/>
      <c r="GKC31" s="410"/>
      <c r="GKD31" s="410"/>
      <c r="GKE31" s="410"/>
      <c r="GKF31" s="410"/>
      <c r="GKG31" s="410"/>
      <c r="GKH31" s="410"/>
      <c r="GKI31" s="410"/>
      <c r="GKJ31" s="410"/>
      <c r="GKK31" s="410"/>
      <c r="GKL31" s="410"/>
      <c r="GKM31" s="410"/>
      <c r="GKN31" s="410"/>
      <c r="GKO31" s="410"/>
      <c r="GKP31" s="410"/>
      <c r="GKQ31" s="410"/>
      <c r="GKR31" s="410"/>
      <c r="GKS31" s="410"/>
      <c r="GKT31" s="410"/>
      <c r="GKU31" s="410"/>
      <c r="GKV31" s="410"/>
      <c r="GKW31" s="410"/>
      <c r="GKX31" s="410"/>
      <c r="GKY31" s="410"/>
      <c r="GKZ31" s="410"/>
      <c r="GLA31" s="410"/>
      <c r="GLB31" s="410"/>
      <c r="GLC31" s="410"/>
      <c r="GLD31" s="410"/>
      <c r="GLE31" s="410"/>
      <c r="GLF31" s="410"/>
      <c r="GLG31" s="410"/>
      <c r="GLH31" s="410"/>
      <c r="GLI31" s="410"/>
      <c r="GLJ31" s="410"/>
      <c r="GLK31" s="410"/>
      <c r="GLL31" s="410"/>
      <c r="GLM31" s="410"/>
      <c r="GLN31" s="410"/>
      <c r="GLO31" s="410"/>
      <c r="GLP31" s="410"/>
      <c r="GLQ31" s="410"/>
      <c r="GLR31" s="410"/>
      <c r="GLS31" s="410"/>
      <c r="GLT31" s="410"/>
      <c r="GLU31" s="410"/>
      <c r="GLV31" s="410"/>
      <c r="GLW31" s="410"/>
      <c r="GLX31" s="410"/>
      <c r="GLY31" s="410"/>
      <c r="GLZ31" s="410"/>
      <c r="GMA31" s="410"/>
      <c r="GMB31" s="410"/>
      <c r="GMC31" s="410"/>
      <c r="GMD31" s="410"/>
      <c r="GME31" s="410"/>
      <c r="GMF31" s="410"/>
      <c r="GMG31" s="410"/>
      <c r="GMH31" s="410"/>
      <c r="GMI31" s="410"/>
      <c r="GMJ31" s="410"/>
      <c r="GMK31" s="410"/>
      <c r="GML31" s="410"/>
      <c r="GMM31" s="410"/>
      <c r="GMN31" s="410"/>
      <c r="GMO31" s="410"/>
      <c r="GMP31" s="410"/>
      <c r="GMQ31" s="410"/>
      <c r="GMR31" s="410"/>
      <c r="GMS31" s="410"/>
      <c r="GMT31" s="410"/>
      <c r="GMU31" s="410"/>
      <c r="GMV31" s="410"/>
      <c r="GMW31" s="410"/>
      <c r="GMX31" s="410"/>
      <c r="GMY31" s="410"/>
      <c r="GMZ31" s="410"/>
      <c r="GNA31" s="410"/>
      <c r="GNB31" s="410"/>
      <c r="GNC31" s="410"/>
      <c r="GND31" s="410"/>
      <c r="GNE31" s="410"/>
      <c r="GNF31" s="410"/>
      <c r="GNG31" s="410"/>
      <c r="GNH31" s="410"/>
      <c r="GNI31" s="410"/>
      <c r="GNJ31" s="410"/>
      <c r="GNK31" s="410"/>
      <c r="GNL31" s="410"/>
      <c r="GNM31" s="410"/>
      <c r="GNN31" s="410"/>
      <c r="GNO31" s="410"/>
      <c r="GNP31" s="410"/>
      <c r="GNQ31" s="410"/>
      <c r="GNR31" s="410"/>
      <c r="GNS31" s="410"/>
      <c r="GNT31" s="410"/>
      <c r="GNU31" s="410"/>
      <c r="GNV31" s="410"/>
      <c r="GNW31" s="410"/>
      <c r="GNX31" s="410"/>
      <c r="GNY31" s="410"/>
      <c r="GNZ31" s="410"/>
      <c r="GOA31" s="410"/>
      <c r="GOB31" s="410"/>
      <c r="GOC31" s="410"/>
      <c r="GOD31" s="410"/>
      <c r="GOE31" s="410"/>
      <c r="GOF31" s="410"/>
      <c r="GOG31" s="410"/>
      <c r="GOH31" s="410"/>
      <c r="GOI31" s="410"/>
      <c r="GOJ31" s="410"/>
      <c r="GOK31" s="410"/>
      <c r="GOL31" s="410"/>
      <c r="GOM31" s="410"/>
      <c r="GON31" s="410"/>
      <c r="GOO31" s="410"/>
      <c r="GOP31" s="410"/>
      <c r="GOQ31" s="410"/>
      <c r="GOR31" s="410"/>
      <c r="GOS31" s="410"/>
      <c r="GOT31" s="410"/>
      <c r="GOU31" s="410"/>
      <c r="GOV31" s="410"/>
      <c r="GOW31" s="410"/>
      <c r="GOX31" s="410"/>
      <c r="GOY31" s="410"/>
      <c r="GOZ31" s="410"/>
      <c r="GPA31" s="410"/>
      <c r="GPB31" s="410"/>
      <c r="GPC31" s="410"/>
      <c r="GPD31" s="410"/>
      <c r="GPE31" s="410"/>
      <c r="GPF31" s="410"/>
      <c r="GPG31" s="410"/>
      <c r="GPH31" s="410"/>
      <c r="GPI31" s="410"/>
      <c r="GPJ31" s="410"/>
      <c r="GPK31" s="410"/>
      <c r="GPL31" s="410"/>
      <c r="GPM31" s="410"/>
      <c r="GPN31" s="410"/>
      <c r="GPO31" s="410"/>
      <c r="GPP31" s="410"/>
      <c r="GPQ31" s="410"/>
      <c r="GPR31" s="410"/>
      <c r="GPS31" s="410"/>
      <c r="GPT31" s="410"/>
      <c r="GPU31" s="410"/>
      <c r="GPV31" s="410"/>
      <c r="GPW31" s="410"/>
      <c r="GPX31" s="410"/>
      <c r="GPY31" s="410"/>
      <c r="GPZ31" s="410"/>
      <c r="GQA31" s="410"/>
      <c r="GQB31" s="410"/>
      <c r="GQC31" s="410"/>
      <c r="GQD31" s="410"/>
      <c r="GQE31" s="410"/>
      <c r="GQF31" s="410"/>
      <c r="GQG31" s="410"/>
      <c r="GQH31" s="410"/>
      <c r="GQI31" s="410"/>
      <c r="GQJ31" s="410"/>
      <c r="GQK31" s="410"/>
      <c r="GQL31" s="410"/>
      <c r="GQM31" s="410"/>
      <c r="GQN31" s="410"/>
      <c r="GQO31" s="410"/>
      <c r="GQP31" s="410"/>
      <c r="GQQ31" s="410"/>
      <c r="GQR31" s="410"/>
      <c r="GQS31" s="410"/>
      <c r="GQT31" s="410"/>
      <c r="GQU31" s="410"/>
      <c r="GQV31" s="410"/>
      <c r="GQW31" s="410"/>
      <c r="GQX31" s="410"/>
      <c r="GQY31" s="410"/>
      <c r="GQZ31" s="410"/>
      <c r="GRA31" s="410"/>
      <c r="GRB31" s="410"/>
      <c r="GRC31" s="410"/>
      <c r="GRD31" s="410"/>
      <c r="GRE31" s="410"/>
      <c r="GRF31" s="410"/>
      <c r="GRG31" s="410"/>
      <c r="GRH31" s="410"/>
      <c r="GRI31" s="410"/>
      <c r="GRJ31" s="410"/>
      <c r="GRK31" s="410"/>
      <c r="GRL31" s="410"/>
      <c r="GRM31" s="410"/>
      <c r="GRN31" s="410"/>
      <c r="GRO31" s="410"/>
      <c r="GRP31" s="410"/>
      <c r="GRQ31" s="410"/>
      <c r="GRR31" s="410"/>
      <c r="GRS31" s="410"/>
      <c r="GRT31" s="410"/>
      <c r="GRU31" s="410"/>
      <c r="GRV31" s="410"/>
      <c r="GRW31" s="410"/>
      <c r="GRX31" s="410"/>
      <c r="GRY31" s="410"/>
      <c r="GRZ31" s="410"/>
      <c r="GSA31" s="410"/>
      <c r="GSB31" s="410"/>
      <c r="GSC31" s="410"/>
      <c r="GSD31" s="410"/>
      <c r="GSE31" s="410"/>
      <c r="GSF31" s="410"/>
      <c r="GSG31" s="410"/>
      <c r="GSH31" s="410"/>
      <c r="GSI31" s="410"/>
      <c r="GSJ31" s="410"/>
      <c r="GSK31" s="410"/>
      <c r="GSL31" s="410"/>
      <c r="GSM31" s="410"/>
      <c r="GSN31" s="410"/>
      <c r="GSO31" s="410"/>
      <c r="GSP31" s="410"/>
      <c r="GSQ31" s="410"/>
      <c r="GSR31" s="410"/>
      <c r="GSS31" s="410"/>
      <c r="GST31" s="410"/>
      <c r="GSU31" s="410"/>
      <c r="GSV31" s="410"/>
      <c r="GSW31" s="410"/>
      <c r="GSX31" s="410"/>
      <c r="GSY31" s="410"/>
      <c r="GSZ31" s="410"/>
      <c r="GTA31" s="410"/>
      <c r="GTB31" s="410"/>
      <c r="GTC31" s="410"/>
      <c r="GTD31" s="410"/>
      <c r="GTE31" s="410"/>
      <c r="GTF31" s="410"/>
      <c r="GTG31" s="410"/>
      <c r="GTH31" s="410"/>
      <c r="GTI31" s="410"/>
      <c r="GTJ31" s="410"/>
      <c r="GTK31" s="410"/>
      <c r="GTL31" s="410"/>
      <c r="GTM31" s="410"/>
      <c r="GTN31" s="410"/>
      <c r="GTO31" s="410"/>
      <c r="GTP31" s="410"/>
      <c r="GTQ31" s="410"/>
      <c r="GTR31" s="410"/>
      <c r="GTS31" s="410"/>
      <c r="GTT31" s="410"/>
      <c r="GTU31" s="410"/>
      <c r="GTV31" s="410"/>
      <c r="GTW31" s="410"/>
      <c r="GTX31" s="410"/>
      <c r="GTY31" s="410"/>
      <c r="GTZ31" s="410"/>
      <c r="GUA31" s="410"/>
      <c r="GUB31" s="410"/>
      <c r="GUC31" s="410"/>
      <c r="GUD31" s="410"/>
      <c r="GUE31" s="410"/>
      <c r="GUF31" s="410"/>
      <c r="GUG31" s="410"/>
      <c r="GUH31" s="410"/>
      <c r="GUI31" s="410"/>
      <c r="GUJ31" s="410"/>
      <c r="GUK31" s="410"/>
      <c r="GUL31" s="410"/>
      <c r="GUM31" s="410"/>
      <c r="GUN31" s="410"/>
      <c r="GUO31" s="410"/>
      <c r="GUP31" s="410"/>
      <c r="GUQ31" s="410"/>
      <c r="GUR31" s="410"/>
      <c r="GUS31" s="410"/>
      <c r="GUT31" s="410"/>
      <c r="GUU31" s="410"/>
      <c r="GUV31" s="410"/>
      <c r="GUW31" s="410"/>
      <c r="GUX31" s="410"/>
      <c r="GUY31" s="410"/>
      <c r="GUZ31" s="410"/>
      <c r="GVA31" s="410"/>
      <c r="GVB31" s="410"/>
      <c r="GVC31" s="410"/>
      <c r="GVD31" s="410"/>
      <c r="GVE31" s="410"/>
      <c r="GVF31" s="410"/>
      <c r="GVG31" s="410"/>
      <c r="GVH31" s="410"/>
      <c r="GVI31" s="410"/>
      <c r="GVJ31" s="410"/>
      <c r="GVK31" s="410"/>
      <c r="GVL31" s="410"/>
      <c r="GVM31" s="410"/>
      <c r="GVN31" s="410"/>
      <c r="GVO31" s="410"/>
      <c r="GVP31" s="410"/>
      <c r="GVQ31" s="410"/>
      <c r="GVR31" s="410"/>
      <c r="GVS31" s="410"/>
      <c r="GVT31" s="410"/>
      <c r="GVU31" s="410"/>
      <c r="GVV31" s="410"/>
      <c r="GVW31" s="410"/>
      <c r="GVX31" s="410"/>
      <c r="GVY31" s="410"/>
      <c r="GVZ31" s="410"/>
      <c r="GWA31" s="410"/>
      <c r="GWB31" s="410"/>
      <c r="GWC31" s="410"/>
      <c r="GWD31" s="410"/>
      <c r="GWE31" s="410"/>
      <c r="GWF31" s="410"/>
      <c r="GWG31" s="410"/>
      <c r="GWH31" s="410"/>
      <c r="GWI31" s="410"/>
      <c r="GWJ31" s="410"/>
      <c r="GWK31" s="410"/>
      <c r="GWL31" s="410"/>
      <c r="GWM31" s="410"/>
      <c r="GWN31" s="410"/>
      <c r="GWO31" s="410"/>
      <c r="GWP31" s="410"/>
      <c r="GWQ31" s="410"/>
      <c r="GWR31" s="410"/>
      <c r="GWS31" s="410"/>
      <c r="GWT31" s="410"/>
      <c r="GWU31" s="410"/>
      <c r="GWV31" s="410"/>
      <c r="GWW31" s="410"/>
      <c r="GWX31" s="410"/>
      <c r="GWY31" s="410"/>
      <c r="GWZ31" s="410"/>
      <c r="GXA31" s="410"/>
      <c r="GXB31" s="410"/>
      <c r="GXC31" s="410"/>
      <c r="GXD31" s="410"/>
      <c r="GXE31" s="410"/>
      <c r="GXF31" s="410"/>
      <c r="GXG31" s="410"/>
      <c r="GXH31" s="410"/>
      <c r="GXI31" s="410"/>
      <c r="GXJ31" s="410"/>
      <c r="GXK31" s="410"/>
      <c r="GXL31" s="410"/>
      <c r="GXM31" s="410"/>
      <c r="GXN31" s="410"/>
      <c r="GXO31" s="410"/>
      <c r="GXP31" s="410"/>
      <c r="GXQ31" s="410"/>
      <c r="GXR31" s="410"/>
      <c r="GXS31" s="410"/>
      <c r="GXT31" s="410"/>
      <c r="GXU31" s="410"/>
      <c r="GXV31" s="410"/>
      <c r="GXW31" s="410"/>
      <c r="GXX31" s="410"/>
      <c r="GXY31" s="410"/>
      <c r="GXZ31" s="410"/>
      <c r="GYA31" s="410"/>
      <c r="GYB31" s="410"/>
      <c r="GYC31" s="410"/>
      <c r="GYD31" s="410"/>
      <c r="GYE31" s="410"/>
      <c r="GYF31" s="410"/>
      <c r="GYG31" s="410"/>
      <c r="GYH31" s="410"/>
      <c r="GYI31" s="410"/>
      <c r="GYJ31" s="410"/>
      <c r="GYK31" s="410"/>
      <c r="GYL31" s="410"/>
      <c r="GYM31" s="410"/>
      <c r="GYN31" s="410"/>
      <c r="GYO31" s="410"/>
      <c r="GYP31" s="410"/>
      <c r="GYQ31" s="410"/>
      <c r="GYR31" s="410"/>
      <c r="GYS31" s="410"/>
      <c r="GYT31" s="410"/>
      <c r="GYU31" s="410"/>
      <c r="GYV31" s="410"/>
      <c r="GYW31" s="410"/>
      <c r="GYX31" s="410"/>
      <c r="GYY31" s="410"/>
      <c r="GYZ31" s="410"/>
      <c r="GZA31" s="410"/>
      <c r="GZB31" s="410"/>
      <c r="GZC31" s="410"/>
      <c r="GZD31" s="410"/>
      <c r="GZE31" s="410"/>
      <c r="GZF31" s="410"/>
      <c r="GZG31" s="410"/>
      <c r="GZH31" s="410"/>
      <c r="GZI31" s="410"/>
      <c r="GZJ31" s="410"/>
      <c r="GZK31" s="410"/>
      <c r="GZL31" s="410"/>
      <c r="GZM31" s="410"/>
      <c r="GZN31" s="410"/>
      <c r="GZO31" s="410"/>
      <c r="GZP31" s="410"/>
      <c r="GZQ31" s="410"/>
      <c r="GZR31" s="410"/>
      <c r="GZS31" s="410"/>
      <c r="GZT31" s="410"/>
      <c r="GZU31" s="410"/>
      <c r="GZV31" s="410"/>
      <c r="GZW31" s="410"/>
      <c r="GZX31" s="410"/>
      <c r="GZY31" s="410"/>
      <c r="GZZ31" s="410"/>
      <c r="HAA31" s="410"/>
      <c r="HAB31" s="410"/>
      <c r="HAC31" s="410"/>
      <c r="HAD31" s="410"/>
      <c r="HAE31" s="410"/>
      <c r="HAF31" s="410"/>
      <c r="HAG31" s="410"/>
      <c r="HAH31" s="410"/>
      <c r="HAI31" s="410"/>
      <c r="HAJ31" s="410"/>
      <c r="HAK31" s="410"/>
      <c r="HAL31" s="410"/>
      <c r="HAM31" s="410"/>
      <c r="HAN31" s="410"/>
      <c r="HAO31" s="410"/>
      <c r="HAP31" s="410"/>
      <c r="HAQ31" s="410"/>
      <c r="HAR31" s="410"/>
      <c r="HAS31" s="410"/>
      <c r="HAT31" s="410"/>
      <c r="HAU31" s="410"/>
      <c r="HAV31" s="410"/>
      <c r="HAW31" s="410"/>
      <c r="HAX31" s="410"/>
      <c r="HAY31" s="410"/>
      <c r="HAZ31" s="410"/>
      <c r="HBA31" s="410"/>
      <c r="HBB31" s="410"/>
      <c r="HBC31" s="410"/>
      <c r="HBD31" s="410"/>
      <c r="HBE31" s="410"/>
      <c r="HBF31" s="410"/>
      <c r="HBG31" s="410"/>
      <c r="HBH31" s="410"/>
      <c r="HBI31" s="410"/>
      <c r="HBJ31" s="410"/>
      <c r="HBK31" s="410"/>
      <c r="HBL31" s="410"/>
      <c r="HBM31" s="410"/>
      <c r="HBN31" s="410"/>
      <c r="HBO31" s="410"/>
      <c r="HBP31" s="410"/>
      <c r="HBQ31" s="410"/>
      <c r="HBR31" s="410"/>
      <c r="HBS31" s="410"/>
      <c r="HBT31" s="410"/>
      <c r="HBU31" s="410"/>
      <c r="HBV31" s="410"/>
      <c r="HBW31" s="410"/>
      <c r="HBX31" s="410"/>
      <c r="HBY31" s="410"/>
      <c r="HBZ31" s="410"/>
      <c r="HCA31" s="410"/>
      <c r="HCB31" s="410"/>
      <c r="HCC31" s="410"/>
      <c r="HCD31" s="410"/>
      <c r="HCE31" s="410"/>
      <c r="HCF31" s="410"/>
      <c r="HCG31" s="410"/>
      <c r="HCH31" s="410"/>
      <c r="HCI31" s="410"/>
      <c r="HCJ31" s="410"/>
      <c r="HCK31" s="410"/>
      <c r="HCL31" s="410"/>
      <c r="HCM31" s="410"/>
      <c r="HCN31" s="410"/>
      <c r="HCO31" s="410"/>
      <c r="HCP31" s="410"/>
      <c r="HCQ31" s="410"/>
      <c r="HCR31" s="410"/>
      <c r="HCS31" s="410"/>
      <c r="HCT31" s="410"/>
      <c r="HCU31" s="410"/>
      <c r="HCV31" s="410"/>
      <c r="HCW31" s="410"/>
      <c r="HCX31" s="410"/>
      <c r="HCY31" s="410"/>
      <c r="HCZ31" s="410"/>
      <c r="HDA31" s="410"/>
      <c r="HDB31" s="410"/>
      <c r="HDC31" s="410"/>
      <c r="HDD31" s="410"/>
      <c r="HDE31" s="410"/>
      <c r="HDF31" s="410"/>
      <c r="HDG31" s="410"/>
      <c r="HDH31" s="410"/>
      <c r="HDI31" s="410"/>
      <c r="HDJ31" s="410"/>
      <c r="HDK31" s="410"/>
      <c r="HDL31" s="410"/>
      <c r="HDM31" s="410"/>
      <c r="HDN31" s="410"/>
      <c r="HDO31" s="410"/>
      <c r="HDP31" s="410"/>
      <c r="HDQ31" s="410"/>
      <c r="HDR31" s="410"/>
      <c r="HDS31" s="410"/>
      <c r="HDT31" s="410"/>
      <c r="HDU31" s="410"/>
      <c r="HDV31" s="410"/>
      <c r="HDW31" s="410"/>
      <c r="HDX31" s="410"/>
      <c r="HDY31" s="410"/>
      <c r="HDZ31" s="410"/>
      <c r="HEA31" s="410"/>
      <c r="HEB31" s="410"/>
      <c r="HEC31" s="410"/>
      <c r="HED31" s="410"/>
      <c r="HEE31" s="410"/>
      <c r="HEF31" s="410"/>
      <c r="HEG31" s="410"/>
      <c r="HEH31" s="410"/>
      <c r="HEI31" s="410"/>
      <c r="HEJ31" s="410"/>
      <c r="HEK31" s="410"/>
      <c r="HEL31" s="410"/>
      <c r="HEM31" s="410"/>
      <c r="HEN31" s="410"/>
      <c r="HEO31" s="410"/>
      <c r="HEP31" s="410"/>
      <c r="HEQ31" s="410"/>
      <c r="HER31" s="410"/>
      <c r="HES31" s="410"/>
      <c r="HET31" s="410"/>
      <c r="HEU31" s="410"/>
      <c r="HEV31" s="410"/>
      <c r="HEW31" s="410"/>
      <c r="HEX31" s="410"/>
      <c r="HEY31" s="410"/>
      <c r="HEZ31" s="410"/>
      <c r="HFA31" s="410"/>
      <c r="HFB31" s="410"/>
      <c r="HFC31" s="410"/>
      <c r="HFD31" s="410"/>
      <c r="HFE31" s="410"/>
      <c r="HFF31" s="410"/>
      <c r="HFG31" s="410"/>
      <c r="HFH31" s="410"/>
      <c r="HFI31" s="410"/>
      <c r="HFJ31" s="410"/>
      <c r="HFK31" s="410"/>
      <c r="HFL31" s="410"/>
      <c r="HFM31" s="410"/>
      <c r="HFN31" s="410"/>
      <c r="HFO31" s="410"/>
      <c r="HFP31" s="410"/>
      <c r="HFQ31" s="410"/>
      <c r="HFR31" s="410"/>
      <c r="HFS31" s="410"/>
      <c r="HFT31" s="410"/>
      <c r="HFU31" s="410"/>
      <c r="HFV31" s="410"/>
      <c r="HFW31" s="410"/>
      <c r="HFX31" s="410"/>
      <c r="HFY31" s="410"/>
      <c r="HFZ31" s="410"/>
      <c r="HGA31" s="410"/>
      <c r="HGB31" s="410"/>
      <c r="HGC31" s="410"/>
      <c r="HGD31" s="410"/>
      <c r="HGE31" s="410"/>
      <c r="HGF31" s="410"/>
      <c r="HGG31" s="410"/>
      <c r="HGH31" s="410"/>
      <c r="HGI31" s="410"/>
      <c r="HGJ31" s="410"/>
      <c r="HGK31" s="410"/>
      <c r="HGL31" s="410"/>
      <c r="HGM31" s="410"/>
      <c r="HGN31" s="410"/>
      <c r="HGO31" s="410"/>
      <c r="HGP31" s="410"/>
      <c r="HGQ31" s="410"/>
      <c r="HGR31" s="410"/>
      <c r="HGS31" s="410"/>
      <c r="HGT31" s="410"/>
      <c r="HGU31" s="410"/>
      <c r="HGV31" s="410"/>
      <c r="HGW31" s="410"/>
      <c r="HGX31" s="410"/>
      <c r="HGY31" s="410"/>
      <c r="HGZ31" s="410"/>
      <c r="HHA31" s="410"/>
      <c r="HHB31" s="410"/>
      <c r="HHC31" s="410"/>
      <c r="HHD31" s="410"/>
      <c r="HHE31" s="410"/>
      <c r="HHF31" s="410"/>
      <c r="HHG31" s="410"/>
      <c r="HHH31" s="410"/>
      <c r="HHI31" s="410"/>
      <c r="HHJ31" s="410"/>
      <c r="HHK31" s="410"/>
      <c r="HHL31" s="410"/>
      <c r="HHM31" s="410"/>
      <c r="HHN31" s="410"/>
      <c r="HHO31" s="410"/>
      <c r="HHP31" s="410"/>
      <c r="HHQ31" s="410"/>
      <c r="HHR31" s="410"/>
      <c r="HHS31" s="410"/>
      <c r="HHT31" s="410"/>
      <c r="HHU31" s="410"/>
      <c r="HHV31" s="410"/>
      <c r="HHW31" s="410"/>
      <c r="HHX31" s="410"/>
      <c r="HHY31" s="410"/>
      <c r="HHZ31" s="410"/>
      <c r="HIA31" s="410"/>
      <c r="HIB31" s="410"/>
      <c r="HIC31" s="410"/>
      <c r="HID31" s="410"/>
      <c r="HIE31" s="410"/>
      <c r="HIF31" s="410"/>
      <c r="HIG31" s="410"/>
      <c r="HIH31" s="410"/>
      <c r="HII31" s="410"/>
      <c r="HIJ31" s="410"/>
      <c r="HIK31" s="410"/>
      <c r="HIL31" s="410"/>
      <c r="HIM31" s="410"/>
      <c r="HIN31" s="410"/>
      <c r="HIO31" s="410"/>
      <c r="HIP31" s="410"/>
      <c r="HIQ31" s="410"/>
      <c r="HIR31" s="410"/>
      <c r="HIS31" s="410"/>
      <c r="HIT31" s="410"/>
      <c r="HIU31" s="410"/>
      <c r="HIV31" s="410"/>
      <c r="HIW31" s="410"/>
      <c r="HIX31" s="410"/>
      <c r="HIY31" s="410"/>
      <c r="HIZ31" s="410"/>
      <c r="HJA31" s="410"/>
      <c r="HJB31" s="410"/>
      <c r="HJC31" s="410"/>
      <c r="HJD31" s="410"/>
      <c r="HJE31" s="410"/>
      <c r="HJF31" s="410"/>
      <c r="HJG31" s="410"/>
      <c r="HJH31" s="410"/>
      <c r="HJI31" s="410"/>
      <c r="HJJ31" s="410"/>
      <c r="HJK31" s="410"/>
      <c r="HJL31" s="410"/>
      <c r="HJM31" s="410"/>
      <c r="HJN31" s="410"/>
      <c r="HJO31" s="410"/>
      <c r="HJP31" s="410"/>
      <c r="HJQ31" s="410"/>
      <c r="HJR31" s="410"/>
      <c r="HJS31" s="410"/>
      <c r="HJT31" s="410"/>
      <c r="HJU31" s="410"/>
      <c r="HJV31" s="410"/>
      <c r="HJW31" s="410"/>
      <c r="HJX31" s="410"/>
      <c r="HJY31" s="410"/>
      <c r="HJZ31" s="410"/>
      <c r="HKA31" s="410"/>
      <c r="HKB31" s="410"/>
      <c r="HKC31" s="410"/>
      <c r="HKD31" s="410"/>
      <c r="HKE31" s="410"/>
      <c r="HKF31" s="410"/>
      <c r="HKG31" s="410"/>
      <c r="HKH31" s="410"/>
      <c r="HKI31" s="410"/>
      <c r="HKJ31" s="410"/>
      <c r="HKK31" s="410"/>
      <c r="HKL31" s="410"/>
      <c r="HKM31" s="410"/>
      <c r="HKN31" s="410"/>
      <c r="HKO31" s="410"/>
      <c r="HKP31" s="410"/>
      <c r="HKQ31" s="410"/>
      <c r="HKR31" s="410"/>
      <c r="HKS31" s="410"/>
      <c r="HKT31" s="410"/>
      <c r="HKU31" s="410"/>
      <c r="HKV31" s="410"/>
      <c r="HKW31" s="410"/>
      <c r="HKX31" s="410"/>
      <c r="HKY31" s="410"/>
      <c r="HKZ31" s="410"/>
      <c r="HLA31" s="410"/>
      <c r="HLB31" s="410"/>
      <c r="HLC31" s="410"/>
      <c r="HLD31" s="410"/>
      <c r="HLE31" s="410"/>
      <c r="HLF31" s="410"/>
      <c r="HLG31" s="410"/>
      <c r="HLH31" s="410"/>
      <c r="HLI31" s="410"/>
      <c r="HLJ31" s="410"/>
      <c r="HLK31" s="410"/>
      <c r="HLL31" s="410"/>
      <c r="HLM31" s="410"/>
      <c r="HLN31" s="410"/>
      <c r="HLO31" s="410"/>
      <c r="HLP31" s="410"/>
      <c r="HLQ31" s="410"/>
      <c r="HLR31" s="410"/>
      <c r="HLS31" s="410"/>
      <c r="HLT31" s="410"/>
      <c r="HLU31" s="410"/>
      <c r="HLV31" s="410"/>
      <c r="HLW31" s="410"/>
      <c r="HLX31" s="410"/>
      <c r="HLY31" s="410"/>
      <c r="HLZ31" s="410"/>
      <c r="HMA31" s="410"/>
      <c r="HMB31" s="410"/>
      <c r="HMC31" s="410"/>
      <c r="HMD31" s="410"/>
      <c r="HME31" s="410"/>
      <c r="HMF31" s="410"/>
      <c r="HMG31" s="410"/>
      <c r="HMH31" s="410"/>
      <c r="HMI31" s="410"/>
      <c r="HMJ31" s="410"/>
      <c r="HMK31" s="410"/>
      <c r="HML31" s="410"/>
      <c r="HMM31" s="410"/>
      <c r="HMN31" s="410"/>
      <c r="HMO31" s="410"/>
      <c r="HMP31" s="410"/>
      <c r="HMQ31" s="410"/>
      <c r="HMR31" s="410"/>
      <c r="HMS31" s="410"/>
      <c r="HMT31" s="410"/>
      <c r="HMU31" s="410"/>
      <c r="HMV31" s="410"/>
      <c r="HMW31" s="410"/>
      <c r="HMX31" s="410"/>
      <c r="HMY31" s="410"/>
      <c r="HMZ31" s="410"/>
      <c r="HNA31" s="410"/>
      <c r="HNB31" s="410"/>
      <c r="HNC31" s="410"/>
      <c r="HND31" s="410"/>
      <c r="HNE31" s="410"/>
      <c r="HNF31" s="410"/>
      <c r="HNG31" s="410"/>
      <c r="HNH31" s="410"/>
      <c r="HNI31" s="410"/>
      <c r="HNJ31" s="410"/>
      <c r="HNK31" s="410"/>
      <c r="HNL31" s="410"/>
      <c r="HNM31" s="410"/>
      <c r="HNN31" s="410"/>
      <c r="HNO31" s="410"/>
      <c r="HNP31" s="410"/>
      <c r="HNQ31" s="410"/>
      <c r="HNR31" s="410"/>
      <c r="HNS31" s="410"/>
      <c r="HNT31" s="410"/>
      <c r="HNU31" s="410"/>
      <c r="HNV31" s="410"/>
      <c r="HNW31" s="410"/>
      <c r="HNX31" s="410"/>
      <c r="HNY31" s="410"/>
      <c r="HNZ31" s="410"/>
      <c r="HOA31" s="410"/>
      <c r="HOB31" s="410"/>
      <c r="HOC31" s="410"/>
      <c r="HOD31" s="410"/>
      <c r="HOE31" s="410"/>
      <c r="HOF31" s="410"/>
      <c r="HOG31" s="410"/>
      <c r="HOH31" s="410"/>
      <c r="HOI31" s="410"/>
      <c r="HOJ31" s="410"/>
      <c r="HOK31" s="410"/>
      <c r="HOL31" s="410"/>
      <c r="HOM31" s="410"/>
      <c r="HON31" s="410"/>
      <c r="HOO31" s="410"/>
      <c r="HOP31" s="410"/>
      <c r="HOQ31" s="410"/>
      <c r="HOR31" s="410"/>
      <c r="HOS31" s="410"/>
      <c r="HOT31" s="410"/>
      <c r="HOU31" s="410"/>
      <c r="HOV31" s="410"/>
      <c r="HOW31" s="410"/>
      <c r="HOX31" s="410"/>
      <c r="HOY31" s="410"/>
      <c r="HOZ31" s="410"/>
      <c r="HPA31" s="410"/>
      <c r="HPB31" s="410"/>
      <c r="HPC31" s="410"/>
      <c r="HPD31" s="410"/>
      <c r="HPE31" s="410"/>
      <c r="HPF31" s="410"/>
      <c r="HPG31" s="410"/>
      <c r="HPH31" s="410"/>
      <c r="HPI31" s="410"/>
      <c r="HPJ31" s="410"/>
      <c r="HPK31" s="410"/>
      <c r="HPL31" s="410"/>
      <c r="HPM31" s="410"/>
      <c r="HPN31" s="410"/>
      <c r="HPO31" s="410"/>
      <c r="HPP31" s="410"/>
      <c r="HPQ31" s="410"/>
      <c r="HPR31" s="410"/>
      <c r="HPS31" s="410"/>
      <c r="HPT31" s="410"/>
      <c r="HPU31" s="410"/>
      <c r="HPV31" s="410"/>
      <c r="HPW31" s="410"/>
      <c r="HPX31" s="410"/>
      <c r="HPY31" s="410"/>
      <c r="HPZ31" s="410"/>
      <c r="HQA31" s="410"/>
      <c r="HQB31" s="410"/>
      <c r="HQC31" s="410"/>
      <c r="HQD31" s="410"/>
      <c r="HQE31" s="410"/>
      <c r="HQF31" s="410"/>
      <c r="HQG31" s="410"/>
      <c r="HQH31" s="410"/>
      <c r="HQI31" s="410"/>
      <c r="HQJ31" s="410"/>
      <c r="HQK31" s="410"/>
      <c r="HQL31" s="410"/>
      <c r="HQM31" s="410"/>
      <c r="HQN31" s="410"/>
      <c r="HQO31" s="410"/>
      <c r="HQP31" s="410"/>
      <c r="HQQ31" s="410"/>
      <c r="HQR31" s="410"/>
      <c r="HQS31" s="410"/>
      <c r="HQT31" s="410"/>
      <c r="HQU31" s="410"/>
      <c r="HQV31" s="410"/>
      <c r="HQW31" s="410"/>
      <c r="HQX31" s="410"/>
      <c r="HQY31" s="410"/>
      <c r="HQZ31" s="410"/>
      <c r="HRA31" s="410"/>
      <c r="HRB31" s="410"/>
      <c r="HRC31" s="410"/>
      <c r="HRD31" s="410"/>
      <c r="HRE31" s="410"/>
      <c r="HRF31" s="410"/>
      <c r="HRG31" s="410"/>
      <c r="HRH31" s="410"/>
      <c r="HRI31" s="410"/>
      <c r="HRJ31" s="410"/>
      <c r="HRK31" s="410"/>
      <c r="HRL31" s="410"/>
      <c r="HRM31" s="410"/>
      <c r="HRN31" s="410"/>
      <c r="HRO31" s="410"/>
      <c r="HRP31" s="410"/>
      <c r="HRQ31" s="410"/>
      <c r="HRR31" s="410"/>
      <c r="HRS31" s="410"/>
      <c r="HRT31" s="410"/>
      <c r="HRU31" s="410"/>
      <c r="HRV31" s="410"/>
      <c r="HRW31" s="410"/>
      <c r="HRX31" s="410"/>
      <c r="HRY31" s="410"/>
      <c r="HRZ31" s="410"/>
      <c r="HSA31" s="410"/>
      <c r="HSB31" s="410"/>
      <c r="HSC31" s="410"/>
      <c r="HSD31" s="410"/>
      <c r="HSE31" s="410"/>
      <c r="HSF31" s="410"/>
      <c r="HSG31" s="410"/>
      <c r="HSH31" s="410"/>
      <c r="HSI31" s="410"/>
      <c r="HSJ31" s="410"/>
      <c r="HSK31" s="410"/>
      <c r="HSL31" s="410"/>
      <c r="HSM31" s="410"/>
      <c r="HSN31" s="410"/>
      <c r="HSO31" s="410"/>
      <c r="HSP31" s="410"/>
      <c r="HSQ31" s="410"/>
      <c r="HSR31" s="410"/>
      <c r="HSS31" s="410"/>
      <c r="HST31" s="410"/>
      <c r="HSU31" s="410"/>
      <c r="HSV31" s="410"/>
      <c r="HSW31" s="410"/>
      <c r="HSX31" s="410"/>
      <c r="HSY31" s="410"/>
      <c r="HSZ31" s="410"/>
      <c r="HTA31" s="410"/>
      <c r="HTB31" s="410"/>
      <c r="HTC31" s="410"/>
      <c r="HTD31" s="410"/>
      <c r="HTE31" s="410"/>
      <c r="HTF31" s="410"/>
      <c r="HTG31" s="410"/>
      <c r="HTH31" s="410"/>
      <c r="HTI31" s="410"/>
      <c r="HTJ31" s="410"/>
      <c r="HTK31" s="410"/>
      <c r="HTL31" s="410"/>
      <c r="HTM31" s="410"/>
      <c r="HTN31" s="410"/>
      <c r="HTO31" s="410"/>
      <c r="HTP31" s="410"/>
      <c r="HTQ31" s="410"/>
      <c r="HTR31" s="410"/>
      <c r="HTS31" s="410"/>
      <c r="HTT31" s="410"/>
      <c r="HTU31" s="410"/>
      <c r="HTV31" s="410"/>
      <c r="HTW31" s="410"/>
      <c r="HTX31" s="410"/>
      <c r="HTY31" s="410"/>
      <c r="HTZ31" s="410"/>
      <c r="HUA31" s="410"/>
      <c r="HUB31" s="410"/>
      <c r="HUC31" s="410"/>
      <c r="HUD31" s="410"/>
      <c r="HUE31" s="410"/>
      <c r="HUF31" s="410"/>
      <c r="HUG31" s="410"/>
      <c r="HUH31" s="410"/>
      <c r="HUI31" s="410"/>
      <c r="HUJ31" s="410"/>
      <c r="HUK31" s="410"/>
      <c r="HUL31" s="410"/>
      <c r="HUM31" s="410"/>
      <c r="HUN31" s="410"/>
      <c r="HUO31" s="410"/>
      <c r="HUP31" s="410"/>
      <c r="HUQ31" s="410"/>
      <c r="HUR31" s="410"/>
      <c r="HUS31" s="410"/>
      <c r="HUT31" s="410"/>
      <c r="HUU31" s="410"/>
      <c r="HUV31" s="410"/>
      <c r="HUW31" s="410"/>
      <c r="HUX31" s="410"/>
      <c r="HUY31" s="410"/>
      <c r="HUZ31" s="410"/>
      <c r="HVA31" s="410"/>
      <c r="HVB31" s="410"/>
      <c r="HVC31" s="410"/>
      <c r="HVD31" s="410"/>
      <c r="HVE31" s="410"/>
      <c r="HVF31" s="410"/>
      <c r="HVG31" s="410"/>
      <c r="HVH31" s="410"/>
      <c r="HVI31" s="410"/>
      <c r="HVJ31" s="410"/>
      <c r="HVK31" s="410"/>
      <c r="HVL31" s="410"/>
      <c r="HVM31" s="410"/>
      <c r="HVN31" s="410"/>
      <c r="HVO31" s="410"/>
      <c r="HVP31" s="410"/>
      <c r="HVQ31" s="410"/>
      <c r="HVR31" s="410"/>
      <c r="HVS31" s="410"/>
      <c r="HVT31" s="410"/>
      <c r="HVU31" s="410"/>
      <c r="HVV31" s="410"/>
      <c r="HVW31" s="410"/>
      <c r="HVX31" s="410"/>
      <c r="HVY31" s="410"/>
      <c r="HVZ31" s="410"/>
      <c r="HWA31" s="410"/>
      <c r="HWB31" s="410"/>
      <c r="HWC31" s="410"/>
      <c r="HWD31" s="410"/>
      <c r="HWE31" s="410"/>
      <c r="HWF31" s="410"/>
      <c r="HWG31" s="410"/>
      <c r="HWH31" s="410"/>
      <c r="HWI31" s="410"/>
      <c r="HWJ31" s="410"/>
      <c r="HWK31" s="410"/>
      <c r="HWL31" s="410"/>
      <c r="HWM31" s="410"/>
      <c r="HWN31" s="410"/>
      <c r="HWO31" s="410"/>
      <c r="HWP31" s="410"/>
      <c r="HWQ31" s="410"/>
      <c r="HWR31" s="410"/>
      <c r="HWS31" s="410"/>
      <c r="HWT31" s="410"/>
      <c r="HWU31" s="410"/>
      <c r="HWV31" s="410"/>
      <c r="HWW31" s="410"/>
      <c r="HWX31" s="410"/>
      <c r="HWY31" s="410"/>
      <c r="HWZ31" s="410"/>
      <c r="HXA31" s="410"/>
      <c r="HXB31" s="410"/>
      <c r="HXC31" s="410"/>
      <c r="HXD31" s="410"/>
      <c r="HXE31" s="410"/>
      <c r="HXF31" s="410"/>
      <c r="HXG31" s="410"/>
      <c r="HXH31" s="410"/>
      <c r="HXI31" s="410"/>
      <c r="HXJ31" s="410"/>
      <c r="HXK31" s="410"/>
      <c r="HXL31" s="410"/>
      <c r="HXM31" s="410"/>
      <c r="HXN31" s="410"/>
      <c r="HXO31" s="410"/>
      <c r="HXP31" s="410"/>
      <c r="HXQ31" s="410"/>
      <c r="HXR31" s="410"/>
      <c r="HXS31" s="410"/>
      <c r="HXT31" s="410"/>
      <c r="HXU31" s="410"/>
      <c r="HXV31" s="410"/>
      <c r="HXW31" s="410"/>
      <c r="HXX31" s="410"/>
      <c r="HXY31" s="410"/>
      <c r="HXZ31" s="410"/>
      <c r="HYA31" s="410"/>
      <c r="HYB31" s="410"/>
      <c r="HYC31" s="410"/>
      <c r="HYD31" s="410"/>
      <c r="HYE31" s="410"/>
      <c r="HYF31" s="410"/>
      <c r="HYG31" s="410"/>
      <c r="HYH31" s="410"/>
      <c r="HYI31" s="410"/>
      <c r="HYJ31" s="410"/>
      <c r="HYK31" s="410"/>
      <c r="HYL31" s="410"/>
      <c r="HYM31" s="410"/>
      <c r="HYN31" s="410"/>
      <c r="HYO31" s="410"/>
      <c r="HYP31" s="410"/>
      <c r="HYQ31" s="410"/>
      <c r="HYR31" s="410"/>
      <c r="HYS31" s="410"/>
      <c r="HYT31" s="410"/>
      <c r="HYU31" s="410"/>
      <c r="HYV31" s="410"/>
      <c r="HYW31" s="410"/>
      <c r="HYX31" s="410"/>
      <c r="HYY31" s="410"/>
      <c r="HYZ31" s="410"/>
      <c r="HZA31" s="410"/>
      <c r="HZB31" s="410"/>
      <c r="HZC31" s="410"/>
      <c r="HZD31" s="410"/>
      <c r="HZE31" s="410"/>
      <c r="HZF31" s="410"/>
      <c r="HZG31" s="410"/>
      <c r="HZH31" s="410"/>
      <c r="HZI31" s="410"/>
      <c r="HZJ31" s="410"/>
      <c r="HZK31" s="410"/>
      <c r="HZL31" s="410"/>
      <c r="HZM31" s="410"/>
      <c r="HZN31" s="410"/>
      <c r="HZO31" s="410"/>
      <c r="HZP31" s="410"/>
      <c r="HZQ31" s="410"/>
      <c r="HZR31" s="410"/>
      <c r="HZS31" s="410"/>
      <c r="HZT31" s="410"/>
      <c r="HZU31" s="410"/>
      <c r="HZV31" s="410"/>
      <c r="HZW31" s="410"/>
      <c r="HZX31" s="410"/>
      <c r="HZY31" s="410"/>
      <c r="HZZ31" s="410"/>
      <c r="IAA31" s="410"/>
      <c r="IAB31" s="410"/>
      <c r="IAC31" s="410"/>
      <c r="IAD31" s="410"/>
      <c r="IAE31" s="410"/>
      <c r="IAF31" s="410"/>
      <c r="IAG31" s="410"/>
      <c r="IAH31" s="410"/>
      <c r="IAI31" s="410"/>
      <c r="IAJ31" s="410"/>
      <c r="IAK31" s="410"/>
      <c r="IAL31" s="410"/>
      <c r="IAM31" s="410"/>
      <c r="IAN31" s="410"/>
      <c r="IAO31" s="410"/>
      <c r="IAP31" s="410"/>
      <c r="IAQ31" s="410"/>
      <c r="IAR31" s="410"/>
      <c r="IAS31" s="410"/>
      <c r="IAT31" s="410"/>
      <c r="IAU31" s="410"/>
      <c r="IAV31" s="410"/>
      <c r="IAW31" s="410"/>
      <c r="IAX31" s="410"/>
      <c r="IAY31" s="410"/>
      <c r="IAZ31" s="410"/>
      <c r="IBA31" s="410"/>
      <c r="IBB31" s="410"/>
      <c r="IBC31" s="410"/>
      <c r="IBD31" s="410"/>
      <c r="IBE31" s="410"/>
      <c r="IBF31" s="410"/>
      <c r="IBG31" s="410"/>
      <c r="IBH31" s="410"/>
      <c r="IBI31" s="410"/>
      <c r="IBJ31" s="410"/>
      <c r="IBK31" s="410"/>
      <c r="IBL31" s="410"/>
      <c r="IBM31" s="410"/>
      <c r="IBN31" s="410"/>
      <c r="IBO31" s="410"/>
      <c r="IBP31" s="410"/>
      <c r="IBQ31" s="410"/>
      <c r="IBR31" s="410"/>
      <c r="IBS31" s="410"/>
      <c r="IBT31" s="410"/>
      <c r="IBU31" s="410"/>
      <c r="IBV31" s="410"/>
      <c r="IBW31" s="410"/>
      <c r="IBX31" s="410"/>
      <c r="IBY31" s="410"/>
      <c r="IBZ31" s="410"/>
      <c r="ICA31" s="410"/>
      <c r="ICB31" s="410"/>
      <c r="ICC31" s="410"/>
      <c r="ICD31" s="410"/>
      <c r="ICE31" s="410"/>
      <c r="ICF31" s="410"/>
      <c r="ICG31" s="410"/>
      <c r="ICH31" s="410"/>
      <c r="ICI31" s="410"/>
      <c r="ICJ31" s="410"/>
      <c r="ICK31" s="410"/>
      <c r="ICL31" s="410"/>
      <c r="ICM31" s="410"/>
      <c r="ICN31" s="410"/>
      <c r="ICO31" s="410"/>
      <c r="ICP31" s="410"/>
      <c r="ICQ31" s="410"/>
      <c r="ICR31" s="410"/>
      <c r="ICS31" s="410"/>
      <c r="ICT31" s="410"/>
      <c r="ICU31" s="410"/>
      <c r="ICV31" s="410"/>
      <c r="ICW31" s="410"/>
      <c r="ICX31" s="410"/>
      <c r="ICY31" s="410"/>
      <c r="ICZ31" s="410"/>
      <c r="IDA31" s="410"/>
      <c r="IDB31" s="410"/>
      <c r="IDC31" s="410"/>
      <c r="IDD31" s="410"/>
      <c r="IDE31" s="410"/>
      <c r="IDF31" s="410"/>
      <c r="IDG31" s="410"/>
      <c r="IDH31" s="410"/>
      <c r="IDI31" s="410"/>
      <c r="IDJ31" s="410"/>
      <c r="IDK31" s="410"/>
      <c r="IDL31" s="410"/>
      <c r="IDM31" s="410"/>
      <c r="IDN31" s="410"/>
      <c r="IDO31" s="410"/>
      <c r="IDP31" s="410"/>
      <c r="IDQ31" s="410"/>
      <c r="IDR31" s="410"/>
      <c r="IDS31" s="410"/>
      <c r="IDT31" s="410"/>
      <c r="IDU31" s="410"/>
      <c r="IDV31" s="410"/>
      <c r="IDW31" s="410"/>
      <c r="IDX31" s="410"/>
      <c r="IDY31" s="410"/>
      <c r="IDZ31" s="410"/>
      <c r="IEA31" s="410"/>
      <c r="IEB31" s="410"/>
      <c r="IEC31" s="410"/>
      <c r="IED31" s="410"/>
      <c r="IEE31" s="410"/>
      <c r="IEF31" s="410"/>
      <c r="IEG31" s="410"/>
      <c r="IEH31" s="410"/>
      <c r="IEI31" s="410"/>
      <c r="IEJ31" s="410"/>
      <c r="IEK31" s="410"/>
      <c r="IEL31" s="410"/>
      <c r="IEM31" s="410"/>
      <c r="IEN31" s="410"/>
      <c r="IEO31" s="410"/>
      <c r="IEP31" s="410"/>
      <c r="IEQ31" s="410"/>
      <c r="IER31" s="410"/>
      <c r="IES31" s="410"/>
      <c r="IET31" s="410"/>
      <c r="IEU31" s="410"/>
      <c r="IEV31" s="410"/>
      <c r="IEW31" s="410"/>
      <c r="IEX31" s="410"/>
      <c r="IEY31" s="410"/>
      <c r="IEZ31" s="410"/>
      <c r="IFA31" s="410"/>
      <c r="IFB31" s="410"/>
      <c r="IFC31" s="410"/>
      <c r="IFD31" s="410"/>
      <c r="IFE31" s="410"/>
      <c r="IFF31" s="410"/>
      <c r="IFG31" s="410"/>
      <c r="IFH31" s="410"/>
      <c r="IFI31" s="410"/>
      <c r="IFJ31" s="410"/>
      <c r="IFK31" s="410"/>
      <c r="IFL31" s="410"/>
      <c r="IFM31" s="410"/>
      <c r="IFN31" s="410"/>
      <c r="IFO31" s="410"/>
      <c r="IFP31" s="410"/>
      <c r="IFQ31" s="410"/>
      <c r="IFR31" s="410"/>
      <c r="IFS31" s="410"/>
      <c r="IFT31" s="410"/>
      <c r="IFU31" s="410"/>
      <c r="IFV31" s="410"/>
      <c r="IFW31" s="410"/>
      <c r="IFX31" s="410"/>
      <c r="IFY31" s="410"/>
      <c r="IFZ31" s="410"/>
      <c r="IGA31" s="410"/>
      <c r="IGB31" s="410"/>
      <c r="IGC31" s="410"/>
      <c r="IGD31" s="410"/>
      <c r="IGE31" s="410"/>
      <c r="IGF31" s="410"/>
      <c r="IGG31" s="410"/>
      <c r="IGH31" s="410"/>
      <c r="IGI31" s="410"/>
      <c r="IGJ31" s="410"/>
      <c r="IGK31" s="410"/>
      <c r="IGL31" s="410"/>
      <c r="IGM31" s="410"/>
      <c r="IGN31" s="410"/>
      <c r="IGO31" s="410"/>
      <c r="IGP31" s="410"/>
      <c r="IGQ31" s="410"/>
      <c r="IGR31" s="410"/>
      <c r="IGS31" s="410"/>
      <c r="IGT31" s="410"/>
      <c r="IGU31" s="410"/>
      <c r="IGV31" s="410"/>
      <c r="IGW31" s="410"/>
      <c r="IGX31" s="410"/>
      <c r="IGY31" s="410"/>
      <c r="IGZ31" s="410"/>
      <c r="IHA31" s="410"/>
      <c r="IHB31" s="410"/>
      <c r="IHC31" s="410"/>
      <c r="IHD31" s="410"/>
      <c r="IHE31" s="410"/>
      <c r="IHF31" s="410"/>
      <c r="IHG31" s="410"/>
      <c r="IHH31" s="410"/>
      <c r="IHI31" s="410"/>
      <c r="IHJ31" s="410"/>
      <c r="IHK31" s="410"/>
      <c r="IHL31" s="410"/>
      <c r="IHM31" s="410"/>
      <c r="IHN31" s="410"/>
      <c r="IHO31" s="410"/>
      <c r="IHP31" s="410"/>
      <c r="IHQ31" s="410"/>
      <c r="IHR31" s="410"/>
      <c r="IHS31" s="410"/>
      <c r="IHT31" s="410"/>
      <c r="IHU31" s="410"/>
      <c r="IHV31" s="410"/>
      <c r="IHW31" s="410"/>
      <c r="IHX31" s="410"/>
      <c r="IHY31" s="410"/>
      <c r="IHZ31" s="410"/>
      <c r="IIA31" s="410"/>
      <c r="IIB31" s="410"/>
      <c r="IIC31" s="410"/>
      <c r="IID31" s="410"/>
      <c r="IIE31" s="410"/>
      <c r="IIF31" s="410"/>
      <c r="IIG31" s="410"/>
      <c r="IIH31" s="410"/>
      <c r="III31" s="410"/>
      <c r="IIJ31" s="410"/>
      <c r="IIK31" s="410"/>
      <c r="IIL31" s="410"/>
      <c r="IIM31" s="410"/>
      <c r="IIN31" s="410"/>
      <c r="IIO31" s="410"/>
      <c r="IIP31" s="410"/>
      <c r="IIQ31" s="410"/>
      <c r="IIR31" s="410"/>
      <c r="IIS31" s="410"/>
      <c r="IIT31" s="410"/>
      <c r="IIU31" s="410"/>
      <c r="IIV31" s="410"/>
      <c r="IIW31" s="410"/>
      <c r="IIX31" s="410"/>
      <c r="IIY31" s="410"/>
      <c r="IIZ31" s="410"/>
      <c r="IJA31" s="410"/>
      <c r="IJB31" s="410"/>
      <c r="IJC31" s="410"/>
      <c r="IJD31" s="410"/>
      <c r="IJE31" s="410"/>
      <c r="IJF31" s="410"/>
      <c r="IJG31" s="410"/>
      <c r="IJH31" s="410"/>
      <c r="IJI31" s="410"/>
      <c r="IJJ31" s="410"/>
      <c r="IJK31" s="410"/>
      <c r="IJL31" s="410"/>
      <c r="IJM31" s="410"/>
      <c r="IJN31" s="410"/>
      <c r="IJO31" s="410"/>
      <c r="IJP31" s="410"/>
      <c r="IJQ31" s="410"/>
      <c r="IJR31" s="410"/>
      <c r="IJS31" s="410"/>
      <c r="IJT31" s="410"/>
      <c r="IJU31" s="410"/>
      <c r="IJV31" s="410"/>
      <c r="IJW31" s="410"/>
      <c r="IJX31" s="410"/>
      <c r="IJY31" s="410"/>
      <c r="IJZ31" s="410"/>
      <c r="IKA31" s="410"/>
      <c r="IKB31" s="410"/>
      <c r="IKC31" s="410"/>
      <c r="IKD31" s="410"/>
      <c r="IKE31" s="410"/>
      <c r="IKF31" s="410"/>
      <c r="IKG31" s="410"/>
      <c r="IKH31" s="410"/>
      <c r="IKI31" s="410"/>
      <c r="IKJ31" s="410"/>
      <c r="IKK31" s="410"/>
      <c r="IKL31" s="410"/>
      <c r="IKM31" s="410"/>
      <c r="IKN31" s="410"/>
      <c r="IKO31" s="410"/>
      <c r="IKP31" s="410"/>
      <c r="IKQ31" s="410"/>
      <c r="IKR31" s="410"/>
      <c r="IKS31" s="410"/>
      <c r="IKT31" s="410"/>
      <c r="IKU31" s="410"/>
      <c r="IKV31" s="410"/>
      <c r="IKW31" s="410"/>
      <c r="IKX31" s="410"/>
      <c r="IKY31" s="410"/>
      <c r="IKZ31" s="410"/>
      <c r="ILA31" s="410"/>
      <c r="ILB31" s="410"/>
      <c r="ILC31" s="410"/>
      <c r="ILD31" s="410"/>
      <c r="ILE31" s="410"/>
      <c r="ILF31" s="410"/>
      <c r="ILG31" s="410"/>
      <c r="ILH31" s="410"/>
      <c r="ILI31" s="410"/>
      <c r="ILJ31" s="410"/>
      <c r="ILK31" s="410"/>
      <c r="ILL31" s="410"/>
      <c r="ILM31" s="410"/>
      <c r="ILN31" s="410"/>
      <c r="ILO31" s="410"/>
      <c r="ILP31" s="410"/>
      <c r="ILQ31" s="410"/>
      <c r="ILR31" s="410"/>
      <c r="ILS31" s="410"/>
      <c r="ILT31" s="410"/>
      <c r="ILU31" s="410"/>
      <c r="ILV31" s="410"/>
      <c r="ILW31" s="410"/>
      <c r="ILX31" s="410"/>
      <c r="ILY31" s="410"/>
      <c r="ILZ31" s="410"/>
      <c r="IMA31" s="410"/>
      <c r="IMB31" s="410"/>
      <c r="IMC31" s="410"/>
      <c r="IMD31" s="410"/>
      <c r="IME31" s="410"/>
      <c r="IMF31" s="410"/>
      <c r="IMG31" s="410"/>
      <c r="IMH31" s="410"/>
      <c r="IMI31" s="410"/>
      <c r="IMJ31" s="410"/>
      <c r="IMK31" s="410"/>
      <c r="IML31" s="410"/>
      <c r="IMM31" s="410"/>
      <c r="IMN31" s="410"/>
      <c r="IMO31" s="410"/>
      <c r="IMP31" s="410"/>
      <c r="IMQ31" s="410"/>
      <c r="IMR31" s="410"/>
      <c r="IMS31" s="410"/>
      <c r="IMT31" s="410"/>
      <c r="IMU31" s="410"/>
      <c r="IMV31" s="410"/>
      <c r="IMW31" s="410"/>
      <c r="IMX31" s="410"/>
      <c r="IMY31" s="410"/>
      <c r="IMZ31" s="410"/>
      <c r="INA31" s="410"/>
      <c r="INB31" s="410"/>
      <c r="INC31" s="410"/>
      <c r="IND31" s="410"/>
      <c r="INE31" s="410"/>
      <c r="INF31" s="410"/>
      <c r="ING31" s="410"/>
      <c r="INH31" s="410"/>
      <c r="INI31" s="410"/>
      <c r="INJ31" s="410"/>
      <c r="INK31" s="410"/>
      <c r="INL31" s="410"/>
      <c r="INM31" s="410"/>
      <c r="INN31" s="410"/>
      <c r="INO31" s="410"/>
      <c r="INP31" s="410"/>
      <c r="INQ31" s="410"/>
      <c r="INR31" s="410"/>
      <c r="INS31" s="410"/>
      <c r="INT31" s="410"/>
      <c r="INU31" s="410"/>
      <c r="INV31" s="410"/>
      <c r="INW31" s="410"/>
      <c r="INX31" s="410"/>
      <c r="INY31" s="410"/>
      <c r="INZ31" s="410"/>
      <c r="IOA31" s="410"/>
      <c r="IOB31" s="410"/>
      <c r="IOC31" s="410"/>
      <c r="IOD31" s="410"/>
      <c r="IOE31" s="410"/>
      <c r="IOF31" s="410"/>
      <c r="IOG31" s="410"/>
      <c r="IOH31" s="410"/>
      <c r="IOI31" s="410"/>
      <c r="IOJ31" s="410"/>
      <c r="IOK31" s="410"/>
      <c r="IOL31" s="410"/>
      <c r="IOM31" s="410"/>
      <c r="ION31" s="410"/>
      <c r="IOO31" s="410"/>
      <c r="IOP31" s="410"/>
      <c r="IOQ31" s="410"/>
      <c r="IOR31" s="410"/>
      <c r="IOS31" s="410"/>
      <c r="IOT31" s="410"/>
      <c r="IOU31" s="410"/>
      <c r="IOV31" s="410"/>
      <c r="IOW31" s="410"/>
      <c r="IOX31" s="410"/>
      <c r="IOY31" s="410"/>
      <c r="IOZ31" s="410"/>
      <c r="IPA31" s="410"/>
      <c r="IPB31" s="410"/>
      <c r="IPC31" s="410"/>
      <c r="IPD31" s="410"/>
      <c r="IPE31" s="410"/>
      <c r="IPF31" s="410"/>
      <c r="IPG31" s="410"/>
      <c r="IPH31" s="410"/>
      <c r="IPI31" s="410"/>
      <c r="IPJ31" s="410"/>
      <c r="IPK31" s="410"/>
      <c r="IPL31" s="410"/>
      <c r="IPM31" s="410"/>
      <c r="IPN31" s="410"/>
      <c r="IPO31" s="410"/>
      <c r="IPP31" s="410"/>
      <c r="IPQ31" s="410"/>
      <c r="IPR31" s="410"/>
      <c r="IPS31" s="410"/>
      <c r="IPT31" s="410"/>
      <c r="IPU31" s="410"/>
      <c r="IPV31" s="410"/>
      <c r="IPW31" s="410"/>
      <c r="IPX31" s="410"/>
      <c r="IPY31" s="410"/>
      <c r="IPZ31" s="410"/>
      <c r="IQA31" s="410"/>
      <c r="IQB31" s="410"/>
      <c r="IQC31" s="410"/>
      <c r="IQD31" s="410"/>
      <c r="IQE31" s="410"/>
      <c r="IQF31" s="410"/>
      <c r="IQG31" s="410"/>
      <c r="IQH31" s="410"/>
      <c r="IQI31" s="410"/>
      <c r="IQJ31" s="410"/>
      <c r="IQK31" s="410"/>
      <c r="IQL31" s="410"/>
      <c r="IQM31" s="410"/>
      <c r="IQN31" s="410"/>
      <c r="IQO31" s="410"/>
      <c r="IQP31" s="410"/>
      <c r="IQQ31" s="410"/>
      <c r="IQR31" s="410"/>
      <c r="IQS31" s="410"/>
      <c r="IQT31" s="410"/>
      <c r="IQU31" s="410"/>
      <c r="IQV31" s="410"/>
      <c r="IQW31" s="410"/>
      <c r="IQX31" s="410"/>
      <c r="IQY31" s="410"/>
      <c r="IQZ31" s="410"/>
      <c r="IRA31" s="410"/>
      <c r="IRB31" s="410"/>
      <c r="IRC31" s="410"/>
      <c r="IRD31" s="410"/>
      <c r="IRE31" s="410"/>
      <c r="IRF31" s="410"/>
      <c r="IRG31" s="410"/>
      <c r="IRH31" s="410"/>
      <c r="IRI31" s="410"/>
      <c r="IRJ31" s="410"/>
      <c r="IRK31" s="410"/>
      <c r="IRL31" s="410"/>
      <c r="IRM31" s="410"/>
      <c r="IRN31" s="410"/>
      <c r="IRO31" s="410"/>
      <c r="IRP31" s="410"/>
      <c r="IRQ31" s="410"/>
      <c r="IRR31" s="410"/>
      <c r="IRS31" s="410"/>
      <c r="IRT31" s="410"/>
      <c r="IRU31" s="410"/>
      <c r="IRV31" s="410"/>
      <c r="IRW31" s="410"/>
      <c r="IRX31" s="410"/>
      <c r="IRY31" s="410"/>
      <c r="IRZ31" s="410"/>
      <c r="ISA31" s="410"/>
      <c r="ISB31" s="410"/>
      <c r="ISC31" s="410"/>
      <c r="ISD31" s="410"/>
      <c r="ISE31" s="410"/>
      <c r="ISF31" s="410"/>
      <c r="ISG31" s="410"/>
      <c r="ISH31" s="410"/>
      <c r="ISI31" s="410"/>
      <c r="ISJ31" s="410"/>
      <c r="ISK31" s="410"/>
      <c r="ISL31" s="410"/>
      <c r="ISM31" s="410"/>
      <c r="ISN31" s="410"/>
      <c r="ISO31" s="410"/>
      <c r="ISP31" s="410"/>
      <c r="ISQ31" s="410"/>
      <c r="ISR31" s="410"/>
      <c r="ISS31" s="410"/>
      <c r="IST31" s="410"/>
      <c r="ISU31" s="410"/>
      <c r="ISV31" s="410"/>
      <c r="ISW31" s="410"/>
      <c r="ISX31" s="410"/>
      <c r="ISY31" s="410"/>
      <c r="ISZ31" s="410"/>
      <c r="ITA31" s="410"/>
      <c r="ITB31" s="410"/>
      <c r="ITC31" s="410"/>
      <c r="ITD31" s="410"/>
      <c r="ITE31" s="410"/>
      <c r="ITF31" s="410"/>
      <c r="ITG31" s="410"/>
      <c r="ITH31" s="410"/>
      <c r="ITI31" s="410"/>
      <c r="ITJ31" s="410"/>
      <c r="ITK31" s="410"/>
      <c r="ITL31" s="410"/>
      <c r="ITM31" s="410"/>
      <c r="ITN31" s="410"/>
      <c r="ITO31" s="410"/>
      <c r="ITP31" s="410"/>
      <c r="ITQ31" s="410"/>
      <c r="ITR31" s="410"/>
      <c r="ITS31" s="410"/>
      <c r="ITT31" s="410"/>
      <c r="ITU31" s="410"/>
      <c r="ITV31" s="410"/>
      <c r="ITW31" s="410"/>
      <c r="ITX31" s="410"/>
      <c r="ITY31" s="410"/>
      <c r="ITZ31" s="410"/>
      <c r="IUA31" s="410"/>
      <c r="IUB31" s="410"/>
      <c r="IUC31" s="410"/>
      <c r="IUD31" s="410"/>
      <c r="IUE31" s="410"/>
      <c r="IUF31" s="410"/>
      <c r="IUG31" s="410"/>
      <c r="IUH31" s="410"/>
      <c r="IUI31" s="410"/>
      <c r="IUJ31" s="410"/>
      <c r="IUK31" s="410"/>
      <c r="IUL31" s="410"/>
      <c r="IUM31" s="410"/>
      <c r="IUN31" s="410"/>
      <c r="IUO31" s="410"/>
      <c r="IUP31" s="410"/>
      <c r="IUQ31" s="410"/>
      <c r="IUR31" s="410"/>
      <c r="IUS31" s="410"/>
      <c r="IUT31" s="410"/>
      <c r="IUU31" s="410"/>
      <c r="IUV31" s="410"/>
      <c r="IUW31" s="410"/>
      <c r="IUX31" s="410"/>
      <c r="IUY31" s="410"/>
      <c r="IUZ31" s="410"/>
      <c r="IVA31" s="410"/>
      <c r="IVB31" s="410"/>
      <c r="IVC31" s="410"/>
      <c r="IVD31" s="410"/>
      <c r="IVE31" s="410"/>
      <c r="IVF31" s="410"/>
      <c r="IVG31" s="410"/>
      <c r="IVH31" s="410"/>
      <c r="IVI31" s="410"/>
      <c r="IVJ31" s="410"/>
      <c r="IVK31" s="410"/>
      <c r="IVL31" s="410"/>
      <c r="IVM31" s="410"/>
      <c r="IVN31" s="410"/>
      <c r="IVO31" s="410"/>
      <c r="IVP31" s="410"/>
      <c r="IVQ31" s="410"/>
      <c r="IVR31" s="410"/>
      <c r="IVS31" s="410"/>
      <c r="IVT31" s="410"/>
      <c r="IVU31" s="410"/>
      <c r="IVV31" s="410"/>
      <c r="IVW31" s="410"/>
      <c r="IVX31" s="410"/>
      <c r="IVY31" s="410"/>
      <c r="IVZ31" s="410"/>
      <c r="IWA31" s="410"/>
      <c r="IWB31" s="410"/>
      <c r="IWC31" s="410"/>
      <c r="IWD31" s="410"/>
      <c r="IWE31" s="410"/>
      <c r="IWF31" s="410"/>
      <c r="IWG31" s="410"/>
      <c r="IWH31" s="410"/>
      <c r="IWI31" s="410"/>
      <c r="IWJ31" s="410"/>
      <c r="IWK31" s="410"/>
      <c r="IWL31" s="410"/>
      <c r="IWM31" s="410"/>
      <c r="IWN31" s="410"/>
      <c r="IWO31" s="410"/>
      <c r="IWP31" s="410"/>
      <c r="IWQ31" s="410"/>
      <c r="IWR31" s="410"/>
      <c r="IWS31" s="410"/>
      <c r="IWT31" s="410"/>
      <c r="IWU31" s="410"/>
      <c r="IWV31" s="410"/>
      <c r="IWW31" s="410"/>
      <c r="IWX31" s="410"/>
      <c r="IWY31" s="410"/>
      <c r="IWZ31" s="410"/>
      <c r="IXA31" s="410"/>
      <c r="IXB31" s="410"/>
      <c r="IXC31" s="410"/>
      <c r="IXD31" s="410"/>
      <c r="IXE31" s="410"/>
      <c r="IXF31" s="410"/>
      <c r="IXG31" s="410"/>
      <c r="IXH31" s="410"/>
      <c r="IXI31" s="410"/>
      <c r="IXJ31" s="410"/>
      <c r="IXK31" s="410"/>
      <c r="IXL31" s="410"/>
      <c r="IXM31" s="410"/>
      <c r="IXN31" s="410"/>
      <c r="IXO31" s="410"/>
      <c r="IXP31" s="410"/>
      <c r="IXQ31" s="410"/>
      <c r="IXR31" s="410"/>
      <c r="IXS31" s="410"/>
      <c r="IXT31" s="410"/>
      <c r="IXU31" s="410"/>
      <c r="IXV31" s="410"/>
      <c r="IXW31" s="410"/>
      <c r="IXX31" s="410"/>
      <c r="IXY31" s="410"/>
      <c r="IXZ31" s="410"/>
      <c r="IYA31" s="410"/>
      <c r="IYB31" s="410"/>
      <c r="IYC31" s="410"/>
      <c r="IYD31" s="410"/>
      <c r="IYE31" s="410"/>
      <c r="IYF31" s="410"/>
      <c r="IYG31" s="410"/>
      <c r="IYH31" s="410"/>
      <c r="IYI31" s="410"/>
      <c r="IYJ31" s="410"/>
      <c r="IYK31" s="410"/>
      <c r="IYL31" s="410"/>
      <c r="IYM31" s="410"/>
      <c r="IYN31" s="410"/>
      <c r="IYO31" s="410"/>
      <c r="IYP31" s="410"/>
      <c r="IYQ31" s="410"/>
      <c r="IYR31" s="410"/>
      <c r="IYS31" s="410"/>
      <c r="IYT31" s="410"/>
      <c r="IYU31" s="410"/>
      <c r="IYV31" s="410"/>
      <c r="IYW31" s="410"/>
      <c r="IYX31" s="410"/>
      <c r="IYY31" s="410"/>
      <c r="IYZ31" s="410"/>
      <c r="IZA31" s="410"/>
      <c r="IZB31" s="410"/>
      <c r="IZC31" s="410"/>
      <c r="IZD31" s="410"/>
      <c r="IZE31" s="410"/>
      <c r="IZF31" s="410"/>
      <c r="IZG31" s="410"/>
      <c r="IZH31" s="410"/>
      <c r="IZI31" s="410"/>
      <c r="IZJ31" s="410"/>
      <c r="IZK31" s="410"/>
      <c r="IZL31" s="410"/>
      <c r="IZM31" s="410"/>
      <c r="IZN31" s="410"/>
      <c r="IZO31" s="410"/>
      <c r="IZP31" s="410"/>
      <c r="IZQ31" s="410"/>
      <c r="IZR31" s="410"/>
      <c r="IZS31" s="410"/>
      <c r="IZT31" s="410"/>
      <c r="IZU31" s="410"/>
      <c r="IZV31" s="410"/>
      <c r="IZW31" s="410"/>
      <c r="IZX31" s="410"/>
      <c r="IZY31" s="410"/>
      <c r="IZZ31" s="410"/>
      <c r="JAA31" s="410"/>
      <c r="JAB31" s="410"/>
      <c r="JAC31" s="410"/>
      <c r="JAD31" s="410"/>
      <c r="JAE31" s="410"/>
      <c r="JAF31" s="410"/>
      <c r="JAG31" s="410"/>
      <c r="JAH31" s="410"/>
      <c r="JAI31" s="410"/>
      <c r="JAJ31" s="410"/>
      <c r="JAK31" s="410"/>
      <c r="JAL31" s="410"/>
      <c r="JAM31" s="410"/>
      <c r="JAN31" s="410"/>
      <c r="JAO31" s="410"/>
      <c r="JAP31" s="410"/>
      <c r="JAQ31" s="410"/>
      <c r="JAR31" s="410"/>
      <c r="JAS31" s="410"/>
      <c r="JAT31" s="410"/>
      <c r="JAU31" s="410"/>
      <c r="JAV31" s="410"/>
      <c r="JAW31" s="410"/>
      <c r="JAX31" s="410"/>
      <c r="JAY31" s="410"/>
      <c r="JAZ31" s="410"/>
      <c r="JBA31" s="410"/>
      <c r="JBB31" s="410"/>
      <c r="JBC31" s="410"/>
      <c r="JBD31" s="410"/>
      <c r="JBE31" s="410"/>
      <c r="JBF31" s="410"/>
      <c r="JBG31" s="410"/>
      <c r="JBH31" s="410"/>
      <c r="JBI31" s="410"/>
      <c r="JBJ31" s="410"/>
      <c r="JBK31" s="410"/>
      <c r="JBL31" s="410"/>
      <c r="JBM31" s="410"/>
      <c r="JBN31" s="410"/>
      <c r="JBO31" s="410"/>
      <c r="JBP31" s="410"/>
      <c r="JBQ31" s="410"/>
      <c r="JBR31" s="410"/>
      <c r="JBS31" s="410"/>
      <c r="JBT31" s="410"/>
      <c r="JBU31" s="410"/>
      <c r="JBV31" s="410"/>
      <c r="JBW31" s="410"/>
      <c r="JBX31" s="410"/>
      <c r="JBY31" s="410"/>
      <c r="JBZ31" s="410"/>
      <c r="JCA31" s="410"/>
      <c r="JCB31" s="410"/>
      <c r="JCC31" s="410"/>
      <c r="JCD31" s="410"/>
      <c r="JCE31" s="410"/>
      <c r="JCF31" s="410"/>
      <c r="JCG31" s="410"/>
      <c r="JCH31" s="410"/>
      <c r="JCI31" s="410"/>
      <c r="JCJ31" s="410"/>
      <c r="JCK31" s="410"/>
      <c r="JCL31" s="410"/>
      <c r="JCM31" s="410"/>
      <c r="JCN31" s="410"/>
      <c r="JCO31" s="410"/>
      <c r="JCP31" s="410"/>
      <c r="JCQ31" s="410"/>
      <c r="JCR31" s="410"/>
      <c r="JCS31" s="410"/>
      <c r="JCT31" s="410"/>
      <c r="JCU31" s="410"/>
      <c r="JCV31" s="410"/>
      <c r="JCW31" s="410"/>
      <c r="JCX31" s="410"/>
      <c r="JCY31" s="410"/>
      <c r="JCZ31" s="410"/>
      <c r="JDA31" s="410"/>
      <c r="JDB31" s="410"/>
      <c r="JDC31" s="410"/>
      <c r="JDD31" s="410"/>
      <c r="JDE31" s="410"/>
      <c r="JDF31" s="410"/>
      <c r="JDG31" s="410"/>
      <c r="JDH31" s="410"/>
      <c r="JDI31" s="410"/>
      <c r="JDJ31" s="410"/>
      <c r="JDK31" s="410"/>
      <c r="JDL31" s="410"/>
      <c r="JDM31" s="410"/>
      <c r="JDN31" s="410"/>
      <c r="JDO31" s="410"/>
      <c r="JDP31" s="410"/>
      <c r="JDQ31" s="410"/>
      <c r="JDR31" s="410"/>
      <c r="JDS31" s="410"/>
      <c r="JDT31" s="410"/>
      <c r="JDU31" s="410"/>
      <c r="JDV31" s="410"/>
      <c r="JDW31" s="410"/>
      <c r="JDX31" s="410"/>
      <c r="JDY31" s="410"/>
      <c r="JDZ31" s="410"/>
      <c r="JEA31" s="410"/>
      <c r="JEB31" s="410"/>
      <c r="JEC31" s="410"/>
      <c r="JED31" s="410"/>
      <c r="JEE31" s="410"/>
      <c r="JEF31" s="410"/>
      <c r="JEG31" s="410"/>
      <c r="JEH31" s="410"/>
      <c r="JEI31" s="410"/>
      <c r="JEJ31" s="410"/>
      <c r="JEK31" s="410"/>
      <c r="JEL31" s="410"/>
      <c r="JEM31" s="410"/>
      <c r="JEN31" s="410"/>
      <c r="JEO31" s="410"/>
      <c r="JEP31" s="410"/>
      <c r="JEQ31" s="410"/>
      <c r="JER31" s="410"/>
      <c r="JES31" s="410"/>
      <c r="JET31" s="410"/>
      <c r="JEU31" s="410"/>
      <c r="JEV31" s="410"/>
      <c r="JEW31" s="410"/>
      <c r="JEX31" s="410"/>
      <c r="JEY31" s="410"/>
      <c r="JEZ31" s="410"/>
      <c r="JFA31" s="410"/>
      <c r="JFB31" s="410"/>
      <c r="JFC31" s="410"/>
      <c r="JFD31" s="410"/>
      <c r="JFE31" s="410"/>
      <c r="JFF31" s="410"/>
      <c r="JFG31" s="410"/>
      <c r="JFH31" s="410"/>
      <c r="JFI31" s="410"/>
      <c r="JFJ31" s="410"/>
      <c r="JFK31" s="410"/>
      <c r="JFL31" s="410"/>
      <c r="JFM31" s="410"/>
      <c r="JFN31" s="410"/>
      <c r="JFO31" s="410"/>
      <c r="JFP31" s="410"/>
      <c r="JFQ31" s="410"/>
      <c r="JFR31" s="410"/>
      <c r="JFS31" s="410"/>
      <c r="JFT31" s="410"/>
      <c r="JFU31" s="410"/>
      <c r="JFV31" s="410"/>
      <c r="JFW31" s="410"/>
      <c r="JFX31" s="410"/>
      <c r="JFY31" s="410"/>
      <c r="JFZ31" s="410"/>
      <c r="JGA31" s="410"/>
      <c r="JGB31" s="410"/>
      <c r="JGC31" s="410"/>
      <c r="JGD31" s="410"/>
      <c r="JGE31" s="410"/>
      <c r="JGF31" s="410"/>
      <c r="JGG31" s="410"/>
      <c r="JGH31" s="410"/>
      <c r="JGI31" s="410"/>
      <c r="JGJ31" s="410"/>
      <c r="JGK31" s="410"/>
      <c r="JGL31" s="410"/>
      <c r="JGM31" s="410"/>
      <c r="JGN31" s="410"/>
      <c r="JGO31" s="410"/>
      <c r="JGP31" s="410"/>
      <c r="JGQ31" s="410"/>
      <c r="JGR31" s="410"/>
      <c r="JGS31" s="410"/>
      <c r="JGT31" s="410"/>
      <c r="JGU31" s="410"/>
      <c r="JGV31" s="410"/>
      <c r="JGW31" s="410"/>
      <c r="JGX31" s="410"/>
      <c r="JGY31" s="410"/>
      <c r="JGZ31" s="410"/>
      <c r="JHA31" s="410"/>
      <c r="JHB31" s="410"/>
      <c r="JHC31" s="410"/>
      <c r="JHD31" s="410"/>
      <c r="JHE31" s="410"/>
      <c r="JHF31" s="410"/>
      <c r="JHG31" s="410"/>
      <c r="JHH31" s="410"/>
      <c r="JHI31" s="410"/>
      <c r="JHJ31" s="410"/>
      <c r="JHK31" s="410"/>
      <c r="JHL31" s="410"/>
      <c r="JHM31" s="410"/>
      <c r="JHN31" s="410"/>
      <c r="JHO31" s="410"/>
      <c r="JHP31" s="410"/>
      <c r="JHQ31" s="410"/>
      <c r="JHR31" s="410"/>
      <c r="JHS31" s="410"/>
      <c r="JHT31" s="410"/>
      <c r="JHU31" s="410"/>
      <c r="JHV31" s="410"/>
      <c r="JHW31" s="410"/>
      <c r="JHX31" s="410"/>
      <c r="JHY31" s="410"/>
      <c r="JHZ31" s="410"/>
      <c r="JIA31" s="410"/>
      <c r="JIB31" s="410"/>
      <c r="JIC31" s="410"/>
      <c r="JID31" s="410"/>
      <c r="JIE31" s="410"/>
      <c r="JIF31" s="410"/>
      <c r="JIG31" s="410"/>
      <c r="JIH31" s="410"/>
      <c r="JII31" s="410"/>
      <c r="JIJ31" s="410"/>
      <c r="JIK31" s="410"/>
      <c r="JIL31" s="410"/>
      <c r="JIM31" s="410"/>
      <c r="JIN31" s="410"/>
      <c r="JIO31" s="410"/>
      <c r="JIP31" s="410"/>
      <c r="JIQ31" s="410"/>
      <c r="JIR31" s="410"/>
      <c r="JIS31" s="410"/>
      <c r="JIT31" s="410"/>
      <c r="JIU31" s="410"/>
      <c r="JIV31" s="410"/>
      <c r="JIW31" s="410"/>
      <c r="JIX31" s="410"/>
      <c r="JIY31" s="410"/>
      <c r="JIZ31" s="410"/>
      <c r="JJA31" s="410"/>
      <c r="JJB31" s="410"/>
      <c r="JJC31" s="410"/>
      <c r="JJD31" s="410"/>
      <c r="JJE31" s="410"/>
      <c r="JJF31" s="410"/>
      <c r="JJG31" s="410"/>
      <c r="JJH31" s="410"/>
      <c r="JJI31" s="410"/>
      <c r="JJJ31" s="410"/>
      <c r="JJK31" s="410"/>
      <c r="JJL31" s="410"/>
      <c r="JJM31" s="410"/>
      <c r="JJN31" s="410"/>
      <c r="JJO31" s="410"/>
      <c r="JJP31" s="410"/>
      <c r="JJQ31" s="410"/>
      <c r="JJR31" s="410"/>
      <c r="JJS31" s="410"/>
      <c r="JJT31" s="410"/>
      <c r="JJU31" s="410"/>
      <c r="JJV31" s="410"/>
      <c r="JJW31" s="410"/>
      <c r="JJX31" s="410"/>
      <c r="JJY31" s="410"/>
      <c r="JJZ31" s="410"/>
      <c r="JKA31" s="410"/>
      <c r="JKB31" s="410"/>
      <c r="JKC31" s="410"/>
      <c r="JKD31" s="410"/>
      <c r="JKE31" s="410"/>
      <c r="JKF31" s="410"/>
      <c r="JKG31" s="410"/>
      <c r="JKH31" s="410"/>
      <c r="JKI31" s="410"/>
      <c r="JKJ31" s="410"/>
      <c r="JKK31" s="410"/>
      <c r="JKL31" s="410"/>
      <c r="JKM31" s="410"/>
      <c r="JKN31" s="410"/>
      <c r="JKO31" s="410"/>
      <c r="JKP31" s="410"/>
      <c r="JKQ31" s="410"/>
      <c r="JKR31" s="410"/>
      <c r="JKS31" s="410"/>
      <c r="JKT31" s="410"/>
      <c r="JKU31" s="410"/>
      <c r="JKV31" s="410"/>
      <c r="JKW31" s="410"/>
      <c r="JKX31" s="410"/>
      <c r="JKY31" s="410"/>
      <c r="JKZ31" s="410"/>
      <c r="JLA31" s="410"/>
      <c r="JLB31" s="410"/>
      <c r="JLC31" s="410"/>
      <c r="JLD31" s="410"/>
      <c r="JLE31" s="410"/>
      <c r="JLF31" s="410"/>
      <c r="JLG31" s="410"/>
      <c r="JLH31" s="410"/>
      <c r="JLI31" s="410"/>
      <c r="JLJ31" s="410"/>
      <c r="JLK31" s="410"/>
      <c r="JLL31" s="410"/>
      <c r="JLM31" s="410"/>
      <c r="JLN31" s="410"/>
      <c r="JLO31" s="410"/>
      <c r="JLP31" s="410"/>
      <c r="JLQ31" s="410"/>
      <c r="JLR31" s="410"/>
      <c r="JLS31" s="410"/>
      <c r="JLT31" s="410"/>
      <c r="JLU31" s="410"/>
      <c r="JLV31" s="410"/>
      <c r="JLW31" s="410"/>
      <c r="JLX31" s="410"/>
      <c r="JLY31" s="410"/>
      <c r="JLZ31" s="410"/>
      <c r="JMA31" s="410"/>
      <c r="JMB31" s="410"/>
      <c r="JMC31" s="410"/>
      <c r="JMD31" s="410"/>
      <c r="JME31" s="410"/>
      <c r="JMF31" s="410"/>
      <c r="JMG31" s="410"/>
      <c r="JMH31" s="410"/>
      <c r="JMI31" s="410"/>
      <c r="JMJ31" s="410"/>
      <c r="JMK31" s="410"/>
      <c r="JML31" s="410"/>
      <c r="JMM31" s="410"/>
      <c r="JMN31" s="410"/>
      <c r="JMO31" s="410"/>
      <c r="JMP31" s="410"/>
      <c r="JMQ31" s="410"/>
      <c r="JMR31" s="410"/>
      <c r="JMS31" s="410"/>
      <c r="JMT31" s="410"/>
      <c r="JMU31" s="410"/>
      <c r="JMV31" s="410"/>
      <c r="JMW31" s="410"/>
      <c r="JMX31" s="410"/>
      <c r="JMY31" s="410"/>
      <c r="JMZ31" s="410"/>
      <c r="JNA31" s="410"/>
      <c r="JNB31" s="410"/>
      <c r="JNC31" s="410"/>
      <c r="JND31" s="410"/>
      <c r="JNE31" s="410"/>
      <c r="JNF31" s="410"/>
      <c r="JNG31" s="410"/>
      <c r="JNH31" s="410"/>
      <c r="JNI31" s="410"/>
      <c r="JNJ31" s="410"/>
      <c r="JNK31" s="410"/>
      <c r="JNL31" s="410"/>
      <c r="JNM31" s="410"/>
      <c r="JNN31" s="410"/>
      <c r="JNO31" s="410"/>
      <c r="JNP31" s="410"/>
      <c r="JNQ31" s="410"/>
      <c r="JNR31" s="410"/>
      <c r="JNS31" s="410"/>
      <c r="JNT31" s="410"/>
      <c r="JNU31" s="410"/>
      <c r="JNV31" s="410"/>
      <c r="JNW31" s="410"/>
      <c r="JNX31" s="410"/>
      <c r="JNY31" s="410"/>
      <c r="JNZ31" s="410"/>
      <c r="JOA31" s="410"/>
      <c r="JOB31" s="410"/>
      <c r="JOC31" s="410"/>
      <c r="JOD31" s="410"/>
      <c r="JOE31" s="410"/>
      <c r="JOF31" s="410"/>
      <c r="JOG31" s="410"/>
      <c r="JOH31" s="410"/>
      <c r="JOI31" s="410"/>
      <c r="JOJ31" s="410"/>
      <c r="JOK31" s="410"/>
      <c r="JOL31" s="410"/>
      <c r="JOM31" s="410"/>
      <c r="JON31" s="410"/>
      <c r="JOO31" s="410"/>
      <c r="JOP31" s="410"/>
      <c r="JOQ31" s="410"/>
      <c r="JOR31" s="410"/>
      <c r="JOS31" s="410"/>
      <c r="JOT31" s="410"/>
      <c r="JOU31" s="410"/>
      <c r="JOV31" s="410"/>
      <c r="JOW31" s="410"/>
      <c r="JOX31" s="410"/>
      <c r="JOY31" s="410"/>
      <c r="JOZ31" s="410"/>
      <c r="JPA31" s="410"/>
      <c r="JPB31" s="410"/>
      <c r="JPC31" s="410"/>
      <c r="JPD31" s="410"/>
      <c r="JPE31" s="410"/>
      <c r="JPF31" s="410"/>
      <c r="JPG31" s="410"/>
      <c r="JPH31" s="410"/>
      <c r="JPI31" s="410"/>
      <c r="JPJ31" s="410"/>
      <c r="JPK31" s="410"/>
      <c r="JPL31" s="410"/>
      <c r="JPM31" s="410"/>
      <c r="JPN31" s="410"/>
      <c r="JPO31" s="410"/>
      <c r="JPP31" s="410"/>
      <c r="JPQ31" s="410"/>
      <c r="JPR31" s="410"/>
      <c r="JPS31" s="410"/>
      <c r="JPT31" s="410"/>
      <c r="JPU31" s="410"/>
      <c r="JPV31" s="410"/>
      <c r="JPW31" s="410"/>
      <c r="JPX31" s="410"/>
      <c r="JPY31" s="410"/>
      <c r="JPZ31" s="410"/>
      <c r="JQA31" s="410"/>
      <c r="JQB31" s="410"/>
      <c r="JQC31" s="410"/>
      <c r="JQD31" s="410"/>
      <c r="JQE31" s="410"/>
      <c r="JQF31" s="410"/>
      <c r="JQG31" s="410"/>
      <c r="JQH31" s="410"/>
      <c r="JQI31" s="410"/>
      <c r="JQJ31" s="410"/>
      <c r="JQK31" s="410"/>
      <c r="JQL31" s="410"/>
      <c r="JQM31" s="410"/>
      <c r="JQN31" s="410"/>
      <c r="JQO31" s="410"/>
      <c r="JQP31" s="410"/>
      <c r="JQQ31" s="410"/>
      <c r="JQR31" s="410"/>
      <c r="JQS31" s="410"/>
      <c r="JQT31" s="410"/>
      <c r="JQU31" s="410"/>
      <c r="JQV31" s="410"/>
      <c r="JQW31" s="410"/>
      <c r="JQX31" s="410"/>
      <c r="JQY31" s="410"/>
      <c r="JQZ31" s="410"/>
      <c r="JRA31" s="410"/>
      <c r="JRB31" s="410"/>
      <c r="JRC31" s="410"/>
      <c r="JRD31" s="410"/>
      <c r="JRE31" s="410"/>
      <c r="JRF31" s="410"/>
      <c r="JRG31" s="410"/>
      <c r="JRH31" s="410"/>
      <c r="JRI31" s="410"/>
      <c r="JRJ31" s="410"/>
      <c r="JRK31" s="410"/>
      <c r="JRL31" s="410"/>
      <c r="JRM31" s="410"/>
      <c r="JRN31" s="410"/>
      <c r="JRO31" s="410"/>
      <c r="JRP31" s="410"/>
      <c r="JRQ31" s="410"/>
      <c r="JRR31" s="410"/>
      <c r="JRS31" s="410"/>
      <c r="JRT31" s="410"/>
      <c r="JRU31" s="410"/>
      <c r="JRV31" s="410"/>
      <c r="JRW31" s="410"/>
      <c r="JRX31" s="410"/>
      <c r="JRY31" s="410"/>
      <c r="JRZ31" s="410"/>
      <c r="JSA31" s="410"/>
      <c r="JSB31" s="410"/>
      <c r="JSC31" s="410"/>
      <c r="JSD31" s="410"/>
      <c r="JSE31" s="410"/>
      <c r="JSF31" s="410"/>
      <c r="JSG31" s="410"/>
      <c r="JSH31" s="410"/>
      <c r="JSI31" s="410"/>
      <c r="JSJ31" s="410"/>
      <c r="JSK31" s="410"/>
      <c r="JSL31" s="410"/>
      <c r="JSM31" s="410"/>
      <c r="JSN31" s="410"/>
      <c r="JSO31" s="410"/>
      <c r="JSP31" s="410"/>
      <c r="JSQ31" s="410"/>
      <c r="JSR31" s="410"/>
      <c r="JSS31" s="410"/>
      <c r="JST31" s="410"/>
      <c r="JSU31" s="410"/>
      <c r="JSV31" s="410"/>
      <c r="JSW31" s="410"/>
      <c r="JSX31" s="410"/>
      <c r="JSY31" s="410"/>
      <c r="JSZ31" s="410"/>
      <c r="JTA31" s="410"/>
      <c r="JTB31" s="410"/>
      <c r="JTC31" s="410"/>
      <c r="JTD31" s="410"/>
      <c r="JTE31" s="410"/>
      <c r="JTF31" s="410"/>
      <c r="JTG31" s="410"/>
      <c r="JTH31" s="410"/>
      <c r="JTI31" s="410"/>
      <c r="JTJ31" s="410"/>
      <c r="JTK31" s="410"/>
      <c r="JTL31" s="410"/>
      <c r="JTM31" s="410"/>
      <c r="JTN31" s="410"/>
      <c r="JTO31" s="410"/>
      <c r="JTP31" s="410"/>
      <c r="JTQ31" s="410"/>
      <c r="JTR31" s="410"/>
      <c r="JTS31" s="410"/>
      <c r="JTT31" s="410"/>
      <c r="JTU31" s="410"/>
      <c r="JTV31" s="410"/>
      <c r="JTW31" s="410"/>
      <c r="JTX31" s="410"/>
      <c r="JTY31" s="410"/>
      <c r="JTZ31" s="410"/>
      <c r="JUA31" s="410"/>
      <c r="JUB31" s="410"/>
      <c r="JUC31" s="410"/>
      <c r="JUD31" s="410"/>
      <c r="JUE31" s="410"/>
      <c r="JUF31" s="410"/>
      <c r="JUG31" s="410"/>
      <c r="JUH31" s="410"/>
      <c r="JUI31" s="410"/>
      <c r="JUJ31" s="410"/>
      <c r="JUK31" s="410"/>
      <c r="JUL31" s="410"/>
      <c r="JUM31" s="410"/>
      <c r="JUN31" s="410"/>
      <c r="JUO31" s="410"/>
      <c r="JUP31" s="410"/>
      <c r="JUQ31" s="410"/>
      <c r="JUR31" s="410"/>
      <c r="JUS31" s="410"/>
      <c r="JUT31" s="410"/>
      <c r="JUU31" s="410"/>
      <c r="JUV31" s="410"/>
      <c r="JUW31" s="410"/>
      <c r="JUX31" s="410"/>
      <c r="JUY31" s="410"/>
      <c r="JUZ31" s="410"/>
      <c r="JVA31" s="410"/>
      <c r="JVB31" s="410"/>
      <c r="JVC31" s="410"/>
      <c r="JVD31" s="410"/>
      <c r="JVE31" s="410"/>
      <c r="JVF31" s="410"/>
      <c r="JVG31" s="410"/>
      <c r="JVH31" s="410"/>
      <c r="JVI31" s="410"/>
      <c r="JVJ31" s="410"/>
      <c r="JVK31" s="410"/>
      <c r="JVL31" s="410"/>
      <c r="JVM31" s="410"/>
      <c r="JVN31" s="410"/>
      <c r="JVO31" s="410"/>
      <c r="JVP31" s="410"/>
      <c r="JVQ31" s="410"/>
      <c r="JVR31" s="410"/>
      <c r="JVS31" s="410"/>
      <c r="JVT31" s="410"/>
      <c r="JVU31" s="410"/>
      <c r="JVV31" s="410"/>
      <c r="JVW31" s="410"/>
      <c r="JVX31" s="410"/>
      <c r="JVY31" s="410"/>
      <c r="JVZ31" s="410"/>
      <c r="JWA31" s="410"/>
      <c r="JWB31" s="410"/>
      <c r="JWC31" s="410"/>
      <c r="JWD31" s="410"/>
      <c r="JWE31" s="410"/>
      <c r="JWF31" s="410"/>
      <c r="JWG31" s="410"/>
      <c r="JWH31" s="410"/>
      <c r="JWI31" s="410"/>
      <c r="JWJ31" s="410"/>
      <c r="JWK31" s="410"/>
      <c r="JWL31" s="410"/>
      <c r="JWM31" s="410"/>
      <c r="JWN31" s="410"/>
      <c r="JWO31" s="410"/>
      <c r="JWP31" s="410"/>
      <c r="JWQ31" s="410"/>
      <c r="JWR31" s="410"/>
      <c r="JWS31" s="410"/>
      <c r="JWT31" s="410"/>
      <c r="JWU31" s="410"/>
      <c r="JWV31" s="410"/>
      <c r="JWW31" s="410"/>
      <c r="JWX31" s="410"/>
      <c r="JWY31" s="410"/>
      <c r="JWZ31" s="410"/>
      <c r="JXA31" s="410"/>
      <c r="JXB31" s="410"/>
      <c r="JXC31" s="410"/>
      <c r="JXD31" s="410"/>
      <c r="JXE31" s="410"/>
      <c r="JXF31" s="410"/>
      <c r="JXG31" s="410"/>
      <c r="JXH31" s="410"/>
      <c r="JXI31" s="410"/>
      <c r="JXJ31" s="410"/>
      <c r="JXK31" s="410"/>
      <c r="JXL31" s="410"/>
      <c r="JXM31" s="410"/>
      <c r="JXN31" s="410"/>
      <c r="JXO31" s="410"/>
      <c r="JXP31" s="410"/>
      <c r="JXQ31" s="410"/>
      <c r="JXR31" s="410"/>
      <c r="JXS31" s="410"/>
      <c r="JXT31" s="410"/>
      <c r="JXU31" s="410"/>
      <c r="JXV31" s="410"/>
      <c r="JXW31" s="410"/>
      <c r="JXX31" s="410"/>
      <c r="JXY31" s="410"/>
      <c r="JXZ31" s="410"/>
      <c r="JYA31" s="410"/>
      <c r="JYB31" s="410"/>
      <c r="JYC31" s="410"/>
      <c r="JYD31" s="410"/>
      <c r="JYE31" s="410"/>
      <c r="JYF31" s="410"/>
      <c r="JYG31" s="410"/>
      <c r="JYH31" s="410"/>
      <c r="JYI31" s="410"/>
      <c r="JYJ31" s="410"/>
      <c r="JYK31" s="410"/>
      <c r="JYL31" s="410"/>
      <c r="JYM31" s="410"/>
      <c r="JYN31" s="410"/>
      <c r="JYO31" s="410"/>
      <c r="JYP31" s="410"/>
      <c r="JYQ31" s="410"/>
      <c r="JYR31" s="410"/>
      <c r="JYS31" s="410"/>
      <c r="JYT31" s="410"/>
      <c r="JYU31" s="410"/>
      <c r="JYV31" s="410"/>
      <c r="JYW31" s="410"/>
      <c r="JYX31" s="410"/>
      <c r="JYY31" s="410"/>
      <c r="JYZ31" s="410"/>
      <c r="JZA31" s="410"/>
      <c r="JZB31" s="410"/>
      <c r="JZC31" s="410"/>
      <c r="JZD31" s="410"/>
      <c r="JZE31" s="410"/>
      <c r="JZF31" s="410"/>
      <c r="JZG31" s="410"/>
      <c r="JZH31" s="410"/>
      <c r="JZI31" s="410"/>
      <c r="JZJ31" s="410"/>
      <c r="JZK31" s="410"/>
      <c r="JZL31" s="410"/>
      <c r="JZM31" s="410"/>
      <c r="JZN31" s="410"/>
      <c r="JZO31" s="410"/>
      <c r="JZP31" s="410"/>
      <c r="JZQ31" s="410"/>
      <c r="JZR31" s="410"/>
      <c r="JZS31" s="410"/>
      <c r="JZT31" s="410"/>
      <c r="JZU31" s="410"/>
      <c r="JZV31" s="410"/>
      <c r="JZW31" s="410"/>
      <c r="JZX31" s="410"/>
      <c r="JZY31" s="410"/>
      <c r="JZZ31" s="410"/>
      <c r="KAA31" s="410"/>
      <c r="KAB31" s="410"/>
      <c r="KAC31" s="410"/>
      <c r="KAD31" s="410"/>
      <c r="KAE31" s="410"/>
      <c r="KAF31" s="410"/>
      <c r="KAG31" s="410"/>
      <c r="KAH31" s="410"/>
      <c r="KAI31" s="410"/>
      <c r="KAJ31" s="410"/>
      <c r="KAK31" s="410"/>
      <c r="KAL31" s="410"/>
      <c r="KAM31" s="410"/>
      <c r="KAN31" s="410"/>
      <c r="KAO31" s="410"/>
      <c r="KAP31" s="410"/>
      <c r="KAQ31" s="410"/>
      <c r="KAR31" s="410"/>
      <c r="KAS31" s="410"/>
      <c r="KAT31" s="410"/>
      <c r="KAU31" s="410"/>
      <c r="KAV31" s="410"/>
      <c r="KAW31" s="410"/>
      <c r="KAX31" s="410"/>
      <c r="KAY31" s="410"/>
      <c r="KAZ31" s="410"/>
      <c r="KBA31" s="410"/>
      <c r="KBB31" s="410"/>
      <c r="KBC31" s="410"/>
      <c r="KBD31" s="410"/>
      <c r="KBE31" s="410"/>
      <c r="KBF31" s="410"/>
      <c r="KBG31" s="410"/>
      <c r="KBH31" s="410"/>
      <c r="KBI31" s="410"/>
      <c r="KBJ31" s="410"/>
      <c r="KBK31" s="410"/>
      <c r="KBL31" s="410"/>
      <c r="KBM31" s="410"/>
      <c r="KBN31" s="410"/>
      <c r="KBO31" s="410"/>
      <c r="KBP31" s="410"/>
      <c r="KBQ31" s="410"/>
      <c r="KBR31" s="410"/>
      <c r="KBS31" s="410"/>
      <c r="KBT31" s="410"/>
      <c r="KBU31" s="410"/>
      <c r="KBV31" s="410"/>
      <c r="KBW31" s="410"/>
      <c r="KBX31" s="410"/>
      <c r="KBY31" s="410"/>
      <c r="KBZ31" s="410"/>
      <c r="KCA31" s="410"/>
      <c r="KCB31" s="410"/>
      <c r="KCC31" s="410"/>
      <c r="KCD31" s="410"/>
      <c r="KCE31" s="410"/>
      <c r="KCF31" s="410"/>
      <c r="KCG31" s="410"/>
      <c r="KCH31" s="410"/>
      <c r="KCI31" s="410"/>
      <c r="KCJ31" s="410"/>
      <c r="KCK31" s="410"/>
      <c r="KCL31" s="410"/>
      <c r="KCM31" s="410"/>
      <c r="KCN31" s="410"/>
      <c r="KCO31" s="410"/>
      <c r="KCP31" s="410"/>
      <c r="KCQ31" s="410"/>
      <c r="KCR31" s="410"/>
      <c r="KCS31" s="410"/>
      <c r="KCT31" s="410"/>
      <c r="KCU31" s="410"/>
      <c r="KCV31" s="410"/>
      <c r="KCW31" s="410"/>
      <c r="KCX31" s="410"/>
      <c r="KCY31" s="410"/>
      <c r="KCZ31" s="410"/>
      <c r="KDA31" s="410"/>
      <c r="KDB31" s="410"/>
      <c r="KDC31" s="410"/>
      <c r="KDD31" s="410"/>
      <c r="KDE31" s="410"/>
      <c r="KDF31" s="410"/>
      <c r="KDG31" s="410"/>
      <c r="KDH31" s="410"/>
      <c r="KDI31" s="410"/>
      <c r="KDJ31" s="410"/>
      <c r="KDK31" s="410"/>
      <c r="KDL31" s="410"/>
      <c r="KDM31" s="410"/>
      <c r="KDN31" s="410"/>
      <c r="KDO31" s="410"/>
      <c r="KDP31" s="410"/>
      <c r="KDQ31" s="410"/>
      <c r="KDR31" s="410"/>
      <c r="KDS31" s="410"/>
      <c r="KDT31" s="410"/>
      <c r="KDU31" s="410"/>
      <c r="KDV31" s="410"/>
      <c r="KDW31" s="410"/>
      <c r="KDX31" s="410"/>
      <c r="KDY31" s="410"/>
      <c r="KDZ31" s="410"/>
      <c r="KEA31" s="410"/>
      <c r="KEB31" s="410"/>
      <c r="KEC31" s="410"/>
      <c r="KED31" s="410"/>
      <c r="KEE31" s="410"/>
      <c r="KEF31" s="410"/>
      <c r="KEG31" s="410"/>
      <c r="KEH31" s="410"/>
      <c r="KEI31" s="410"/>
      <c r="KEJ31" s="410"/>
      <c r="KEK31" s="410"/>
      <c r="KEL31" s="410"/>
      <c r="KEM31" s="410"/>
      <c r="KEN31" s="410"/>
      <c r="KEO31" s="410"/>
      <c r="KEP31" s="410"/>
      <c r="KEQ31" s="410"/>
      <c r="KER31" s="410"/>
      <c r="KES31" s="410"/>
      <c r="KET31" s="410"/>
      <c r="KEU31" s="410"/>
      <c r="KEV31" s="410"/>
      <c r="KEW31" s="410"/>
      <c r="KEX31" s="410"/>
      <c r="KEY31" s="410"/>
      <c r="KEZ31" s="410"/>
      <c r="KFA31" s="410"/>
      <c r="KFB31" s="410"/>
      <c r="KFC31" s="410"/>
      <c r="KFD31" s="410"/>
      <c r="KFE31" s="410"/>
      <c r="KFF31" s="410"/>
      <c r="KFG31" s="410"/>
      <c r="KFH31" s="410"/>
      <c r="KFI31" s="410"/>
      <c r="KFJ31" s="410"/>
      <c r="KFK31" s="410"/>
      <c r="KFL31" s="410"/>
      <c r="KFM31" s="410"/>
      <c r="KFN31" s="410"/>
      <c r="KFO31" s="410"/>
      <c r="KFP31" s="410"/>
      <c r="KFQ31" s="410"/>
      <c r="KFR31" s="410"/>
      <c r="KFS31" s="410"/>
      <c r="KFT31" s="410"/>
      <c r="KFU31" s="410"/>
      <c r="KFV31" s="410"/>
      <c r="KFW31" s="410"/>
      <c r="KFX31" s="410"/>
      <c r="KFY31" s="410"/>
      <c r="KFZ31" s="410"/>
      <c r="KGA31" s="410"/>
      <c r="KGB31" s="410"/>
      <c r="KGC31" s="410"/>
      <c r="KGD31" s="410"/>
      <c r="KGE31" s="410"/>
      <c r="KGF31" s="410"/>
      <c r="KGG31" s="410"/>
      <c r="KGH31" s="410"/>
      <c r="KGI31" s="410"/>
      <c r="KGJ31" s="410"/>
      <c r="KGK31" s="410"/>
      <c r="KGL31" s="410"/>
      <c r="KGM31" s="410"/>
      <c r="KGN31" s="410"/>
      <c r="KGO31" s="410"/>
      <c r="KGP31" s="410"/>
      <c r="KGQ31" s="410"/>
      <c r="KGR31" s="410"/>
      <c r="KGS31" s="410"/>
      <c r="KGT31" s="410"/>
      <c r="KGU31" s="410"/>
      <c r="KGV31" s="410"/>
      <c r="KGW31" s="410"/>
      <c r="KGX31" s="410"/>
      <c r="KGY31" s="410"/>
      <c r="KGZ31" s="410"/>
      <c r="KHA31" s="410"/>
      <c r="KHB31" s="410"/>
      <c r="KHC31" s="410"/>
      <c r="KHD31" s="410"/>
      <c r="KHE31" s="410"/>
      <c r="KHF31" s="410"/>
      <c r="KHG31" s="410"/>
      <c r="KHH31" s="410"/>
      <c r="KHI31" s="410"/>
      <c r="KHJ31" s="410"/>
      <c r="KHK31" s="410"/>
      <c r="KHL31" s="410"/>
      <c r="KHM31" s="410"/>
      <c r="KHN31" s="410"/>
      <c r="KHO31" s="410"/>
      <c r="KHP31" s="410"/>
      <c r="KHQ31" s="410"/>
      <c r="KHR31" s="410"/>
      <c r="KHS31" s="410"/>
      <c r="KHT31" s="410"/>
      <c r="KHU31" s="410"/>
      <c r="KHV31" s="410"/>
      <c r="KHW31" s="410"/>
      <c r="KHX31" s="410"/>
      <c r="KHY31" s="410"/>
      <c r="KHZ31" s="410"/>
      <c r="KIA31" s="410"/>
      <c r="KIB31" s="410"/>
      <c r="KIC31" s="410"/>
      <c r="KID31" s="410"/>
      <c r="KIE31" s="410"/>
      <c r="KIF31" s="410"/>
      <c r="KIG31" s="410"/>
      <c r="KIH31" s="410"/>
      <c r="KII31" s="410"/>
      <c r="KIJ31" s="410"/>
      <c r="KIK31" s="410"/>
      <c r="KIL31" s="410"/>
      <c r="KIM31" s="410"/>
      <c r="KIN31" s="410"/>
      <c r="KIO31" s="410"/>
      <c r="KIP31" s="410"/>
      <c r="KIQ31" s="410"/>
      <c r="KIR31" s="410"/>
      <c r="KIS31" s="410"/>
      <c r="KIT31" s="410"/>
      <c r="KIU31" s="410"/>
      <c r="KIV31" s="410"/>
      <c r="KIW31" s="410"/>
      <c r="KIX31" s="410"/>
      <c r="KIY31" s="410"/>
      <c r="KIZ31" s="410"/>
      <c r="KJA31" s="410"/>
      <c r="KJB31" s="410"/>
      <c r="KJC31" s="410"/>
      <c r="KJD31" s="410"/>
      <c r="KJE31" s="410"/>
      <c r="KJF31" s="410"/>
      <c r="KJG31" s="410"/>
      <c r="KJH31" s="410"/>
      <c r="KJI31" s="410"/>
      <c r="KJJ31" s="410"/>
      <c r="KJK31" s="410"/>
      <c r="KJL31" s="410"/>
      <c r="KJM31" s="410"/>
      <c r="KJN31" s="410"/>
      <c r="KJO31" s="410"/>
      <c r="KJP31" s="410"/>
      <c r="KJQ31" s="410"/>
      <c r="KJR31" s="410"/>
      <c r="KJS31" s="410"/>
      <c r="KJT31" s="410"/>
      <c r="KJU31" s="410"/>
      <c r="KJV31" s="410"/>
      <c r="KJW31" s="410"/>
      <c r="KJX31" s="410"/>
      <c r="KJY31" s="410"/>
      <c r="KJZ31" s="410"/>
      <c r="KKA31" s="410"/>
      <c r="KKB31" s="410"/>
      <c r="KKC31" s="410"/>
      <c r="KKD31" s="410"/>
      <c r="KKE31" s="410"/>
      <c r="KKF31" s="410"/>
      <c r="KKG31" s="410"/>
      <c r="KKH31" s="410"/>
      <c r="KKI31" s="410"/>
      <c r="KKJ31" s="410"/>
      <c r="KKK31" s="410"/>
      <c r="KKL31" s="410"/>
      <c r="KKM31" s="410"/>
      <c r="KKN31" s="410"/>
      <c r="KKO31" s="410"/>
      <c r="KKP31" s="410"/>
      <c r="KKQ31" s="410"/>
      <c r="KKR31" s="410"/>
      <c r="KKS31" s="410"/>
      <c r="KKT31" s="410"/>
      <c r="KKU31" s="410"/>
      <c r="KKV31" s="410"/>
      <c r="KKW31" s="410"/>
      <c r="KKX31" s="410"/>
      <c r="KKY31" s="410"/>
      <c r="KKZ31" s="410"/>
      <c r="KLA31" s="410"/>
      <c r="KLB31" s="410"/>
      <c r="KLC31" s="410"/>
      <c r="KLD31" s="410"/>
      <c r="KLE31" s="410"/>
      <c r="KLF31" s="410"/>
      <c r="KLG31" s="410"/>
      <c r="KLH31" s="410"/>
      <c r="KLI31" s="410"/>
      <c r="KLJ31" s="410"/>
      <c r="KLK31" s="410"/>
      <c r="KLL31" s="410"/>
      <c r="KLM31" s="410"/>
      <c r="KLN31" s="410"/>
      <c r="KLO31" s="410"/>
      <c r="KLP31" s="410"/>
      <c r="KLQ31" s="410"/>
      <c r="KLR31" s="410"/>
      <c r="KLS31" s="410"/>
      <c r="KLT31" s="410"/>
      <c r="KLU31" s="410"/>
      <c r="KLV31" s="410"/>
      <c r="KLW31" s="410"/>
      <c r="KLX31" s="410"/>
      <c r="KLY31" s="410"/>
      <c r="KLZ31" s="410"/>
      <c r="KMA31" s="410"/>
      <c r="KMB31" s="410"/>
      <c r="KMC31" s="410"/>
      <c r="KMD31" s="410"/>
      <c r="KME31" s="410"/>
      <c r="KMF31" s="410"/>
      <c r="KMG31" s="410"/>
      <c r="KMH31" s="410"/>
      <c r="KMI31" s="410"/>
      <c r="KMJ31" s="410"/>
      <c r="KMK31" s="410"/>
      <c r="KML31" s="410"/>
      <c r="KMM31" s="410"/>
      <c r="KMN31" s="410"/>
      <c r="KMO31" s="410"/>
      <c r="KMP31" s="410"/>
      <c r="KMQ31" s="410"/>
      <c r="KMR31" s="410"/>
      <c r="KMS31" s="410"/>
      <c r="KMT31" s="410"/>
      <c r="KMU31" s="410"/>
      <c r="KMV31" s="410"/>
      <c r="KMW31" s="410"/>
      <c r="KMX31" s="410"/>
      <c r="KMY31" s="410"/>
      <c r="KMZ31" s="410"/>
      <c r="KNA31" s="410"/>
      <c r="KNB31" s="410"/>
      <c r="KNC31" s="410"/>
      <c r="KND31" s="410"/>
      <c r="KNE31" s="410"/>
      <c r="KNF31" s="410"/>
      <c r="KNG31" s="410"/>
      <c r="KNH31" s="410"/>
      <c r="KNI31" s="410"/>
      <c r="KNJ31" s="410"/>
      <c r="KNK31" s="410"/>
      <c r="KNL31" s="410"/>
      <c r="KNM31" s="410"/>
      <c r="KNN31" s="410"/>
      <c r="KNO31" s="410"/>
      <c r="KNP31" s="410"/>
      <c r="KNQ31" s="410"/>
      <c r="KNR31" s="410"/>
      <c r="KNS31" s="410"/>
      <c r="KNT31" s="410"/>
      <c r="KNU31" s="410"/>
      <c r="KNV31" s="410"/>
      <c r="KNW31" s="410"/>
      <c r="KNX31" s="410"/>
      <c r="KNY31" s="410"/>
      <c r="KNZ31" s="410"/>
      <c r="KOA31" s="410"/>
      <c r="KOB31" s="410"/>
      <c r="KOC31" s="410"/>
      <c r="KOD31" s="410"/>
      <c r="KOE31" s="410"/>
      <c r="KOF31" s="410"/>
      <c r="KOG31" s="410"/>
      <c r="KOH31" s="410"/>
      <c r="KOI31" s="410"/>
      <c r="KOJ31" s="410"/>
      <c r="KOK31" s="410"/>
      <c r="KOL31" s="410"/>
      <c r="KOM31" s="410"/>
      <c r="KON31" s="410"/>
      <c r="KOO31" s="410"/>
      <c r="KOP31" s="410"/>
      <c r="KOQ31" s="410"/>
      <c r="KOR31" s="410"/>
      <c r="KOS31" s="410"/>
      <c r="KOT31" s="410"/>
      <c r="KOU31" s="410"/>
      <c r="KOV31" s="410"/>
      <c r="KOW31" s="410"/>
      <c r="KOX31" s="410"/>
      <c r="KOY31" s="410"/>
      <c r="KOZ31" s="410"/>
      <c r="KPA31" s="410"/>
      <c r="KPB31" s="410"/>
      <c r="KPC31" s="410"/>
      <c r="KPD31" s="410"/>
      <c r="KPE31" s="410"/>
      <c r="KPF31" s="410"/>
      <c r="KPG31" s="410"/>
      <c r="KPH31" s="410"/>
      <c r="KPI31" s="410"/>
      <c r="KPJ31" s="410"/>
      <c r="KPK31" s="410"/>
      <c r="KPL31" s="410"/>
      <c r="KPM31" s="410"/>
      <c r="KPN31" s="410"/>
      <c r="KPO31" s="410"/>
      <c r="KPP31" s="410"/>
      <c r="KPQ31" s="410"/>
      <c r="KPR31" s="410"/>
      <c r="KPS31" s="410"/>
      <c r="KPT31" s="410"/>
      <c r="KPU31" s="410"/>
      <c r="KPV31" s="410"/>
      <c r="KPW31" s="410"/>
      <c r="KPX31" s="410"/>
      <c r="KPY31" s="410"/>
      <c r="KPZ31" s="410"/>
      <c r="KQA31" s="410"/>
      <c r="KQB31" s="410"/>
      <c r="KQC31" s="410"/>
      <c r="KQD31" s="410"/>
      <c r="KQE31" s="410"/>
      <c r="KQF31" s="410"/>
      <c r="KQG31" s="410"/>
      <c r="KQH31" s="410"/>
      <c r="KQI31" s="410"/>
      <c r="KQJ31" s="410"/>
      <c r="KQK31" s="410"/>
      <c r="KQL31" s="410"/>
      <c r="KQM31" s="410"/>
      <c r="KQN31" s="410"/>
      <c r="KQO31" s="410"/>
      <c r="KQP31" s="410"/>
      <c r="KQQ31" s="410"/>
      <c r="KQR31" s="410"/>
      <c r="KQS31" s="410"/>
      <c r="KQT31" s="410"/>
      <c r="KQU31" s="410"/>
      <c r="KQV31" s="410"/>
      <c r="KQW31" s="410"/>
      <c r="KQX31" s="410"/>
      <c r="KQY31" s="410"/>
      <c r="KQZ31" s="410"/>
      <c r="KRA31" s="410"/>
      <c r="KRB31" s="410"/>
      <c r="KRC31" s="410"/>
      <c r="KRD31" s="410"/>
      <c r="KRE31" s="410"/>
      <c r="KRF31" s="410"/>
      <c r="KRG31" s="410"/>
      <c r="KRH31" s="410"/>
      <c r="KRI31" s="410"/>
      <c r="KRJ31" s="410"/>
      <c r="KRK31" s="410"/>
      <c r="KRL31" s="410"/>
      <c r="KRM31" s="410"/>
      <c r="KRN31" s="410"/>
      <c r="KRO31" s="410"/>
      <c r="KRP31" s="410"/>
      <c r="KRQ31" s="410"/>
      <c r="KRR31" s="410"/>
      <c r="KRS31" s="410"/>
      <c r="KRT31" s="410"/>
      <c r="KRU31" s="410"/>
      <c r="KRV31" s="410"/>
      <c r="KRW31" s="410"/>
      <c r="KRX31" s="410"/>
      <c r="KRY31" s="410"/>
      <c r="KRZ31" s="410"/>
      <c r="KSA31" s="410"/>
      <c r="KSB31" s="410"/>
      <c r="KSC31" s="410"/>
      <c r="KSD31" s="410"/>
      <c r="KSE31" s="410"/>
      <c r="KSF31" s="410"/>
      <c r="KSG31" s="410"/>
      <c r="KSH31" s="410"/>
      <c r="KSI31" s="410"/>
      <c r="KSJ31" s="410"/>
      <c r="KSK31" s="410"/>
      <c r="KSL31" s="410"/>
      <c r="KSM31" s="410"/>
      <c r="KSN31" s="410"/>
      <c r="KSO31" s="410"/>
      <c r="KSP31" s="410"/>
      <c r="KSQ31" s="410"/>
      <c r="KSR31" s="410"/>
      <c r="KSS31" s="410"/>
      <c r="KST31" s="410"/>
      <c r="KSU31" s="410"/>
      <c r="KSV31" s="410"/>
      <c r="KSW31" s="410"/>
      <c r="KSX31" s="410"/>
      <c r="KSY31" s="410"/>
      <c r="KSZ31" s="410"/>
      <c r="KTA31" s="410"/>
      <c r="KTB31" s="410"/>
      <c r="KTC31" s="410"/>
      <c r="KTD31" s="410"/>
      <c r="KTE31" s="410"/>
      <c r="KTF31" s="410"/>
      <c r="KTG31" s="410"/>
      <c r="KTH31" s="410"/>
      <c r="KTI31" s="410"/>
      <c r="KTJ31" s="410"/>
      <c r="KTK31" s="410"/>
      <c r="KTL31" s="410"/>
      <c r="KTM31" s="410"/>
      <c r="KTN31" s="410"/>
      <c r="KTO31" s="410"/>
      <c r="KTP31" s="410"/>
      <c r="KTQ31" s="410"/>
      <c r="KTR31" s="410"/>
      <c r="KTS31" s="410"/>
      <c r="KTT31" s="410"/>
      <c r="KTU31" s="410"/>
      <c r="KTV31" s="410"/>
      <c r="KTW31" s="410"/>
      <c r="KTX31" s="410"/>
      <c r="KTY31" s="410"/>
      <c r="KTZ31" s="410"/>
      <c r="KUA31" s="410"/>
      <c r="KUB31" s="410"/>
      <c r="KUC31" s="410"/>
      <c r="KUD31" s="410"/>
      <c r="KUE31" s="410"/>
      <c r="KUF31" s="410"/>
      <c r="KUG31" s="410"/>
      <c r="KUH31" s="410"/>
      <c r="KUI31" s="410"/>
      <c r="KUJ31" s="410"/>
      <c r="KUK31" s="410"/>
      <c r="KUL31" s="410"/>
      <c r="KUM31" s="410"/>
      <c r="KUN31" s="410"/>
      <c r="KUO31" s="410"/>
      <c r="KUP31" s="410"/>
      <c r="KUQ31" s="410"/>
      <c r="KUR31" s="410"/>
      <c r="KUS31" s="410"/>
      <c r="KUT31" s="410"/>
      <c r="KUU31" s="410"/>
      <c r="KUV31" s="410"/>
      <c r="KUW31" s="410"/>
      <c r="KUX31" s="410"/>
      <c r="KUY31" s="410"/>
      <c r="KUZ31" s="410"/>
      <c r="KVA31" s="410"/>
      <c r="KVB31" s="410"/>
      <c r="KVC31" s="410"/>
      <c r="KVD31" s="410"/>
      <c r="KVE31" s="410"/>
      <c r="KVF31" s="410"/>
      <c r="KVG31" s="410"/>
      <c r="KVH31" s="410"/>
      <c r="KVI31" s="410"/>
      <c r="KVJ31" s="410"/>
      <c r="KVK31" s="410"/>
      <c r="KVL31" s="410"/>
      <c r="KVM31" s="410"/>
      <c r="KVN31" s="410"/>
      <c r="KVO31" s="410"/>
      <c r="KVP31" s="410"/>
      <c r="KVQ31" s="410"/>
      <c r="KVR31" s="410"/>
      <c r="KVS31" s="410"/>
      <c r="KVT31" s="410"/>
      <c r="KVU31" s="410"/>
      <c r="KVV31" s="410"/>
      <c r="KVW31" s="410"/>
      <c r="KVX31" s="410"/>
      <c r="KVY31" s="410"/>
      <c r="KVZ31" s="410"/>
      <c r="KWA31" s="410"/>
      <c r="KWB31" s="410"/>
      <c r="KWC31" s="410"/>
      <c r="KWD31" s="410"/>
      <c r="KWE31" s="410"/>
      <c r="KWF31" s="410"/>
      <c r="KWG31" s="410"/>
      <c r="KWH31" s="410"/>
      <c r="KWI31" s="410"/>
      <c r="KWJ31" s="410"/>
      <c r="KWK31" s="410"/>
      <c r="KWL31" s="410"/>
      <c r="KWM31" s="410"/>
      <c r="KWN31" s="410"/>
      <c r="KWO31" s="410"/>
      <c r="KWP31" s="410"/>
      <c r="KWQ31" s="410"/>
      <c r="KWR31" s="410"/>
      <c r="KWS31" s="410"/>
      <c r="KWT31" s="410"/>
      <c r="KWU31" s="410"/>
      <c r="KWV31" s="410"/>
      <c r="KWW31" s="410"/>
      <c r="KWX31" s="410"/>
      <c r="KWY31" s="410"/>
      <c r="KWZ31" s="410"/>
      <c r="KXA31" s="410"/>
      <c r="KXB31" s="410"/>
      <c r="KXC31" s="410"/>
      <c r="KXD31" s="410"/>
      <c r="KXE31" s="410"/>
      <c r="KXF31" s="410"/>
      <c r="KXG31" s="410"/>
      <c r="KXH31" s="410"/>
      <c r="KXI31" s="410"/>
      <c r="KXJ31" s="410"/>
      <c r="KXK31" s="410"/>
      <c r="KXL31" s="410"/>
      <c r="KXM31" s="410"/>
      <c r="KXN31" s="410"/>
      <c r="KXO31" s="410"/>
      <c r="KXP31" s="410"/>
      <c r="KXQ31" s="410"/>
      <c r="KXR31" s="410"/>
      <c r="KXS31" s="410"/>
      <c r="KXT31" s="410"/>
      <c r="KXU31" s="410"/>
      <c r="KXV31" s="410"/>
      <c r="KXW31" s="410"/>
      <c r="KXX31" s="410"/>
      <c r="KXY31" s="410"/>
      <c r="KXZ31" s="410"/>
      <c r="KYA31" s="410"/>
      <c r="KYB31" s="410"/>
      <c r="KYC31" s="410"/>
      <c r="KYD31" s="410"/>
      <c r="KYE31" s="410"/>
      <c r="KYF31" s="410"/>
      <c r="KYG31" s="410"/>
      <c r="KYH31" s="410"/>
      <c r="KYI31" s="410"/>
      <c r="KYJ31" s="410"/>
      <c r="KYK31" s="410"/>
      <c r="KYL31" s="410"/>
      <c r="KYM31" s="410"/>
      <c r="KYN31" s="410"/>
      <c r="KYO31" s="410"/>
      <c r="KYP31" s="410"/>
      <c r="KYQ31" s="410"/>
      <c r="KYR31" s="410"/>
      <c r="KYS31" s="410"/>
      <c r="KYT31" s="410"/>
      <c r="KYU31" s="410"/>
      <c r="KYV31" s="410"/>
      <c r="KYW31" s="410"/>
      <c r="KYX31" s="410"/>
      <c r="KYY31" s="410"/>
      <c r="KYZ31" s="410"/>
      <c r="KZA31" s="410"/>
      <c r="KZB31" s="410"/>
      <c r="KZC31" s="410"/>
      <c r="KZD31" s="410"/>
      <c r="KZE31" s="410"/>
      <c r="KZF31" s="410"/>
      <c r="KZG31" s="410"/>
      <c r="KZH31" s="410"/>
      <c r="KZI31" s="410"/>
      <c r="KZJ31" s="410"/>
      <c r="KZK31" s="410"/>
      <c r="KZL31" s="410"/>
      <c r="KZM31" s="410"/>
      <c r="KZN31" s="410"/>
      <c r="KZO31" s="410"/>
      <c r="KZP31" s="410"/>
      <c r="KZQ31" s="410"/>
      <c r="KZR31" s="410"/>
      <c r="KZS31" s="410"/>
      <c r="KZT31" s="410"/>
      <c r="KZU31" s="410"/>
      <c r="KZV31" s="410"/>
      <c r="KZW31" s="410"/>
      <c r="KZX31" s="410"/>
      <c r="KZY31" s="410"/>
      <c r="KZZ31" s="410"/>
      <c r="LAA31" s="410"/>
      <c r="LAB31" s="410"/>
      <c r="LAC31" s="410"/>
      <c r="LAD31" s="410"/>
      <c r="LAE31" s="410"/>
      <c r="LAF31" s="410"/>
      <c r="LAG31" s="410"/>
      <c r="LAH31" s="410"/>
      <c r="LAI31" s="410"/>
      <c r="LAJ31" s="410"/>
      <c r="LAK31" s="410"/>
      <c r="LAL31" s="410"/>
      <c r="LAM31" s="410"/>
      <c r="LAN31" s="410"/>
      <c r="LAO31" s="410"/>
      <c r="LAP31" s="410"/>
      <c r="LAQ31" s="410"/>
      <c r="LAR31" s="410"/>
      <c r="LAS31" s="410"/>
      <c r="LAT31" s="410"/>
      <c r="LAU31" s="410"/>
      <c r="LAV31" s="410"/>
      <c r="LAW31" s="410"/>
      <c r="LAX31" s="410"/>
      <c r="LAY31" s="410"/>
      <c r="LAZ31" s="410"/>
      <c r="LBA31" s="410"/>
      <c r="LBB31" s="410"/>
      <c r="LBC31" s="410"/>
      <c r="LBD31" s="410"/>
      <c r="LBE31" s="410"/>
      <c r="LBF31" s="410"/>
      <c r="LBG31" s="410"/>
      <c r="LBH31" s="410"/>
      <c r="LBI31" s="410"/>
      <c r="LBJ31" s="410"/>
      <c r="LBK31" s="410"/>
      <c r="LBL31" s="410"/>
      <c r="LBM31" s="410"/>
      <c r="LBN31" s="410"/>
      <c r="LBO31" s="410"/>
      <c r="LBP31" s="410"/>
      <c r="LBQ31" s="410"/>
      <c r="LBR31" s="410"/>
      <c r="LBS31" s="410"/>
      <c r="LBT31" s="410"/>
      <c r="LBU31" s="410"/>
      <c r="LBV31" s="410"/>
      <c r="LBW31" s="410"/>
      <c r="LBX31" s="410"/>
      <c r="LBY31" s="410"/>
      <c r="LBZ31" s="410"/>
      <c r="LCA31" s="410"/>
      <c r="LCB31" s="410"/>
      <c r="LCC31" s="410"/>
      <c r="LCD31" s="410"/>
      <c r="LCE31" s="410"/>
      <c r="LCF31" s="410"/>
      <c r="LCG31" s="410"/>
      <c r="LCH31" s="410"/>
      <c r="LCI31" s="410"/>
      <c r="LCJ31" s="410"/>
      <c r="LCK31" s="410"/>
      <c r="LCL31" s="410"/>
      <c r="LCM31" s="410"/>
      <c r="LCN31" s="410"/>
      <c r="LCO31" s="410"/>
      <c r="LCP31" s="410"/>
      <c r="LCQ31" s="410"/>
      <c r="LCR31" s="410"/>
      <c r="LCS31" s="410"/>
      <c r="LCT31" s="410"/>
      <c r="LCU31" s="410"/>
      <c r="LCV31" s="410"/>
      <c r="LCW31" s="410"/>
      <c r="LCX31" s="410"/>
      <c r="LCY31" s="410"/>
      <c r="LCZ31" s="410"/>
      <c r="LDA31" s="410"/>
      <c r="LDB31" s="410"/>
      <c r="LDC31" s="410"/>
      <c r="LDD31" s="410"/>
      <c r="LDE31" s="410"/>
      <c r="LDF31" s="410"/>
      <c r="LDG31" s="410"/>
      <c r="LDH31" s="410"/>
      <c r="LDI31" s="410"/>
      <c r="LDJ31" s="410"/>
      <c r="LDK31" s="410"/>
      <c r="LDL31" s="410"/>
      <c r="LDM31" s="410"/>
      <c r="LDN31" s="410"/>
      <c r="LDO31" s="410"/>
      <c r="LDP31" s="410"/>
      <c r="LDQ31" s="410"/>
      <c r="LDR31" s="410"/>
      <c r="LDS31" s="410"/>
      <c r="LDT31" s="410"/>
      <c r="LDU31" s="410"/>
      <c r="LDV31" s="410"/>
      <c r="LDW31" s="410"/>
      <c r="LDX31" s="410"/>
      <c r="LDY31" s="410"/>
      <c r="LDZ31" s="410"/>
      <c r="LEA31" s="410"/>
      <c r="LEB31" s="410"/>
      <c r="LEC31" s="410"/>
      <c r="LED31" s="410"/>
      <c r="LEE31" s="410"/>
      <c r="LEF31" s="410"/>
      <c r="LEG31" s="410"/>
      <c r="LEH31" s="410"/>
      <c r="LEI31" s="410"/>
      <c r="LEJ31" s="410"/>
      <c r="LEK31" s="410"/>
      <c r="LEL31" s="410"/>
      <c r="LEM31" s="410"/>
      <c r="LEN31" s="410"/>
      <c r="LEO31" s="410"/>
      <c r="LEP31" s="410"/>
      <c r="LEQ31" s="410"/>
      <c r="LER31" s="410"/>
      <c r="LES31" s="410"/>
      <c r="LET31" s="410"/>
      <c r="LEU31" s="410"/>
      <c r="LEV31" s="410"/>
      <c r="LEW31" s="410"/>
      <c r="LEX31" s="410"/>
      <c r="LEY31" s="410"/>
      <c r="LEZ31" s="410"/>
      <c r="LFA31" s="410"/>
      <c r="LFB31" s="410"/>
      <c r="LFC31" s="410"/>
      <c r="LFD31" s="410"/>
      <c r="LFE31" s="410"/>
      <c r="LFF31" s="410"/>
      <c r="LFG31" s="410"/>
      <c r="LFH31" s="410"/>
      <c r="LFI31" s="410"/>
      <c r="LFJ31" s="410"/>
      <c r="LFK31" s="410"/>
      <c r="LFL31" s="410"/>
      <c r="LFM31" s="410"/>
      <c r="LFN31" s="410"/>
      <c r="LFO31" s="410"/>
      <c r="LFP31" s="410"/>
      <c r="LFQ31" s="410"/>
      <c r="LFR31" s="410"/>
      <c r="LFS31" s="410"/>
      <c r="LFT31" s="410"/>
      <c r="LFU31" s="410"/>
      <c r="LFV31" s="410"/>
      <c r="LFW31" s="410"/>
      <c r="LFX31" s="410"/>
      <c r="LFY31" s="410"/>
      <c r="LFZ31" s="410"/>
      <c r="LGA31" s="410"/>
      <c r="LGB31" s="410"/>
      <c r="LGC31" s="410"/>
      <c r="LGD31" s="410"/>
      <c r="LGE31" s="410"/>
      <c r="LGF31" s="410"/>
      <c r="LGG31" s="410"/>
      <c r="LGH31" s="410"/>
      <c r="LGI31" s="410"/>
      <c r="LGJ31" s="410"/>
      <c r="LGK31" s="410"/>
      <c r="LGL31" s="410"/>
      <c r="LGM31" s="410"/>
      <c r="LGN31" s="410"/>
      <c r="LGO31" s="410"/>
      <c r="LGP31" s="410"/>
      <c r="LGQ31" s="410"/>
      <c r="LGR31" s="410"/>
      <c r="LGS31" s="410"/>
      <c r="LGT31" s="410"/>
      <c r="LGU31" s="410"/>
      <c r="LGV31" s="410"/>
      <c r="LGW31" s="410"/>
      <c r="LGX31" s="410"/>
      <c r="LGY31" s="410"/>
      <c r="LGZ31" s="410"/>
      <c r="LHA31" s="410"/>
      <c r="LHB31" s="410"/>
      <c r="LHC31" s="410"/>
      <c r="LHD31" s="410"/>
      <c r="LHE31" s="410"/>
      <c r="LHF31" s="410"/>
      <c r="LHG31" s="410"/>
      <c r="LHH31" s="410"/>
      <c r="LHI31" s="410"/>
      <c r="LHJ31" s="410"/>
      <c r="LHK31" s="410"/>
      <c r="LHL31" s="410"/>
      <c r="LHM31" s="410"/>
      <c r="LHN31" s="410"/>
      <c r="LHO31" s="410"/>
      <c r="LHP31" s="410"/>
      <c r="LHQ31" s="410"/>
      <c r="LHR31" s="410"/>
      <c r="LHS31" s="410"/>
      <c r="LHT31" s="410"/>
      <c r="LHU31" s="410"/>
      <c r="LHV31" s="410"/>
      <c r="LHW31" s="410"/>
      <c r="LHX31" s="410"/>
      <c r="LHY31" s="410"/>
      <c r="LHZ31" s="410"/>
      <c r="LIA31" s="410"/>
      <c r="LIB31" s="410"/>
      <c r="LIC31" s="410"/>
      <c r="LID31" s="410"/>
      <c r="LIE31" s="410"/>
      <c r="LIF31" s="410"/>
      <c r="LIG31" s="410"/>
      <c r="LIH31" s="410"/>
      <c r="LII31" s="410"/>
      <c r="LIJ31" s="410"/>
      <c r="LIK31" s="410"/>
      <c r="LIL31" s="410"/>
      <c r="LIM31" s="410"/>
      <c r="LIN31" s="410"/>
      <c r="LIO31" s="410"/>
      <c r="LIP31" s="410"/>
      <c r="LIQ31" s="410"/>
      <c r="LIR31" s="410"/>
      <c r="LIS31" s="410"/>
      <c r="LIT31" s="410"/>
      <c r="LIU31" s="410"/>
      <c r="LIV31" s="410"/>
      <c r="LIW31" s="410"/>
      <c r="LIX31" s="410"/>
      <c r="LIY31" s="410"/>
      <c r="LIZ31" s="410"/>
      <c r="LJA31" s="410"/>
      <c r="LJB31" s="410"/>
      <c r="LJC31" s="410"/>
      <c r="LJD31" s="410"/>
      <c r="LJE31" s="410"/>
      <c r="LJF31" s="410"/>
      <c r="LJG31" s="410"/>
      <c r="LJH31" s="410"/>
      <c r="LJI31" s="410"/>
      <c r="LJJ31" s="410"/>
      <c r="LJK31" s="410"/>
      <c r="LJL31" s="410"/>
      <c r="LJM31" s="410"/>
      <c r="LJN31" s="410"/>
      <c r="LJO31" s="410"/>
      <c r="LJP31" s="410"/>
      <c r="LJQ31" s="410"/>
      <c r="LJR31" s="410"/>
      <c r="LJS31" s="410"/>
      <c r="LJT31" s="410"/>
      <c r="LJU31" s="410"/>
      <c r="LJV31" s="410"/>
      <c r="LJW31" s="410"/>
      <c r="LJX31" s="410"/>
      <c r="LJY31" s="410"/>
      <c r="LJZ31" s="410"/>
      <c r="LKA31" s="410"/>
      <c r="LKB31" s="410"/>
      <c r="LKC31" s="410"/>
      <c r="LKD31" s="410"/>
      <c r="LKE31" s="410"/>
      <c r="LKF31" s="410"/>
      <c r="LKG31" s="410"/>
      <c r="LKH31" s="410"/>
      <c r="LKI31" s="410"/>
      <c r="LKJ31" s="410"/>
      <c r="LKK31" s="410"/>
      <c r="LKL31" s="410"/>
      <c r="LKM31" s="410"/>
      <c r="LKN31" s="410"/>
      <c r="LKO31" s="410"/>
      <c r="LKP31" s="410"/>
      <c r="LKQ31" s="410"/>
      <c r="LKR31" s="410"/>
      <c r="LKS31" s="410"/>
      <c r="LKT31" s="410"/>
      <c r="LKU31" s="410"/>
      <c r="LKV31" s="410"/>
      <c r="LKW31" s="410"/>
      <c r="LKX31" s="410"/>
      <c r="LKY31" s="410"/>
      <c r="LKZ31" s="410"/>
      <c r="LLA31" s="410"/>
      <c r="LLB31" s="410"/>
      <c r="LLC31" s="410"/>
      <c r="LLD31" s="410"/>
      <c r="LLE31" s="410"/>
      <c r="LLF31" s="410"/>
      <c r="LLG31" s="410"/>
      <c r="LLH31" s="410"/>
      <c r="LLI31" s="410"/>
      <c r="LLJ31" s="410"/>
      <c r="LLK31" s="410"/>
      <c r="LLL31" s="410"/>
      <c r="LLM31" s="410"/>
      <c r="LLN31" s="410"/>
      <c r="LLO31" s="410"/>
      <c r="LLP31" s="410"/>
      <c r="LLQ31" s="410"/>
      <c r="LLR31" s="410"/>
      <c r="LLS31" s="410"/>
      <c r="LLT31" s="410"/>
      <c r="LLU31" s="410"/>
      <c r="LLV31" s="410"/>
      <c r="LLW31" s="410"/>
      <c r="LLX31" s="410"/>
      <c r="LLY31" s="410"/>
      <c r="LLZ31" s="410"/>
      <c r="LMA31" s="410"/>
      <c r="LMB31" s="410"/>
      <c r="LMC31" s="410"/>
      <c r="LMD31" s="410"/>
      <c r="LME31" s="410"/>
      <c r="LMF31" s="410"/>
      <c r="LMG31" s="410"/>
      <c r="LMH31" s="410"/>
      <c r="LMI31" s="410"/>
      <c r="LMJ31" s="410"/>
      <c r="LMK31" s="410"/>
      <c r="LML31" s="410"/>
      <c r="LMM31" s="410"/>
      <c r="LMN31" s="410"/>
      <c r="LMO31" s="410"/>
      <c r="LMP31" s="410"/>
      <c r="LMQ31" s="410"/>
      <c r="LMR31" s="410"/>
      <c r="LMS31" s="410"/>
      <c r="LMT31" s="410"/>
      <c r="LMU31" s="410"/>
      <c r="LMV31" s="410"/>
      <c r="LMW31" s="410"/>
      <c r="LMX31" s="410"/>
      <c r="LMY31" s="410"/>
      <c r="LMZ31" s="410"/>
      <c r="LNA31" s="410"/>
      <c r="LNB31" s="410"/>
      <c r="LNC31" s="410"/>
      <c r="LND31" s="410"/>
      <c r="LNE31" s="410"/>
      <c r="LNF31" s="410"/>
      <c r="LNG31" s="410"/>
      <c r="LNH31" s="410"/>
      <c r="LNI31" s="410"/>
      <c r="LNJ31" s="410"/>
      <c r="LNK31" s="410"/>
      <c r="LNL31" s="410"/>
      <c r="LNM31" s="410"/>
      <c r="LNN31" s="410"/>
      <c r="LNO31" s="410"/>
      <c r="LNP31" s="410"/>
      <c r="LNQ31" s="410"/>
      <c r="LNR31" s="410"/>
      <c r="LNS31" s="410"/>
      <c r="LNT31" s="410"/>
      <c r="LNU31" s="410"/>
      <c r="LNV31" s="410"/>
      <c r="LNW31" s="410"/>
      <c r="LNX31" s="410"/>
      <c r="LNY31" s="410"/>
      <c r="LNZ31" s="410"/>
      <c r="LOA31" s="410"/>
      <c r="LOB31" s="410"/>
      <c r="LOC31" s="410"/>
      <c r="LOD31" s="410"/>
      <c r="LOE31" s="410"/>
      <c r="LOF31" s="410"/>
      <c r="LOG31" s="410"/>
      <c r="LOH31" s="410"/>
      <c r="LOI31" s="410"/>
      <c r="LOJ31" s="410"/>
      <c r="LOK31" s="410"/>
      <c r="LOL31" s="410"/>
      <c r="LOM31" s="410"/>
      <c r="LON31" s="410"/>
      <c r="LOO31" s="410"/>
      <c r="LOP31" s="410"/>
      <c r="LOQ31" s="410"/>
      <c r="LOR31" s="410"/>
      <c r="LOS31" s="410"/>
      <c r="LOT31" s="410"/>
      <c r="LOU31" s="410"/>
      <c r="LOV31" s="410"/>
      <c r="LOW31" s="410"/>
      <c r="LOX31" s="410"/>
      <c r="LOY31" s="410"/>
      <c r="LOZ31" s="410"/>
      <c r="LPA31" s="410"/>
      <c r="LPB31" s="410"/>
      <c r="LPC31" s="410"/>
      <c r="LPD31" s="410"/>
      <c r="LPE31" s="410"/>
      <c r="LPF31" s="410"/>
      <c r="LPG31" s="410"/>
      <c r="LPH31" s="410"/>
      <c r="LPI31" s="410"/>
      <c r="LPJ31" s="410"/>
      <c r="LPK31" s="410"/>
      <c r="LPL31" s="410"/>
      <c r="LPM31" s="410"/>
      <c r="LPN31" s="410"/>
      <c r="LPO31" s="410"/>
      <c r="LPP31" s="410"/>
      <c r="LPQ31" s="410"/>
      <c r="LPR31" s="410"/>
      <c r="LPS31" s="410"/>
      <c r="LPT31" s="410"/>
      <c r="LPU31" s="410"/>
      <c r="LPV31" s="410"/>
      <c r="LPW31" s="410"/>
      <c r="LPX31" s="410"/>
      <c r="LPY31" s="410"/>
      <c r="LPZ31" s="410"/>
      <c r="LQA31" s="410"/>
      <c r="LQB31" s="410"/>
      <c r="LQC31" s="410"/>
      <c r="LQD31" s="410"/>
      <c r="LQE31" s="410"/>
      <c r="LQF31" s="410"/>
      <c r="LQG31" s="410"/>
      <c r="LQH31" s="410"/>
      <c r="LQI31" s="410"/>
      <c r="LQJ31" s="410"/>
      <c r="LQK31" s="410"/>
      <c r="LQL31" s="410"/>
      <c r="LQM31" s="410"/>
      <c r="LQN31" s="410"/>
      <c r="LQO31" s="410"/>
      <c r="LQP31" s="410"/>
      <c r="LQQ31" s="410"/>
      <c r="LQR31" s="410"/>
      <c r="LQS31" s="410"/>
      <c r="LQT31" s="410"/>
      <c r="LQU31" s="410"/>
      <c r="LQV31" s="410"/>
      <c r="LQW31" s="410"/>
      <c r="LQX31" s="410"/>
      <c r="LQY31" s="410"/>
      <c r="LQZ31" s="410"/>
      <c r="LRA31" s="410"/>
      <c r="LRB31" s="410"/>
      <c r="LRC31" s="410"/>
      <c r="LRD31" s="410"/>
      <c r="LRE31" s="410"/>
      <c r="LRF31" s="410"/>
      <c r="LRG31" s="410"/>
      <c r="LRH31" s="410"/>
      <c r="LRI31" s="410"/>
      <c r="LRJ31" s="410"/>
      <c r="LRK31" s="410"/>
      <c r="LRL31" s="410"/>
      <c r="LRM31" s="410"/>
      <c r="LRN31" s="410"/>
      <c r="LRO31" s="410"/>
      <c r="LRP31" s="410"/>
      <c r="LRQ31" s="410"/>
      <c r="LRR31" s="410"/>
      <c r="LRS31" s="410"/>
      <c r="LRT31" s="410"/>
      <c r="LRU31" s="410"/>
      <c r="LRV31" s="410"/>
      <c r="LRW31" s="410"/>
      <c r="LRX31" s="410"/>
      <c r="LRY31" s="410"/>
      <c r="LRZ31" s="410"/>
      <c r="LSA31" s="410"/>
      <c r="LSB31" s="410"/>
      <c r="LSC31" s="410"/>
      <c r="LSD31" s="410"/>
      <c r="LSE31" s="410"/>
      <c r="LSF31" s="410"/>
      <c r="LSG31" s="410"/>
      <c r="LSH31" s="410"/>
      <c r="LSI31" s="410"/>
      <c r="LSJ31" s="410"/>
      <c r="LSK31" s="410"/>
      <c r="LSL31" s="410"/>
      <c r="LSM31" s="410"/>
      <c r="LSN31" s="410"/>
      <c r="LSO31" s="410"/>
      <c r="LSP31" s="410"/>
      <c r="LSQ31" s="410"/>
      <c r="LSR31" s="410"/>
      <c r="LSS31" s="410"/>
      <c r="LST31" s="410"/>
      <c r="LSU31" s="410"/>
      <c r="LSV31" s="410"/>
      <c r="LSW31" s="410"/>
      <c r="LSX31" s="410"/>
      <c r="LSY31" s="410"/>
      <c r="LSZ31" s="410"/>
      <c r="LTA31" s="410"/>
      <c r="LTB31" s="410"/>
      <c r="LTC31" s="410"/>
      <c r="LTD31" s="410"/>
      <c r="LTE31" s="410"/>
      <c r="LTF31" s="410"/>
      <c r="LTG31" s="410"/>
      <c r="LTH31" s="410"/>
      <c r="LTI31" s="410"/>
      <c r="LTJ31" s="410"/>
      <c r="LTK31" s="410"/>
      <c r="LTL31" s="410"/>
      <c r="LTM31" s="410"/>
      <c r="LTN31" s="410"/>
      <c r="LTO31" s="410"/>
      <c r="LTP31" s="410"/>
      <c r="LTQ31" s="410"/>
      <c r="LTR31" s="410"/>
      <c r="LTS31" s="410"/>
      <c r="LTT31" s="410"/>
      <c r="LTU31" s="410"/>
      <c r="LTV31" s="410"/>
      <c r="LTW31" s="410"/>
      <c r="LTX31" s="410"/>
      <c r="LTY31" s="410"/>
      <c r="LTZ31" s="410"/>
      <c r="LUA31" s="410"/>
      <c r="LUB31" s="410"/>
      <c r="LUC31" s="410"/>
      <c r="LUD31" s="410"/>
      <c r="LUE31" s="410"/>
      <c r="LUF31" s="410"/>
      <c r="LUG31" s="410"/>
      <c r="LUH31" s="410"/>
      <c r="LUI31" s="410"/>
      <c r="LUJ31" s="410"/>
      <c r="LUK31" s="410"/>
      <c r="LUL31" s="410"/>
      <c r="LUM31" s="410"/>
      <c r="LUN31" s="410"/>
      <c r="LUO31" s="410"/>
      <c r="LUP31" s="410"/>
      <c r="LUQ31" s="410"/>
      <c r="LUR31" s="410"/>
      <c r="LUS31" s="410"/>
      <c r="LUT31" s="410"/>
      <c r="LUU31" s="410"/>
      <c r="LUV31" s="410"/>
      <c r="LUW31" s="410"/>
      <c r="LUX31" s="410"/>
      <c r="LUY31" s="410"/>
      <c r="LUZ31" s="410"/>
      <c r="LVA31" s="410"/>
      <c r="LVB31" s="410"/>
      <c r="LVC31" s="410"/>
      <c r="LVD31" s="410"/>
      <c r="LVE31" s="410"/>
      <c r="LVF31" s="410"/>
      <c r="LVG31" s="410"/>
      <c r="LVH31" s="410"/>
      <c r="LVI31" s="410"/>
      <c r="LVJ31" s="410"/>
      <c r="LVK31" s="410"/>
      <c r="LVL31" s="410"/>
      <c r="LVM31" s="410"/>
      <c r="LVN31" s="410"/>
      <c r="LVO31" s="410"/>
      <c r="LVP31" s="410"/>
      <c r="LVQ31" s="410"/>
      <c r="LVR31" s="410"/>
      <c r="LVS31" s="410"/>
      <c r="LVT31" s="410"/>
      <c r="LVU31" s="410"/>
      <c r="LVV31" s="410"/>
      <c r="LVW31" s="410"/>
      <c r="LVX31" s="410"/>
      <c r="LVY31" s="410"/>
      <c r="LVZ31" s="410"/>
      <c r="LWA31" s="410"/>
      <c r="LWB31" s="410"/>
      <c r="LWC31" s="410"/>
      <c r="LWD31" s="410"/>
      <c r="LWE31" s="410"/>
      <c r="LWF31" s="410"/>
      <c r="LWG31" s="410"/>
      <c r="LWH31" s="410"/>
      <c r="LWI31" s="410"/>
      <c r="LWJ31" s="410"/>
      <c r="LWK31" s="410"/>
      <c r="LWL31" s="410"/>
      <c r="LWM31" s="410"/>
      <c r="LWN31" s="410"/>
      <c r="LWO31" s="410"/>
      <c r="LWP31" s="410"/>
      <c r="LWQ31" s="410"/>
      <c r="LWR31" s="410"/>
      <c r="LWS31" s="410"/>
      <c r="LWT31" s="410"/>
      <c r="LWU31" s="410"/>
      <c r="LWV31" s="410"/>
      <c r="LWW31" s="410"/>
      <c r="LWX31" s="410"/>
      <c r="LWY31" s="410"/>
      <c r="LWZ31" s="410"/>
      <c r="LXA31" s="410"/>
      <c r="LXB31" s="410"/>
      <c r="LXC31" s="410"/>
      <c r="LXD31" s="410"/>
      <c r="LXE31" s="410"/>
      <c r="LXF31" s="410"/>
      <c r="LXG31" s="410"/>
      <c r="LXH31" s="410"/>
      <c r="LXI31" s="410"/>
      <c r="LXJ31" s="410"/>
      <c r="LXK31" s="410"/>
      <c r="LXL31" s="410"/>
      <c r="LXM31" s="410"/>
      <c r="LXN31" s="410"/>
      <c r="LXO31" s="410"/>
      <c r="LXP31" s="410"/>
      <c r="LXQ31" s="410"/>
      <c r="LXR31" s="410"/>
      <c r="LXS31" s="410"/>
      <c r="LXT31" s="410"/>
      <c r="LXU31" s="410"/>
      <c r="LXV31" s="410"/>
      <c r="LXW31" s="410"/>
      <c r="LXX31" s="410"/>
      <c r="LXY31" s="410"/>
      <c r="LXZ31" s="410"/>
      <c r="LYA31" s="410"/>
      <c r="LYB31" s="410"/>
      <c r="LYC31" s="410"/>
      <c r="LYD31" s="410"/>
      <c r="LYE31" s="410"/>
      <c r="LYF31" s="410"/>
      <c r="LYG31" s="410"/>
      <c r="LYH31" s="410"/>
      <c r="LYI31" s="410"/>
      <c r="LYJ31" s="410"/>
      <c r="LYK31" s="410"/>
      <c r="LYL31" s="410"/>
      <c r="LYM31" s="410"/>
      <c r="LYN31" s="410"/>
      <c r="LYO31" s="410"/>
      <c r="LYP31" s="410"/>
      <c r="LYQ31" s="410"/>
      <c r="LYR31" s="410"/>
      <c r="LYS31" s="410"/>
      <c r="LYT31" s="410"/>
      <c r="LYU31" s="410"/>
      <c r="LYV31" s="410"/>
      <c r="LYW31" s="410"/>
      <c r="LYX31" s="410"/>
      <c r="LYY31" s="410"/>
      <c r="LYZ31" s="410"/>
      <c r="LZA31" s="410"/>
      <c r="LZB31" s="410"/>
      <c r="LZC31" s="410"/>
      <c r="LZD31" s="410"/>
      <c r="LZE31" s="410"/>
      <c r="LZF31" s="410"/>
      <c r="LZG31" s="410"/>
      <c r="LZH31" s="410"/>
      <c r="LZI31" s="410"/>
      <c r="LZJ31" s="410"/>
      <c r="LZK31" s="410"/>
      <c r="LZL31" s="410"/>
      <c r="LZM31" s="410"/>
      <c r="LZN31" s="410"/>
      <c r="LZO31" s="410"/>
      <c r="LZP31" s="410"/>
      <c r="LZQ31" s="410"/>
      <c r="LZR31" s="410"/>
      <c r="LZS31" s="410"/>
      <c r="LZT31" s="410"/>
      <c r="LZU31" s="410"/>
      <c r="LZV31" s="410"/>
      <c r="LZW31" s="410"/>
      <c r="LZX31" s="410"/>
      <c r="LZY31" s="410"/>
      <c r="LZZ31" s="410"/>
      <c r="MAA31" s="410"/>
      <c r="MAB31" s="410"/>
      <c r="MAC31" s="410"/>
      <c r="MAD31" s="410"/>
      <c r="MAE31" s="410"/>
      <c r="MAF31" s="410"/>
      <c r="MAG31" s="410"/>
      <c r="MAH31" s="410"/>
      <c r="MAI31" s="410"/>
      <c r="MAJ31" s="410"/>
      <c r="MAK31" s="410"/>
      <c r="MAL31" s="410"/>
      <c r="MAM31" s="410"/>
      <c r="MAN31" s="410"/>
      <c r="MAO31" s="410"/>
      <c r="MAP31" s="410"/>
      <c r="MAQ31" s="410"/>
      <c r="MAR31" s="410"/>
      <c r="MAS31" s="410"/>
      <c r="MAT31" s="410"/>
      <c r="MAU31" s="410"/>
      <c r="MAV31" s="410"/>
      <c r="MAW31" s="410"/>
      <c r="MAX31" s="410"/>
      <c r="MAY31" s="410"/>
      <c r="MAZ31" s="410"/>
      <c r="MBA31" s="410"/>
      <c r="MBB31" s="410"/>
      <c r="MBC31" s="410"/>
      <c r="MBD31" s="410"/>
      <c r="MBE31" s="410"/>
      <c r="MBF31" s="410"/>
      <c r="MBG31" s="410"/>
      <c r="MBH31" s="410"/>
      <c r="MBI31" s="410"/>
      <c r="MBJ31" s="410"/>
      <c r="MBK31" s="410"/>
      <c r="MBL31" s="410"/>
      <c r="MBM31" s="410"/>
      <c r="MBN31" s="410"/>
      <c r="MBO31" s="410"/>
      <c r="MBP31" s="410"/>
      <c r="MBQ31" s="410"/>
      <c r="MBR31" s="410"/>
      <c r="MBS31" s="410"/>
      <c r="MBT31" s="410"/>
      <c r="MBU31" s="410"/>
      <c r="MBV31" s="410"/>
      <c r="MBW31" s="410"/>
      <c r="MBX31" s="410"/>
      <c r="MBY31" s="410"/>
      <c r="MBZ31" s="410"/>
      <c r="MCA31" s="410"/>
      <c r="MCB31" s="410"/>
      <c r="MCC31" s="410"/>
      <c r="MCD31" s="410"/>
      <c r="MCE31" s="410"/>
      <c r="MCF31" s="410"/>
      <c r="MCG31" s="410"/>
      <c r="MCH31" s="410"/>
      <c r="MCI31" s="410"/>
      <c r="MCJ31" s="410"/>
      <c r="MCK31" s="410"/>
      <c r="MCL31" s="410"/>
      <c r="MCM31" s="410"/>
      <c r="MCN31" s="410"/>
      <c r="MCO31" s="410"/>
      <c r="MCP31" s="410"/>
      <c r="MCQ31" s="410"/>
      <c r="MCR31" s="410"/>
      <c r="MCS31" s="410"/>
      <c r="MCT31" s="410"/>
      <c r="MCU31" s="410"/>
      <c r="MCV31" s="410"/>
      <c r="MCW31" s="410"/>
      <c r="MCX31" s="410"/>
      <c r="MCY31" s="410"/>
      <c r="MCZ31" s="410"/>
      <c r="MDA31" s="410"/>
      <c r="MDB31" s="410"/>
      <c r="MDC31" s="410"/>
      <c r="MDD31" s="410"/>
      <c r="MDE31" s="410"/>
      <c r="MDF31" s="410"/>
      <c r="MDG31" s="410"/>
      <c r="MDH31" s="410"/>
      <c r="MDI31" s="410"/>
      <c r="MDJ31" s="410"/>
      <c r="MDK31" s="410"/>
      <c r="MDL31" s="410"/>
      <c r="MDM31" s="410"/>
      <c r="MDN31" s="410"/>
      <c r="MDO31" s="410"/>
      <c r="MDP31" s="410"/>
      <c r="MDQ31" s="410"/>
      <c r="MDR31" s="410"/>
      <c r="MDS31" s="410"/>
      <c r="MDT31" s="410"/>
      <c r="MDU31" s="410"/>
      <c r="MDV31" s="410"/>
      <c r="MDW31" s="410"/>
      <c r="MDX31" s="410"/>
      <c r="MDY31" s="410"/>
      <c r="MDZ31" s="410"/>
      <c r="MEA31" s="410"/>
      <c r="MEB31" s="410"/>
      <c r="MEC31" s="410"/>
      <c r="MED31" s="410"/>
      <c r="MEE31" s="410"/>
      <c r="MEF31" s="410"/>
      <c r="MEG31" s="410"/>
      <c r="MEH31" s="410"/>
      <c r="MEI31" s="410"/>
      <c r="MEJ31" s="410"/>
      <c r="MEK31" s="410"/>
      <c r="MEL31" s="410"/>
      <c r="MEM31" s="410"/>
      <c r="MEN31" s="410"/>
      <c r="MEO31" s="410"/>
      <c r="MEP31" s="410"/>
      <c r="MEQ31" s="410"/>
      <c r="MER31" s="410"/>
      <c r="MES31" s="410"/>
      <c r="MET31" s="410"/>
      <c r="MEU31" s="410"/>
      <c r="MEV31" s="410"/>
      <c r="MEW31" s="410"/>
      <c r="MEX31" s="410"/>
      <c r="MEY31" s="410"/>
      <c r="MEZ31" s="410"/>
      <c r="MFA31" s="410"/>
      <c r="MFB31" s="410"/>
      <c r="MFC31" s="410"/>
      <c r="MFD31" s="410"/>
      <c r="MFE31" s="410"/>
      <c r="MFF31" s="410"/>
      <c r="MFG31" s="410"/>
      <c r="MFH31" s="410"/>
      <c r="MFI31" s="410"/>
      <c r="MFJ31" s="410"/>
      <c r="MFK31" s="410"/>
      <c r="MFL31" s="410"/>
      <c r="MFM31" s="410"/>
      <c r="MFN31" s="410"/>
      <c r="MFO31" s="410"/>
      <c r="MFP31" s="410"/>
      <c r="MFQ31" s="410"/>
      <c r="MFR31" s="410"/>
      <c r="MFS31" s="410"/>
      <c r="MFT31" s="410"/>
      <c r="MFU31" s="410"/>
      <c r="MFV31" s="410"/>
      <c r="MFW31" s="410"/>
      <c r="MFX31" s="410"/>
      <c r="MFY31" s="410"/>
      <c r="MFZ31" s="410"/>
      <c r="MGA31" s="410"/>
      <c r="MGB31" s="410"/>
      <c r="MGC31" s="410"/>
      <c r="MGD31" s="410"/>
      <c r="MGE31" s="410"/>
      <c r="MGF31" s="410"/>
      <c r="MGG31" s="410"/>
      <c r="MGH31" s="410"/>
      <c r="MGI31" s="410"/>
      <c r="MGJ31" s="410"/>
      <c r="MGK31" s="410"/>
      <c r="MGL31" s="410"/>
      <c r="MGM31" s="410"/>
      <c r="MGN31" s="410"/>
      <c r="MGO31" s="410"/>
      <c r="MGP31" s="410"/>
      <c r="MGQ31" s="410"/>
      <c r="MGR31" s="410"/>
      <c r="MGS31" s="410"/>
      <c r="MGT31" s="410"/>
      <c r="MGU31" s="410"/>
      <c r="MGV31" s="410"/>
      <c r="MGW31" s="410"/>
      <c r="MGX31" s="410"/>
      <c r="MGY31" s="410"/>
      <c r="MGZ31" s="410"/>
      <c r="MHA31" s="410"/>
      <c r="MHB31" s="410"/>
      <c r="MHC31" s="410"/>
      <c r="MHD31" s="410"/>
      <c r="MHE31" s="410"/>
      <c r="MHF31" s="410"/>
      <c r="MHG31" s="410"/>
      <c r="MHH31" s="410"/>
      <c r="MHI31" s="410"/>
      <c r="MHJ31" s="410"/>
      <c r="MHK31" s="410"/>
      <c r="MHL31" s="410"/>
      <c r="MHM31" s="410"/>
      <c r="MHN31" s="410"/>
      <c r="MHO31" s="410"/>
      <c r="MHP31" s="410"/>
      <c r="MHQ31" s="410"/>
      <c r="MHR31" s="410"/>
      <c r="MHS31" s="410"/>
      <c r="MHT31" s="410"/>
      <c r="MHU31" s="410"/>
      <c r="MHV31" s="410"/>
      <c r="MHW31" s="410"/>
      <c r="MHX31" s="410"/>
      <c r="MHY31" s="410"/>
      <c r="MHZ31" s="410"/>
      <c r="MIA31" s="410"/>
      <c r="MIB31" s="410"/>
      <c r="MIC31" s="410"/>
      <c r="MID31" s="410"/>
      <c r="MIE31" s="410"/>
      <c r="MIF31" s="410"/>
      <c r="MIG31" s="410"/>
      <c r="MIH31" s="410"/>
      <c r="MII31" s="410"/>
      <c r="MIJ31" s="410"/>
      <c r="MIK31" s="410"/>
      <c r="MIL31" s="410"/>
      <c r="MIM31" s="410"/>
      <c r="MIN31" s="410"/>
      <c r="MIO31" s="410"/>
      <c r="MIP31" s="410"/>
      <c r="MIQ31" s="410"/>
      <c r="MIR31" s="410"/>
      <c r="MIS31" s="410"/>
      <c r="MIT31" s="410"/>
      <c r="MIU31" s="410"/>
      <c r="MIV31" s="410"/>
      <c r="MIW31" s="410"/>
      <c r="MIX31" s="410"/>
      <c r="MIY31" s="410"/>
      <c r="MIZ31" s="410"/>
      <c r="MJA31" s="410"/>
      <c r="MJB31" s="410"/>
      <c r="MJC31" s="410"/>
      <c r="MJD31" s="410"/>
      <c r="MJE31" s="410"/>
      <c r="MJF31" s="410"/>
      <c r="MJG31" s="410"/>
      <c r="MJH31" s="410"/>
      <c r="MJI31" s="410"/>
      <c r="MJJ31" s="410"/>
      <c r="MJK31" s="410"/>
      <c r="MJL31" s="410"/>
      <c r="MJM31" s="410"/>
      <c r="MJN31" s="410"/>
      <c r="MJO31" s="410"/>
      <c r="MJP31" s="410"/>
      <c r="MJQ31" s="410"/>
      <c r="MJR31" s="410"/>
      <c r="MJS31" s="410"/>
      <c r="MJT31" s="410"/>
      <c r="MJU31" s="410"/>
      <c r="MJV31" s="410"/>
      <c r="MJW31" s="410"/>
      <c r="MJX31" s="410"/>
      <c r="MJY31" s="410"/>
      <c r="MJZ31" s="410"/>
      <c r="MKA31" s="410"/>
      <c r="MKB31" s="410"/>
      <c r="MKC31" s="410"/>
      <c r="MKD31" s="410"/>
      <c r="MKE31" s="410"/>
      <c r="MKF31" s="410"/>
      <c r="MKG31" s="410"/>
      <c r="MKH31" s="410"/>
      <c r="MKI31" s="410"/>
      <c r="MKJ31" s="410"/>
      <c r="MKK31" s="410"/>
      <c r="MKL31" s="410"/>
      <c r="MKM31" s="410"/>
      <c r="MKN31" s="410"/>
      <c r="MKO31" s="410"/>
      <c r="MKP31" s="410"/>
      <c r="MKQ31" s="410"/>
      <c r="MKR31" s="410"/>
      <c r="MKS31" s="410"/>
      <c r="MKT31" s="410"/>
      <c r="MKU31" s="410"/>
      <c r="MKV31" s="410"/>
      <c r="MKW31" s="410"/>
      <c r="MKX31" s="410"/>
      <c r="MKY31" s="410"/>
      <c r="MKZ31" s="410"/>
      <c r="MLA31" s="410"/>
      <c r="MLB31" s="410"/>
      <c r="MLC31" s="410"/>
      <c r="MLD31" s="410"/>
      <c r="MLE31" s="410"/>
      <c r="MLF31" s="410"/>
      <c r="MLG31" s="410"/>
      <c r="MLH31" s="410"/>
      <c r="MLI31" s="410"/>
      <c r="MLJ31" s="410"/>
      <c r="MLK31" s="410"/>
      <c r="MLL31" s="410"/>
      <c r="MLM31" s="410"/>
      <c r="MLN31" s="410"/>
      <c r="MLO31" s="410"/>
      <c r="MLP31" s="410"/>
      <c r="MLQ31" s="410"/>
      <c r="MLR31" s="410"/>
      <c r="MLS31" s="410"/>
      <c r="MLT31" s="410"/>
      <c r="MLU31" s="410"/>
      <c r="MLV31" s="410"/>
      <c r="MLW31" s="410"/>
      <c r="MLX31" s="410"/>
      <c r="MLY31" s="410"/>
      <c r="MLZ31" s="410"/>
      <c r="MMA31" s="410"/>
      <c r="MMB31" s="410"/>
      <c r="MMC31" s="410"/>
      <c r="MMD31" s="410"/>
      <c r="MME31" s="410"/>
      <c r="MMF31" s="410"/>
      <c r="MMG31" s="410"/>
      <c r="MMH31" s="410"/>
      <c r="MMI31" s="410"/>
      <c r="MMJ31" s="410"/>
      <c r="MMK31" s="410"/>
      <c r="MML31" s="410"/>
      <c r="MMM31" s="410"/>
      <c r="MMN31" s="410"/>
      <c r="MMO31" s="410"/>
      <c r="MMP31" s="410"/>
      <c r="MMQ31" s="410"/>
      <c r="MMR31" s="410"/>
      <c r="MMS31" s="410"/>
      <c r="MMT31" s="410"/>
      <c r="MMU31" s="410"/>
      <c r="MMV31" s="410"/>
      <c r="MMW31" s="410"/>
      <c r="MMX31" s="410"/>
      <c r="MMY31" s="410"/>
      <c r="MMZ31" s="410"/>
      <c r="MNA31" s="410"/>
      <c r="MNB31" s="410"/>
      <c r="MNC31" s="410"/>
      <c r="MND31" s="410"/>
      <c r="MNE31" s="410"/>
      <c r="MNF31" s="410"/>
      <c r="MNG31" s="410"/>
      <c r="MNH31" s="410"/>
      <c r="MNI31" s="410"/>
      <c r="MNJ31" s="410"/>
      <c r="MNK31" s="410"/>
      <c r="MNL31" s="410"/>
      <c r="MNM31" s="410"/>
      <c r="MNN31" s="410"/>
      <c r="MNO31" s="410"/>
      <c r="MNP31" s="410"/>
      <c r="MNQ31" s="410"/>
      <c r="MNR31" s="410"/>
      <c r="MNS31" s="410"/>
      <c r="MNT31" s="410"/>
      <c r="MNU31" s="410"/>
      <c r="MNV31" s="410"/>
      <c r="MNW31" s="410"/>
      <c r="MNX31" s="410"/>
      <c r="MNY31" s="410"/>
      <c r="MNZ31" s="410"/>
      <c r="MOA31" s="410"/>
      <c r="MOB31" s="410"/>
      <c r="MOC31" s="410"/>
      <c r="MOD31" s="410"/>
      <c r="MOE31" s="410"/>
      <c r="MOF31" s="410"/>
      <c r="MOG31" s="410"/>
      <c r="MOH31" s="410"/>
      <c r="MOI31" s="410"/>
      <c r="MOJ31" s="410"/>
      <c r="MOK31" s="410"/>
      <c r="MOL31" s="410"/>
      <c r="MOM31" s="410"/>
      <c r="MON31" s="410"/>
      <c r="MOO31" s="410"/>
      <c r="MOP31" s="410"/>
      <c r="MOQ31" s="410"/>
      <c r="MOR31" s="410"/>
      <c r="MOS31" s="410"/>
      <c r="MOT31" s="410"/>
      <c r="MOU31" s="410"/>
      <c r="MOV31" s="410"/>
      <c r="MOW31" s="410"/>
      <c r="MOX31" s="410"/>
      <c r="MOY31" s="410"/>
      <c r="MOZ31" s="410"/>
      <c r="MPA31" s="410"/>
      <c r="MPB31" s="410"/>
      <c r="MPC31" s="410"/>
      <c r="MPD31" s="410"/>
      <c r="MPE31" s="410"/>
      <c r="MPF31" s="410"/>
      <c r="MPG31" s="410"/>
      <c r="MPH31" s="410"/>
      <c r="MPI31" s="410"/>
      <c r="MPJ31" s="410"/>
      <c r="MPK31" s="410"/>
      <c r="MPL31" s="410"/>
      <c r="MPM31" s="410"/>
      <c r="MPN31" s="410"/>
      <c r="MPO31" s="410"/>
      <c r="MPP31" s="410"/>
      <c r="MPQ31" s="410"/>
      <c r="MPR31" s="410"/>
      <c r="MPS31" s="410"/>
      <c r="MPT31" s="410"/>
      <c r="MPU31" s="410"/>
      <c r="MPV31" s="410"/>
      <c r="MPW31" s="410"/>
      <c r="MPX31" s="410"/>
      <c r="MPY31" s="410"/>
      <c r="MPZ31" s="410"/>
      <c r="MQA31" s="410"/>
      <c r="MQB31" s="410"/>
      <c r="MQC31" s="410"/>
      <c r="MQD31" s="410"/>
      <c r="MQE31" s="410"/>
      <c r="MQF31" s="410"/>
      <c r="MQG31" s="410"/>
      <c r="MQH31" s="410"/>
      <c r="MQI31" s="410"/>
      <c r="MQJ31" s="410"/>
      <c r="MQK31" s="410"/>
      <c r="MQL31" s="410"/>
      <c r="MQM31" s="410"/>
      <c r="MQN31" s="410"/>
      <c r="MQO31" s="410"/>
      <c r="MQP31" s="410"/>
      <c r="MQQ31" s="410"/>
      <c r="MQR31" s="410"/>
      <c r="MQS31" s="410"/>
      <c r="MQT31" s="410"/>
      <c r="MQU31" s="410"/>
      <c r="MQV31" s="410"/>
      <c r="MQW31" s="410"/>
      <c r="MQX31" s="410"/>
      <c r="MQY31" s="410"/>
      <c r="MQZ31" s="410"/>
      <c r="MRA31" s="410"/>
      <c r="MRB31" s="410"/>
      <c r="MRC31" s="410"/>
      <c r="MRD31" s="410"/>
      <c r="MRE31" s="410"/>
      <c r="MRF31" s="410"/>
      <c r="MRG31" s="410"/>
      <c r="MRH31" s="410"/>
      <c r="MRI31" s="410"/>
      <c r="MRJ31" s="410"/>
      <c r="MRK31" s="410"/>
      <c r="MRL31" s="410"/>
      <c r="MRM31" s="410"/>
      <c r="MRN31" s="410"/>
      <c r="MRO31" s="410"/>
      <c r="MRP31" s="410"/>
      <c r="MRQ31" s="410"/>
      <c r="MRR31" s="410"/>
      <c r="MRS31" s="410"/>
      <c r="MRT31" s="410"/>
      <c r="MRU31" s="410"/>
      <c r="MRV31" s="410"/>
      <c r="MRW31" s="410"/>
      <c r="MRX31" s="410"/>
      <c r="MRY31" s="410"/>
      <c r="MRZ31" s="410"/>
      <c r="MSA31" s="410"/>
      <c r="MSB31" s="410"/>
      <c r="MSC31" s="410"/>
      <c r="MSD31" s="410"/>
      <c r="MSE31" s="410"/>
      <c r="MSF31" s="410"/>
      <c r="MSG31" s="410"/>
      <c r="MSH31" s="410"/>
      <c r="MSI31" s="410"/>
      <c r="MSJ31" s="410"/>
      <c r="MSK31" s="410"/>
      <c r="MSL31" s="410"/>
      <c r="MSM31" s="410"/>
      <c r="MSN31" s="410"/>
      <c r="MSO31" s="410"/>
      <c r="MSP31" s="410"/>
      <c r="MSQ31" s="410"/>
      <c r="MSR31" s="410"/>
      <c r="MSS31" s="410"/>
      <c r="MST31" s="410"/>
      <c r="MSU31" s="410"/>
      <c r="MSV31" s="410"/>
      <c r="MSW31" s="410"/>
      <c r="MSX31" s="410"/>
      <c r="MSY31" s="410"/>
      <c r="MSZ31" s="410"/>
      <c r="MTA31" s="410"/>
      <c r="MTB31" s="410"/>
      <c r="MTC31" s="410"/>
      <c r="MTD31" s="410"/>
      <c r="MTE31" s="410"/>
      <c r="MTF31" s="410"/>
      <c r="MTG31" s="410"/>
      <c r="MTH31" s="410"/>
      <c r="MTI31" s="410"/>
      <c r="MTJ31" s="410"/>
      <c r="MTK31" s="410"/>
      <c r="MTL31" s="410"/>
      <c r="MTM31" s="410"/>
      <c r="MTN31" s="410"/>
      <c r="MTO31" s="410"/>
      <c r="MTP31" s="410"/>
      <c r="MTQ31" s="410"/>
      <c r="MTR31" s="410"/>
      <c r="MTS31" s="410"/>
      <c r="MTT31" s="410"/>
      <c r="MTU31" s="410"/>
      <c r="MTV31" s="410"/>
      <c r="MTW31" s="410"/>
      <c r="MTX31" s="410"/>
      <c r="MTY31" s="410"/>
      <c r="MTZ31" s="410"/>
      <c r="MUA31" s="410"/>
      <c r="MUB31" s="410"/>
      <c r="MUC31" s="410"/>
      <c r="MUD31" s="410"/>
      <c r="MUE31" s="410"/>
      <c r="MUF31" s="410"/>
      <c r="MUG31" s="410"/>
      <c r="MUH31" s="410"/>
      <c r="MUI31" s="410"/>
      <c r="MUJ31" s="410"/>
      <c r="MUK31" s="410"/>
      <c r="MUL31" s="410"/>
      <c r="MUM31" s="410"/>
      <c r="MUN31" s="410"/>
      <c r="MUO31" s="410"/>
      <c r="MUP31" s="410"/>
      <c r="MUQ31" s="410"/>
      <c r="MUR31" s="410"/>
      <c r="MUS31" s="410"/>
      <c r="MUT31" s="410"/>
      <c r="MUU31" s="410"/>
      <c r="MUV31" s="410"/>
      <c r="MUW31" s="410"/>
      <c r="MUX31" s="410"/>
      <c r="MUY31" s="410"/>
      <c r="MUZ31" s="410"/>
      <c r="MVA31" s="410"/>
      <c r="MVB31" s="410"/>
      <c r="MVC31" s="410"/>
      <c r="MVD31" s="410"/>
      <c r="MVE31" s="410"/>
      <c r="MVF31" s="410"/>
      <c r="MVG31" s="410"/>
      <c r="MVH31" s="410"/>
      <c r="MVI31" s="410"/>
      <c r="MVJ31" s="410"/>
      <c r="MVK31" s="410"/>
      <c r="MVL31" s="410"/>
      <c r="MVM31" s="410"/>
      <c r="MVN31" s="410"/>
      <c r="MVO31" s="410"/>
      <c r="MVP31" s="410"/>
      <c r="MVQ31" s="410"/>
      <c r="MVR31" s="410"/>
      <c r="MVS31" s="410"/>
      <c r="MVT31" s="410"/>
      <c r="MVU31" s="410"/>
      <c r="MVV31" s="410"/>
      <c r="MVW31" s="410"/>
      <c r="MVX31" s="410"/>
      <c r="MVY31" s="410"/>
      <c r="MVZ31" s="410"/>
      <c r="MWA31" s="410"/>
      <c r="MWB31" s="410"/>
      <c r="MWC31" s="410"/>
      <c r="MWD31" s="410"/>
      <c r="MWE31" s="410"/>
      <c r="MWF31" s="410"/>
      <c r="MWG31" s="410"/>
      <c r="MWH31" s="410"/>
      <c r="MWI31" s="410"/>
      <c r="MWJ31" s="410"/>
      <c r="MWK31" s="410"/>
      <c r="MWL31" s="410"/>
      <c r="MWM31" s="410"/>
      <c r="MWN31" s="410"/>
      <c r="MWO31" s="410"/>
      <c r="MWP31" s="410"/>
      <c r="MWQ31" s="410"/>
      <c r="MWR31" s="410"/>
      <c r="MWS31" s="410"/>
      <c r="MWT31" s="410"/>
      <c r="MWU31" s="410"/>
      <c r="MWV31" s="410"/>
      <c r="MWW31" s="410"/>
      <c r="MWX31" s="410"/>
      <c r="MWY31" s="410"/>
      <c r="MWZ31" s="410"/>
      <c r="MXA31" s="410"/>
      <c r="MXB31" s="410"/>
      <c r="MXC31" s="410"/>
      <c r="MXD31" s="410"/>
      <c r="MXE31" s="410"/>
      <c r="MXF31" s="410"/>
      <c r="MXG31" s="410"/>
      <c r="MXH31" s="410"/>
      <c r="MXI31" s="410"/>
      <c r="MXJ31" s="410"/>
      <c r="MXK31" s="410"/>
      <c r="MXL31" s="410"/>
      <c r="MXM31" s="410"/>
      <c r="MXN31" s="410"/>
      <c r="MXO31" s="410"/>
      <c r="MXP31" s="410"/>
      <c r="MXQ31" s="410"/>
      <c r="MXR31" s="410"/>
      <c r="MXS31" s="410"/>
      <c r="MXT31" s="410"/>
      <c r="MXU31" s="410"/>
      <c r="MXV31" s="410"/>
      <c r="MXW31" s="410"/>
      <c r="MXX31" s="410"/>
      <c r="MXY31" s="410"/>
      <c r="MXZ31" s="410"/>
      <c r="MYA31" s="410"/>
      <c r="MYB31" s="410"/>
      <c r="MYC31" s="410"/>
      <c r="MYD31" s="410"/>
      <c r="MYE31" s="410"/>
      <c r="MYF31" s="410"/>
      <c r="MYG31" s="410"/>
      <c r="MYH31" s="410"/>
      <c r="MYI31" s="410"/>
      <c r="MYJ31" s="410"/>
      <c r="MYK31" s="410"/>
      <c r="MYL31" s="410"/>
      <c r="MYM31" s="410"/>
      <c r="MYN31" s="410"/>
      <c r="MYO31" s="410"/>
      <c r="MYP31" s="410"/>
      <c r="MYQ31" s="410"/>
      <c r="MYR31" s="410"/>
      <c r="MYS31" s="410"/>
      <c r="MYT31" s="410"/>
      <c r="MYU31" s="410"/>
      <c r="MYV31" s="410"/>
      <c r="MYW31" s="410"/>
      <c r="MYX31" s="410"/>
      <c r="MYY31" s="410"/>
      <c r="MYZ31" s="410"/>
      <c r="MZA31" s="410"/>
      <c r="MZB31" s="410"/>
      <c r="MZC31" s="410"/>
      <c r="MZD31" s="410"/>
      <c r="MZE31" s="410"/>
      <c r="MZF31" s="410"/>
      <c r="MZG31" s="410"/>
      <c r="MZH31" s="410"/>
      <c r="MZI31" s="410"/>
      <c r="MZJ31" s="410"/>
      <c r="MZK31" s="410"/>
      <c r="MZL31" s="410"/>
      <c r="MZM31" s="410"/>
      <c r="MZN31" s="410"/>
      <c r="MZO31" s="410"/>
      <c r="MZP31" s="410"/>
      <c r="MZQ31" s="410"/>
      <c r="MZR31" s="410"/>
      <c r="MZS31" s="410"/>
      <c r="MZT31" s="410"/>
      <c r="MZU31" s="410"/>
      <c r="MZV31" s="410"/>
      <c r="MZW31" s="410"/>
      <c r="MZX31" s="410"/>
      <c r="MZY31" s="410"/>
      <c r="MZZ31" s="410"/>
      <c r="NAA31" s="410"/>
      <c r="NAB31" s="410"/>
      <c r="NAC31" s="410"/>
      <c r="NAD31" s="410"/>
      <c r="NAE31" s="410"/>
      <c r="NAF31" s="410"/>
      <c r="NAG31" s="410"/>
      <c r="NAH31" s="410"/>
      <c r="NAI31" s="410"/>
      <c r="NAJ31" s="410"/>
      <c r="NAK31" s="410"/>
      <c r="NAL31" s="410"/>
      <c r="NAM31" s="410"/>
      <c r="NAN31" s="410"/>
      <c r="NAO31" s="410"/>
      <c r="NAP31" s="410"/>
      <c r="NAQ31" s="410"/>
      <c r="NAR31" s="410"/>
      <c r="NAS31" s="410"/>
      <c r="NAT31" s="410"/>
      <c r="NAU31" s="410"/>
      <c r="NAV31" s="410"/>
      <c r="NAW31" s="410"/>
      <c r="NAX31" s="410"/>
      <c r="NAY31" s="410"/>
      <c r="NAZ31" s="410"/>
      <c r="NBA31" s="410"/>
      <c r="NBB31" s="410"/>
      <c r="NBC31" s="410"/>
      <c r="NBD31" s="410"/>
      <c r="NBE31" s="410"/>
      <c r="NBF31" s="410"/>
      <c r="NBG31" s="410"/>
      <c r="NBH31" s="410"/>
      <c r="NBI31" s="410"/>
      <c r="NBJ31" s="410"/>
      <c r="NBK31" s="410"/>
      <c r="NBL31" s="410"/>
      <c r="NBM31" s="410"/>
      <c r="NBN31" s="410"/>
      <c r="NBO31" s="410"/>
      <c r="NBP31" s="410"/>
      <c r="NBQ31" s="410"/>
      <c r="NBR31" s="410"/>
      <c r="NBS31" s="410"/>
      <c r="NBT31" s="410"/>
      <c r="NBU31" s="410"/>
      <c r="NBV31" s="410"/>
      <c r="NBW31" s="410"/>
      <c r="NBX31" s="410"/>
      <c r="NBY31" s="410"/>
      <c r="NBZ31" s="410"/>
      <c r="NCA31" s="410"/>
      <c r="NCB31" s="410"/>
      <c r="NCC31" s="410"/>
      <c r="NCD31" s="410"/>
      <c r="NCE31" s="410"/>
      <c r="NCF31" s="410"/>
      <c r="NCG31" s="410"/>
      <c r="NCH31" s="410"/>
      <c r="NCI31" s="410"/>
      <c r="NCJ31" s="410"/>
      <c r="NCK31" s="410"/>
      <c r="NCL31" s="410"/>
      <c r="NCM31" s="410"/>
      <c r="NCN31" s="410"/>
      <c r="NCO31" s="410"/>
      <c r="NCP31" s="410"/>
      <c r="NCQ31" s="410"/>
      <c r="NCR31" s="410"/>
      <c r="NCS31" s="410"/>
      <c r="NCT31" s="410"/>
      <c r="NCU31" s="410"/>
      <c r="NCV31" s="410"/>
      <c r="NCW31" s="410"/>
      <c r="NCX31" s="410"/>
      <c r="NCY31" s="410"/>
      <c r="NCZ31" s="410"/>
      <c r="NDA31" s="410"/>
      <c r="NDB31" s="410"/>
      <c r="NDC31" s="410"/>
      <c r="NDD31" s="410"/>
      <c r="NDE31" s="410"/>
      <c r="NDF31" s="410"/>
      <c r="NDG31" s="410"/>
      <c r="NDH31" s="410"/>
      <c r="NDI31" s="410"/>
      <c r="NDJ31" s="410"/>
      <c r="NDK31" s="410"/>
      <c r="NDL31" s="410"/>
      <c r="NDM31" s="410"/>
      <c r="NDN31" s="410"/>
      <c r="NDO31" s="410"/>
      <c r="NDP31" s="410"/>
      <c r="NDQ31" s="410"/>
      <c r="NDR31" s="410"/>
      <c r="NDS31" s="410"/>
      <c r="NDT31" s="410"/>
      <c r="NDU31" s="410"/>
      <c r="NDV31" s="410"/>
      <c r="NDW31" s="410"/>
      <c r="NDX31" s="410"/>
      <c r="NDY31" s="410"/>
      <c r="NDZ31" s="410"/>
      <c r="NEA31" s="410"/>
      <c r="NEB31" s="410"/>
      <c r="NEC31" s="410"/>
      <c r="NED31" s="410"/>
      <c r="NEE31" s="410"/>
      <c r="NEF31" s="410"/>
      <c r="NEG31" s="410"/>
      <c r="NEH31" s="410"/>
      <c r="NEI31" s="410"/>
      <c r="NEJ31" s="410"/>
      <c r="NEK31" s="410"/>
      <c r="NEL31" s="410"/>
      <c r="NEM31" s="410"/>
      <c r="NEN31" s="410"/>
      <c r="NEO31" s="410"/>
      <c r="NEP31" s="410"/>
      <c r="NEQ31" s="410"/>
      <c r="NER31" s="410"/>
      <c r="NES31" s="410"/>
      <c r="NET31" s="410"/>
      <c r="NEU31" s="410"/>
      <c r="NEV31" s="410"/>
      <c r="NEW31" s="410"/>
      <c r="NEX31" s="410"/>
      <c r="NEY31" s="410"/>
      <c r="NEZ31" s="410"/>
      <c r="NFA31" s="410"/>
      <c r="NFB31" s="410"/>
      <c r="NFC31" s="410"/>
      <c r="NFD31" s="410"/>
      <c r="NFE31" s="410"/>
      <c r="NFF31" s="410"/>
      <c r="NFG31" s="410"/>
      <c r="NFH31" s="410"/>
      <c r="NFI31" s="410"/>
      <c r="NFJ31" s="410"/>
      <c r="NFK31" s="410"/>
      <c r="NFL31" s="410"/>
      <c r="NFM31" s="410"/>
      <c r="NFN31" s="410"/>
      <c r="NFO31" s="410"/>
      <c r="NFP31" s="410"/>
      <c r="NFQ31" s="410"/>
      <c r="NFR31" s="410"/>
      <c r="NFS31" s="410"/>
      <c r="NFT31" s="410"/>
      <c r="NFU31" s="410"/>
      <c r="NFV31" s="410"/>
      <c r="NFW31" s="410"/>
      <c r="NFX31" s="410"/>
      <c r="NFY31" s="410"/>
      <c r="NFZ31" s="410"/>
      <c r="NGA31" s="410"/>
      <c r="NGB31" s="410"/>
      <c r="NGC31" s="410"/>
      <c r="NGD31" s="410"/>
      <c r="NGE31" s="410"/>
      <c r="NGF31" s="410"/>
      <c r="NGG31" s="410"/>
      <c r="NGH31" s="410"/>
      <c r="NGI31" s="410"/>
      <c r="NGJ31" s="410"/>
      <c r="NGK31" s="410"/>
      <c r="NGL31" s="410"/>
      <c r="NGM31" s="410"/>
      <c r="NGN31" s="410"/>
      <c r="NGO31" s="410"/>
      <c r="NGP31" s="410"/>
      <c r="NGQ31" s="410"/>
      <c r="NGR31" s="410"/>
      <c r="NGS31" s="410"/>
      <c r="NGT31" s="410"/>
      <c r="NGU31" s="410"/>
      <c r="NGV31" s="410"/>
      <c r="NGW31" s="410"/>
      <c r="NGX31" s="410"/>
      <c r="NGY31" s="410"/>
      <c r="NGZ31" s="410"/>
      <c r="NHA31" s="410"/>
      <c r="NHB31" s="410"/>
      <c r="NHC31" s="410"/>
      <c r="NHD31" s="410"/>
      <c r="NHE31" s="410"/>
      <c r="NHF31" s="410"/>
      <c r="NHG31" s="410"/>
      <c r="NHH31" s="410"/>
      <c r="NHI31" s="410"/>
      <c r="NHJ31" s="410"/>
      <c r="NHK31" s="410"/>
      <c r="NHL31" s="410"/>
      <c r="NHM31" s="410"/>
      <c r="NHN31" s="410"/>
      <c r="NHO31" s="410"/>
      <c r="NHP31" s="410"/>
      <c r="NHQ31" s="410"/>
      <c r="NHR31" s="410"/>
      <c r="NHS31" s="410"/>
      <c r="NHT31" s="410"/>
      <c r="NHU31" s="410"/>
      <c r="NHV31" s="410"/>
      <c r="NHW31" s="410"/>
      <c r="NHX31" s="410"/>
      <c r="NHY31" s="410"/>
      <c r="NHZ31" s="410"/>
      <c r="NIA31" s="410"/>
      <c r="NIB31" s="410"/>
      <c r="NIC31" s="410"/>
      <c r="NID31" s="410"/>
      <c r="NIE31" s="410"/>
      <c r="NIF31" s="410"/>
      <c r="NIG31" s="410"/>
      <c r="NIH31" s="410"/>
      <c r="NII31" s="410"/>
      <c r="NIJ31" s="410"/>
      <c r="NIK31" s="410"/>
      <c r="NIL31" s="410"/>
      <c r="NIM31" s="410"/>
      <c r="NIN31" s="410"/>
      <c r="NIO31" s="410"/>
      <c r="NIP31" s="410"/>
      <c r="NIQ31" s="410"/>
      <c r="NIR31" s="410"/>
      <c r="NIS31" s="410"/>
      <c r="NIT31" s="410"/>
      <c r="NIU31" s="410"/>
      <c r="NIV31" s="410"/>
      <c r="NIW31" s="410"/>
      <c r="NIX31" s="410"/>
      <c r="NIY31" s="410"/>
      <c r="NIZ31" s="410"/>
      <c r="NJA31" s="410"/>
      <c r="NJB31" s="410"/>
      <c r="NJC31" s="410"/>
      <c r="NJD31" s="410"/>
      <c r="NJE31" s="410"/>
      <c r="NJF31" s="410"/>
      <c r="NJG31" s="410"/>
      <c r="NJH31" s="410"/>
      <c r="NJI31" s="410"/>
      <c r="NJJ31" s="410"/>
      <c r="NJK31" s="410"/>
      <c r="NJL31" s="410"/>
      <c r="NJM31" s="410"/>
      <c r="NJN31" s="410"/>
      <c r="NJO31" s="410"/>
      <c r="NJP31" s="410"/>
      <c r="NJQ31" s="410"/>
      <c r="NJR31" s="410"/>
      <c r="NJS31" s="410"/>
      <c r="NJT31" s="410"/>
      <c r="NJU31" s="410"/>
      <c r="NJV31" s="410"/>
      <c r="NJW31" s="410"/>
      <c r="NJX31" s="410"/>
      <c r="NJY31" s="410"/>
      <c r="NJZ31" s="410"/>
      <c r="NKA31" s="410"/>
      <c r="NKB31" s="410"/>
      <c r="NKC31" s="410"/>
      <c r="NKD31" s="410"/>
      <c r="NKE31" s="410"/>
      <c r="NKF31" s="410"/>
      <c r="NKG31" s="410"/>
      <c r="NKH31" s="410"/>
      <c r="NKI31" s="410"/>
      <c r="NKJ31" s="410"/>
      <c r="NKK31" s="410"/>
      <c r="NKL31" s="410"/>
      <c r="NKM31" s="410"/>
      <c r="NKN31" s="410"/>
      <c r="NKO31" s="410"/>
      <c r="NKP31" s="410"/>
      <c r="NKQ31" s="410"/>
      <c r="NKR31" s="410"/>
      <c r="NKS31" s="410"/>
      <c r="NKT31" s="410"/>
      <c r="NKU31" s="410"/>
      <c r="NKV31" s="410"/>
      <c r="NKW31" s="410"/>
      <c r="NKX31" s="410"/>
      <c r="NKY31" s="410"/>
      <c r="NKZ31" s="410"/>
      <c r="NLA31" s="410"/>
      <c r="NLB31" s="410"/>
      <c r="NLC31" s="410"/>
      <c r="NLD31" s="410"/>
      <c r="NLE31" s="410"/>
      <c r="NLF31" s="410"/>
      <c r="NLG31" s="410"/>
      <c r="NLH31" s="410"/>
      <c r="NLI31" s="410"/>
      <c r="NLJ31" s="410"/>
      <c r="NLK31" s="410"/>
      <c r="NLL31" s="410"/>
      <c r="NLM31" s="410"/>
      <c r="NLN31" s="410"/>
      <c r="NLO31" s="410"/>
      <c r="NLP31" s="410"/>
      <c r="NLQ31" s="410"/>
      <c r="NLR31" s="410"/>
      <c r="NLS31" s="410"/>
      <c r="NLT31" s="410"/>
      <c r="NLU31" s="410"/>
      <c r="NLV31" s="410"/>
      <c r="NLW31" s="410"/>
      <c r="NLX31" s="410"/>
      <c r="NLY31" s="410"/>
      <c r="NLZ31" s="410"/>
      <c r="NMA31" s="410"/>
      <c r="NMB31" s="410"/>
      <c r="NMC31" s="410"/>
      <c r="NMD31" s="410"/>
      <c r="NME31" s="410"/>
      <c r="NMF31" s="410"/>
      <c r="NMG31" s="410"/>
      <c r="NMH31" s="410"/>
      <c r="NMI31" s="410"/>
      <c r="NMJ31" s="410"/>
      <c r="NMK31" s="410"/>
      <c r="NML31" s="410"/>
      <c r="NMM31" s="410"/>
      <c r="NMN31" s="410"/>
      <c r="NMO31" s="410"/>
      <c r="NMP31" s="410"/>
      <c r="NMQ31" s="410"/>
      <c r="NMR31" s="410"/>
      <c r="NMS31" s="410"/>
      <c r="NMT31" s="410"/>
      <c r="NMU31" s="410"/>
      <c r="NMV31" s="410"/>
      <c r="NMW31" s="410"/>
      <c r="NMX31" s="410"/>
      <c r="NMY31" s="410"/>
      <c r="NMZ31" s="410"/>
      <c r="NNA31" s="410"/>
      <c r="NNB31" s="410"/>
      <c r="NNC31" s="410"/>
      <c r="NND31" s="410"/>
      <c r="NNE31" s="410"/>
      <c r="NNF31" s="410"/>
      <c r="NNG31" s="410"/>
      <c r="NNH31" s="410"/>
      <c r="NNI31" s="410"/>
      <c r="NNJ31" s="410"/>
      <c r="NNK31" s="410"/>
      <c r="NNL31" s="410"/>
      <c r="NNM31" s="410"/>
      <c r="NNN31" s="410"/>
      <c r="NNO31" s="410"/>
      <c r="NNP31" s="410"/>
      <c r="NNQ31" s="410"/>
      <c r="NNR31" s="410"/>
      <c r="NNS31" s="410"/>
      <c r="NNT31" s="410"/>
      <c r="NNU31" s="410"/>
      <c r="NNV31" s="410"/>
      <c r="NNW31" s="410"/>
      <c r="NNX31" s="410"/>
      <c r="NNY31" s="410"/>
      <c r="NNZ31" s="410"/>
      <c r="NOA31" s="410"/>
      <c r="NOB31" s="410"/>
      <c r="NOC31" s="410"/>
      <c r="NOD31" s="410"/>
      <c r="NOE31" s="410"/>
      <c r="NOF31" s="410"/>
      <c r="NOG31" s="410"/>
      <c r="NOH31" s="410"/>
      <c r="NOI31" s="410"/>
      <c r="NOJ31" s="410"/>
      <c r="NOK31" s="410"/>
      <c r="NOL31" s="410"/>
      <c r="NOM31" s="410"/>
      <c r="NON31" s="410"/>
      <c r="NOO31" s="410"/>
      <c r="NOP31" s="410"/>
      <c r="NOQ31" s="410"/>
      <c r="NOR31" s="410"/>
      <c r="NOS31" s="410"/>
      <c r="NOT31" s="410"/>
      <c r="NOU31" s="410"/>
      <c r="NOV31" s="410"/>
      <c r="NOW31" s="410"/>
      <c r="NOX31" s="410"/>
      <c r="NOY31" s="410"/>
      <c r="NOZ31" s="410"/>
      <c r="NPA31" s="410"/>
      <c r="NPB31" s="410"/>
      <c r="NPC31" s="410"/>
      <c r="NPD31" s="410"/>
      <c r="NPE31" s="410"/>
      <c r="NPF31" s="410"/>
      <c r="NPG31" s="410"/>
      <c r="NPH31" s="410"/>
      <c r="NPI31" s="410"/>
      <c r="NPJ31" s="410"/>
      <c r="NPK31" s="410"/>
      <c r="NPL31" s="410"/>
      <c r="NPM31" s="410"/>
      <c r="NPN31" s="410"/>
      <c r="NPO31" s="410"/>
      <c r="NPP31" s="410"/>
      <c r="NPQ31" s="410"/>
      <c r="NPR31" s="410"/>
      <c r="NPS31" s="410"/>
      <c r="NPT31" s="410"/>
      <c r="NPU31" s="410"/>
      <c r="NPV31" s="410"/>
      <c r="NPW31" s="410"/>
      <c r="NPX31" s="410"/>
      <c r="NPY31" s="410"/>
      <c r="NPZ31" s="410"/>
      <c r="NQA31" s="410"/>
      <c r="NQB31" s="410"/>
      <c r="NQC31" s="410"/>
      <c r="NQD31" s="410"/>
      <c r="NQE31" s="410"/>
      <c r="NQF31" s="410"/>
      <c r="NQG31" s="410"/>
      <c r="NQH31" s="410"/>
      <c r="NQI31" s="410"/>
      <c r="NQJ31" s="410"/>
      <c r="NQK31" s="410"/>
      <c r="NQL31" s="410"/>
      <c r="NQM31" s="410"/>
      <c r="NQN31" s="410"/>
      <c r="NQO31" s="410"/>
      <c r="NQP31" s="410"/>
      <c r="NQQ31" s="410"/>
      <c r="NQR31" s="410"/>
      <c r="NQS31" s="410"/>
      <c r="NQT31" s="410"/>
      <c r="NQU31" s="410"/>
      <c r="NQV31" s="410"/>
      <c r="NQW31" s="410"/>
      <c r="NQX31" s="410"/>
      <c r="NQY31" s="410"/>
      <c r="NQZ31" s="410"/>
      <c r="NRA31" s="410"/>
      <c r="NRB31" s="410"/>
      <c r="NRC31" s="410"/>
      <c r="NRD31" s="410"/>
      <c r="NRE31" s="410"/>
      <c r="NRF31" s="410"/>
      <c r="NRG31" s="410"/>
      <c r="NRH31" s="410"/>
      <c r="NRI31" s="410"/>
      <c r="NRJ31" s="410"/>
      <c r="NRK31" s="410"/>
      <c r="NRL31" s="410"/>
      <c r="NRM31" s="410"/>
      <c r="NRN31" s="410"/>
      <c r="NRO31" s="410"/>
      <c r="NRP31" s="410"/>
      <c r="NRQ31" s="410"/>
      <c r="NRR31" s="410"/>
      <c r="NRS31" s="410"/>
      <c r="NRT31" s="410"/>
      <c r="NRU31" s="410"/>
      <c r="NRV31" s="410"/>
      <c r="NRW31" s="410"/>
      <c r="NRX31" s="410"/>
      <c r="NRY31" s="410"/>
      <c r="NRZ31" s="410"/>
      <c r="NSA31" s="410"/>
      <c r="NSB31" s="410"/>
      <c r="NSC31" s="410"/>
      <c r="NSD31" s="410"/>
      <c r="NSE31" s="410"/>
      <c r="NSF31" s="410"/>
      <c r="NSG31" s="410"/>
      <c r="NSH31" s="410"/>
      <c r="NSI31" s="410"/>
      <c r="NSJ31" s="410"/>
      <c r="NSK31" s="410"/>
      <c r="NSL31" s="410"/>
      <c r="NSM31" s="410"/>
      <c r="NSN31" s="410"/>
      <c r="NSO31" s="410"/>
      <c r="NSP31" s="410"/>
      <c r="NSQ31" s="410"/>
      <c r="NSR31" s="410"/>
      <c r="NSS31" s="410"/>
      <c r="NST31" s="410"/>
      <c r="NSU31" s="410"/>
      <c r="NSV31" s="410"/>
      <c r="NSW31" s="410"/>
      <c r="NSX31" s="410"/>
      <c r="NSY31" s="410"/>
      <c r="NSZ31" s="410"/>
      <c r="NTA31" s="410"/>
      <c r="NTB31" s="410"/>
      <c r="NTC31" s="410"/>
      <c r="NTD31" s="410"/>
      <c r="NTE31" s="410"/>
      <c r="NTF31" s="410"/>
      <c r="NTG31" s="410"/>
      <c r="NTH31" s="410"/>
      <c r="NTI31" s="410"/>
      <c r="NTJ31" s="410"/>
      <c r="NTK31" s="410"/>
      <c r="NTL31" s="410"/>
      <c r="NTM31" s="410"/>
      <c r="NTN31" s="410"/>
      <c r="NTO31" s="410"/>
      <c r="NTP31" s="410"/>
      <c r="NTQ31" s="410"/>
      <c r="NTR31" s="410"/>
      <c r="NTS31" s="410"/>
      <c r="NTT31" s="410"/>
      <c r="NTU31" s="410"/>
      <c r="NTV31" s="410"/>
      <c r="NTW31" s="410"/>
      <c r="NTX31" s="410"/>
      <c r="NTY31" s="410"/>
      <c r="NTZ31" s="410"/>
      <c r="NUA31" s="410"/>
      <c r="NUB31" s="410"/>
      <c r="NUC31" s="410"/>
      <c r="NUD31" s="410"/>
      <c r="NUE31" s="410"/>
      <c r="NUF31" s="410"/>
      <c r="NUG31" s="410"/>
      <c r="NUH31" s="410"/>
      <c r="NUI31" s="410"/>
      <c r="NUJ31" s="410"/>
      <c r="NUK31" s="410"/>
      <c r="NUL31" s="410"/>
      <c r="NUM31" s="410"/>
      <c r="NUN31" s="410"/>
      <c r="NUO31" s="410"/>
      <c r="NUP31" s="410"/>
      <c r="NUQ31" s="410"/>
      <c r="NUR31" s="410"/>
      <c r="NUS31" s="410"/>
      <c r="NUT31" s="410"/>
      <c r="NUU31" s="410"/>
      <c r="NUV31" s="410"/>
      <c r="NUW31" s="410"/>
      <c r="NUX31" s="410"/>
      <c r="NUY31" s="410"/>
      <c r="NUZ31" s="410"/>
      <c r="NVA31" s="410"/>
      <c r="NVB31" s="410"/>
      <c r="NVC31" s="410"/>
      <c r="NVD31" s="410"/>
      <c r="NVE31" s="410"/>
      <c r="NVF31" s="410"/>
      <c r="NVG31" s="410"/>
      <c r="NVH31" s="410"/>
      <c r="NVI31" s="410"/>
      <c r="NVJ31" s="410"/>
      <c r="NVK31" s="410"/>
      <c r="NVL31" s="410"/>
      <c r="NVM31" s="410"/>
      <c r="NVN31" s="410"/>
      <c r="NVO31" s="410"/>
      <c r="NVP31" s="410"/>
      <c r="NVQ31" s="410"/>
      <c r="NVR31" s="410"/>
      <c r="NVS31" s="410"/>
      <c r="NVT31" s="410"/>
      <c r="NVU31" s="410"/>
      <c r="NVV31" s="410"/>
      <c r="NVW31" s="410"/>
      <c r="NVX31" s="410"/>
      <c r="NVY31" s="410"/>
      <c r="NVZ31" s="410"/>
      <c r="NWA31" s="410"/>
      <c r="NWB31" s="410"/>
      <c r="NWC31" s="410"/>
      <c r="NWD31" s="410"/>
      <c r="NWE31" s="410"/>
      <c r="NWF31" s="410"/>
      <c r="NWG31" s="410"/>
      <c r="NWH31" s="410"/>
      <c r="NWI31" s="410"/>
      <c r="NWJ31" s="410"/>
      <c r="NWK31" s="410"/>
      <c r="NWL31" s="410"/>
      <c r="NWM31" s="410"/>
      <c r="NWN31" s="410"/>
      <c r="NWO31" s="410"/>
      <c r="NWP31" s="410"/>
      <c r="NWQ31" s="410"/>
      <c r="NWR31" s="410"/>
      <c r="NWS31" s="410"/>
      <c r="NWT31" s="410"/>
      <c r="NWU31" s="410"/>
      <c r="NWV31" s="410"/>
      <c r="NWW31" s="410"/>
      <c r="NWX31" s="410"/>
      <c r="NWY31" s="410"/>
      <c r="NWZ31" s="410"/>
      <c r="NXA31" s="410"/>
      <c r="NXB31" s="410"/>
      <c r="NXC31" s="410"/>
      <c r="NXD31" s="410"/>
      <c r="NXE31" s="410"/>
      <c r="NXF31" s="410"/>
      <c r="NXG31" s="410"/>
      <c r="NXH31" s="410"/>
      <c r="NXI31" s="410"/>
      <c r="NXJ31" s="410"/>
      <c r="NXK31" s="410"/>
      <c r="NXL31" s="410"/>
      <c r="NXM31" s="410"/>
      <c r="NXN31" s="410"/>
      <c r="NXO31" s="410"/>
      <c r="NXP31" s="410"/>
      <c r="NXQ31" s="410"/>
      <c r="NXR31" s="410"/>
      <c r="NXS31" s="410"/>
      <c r="NXT31" s="410"/>
      <c r="NXU31" s="410"/>
      <c r="NXV31" s="410"/>
      <c r="NXW31" s="410"/>
      <c r="NXX31" s="410"/>
      <c r="NXY31" s="410"/>
      <c r="NXZ31" s="410"/>
      <c r="NYA31" s="410"/>
      <c r="NYB31" s="410"/>
      <c r="NYC31" s="410"/>
      <c r="NYD31" s="410"/>
      <c r="NYE31" s="410"/>
      <c r="NYF31" s="410"/>
      <c r="NYG31" s="410"/>
      <c r="NYH31" s="410"/>
      <c r="NYI31" s="410"/>
      <c r="NYJ31" s="410"/>
      <c r="NYK31" s="410"/>
      <c r="NYL31" s="410"/>
      <c r="NYM31" s="410"/>
      <c r="NYN31" s="410"/>
      <c r="NYO31" s="410"/>
      <c r="NYP31" s="410"/>
      <c r="NYQ31" s="410"/>
      <c r="NYR31" s="410"/>
      <c r="NYS31" s="410"/>
      <c r="NYT31" s="410"/>
      <c r="NYU31" s="410"/>
      <c r="NYV31" s="410"/>
      <c r="NYW31" s="410"/>
      <c r="NYX31" s="410"/>
      <c r="NYY31" s="410"/>
      <c r="NYZ31" s="410"/>
      <c r="NZA31" s="410"/>
      <c r="NZB31" s="410"/>
      <c r="NZC31" s="410"/>
      <c r="NZD31" s="410"/>
      <c r="NZE31" s="410"/>
      <c r="NZF31" s="410"/>
      <c r="NZG31" s="410"/>
      <c r="NZH31" s="410"/>
      <c r="NZI31" s="410"/>
      <c r="NZJ31" s="410"/>
      <c r="NZK31" s="410"/>
      <c r="NZL31" s="410"/>
      <c r="NZM31" s="410"/>
      <c r="NZN31" s="410"/>
      <c r="NZO31" s="410"/>
      <c r="NZP31" s="410"/>
      <c r="NZQ31" s="410"/>
      <c r="NZR31" s="410"/>
      <c r="NZS31" s="410"/>
      <c r="NZT31" s="410"/>
      <c r="NZU31" s="410"/>
      <c r="NZV31" s="410"/>
      <c r="NZW31" s="410"/>
      <c r="NZX31" s="410"/>
      <c r="NZY31" s="410"/>
      <c r="NZZ31" s="410"/>
      <c r="OAA31" s="410"/>
      <c r="OAB31" s="410"/>
      <c r="OAC31" s="410"/>
      <c r="OAD31" s="410"/>
      <c r="OAE31" s="410"/>
      <c r="OAF31" s="410"/>
      <c r="OAG31" s="410"/>
      <c r="OAH31" s="410"/>
      <c r="OAI31" s="410"/>
      <c r="OAJ31" s="410"/>
      <c r="OAK31" s="410"/>
      <c r="OAL31" s="410"/>
      <c r="OAM31" s="410"/>
      <c r="OAN31" s="410"/>
      <c r="OAO31" s="410"/>
      <c r="OAP31" s="410"/>
      <c r="OAQ31" s="410"/>
      <c r="OAR31" s="410"/>
      <c r="OAS31" s="410"/>
      <c r="OAT31" s="410"/>
      <c r="OAU31" s="410"/>
      <c r="OAV31" s="410"/>
      <c r="OAW31" s="410"/>
      <c r="OAX31" s="410"/>
      <c r="OAY31" s="410"/>
      <c r="OAZ31" s="410"/>
      <c r="OBA31" s="410"/>
      <c r="OBB31" s="410"/>
      <c r="OBC31" s="410"/>
      <c r="OBD31" s="410"/>
      <c r="OBE31" s="410"/>
      <c r="OBF31" s="410"/>
      <c r="OBG31" s="410"/>
      <c r="OBH31" s="410"/>
      <c r="OBI31" s="410"/>
      <c r="OBJ31" s="410"/>
      <c r="OBK31" s="410"/>
      <c r="OBL31" s="410"/>
      <c r="OBM31" s="410"/>
      <c r="OBN31" s="410"/>
      <c r="OBO31" s="410"/>
      <c r="OBP31" s="410"/>
      <c r="OBQ31" s="410"/>
      <c r="OBR31" s="410"/>
      <c r="OBS31" s="410"/>
      <c r="OBT31" s="410"/>
      <c r="OBU31" s="410"/>
      <c r="OBV31" s="410"/>
      <c r="OBW31" s="410"/>
      <c r="OBX31" s="410"/>
      <c r="OBY31" s="410"/>
      <c r="OBZ31" s="410"/>
      <c r="OCA31" s="410"/>
      <c r="OCB31" s="410"/>
      <c r="OCC31" s="410"/>
      <c r="OCD31" s="410"/>
      <c r="OCE31" s="410"/>
      <c r="OCF31" s="410"/>
      <c r="OCG31" s="410"/>
      <c r="OCH31" s="410"/>
      <c r="OCI31" s="410"/>
      <c r="OCJ31" s="410"/>
      <c r="OCK31" s="410"/>
      <c r="OCL31" s="410"/>
      <c r="OCM31" s="410"/>
      <c r="OCN31" s="410"/>
      <c r="OCO31" s="410"/>
      <c r="OCP31" s="410"/>
      <c r="OCQ31" s="410"/>
      <c r="OCR31" s="410"/>
      <c r="OCS31" s="410"/>
      <c r="OCT31" s="410"/>
      <c r="OCU31" s="410"/>
      <c r="OCV31" s="410"/>
      <c r="OCW31" s="410"/>
      <c r="OCX31" s="410"/>
      <c r="OCY31" s="410"/>
      <c r="OCZ31" s="410"/>
      <c r="ODA31" s="410"/>
      <c r="ODB31" s="410"/>
      <c r="ODC31" s="410"/>
      <c r="ODD31" s="410"/>
      <c r="ODE31" s="410"/>
      <c r="ODF31" s="410"/>
      <c r="ODG31" s="410"/>
      <c r="ODH31" s="410"/>
      <c r="ODI31" s="410"/>
      <c r="ODJ31" s="410"/>
      <c r="ODK31" s="410"/>
      <c r="ODL31" s="410"/>
      <c r="ODM31" s="410"/>
      <c r="ODN31" s="410"/>
      <c r="ODO31" s="410"/>
      <c r="ODP31" s="410"/>
      <c r="ODQ31" s="410"/>
      <c r="ODR31" s="410"/>
      <c r="ODS31" s="410"/>
      <c r="ODT31" s="410"/>
      <c r="ODU31" s="410"/>
      <c r="ODV31" s="410"/>
      <c r="ODW31" s="410"/>
      <c r="ODX31" s="410"/>
      <c r="ODY31" s="410"/>
      <c r="ODZ31" s="410"/>
      <c r="OEA31" s="410"/>
      <c r="OEB31" s="410"/>
      <c r="OEC31" s="410"/>
      <c r="OED31" s="410"/>
      <c r="OEE31" s="410"/>
      <c r="OEF31" s="410"/>
      <c r="OEG31" s="410"/>
      <c r="OEH31" s="410"/>
      <c r="OEI31" s="410"/>
      <c r="OEJ31" s="410"/>
      <c r="OEK31" s="410"/>
      <c r="OEL31" s="410"/>
      <c r="OEM31" s="410"/>
      <c r="OEN31" s="410"/>
      <c r="OEO31" s="410"/>
      <c r="OEP31" s="410"/>
      <c r="OEQ31" s="410"/>
      <c r="OER31" s="410"/>
      <c r="OES31" s="410"/>
      <c r="OET31" s="410"/>
      <c r="OEU31" s="410"/>
      <c r="OEV31" s="410"/>
      <c r="OEW31" s="410"/>
      <c r="OEX31" s="410"/>
      <c r="OEY31" s="410"/>
      <c r="OEZ31" s="410"/>
      <c r="OFA31" s="410"/>
      <c r="OFB31" s="410"/>
      <c r="OFC31" s="410"/>
      <c r="OFD31" s="410"/>
      <c r="OFE31" s="410"/>
      <c r="OFF31" s="410"/>
      <c r="OFG31" s="410"/>
      <c r="OFH31" s="410"/>
      <c r="OFI31" s="410"/>
      <c r="OFJ31" s="410"/>
      <c r="OFK31" s="410"/>
      <c r="OFL31" s="410"/>
      <c r="OFM31" s="410"/>
      <c r="OFN31" s="410"/>
      <c r="OFO31" s="410"/>
      <c r="OFP31" s="410"/>
      <c r="OFQ31" s="410"/>
      <c r="OFR31" s="410"/>
      <c r="OFS31" s="410"/>
      <c r="OFT31" s="410"/>
      <c r="OFU31" s="410"/>
      <c r="OFV31" s="410"/>
      <c r="OFW31" s="410"/>
      <c r="OFX31" s="410"/>
      <c r="OFY31" s="410"/>
      <c r="OFZ31" s="410"/>
      <c r="OGA31" s="410"/>
      <c r="OGB31" s="410"/>
      <c r="OGC31" s="410"/>
      <c r="OGD31" s="410"/>
      <c r="OGE31" s="410"/>
      <c r="OGF31" s="410"/>
      <c r="OGG31" s="410"/>
      <c r="OGH31" s="410"/>
      <c r="OGI31" s="410"/>
      <c r="OGJ31" s="410"/>
      <c r="OGK31" s="410"/>
      <c r="OGL31" s="410"/>
      <c r="OGM31" s="410"/>
      <c r="OGN31" s="410"/>
      <c r="OGO31" s="410"/>
      <c r="OGP31" s="410"/>
      <c r="OGQ31" s="410"/>
      <c r="OGR31" s="410"/>
      <c r="OGS31" s="410"/>
      <c r="OGT31" s="410"/>
      <c r="OGU31" s="410"/>
      <c r="OGV31" s="410"/>
      <c r="OGW31" s="410"/>
      <c r="OGX31" s="410"/>
      <c r="OGY31" s="410"/>
      <c r="OGZ31" s="410"/>
      <c r="OHA31" s="410"/>
      <c r="OHB31" s="410"/>
      <c r="OHC31" s="410"/>
      <c r="OHD31" s="410"/>
      <c r="OHE31" s="410"/>
      <c r="OHF31" s="410"/>
      <c r="OHG31" s="410"/>
      <c r="OHH31" s="410"/>
      <c r="OHI31" s="410"/>
      <c r="OHJ31" s="410"/>
      <c r="OHK31" s="410"/>
      <c r="OHL31" s="410"/>
      <c r="OHM31" s="410"/>
      <c r="OHN31" s="410"/>
      <c r="OHO31" s="410"/>
      <c r="OHP31" s="410"/>
      <c r="OHQ31" s="410"/>
      <c r="OHR31" s="410"/>
      <c r="OHS31" s="410"/>
      <c r="OHT31" s="410"/>
      <c r="OHU31" s="410"/>
      <c r="OHV31" s="410"/>
      <c r="OHW31" s="410"/>
      <c r="OHX31" s="410"/>
      <c r="OHY31" s="410"/>
      <c r="OHZ31" s="410"/>
      <c r="OIA31" s="410"/>
      <c r="OIB31" s="410"/>
      <c r="OIC31" s="410"/>
      <c r="OID31" s="410"/>
      <c r="OIE31" s="410"/>
      <c r="OIF31" s="410"/>
      <c r="OIG31" s="410"/>
      <c r="OIH31" s="410"/>
      <c r="OII31" s="410"/>
      <c r="OIJ31" s="410"/>
      <c r="OIK31" s="410"/>
      <c r="OIL31" s="410"/>
      <c r="OIM31" s="410"/>
      <c r="OIN31" s="410"/>
      <c r="OIO31" s="410"/>
      <c r="OIP31" s="410"/>
      <c r="OIQ31" s="410"/>
      <c r="OIR31" s="410"/>
      <c r="OIS31" s="410"/>
      <c r="OIT31" s="410"/>
      <c r="OIU31" s="410"/>
      <c r="OIV31" s="410"/>
      <c r="OIW31" s="410"/>
      <c r="OIX31" s="410"/>
      <c r="OIY31" s="410"/>
      <c r="OIZ31" s="410"/>
      <c r="OJA31" s="410"/>
      <c r="OJB31" s="410"/>
      <c r="OJC31" s="410"/>
      <c r="OJD31" s="410"/>
      <c r="OJE31" s="410"/>
      <c r="OJF31" s="410"/>
      <c r="OJG31" s="410"/>
      <c r="OJH31" s="410"/>
      <c r="OJI31" s="410"/>
      <c r="OJJ31" s="410"/>
      <c r="OJK31" s="410"/>
      <c r="OJL31" s="410"/>
      <c r="OJM31" s="410"/>
      <c r="OJN31" s="410"/>
      <c r="OJO31" s="410"/>
      <c r="OJP31" s="410"/>
      <c r="OJQ31" s="410"/>
      <c r="OJR31" s="410"/>
      <c r="OJS31" s="410"/>
      <c r="OJT31" s="410"/>
      <c r="OJU31" s="410"/>
      <c r="OJV31" s="410"/>
      <c r="OJW31" s="410"/>
      <c r="OJX31" s="410"/>
      <c r="OJY31" s="410"/>
      <c r="OJZ31" s="410"/>
      <c r="OKA31" s="410"/>
      <c r="OKB31" s="410"/>
      <c r="OKC31" s="410"/>
      <c r="OKD31" s="410"/>
      <c r="OKE31" s="410"/>
      <c r="OKF31" s="410"/>
      <c r="OKG31" s="410"/>
      <c r="OKH31" s="410"/>
      <c r="OKI31" s="410"/>
      <c r="OKJ31" s="410"/>
      <c r="OKK31" s="410"/>
      <c r="OKL31" s="410"/>
      <c r="OKM31" s="410"/>
      <c r="OKN31" s="410"/>
      <c r="OKO31" s="410"/>
      <c r="OKP31" s="410"/>
      <c r="OKQ31" s="410"/>
      <c r="OKR31" s="410"/>
      <c r="OKS31" s="410"/>
      <c r="OKT31" s="410"/>
      <c r="OKU31" s="410"/>
      <c r="OKV31" s="410"/>
      <c r="OKW31" s="410"/>
      <c r="OKX31" s="410"/>
      <c r="OKY31" s="410"/>
      <c r="OKZ31" s="410"/>
      <c r="OLA31" s="410"/>
      <c r="OLB31" s="410"/>
      <c r="OLC31" s="410"/>
      <c r="OLD31" s="410"/>
      <c r="OLE31" s="410"/>
      <c r="OLF31" s="410"/>
      <c r="OLG31" s="410"/>
      <c r="OLH31" s="410"/>
      <c r="OLI31" s="410"/>
      <c r="OLJ31" s="410"/>
      <c r="OLK31" s="410"/>
      <c r="OLL31" s="410"/>
      <c r="OLM31" s="410"/>
      <c r="OLN31" s="410"/>
      <c r="OLO31" s="410"/>
      <c r="OLP31" s="410"/>
      <c r="OLQ31" s="410"/>
      <c r="OLR31" s="410"/>
      <c r="OLS31" s="410"/>
      <c r="OLT31" s="410"/>
      <c r="OLU31" s="410"/>
      <c r="OLV31" s="410"/>
      <c r="OLW31" s="410"/>
      <c r="OLX31" s="410"/>
      <c r="OLY31" s="410"/>
      <c r="OLZ31" s="410"/>
      <c r="OMA31" s="410"/>
      <c r="OMB31" s="410"/>
      <c r="OMC31" s="410"/>
      <c r="OMD31" s="410"/>
      <c r="OME31" s="410"/>
      <c r="OMF31" s="410"/>
      <c r="OMG31" s="410"/>
      <c r="OMH31" s="410"/>
      <c r="OMI31" s="410"/>
      <c r="OMJ31" s="410"/>
      <c r="OMK31" s="410"/>
      <c r="OML31" s="410"/>
      <c r="OMM31" s="410"/>
      <c r="OMN31" s="410"/>
      <c r="OMO31" s="410"/>
      <c r="OMP31" s="410"/>
      <c r="OMQ31" s="410"/>
      <c r="OMR31" s="410"/>
      <c r="OMS31" s="410"/>
      <c r="OMT31" s="410"/>
      <c r="OMU31" s="410"/>
      <c r="OMV31" s="410"/>
      <c r="OMW31" s="410"/>
      <c r="OMX31" s="410"/>
      <c r="OMY31" s="410"/>
      <c r="OMZ31" s="410"/>
      <c r="ONA31" s="410"/>
      <c r="ONB31" s="410"/>
      <c r="ONC31" s="410"/>
      <c r="OND31" s="410"/>
      <c r="ONE31" s="410"/>
      <c r="ONF31" s="410"/>
      <c r="ONG31" s="410"/>
      <c r="ONH31" s="410"/>
      <c r="ONI31" s="410"/>
      <c r="ONJ31" s="410"/>
      <c r="ONK31" s="410"/>
      <c r="ONL31" s="410"/>
      <c r="ONM31" s="410"/>
      <c r="ONN31" s="410"/>
      <c r="ONO31" s="410"/>
      <c r="ONP31" s="410"/>
      <c r="ONQ31" s="410"/>
      <c r="ONR31" s="410"/>
      <c r="ONS31" s="410"/>
      <c r="ONT31" s="410"/>
      <c r="ONU31" s="410"/>
      <c r="ONV31" s="410"/>
      <c r="ONW31" s="410"/>
      <c r="ONX31" s="410"/>
      <c r="ONY31" s="410"/>
      <c r="ONZ31" s="410"/>
      <c r="OOA31" s="410"/>
      <c r="OOB31" s="410"/>
      <c r="OOC31" s="410"/>
      <c r="OOD31" s="410"/>
      <c r="OOE31" s="410"/>
      <c r="OOF31" s="410"/>
      <c r="OOG31" s="410"/>
      <c r="OOH31" s="410"/>
      <c r="OOI31" s="410"/>
      <c r="OOJ31" s="410"/>
      <c r="OOK31" s="410"/>
      <c r="OOL31" s="410"/>
      <c r="OOM31" s="410"/>
      <c r="OON31" s="410"/>
      <c r="OOO31" s="410"/>
      <c r="OOP31" s="410"/>
      <c r="OOQ31" s="410"/>
      <c r="OOR31" s="410"/>
      <c r="OOS31" s="410"/>
      <c r="OOT31" s="410"/>
      <c r="OOU31" s="410"/>
      <c r="OOV31" s="410"/>
      <c r="OOW31" s="410"/>
      <c r="OOX31" s="410"/>
      <c r="OOY31" s="410"/>
      <c r="OOZ31" s="410"/>
      <c r="OPA31" s="410"/>
      <c r="OPB31" s="410"/>
      <c r="OPC31" s="410"/>
      <c r="OPD31" s="410"/>
      <c r="OPE31" s="410"/>
      <c r="OPF31" s="410"/>
      <c r="OPG31" s="410"/>
      <c r="OPH31" s="410"/>
      <c r="OPI31" s="410"/>
      <c r="OPJ31" s="410"/>
      <c r="OPK31" s="410"/>
      <c r="OPL31" s="410"/>
      <c r="OPM31" s="410"/>
      <c r="OPN31" s="410"/>
      <c r="OPO31" s="410"/>
      <c r="OPP31" s="410"/>
      <c r="OPQ31" s="410"/>
      <c r="OPR31" s="410"/>
      <c r="OPS31" s="410"/>
      <c r="OPT31" s="410"/>
      <c r="OPU31" s="410"/>
      <c r="OPV31" s="410"/>
      <c r="OPW31" s="410"/>
      <c r="OPX31" s="410"/>
      <c r="OPY31" s="410"/>
      <c r="OPZ31" s="410"/>
      <c r="OQA31" s="410"/>
      <c r="OQB31" s="410"/>
      <c r="OQC31" s="410"/>
      <c r="OQD31" s="410"/>
      <c r="OQE31" s="410"/>
      <c r="OQF31" s="410"/>
      <c r="OQG31" s="410"/>
      <c r="OQH31" s="410"/>
      <c r="OQI31" s="410"/>
      <c r="OQJ31" s="410"/>
      <c r="OQK31" s="410"/>
      <c r="OQL31" s="410"/>
      <c r="OQM31" s="410"/>
      <c r="OQN31" s="410"/>
      <c r="OQO31" s="410"/>
      <c r="OQP31" s="410"/>
      <c r="OQQ31" s="410"/>
      <c r="OQR31" s="410"/>
      <c r="OQS31" s="410"/>
      <c r="OQT31" s="410"/>
      <c r="OQU31" s="410"/>
      <c r="OQV31" s="410"/>
      <c r="OQW31" s="410"/>
      <c r="OQX31" s="410"/>
      <c r="OQY31" s="410"/>
      <c r="OQZ31" s="410"/>
      <c r="ORA31" s="410"/>
      <c r="ORB31" s="410"/>
      <c r="ORC31" s="410"/>
      <c r="ORD31" s="410"/>
      <c r="ORE31" s="410"/>
      <c r="ORF31" s="410"/>
      <c r="ORG31" s="410"/>
      <c r="ORH31" s="410"/>
      <c r="ORI31" s="410"/>
      <c r="ORJ31" s="410"/>
      <c r="ORK31" s="410"/>
      <c r="ORL31" s="410"/>
      <c r="ORM31" s="410"/>
      <c r="ORN31" s="410"/>
      <c r="ORO31" s="410"/>
      <c r="ORP31" s="410"/>
      <c r="ORQ31" s="410"/>
      <c r="ORR31" s="410"/>
      <c r="ORS31" s="410"/>
      <c r="ORT31" s="410"/>
      <c r="ORU31" s="410"/>
      <c r="ORV31" s="410"/>
      <c r="ORW31" s="410"/>
      <c r="ORX31" s="410"/>
      <c r="ORY31" s="410"/>
      <c r="ORZ31" s="410"/>
      <c r="OSA31" s="410"/>
      <c r="OSB31" s="410"/>
      <c r="OSC31" s="410"/>
      <c r="OSD31" s="410"/>
      <c r="OSE31" s="410"/>
      <c r="OSF31" s="410"/>
      <c r="OSG31" s="410"/>
      <c r="OSH31" s="410"/>
      <c r="OSI31" s="410"/>
      <c r="OSJ31" s="410"/>
      <c r="OSK31" s="410"/>
      <c r="OSL31" s="410"/>
      <c r="OSM31" s="410"/>
      <c r="OSN31" s="410"/>
      <c r="OSO31" s="410"/>
      <c r="OSP31" s="410"/>
      <c r="OSQ31" s="410"/>
      <c r="OSR31" s="410"/>
      <c r="OSS31" s="410"/>
      <c r="OST31" s="410"/>
      <c r="OSU31" s="410"/>
      <c r="OSV31" s="410"/>
      <c r="OSW31" s="410"/>
      <c r="OSX31" s="410"/>
      <c r="OSY31" s="410"/>
      <c r="OSZ31" s="410"/>
      <c r="OTA31" s="410"/>
      <c r="OTB31" s="410"/>
      <c r="OTC31" s="410"/>
      <c r="OTD31" s="410"/>
      <c r="OTE31" s="410"/>
      <c r="OTF31" s="410"/>
      <c r="OTG31" s="410"/>
      <c r="OTH31" s="410"/>
      <c r="OTI31" s="410"/>
      <c r="OTJ31" s="410"/>
      <c r="OTK31" s="410"/>
      <c r="OTL31" s="410"/>
      <c r="OTM31" s="410"/>
      <c r="OTN31" s="410"/>
      <c r="OTO31" s="410"/>
      <c r="OTP31" s="410"/>
      <c r="OTQ31" s="410"/>
      <c r="OTR31" s="410"/>
      <c r="OTS31" s="410"/>
      <c r="OTT31" s="410"/>
      <c r="OTU31" s="410"/>
      <c r="OTV31" s="410"/>
      <c r="OTW31" s="410"/>
      <c r="OTX31" s="410"/>
      <c r="OTY31" s="410"/>
      <c r="OTZ31" s="410"/>
      <c r="OUA31" s="410"/>
      <c r="OUB31" s="410"/>
      <c r="OUC31" s="410"/>
      <c r="OUD31" s="410"/>
      <c r="OUE31" s="410"/>
      <c r="OUF31" s="410"/>
      <c r="OUG31" s="410"/>
      <c r="OUH31" s="410"/>
      <c r="OUI31" s="410"/>
      <c r="OUJ31" s="410"/>
      <c r="OUK31" s="410"/>
      <c r="OUL31" s="410"/>
      <c r="OUM31" s="410"/>
      <c r="OUN31" s="410"/>
      <c r="OUO31" s="410"/>
      <c r="OUP31" s="410"/>
      <c r="OUQ31" s="410"/>
      <c r="OUR31" s="410"/>
      <c r="OUS31" s="410"/>
      <c r="OUT31" s="410"/>
      <c r="OUU31" s="410"/>
      <c r="OUV31" s="410"/>
      <c r="OUW31" s="410"/>
      <c r="OUX31" s="410"/>
      <c r="OUY31" s="410"/>
      <c r="OUZ31" s="410"/>
      <c r="OVA31" s="410"/>
      <c r="OVB31" s="410"/>
      <c r="OVC31" s="410"/>
      <c r="OVD31" s="410"/>
      <c r="OVE31" s="410"/>
      <c r="OVF31" s="410"/>
      <c r="OVG31" s="410"/>
      <c r="OVH31" s="410"/>
      <c r="OVI31" s="410"/>
      <c r="OVJ31" s="410"/>
      <c r="OVK31" s="410"/>
      <c r="OVL31" s="410"/>
      <c r="OVM31" s="410"/>
      <c r="OVN31" s="410"/>
      <c r="OVO31" s="410"/>
      <c r="OVP31" s="410"/>
      <c r="OVQ31" s="410"/>
      <c r="OVR31" s="410"/>
      <c r="OVS31" s="410"/>
      <c r="OVT31" s="410"/>
      <c r="OVU31" s="410"/>
      <c r="OVV31" s="410"/>
      <c r="OVW31" s="410"/>
      <c r="OVX31" s="410"/>
      <c r="OVY31" s="410"/>
      <c r="OVZ31" s="410"/>
      <c r="OWA31" s="410"/>
      <c r="OWB31" s="410"/>
      <c r="OWC31" s="410"/>
      <c r="OWD31" s="410"/>
      <c r="OWE31" s="410"/>
      <c r="OWF31" s="410"/>
      <c r="OWG31" s="410"/>
      <c r="OWH31" s="410"/>
      <c r="OWI31" s="410"/>
      <c r="OWJ31" s="410"/>
      <c r="OWK31" s="410"/>
      <c r="OWL31" s="410"/>
      <c r="OWM31" s="410"/>
      <c r="OWN31" s="410"/>
      <c r="OWO31" s="410"/>
      <c r="OWP31" s="410"/>
      <c r="OWQ31" s="410"/>
      <c r="OWR31" s="410"/>
      <c r="OWS31" s="410"/>
      <c r="OWT31" s="410"/>
      <c r="OWU31" s="410"/>
      <c r="OWV31" s="410"/>
      <c r="OWW31" s="410"/>
      <c r="OWX31" s="410"/>
      <c r="OWY31" s="410"/>
      <c r="OWZ31" s="410"/>
      <c r="OXA31" s="410"/>
      <c r="OXB31" s="410"/>
      <c r="OXC31" s="410"/>
      <c r="OXD31" s="410"/>
      <c r="OXE31" s="410"/>
      <c r="OXF31" s="410"/>
      <c r="OXG31" s="410"/>
      <c r="OXH31" s="410"/>
      <c r="OXI31" s="410"/>
      <c r="OXJ31" s="410"/>
      <c r="OXK31" s="410"/>
      <c r="OXL31" s="410"/>
      <c r="OXM31" s="410"/>
      <c r="OXN31" s="410"/>
      <c r="OXO31" s="410"/>
      <c r="OXP31" s="410"/>
      <c r="OXQ31" s="410"/>
      <c r="OXR31" s="410"/>
      <c r="OXS31" s="410"/>
      <c r="OXT31" s="410"/>
      <c r="OXU31" s="410"/>
      <c r="OXV31" s="410"/>
      <c r="OXW31" s="410"/>
      <c r="OXX31" s="410"/>
      <c r="OXY31" s="410"/>
      <c r="OXZ31" s="410"/>
      <c r="OYA31" s="410"/>
      <c r="OYB31" s="410"/>
      <c r="OYC31" s="410"/>
      <c r="OYD31" s="410"/>
      <c r="OYE31" s="410"/>
      <c r="OYF31" s="410"/>
      <c r="OYG31" s="410"/>
      <c r="OYH31" s="410"/>
      <c r="OYI31" s="410"/>
      <c r="OYJ31" s="410"/>
      <c r="OYK31" s="410"/>
      <c r="OYL31" s="410"/>
      <c r="OYM31" s="410"/>
      <c r="OYN31" s="410"/>
      <c r="OYO31" s="410"/>
      <c r="OYP31" s="410"/>
      <c r="OYQ31" s="410"/>
      <c r="OYR31" s="410"/>
      <c r="OYS31" s="410"/>
      <c r="OYT31" s="410"/>
      <c r="OYU31" s="410"/>
      <c r="OYV31" s="410"/>
      <c r="OYW31" s="410"/>
      <c r="OYX31" s="410"/>
      <c r="OYY31" s="410"/>
      <c r="OYZ31" s="410"/>
      <c r="OZA31" s="410"/>
      <c r="OZB31" s="410"/>
      <c r="OZC31" s="410"/>
      <c r="OZD31" s="410"/>
      <c r="OZE31" s="410"/>
      <c r="OZF31" s="410"/>
      <c r="OZG31" s="410"/>
      <c r="OZH31" s="410"/>
      <c r="OZI31" s="410"/>
      <c r="OZJ31" s="410"/>
      <c r="OZK31" s="410"/>
      <c r="OZL31" s="410"/>
      <c r="OZM31" s="410"/>
      <c r="OZN31" s="410"/>
      <c r="OZO31" s="410"/>
      <c r="OZP31" s="410"/>
      <c r="OZQ31" s="410"/>
      <c r="OZR31" s="410"/>
      <c r="OZS31" s="410"/>
      <c r="OZT31" s="410"/>
      <c r="OZU31" s="410"/>
      <c r="OZV31" s="410"/>
      <c r="OZW31" s="410"/>
      <c r="OZX31" s="410"/>
      <c r="OZY31" s="410"/>
      <c r="OZZ31" s="410"/>
      <c r="PAA31" s="410"/>
      <c r="PAB31" s="410"/>
      <c r="PAC31" s="410"/>
      <c r="PAD31" s="410"/>
      <c r="PAE31" s="410"/>
      <c r="PAF31" s="410"/>
      <c r="PAG31" s="410"/>
      <c r="PAH31" s="410"/>
      <c r="PAI31" s="410"/>
      <c r="PAJ31" s="410"/>
      <c r="PAK31" s="410"/>
      <c r="PAL31" s="410"/>
      <c r="PAM31" s="410"/>
      <c r="PAN31" s="410"/>
      <c r="PAO31" s="410"/>
      <c r="PAP31" s="410"/>
      <c r="PAQ31" s="410"/>
      <c r="PAR31" s="410"/>
      <c r="PAS31" s="410"/>
      <c r="PAT31" s="410"/>
      <c r="PAU31" s="410"/>
      <c r="PAV31" s="410"/>
      <c r="PAW31" s="410"/>
      <c r="PAX31" s="410"/>
      <c r="PAY31" s="410"/>
      <c r="PAZ31" s="410"/>
      <c r="PBA31" s="410"/>
      <c r="PBB31" s="410"/>
      <c r="PBC31" s="410"/>
      <c r="PBD31" s="410"/>
      <c r="PBE31" s="410"/>
      <c r="PBF31" s="410"/>
      <c r="PBG31" s="410"/>
      <c r="PBH31" s="410"/>
      <c r="PBI31" s="410"/>
      <c r="PBJ31" s="410"/>
      <c r="PBK31" s="410"/>
      <c r="PBL31" s="410"/>
      <c r="PBM31" s="410"/>
      <c r="PBN31" s="410"/>
      <c r="PBO31" s="410"/>
      <c r="PBP31" s="410"/>
      <c r="PBQ31" s="410"/>
      <c r="PBR31" s="410"/>
      <c r="PBS31" s="410"/>
      <c r="PBT31" s="410"/>
      <c r="PBU31" s="410"/>
      <c r="PBV31" s="410"/>
      <c r="PBW31" s="410"/>
      <c r="PBX31" s="410"/>
      <c r="PBY31" s="410"/>
      <c r="PBZ31" s="410"/>
      <c r="PCA31" s="410"/>
      <c r="PCB31" s="410"/>
      <c r="PCC31" s="410"/>
      <c r="PCD31" s="410"/>
      <c r="PCE31" s="410"/>
      <c r="PCF31" s="410"/>
      <c r="PCG31" s="410"/>
      <c r="PCH31" s="410"/>
      <c r="PCI31" s="410"/>
      <c r="PCJ31" s="410"/>
      <c r="PCK31" s="410"/>
      <c r="PCL31" s="410"/>
      <c r="PCM31" s="410"/>
      <c r="PCN31" s="410"/>
      <c r="PCO31" s="410"/>
      <c r="PCP31" s="410"/>
      <c r="PCQ31" s="410"/>
      <c r="PCR31" s="410"/>
      <c r="PCS31" s="410"/>
      <c r="PCT31" s="410"/>
      <c r="PCU31" s="410"/>
      <c r="PCV31" s="410"/>
      <c r="PCW31" s="410"/>
      <c r="PCX31" s="410"/>
      <c r="PCY31" s="410"/>
      <c r="PCZ31" s="410"/>
      <c r="PDA31" s="410"/>
      <c r="PDB31" s="410"/>
      <c r="PDC31" s="410"/>
      <c r="PDD31" s="410"/>
      <c r="PDE31" s="410"/>
      <c r="PDF31" s="410"/>
      <c r="PDG31" s="410"/>
      <c r="PDH31" s="410"/>
      <c r="PDI31" s="410"/>
      <c r="PDJ31" s="410"/>
      <c r="PDK31" s="410"/>
      <c r="PDL31" s="410"/>
      <c r="PDM31" s="410"/>
      <c r="PDN31" s="410"/>
      <c r="PDO31" s="410"/>
      <c r="PDP31" s="410"/>
      <c r="PDQ31" s="410"/>
      <c r="PDR31" s="410"/>
      <c r="PDS31" s="410"/>
      <c r="PDT31" s="410"/>
      <c r="PDU31" s="410"/>
      <c r="PDV31" s="410"/>
      <c r="PDW31" s="410"/>
      <c r="PDX31" s="410"/>
      <c r="PDY31" s="410"/>
      <c r="PDZ31" s="410"/>
      <c r="PEA31" s="410"/>
      <c r="PEB31" s="410"/>
      <c r="PEC31" s="410"/>
      <c r="PED31" s="410"/>
      <c r="PEE31" s="410"/>
      <c r="PEF31" s="410"/>
      <c r="PEG31" s="410"/>
      <c r="PEH31" s="410"/>
      <c r="PEI31" s="410"/>
      <c r="PEJ31" s="410"/>
      <c r="PEK31" s="410"/>
      <c r="PEL31" s="410"/>
      <c r="PEM31" s="410"/>
      <c r="PEN31" s="410"/>
      <c r="PEO31" s="410"/>
      <c r="PEP31" s="410"/>
      <c r="PEQ31" s="410"/>
      <c r="PER31" s="410"/>
      <c r="PES31" s="410"/>
      <c r="PET31" s="410"/>
      <c r="PEU31" s="410"/>
      <c r="PEV31" s="410"/>
      <c r="PEW31" s="410"/>
      <c r="PEX31" s="410"/>
      <c r="PEY31" s="410"/>
      <c r="PEZ31" s="410"/>
      <c r="PFA31" s="410"/>
      <c r="PFB31" s="410"/>
      <c r="PFC31" s="410"/>
      <c r="PFD31" s="410"/>
      <c r="PFE31" s="410"/>
      <c r="PFF31" s="410"/>
      <c r="PFG31" s="410"/>
      <c r="PFH31" s="410"/>
      <c r="PFI31" s="410"/>
      <c r="PFJ31" s="410"/>
      <c r="PFK31" s="410"/>
      <c r="PFL31" s="410"/>
      <c r="PFM31" s="410"/>
      <c r="PFN31" s="410"/>
      <c r="PFO31" s="410"/>
      <c r="PFP31" s="410"/>
      <c r="PFQ31" s="410"/>
      <c r="PFR31" s="410"/>
      <c r="PFS31" s="410"/>
      <c r="PFT31" s="410"/>
      <c r="PFU31" s="410"/>
      <c r="PFV31" s="410"/>
      <c r="PFW31" s="410"/>
      <c r="PFX31" s="410"/>
      <c r="PFY31" s="410"/>
      <c r="PFZ31" s="410"/>
      <c r="PGA31" s="410"/>
      <c r="PGB31" s="410"/>
      <c r="PGC31" s="410"/>
      <c r="PGD31" s="410"/>
      <c r="PGE31" s="410"/>
      <c r="PGF31" s="410"/>
      <c r="PGG31" s="410"/>
      <c r="PGH31" s="410"/>
      <c r="PGI31" s="410"/>
      <c r="PGJ31" s="410"/>
      <c r="PGK31" s="410"/>
      <c r="PGL31" s="410"/>
      <c r="PGM31" s="410"/>
      <c r="PGN31" s="410"/>
      <c r="PGO31" s="410"/>
      <c r="PGP31" s="410"/>
      <c r="PGQ31" s="410"/>
      <c r="PGR31" s="410"/>
      <c r="PGS31" s="410"/>
      <c r="PGT31" s="410"/>
      <c r="PGU31" s="410"/>
      <c r="PGV31" s="410"/>
      <c r="PGW31" s="410"/>
      <c r="PGX31" s="410"/>
      <c r="PGY31" s="410"/>
      <c r="PGZ31" s="410"/>
      <c r="PHA31" s="410"/>
      <c r="PHB31" s="410"/>
      <c r="PHC31" s="410"/>
      <c r="PHD31" s="410"/>
      <c r="PHE31" s="410"/>
      <c r="PHF31" s="410"/>
      <c r="PHG31" s="410"/>
      <c r="PHH31" s="410"/>
      <c r="PHI31" s="410"/>
      <c r="PHJ31" s="410"/>
      <c r="PHK31" s="410"/>
      <c r="PHL31" s="410"/>
      <c r="PHM31" s="410"/>
      <c r="PHN31" s="410"/>
      <c r="PHO31" s="410"/>
      <c r="PHP31" s="410"/>
      <c r="PHQ31" s="410"/>
      <c r="PHR31" s="410"/>
      <c r="PHS31" s="410"/>
      <c r="PHT31" s="410"/>
      <c r="PHU31" s="410"/>
      <c r="PHV31" s="410"/>
      <c r="PHW31" s="410"/>
      <c r="PHX31" s="410"/>
      <c r="PHY31" s="410"/>
      <c r="PHZ31" s="410"/>
      <c r="PIA31" s="410"/>
      <c r="PIB31" s="410"/>
      <c r="PIC31" s="410"/>
      <c r="PID31" s="410"/>
      <c r="PIE31" s="410"/>
      <c r="PIF31" s="410"/>
      <c r="PIG31" s="410"/>
      <c r="PIH31" s="410"/>
      <c r="PII31" s="410"/>
      <c r="PIJ31" s="410"/>
      <c r="PIK31" s="410"/>
      <c r="PIL31" s="410"/>
      <c r="PIM31" s="410"/>
      <c r="PIN31" s="410"/>
      <c r="PIO31" s="410"/>
      <c r="PIP31" s="410"/>
      <c r="PIQ31" s="410"/>
      <c r="PIR31" s="410"/>
      <c r="PIS31" s="410"/>
      <c r="PIT31" s="410"/>
      <c r="PIU31" s="410"/>
      <c r="PIV31" s="410"/>
      <c r="PIW31" s="410"/>
      <c r="PIX31" s="410"/>
      <c r="PIY31" s="410"/>
      <c r="PIZ31" s="410"/>
      <c r="PJA31" s="410"/>
      <c r="PJB31" s="410"/>
      <c r="PJC31" s="410"/>
      <c r="PJD31" s="410"/>
      <c r="PJE31" s="410"/>
      <c r="PJF31" s="410"/>
      <c r="PJG31" s="410"/>
      <c r="PJH31" s="410"/>
      <c r="PJI31" s="410"/>
      <c r="PJJ31" s="410"/>
      <c r="PJK31" s="410"/>
      <c r="PJL31" s="410"/>
      <c r="PJM31" s="410"/>
      <c r="PJN31" s="410"/>
      <c r="PJO31" s="410"/>
      <c r="PJP31" s="410"/>
      <c r="PJQ31" s="410"/>
      <c r="PJR31" s="410"/>
      <c r="PJS31" s="410"/>
      <c r="PJT31" s="410"/>
      <c r="PJU31" s="410"/>
      <c r="PJV31" s="410"/>
      <c r="PJW31" s="410"/>
      <c r="PJX31" s="410"/>
      <c r="PJY31" s="410"/>
      <c r="PJZ31" s="410"/>
      <c r="PKA31" s="410"/>
      <c r="PKB31" s="410"/>
      <c r="PKC31" s="410"/>
      <c r="PKD31" s="410"/>
      <c r="PKE31" s="410"/>
      <c r="PKF31" s="410"/>
      <c r="PKG31" s="410"/>
      <c r="PKH31" s="410"/>
      <c r="PKI31" s="410"/>
      <c r="PKJ31" s="410"/>
      <c r="PKK31" s="410"/>
      <c r="PKL31" s="410"/>
      <c r="PKM31" s="410"/>
      <c r="PKN31" s="410"/>
      <c r="PKO31" s="410"/>
      <c r="PKP31" s="410"/>
      <c r="PKQ31" s="410"/>
      <c r="PKR31" s="410"/>
      <c r="PKS31" s="410"/>
      <c r="PKT31" s="410"/>
      <c r="PKU31" s="410"/>
      <c r="PKV31" s="410"/>
      <c r="PKW31" s="410"/>
      <c r="PKX31" s="410"/>
      <c r="PKY31" s="410"/>
      <c r="PKZ31" s="410"/>
      <c r="PLA31" s="410"/>
      <c r="PLB31" s="410"/>
      <c r="PLC31" s="410"/>
      <c r="PLD31" s="410"/>
      <c r="PLE31" s="410"/>
      <c r="PLF31" s="410"/>
      <c r="PLG31" s="410"/>
      <c r="PLH31" s="410"/>
      <c r="PLI31" s="410"/>
      <c r="PLJ31" s="410"/>
      <c r="PLK31" s="410"/>
      <c r="PLL31" s="410"/>
      <c r="PLM31" s="410"/>
      <c r="PLN31" s="410"/>
      <c r="PLO31" s="410"/>
      <c r="PLP31" s="410"/>
      <c r="PLQ31" s="410"/>
      <c r="PLR31" s="410"/>
      <c r="PLS31" s="410"/>
      <c r="PLT31" s="410"/>
      <c r="PLU31" s="410"/>
      <c r="PLV31" s="410"/>
      <c r="PLW31" s="410"/>
      <c r="PLX31" s="410"/>
      <c r="PLY31" s="410"/>
      <c r="PLZ31" s="410"/>
      <c r="PMA31" s="410"/>
      <c r="PMB31" s="410"/>
      <c r="PMC31" s="410"/>
      <c r="PMD31" s="410"/>
      <c r="PME31" s="410"/>
      <c r="PMF31" s="410"/>
      <c r="PMG31" s="410"/>
      <c r="PMH31" s="410"/>
      <c r="PMI31" s="410"/>
      <c r="PMJ31" s="410"/>
      <c r="PMK31" s="410"/>
      <c r="PML31" s="410"/>
      <c r="PMM31" s="410"/>
      <c r="PMN31" s="410"/>
      <c r="PMO31" s="410"/>
      <c r="PMP31" s="410"/>
      <c r="PMQ31" s="410"/>
      <c r="PMR31" s="410"/>
      <c r="PMS31" s="410"/>
      <c r="PMT31" s="410"/>
      <c r="PMU31" s="410"/>
      <c r="PMV31" s="410"/>
      <c r="PMW31" s="410"/>
      <c r="PMX31" s="410"/>
      <c r="PMY31" s="410"/>
      <c r="PMZ31" s="410"/>
      <c r="PNA31" s="410"/>
      <c r="PNB31" s="410"/>
      <c r="PNC31" s="410"/>
      <c r="PND31" s="410"/>
      <c r="PNE31" s="410"/>
      <c r="PNF31" s="410"/>
      <c r="PNG31" s="410"/>
      <c r="PNH31" s="410"/>
      <c r="PNI31" s="410"/>
      <c r="PNJ31" s="410"/>
      <c r="PNK31" s="410"/>
      <c r="PNL31" s="410"/>
      <c r="PNM31" s="410"/>
      <c r="PNN31" s="410"/>
      <c r="PNO31" s="410"/>
      <c r="PNP31" s="410"/>
      <c r="PNQ31" s="410"/>
      <c r="PNR31" s="410"/>
      <c r="PNS31" s="410"/>
      <c r="PNT31" s="410"/>
      <c r="PNU31" s="410"/>
      <c r="PNV31" s="410"/>
      <c r="PNW31" s="410"/>
      <c r="PNX31" s="410"/>
      <c r="PNY31" s="410"/>
      <c r="PNZ31" s="410"/>
      <c r="POA31" s="410"/>
      <c r="POB31" s="410"/>
      <c r="POC31" s="410"/>
      <c r="POD31" s="410"/>
      <c r="POE31" s="410"/>
      <c r="POF31" s="410"/>
      <c r="POG31" s="410"/>
      <c r="POH31" s="410"/>
      <c r="POI31" s="410"/>
      <c r="POJ31" s="410"/>
      <c r="POK31" s="410"/>
      <c r="POL31" s="410"/>
      <c r="POM31" s="410"/>
      <c r="PON31" s="410"/>
      <c r="POO31" s="410"/>
      <c r="POP31" s="410"/>
      <c r="POQ31" s="410"/>
      <c r="POR31" s="410"/>
      <c r="POS31" s="410"/>
      <c r="POT31" s="410"/>
      <c r="POU31" s="410"/>
      <c r="POV31" s="410"/>
      <c r="POW31" s="410"/>
      <c r="POX31" s="410"/>
      <c r="POY31" s="410"/>
      <c r="POZ31" s="410"/>
      <c r="PPA31" s="410"/>
      <c r="PPB31" s="410"/>
      <c r="PPC31" s="410"/>
      <c r="PPD31" s="410"/>
      <c r="PPE31" s="410"/>
      <c r="PPF31" s="410"/>
      <c r="PPG31" s="410"/>
      <c r="PPH31" s="410"/>
      <c r="PPI31" s="410"/>
      <c r="PPJ31" s="410"/>
      <c r="PPK31" s="410"/>
      <c r="PPL31" s="410"/>
      <c r="PPM31" s="410"/>
      <c r="PPN31" s="410"/>
      <c r="PPO31" s="410"/>
      <c r="PPP31" s="410"/>
      <c r="PPQ31" s="410"/>
      <c r="PPR31" s="410"/>
      <c r="PPS31" s="410"/>
      <c r="PPT31" s="410"/>
      <c r="PPU31" s="410"/>
      <c r="PPV31" s="410"/>
      <c r="PPW31" s="410"/>
      <c r="PPX31" s="410"/>
      <c r="PPY31" s="410"/>
      <c r="PPZ31" s="410"/>
      <c r="PQA31" s="410"/>
      <c r="PQB31" s="410"/>
      <c r="PQC31" s="410"/>
      <c r="PQD31" s="410"/>
      <c r="PQE31" s="410"/>
      <c r="PQF31" s="410"/>
      <c r="PQG31" s="410"/>
      <c r="PQH31" s="410"/>
      <c r="PQI31" s="410"/>
      <c r="PQJ31" s="410"/>
      <c r="PQK31" s="410"/>
      <c r="PQL31" s="410"/>
      <c r="PQM31" s="410"/>
      <c r="PQN31" s="410"/>
      <c r="PQO31" s="410"/>
      <c r="PQP31" s="410"/>
      <c r="PQQ31" s="410"/>
      <c r="PQR31" s="410"/>
      <c r="PQS31" s="410"/>
      <c r="PQT31" s="410"/>
      <c r="PQU31" s="410"/>
      <c r="PQV31" s="410"/>
      <c r="PQW31" s="410"/>
      <c r="PQX31" s="410"/>
      <c r="PQY31" s="410"/>
      <c r="PQZ31" s="410"/>
      <c r="PRA31" s="410"/>
      <c r="PRB31" s="410"/>
      <c r="PRC31" s="410"/>
      <c r="PRD31" s="410"/>
      <c r="PRE31" s="410"/>
      <c r="PRF31" s="410"/>
      <c r="PRG31" s="410"/>
      <c r="PRH31" s="410"/>
      <c r="PRI31" s="410"/>
      <c r="PRJ31" s="410"/>
      <c r="PRK31" s="410"/>
      <c r="PRL31" s="410"/>
      <c r="PRM31" s="410"/>
      <c r="PRN31" s="410"/>
      <c r="PRO31" s="410"/>
      <c r="PRP31" s="410"/>
      <c r="PRQ31" s="410"/>
      <c r="PRR31" s="410"/>
      <c r="PRS31" s="410"/>
      <c r="PRT31" s="410"/>
      <c r="PRU31" s="410"/>
      <c r="PRV31" s="410"/>
      <c r="PRW31" s="410"/>
      <c r="PRX31" s="410"/>
      <c r="PRY31" s="410"/>
      <c r="PRZ31" s="410"/>
      <c r="PSA31" s="410"/>
      <c r="PSB31" s="410"/>
      <c r="PSC31" s="410"/>
      <c r="PSD31" s="410"/>
      <c r="PSE31" s="410"/>
      <c r="PSF31" s="410"/>
      <c r="PSG31" s="410"/>
      <c r="PSH31" s="410"/>
      <c r="PSI31" s="410"/>
      <c r="PSJ31" s="410"/>
      <c r="PSK31" s="410"/>
      <c r="PSL31" s="410"/>
      <c r="PSM31" s="410"/>
      <c r="PSN31" s="410"/>
      <c r="PSO31" s="410"/>
      <c r="PSP31" s="410"/>
      <c r="PSQ31" s="410"/>
      <c r="PSR31" s="410"/>
      <c r="PSS31" s="410"/>
      <c r="PST31" s="410"/>
      <c r="PSU31" s="410"/>
      <c r="PSV31" s="410"/>
      <c r="PSW31" s="410"/>
      <c r="PSX31" s="410"/>
      <c r="PSY31" s="410"/>
      <c r="PSZ31" s="410"/>
      <c r="PTA31" s="410"/>
      <c r="PTB31" s="410"/>
      <c r="PTC31" s="410"/>
      <c r="PTD31" s="410"/>
      <c r="PTE31" s="410"/>
      <c r="PTF31" s="410"/>
      <c r="PTG31" s="410"/>
      <c r="PTH31" s="410"/>
      <c r="PTI31" s="410"/>
      <c r="PTJ31" s="410"/>
      <c r="PTK31" s="410"/>
      <c r="PTL31" s="410"/>
      <c r="PTM31" s="410"/>
      <c r="PTN31" s="410"/>
      <c r="PTO31" s="410"/>
      <c r="PTP31" s="410"/>
      <c r="PTQ31" s="410"/>
      <c r="PTR31" s="410"/>
      <c r="PTS31" s="410"/>
      <c r="PTT31" s="410"/>
      <c r="PTU31" s="410"/>
      <c r="PTV31" s="410"/>
      <c r="PTW31" s="410"/>
      <c r="PTX31" s="410"/>
      <c r="PTY31" s="410"/>
      <c r="PTZ31" s="410"/>
      <c r="PUA31" s="410"/>
      <c r="PUB31" s="410"/>
      <c r="PUC31" s="410"/>
      <c r="PUD31" s="410"/>
      <c r="PUE31" s="410"/>
      <c r="PUF31" s="410"/>
      <c r="PUG31" s="410"/>
      <c r="PUH31" s="410"/>
      <c r="PUI31" s="410"/>
      <c r="PUJ31" s="410"/>
      <c r="PUK31" s="410"/>
      <c r="PUL31" s="410"/>
      <c r="PUM31" s="410"/>
      <c r="PUN31" s="410"/>
      <c r="PUO31" s="410"/>
      <c r="PUP31" s="410"/>
      <c r="PUQ31" s="410"/>
      <c r="PUR31" s="410"/>
      <c r="PUS31" s="410"/>
      <c r="PUT31" s="410"/>
      <c r="PUU31" s="410"/>
      <c r="PUV31" s="410"/>
      <c r="PUW31" s="410"/>
      <c r="PUX31" s="410"/>
      <c r="PUY31" s="410"/>
      <c r="PUZ31" s="410"/>
      <c r="PVA31" s="410"/>
      <c r="PVB31" s="410"/>
      <c r="PVC31" s="410"/>
      <c r="PVD31" s="410"/>
      <c r="PVE31" s="410"/>
      <c r="PVF31" s="410"/>
      <c r="PVG31" s="410"/>
      <c r="PVH31" s="410"/>
      <c r="PVI31" s="410"/>
      <c r="PVJ31" s="410"/>
      <c r="PVK31" s="410"/>
      <c r="PVL31" s="410"/>
      <c r="PVM31" s="410"/>
      <c r="PVN31" s="410"/>
      <c r="PVO31" s="410"/>
      <c r="PVP31" s="410"/>
      <c r="PVQ31" s="410"/>
      <c r="PVR31" s="410"/>
      <c r="PVS31" s="410"/>
      <c r="PVT31" s="410"/>
      <c r="PVU31" s="410"/>
      <c r="PVV31" s="410"/>
      <c r="PVW31" s="410"/>
      <c r="PVX31" s="410"/>
      <c r="PVY31" s="410"/>
      <c r="PVZ31" s="410"/>
      <c r="PWA31" s="410"/>
      <c r="PWB31" s="410"/>
      <c r="PWC31" s="410"/>
      <c r="PWD31" s="410"/>
      <c r="PWE31" s="410"/>
      <c r="PWF31" s="410"/>
      <c r="PWG31" s="410"/>
      <c r="PWH31" s="410"/>
      <c r="PWI31" s="410"/>
      <c r="PWJ31" s="410"/>
      <c r="PWK31" s="410"/>
      <c r="PWL31" s="410"/>
      <c r="PWM31" s="410"/>
      <c r="PWN31" s="410"/>
      <c r="PWO31" s="410"/>
      <c r="PWP31" s="410"/>
      <c r="PWQ31" s="410"/>
      <c r="PWR31" s="410"/>
      <c r="PWS31" s="410"/>
      <c r="PWT31" s="410"/>
      <c r="PWU31" s="410"/>
      <c r="PWV31" s="410"/>
      <c r="PWW31" s="410"/>
      <c r="PWX31" s="410"/>
      <c r="PWY31" s="410"/>
      <c r="PWZ31" s="410"/>
      <c r="PXA31" s="410"/>
      <c r="PXB31" s="410"/>
      <c r="PXC31" s="410"/>
      <c r="PXD31" s="410"/>
      <c r="PXE31" s="410"/>
      <c r="PXF31" s="410"/>
      <c r="PXG31" s="410"/>
      <c r="PXH31" s="410"/>
      <c r="PXI31" s="410"/>
      <c r="PXJ31" s="410"/>
      <c r="PXK31" s="410"/>
      <c r="PXL31" s="410"/>
      <c r="PXM31" s="410"/>
      <c r="PXN31" s="410"/>
      <c r="PXO31" s="410"/>
      <c r="PXP31" s="410"/>
      <c r="PXQ31" s="410"/>
      <c r="PXR31" s="410"/>
      <c r="PXS31" s="410"/>
      <c r="PXT31" s="410"/>
      <c r="PXU31" s="410"/>
      <c r="PXV31" s="410"/>
      <c r="PXW31" s="410"/>
      <c r="PXX31" s="410"/>
      <c r="PXY31" s="410"/>
      <c r="PXZ31" s="410"/>
      <c r="PYA31" s="410"/>
      <c r="PYB31" s="410"/>
      <c r="PYC31" s="410"/>
      <c r="PYD31" s="410"/>
      <c r="PYE31" s="410"/>
      <c r="PYF31" s="410"/>
      <c r="PYG31" s="410"/>
      <c r="PYH31" s="410"/>
      <c r="PYI31" s="410"/>
      <c r="PYJ31" s="410"/>
      <c r="PYK31" s="410"/>
      <c r="PYL31" s="410"/>
      <c r="PYM31" s="410"/>
      <c r="PYN31" s="410"/>
      <c r="PYO31" s="410"/>
      <c r="PYP31" s="410"/>
      <c r="PYQ31" s="410"/>
      <c r="PYR31" s="410"/>
      <c r="PYS31" s="410"/>
      <c r="PYT31" s="410"/>
      <c r="PYU31" s="410"/>
      <c r="PYV31" s="410"/>
      <c r="PYW31" s="410"/>
      <c r="PYX31" s="410"/>
      <c r="PYY31" s="410"/>
      <c r="PYZ31" s="410"/>
      <c r="PZA31" s="410"/>
      <c r="PZB31" s="410"/>
      <c r="PZC31" s="410"/>
      <c r="PZD31" s="410"/>
      <c r="PZE31" s="410"/>
      <c r="PZF31" s="410"/>
      <c r="PZG31" s="410"/>
      <c r="PZH31" s="410"/>
      <c r="PZI31" s="410"/>
      <c r="PZJ31" s="410"/>
      <c r="PZK31" s="410"/>
      <c r="PZL31" s="410"/>
      <c r="PZM31" s="410"/>
      <c r="PZN31" s="410"/>
      <c r="PZO31" s="410"/>
      <c r="PZP31" s="410"/>
      <c r="PZQ31" s="410"/>
      <c r="PZR31" s="410"/>
      <c r="PZS31" s="410"/>
      <c r="PZT31" s="410"/>
      <c r="PZU31" s="410"/>
      <c r="PZV31" s="410"/>
      <c r="PZW31" s="410"/>
      <c r="PZX31" s="410"/>
      <c r="PZY31" s="410"/>
      <c r="PZZ31" s="410"/>
      <c r="QAA31" s="410"/>
      <c r="QAB31" s="410"/>
      <c r="QAC31" s="410"/>
      <c r="QAD31" s="410"/>
      <c r="QAE31" s="410"/>
      <c r="QAF31" s="410"/>
      <c r="QAG31" s="410"/>
      <c r="QAH31" s="410"/>
      <c r="QAI31" s="410"/>
      <c r="QAJ31" s="410"/>
      <c r="QAK31" s="410"/>
      <c r="QAL31" s="410"/>
      <c r="QAM31" s="410"/>
      <c r="QAN31" s="410"/>
      <c r="QAO31" s="410"/>
      <c r="QAP31" s="410"/>
      <c r="QAQ31" s="410"/>
      <c r="QAR31" s="410"/>
      <c r="QAS31" s="410"/>
      <c r="QAT31" s="410"/>
      <c r="QAU31" s="410"/>
      <c r="QAV31" s="410"/>
      <c r="QAW31" s="410"/>
      <c r="QAX31" s="410"/>
      <c r="QAY31" s="410"/>
      <c r="QAZ31" s="410"/>
      <c r="QBA31" s="410"/>
      <c r="QBB31" s="410"/>
      <c r="QBC31" s="410"/>
      <c r="QBD31" s="410"/>
      <c r="QBE31" s="410"/>
      <c r="QBF31" s="410"/>
      <c r="QBG31" s="410"/>
      <c r="QBH31" s="410"/>
      <c r="QBI31" s="410"/>
      <c r="QBJ31" s="410"/>
      <c r="QBK31" s="410"/>
      <c r="QBL31" s="410"/>
      <c r="QBM31" s="410"/>
      <c r="QBN31" s="410"/>
      <c r="QBO31" s="410"/>
      <c r="QBP31" s="410"/>
      <c r="QBQ31" s="410"/>
      <c r="QBR31" s="410"/>
      <c r="QBS31" s="410"/>
      <c r="QBT31" s="410"/>
      <c r="QBU31" s="410"/>
      <c r="QBV31" s="410"/>
      <c r="QBW31" s="410"/>
      <c r="QBX31" s="410"/>
      <c r="QBY31" s="410"/>
      <c r="QBZ31" s="410"/>
      <c r="QCA31" s="410"/>
      <c r="QCB31" s="410"/>
      <c r="QCC31" s="410"/>
      <c r="QCD31" s="410"/>
      <c r="QCE31" s="410"/>
      <c r="QCF31" s="410"/>
      <c r="QCG31" s="410"/>
      <c r="QCH31" s="410"/>
      <c r="QCI31" s="410"/>
      <c r="QCJ31" s="410"/>
      <c r="QCK31" s="410"/>
      <c r="QCL31" s="410"/>
      <c r="QCM31" s="410"/>
      <c r="QCN31" s="410"/>
      <c r="QCO31" s="410"/>
      <c r="QCP31" s="410"/>
      <c r="QCQ31" s="410"/>
      <c r="QCR31" s="410"/>
      <c r="QCS31" s="410"/>
      <c r="QCT31" s="410"/>
      <c r="QCU31" s="410"/>
      <c r="QCV31" s="410"/>
      <c r="QCW31" s="410"/>
      <c r="QCX31" s="410"/>
      <c r="QCY31" s="410"/>
      <c r="QCZ31" s="410"/>
      <c r="QDA31" s="410"/>
      <c r="QDB31" s="410"/>
      <c r="QDC31" s="410"/>
      <c r="QDD31" s="410"/>
      <c r="QDE31" s="410"/>
      <c r="QDF31" s="410"/>
      <c r="QDG31" s="410"/>
      <c r="QDH31" s="410"/>
      <c r="QDI31" s="410"/>
      <c r="QDJ31" s="410"/>
      <c r="QDK31" s="410"/>
      <c r="QDL31" s="410"/>
      <c r="QDM31" s="410"/>
      <c r="QDN31" s="410"/>
      <c r="QDO31" s="410"/>
      <c r="QDP31" s="410"/>
      <c r="QDQ31" s="410"/>
      <c r="QDR31" s="410"/>
      <c r="QDS31" s="410"/>
      <c r="QDT31" s="410"/>
      <c r="QDU31" s="410"/>
      <c r="QDV31" s="410"/>
      <c r="QDW31" s="410"/>
      <c r="QDX31" s="410"/>
      <c r="QDY31" s="410"/>
      <c r="QDZ31" s="410"/>
      <c r="QEA31" s="410"/>
      <c r="QEB31" s="410"/>
      <c r="QEC31" s="410"/>
      <c r="QED31" s="410"/>
      <c r="QEE31" s="410"/>
      <c r="QEF31" s="410"/>
      <c r="QEG31" s="410"/>
      <c r="QEH31" s="410"/>
      <c r="QEI31" s="410"/>
      <c r="QEJ31" s="410"/>
      <c r="QEK31" s="410"/>
      <c r="QEL31" s="410"/>
      <c r="QEM31" s="410"/>
      <c r="QEN31" s="410"/>
      <c r="QEO31" s="410"/>
      <c r="QEP31" s="410"/>
      <c r="QEQ31" s="410"/>
      <c r="QER31" s="410"/>
      <c r="QES31" s="410"/>
      <c r="QET31" s="410"/>
      <c r="QEU31" s="410"/>
      <c r="QEV31" s="410"/>
      <c r="QEW31" s="410"/>
      <c r="QEX31" s="410"/>
      <c r="QEY31" s="410"/>
      <c r="QEZ31" s="410"/>
      <c r="QFA31" s="410"/>
      <c r="QFB31" s="410"/>
      <c r="QFC31" s="410"/>
      <c r="QFD31" s="410"/>
      <c r="QFE31" s="410"/>
      <c r="QFF31" s="410"/>
      <c r="QFG31" s="410"/>
      <c r="QFH31" s="410"/>
      <c r="QFI31" s="410"/>
      <c r="QFJ31" s="410"/>
      <c r="QFK31" s="410"/>
      <c r="QFL31" s="410"/>
      <c r="QFM31" s="410"/>
      <c r="QFN31" s="410"/>
      <c r="QFO31" s="410"/>
      <c r="QFP31" s="410"/>
      <c r="QFQ31" s="410"/>
      <c r="QFR31" s="410"/>
      <c r="QFS31" s="410"/>
      <c r="QFT31" s="410"/>
      <c r="QFU31" s="410"/>
      <c r="QFV31" s="410"/>
      <c r="QFW31" s="410"/>
      <c r="QFX31" s="410"/>
      <c r="QFY31" s="410"/>
      <c r="QFZ31" s="410"/>
      <c r="QGA31" s="410"/>
      <c r="QGB31" s="410"/>
      <c r="QGC31" s="410"/>
      <c r="QGD31" s="410"/>
      <c r="QGE31" s="410"/>
      <c r="QGF31" s="410"/>
      <c r="QGG31" s="410"/>
      <c r="QGH31" s="410"/>
      <c r="QGI31" s="410"/>
      <c r="QGJ31" s="410"/>
      <c r="QGK31" s="410"/>
      <c r="QGL31" s="410"/>
      <c r="QGM31" s="410"/>
      <c r="QGN31" s="410"/>
      <c r="QGO31" s="410"/>
      <c r="QGP31" s="410"/>
      <c r="QGQ31" s="410"/>
      <c r="QGR31" s="410"/>
      <c r="QGS31" s="410"/>
      <c r="QGT31" s="410"/>
      <c r="QGU31" s="410"/>
      <c r="QGV31" s="410"/>
      <c r="QGW31" s="410"/>
      <c r="QGX31" s="410"/>
      <c r="QGY31" s="410"/>
      <c r="QGZ31" s="410"/>
      <c r="QHA31" s="410"/>
      <c r="QHB31" s="410"/>
      <c r="QHC31" s="410"/>
      <c r="QHD31" s="410"/>
      <c r="QHE31" s="410"/>
      <c r="QHF31" s="410"/>
      <c r="QHG31" s="410"/>
      <c r="QHH31" s="410"/>
      <c r="QHI31" s="410"/>
      <c r="QHJ31" s="410"/>
      <c r="QHK31" s="410"/>
      <c r="QHL31" s="410"/>
      <c r="QHM31" s="410"/>
      <c r="QHN31" s="410"/>
      <c r="QHO31" s="410"/>
      <c r="QHP31" s="410"/>
      <c r="QHQ31" s="410"/>
      <c r="QHR31" s="410"/>
      <c r="QHS31" s="410"/>
      <c r="QHT31" s="410"/>
      <c r="QHU31" s="410"/>
      <c r="QHV31" s="410"/>
      <c r="QHW31" s="410"/>
      <c r="QHX31" s="410"/>
      <c r="QHY31" s="410"/>
      <c r="QHZ31" s="410"/>
      <c r="QIA31" s="410"/>
      <c r="QIB31" s="410"/>
      <c r="QIC31" s="410"/>
      <c r="QID31" s="410"/>
      <c r="QIE31" s="410"/>
      <c r="QIF31" s="410"/>
      <c r="QIG31" s="410"/>
      <c r="QIH31" s="410"/>
      <c r="QII31" s="410"/>
      <c r="QIJ31" s="410"/>
      <c r="QIK31" s="410"/>
      <c r="QIL31" s="410"/>
      <c r="QIM31" s="410"/>
      <c r="QIN31" s="410"/>
      <c r="QIO31" s="410"/>
      <c r="QIP31" s="410"/>
      <c r="QIQ31" s="410"/>
      <c r="QIR31" s="410"/>
      <c r="QIS31" s="410"/>
      <c r="QIT31" s="410"/>
      <c r="QIU31" s="410"/>
      <c r="QIV31" s="410"/>
      <c r="QIW31" s="410"/>
      <c r="QIX31" s="410"/>
      <c r="QIY31" s="410"/>
      <c r="QIZ31" s="410"/>
      <c r="QJA31" s="410"/>
      <c r="QJB31" s="410"/>
      <c r="QJC31" s="410"/>
      <c r="QJD31" s="410"/>
      <c r="QJE31" s="410"/>
      <c r="QJF31" s="410"/>
      <c r="QJG31" s="410"/>
      <c r="QJH31" s="410"/>
      <c r="QJI31" s="410"/>
      <c r="QJJ31" s="410"/>
      <c r="QJK31" s="410"/>
      <c r="QJL31" s="410"/>
      <c r="QJM31" s="410"/>
      <c r="QJN31" s="410"/>
      <c r="QJO31" s="410"/>
      <c r="QJP31" s="410"/>
      <c r="QJQ31" s="410"/>
      <c r="QJR31" s="410"/>
      <c r="QJS31" s="410"/>
      <c r="QJT31" s="410"/>
      <c r="QJU31" s="410"/>
      <c r="QJV31" s="410"/>
      <c r="QJW31" s="410"/>
      <c r="QJX31" s="410"/>
      <c r="QJY31" s="410"/>
      <c r="QJZ31" s="410"/>
      <c r="QKA31" s="410"/>
      <c r="QKB31" s="410"/>
      <c r="QKC31" s="410"/>
      <c r="QKD31" s="410"/>
      <c r="QKE31" s="410"/>
      <c r="QKF31" s="410"/>
      <c r="QKG31" s="410"/>
      <c r="QKH31" s="410"/>
      <c r="QKI31" s="410"/>
      <c r="QKJ31" s="410"/>
      <c r="QKK31" s="410"/>
      <c r="QKL31" s="410"/>
      <c r="QKM31" s="410"/>
      <c r="QKN31" s="410"/>
      <c r="QKO31" s="410"/>
      <c r="QKP31" s="410"/>
      <c r="QKQ31" s="410"/>
      <c r="QKR31" s="410"/>
      <c r="QKS31" s="410"/>
      <c r="QKT31" s="410"/>
      <c r="QKU31" s="410"/>
      <c r="QKV31" s="410"/>
      <c r="QKW31" s="410"/>
      <c r="QKX31" s="410"/>
      <c r="QKY31" s="410"/>
      <c r="QKZ31" s="410"/>
      <c r="QLA31" s="410"/>
      <c r="QLB31" s="410"/>
      <c r="QLC31" s="410"/>
      <c r="QLD31" s="410"/>
      <c r="QLE31" s="410"/>
      <c r="QLF31" s="410"/>
      <c r="QLG31" s="410"/>
      <c r="QLH31" s="410"/>
      <c r="QLI31" s="410"/>
      <c r="QLJ31" s="410"/>
      <c r="QLK31" s="410"/>
      <c r="QLL31" s="410"/>
      <c r="QLM31" s="410"/>
      <c r="QLN31" s="410"/>
      <c r="QLO31" s="410"/>
      <c r="QLP31" s="410"/>
      <c r="QLQ31" s="410"/>
      <c r="QLR31" s="410"/>
      <c r="QLS31" s="410"/>
      <c r="QLT31" s="410"/>
      <c r="QLU31" s="410"/>
      <c r="QLV31" s="410"/>
      <c r="QLW31" s="410"/>
      <c r="QLX31" s="410"/>
      <c r="QLY31" s="410"/>
      <c r="QLZ31" s="410"/>
      <c r="QMA31" s="410"/>
      <c r="QMB31" s="410"/>
      <c r="QMC31" s="410"/>
      <c r="QMD31" s="410"/>
      <c r="QME31" s="410"/>
      <c r="QMF31" s="410"/>
      <c r="QMG31" s="410"/>
      <c r="QMH31" s="410"/>
      <c r="QMI31" s="410"/>
      <c r="QMJ31" s="410"/>
      <c r="QMK31" s="410"/>
      <c r="QML31" s="410"/>
      <c r="QMM31" s="410"/>
      <c r="QMN31" s="410"/>
      <c r="QMO31" s="410"/>
      <c r="QMP31" s="410"/>
      <c r="QMQ31" s="410"/>
      <c r="QMR31" s="410"/>
      <c r="QMS31" s="410"/>
      <c r="QMT31" s="410"/>
      <c r="QMU31" s="410"/>
      <c r="QMV31" s="410"/>
      <c r="QMW31" s="410"/>
      <c r="QMX31" s="410"/>
      <c r="QMY31" s="410"/>
      <c r="QMZ31" s="410"/>
      <c r="QNA31" s="410"/>
      <c r="QNB31" s="410"/>
      <c r="QNC31" s="410"/>
      <c r="QND31" s="410"/>
      <c r="QNE31" s="410"/>
      <c r="QNF31" s="410"/>
      <c r="QNG31" s="410"/>
      <c r="QNH31" s="410"/>
      <c r="QNI31" s="410"/>
      <c r="QNJ31" s="410"/>
      <c r="QNK31" s="410"/>
      <c r="QNL31" s="410"/>
      <c r="QNM31" s="410"/>
      <c r="QNN31" s="410"/>
      <c r="QNO31" s="410"/>
      <c r="QNP31" s="410"/>
      <c r="QNQ31" s="410"/>
      <c r="QNR31" s="410"/>
      <c r="QNS31" s="410"/>
      <c r="QNT31" s="410"/>
      <c r="QNU31" s="410"/>
      <c r="QNV31" s="410"/>
      <c r="QNW31" s="410"/>
      <c r="QNX31" s="410"/>
      <c r="QNY31" s="410"/>
      <c r="QNZ31" s="410"/>
      <c r="QOA31" s="410"/>
      <c r="QOB31" s="410"/>
      <c r="QOC31" s="410"/>
      <c r="QOD31" s="410"/>
      <c r="QOE31" s="410"/>
      <c r="QOF31" s="410"/>
      <c r="QOG31" s="410"/>
      <c r="QOH31" s="410"/>
      <c r="QOI31" s="410"/>
      <c r="QOJ31" s="410"/>
      <c r="QOK31" s="410"/>
      <c r="QOL31" s="410"/>
      <c r="QOM31" s="410"/>
      <c r="QON31" s="410"/>
      <c r="QOO31" s="410"/>
      <c r="QOP31" s="410"/>
      <c r="QOQ31" s="410"/>
      <c r="QOR31" s="410"/>
      <c r="QOS31" s="410"/>
      <c r="QOT31" s="410"/>
      <c r="QOU31" s="410"/>
      <c r="QOV31" s="410"/>
      <c r="QOW31" s="410"/>
      <c r="QOX31" s="410"/>
      <c r="QOY31" s="410"/>
      <c r="QOZ31" s="410"/>
      <c r="QPA31" s="410"/>
      <c r="QPB31" s="410"/>
      <c r="QPC31" s="410"/>
      <c r="QPD31" s="410"/>
      <c r="QPE31" s="410"/>
      <c r="QPF31" s="410"/>
      <c r="QPG31" s="410"/>
      <c r="QPH31" s="410"/>
      <c r="QPI31" s="410"/>
      <c r="QPJ31" s="410"/>
      <c r="QPK31" s="410"/>
      <c r="QPL31" s="410"/>
      <c r="QPM31" s="410"/>
      <c r="QPN31" s="410"/>
      <c r="QPO31" s="410"/>
      <c r="QPP31" s="410"/>
      <c r="QPQ31" s="410"/>
      <c r="QPR31" s="410"/>
      <c r="QPS31" s="410"/>
      <c r="QPT31" s="410"/>
      <c r="QPU31" s="410"/>
      <c r="QPV31" s="410"/>
      <c r="QPW31" s="410"/>
      <c r="QPX31" s="410"/>
      <c r="QPY31" s="410"/>
      <c r="QPZ31" s="410"/>
      <c r="QQA31" s="410"/>
      <c r="QQB31" s="410"/>
      <c r="QQC31" s="410"/>
      <c r="QQD31" s="410"/>
      <c r="QQE31" s="410"/>
      <c r="QQF31" s="410"/>
      <c r="QQG31" s="410"/>
      <c r="QQH31" s="410"/>
      <c r="QQI31" s="410"/>
      <c r="QQJ31" s="410"/>
      <c r="QQK31" s="410"/>
      <c r="QQL31" s="410"/>
      <c r="QQM31" s="410"/>
      <c r="QQN31" s="410"/>
      <c r="QQO31" s="410"/>
      <c r="QQP31" s="410"/>
      <c r="QQQ31" s="410"/>
      <c r="QQR31" s="410"/>
      <c r="QQS31" s="410"/>
      <c r="QQT31" s="410"/>
      <c r="QQU31" s="410"/>
      <c r="QQV31" s="410"/>
      <c r="QQW31" s="410"/>
      <c r="QQX31" s="410"/>
      <c r="QQY31" s="410"/>
      <c r="QQZ31" s="410"/>
      <c r="QRA31" s="410"/>
      <c r="QRB31" s="410"/>
      <c r="QRC31" s="410"/>
      <c r="QRD31" s="410"/>
      <c r="QRE31" s="410"/>
      <c r="QRF31" s="410"/>
      <c r="QRG31" s="410"/>
      <c r="QRH31" s="410"/>
      <c r="QRI31" s="410"/>
      <c r="QRJ31" s="410"/>
      <c r="QRK31" s="410"/>
      <c r="QRL31" s="410"/>
      <c r="QRM31" s="410"/>
      <c r="QRN31" s="410"/>
      <c r="QRO31" s="410"/>
      <c r="QRP31" s="410"/>
      <c r="QRQ31" s="410"/>
      <c r="QRR31" s="410"/>
      <c r="QRS31" s="410"/>
      <c r="QRT31" s="410"/>
      <c r="QRU31" s="410"/>
      <c r="QRV31" s="410"/>
      <c r="QRW31" s="410"/>
      <c r="QRX31" s="410"/>
      <c r="QRY31" s="410"/>
      <c r="QRZ31" s="410"/>
      <c r="QSA31" s="410"/>
      <c r="QSB31" s="410"/>
      <c r="QSC31" s="410"/>
      <c r="QSD31" s="410"/>
      <c r="QSE31" s="410"/>
      <c r="QSF31" s="410"/>
      <c r="QSG31" s="410"/>
      <c r="QSH31" s="410"/>
      <c r="QSI31" s="410"/>
      <c r="QSJ31" s="410"/>
      <c r="QSK31" s="410"/>
      <c r="QSL31" s="410"/>
      <c r="QSM31" s="410"/>
      <c r="QSN31" s="410"/>
      <c r="QSO31" s="410"/>
      <c r="QSP31" s="410"/>
      <c r="QSQ31" s="410"/>
      <c r="QSR31" s="410"/>
      <c r="QSS31" s="410"/>
      <c r="QST31" s="410"/>
      <c r="QSU31" s="410"/>
      <c r="QSV31" s="410"/>
      <c r="QSW31" s="410"/>
      <c r="QSX31" s="410"/>
      <c r="QSY31" s="410"/>
      <c r="QSZ31" s="410"/>
      <c r="QTA31" s="410"/>
      <c r="QTB31" s="410"/>
      <c r="QTC31" s="410"/>
      <c r="QTD31" s="410"/>
      <c r="QTE31" s="410"/>
      <c r="QTF31" s="410"/>
      <c r="QTG31" s="410"/>
      <c r="QTH31" s="410"/>
      <c r="QTI31" s="410"/>
      <c r="QTJ31" s="410"/>
      <c r="QTK31" s="410"/>
      <c r="QTL31" s="410"/>
      <c r="QTM31" s="410"/>
      <c r="QTN31" s="410"/>
      <c r="QTO31" s="410"/>
      <c r="QTP31" s="410"/>
      <c r="QTQ31" s="410"/>
      <c r="QTR31" s="410"/>
      <c r="QTS31" s="410"/>
      <c r="QTT31" s="410"/>
      <c r="QTU31" s="410"/>
      <c r="QTV31" s="410"/>
      <c r="QTW31" s="410"/>
      <c r="QTX31" s="410"/>
      <c r="QTY31" s="410"/>
      <c r="QTZ31" s="410"/>
      <c r="QUA31" s="410"/>
      <c r="QUB31" s="410"/>
      <c r="QUC31" s="410"/>
      <c r="QUD31" s="410"/>
      <c r="QUE31" s="410"/>
      <c r="QUF31" s="410"/>
      <c r="QUG31" s="410"/>
      <c r="QUH31" s="410"/>
      <c r="QUI31" s="410"/>
      <c r="QUJ31" s="410"/>
      <c r="QUK31" s="410"/>
      <c r="QUL31" s="410"/>
      <c r="QUM31" s="410"/>
      <c r="QUN31" s="410"/>
      <c r="QUO31" s="410"/>
      <c r="QUP31" s="410"/>
      <c r="QUQ31" s="410"/>
      <c r="QUR31" s="410"/>
      <c r="QUS31" s="410"/>
      <c r="QUT31" s="410"/>
      <c r="QUU31" s="410"/>
      <c r="QUV31" s="410"/>
      <c r="QUW31" s="410"/>
      <c r="QUX31" s="410"/>
      <c r="QUY31" s="410"/>
      <c r="QUZ31" s="410"/>
      <c r="QVA31" s="410"/>
      <c r="QVB31" s="410"/>
      <c r="QVC31" s="410"/>
      <c r="QVD31" s="410"/>
      <c r="QVE31" s="410"/>
      <c r="QVF31" s="410"/>
      <c r="QVG31" s="410"/>
      <c r="QVH31" s="410"/>
      <c r="QVI31" s="410"/>
      <c r="QVJ31" s="410"/>
      <c r="QVK31" s="410"/>
      <c r="QVL31" s="410"/>
      <c r="QVM31" s="410"/>
      <c r="QVN31" s="410"/>
      <c r="QVO31" s="410"/>
      <c r="QVP31" s="410"/>
      <c r="QVQ31" s="410"/>
      <c r="QVR31" s="410"/>
      <c r="QVS31" s="410"/>
      <c r="QVT31" s="410"/>
      <c r="QVU31" s="410"/>
      <c r="QVV31" s="410"/>
      <c r="QVW31" s="410"/>
      <c r="QVX31" s="410"/>
      <c r="QVY31" s="410"/>
      <c r="QVZ31" s="410"/>
      <c r="QWA31" s="410"/>
      <c r="QWB31" s="410"/>
      <c r="QWC31" s="410"/>
      <c r="QWD31" s="410"/>
      <c r="QWE31" s="410"/>
      <c r="QWF31" s="410"/>
      <c r="QWG31" s="410"/>
      <c r="QWH31" s="410"/>
      <c r="QWI31" s="410"/>
      <c r="QWJ31" s="410"/>
      <c r="QWK31" s="410"/>
      <c r="QWL31" s="410"/>
      <c r="QWM31" s="410"/>
      <c r="QWN31" s="410"/>
      <c r="QWO31" s="410"/>
      <c r="QWP31" s="410"/>
      <c r="QWQ31" s="410"/>
      <c r="QWR31" s="410"/>
      <c r="QWS31" s="410"/>
      <c r="QWT31" s="410"/>
      <c r="QWU31" s="410"/>
      <c r="QWV31" s="410"/>
      <c r="QWW31" s="410"/>
      <c r="QWX31" s="410"/>
      <c r="QWY31" s="410"/>
      <c r="QWZ31" s="410"/>
      <c r="QXA31" s="410"/>
      <c r="QXB31" s="410"/>
      <c r="QXC31" s="410"/>
      <c r="QXD31" s="410"/>
      <c r="QXE31" s="410"/>
      <c r="QXF31" s="410"/>
      <c r="QXG31" s="410"/>
      <c r="QXH31" s="410"/>
      <c r="QXI31" s="410"/>
      <c r="QXJ31" s="410"/>
      <c r="QXK31" s="410"/>
      <c r="QXL31" s="410"/>
      <c r="QXM31" s="410"/>
      <c r="QXN31" s="410"/>
      <c r="QXO31" s="410"/>
      <c r="QXP31" s="410"/>
      <c r="QXQ31" s="410"/>
      <c r="QXR31" s="410"/>
      <c r="QXS31" s="410"/>
      <c r="QXT31" s="410"/>
      <c r="QXU31" s="410"/>
      <c r="QXV31" s="410"/>
      <c r="QXW31" s="410"/>
      <c r="QXX31" s="410"/>
      <c r="QXY31" s="410"/>
      <c r="QXZ31" s="410"/>
      <c r="QYA31" s="410"/>
      <c r="QYB31" s="410"/>
      <c r="QYC31" s="410"/>
      <c r="QYD31" s="410"/>
      <c r="QYE31" s="410"/>
      <c r="QYF31" s="410"/>
      <c r="QYG31" s="410"/>
      <c r="QYH31" s="410"/>
      <c r="QYI31" s="410"/>
      <c r="QYJ31" s="410"/>
      <c r="QYK31" s="410"/>
      <c r="QYL31" s="410"/>
      <c r="QYM31" s="410"/>
      <c r="QYN31" s="410"/>
      <c r="QYO31" s="410"/>
      <c r="QYP31" s="410"/>
      <c r="QYQ31" s="410"/>
      <c r="QYR31" s="410"/>
      <c r="QYS31" s="410"/>
      <c r="QYT31" s="410"/>
      <c r="QYU31" s="410"/>
      <c r="QYV31" s="410"/>
      <c r="QYW31" s="410"/>
      <c r="QYX31" s="410"/>
      <c r="QYY31" s="410"/>
      <c r="QYZ31" s="410"/>
      <c r="QZA31" s="410"/>
      <c r="QZB31" s="410"/>
      <c r="QZC31" s="410"/>
      <c r="QZD31" s="410"/>
      <c r="QZE31" s="410"/>
      <c r="QZF31" s="410"/>
      <c r="QZG31" s="410"/>
      <c r="QZH31" s="410"/>
      <c r="QZI31" s="410"/>
      <c r="QZJ31" s="410"/>
      <c r="QZK31" s="410"/>
      <c r="QZL31" s="410"/>
      <c r="QZM31" s="410"/>
      <c r="QZN31" s="410"/>
      <c r="QZO31" s="410"/>
      <c r="QZP31" s="410"/>
      <c r="QZQ31" s="410"/>
      <c r="QZR31" s="410"/>
      <c r="QZS31" s="410"/>
      <c r="QZT31" s="410"/>
      <c r="QZU31" s="410"/>
      <c r="QZV31" s="410"/>
      <c r="QZW31" s="410"/>
      <c r="QZX31" s="410"/>
      <c r="QZY31" s="410"/>
      <c r="QZZ31" s="410"/>
      <c r="RAA31" s="410"/>
      <c r="RAB31" s="410"/>
      <c r="RAC31" s="410"/>
      <c r="RAD31" s="410"/>
      <c r="RAE31" s="410"/>
      <c r="RAF31" s="410"/>
      <c r="RAG31" s="410"/>
      <c r="RAH31" s="410"/>
      <c r="RAI31" s="410"/>
      <c r="RAJ31" s="410"/>
      <c r="RAK31" s="410"/>
      <c r="RAL31" s="410"/>
      <c r="RAM31" s="410"/>
      <c r="RAN31" s="410"/>
      <c r="RAO31" s="410"/>
      <c r="RAP31" s="410"/>
      <c r="RAQ31" s="410"/>
      <c r="RAR31" s="410"/>
      <c r="RAS31" s="410"/>
      <c r="RAT31" s="410"/>
      <c r="RAU31" s="410"/>
      <c r="RAV31" s="410"/>
      <c r="RAW31" s="410"/>
      <c r="RAX31" s="410"/>
      <c r="RAY31" s="410"/>
      <c r="RAZ31" s="410"/>
      <c r="RBA31" s="410"/>
      <c r="RBB31" s="410"/>
      <c r="RBC31" s="410"/>
      <c r="RBD31" s="410"/>
      <c r="RBE31" s="410"/>
      <c r="RBF31" s="410"/>
      <c r="RBG31" s="410"/>
      <c r="RBH31" s="410"/>
      <c r="RBI31" s="410"/>
      <c r="RBJ31" s="410"/>
      <c r="RBK31" s="410"/>
      <c r="RBL31" s="410"/>
      <c r="RBM31" s="410"/>
      <c r="RBN31" s="410"/>
      <c r="RBO31" s="410"/>
      <c r="RBP31" s="410"/>
      <c r="RBQ31" s="410"/>
      <c r="RBR31" s="410"/>
      <c r="RBS31" s="410"/>
      <c r="RBT31" s="410"/>
      <c r="RBU31" s="410"/>
      <c r="RBV31" s="410"/>
      <c r="RBW31" s="410"/>
      <c r="RBX31" s="410"/>
      <c r="RBY31" s="410"/>
      <c r="RBZ31" s="410"/>
      <c r="RCA31" s="410"/>
      <c r="RCB31" s="410"/>
      <c r="RCC31" s="410"/>
      <c r="RCD31" s="410"/>
      <c r="RCE31" s="410"/>
      <c r="RCF31" s="410"/>
      <c r="RCG31" s="410"/>
      <c r="RCH31" s="410"/>
      <c r="RCI31" s="410"/>
      <c r="RCJ31" s="410"/>
      <c r="RCK31" s="410"/>
      <c r="RCL31" s="410"/>
      <c r="RCM31" s="410"/>
      <c r="RCN31" s="410"/>
      <c r="RCO31" s="410"/>
      <c r="RCP31" s="410"/>
      <c r="RCQ31" s="410"/>
      <c r="RCR31" s="410"/>
      <c r="RCS31" s="410"/>
      <c r="RCT31" s="410"/>
      <c r="RCU31" s="410"/>
      <c r="RCV31" s="410"/>
      <c r="RCW31" s="410"/>
      <c r="RCX31" s="410"/>
      <c r="RCY31" s="410"/>
      <c r="RCZ31" s="410"/>
      <c r="RDA31" s="410"/>
      <c r="RDB31" s="410"/>
      <c r="RDC31" s="410"/>
      <c r="RDD31" s="410"/>
      <c r="RDE31" s="410"/>
      <c r="RDF31" s="410"/>
      <c r="RDG31" s="410"/>
      <c r="RDH31" s="410"/>
      <c r="RDI31" s="410"/>
      <c r="RDJ31" s="410"/>
      <c r="RDK31" s="410"/>
      <c r="RDL31" s="410"/>
      <c r="RDM31" s="410"/>
      <c r="RDN31" s="410"/>
      <c r="RDO31" s="410"/>
      <c r="RDP31" s="410"/>
      <c r="RDQ31" s="410"/>
      <c r="RDR31" s="410"/>
      <c r="RDS31" s="410"/>
      <c r="RDT31" s="410"/>
      <c r="RDU31" s="410"/>
      <c r="RDV31" s="410"/>
      <c r="RDW31" s="410"/>
      <c r="RDX31" s="410"/>
      <c r="RDY31" s="410"/>
      <c r="RDZ31" s="410"/>
      <c r="REA31" s="410"/>
      <c r="REB31" s="410"/>
      <c r="REC31" s="410"/>
      <c r="RED31" s="410"/>
      <c r="REE31" s="410"/>
      <c r="REF31" s="410"/>
      <c r="REG31" s="410"/>
      <c r="REH31" s="410"/>
      <c r="REI31" s="410"/>
      <c r="REJ31" s="410"/>
      <c r="REK31" s="410"/>
      <c r="REL31" s="410"/>
      <c r="REM31" s="410"/>
      <c r="REN31" s="410"/>
      <c r="REO31" s="410"/>
      <c r="REP31" s="410"/>
      <c r="REQ31" s="410"/>
      <c r="RER31" s="410"/>
      <c r="RES31" s="410"/>
      <c r="RET31" s="410"/>
      <c r="REU31" s="410"/>
      <c r="REV31" s="410"/>
      <c r="REW31" s="410"/>
      <c r="REX31" s="410"/>
      <c r="REY31" s="410"/>
      <c r="REZ31" s="410"/>
      <c r="RFA31" s="410"/>
      <c r="RFB31" s="410"/>
      <c r="RFC31" s="410"/>
      <c r="RFD31" s="410"/>
      <c r="RFE31" s="410"/>
      <c r="RFF31" s="410"/>
      <c r="RFG31" s="410"/>
      <c r="RFH31" s="410"/>
      <c r="RFI31" s="410"/>
      <c r="RFJ31" s="410"/>
      <c r="RFK31" s="410"/>
      <c r="RFL31" s="410"/>
      <c r="RFM31" s="410"/>
      <c r="RFN31" s="410"/>
      <c r="RFO31" s="410"/>
      <c r="RFP31" s="410"/>
      <c r="RFQ31" s="410"/>
      <c r="RFR31" s="410"/>
      <c r="RFS31" s="410"/>
      <c r="RFT31" s="410"/>
      <c r="RFU31" s="410"/>
      <c r="RFV31" s="410"/>
      <c r="RFW31" s="410"/>
      <c r="RFX31" s="410"/>
      <c r="RFY31" s="410"/>
      <c r="RFZ31" s="410"/>
      <c r="RGA31" s="410"/>
      <c r="RGB31" s="410"/>
      <c r="RGC31" s="410"/>
      <c r="RGD31" s="410"/>
      <c r="RGE31" s="410"/>
      <c r="RGF31" s="410"/>
      <c r="RGG31" s="410"/>
      <c r="RGH31" s="410"/>
      <c r="RGI31" s="410"/>
      <c r="RGJ31" s="410"/>
      <c r="RGK31" s="410"/>
      <c r="RGL31" s="410"/>
      <c r="RGM31" s="410"/>
      <c r="RGN31" s="410"/>
      <c r="RGO31" s="410"/>
      <c r="RGP31" s="410"/>
      <c r="RGQ31" s="410"/>
      <c r="RGR31" s="410"/>
      <c r="RGS31" s="410"/>
      <c r="RGT31" s="410"/>
      <c r="RGU31" s="410"/>
      <c r="RGV31" s="410"/>
      <c r="RGW31" s="410"/>
      <c r="RGX31" s="410"/>
      <c r="RGY31" s="410"/>
      <c r="RGZ31" s="410"/>
      <c r="RHA31" s="410"/>
      <c r="RHB31" s="410"/>
      <c r="RHC31" s="410"/>
      <c r="RHD31" s="410"/>
      <c r="RHE31" s="410"/>
      <c r="RHF31" s="410"/>
      <c r="RHG31" s="410"/>
      <c r="RHH31" s="410"/>
      <c r="RHI31" s="410"/>
      <c r="RHJ31" s="410"/>
      <c r="RHK31" s="410"/>
      <c r="RHL31" s="410"/>
      <c r="RHM31" s="410"/>
      <c r="RHN31" s="410"/>
      <c r="RHO31" s="410"/>
      <c r="RHP31" s="410"/>
      <c r="RHQ31" s="410"/>
      <c r="RHR31" s="410"/>
      <c r="RHS31" s="410"/>
      <c r="RHT31" s="410"/>
      <c r="RHU31" s="410"/>
      <c r="RHV31" s="410"/>
      <c r="RHW31" s="410"/>
      <c r="RHX31" s="410"/>
      <c r="RHY31" s="410"/>
      <c r="RHZ31" s="410"/>
      <c r="RIA31" s="410"/>
      <c r="RIB31" s="410"/>
      <c r="RIC31" s="410"/>
      <c r="RID31" s="410"/>
      <c r="RIE31" s="410"/>
      <c r="RIF31" s="410"/>
      <c r="RIG31" s="410"/>
      <c r="RIH31" s="410"/>
      <c r="RII31" s="410"/>
      <c r="RIJ31" s="410"/>
      <c r="RIK31" s="410"/>
      <c r="RIL31" s="410"/>
      <c r="RIM31" s="410"/>
      <c r="RIN31" s="410"/>
      <c r="RIO31" s="410"/>
      <c r="RIP31" s="410"/>
      <c r="RIQ31" s="410"/>
      <c r="RIR31" s="410"/>
      <c r="RIS31" s="410"/>
      <c r="RIT31" s="410"/>
      <c r="RIU31" s="410"/>
      <c r="RIV31" s="410"/>
      <c r="RIW31" s="410"/>
      <c r="RIX31" s="410"/>
      <c r="RIY31" s="410"/>
      <c r="RIZ31" s="410"/>
      <c r="RJA31" s="410"/>
      <c r="RJB31" s="410"/>
      <c r="RJC31" s="410"/>
      <c r="RJD31" s="410"/>
      <c r="RJE31" s="410"/>
      <c r="RJF31" s="410"/>
      <c r="RJG31" s="410"/>
      <c r="RJH31" s="410"/>
      <c r="RJI31" s="410"/>
      <c r="RJJ31" s="410"/>
      <c r="RJK31" s="410"/>
      <c r="RJL31" s="410"/>
      <c r="RJM31" s="410"/>
      <c r="RJN31" s="410"/>
      <c r="RJO31" s="410"/>
      <c r="RJP31" s="410"/>
      <c r="RJQ31" s="410"/>
      <c r="RJR31" s="410"/>
      <c r="RJS31" s="410"/>
      <c r="RJT31" s="410"/>
      <c r="RJU31" s="410"/>
      <c r="RJV31" s="410"/>
      <c r="RJW31" s="410"/>
      <c r="RJX31" s="410"/>
      <c r="RJY31" s="410"/>
      <c r="RJZ31" s="410"/>
      <c r="RKA31" s="410"/>
      <c r="RKB31" s="410"/>
      <c r="RKC31" s="410"/>
      <c r="RKD31" s="410"/>
      <c r="RKE31" s="410"/>
      <c r="RKF31" s="410"/>
      <c r="RKG31" s="410"/>
      <c r="RKH31" s="410"/>
      <c r="RKI31" s="410"/>
      <c r="RKJ31" s="410"/>
      <c r="RKK31" s="410"/>
      <c r="RKL31" s="410"/>
      <c r="RKM31" s="410"/>
      <c r="RKN31" s="410"/>
      <c r="RKO31" s="410"/>
      <c r="RKP31" s="410"/>
      <c r="RKQ31" s="410"/>
      <c r="RKR31" s="410"/>
      <c r="RKS31" s="410"/>
      <c r="RKT31" s="410"/>
      <c r="RKU31" s="410"/>
      <c r="RKV31" s="410"/>
      <c r="RKW31" s="410"/>
      <c r="RKX31" s="410"/>
      <c r="RKY31" s="410"/>
      <c r="RKZ31" s="410"/>
      <c r="RLA31" s="410"/>
      <c r="RLB31" s="410"/>
      <c r="RLC31" s="410"/>
      <c r="RLD31" s="410"/>
      <c r="RLE31" s="410"/>
      <c r="RLF31" s="410"/>
      <c r="RLG31" s="410"/>
      <c r="RLH31" s="410"/>
      <c r="RLI31" s="410"/>
      <c r="RLJ31" s="410"/>
      <c r="RLK31" s="410"/>
      <c r="RLL31" s="410"/>
      <c r="RLM31" s="410"/>
      <c r="RLN31" s="410"/>
      <c r="RLO31" s="410"/>
      <c r="RLP31" s="410"/>
      <c r="RLQ31" s="410"/>
      <c r="RLR31" s="410"/>
      <c r="RLS31" s="410"/>
      <c r="RLT31" s="410"/>
      <c r="RLU31" s="410"/>
      <c r="RLV31" s="410"/>
      <c r="RLW31" s="410"/>
      <c r="RLX31" s="410"/>
      <c r="RLY31" s="410"/>
      <c r="RLZ31" s="410"/>
      <c r="RMA31" s="410"/>
      <c r="RMB31" s="410"/>
      <c r="RMC31" s="410"/>
      <c r="RMD31" s="410"/>
      <c r="RME31" s="410"/>
      <c r="RMF31" s="410"/>
      <c r="RMG31" s="410"/>
      <c r="RMH31" s="410"/>
      <c r="RMI31" s="410"/>
      <c r="RMJ31" s="410"/>
      <c r="RMK31" s="410"/>
      <c r="RML31" s="410"/>
      <c r="RMM31" s="410"/>
      <c r="RMN31" s="410"/>
      <c r="RMO31" s="410"/>
      <c r="RMP31" s="410"/>
      <c r="RMQ31" s="410"/>
      <c r="RMR31" s="410"/>
      <c r="RMS31" s="410"/>
      <c r="RMT31" s="410"/>
      <c r="RMU31" s="410"/>
      <c r="RMV31" s="410"/>
      <c r="RMW31" s="410"/>
      <c r="RMX31" s="410"/>
      <c r="RMY31" s="410"/>
      <c r="RMZ31" s="410"/>
      <c r="RNA31" s="410"/>
      <c r="RNB31" s="410"/>
      <c r="RNC31" s="410"/>
      <c r="RND31" s="410"/>
      <c r="RNE31" s="410"/>
      <c r="RNF31" s="410"/>
      <c r="RNG31" s="410"/>
      <c r="RNH31" s="410"/>
      <c r="RNI31" s="410"/>
      <c r="RNJ31" s="410"/>
      <c r="RNK31" s="410"/>
      <c r="RNL31" s="410"/>
      <c r="RNM31" s="410"/>
      <c r="RNN31" s="410"/>
      <c r="RNO31" s="410"/>
      <c r="RNP31" s="410"/>
      <c r="RNQ31" s="410"/>
      <c r="RNR31" s="410"/>
      <c r="RNS31" s="410"/>
      <c r="RNT31" s="410"/>
      <c r="RNU31" s="410"/>
      <c r="RNV31" s="410"/>
      <c r="RNW31" s="410"/>
      <c r="RNX31" s="410"/>
      <c r="RNY31" s="410"/>
      <c r="RNZ31" s="410"/>
      <c r="ROA31" s="410"/>
      <c r="ROB31" s="410"/>
      <c r="ROC31" s="410"/>
      <c r="ROD31" s="410"/>
      <c r="ROE31" s="410"/>
      <c r="ROF31" s="410"/>
      <c r="ROG31" s="410"/>
      <c r="ROH31" s="410"/>
      <c r="ROI31" s="410"/>
      <c r="ROJ31" s="410"/>
      <c r="ROK31" s="410"/>
      <c r="ROL31" s="410"/>
      <c r="ROM31" s="410"/>
      <c r="RON31" s="410"/>
      <c r="ROO31" s="410"/>
      <c r="ROP31" s="410"/>
      <c r="ROQ31" s="410"/>
      <c r="ROR31" s="410"/>
      <c r="ROS31" s="410"/>
      <c r="ROT31" s="410"/>
      <c r="ROU31" s="410"/>
      <c r="ROV31" s="410"/>
      <c r="ROW31" s="410"/>
      <c r="ROX31" s="410"/>
      <c r="ROY31" s="410"/>
      <c r="ROZ31" s="410"/>
      <c r="RPA31" s="410"/>
      <c r="RPB31" s="410"/>
      <c r="RPC31" s="410"/>
      <c r="RPD31" s="410"/>
      <c r="RPE31" s="410"/>
      <c r="RPF31" s="410"/>
      <c r="RPG31" s="410"/>
      <c r="RPH31" s="410"/>
      <c r="RPI31" s="410"/>
      <c r="RPJ31" s="410"/>
      <c r="RPK31" s="410"/>
      <c r="RPL31" s="410"/>
      <c r="RPM31" s="410"/>
      <c r="RPN31" s="410"/>
      <c r="RPO31" s="410"/>
      <c r="RPP31" s="410"/>
      <c r="RPQ31" s="410"/>
      <c r="RPR31" s="410"/>
      <c r="RPS31" s="410"/>
      <c r="RPT31" s="410"/>
      <c r="RPU31" s="410"/>
      <c r="RPV31" s="410"/>
      <c r="RPW31" s="410"/>
      <c r="RPX31" s="410"/>
      <c r="RPY31" s="410"/>
      <c r="RPZ31" s="410"/>
      <c r="RQA31" s="410"/>
      <c r="RQB31" s="410"/>
      <c r="RQC31" s="410"/>
      <c r="RQD31" s="410"/>
      <c r="RQE31" s="410"/>
      <c r="RQF31" s="410"/>
      <c r="RQG31" s="410"/>
      <c r="RQH31" s="410"/>
      <c r="RQI31" s="410"/>
      <c r="RQJ31" s="410"/>
      <c r="RQK31" s="410"/>
      <c r="RQL31" s="410"/>
      <c r="RQM31" s="410"/>
      <c r="RQN31" s="410"/>
      <c r="RQO31" s="410"/>
      <c r="RQP31" s="410"/>
      <c r="RQQ31" s="410"/>
      <c r="RQR31" s="410"/>
      <c r="RQS31" s="410"/>
      <c r="RQT31" s="410"/>
      <c r="RQU31" s="410"/>
      <c r="RQV31" s="410"/>
      <c r="RQW31" s="410"/>
      <c r="RQX31" s="410"/>
      <c r="RQY31" s="410"/>
      <c r="RQZ31" s="410"/>
      <c r="RRA31" s="410"/>
      <c r="RRB31" s="410"/>
      <c r="RRC31" s="410"/>
      <c r="RRD31" s="410"/>
      <c r="RRE31" s="410"/>
      <c r="RRF31" s="410"/>
      <c r="RRG31" s="410"/>
      <c r="RRH31" s="410"/>
      <c r="RRI31" s="410"/>
      <c r="RRJ31" s="410"/>
      <c r="RRK31" s="410"/>
      <c r="RRL31" s="410"/>
      <c r="RRM31" s="410"/>
      <c r="RRN31" s="410"/>
      <c r="RRO31" s="410"/>
      <c r="RRP31" s="410"/>
      <c r="RRQ31" s="410"/>
      <c r="RRR31" s="410"/>
      <c r="RRS31" s="410"/>
      <c r="RRT31" s="410"/>
      <c r="RRU31" s="410"/>
      <c r="RRV31" s="410"/>
      <c r="RRW31" s="410"/>
      <c r="RRX31" s="410"/>
      <c r="RRY31" s="410"/>
      <c r="RRZ31" s="410"/>
      <c r="RSA31" s="410"/>
      <c r="RSB31" s="410"/>
      <c r="RSC31" s="410"/>
      <c r="RSD31" s="410"/>
      <c r="RSE31" s="410"/>
      <c r="RSF31" s="410"/>
      <c r="RSG31" s="410"/>
      <c r="RSH31" s="410"/>
      <c r="RSI31" s="410"/>
      <c r="RSJ31" s="410"/>
      <c r="RSK31" s="410"/>
      <c r="RSL31" s="410"/>
      <c r="RSM31" s="410"/>
      <c r="RSN31" s="410"/>
      <c r="RSO31" s="410"/>
      <c r="RSP31" s="410"/>
      <c r="RSQ31" s="410"/>
      <c r="RSR31" s="410"/>
      <c r="RSS31" s="410"/>
      <c r="RST31" s="410"/>
      <c r="RSU31" s="410"/>
      <c r="RSV31" s="410"/>
      <c r="RSW31" s="410"/>
      <c r="RSX31" s="410"/>
      <c r="RSY31" s="410"/>
      <c r="RSZ31" s="410"/>
      <c r="RTA31" s="410"/>
      <c r="RTB31" s="410"/>
      <c r="RTC31" s="410"/>
      <c r="RTD31" s="410"/>
      <c r="RTE31" s="410"/>
      <c r="RTF31" s="410"/>
      <c r="RTG31" s="410"/>
      <c r="RTH31" s="410"/>
      <c r="RTI31" s="410"/>
      <c r="RTJ31" s="410"/>
      <c r="RTK31" s="410"/>
      <c r="RTL31" s="410"/>
      <c r="RTM31" s="410"/>
      <c r="RTN31" s="410"/>
      <c r="RTO31" s="410"/>
      <c r="RTP31" s="410"/>
      <c r="RTQ31" s="410"/>
      <c r="RTR31" s="410"/>
      <c r="RTS31" s="410"/>
      <c r="RTT31" s="410"/>
      <c r="RTU31" s="410"/>
      <c r="RTV31" s="410"/>
      <c r="RTW31" s="410"/>
      <c r="RTX31" s="410"/>
      <c r="RTY31" s="410"/>
      <c r="RTZ31" s="410"/>
      <c r="RUA31" s="410"/>
      <c r="RUB31" s="410"/>
      <c r="RUC31" s="410"/>
      <c r="RUD31" s="410"/>
      <c r="RUE31" s="410"/>
      <c r="RUF31" s="410"/>
      <c r="RUG31" s="410"/>
      <c r="RUH31" s="410"/>
      <c r="RUI31" s="410"/>
      <c r="RUJ31" s="410"/>
      <c r="RUK31" s="410"/>
      <c r="RUL31" s="410"/>
      <c r="RUM31" s="410"/>
      <c r="RUN31" s="410"/>
      <c r="RUO31" s="410"/>
      <c r="RUP31" s="410"/>
      <c r="RUQ31" s="410"/>
      <c r="RUR31" s="410"/>
      <c r="RUS31" s="410"/>
      <c r="RUT31" s="410"/>
      <c r="RUU31" s="410"/>
      <c r="RUV31" s="410"/>
      <c r="RUW31" s="410"/>
      <c r="RUX31" s="410"/>
      <c r="RUY31" s="410"/>
      <c r="RUZ31" s="410"/>
      <c r="RVA31" s="410"/>
      <c r="RVB31" s="410"/>
      <c r="RVC31" s="410"/>
      <c r="RVD31" s="410"/>
      <c r="RVE31" s="410"/>
      <c r="RVF31" s="410"/>
      <c r="RVG31" s="410"/>
      <c r="RVH31" s="410"/>
      <c r="RVI31" s="410"/>
      <c r="RVJ31" s="410"/>
      <c r="RVK31" s="410"/>
      <c r="RVL31" s="410"/>
      <c r="RVM31" s="410"/>
      <c r="RVN31" s="410"/>
      <c r="RVO31" s="410"/>
      <c r="RVP31" s="410"/>
      <c r="RVQ31" s="410"/>
      <c r="RVR31" s="410"/>
      <c r="RVS31" s="410"/>
      <c r="RVT31" s="410"/>
      <c r="RVU31" s="410"/>
      <c r="RVV31" s="410"/>
      <c r="RVW31" s="410"/>
      <c r="RVX31" s="410"/>
      <c r="RVY31" s="410"/>
      <c r="RVZ31" s="410"/>
      <c r="RWA31" s="410"/>
      <c r="RWB31" s="410"/>
      <c r="RWC31" s="410"/>
      <c r="RWD31" s="410"/>
      <c r="RWE31" s="410"/>
      <c r="RWF31" s="410"/>
      <c r="RWG31" s="410"/>
      <c r="RWH31" s="410"/>
      <c r="RWI31" s="410"/>
      <c r="RWJ31" s="410"/>
      <c r="RWK31" s="410"/>
      <c r="RWL31" s="410"/>
      <c r="RWM31" s="410"/>
      <c r="RWN31" s="410"/>
      <c r="RWO31" s="410"/>
      <c r="RWP31" s="410"/>
      <c r="RWQ31" s="410"/>
      <c r="RWR31" s="410"/>
      <c r="RWS31" s="410"/>
      <c r="RWT31" s="410"/>
      <c r="RWU31" s="410"/>
      <c r="RWV31" s="410"/>
      <c r="RWW31" s="410"/>
      <c r="RWX31" s="410"/>
      <c r="RWY31" s="410"/>
      <c r="RWZ31" s="410"/>
      <c r="RXA31" s="410"/>
      <c r="RXB31" s="410"/>
      <c r="RXC31" s="410"/>
      <c r="RXD31" s="410"/>
      <c r="RXE31" s="410"/>
      <c r="RXF31" s="410"/>
      <c r="RXG31" s="410"/>
      <c r="RXH31" s="410"/>
      <c r="RXI31" s="410"/>
      <c r="RXJ31" s="410"/>
      <c r="RXK31" s="410"/>
      <c r="RXL31" s="410"/>
      <c r="RXM31" s="410"/>
      <c r="RXN31" s="410"/>
      <c r="RXO31" s="410"/>
      <c r="RXP31" s="410"/>
      <c r="RXQ31" s="410"/>
      <c r="RXR31" s="410"/>
      <c r="RXS31" s="410"/>
      <c r="RXT31" s="410"/>
      <c r="RXU31" s="410"/>
      <c r="RXV31" s="410"/>
      <c r="RXW31" s="410"/>
      <c r="RXX31" s="410"/>
      <c r="RXY31" s="410"/>
      <c r="RXZ31" s="410"/>
      <c r="RYA31" s="410"/>
      <c r="RYB31" s="410"/>
      <c r="RYC31" s="410"/>
      <c r="RYD31" s="410"/>
      <c r="RYE31" s="410"/>
      <c r="RYF31" s="410"/>
      <c r="RYG31" s="410"/>
      <c r="RYH31" s="410"/>
      <c r="RYI31" s="410"/>
      <c r="RYJ31" s="410"/>
      <c r="RYK31" s="410"/>
      <c r="RYL31" s="410"/>
      <c r="RYM31" s="410"/>
      <c r="RYN31" s="410"/>
      <c r="RYO31" s="410"/>
      <c r="RYP31" s="410"/>
      <c r="RYQ31" s="410"/>
      <c r="RYR31" s="410"/>
      <c r="RYS31" s="410"/>
      <c r="RYT31" s="410"/>
      <c r="RYU31" s="410"/>
      <c r="RYV31" s="410"/>
      <c r="RYW31" s="410"/>
      <c r="RYX31" s="410"/>
      <c r="RYY31" s="410"/>
      <c r="RYZ31" s="410"/>
      <c r="RZA31" s="410"/>
      <c r="RZB31" s="410"/>
      <c r="RZC31" s="410"/>
      <c r="RZD31" s="410"/>
      <c r="RZE31" s="410"/>
      <c r="RZF31" s="410"/>
      <c r="RZG31" s="410"/>
      <c r="RZH31" s="410"/>
      <c r="RZI31" s="410"/>
      <c r="RZJ31" s="410"/>
      <c r="RZK31" s="410"/>
      <c r="RZL31" s="410"/>
      <c r="RZM31" s="410"/>
      <c r="RZN31" s="410"/>
      <c r="RZO31" s="410"/>
      <c r="RZP31" s="410"/>
      <c r="RZQ31" s="410"/>
      <c r="RZR31" s="410"/>
      <c r="RZS31" s="410"/>
      <c r="RZT31" s="410"/>
      <c r="RZU31" s="410"/>
      <c r="RZV31" s="410"/>
      <c r="RZW31" s="410"/>
      <c r="RZX31" s="410"/>
      <c r="RZY31" s="410"/>
      <c r="RZZ31" s="410"/>
      <c r="SAA31" s="410"/>
      <c r="SAB31" s="410"/>
      <c r="SAC31" s="410"/>
      <c r="SAD31" s="410"/>
      <c r="SAE31" s="410"/>
      <c r="SAF31" s="410"/>
      <c r="SAG31" s="410"/>
      <c r="SAH31" s="410"/>
      <c r="SAI31" s="410"/>
      <c r="SAJ31" s="410"/>
      <c r="SAK31" s="410"/>
      <c r="SAL31" s="410"/>
      <c r="SAM31" s="410"/>
      <c r="SAN31" s="410"/>
      <c r="SAO31" s="410"/>
      <c r="SAP31" s="410"/>
      <c r="SAQ31" s="410"/>
      <c r="SAR31" s="410"/>
      <c r="SAS31" s="410"/>
      <c r="SAT31" s="410"/>
      <c r="SAU31" s="410"/>
      <c r="SAV31" s="410"/>
      <c r="SAW31" s="410"/>
      <c r="SAX31" s="410"/>
      <c r="SAY31" s="410"/>
      <c r="SAZ31" s="410"/>
      <c r="SBA31" s="410"/>
      <c r="SBB31" s="410"/>
      <c r="SBC31" s="410"/>
      <c r="SBD31" s="410"/>
      <c r="SBE31" s="410"/>
      <c r="SBF31" s="410"/>
      <c r="SBG31" s="410"/>
      <c r="SBH31" s="410"/>
      <c r="SBI31" s="410"/>
      <c r="SBJ31" s="410"/>
      <c r="SBK31" s="410"/>
      <c r="SBL31" s="410"/>
      <c r="SBM31" s="410"/>
      <c r="SBN31" s="410"/>
      <c r="SBO31" s="410"/>
      <c r="SBP31" s="410"/>
      <c r="SBQ31" s="410"/>
      <c r="SBR31" s="410"/>
      <c r="SBS31" s="410"/>
      <c r="SBT31" s="410"/>
      <c r="SBU31" s="410"/>
      <c r="SBV31" s="410"/>
      <c r="SBW31" s="410"/>
      <c r="SBX31" s="410"/>
      <c r="SBY31" s="410"/>
      <c r="SBZ31" s="410"/>
      <c r="SCA31" s="410"/>
      <c r="SCB31" s="410"/>
      <c r="SCC31" s="410"/>
      <c r="SCD31" s="410"/>
      <c r="SCE31" s="410"/>
      <c r="SCF31" s="410"/>
      <c r="SCG31" s="410"/>
      <c r="SCH31" s="410"/>
      <c r="SCI31" s="410"/>
      <c r="SCJ31" s="410"/>
      <c r="SCK31" s="410"/>
      <c r="SCL31" s="410"/>
      <c r="SCM31" s="410"/>
      <c r="SCN31" s="410"/>
      <c r="SCO31" s="410"/>
      <c r="SCP31" s="410"/>
      <c r="SCQ31" s="410"/>
      <c r="SCR31" s="410"/>
      <c r="SCS31" s="410"/>
      <c r="SCT31" s="410"/>
      <c r="SCU31" s="410"/>
      <c r="SCV31" s="410"/>
      <c r="SCW31" s="410"/>
      <c r="SCX31" s="410"/>
      <c r="SCY31" s="410"/>
      <c r="SCZ31" s="410"/>
      <c r="SDA31" s="410"/>
      <c r="SDB31" s="410"/>
      <c r="SDC31" s="410"/>
      <c r="SDD31" s="410"/>
      <c r="SDE31" s="410"/>
      <c r="SDF31" s="410"/>
      <c r="SDG31" s="410"/>
      <c r="SDH31" s="410"/>
      <c r="SDI31" s="410"/>
      <c r="SDJ31" s="410"/>
      <c r="SDK31" s="410"/>
      <c r="SDL31" s="410"/>
      <c r="SDM31" s="410"/>
      <c r="SDN31" s="410"/>
      <c r="SDO31" s="410"/>
      <c r="SDP31" s="410"/>
      <c r="SDQ31" s="410"/>
      <c r="SDR31" s="410"/>
      <c r="SDS31" s="410"/>
      <c r="SDT31" s="410"/>
      <c r="SDU31" s="410"/>
      <c r="SDV31" s="410"/>
      <c r="SDW31" s="410"/>
      <c r="SDX31" s="410"/>
      <c r="SDY31" s="410"/>
      <c r="SDZ31" s="410"/>
      <c r="SEA31" s="410"/>
      <c r="SEB31" s="410"/>
      <c r="SEC31" s="410"/>
      <c r="SED31" s="410"/>
      <c r="SEE31" s="410"/>
      <c r="SEF31" s="410"/>
      <c r="SEG31" s="410"/>
      <c r="SEH31" s="410"/>
      <c r="SEI31" s="410"/>
      <c r="SEJ31" s="410"/>
      <c r="SEK31" s="410"/>
      <c r="SEL31" s="410"/>
      <c r="SEM31" s="410"/>
      <c r="SEN31" s="410"/>
      <c r="SEO31" s="410"/>
      <c r="SEP31" s="410"/>
      <c r="SEQ31" s="410"/>
      <c r="SER31" s="410"/>
      <c r="SES31" s="410"/>
      <c r="SET31" s="410"/>
      <c r="SEU31" s="410"/>
      <c r="SEV31" s="410"/>
      <c r="SEW31" s="410"/>
      <c r="SEX31" s="410"/>
      <c r="SEY31" s="410"/>
      <c r="SEZ31" s="410"/>
      <c r="SFA31" s="410"/>
      <c r="SFB31" s="410"/>
      <c r="SFC31" s="410"/>
      <c r="SFD31" s="410"/>
      <c r="SFE31" s="410"/>
      <c r="SFF31" s="410"/>
      <c r="SFG31" s="410"/>
      <c r="SFH31" s="410"/>
      <c r="SFI31" s="410"/>
      <c r="SFJ31" s="410"/>
      <c r="SFK31" s="410"/>
      <c r="SFL31" s="410"/>
      <c r="SFM31" s="410"/>
      <c r="SFN31" s="410"/>
      <c r="SFO31" s="410"/>
      <c r="SFP31" s="410"/>
      <c r="SFQ31" s="410"/>
      <c r="SFR31" s="410"/>
      <c r="SFS31" s="410"/>
      <c r="SFT31" s="410"/>
      <c r="SFU31" s="410"/>
      <c r="SFV31" s="410"/>
      <c r="SFW31" s="410"/>
      <c r="SFX31" s="410"/>
      <c r="SFY31" s="410"/>
      <c r="SFZ31" s="410"/>
      <c r="SGA31" s="410"/>
      <c r="SGB31" s="410"/>
      <c r="SGC31" s="410"/>
      <c r="SGD31" s="410"/>
      <c r="SGE31" s="410"/>
      <c r="SGF31" s="410"/>
      <c r="SGG31" s="410"/>
      <c r="SGH31" s="410"/>
      <c r="SGI31" s="410"/>
      <c r="SGJ31" s="410"/>
      <c r="SGK31" s="410"/>
      <c r="SGL31" s="410"/>
      <c r="SGM31" s="410"/>
      <c r="SGN31" s="410"/>
      <c r="SGO31" s="410"/>
      <c r="SGP31" s="410"/>
      <c r="SGQ31" s="410"/>
      <c r="SGR31" s="410"/>
      <c r="SGS31" s="410"/>
      <c r="SGT31" s="410"/>
      <c r="SGU31" s="410"/>
      <c r="SGV31" s="410"/>
      <c r="SGW31" s="410"/>
      <c r="SGX31" s="410"/>
      <c r="SGY31" s="410"/>
      <c r="SGZ31" s="410"/>
      <c r="SHA31" s="410"/>
      <c r="SHB31" s="410"/>
      <c r="SHC31" s="410"/>
      <c r="SHD31" s="410"/>
      <c r="SHE31" s="410"/>
      <c r="SHF31" s="410"/>
      <c r="SHG31" s="410"/>
      <c r="SHH31" s="410"/>
      <c r="SHI31" s="410"/>
      <c r="SHJ31" s="410"/>
      <c r="SHK31" s="410"/>
      <c r="SHL31" s="410"/>
      <c r="SHM31" s="410"/>
      <c r="SHN31" s="410"/>
      <c r="SHO31" s="410"/>
      <c r="SHP31" s="410"/>
      <c r="SHQ31" s="410"/>
      <c r="SHR31" s="410"/>
      <c r="SHS31" s="410"/>
      <c r="SHT31" s="410"/>
      <c r="SHU31" s="410"/>
      <c r="SHV31" s="410"/>
      <c r="SHW31" s="410"/>
      <c r="SHX31" s="410"/>
      <c r="SHY31" s="410"/>
      <c r="SHZ31" s="410"/>
      <c r="SIA31" s="410"/>
      <c r="SIB31" s="410"/>
      <c r="SIC31" s="410"/>
      <c r="SID31" s="410"/>
      <c r="SIE31" s="410"/>
      <c r="SIF31" s="410"/>
      <c r="SIG31" s="410"/>
      <c r="SIH31" s="410"/>
      <c r="SII31" s="410"/>
      <c r="SIJ31" s="410"/>
      <c r="SIK31" s="410"/>
      <c r="SIL31" s="410"/>
      <c r="SIM31" s="410"/>
      <c r="SIN31" s="410"/>
      <c r="SIO31" s="410"/>
      <c r="SIP31" s="410"/>
      <c r="SIQ31" s="410"/>
      <c r="SIR31" s="410"/>
      <c r="SIS31" s="410"/>
      <c r="SIT31" s="410"/>
      <c r="SIU31" s="410"/>
      <c r="SIV31" s="410"/>
      <c r="SIW31" s="410"/>
      <c r="SIX31" s="410"/>
      <c r="SIY31" s="410"/>
      <c r="SIZ31" s="410"/>
      <c r="SJA31" s="410"/>
      <c r="SJB31" s="410"/>
      <c r="SJC31" s="410"/>
      <c r="SJD31" s="410"/>
      <c r="SJE31" s="410"/>
      <c r="SJF31" s="410"/>
      <c r="SJG31" s="410"/>
      <c r="SJH31" s="410"/>
      <c r="SJI31" s="410"/>
      <c r="SJJ31" s="410"/>
      <c r="SJK31" s="410"/>
      <c r="SJL31" s="410"/>
      <c r="SJM31" s="410"/>
      <c r="SJN31" s="410"/>
      <c r="SJO31" s="410"/>
      <c r="SJP31" s="410"/>
      <c r="SJQ31" s="410"/>
      <c r="SJR31" s="410"/>
      <c r="SJS31" s="410"/>
      <c r="SJT31" s="410"/>
      <c r="SJU31" s="410"/>
      <c r="SJV31" s="410"/>
      <c r="SJW31" s="410"/>
      <c r="SJX31" s="410"/>
      <c r="SJY31" s="410"/>
      <c r="SJZ31" s="410"/>
      <c r="SKA31" s="410"/>
      <c r="SKB31" s="410"/>
      <c r="SKC31" s="410"/>
      <c r="SKD31" s="410"/>
      <c r="SKE31" s="410"/>
      <c r="SKF31" s="410"/>
      <c r="SKG31" s="410"/>
      <c r="SKH31" s="410"/>
      <c r="SKI31" s="410"/>
      <c r="SKJ31" s="410"/>
      <c r="SKK31" s="410"/>
      <c r="SKL31" s="410"/>
      <c r="SKM31" s="410"/>
      <c r="SKN31" s="410"/>
      <c r="SKO31" s="410"/>
      <c r="SKP31" s="410"/>
      <c r="SKQ31" s="410"/>
      <c r="SKR31" s="410"/>
      <c r="SKS31" s="410"/>
      <c r="SKT31" s="410"/>
      <c r="SKU31" s="410"/>
      <c r="SKV31" s="410"/>
      <c r="SKW31" s="410"/>
      <c r="SKX31" s="410"/>
      <c r="SKY31" s="410"/>
      <c r="SKZ31" s="410"/>
      <c r="SLA31" s="410"/>
      <c r="SLB31" s="410"/>
      <c r="SLC31" s="410"/>
      <c r="SLD31" s="410"/>
      <c r="SLE31" s="410"/>
      <c r="SLF31" s="410"/>
      <c r="SLG31" s="410"/>
      <c r="SLH31" s="410"/>
      <c r="SLI31" s="410"/>
      <c r="SLJ31" s="410"/>
      <c r="SLK31" s="410"/>
      <c r="SLL31" s="410"/>
      <c r="SLM31" s="410"/>
      <c r="SLN31" s="410"/>
      <c r="SLO31" s="410"/>
      <c r="SLP31" s="410"/>
      <c r="SLQ31" s="410"/>
      <c r="SLR31" s="410"/>
      <c r="SLS31" s="410"/>
      <c r="SLT31" s="410"/>
      <c r="SLU31" s="410"/>
      <c r="SLV31" s="410"/>
      <c r="SLW31" s="410"/>
      <c r="SLX31" s="410"/>
      <c r="SLY31" s="410"/>
      <c r="SLZ31" s="410"/>
      <c r="SMA31" s="410"/>
      <c r="SMB31" s="410"/>
      <c r="SMC31" s="410"/>
      <c r="SMD31" s="410"/>
      <c r="SME31" s="410"/>
      <c r="SMF31" s="410"/>
      <c r="SMG31" s="410"/>
      <c r="SMH31" s="410"/>
      <c r="SMI31" s="410"/>
      <c r="SMJ31" s="410"/>
      <c r="SMK31" s="410"/>
      <c r="SML31" s="410"/>
      <c r="SMM31" s="410"/>
      <c r="SMN31" s="410"/>
      <c r="SMO31" s="410"/>
      <c r="SMP31" s="410"/>
      <c r="SMQ31" s="410"/>
      <c r="SMR31" s="410"/>
      <c r="SMS31" s="410"/>
      <c r="SMT31" s="410"/>
      <c r="SMU31" s="410"/>
      <c r="SMV31" s="410"/>
      <c r="SMW31" s="410"/>
      <c r="SMX31" s="410"/>
      <c r="SMY31" s="410"/>
      <c r="SMZ31" s="410"/>
      <c r="SNA31" s="410"/>
      <c r="SNB31" s="410"/>
      <c r="SNC31" s="410"/>
      <c r="SND31" s="410"/>
      <c r="SNE31" s="410"/>
      <c r="SNF31" s="410"/>
      <c r="SNG31" s="410"/>
      <c r="SNH31" s="410"/>
      <c r="SNI31" s="410"/>
      <c r="SNJ31" s="410"/>
      <c r="SNK31" s="410"/>
      <c r="SNL31" s="410"/>
      <c r="SNM31" s="410"/>
      <c r="SNN31" s="410"/>
      <c r="SNO31" s="410"/>
      <c r="SNP31" s="410"/>
      <c r="SNQ31" s="410"/>
      <c r="SNR31" s="410"/>
      <c r="SNS31" s="410"/>
      <c r="SNT31" s="410"/>
      <c r="SNU31" s="410"/>
      <c r="SNV31" s="410"/>
      <c r="SNW31" s="410"/>
      <c r="SNX31" s="410"/>
      <c r="SNY31" s="410"/>
      <c r="SNZ31" s="410"/>
      <c r="SOA31" s="410"/>
      <c r="SOB31" s="410"/>
      <c r="SOC31" s="410"/>
      <c r="SOD31" s="410"/>
      <c r="SOE31" s="410"/>
      <c r="SOF31" s="410"/>
      <c r="SOG31" s="410"/>
      <c r="SOH31" s="410"/>
      <c r="SOI31" s="410"/>
      <c r="SOJ31" s="410"/>
      <c r="SOK31" s="410"/>
      <c r="SOL31" s="410"/>
      <c r="SOM31" s="410"/>
      <c r="SON31" s="410"/>
      <c r="SOO31" s="410"/>
      <c r="SOP31" s="410"/>
      <c r="SOQ31" s="410"/>
      <c r="SOR31" s="410"/>
      <c r="SOS31" s="410"/>
      <c r="SOT31" s="410"/>
      <c r="SOU31" s="410"/>
      <c r="SOV31" s="410"/>
      <c r="SOW31" s="410"/>
      <c r="SOX31" s="410"/>
      <c r="SOY31" s="410"/>
      <c r="SOZ31" s="410"/>
      <c r="SPA31" s="410"/>
      <c r="SPB31" s="410"/>
      <c r="SPC31" s="410"/>
      <c r="SPD31" s="410"/>
      <c r="SPE31" s="410"/>
      <c r="SPF31" s="410"/>
      <c r="SPG31" s="410"/>
      <c r="SPH31" s="410"/>
      <c r="SPI31" s="410"/>
      <c r="SPJ31" s="410"/>
      <c r="SPK31" s="410"/>
      <c r="SPL31" s="410"/>
      <c r="SPM31" s="410"/>
      <c r="SPN31" s="410"/>
      <c r="SPO31" s="410"/>
      <c r="SPP31" s="410"/>
      <c r="SPQ31" s="410"/>
      <c r="SPR31" s="410"/>
      <c r="SPS31" s="410"/>
      <c r="SPT31" s="410"/>
      <c r="SPU31" s="410"/>
      <c r="SPV31" s="410"/>
      <c r="SPW31" s="410"/>
      <c r="SPX31" s="410"/>
      <c r="SPY31" s="410"/>
      <c r="SPZ31" s="410"/>
      <c r="SQA31" s="410"/>
      <c r="SQB31" s="410"/>
      <c r="SQC31" s="410"/>
      <c r="SQD31" s="410"/>
      <c r="SQE31" s="410"/>
      <c r="SQF31" s="410"/>
      <c r="SQG31" s="410"/>
      <c r="SQH31" s="410"/>
      <c r="SQI31" s="410"/>
      <c r="SQJ31" s="410"/>
      <c r="SQK31" s="410"/>
      <c r="SQL31" s="410"/>
      <c r="SQM31" s="410"/>
      <c r="SQN31" s="410"/>
      <c r="SQO31" s="410"/>
      <c r="SQP31" s="410"/>
      <c r="SQQ31" s="410"/>
      <c r="SQR31" s="410"/>
      <c r="SQS31" s="410"/>
      <c r="SQT31" s="410"/>
      <c r="SQU31" s="410"/>
      <c r="SQV31" s="410"/>
      <c r="SQW31" s="410"/>
      <c r="SQX31" s="410"/>
      <c r="SQY31" s="410"/>
      <c r="SQZ31" s="410"/>
      <c r="SRA31" s="410"/>
      <c r="SRB31" s="410"/>
      <c r="SRC31" s="410"/>
      <c r="SRD31" s="410"/>
      <c r="SRE31" s="410"/>
      <c r="SRF31" s="410"/>
      <c r="SRG31" s="410"/>
      <c r="SRH31" s="410"/>
      <c r="SRI31" s="410"/>
      <c r="SRJ31" s="410"/>
      <c r="SRK31" s="410"/>
      <c r="SRL31" s="410"/>
      <c r="SRM31" s="410"/>
      <c r="SRN31" s="410"/>
      <c r="SRO31" s="410"/>
      <c r="SRP31" s="410"/>
      <c r="SRQ31" s="410"/>
      <c r="SRR31" s="410"/>
      <c r="SRS31" s="410"/>
      <c r="SRT31" s="410"/>
      <c r="SRU31" s="410"/>
      <c r="SRV31" s="410"/>
      <c r="SRW31" s="410"/>
      <c r="SRX31" s="410"/>
      <c r="SRY31" s="410"/>
      <c r="SRZ31" s="410"/>
      <c r="SSA31" s="410"/>
      <c r="SSB31" s="410"/>
      <c r="SSC31" s="410"/>
      <c r="SSD31" s="410"/>
      <c r="SSE31" s="410"/>
      <c r="SSF31" s="410"/>
      <c r="SSG31" s="410"/>
      <c r="SSH31" s="410"/>
      <c r="SSI31" s="410"/>
      <c r="SSJ31" s="410"/>
      <c r="SSK31" s="410"/>
      <c r="SSL31" s="410"/>
      <c r="SSM31" s="410"/>
      <c r="SSN31" s="410"/>
      <c r="SSO31" s="410"/>
      <c r="SSP31" s="410"/>
      <c r="SSQ31" s="410"/>
      <c r="SSR31" s="410"/>
      <c r="SSS31" s="410"/>
      <c r="SST31" s="410"/>
      <c r="SSU31" s="410"/>
      <c r="SSV31" s="410"/>
      <c r="SSW31" s="410"/>
      <c r="SSX31" s="410"/>
      <c r="SSY31" s="410"/>
      <c r="SSZ31" s="410"/>
      <c r="STA31" s="410"/>
      <c r="STB31" s="410"/>
      <c r="STC31" s="410"/>
      <c r="STD31" s="410"/>
      <c r="STE31" s="410"/>
      <c r="STF31" s="410"/>
      <c r="STG31" s="410"/>
      <c r="STH31" s="410"/>
      <c r="STI31" s="410"/>
      <c r="STJ31" s="410"/>
      <c r="STK31" s="410"/>
      <c r="STL31" s="410"/>
      <c r="STM31" s="410"/>
      <c r="STN31" s="410"/>
      <c r="STO31" s="410"/>
      <c r="STP31" s="410"/>
      <c r="STQ31" s="410"/>
      <c r="STR31" s="410"/>
      <c r="STS31" s="410"/>
      <c r="STT31" s="410"/>
      <c r="STU31" s="410"/>
      <c r="STV31" s="410"/>
      <c r="STW31" s="410"/>
      <c r="STX31" s="410"/>
      <c r="STY31" s="410"/>
      <c r="STZ31" s="410"/>
      <c r="SUA31" s="410"/>
      <c r="SUB31" s="410"/>
      <c r="SUC31" s="410"/>
      <c r="SUD31" s="410"/>
      <c r="SUE31" s="410"/>
      <c r="SUF31" s="410"/>
      <c r="SUG31" s="410"/>
      <c r="SUH31" s="410"/>
      <c r="SUI31" s="410"/>
      <c r="SUJ31" s="410"/>
      <c r="SUK31" s="410"/>
      <c r="SUL31" s="410"/>
      <c r="SUM31" s="410"/>
      <c r="SUN31" s="410"/>
      <c r="SUO31" s="410"/>
      <c r="SUP31" s="410"/>
      <c r="SUQ31" s="410"/>
      <c r="SUR31" s="410"/>
      <c r="SUS31" s="410"/>
      <c r="SUT31" s="410"/>
      <c r="SUU31" s="410"/>
      <c r="SUV31" s="410"/>
      <c r="SUW31" s="410"/>
      <c r="SUX31" s="410"/>
      <c r="SUY31" s="410"/>
      <c r="SUZ31" s="410"/>
      <c r="SVA31" s="410"/>
      <c r="SVB31" s="410"/>
      <c r="SVC31" s="410"/>
      <c r="SVD31" s="410"/>
      <c r="SVE31" s="410"/>
      <c r="SVF31" s="410"/>
      <c r="SVG31" s="410"/>
      <c r="SVH31" s="410"/>
      <c r="SVI31" s="410"/>
      <c r="SVJ31" s="410"/>
      <c r="SVK31" s="410"/>
      <c r="SVL31" s="410"/>
      <c r="SVM31" s="410"/>
      <c r="SVN31" s="410"/>
      <c r="SVO31" s="410"/>
      <c r="SVP31" s="410"/>
      <c r="SVQ31" s="410"/>
      <c r="SVR31" s="410"/>
      <c r="SVS31" s="410"/>
      <c r="SVT31" s="410"/>
      <c r="SVU31" s="410"/>
      <c r="SVV31" s="410"/>
      <c r="SVW31" s="410"/>
      <c r="SVX31" s="410"/>
      <c r="SVY31" s="410"/>
      <c r="SVZ31" s="410"/>
      <c r="SWA31" s="410"/>
      <c r="SWB31" s="410"/>
      <c r="SWC31" s="410"/>
      <c r="SWD31" s="410"/>
      <c r="SWE31" s="410"/>
      <c r="SWF31" s="410"/>
      <c r="SWG31" s="410"/>
      <c r="SWH31" s="410"/>
      <c r="SWI31" s="410"/>
      <c r="SWJ31" s="410"/>
      <c r="SWK31" s="410"/>
      <c r="SWL31" s="410"/>
      <c r="SWM31" s="410"/>
      <c r="SWN31" s="410"/>
      <c r="SWO31" s="410"/>
      <c r="SWP31" s="410"/>
      <c r="SWQ31" s="410"/>
      <c r="SWR31" s="410"/>
      <c r="SWS31" s="410"/>
      <c r="SWT31" s="410"/>
      <c r="SWU31" s="410"/>
      <c r="SWV31" s="410"/>
      <c r="SWW31" s="410"/>
      <c r="SWX31" s="410"/>
      <c r="SWY31" s="410"/>
      <c r="SWZ31" s="410"/>
      <c r="SXA31" s="410"/>
      <c r="SXB31" s="410"/>
      <c r="SXC31" s="410"/>
      <c r="SXD31" s="410"/>
      <c r="SXE31" s="410"/>
      <c r="SXF31" s="410"/>
      <c r="SXG31" s="410"/>
      <c r="SXH31" s="410"/>
      <c r="SXI31" s="410"/>
      <c r="SXJ31" s="410"/>
      <c r="SXK31" s="410"/>
      <c r="SXL31" s="410"/>
      <c r="SXM31" s="410"/>
      <c r="SXN31" s="410"/>
      <c r="SXO31" s="410"/>
      <c r="SXP31" s="410"/>
      <c r="SXQ31" s="410"/>
      <c r="SXR31" s="410"/>
      <c r="SXS31" s="410"/>
      <c r="SXT31" s="410"/>
      <c r="SXU31" s="410"/>
      <c r="SXV31" s="410"/>
      <c r="SXW31" s="410"/>
      <c r="SXX31" s="410"/>
      <c r="SXY31" s="410"/>
      <c r="SXZ31" s="410"/>
      <c r="SYA31" s="410"/>
      <c r="SYB31" s="410"/>
      <c r="SYC31" s="410"/>
      <c r="SYD31" s="410"/>
      <c r="SYE31" s="410"/>
      <c r="SYF31" s="410"/>
      <c r="SYG31" s="410"/>
      <c r="SYH31" s="410"/>
      <c r="SYI31" s="410"/>
      <c r="SYJ31" s="410"/>
      <c r="SYK31" s="410"/>
      <c r="SYL31" s="410"/>
      <c r="SYM31" s="410"/>
      <c r="SYN31" s="410"/>
      <c r="SYO31" s="410"/>
      <c r="SYP31" s="410"/>
      <c r="SYQ31" s="410"/>
      <c r="SYR31" s="410"/>
      <c r="SYS31" s="410"/>
      <c r="SYT31" s="410"/>
      <c r="SYU31" s="410"/>
      <c r="SYV31" s="410"/>
      <c r="SYW31" s="410"/>
      <c r="SYX31" s="410"/>
      <c r="SYY31" s="410"/>
      <c r="SYZ31" s="410"/>
      <c r="SZA31" s="410"/>
      <c r="SZB31" s="410"/>
      <c r="SZC31" s="410"/>
      <c r="SZD31" s="410"/>
      <c r="SZE31" s="410"/>
      <c r="SZF31" s="410"/>
      <c r="SZG31" s="410"/>
      <c r="SZH31" s="410"/>
      <c r="SZI31" s="410"/>
      <c r="SZJ31" s="410"/>
      <c r="SZK31" s="410"/>
      <c r="SZL31" s="410"/>
      <c r="SZM31" s="410"/>
      <c r="SZN31" s="410"/>
      <c r="SZO31" s="410"/>
      <c r="SZP31" s="410"/>
      <c r="SZQ31" s="410"/>
      <c r="SZR31" s="410"/>
      <c r="SZS31" s="410"/>
      <c r="SZT31" s="410"/>
      <c r="SZU31" s="410"/>
      <c r="SZV31" s="410"/>
      <c r="SZW31" s="410"/>
      <c r="SZX31" s="410"/>
      <c r="SZY31" s="410"/>
      <c r="SZZ31" s="410"/>
      <c r="TAA31" s="410"/>
      <c r="TAB31" s="410"/>
      <c r="TAC31" s="410"/>
      <c r="TAD31" s="410"/>
      <c r="TAE31" s="410"/>
      <c r="TAF31" s="410"/>
      <c r="TAG31" s="410"/>
      <c r="TAH31" s="410"/>
      <c r="TAI31" s="410"/>
      <c r="TAJ31" s="410"/>
      <c r="TAK31" s="410"/>
      <c r="TAL31" s="410"/>
      <c r="TAM31" s="410"/>
      <c r="TAN31" s="410"/>
      <c r="TAO31" s="410"/>
      <c r="TAP31" s="410"/>
      <c r="TAQ31" s="410"/>
      <c r="TAR31" s="410"/>
      <c r="TAS31" s="410"/>
      <c r="TAT31" s="410"/>
      <c r="TAU31" s="410"/>
      <c r="TAV31" s="410"/>
      <c r="TAW31" s="410"/>
      <c r="TAX31" s="410"/>
      <c r="TAY31" s="410"/>
      <c r="TAZ31" s="410"/>
      <c r="TBA31" s="410"/>
      <c r="TBB31" s="410"/>
      <c r="TBC31" s="410"/>
      <c r="TBD31" s="410"/>
      <c r="TBE31" s="410"/>
      <c r="TBF31" s="410"/>
      <c r="TBG31" s="410"/>
      <c r="TBH31" s="410"/>
      <c r="TBI31" s="410"/>
      <c r="TBJ31" s="410"/>
      <c r="TBK31" s="410"/>
      <c r="TBL31" s="410"/>
      <c r="TBM31" s="410"/>
      <c r="TBN31" s="410"/>
      <c r="TBO31" s="410"/>
      <c r="TBP31" s="410"/>
      <c r="TBQ31" s="410"/>
      <c r="TBR31" s="410"/>
      <c r="TBS31" s="410"/>
      <c r="TBT31" s="410"/>
      <c r="TBU31" s="410"/>
      <c r="TBV31" s="410"/>
      <c r="TBW31" s="410"/>
      <c r="TBX31" s="410"/>
      <c r="TBY31" s="410"/>
      <c r="TBZ31" s="410"/>
      <c r="TCA31" s="410"/>
      <c r="TCB31" s="410"/>
      <c r="TCC31" s="410"/>
      <c r="TCD31" s="410"/>
      <c r="TCE31" s="410"/>
      <c r="TCF31" s="410"/>
      <c r="TCG31" s="410"/>
      <c r="TCH31" s="410"/>
      <c r="TCI31" s="410"/>
      <c r="TCJ31" s="410"/>
      <c r="TCK31" s="410"/>
      <c r="TCL31" s="410"/>
      <c r="TCM31" s="410"/>
      <c r="TCN31" s="410"/>
      <c r="TCO31" s="410"/>
      <c r="TCP31" s="410"/>
      <c r="TCQ31" s="410"/>
      <c r="TCR31" s="410"/>
      <c r="TCS31" s="410"/>
      <c r="TCT31" s="410"/>
      <c r="TCU31" s="410"/>
      <c r="TCV31" s="410"/>
      <c r="TCW31" s="410"/>
      <c r="TCX31" s="410"/>
      <c r="TCY31" s="410"/>
      <c r="TCZ31" s="410"/>
      <c r="TDA31" s="410"/>
      <c r="TDB31" s="410"/>
      <c r="TDC31" s="410"/>
      <c r="TDD31" s="410"/>
      <c r="TDE31" s="410"/>
      <c r="TDF31" s="410"/>
      <c r="TDG31" s="410"/>
      <c r="TDH31" s="410"/>
      <c r="TDI31" s="410"/>
      <c r="TDJ31" s="410"/>
      <c r="TDK31" s="410"/>
      <c r="TDL31" s="410"/>
      <c r="TDM31" s="410"/>
      <c r="TDN31" s="410"/>
      <c r="TDO31" s="410"/>
      <c r="TDP31" s="410"/>
      <c r="TDQ31" s="410"/>
      <c r="TDR31" s="410"/>
      <c r="TDS31" s="410"/>
      <c r="TDT31" s="410"/>
      <c r="TDU31" s="410"/>
      <c r="TDV31" s="410"/>
      <c r="TDW31" s="410"/>
      <c r="TDX31" s="410"/>
      <c r="TDY31" s="410"/>
      <c r="TDZ31" s="410"/>
      <c r="TEA31" s="410"/>
      <c r="TEB31" s="410"/>
      <c r="TEC31" s="410"/>
      <c r="TED31" s="410"/>
      <c r="TEE31" s="410"/>
      <c r="TEF31" s="410"/>
      <c r="TEG31" s="410"/>
      <c r="TEH31" s="410"/>
      <c r="TEI31" s="410"/>
      <c r="TEJ31" s="410"/>
      <c r="TEK31" s="410"/>
      <c r="TEL31" s="410"/>
      <c r="TEM31" s="410"/>
      <c r="TEN31" s="410"/>
      <c r="TEO31" s="410"/>
      <c r="TEP31" s="410"/>
      <c r="TEQ31" s="410"/>
      <c r="TER31" s="410"/>
      <c r="TES31" s="410"/>
      <c r="TET31" s="410"/>
      <c r="TEU31" s="410"/>
      <c r="TEV31" s="410"/>
      <c r="TEW31" s="410"/>
      <c r="TEX31" s="410"/>
      <c r="TEY31" s="410"/>
      <c r="TEZ31" s="410"/>
      <c r="TFA31" s="410"/>
      <c r="TFB31" s="410"/>
      <c r="TFC31" s="410"/>
      <c r="TFD31" s="410"/>
      <c r="TFE31" s="410"/>
      <c r="TFF31" s="410"/>
      <c r="TFG31" s="410"/>
      <c r="TFH31" s="410"/>
      <c r="TFI31" s="410"/>
      <c r="TFJ31" s="410"/>
      <c r="TFK31" s="410"/>
      <c r="TFL31" s="410"/>
      <c r="TFM31" s="410"/>
      <c r="TFN31" s="410"/>
      <c r="TFO31" s="410"/>
      <c r="TFP31" s="410"/>
      <c r="TFQ31" s="410"/>
      <c r="TFR31" s="410"/>
      <c r="TFS31" s="410"/>
      <c r="TFT31" s="410"/>
      <c r="TFU31" s="410"/>
      <c r="TFV31" s="410"/>
      <c r="TFW31" s="410"/>
      <c r="TFX31" s="410"/>
      <c r="TFY31" s="410"/>
      <c r="TFZ31" s="410"/>
      <c r="TGA31" s="410"/>
      <c r="TGB31" s="410"/>
      <c r="TGC31" s="410"/>
      <c r="TGD31" s="410"/>
      <c r="TGE31" s="410"/>
      <c r="TGF31" s="410"/>
      <c r="TGG31" s="410"/>
      <c r="TGH31" s="410"/>
      <c r="TGI31" s="410"/>
      <c r="TGJ31" s="410"/>
      <c r="TGK31" s="410"/>
      <c r="TGL31" s="410"/>
      <c r="TGM31" s="410"/>
      <c r="TGN31" s="410"/>
      <c r="TGO31" s="410"/>
      <c r="TGP31" s="410"/>
      <c r="TGQ31" s="410"/>
      <c r="TGR31" s="410"/>
      <c r="TGS31" s="410"/>
      <c r="TGT31" s="410"/>
      <c r="TGU31" s="410"/>
      <c r="TGV31" s="410"/>
      <c r="TGW31" s="410"/>
      <c r="TGX31" s="410"/>
      <c r="TGY31" s="410"/>
      <c r="TGZ31" s="410"/>
      <c r="THA31" s="410"/>
      <c r="THB31" s="410"/>
      <c r="THC31" s="410"/>
      <c r="THD31" s="410"/>
      <c r="THE31" s="410"/>
      <c r="THF31" s="410"/>
      <c r="THG31" s="410"/>
      <c r="THH31" s="410"/>
      <c r="THI31" s="410"/>
      <c r="THJ31" s="410"/>
      <c r="THK31" s="410"/>
      <c r="THL31" s="410"/>
      <c r="THM31" s="410"/>
      <c r="THN31" s="410"/>
      <c r="THO31" s="410"/>
      <c r="THP31" s="410"/>
      <c r="THQ31" s="410"/>
      <c r="THR31" s="410"/>
      <c r="THS31" s="410"/>
      <c r="THT31" s="410"/>
      <c r="THU31" s="410"/>
      <c r="THV31" s="410"/>
      <c r="THW31" s="410"/>
      <c r="THX31" s="410"/>
      <c r="THY31" s="410"/>
      <c r="THZ31" s="410"/>
      <c r="TIA31" s="410"/>
      <c r="TIB31" s="410"/>
      <c r="TIC31" s="410"/>
      <c r="TID31" s="410"/>
      <c r="TIE31" s="410"/>
      <c r="TIF31" s="410"/>
      <c r="TIG31" s="410"/>
      <c r="TIH31" s="410"/>
      <c r="TII31" s="410"/>
      <c r="TIJ31" s="410"/>
      <c r="TIK31" s="410"/>
      <c r="TIL31" s="410"/>
      <c r="TIM31" s="410"/>
      <c r="TIN31" s="410"/>
      <c r="TIO31" s="410"/>
      <c r="TIP31" s="410"/>
      <c r="TIQ31" s="410"/>
      <c r="TIR31" s="410"/>
      <c r="TIS31" s="410"/>
      <c r="TIT31" s="410"/>
      <c r="TIU31" s="410"/>
      <c r="TIV31" s="410"/>
      <c r="TIW31" s="410"/>
      <c r="TIX31" s="410"/>
      <c r="TIY31" s="410"/>
      <c r="TIZ31" s="410"/>
      <c r="TJA31" s="410"/>
      <c r="TJB31" s="410"/>
      <c r="TJC31" s="410"/>
      <c r="TJD31" s="410"/>
      <c r="TJE31" s="410"/>
      <c r="TJF31" s="410"/>
      <c r="TJG31" s="410"/>
      <c r="TJH31" s="410"/>
      <c r="TJI31" s="410"/>
      <c r="TJJ31" s="410"/>
      <c r="TJK31" s="410"/>
      <c r="TJL31" s="410"/>
      <c r="TJM31" s="410"/>
      <c r="TJN31" s="410"/>
      <c r="TJO31" s="410"/>
      <c r="TJP31" s="410"/>
      <c r="TJQ31" s="410"/>
      <c r="TJR31" s="410"/>
      <c r="TJS31" s="410"/>
      <c r="TJT31" s="410"/>
      <c r="TJU31" s="410"/>
      <c r="TJV31" s="410"/>
      <c r="TJW31" s="410"/>
      <c r="TJX31" s="410"/>
      <c r="TJY31" s="410"/>
      <c r="TJZ31" s="410"/>
      <c r="TKA31" s="410"/>
      <c r="TKB31" s="410"/>
      <c r="TKC31" s="410"/>
      <c r="TKD31" s="410"/>
      <c r="TKE31" s="410"/>
      <c r="TKF31" s="410"/>
      <c r="TKG31" s="410"/>
      <c r="TKH31" s="410"/>
      <c r="TKI31" s="410"/>
      <c r="TKJ31" s="410"/>
      <c r="TKK31" s="410"/>
      <c r="TKL31" s="410"/>
      <c r="TKM31" s="410"/>
      <c r="TKN31" s="410"/>
      <c r="TKO31" s="410"/>
      <c r="TKP31" s="410"/>
      <c r="TKQ31" s="410"/>
      <c r="TKR31" s="410"/>
      <c r="TKS31" s="410"/>
      <c r="TKT31" s="410"/>
      <c r="TKU31" s="410"/>
      <c r="TKV31" s="410"/>
      <c r="TKW31" s="410"/>
      <c r="TKX31" s="410"/>
      <c r="TKY31" s="410"/>
      <c r="TKZ31" s="410"/>
      <c r="TLA31" s="410"/>
      <c r="TLB31" s="410"/>
      <c r="TLC31" s="410"/>
      <c r="TLD31" s="410"/>
      <c r="TLE31" s="410"/>
      <c r="TLF31" s="410"/>
      <c r="TLG31" s="410"/>
      <c r="TLH31" s="410"/>
      <c r="TLI31" s="410"/>
      <c r="TLJ31" s="410"/>
      <c r="TLK31" s="410"/>
      <c r="TLL31" s="410"/>
      <c r="TLM31" s="410"/>
      <c r="TLN31" s="410"/>
      <c r="TLO31" s="410"/>
      <c r="TLP31" s="410"/>
      <c r="TLQ31" s="410"/>
      <c r="TLR31" s="410"/>
      <c r="TLS31" s="410"/>
      <c r="TLT31" s="410"/>
      <c r="TLU31" s="410"/>
      <c r="TLV31" s="410"/>
      <c r="TLW31" s="410"/>
      <c r="TLX31" s="410"/>
      <c r="TLY31" s="410"/>
      <c r="TLZ31" s="410"/>
      <c r="TMA31" s="410"/>
      <c r="TMB31" s="410"/>
      <c r="TMC31" s="410"/>
      <c r="TMD31" s="410"/>
      <c r="TME31" s="410"/>
      <c r="TMF31" s="410"/>
      <c r="TMG31" s="410"/>
      <c r="TMH31" s="410"/>
      <c r="TMI31" s="410"/>
      <c r="TMJ31" s="410"/>
      <c r="TMK31" s="410"/>
      <c r="TML31" s="410"/>
      <c r="TMM31" s="410"/>
      <c r="TMN31" s="410"/>
      <c r="TMO31" s="410"/>
      <c r="TMP31" s="410"/>
      <c r="TMQ31" s="410"/>
      <c r="TMR31" s="410"/>
      <c r="TMS31" s="410"/>
      <c r="TMT31" s="410"/>
      <c r="TMU31" s="410"/>
      <c r="TMV31" s="410"/>
      <c r="TMW31" s="410"/>
      <c r="TMX31" s="410"/>
      <c r="TMY31" s="410"/>
      <c r="TMZ31" s="410"/>
      <c r="TNA31" s="410"/>
      <c r="TNB31" s="410"/>
      <c r="TNC31" s="410"/>
      <c r="TND31" s="410"/>
      <c r="TNE31" s="410"/>
      <c r="TNF31" s="410"/>
      <c r="TNG31" s="410"/>
      <c r="TNH31" s="410"/>
      <c r="TNI31" s="410"/>
      <c r="TNJ31" s="410"/>
      <c r="TNK31" s="410"/>
      <c r="TNL31" s="410"/>
      <c r="TNM31" s="410"/>
      <c r="TNN31" s="410"/>
      <c r="TNO31" s="410"/>
      <c r="TNP31" s="410"/>
      <c r="TNQ31" s="410"/>
      <c r="TNR31" s="410"/>
      <c r="TNS31" s="410"/>
      <c r="TNT31" s="410"/>
      <c r="TNU31" s="410"/>
      <c r="TNV31" s="410"/>
      <c r="TNW31" s="410"/>
      <c r="TNX31" s="410"/>
      <c r="TNY31" s="410"/>
      <c r="TNZ31" s="410"/>
      <c r="TOA31" s="410"/>
      <c r="TOB31" s="410"/>
      <c r="TOC31" s="410"/>
      <c r="TOD31" s="410"/>
      <c r="TOE31" s="410"/>
      <c r="TOF31" s="410"/>
      <c r="TOG31" s="410"/>
      <c r="TOH31" s="410"/>
      <c r="TOI31" s="410"/>
      <c r="TOJ31" s="410"/>
      <c r="TOK31" s="410"/>
      <c r="TOL31" s="410"/>
      <c r="TOM31" s="410"/>
      <c r="TON31" s="410"/>
      <c r="TOO31" s="410"/>
      <c r="TOP31" s="410"/>
      <c r="TOQ31" s="410"/>
      <c r="TOR31" s="410"/>
      <c r="TOS31" s="410"/>
      <c r="TOT31" s="410"/>
      <c r="TOU31" s="410"/>
      <c r="TOV31" s="410"/>
      <c r="TOW31" s="410"/>
      <c r="TOX31" s="410"/>
      <c r="TOY31" s="410"/>
      <c r="TOZ31" s="410"/>
      <c r="TPA31" s="410"/>
      <c r="TPB31" s="410"/>
      <c r="TPC31" s="410"/>
      <c r="TPD31" s="410"/>
      <c r="TPE31" s="410"/>
      <c r="TPF31" s="410"/>
      <c r="TPG31" s="410"/>
      <c r="TPH31" s="410"/>
      <c r="TPI31" s="410"/>
      <c r="TPJ31" s="410"/>
      <c r="TPK31" s="410"/>
      <c r="TPL31" s="410"/>
      <c r="TPM31" s="410"/>
      <c r="TPN31" s="410"/>
      <c r="TPO31" s="410"/>
      <c r="TPP31" s="410"/>
      <c r="TPQ31" s="410"/>
      <c r="TPR31" s="410"/>
      <c r="TPS31" s="410"/>
      <c r="TPT31" s="410"/>
      <c r="TPU31" s="410"/>
      <c r="TPV31" s="410"/>
      <c r="TPW31" s="410"/>
      <c r="TPX31" s="410"/>
      <c r="TPY31" s="410"/>
      <c r="TPZ31" s="410"/>
      <c r="TQA31" s="410"/>
      <c r="TQB31" s="410"/>
      <c r="TQC31" s="410"/>
      <c r="TQD31" s="410"/>
      <c r="TQE31" s="410"/>
      <c r="TQF31" s="410"/>
      <c r="TQG31" s="410"/>
      <c r="TQH31" s="410"/>
      <c r="TQI31" s="410"/>
      <c r="TQJ31" s="410"/>
      <c r="TQK31" s="410"/>
      <c r="TQL31" s="410"/>
      <c r="TQM31" s="410"/>
      <c r="TQN31" s="410"/>
      <c r="TQO31" s="410"/>
      <c r="TQP31" s="410"/>
      <c r="TQQ31" s="410"/>
      <c r="TQR31" s="410"/>
      <c r="TQS31" s="410"/>
      <c r="TQT31" s="410"/>
      <c r="TQU31" s="410"/>
      <c r="TQV31" s="410"/>
      <c r="TQW31" s="410"/>
      <c r="TQX31" s="410"/>
      <c r="TQY31" s="410"/>
      <c r="TQZ31" s="410"/>
      <c r="TRA31" s="410"/>
      <c r="TRB31" s="410"/>
      <c r="TRC31" s="410"/>
      <c r="TRD31" s="410"/>
      <c r="TRE31" s="410"/>
      <c r="TRF31" s="410"/>
      <c r="TRG31" s="410"/>
      <c r="TRH31" s="410"/>
      <c r="TRI31" s="410"/>
      <c r="TRJ31" s="410"/>
      <c r="TRK31" s="410"/>
      <c r="TRL31" s="410"/>
      <c r="TRM31" s="410"/>
      <c r="TRN31" s="410"/>
      <c r="TRO31" s="410"/>
      <c r="TRP31" s="410"/>
      <c r="TRQ31" s="410"/>
      <c r="TRR31" s="410"/>
      <c r="TRS31" s="410"/>
      <c r="TRT31" s="410"/>
      <c r="TRU31" s="410"/>
      <c r="TRV31" s="410"/>
      <c r="TRW31" s="410"/>
      <c r="TRX31" s="410"/>
      <c r="TRY31" s="410"/>
      <c r="TRZ31" s="410"/>
      <c r="TSA31" s="410"/>
      <c r="TSB31" s="410"/>
      <c r="TSC31" s="410"/>
      <c r="TSD31" s="410"/>
      <c r="TSE31" s="410"/>
      <c r="TSF31" s="410"/>
      <c r="TSG31" s="410"/>
      <c r="TSH31" s="410"/>
      <c r="TSI31" s="410"/>
      <c r="TSJ31" s="410"/>
      <c r="TSK31" s="410"/>
      <c r="TSL31" s="410"/>
      <c r="TSM31" s="410"/>
      <c r="TSN31" s="410"/>
      <c r="TSO31" s="410"/>
      <c r="TSP31" s="410"/>
      <c r="TSQ31" s="410"/>
      <c r="TSR31" s="410"/>
      <c r="TSS31" s="410"/>
      <c r="TST31" s="410"/>
      <c r="TSU31" s="410"/>
      <c r="TSV31" s="410"/>
      <c r="TSW31" s="410"/>
      <c r="TSX31" s="410"/>
      <c r="TSY31" s="410"/>
      <c r="TSZ31" s="410"/>
      <c r="TTA31" s="410"/>
      <c r="TTB31" s="410"/>
      <c r="TTC31" s="410"/>
      <c r="TTD31" s="410"/>
      <c r="TTE31" s="410"/>
      <c r="TTF31" s="410"/>
      <c r="TTG31" s="410"/>
      <c r="TTH31" s="410"/>
      <c r="TTI31" s="410"/>
      <c r="TTJ31" s="410"/>
      <c r="TTK31" s="410"/>
      <c r="TTL31" s="410"/>
      <c r="TTM31" s="410"/>
      <c r="TTN31" s="410"/>
      <c r="TTO31" s="410"/>
      <c r="TTP31" s="410"/>
      <c r="TTQ31" s="410"/>
      <c r="TTR31" s="410"/>
      <c r="TTS31" s="410"/>
      <c r="TTT31" s="410"/>
      <c r="TTU31" s="410"/>
      <c r="TTV31" s="410"/>
      <c r="TTW31" s="410"/>
      <c r="TTX31" s="410"/>
      <c r="TTY31" s="410"/>
      <c r="TTZ31" s="410"/>
      <c r="TUA31" s="410"/>
      <c r="TUB31" s="410"/>
      <c r="TUC31" s="410"/>
      <c r="TUD31" s="410"/>
      <c r="TUE31" s="410"/>
      <c r="TUF31" s="410"/>
      <c r="TUG31" s="410"/>
      <c r="TUH31" s="410"/>
      <c r="TUI31" s="410"/>
      <c r="TUJ31" s="410"/>
      <c r="TUK31" s="410"/>
      <c r="TUL31" s="410"/>
      <c r="TUM31" s="410"/>
      <c r="TUN31" s="410"/>
      <c r="TUO31" s="410"/>
      <c r="TUP31" s="410"/>
      <c r="TUQ31" s="410"/>
      <c r="TUR31" s="410"/>
      <c r="TUS31" s="410"/>
      <c r="TUT31" s="410"/>
      <c r="TUU31" s="410"/>
      <c r="TUV31" s="410"/>
      <c r="TUW31" s="410"/>
      <c r="TUX31" s="410"/>
      <c r="TUY31" s="410"/>
      <c r="TUZ31" s="410"/>
      <c r="TVA31" s="410"/>
      <c r="TVB31" s="410"/>
      <c r="TVC31" s="410"/>
      <c r="TVD31" s="410"/>
      <c r="TVE31" s="410"/>
      <c r="TVF31" s="410"/>
      <c r="TVG31" s="410"/>
      <c r="TVH31" s="410"/>
      <c r="TVI31" s="410"/>
      <c r="TVJ31" s="410"/>
      <c r="TVK31" s="410"/>
      <c r="TVL31" s="410"/>
      <c r="TVM31" s="410"/>
      <c r="TVN31" s="410"/>
      <c r="TVO31" s="410"/>
      <c r="TVP31" s="410"/>
      <c r="TVQ31" s="410"/>
      <c r="TVR31" s="410"/>
      <c r="TVS31" s="410"/>
      <c r="TVT31" s="410"/>
      <c r="TVU31" s="410"/>
      <c r="TVV31" s="410"/>
      <c r="TVW31" s="410"/>
      <c r="TVX31" s="410"/>
      <c r="TVY31" s="410"/>
      <c r="TVZ31" s="410"/>
      <c r="TWA31" s="410"/>
      <c r="TWB31" s="410"/>
      <c r="TWC31" s="410"/>
      <c r="TWD31" s="410"/>
      <c r="TWE31" s="410"/>
      <c r="TWF31" s="410"/>
      <c r="TWG31" s="410"/>
      <c r="TWH31" s="410"/>
      <c r="TWI31" s="410"/>
      <c r="TWJ31" s="410"/>
      <c r="TWK31" s="410"/>
      <c r="TWL31" s="410"/>
      <c r="TWM31" s="410"/>
      <c r="TWN31" s="410"/>
      <c r="TWO31" s="410"/>
      <c r="TWP31" s="410"/>
      <c r="TWQ31" s="410"/>
      <c r="TWR31" s="410"/>
      <c r="TWS31" s="410"/>
      <c r="TWT31" s="410"/>
      <c r="TWU31" s="410"/>
      <c r="TWV31" s="410"/>
      <c r="TWW31" s="410"/>
      <c r="TWX31" s="410"/>
      <c r="TWY31" s="410"/>
      <c r="TWZ31" s="410"/>
      <c r="TXA31" s="410"/>
      <c r="TXB31" s="410"/>
      <c r="TXC31" s="410"/>
      <c r="TXD31" s="410"/>
      <c r="TXE31" s="410"/>
      <c r="TXF31" s="410"/>
      <c r="TXG31" s="410"/>
      <c r="TXH31" s="410"/>
      <c r="TXI31" s="410"/>
      <c r="TXJ31" s="410"/>
      <c r="TXK31" s="410"/>
      <c r="TXL31" s="410"/>
      <c r="TXM31" s="410"/>
      <c r="TXN31" s="410"/>
      <c r="TXO31" s="410"/>
      <c r="TXP31" s="410"/>
      <c r="TXQ31" s="410"/>
      <c r="TXR31" s="410"/>
      <c r="TXS31" s="410"/>
      <c r="TXT31" s="410"/>
      <c r="TXU31" s="410"/>
      <c r="TXV31" s="410"/>
      <c r="TXW31" s="410"/>
      <c r="TXX31" s="410"/>
      <c r="TXY31" s="410"/>
      <c r="TXZ31" s="410"/>
      <c r="TYA31" s="410"/>
      <c r="TYB31" s="410"/>
      <c r="TYC31" s="410"/>
      <c r="TYD31" s="410"/>
      <c r="TYE31" s="410"/>
      <c r="TYF31" s="410"/>
      <c r="TYG31" s="410"/>
      <c r="TYH31" s="410"/>
      <c r="TYI31" s="410"/>
      <c r="TYJ31" s="410"/>
      <c r="TYK31" s="410"/>
      <c r="TYL31" s="410"/>
      <c r="TYM31" s="410"/>
      <c r="TYN31" s="410"/>
      <c r="TYO31" s="410"/>
      <c r="TYP31" s="410"/>
      <c r="TYQ31" s="410"/>
      <c r="TYR31" s="410"/>
      <c r="TYS31" s="410"/>
      <c r="TYT31" s="410"/>
      <c r="TYU31" s="410"/>
      <c r="TYV31" s="410"/>
      <c r="TYW31" s="410"/>
      <c r="TYX31" s="410"/>
      <c r="TYY31" s="410"/>
      <c r="TYZ31" s="410"/>
      <c r="TZA31" s="410"/>
      <c r="TZB31" s="410"/>
      <c r="TZC31" s="410"/>
      <c r="TZD31" s="410"/>
      <c r="TZE31" s="410"/>
      <c r="TZF31" s="410"/>
      <c r="TZG31" s="410"/>
      <c r="TZH31" s="410"/>
      <c r="TZI31" s="410"/>
      <c r="TZJ31" s="410"/>
      <c r="TZK31" s="410"/>
      <c r="TZL31" s="410"/>
      <c r="TZM31" s="410"/>
      <c r="TZN31" s="410"/>
      <c r="TZO31" s="410"/>
      <c r="TZP31" s="410"/>
      <c r="TZQ31" s="410"/>
      <c r="TZR31" s="410"/>
      <c r="TZS31" s="410"/>
      <c r="TZT31" s="410"/>
      <c r="TZU31" s="410"/>
      <c r="TZV31" s="410"/>
      <c r="TZW31" s="410"/>
      <c r="TZX31" s="410"/>
      <c r="TZY31" s="410"/>
      <c r="TZZ31" s="410"/>
      <c r="UAA31" s="410"/>
      <c r="UAB31" s="410"/>
      <c r="UAC31" s="410"/>
      <c r="UAD31" s="410"/>
      <c r="UAE31" s="410"/>
      <c r="UAF31" s="410"/>
      <c r="UAG31" s="410"/>
      <c r="UAH31" s="410"/>
      <c r="UAI31" s="410"/>
      <c r="UAJ31" s="410"/>
      <c r="UAK31" s="410"/>
      <c r="UAL31" s="410"/>
      <c r="UAM31" s="410"/>
      <c r="UAN31" s="410"/>
      <c r="UAO31" s="410"/>
      <c r="UAP31" s="410"/>
      <c r="UAQ31" s="410"/>
      <c r="UAR31" s="410"/>
      <c r="UAS31" s="410"/>
      <c r="UAT31" s="410"/>
      <c r="UAU31" s="410"/>
      <c r="UAV31" s="410"/>
      <c r="UAW31" s="410"/>
      <c r="UAX31" s="410"/>
      <c r="UAY31" s="410"/>
      <c r="UAZ31" s="410"/>
      <c r="UBA31" s="410"/>
      <c r="UBB31" s="410"/>
      <c r="UBC31" s="410"/>
      <c r="UBD31" s="410"/>
      <c r="UBE31" s="410"/>
      <c r="UBF31" s="410"/>
      <c r="UBG31" s="410"/>
      <c r="UBH31" s="410"/>
      <c r="UBI31" s="410"/>
      <c r="UBJ31" s="410"/>
      <c r="UBK31" s="410"/>
      <c r="UBL31" s="410"/>
      <c r="UBM31" s="410"/>
      <c r="UBN31" s="410"/>
      <c r="UBO31" s="410"/>
      <c r="UBP31" s="410"/>
      <c r="UBQ31" s="410"/>
      <c r="UBR31" s="410"/>
      <c r="UBS31" s="410"/>
      <c r="UBT31" s="410"/>
      <c r="UBU31" s="410"/>
      <c r="UBV31" s="410"/>
      <c r="UBW31" s="410"/>
      <c r="UBX31" s="410"/>
      <c r="UBY31" s="410"/>
      <c r="UBZ31" s="410"/>
      <c r="UCA31" s="410"/>
      <c r="UCB31" s="410"/>
      <c r="UCC31" s="410"/>
      <c r="UCD31" s="410"/>
      <c r="UCE31" s="410"/>
      <c r="UCF31" s="410"/>
      <c r="UCG31" s="410"/>
      <c r="UCH31" s="410"/>
      <c r="UCI31" s="410"/>
      <c r="UCJ31" s="410"/>
      <c r="UCK31" s="410"/>
      <c r="UCL31" s="410"/>
      <c r="UCM31" s="410"/>
      <c r="UCN31" s="410"/>
      <c r="UCO31" s="410"/>
      <c r="UCP31" s="410"/>
      <c r="UCQ31" s="410"/>
      <c r="UCR31" s="410"/>
      <c r="UCS31" s="410"/>
      <c r="UCT31" s="410"/>
      <c r="UCU31" s="410"/>
      <c r="UCV31" s="410"/>
      <c r="UCW31" s="410"/>
      <c r="UCX31" s="410"/>
      <c r="UCY31" s="410"/>
      <c r="UCZ31" s="410"/>
      <c r="UDA31" s="410"/>
      <c r="UDB31" s="410"/>
      <c r="UDC31" s="410"/>
      <c r="UDD31" s="410"/>
      <c r="UDE31" s="410"/>
      <c r="UDF31" s="410"/>
      <c r="UDG31" s="410"/>
      <c r="UDH31" s="410"/>
      <c r="UDI31" s="410"/>
      <c r="UDJ31" s="410"/>
      <c r="UDK31" s="410"/>
      <c r="UDL31" s="410"/>
      <c r="UDM31" s="410"/>
      <c r="UDN31" s="410"/>
      <c r="UDO31" s="410"/>
      <c r="UDP31" s="410"/>
      <c r="UDQ31" s="410"/>
      <c r="UDR31" s="410"/>
      <c r="UDS31" s="410"/>
      <c r="UDT31" s="410"/>
      <c r="UDU31" s="410"/>
      <c r="UDV31" s="410"/>
      <c r="UDW31" s="410"/>
      <c r="UDX31" s="410"/>
      <c r="UDY31" s="410"/>
      <c r="UDZ31" s="410"/>
      <c r="UEA31" s="410"/>
      <c r="UEB31" s="410"/>
      <c r="UEC31" s="410"/>
      <c r="UED31" s="410"/>
      <c r="UEE31" s="410"/>
      <c r="UEF31" s="410"/>
      <c r="UEG31" s="410"/>
      <c r="UEH31" s="410"/>
      <c r="UEI31" s="410"/>
      <c r="UEJ31" s="410"/>
      <c r="UEK31" s="410"/>
      <c r="UEL31" s="410"/>
      <c r="UEM31" s="410"/>
      <c r="UEN31" s="410"/>
      <c r="UEO31" s="410"/>
      <c r="UEP31" s="410"/>
      <c r="UEQ31" s="410"/>
      <c r="UER31" s="410"/>
      <c r="UES31" s="410"/>
      <c r="UET31" s="410"/>
      <c r="UEU31" s="410"/>
      <c r="UEV31" s="410"/>
      <c r="UEW31" s="410"/>
      <c r="UEX31" s="410"/>
      <c r="UEY31" s="410"/>
      <c r="UEZ31" s="410"/>
      <c r="UFA31" s="410"/>
      <c r="UFB31" s="410"/>
      <c r="UFC31" s="410"/>
      <c r="UFD31" s="410"/>
      <c r="UFE31" s="410"/>
      <c r="UFF31" s="410"/>
      <c r="UFG31" s="410"/>
      <c r="UFH31" s="410"/>
      <c r="UFI31" s="410"/>
      <c r="UFJ31" s="410"/>
      <c r="UFK31" s="410"/>
      <c r="UFL31" s="410"/>
      <c r="UFM31" s="410"/>
      <c r="UFN31" s="410"/>
      <c r="UFO31" s="410"/>
      <c r="UFP31" s="410"/>
      <c r="UFQ31" s="410"/>
      <c r="UFR31" s="410"/>
      <c r="UFS31" s="410"/>
      <c r="UFT31" s="410"/>
      <c r="UFU31" s="410"/>
      <c r="UFV31" s="410"/>
      <c r="UFW31" s="410"/>
      <c r="UFX31" s="410"/>
      <c r="UFY31" s="410"/>
      <c r="UFZ31" s="410"/>
      <c r="UGA31" s="410"/>
      <c r="UGB31" s="410"/>
      <c r="UGC31" s="410"/>
      <c r="UGD31" s="410"/>
      <c r="UGE31" s="410"/>
      <c r="UGF31" s="410"/>
      <c r="UGG31" s="410"/>
      <c r="UGH31" s="410"/>
      <c r="UGI31" s="410"/>
      <c r="UGJ31" s="410"/>
      <c r="UGK31" s="410"/>
      <c r="UGL31" s="410"/>
      <c r="UGM31" s="410"/>
      <c r="UGN31" s="410"/>
      <c r="UGO31" s="410"/>
      <c r="UGP31" s="410"/>
      <c r="UGQ31" s="410"/>
      <c r="UGR31" s="410"/>
      <c r="UGS31" s="410"/>
      <c r="UGT31" s="410"/>
      <c r="UGU31" s="410"/>
      <c r="UGV31" s="410"/>
      <c r="UGW31" s="410"/>
      <c r="UGX31" s="410"/>
      <c r="UGY31" s="410"/>
      <c r="UGZ31" s="410"/>
      <c r="UHA31" s="410"/>
      <c r="UHB31" s="410"/>
      <c r="UHC31" s="410"/>
      <c r="UHD31" s="410"/>
      <c r="UHE31" s="410"/>
      <c r="UHF31" s="410"/>
      <c r="UHG31" s="410"/>
      <c r="UHH31" s="410"/>
      <c r="UHI31" s="410"/>
      <c r="UHJ31" s="410"/>
      <c r="UHK31" s="410"/>
      <c r="UHL31" s="410"/>
      <c r="UHM31" s="410"/>
      <c r="UHN31" s="410"/>
      <c r="UHO31" s="410"/>
      <c r="UHP31" s="410"/>
      <c r="UHQ31" s="410"/>
      <c r="UHR31" s="410"/>
      <c r="UHS31" s="410"/>
      <c r="UHT31" s="410"/>
      <c r="UHU31" s="410"/>
      <c r="UHV31" s="410"/>
      <c r="UHW31" s="410"/>
      <c r="UHX31" s="410"/>
      <c r="UHY31" s="410"/>
      <c r="UHZ31" s="410"/>
      <c r="UIA31" s="410"/>
      <c r="UIB31" s="410"/>
      <c r="UIC31" s="410"/>
      <c r="UID31" s="410"/>
      <c r="UIE31" s="410"/>
      <c r="UIF31" s="410"/>
      <c r="UIG31" s="410"/>
      <c r="UIH31" s="410"/>
      <c r="UII31" s="410"/>
      <c r="UIJ31" s="410"/>
      <c r="UIK31" s="410"/>
      <c r="UIL31" s="410"/>
      <c r="UIM31" s="410"/>
      <c r="UIN31" s="410"/>
      <c r="UIO31" s="410"/>
      <c r="UIP31" s="410"/>
      <c r="UIQ31" s="410"/>
      <c r="UIR31" s="410"/>
      <c r="UIS31" s="410"/>
      <c r="UIT31" s="410"/>
      <c r="UIU31" s="410"/>
      <c r="UIV31" s="410"/>
      <c r="UIW31" s="410"/>
      <c r="UIX31" s="410"/>
      <c r="UIY31" s="410"/>
      <c r="UIZ31" s="410"/>
      <c r="UJA31" s="410"/>
      <c r="UJB31" s="410"/>
      <c r="UJC31" s="410"/>
      <c r="UJD31" s="410"/>
      <c r="UJE31" s="410"/>
      <c r="UJF31" s="410"/>
      <c r="UJG31" s="410"/>
      <c r="UJH31" s="410"/>
      <c r="UJI31" s="410"/>
      <c r="UJJ31" s="410"/>
      <c r="UJK31" s="410"/>
      <c r="UJL31" s="410"/>
      <c r="UJM31" s="410"/>
      <c r="UJN31" s="410"/>
      <c r="UJO31" s="410"/>
      <c r="UJP31" s="410"/>
      <c r="UJQ31" s="410"/>
      <c r="UJR31" s="410"/>
      <c r="UJS31" s="410"/>
      <c r="UJT31" s="410"/>
      <c r="UJU31" s="410"/>
      <c r="UJV31" s="410"/>
      <c r="UJW31" s="410"/>
      <c r="UJX31" s="410"/>
      <c r="UJY31" s="410"/>
      <c r="UJZ31" s="410"/>
      <c r="UKA31" s="410"/>
      <c r="UKB31" s="410"/>
      <c r="UKC31" s="410"/>
      <c r="UKD31" s="410"/>
      <c r="UKE31" s="410"/>
      <c r="UKF31" s="410"/>
      <c r="UKG31" s="410"/>
      <c r="UKH31" s="410"/>
      <c r="UKI31" s="410"/>
      <c r="UKJ31" s="410"/>
      <c r="UKK31" s="410"/>
      <c r="UKL31" s="410"/>
      <c r="UKM31" s="410"/>
      <c r="UKN31" s="410"/>
      <c r="UKO31" s="410"/>
      <c r="UKP31" s="410"/>
      <c r="UKQ31" s="410"/>
      <c r="UKR31" s="410"/>
      <c r="UKS31" s="410"/>
      <c r="UKT31" s="410"/>
      <c r="UKU31" s="410"/>
      <c r="UKV31" s="410"/>
      <c r="UKW31" s="410"/>
      <c r="UKX31" s="410"/>
      <c r="UKY31" s="410"/>
      <c r="UKZ31" s="410"/>
      <c r="ULA31" s="410"/>
      <c r="ULB31" s="410"/>
      <c r="ULC31" s="410"/>
      <c r="ULD31" s="410"/>
      <c r="ULE31" s="410"/>
      <c r="ULF31" s="410"/>
      <c r="ULG31" s="410"/>
      <c r="ULH31" s="410"/>
      <c r="ULI31" s="410"/>
      <c r="ULJ31" s="410"/>
      <c r="ULK31" s="410"/>
      <c r="ULL31" s="410"/>
      <c r="ULM31" s="410"/>
      <c r="ULN31" s="410"/>
      <c r="ULO31" s="410"/>
      <c r="ULP31" s="410"/>
      <c r="ULQ31" s="410"/>
      <c r="ULR31" s="410"/>
      <c r="ULS31" s="410"/>
      <c r="ULT31" s="410"/>
      <c r="ULU31" s="410"/>
      <c r="ULV31" s="410"/>
      <c r="ULW31" s="410"/>
      <c r="ULX31" s="410"/>
      <c r="ULY31" s="410"/>
      <c r="ULZ31" s="410"/>
      <c r="UMA31" s="410"/>
      <c r="UMB31" s="410"/>
      <c r="UMC31" s="410"/>
      <c r="UMD31" s="410"/>
      <c r="UME31" s="410"/>
      <c r="UMF31" s="410"/>
      <c r="UMG31" s="410"/>
      <c r="UMH31" s="410"/>
      <c r="UMI31" s="410"/>
      <c r="UMJ31" s="410"/>
      <c r="UMK31" s="410"/>
      <c r="UML31" s="410"/>
      <c r="UMM31" s="410"/>
      <c r="UMN31" s="410"/>
      <c r="UMO31" s="410"/>
      <c r="UMP31" s="410"/>
      <c r="UMQ31" s="410"/>
      <c r="UMR31" s="410"/>
      <c r="UMS31" s="410"/>
      <c r="UMT31" s="410"/>
      <c r="UMU31" s="410"/>
      <c r="UMV31" s="410"/>
      <c r="UMW31" s="410"/>
      <c r="UMX31" s="410"/>
      <c r="UMY31" s="410"/>
      <c r="UMZ31" s="410"/>
      <c r="UNA31" s="410"/>
      <c r="UNB31" s="410"/>
      <c r="UNC31" s="410"/>
      <c r="UND31" s="410"/>
      <c r="UNE31" s="410"/>
      <c r="UNF31" s="410"/>
      <c r="UNG31" s="410"/>
      <c r="UNH31" s="410"/>
      <c r="UNI31" s="410"/>
      <c r="UNJ31" s="410"/>
      <c r="UNK31" s="410"/>
      <c r="UNL31" s="410"/>
      <c r="UNM31" s="410"/>
      <c r="UNN31" s="410"/>
      <c r="UNO31" s="410"/>
      <c r="UNP31" s="410"/>
      <c r="UNQ31" s="410"/>
      <c r="UNR31" s="410"/>
      <c r="UNS31" s="410"/>
      <c r="UNT31" s="410"/>
      <c r="UNU31" s="410"/>
      <c r="UNV31" s="410"/>
      <c r="UNW31" s="410"/>
      <c r="UNX31" s="410"/>
      <c r="UNY31" s="410"/>
      <c r="UNZ31" s="410"/>
      <c r="UOA31" s="410"/>
      <c r="UOB31" s="410"/>
      <c r="UOC31" s="410"/>
      <c r="UOD31" s="410"/>
      <c r="UOE31" s="410"/>
      <c r="UOF31" s="410"/>
      <c r="UOG31" s="410"/>
      <c r="UOH31" s="410"/>
      <c r="UOI31" s="410"/>
      <c r="UOJ31" s="410"/>
      <c r="UOK31" s="410"/>
      <c r="UOL31" s="410"/>
      <c r="UOM31" s="410"/>
      <c r="UON31" s="410"/>
      <c r="UOO31" s="410"/>
      <c r="UOP31" s="410"/>
      <c r="UOQ31" s="410"/>
      <c r="UOR31" s="410"/>
      <c r="UOS31" s="410"/>
      <c r="UOT31" s="410"/>
      <c r="UOU31" s="410"/>
      <c r="UOV31" s="410"/>
      <c r="UOW31" s="410"/>
      <c r="UOX31" s="410"/>
      <c r="UOY31" s="410"/>
      <c r="UOZ31" s="410"/>
      <c r="UPA31" s="410"/>
      <c r="UPB31" s="410"/>
      <c r="UPC31" s="410"/>
      <c r="UPD31" s="410"/>
      <c r="UPE31" s="410"/>
      <c r="UPF31" s="410"/>
      <c r="UPG31" s="410"/>
      <c r="UPH31" s="410"/>
      <c r="UPI31" s="410"/>
      <c r="UPJ31" s="410"/>
      <c r="UPK31" s="410"/>
      <c r="UPL31" s="410"/>
      <c r="UPM31" s="410"/>
      <c r="UPN31" s="410"/>
      <c r="UPO31" s="410"/>
      <c r="UPP31" s="410"/>
      <c r="UPQ31" s="410"/>
      <c r="UPR31" s="410"/>
      <c r="UPS31" s="410"/>
      <c r="UPT31" s="410"/>
      <c r="UPU31" s="410"/>
      <c r="UPV31" s="410"/>
      <c r="UPW31" s="410"/>
      <c r="UPX31" s="410"/>
      <c r="UPY31" s="410"/>
      <c r="UPZ31" s="410"/>
      <c r="UQA31" s="410"/>
      <c r="UQB31" s="410"/>
      <c r="UQC31" s="410"/>
      <c r="UQD31" s="410"/>
      <c r="UQE31" s="410"/>
      <c r="UQF31" s="410"/>
      <c r="UQG31" s="410"/>
      <c r="UQH31" s="410"/>
      <c r="UQI31" s="410"/>
      <c r="UQJ31" s="410"/>
      <c r="UQK31" s="410"/>
      <c r="UQL31" s="410"/>
      <c r="UQM31" s="410"/>
      <c r="UQN31" s="410"/>
      <c r="UQO31" s="410"/>
      <c r="UQP31" s="410"/>
      <c r="UQQ31" s="410"/>
      <c r="UQR31" s="410"/>
      <c r="UQS31" s="410"/>
      <c r="UQT31" s="410"/>
      <c r="UQU31" s="410"/>
      <c r="UQV31" s="410"/>
      <c r="UQW31" s="410"/>
      <c r="UQX31" s="410"/>
      <c r="UQY31" s="410"/>
      <c r="UQZ31" s="410"/>
      <c r="URA31" s="410"/>
      <c r="URB31" s="410"/>
      <c r="URC31" s="410"/>
      <c r="URD31" s="410"/>
      <c r="URE31" s="410"/>
      <c r="URF31" s="410"/>
      <c r="URG31" s="410"/>
      <c r="URH31" s="410"/>
      <c r="URI31" s="410"/>
      <c r="URJ31" s="410"/>
      <c r="URK31" s="410"/>
      <c r="URL31" s="410"/>
      <c r="URM31" s="410"/>
      <c r="URN31" s="410"/>
      <c r="URO31" s="410"/>
      <c r="URP31" s="410"/>
      <c r="URQ31" s="410"/>
      <c r="URR31" s="410"/>
      <c r="URS31" s="410"/>
      <c r="URT31" s="410"/>
      <c r="URU31" s="410"/>
      <c r="URV31" s="410"/>
      <c r="URW31" s="410"/>
      <c r="URX31" s="410"/>
      <c r="URY31" s="410"/>
      <c r="URZ31" s="410"/>
      <c r="USA31" s="410"/>
      <c r="USB31" s="410"/>
      <c r="USC31" s="410"/>
      <c r="USD31" s="410"/>
      <c r="USE31" s="410"/>
      <c r="USF31" s="410"/>
      <c r="USG31" s="410"/>
      <c r="USH31" s="410"/>
      <c r="USI31" s="410"/>
      <c r="USJ31" s="410"/>
      <c r="USK31" s="410"/>
      <c r="USL31" s="410"/>
      <c r="USM31" s="410"/>
      <c r="USN31" s="410"/>
      <c r="USO31" s="410"/>
      <c r="USP31" s="410"/>
      <c r="USQ31" s="410"/>
      <c r="USR31" s="410"/>
      <c r="USS31" s="410"/>
      <c r="UST31" s="410"/>
      <c r="USU31" s="410"/>
      <c r="USV31" s="410"/>
      <c r="USW31" s="410"/>
      <c r="USX31" s="410"/>
      <c r="USY31" s="410"/>
      <c r="USZ31" s="410"/>
      <c r="UTA31" s="410"/>
      <c r="UTB31" s="410"/>
      <c r="UTC31" s="410"/>
      <c r="UTD31" s="410"/>
      <c r="UTE31" s="410"/>
      <c r="UTF31" s="410"/>
      <c r="UTG31" s="410"/>
      <c r="UTH31" s="410"/>
      <c r="UTI31" s="410"/>
      <c r="UTJ31" s="410"/>
      <c r="UTK31" s="410"/>
      <c r="UTL31" s="410"/>
      <c r="UTM31" s="410"/>
      <c r="UTN31" s="410"/>
      <c r="UTO31" s="410"/>
      <c r="UTP31" s="410"/>
      <c r="UTQ31" s="410"/>
      <c r="UTR31" s="410"/>
      <c r="UTS31" s="410"/>
      <c r="UTT31" s="410"/>
      <c r="UTU31" s="410"/>
      <c r="UTV31" s="410"/>
      <c r="UTW31" s="410"/>
      <c r="UTX31" s="410"/>
      <c r="UTY31" s="410"/>
      <c r="UTZ31" s="410"/>
      <c r="UUA31" s="410"/>
      <c r="UUB31" s="410"/>
      <c r="UUC31" s="410"/>
      <c r="UUD31" s="410"/>
      <c r="UUE31" s="410"/>
      <c r="UUF31" s="410"/>
      <c r="UUG31" s="410"/>
      <c r="UUH31" s="410"/>
      <c r="UUI31" s="410"/>
      <c r="UUJ31" s="410"/>
      <c r="UUK31" s="410"/>
      <c r="UUL31" s="410"/>
      <c r="UUM31" s="410"/>
      <c r="UUN31" s="410"/>
      <c r="UUO31" s="410"/>
      <c r="UUP31" s="410"/>
      <c r="UUQ31" s="410"/>
      <c r="UUR31" s="410"/>
      <c r="UUS31" s="410"/>
      <c r="UUT31" s="410"/>
      <c r="UUU31" s="410"/>
      <c r="UUV31" s="410"/>
      <c r="UUW31" s="410"/>
      <c r="UUX31" s="410"/>
      <c r="UUY31" s="410"/>
      <c r="UUZ31" s="410"/>
      <c r="UVA31" s="410"/>
      <c r="UVB31" s="410"/>
      <c r="UVC31" s="410"/>
      <c r="UVD31" s="410"/>
      <c r="UVE31" s="410"/>
      <c r="UVF31" s="410"/>
      <c r="UVG31" s="410"/>
      <c r="UVH31" s="410"/>
      <c r="UVI31" s="410"/>
      <c r="UVJ31" s="410"/>
      <c r="UVK31" s="410"/>
      <c r="UVL31" s="410"/>
      <c r="UVM31" s="410"/>
      <c r="UVN31" s="410"/>
      <c r="UVO31" s="410"/>
      <c r="UVP31" s="410"/>
      <c r="UVQ31" s="410"/>
      <c r="UVR31" s="410"/>
      <c r="UVS31" s="410"/>
      <c r="UVT31" s="410"/>
      <c r="UVU31" s="410"/>
      <c r="UVV31" s="410"/>
      <c r="UVW31" s="410"/>
      <c r="UVX31" s="410"/>
      <c r="UVY31" s="410"/>
      <c r="UVZ31" s="410"/>
      <c r="UWA31" s="410"/>
      <c r="UWB31" s="410"/>
      <c r="UWC31" s="410"/>
      <c r="UWD31" s="410"/>
      <c r="UWE31" s="410"/>
      <c r="UWF31" s="410"/>
      <c r="UWG31" s="410"/>
      <c r="UWH31" s="410"/>
      <c r="UWI31" s="410"/>
      <c r="UWJ31" s="410"/>
      <c r="UWK31" s="410"/>
      <c r="UWL31" s="410"/>
      <c r="UWM31" s="410"/>
      <c r="UWN31" s="410"/>
      <c r="UWO31" s="410"/>
      <c r="UWP31" s="410"/>
      <c r="UWQ31" s="410"/>
      <c r="UWR31" s="410"/>
      <c r="UWS31" s="410"/>
      <c r="UWT31" s="410"/>
      <c r="UWU31" s="410"/>
      <c r="UWV31" s="410"/>
      <c r="UWW31" s="410"/>
      <c r="UWX31" s="410"/>
      <c r="UWY31" s="410"/>
      <c r="UWZ31" s="410"/>
      <c r="UXA31" s="410"/>
      <c r="UXB31" s="410"/>
      <c r="UXC31" s="410"/>
      <c r="UXD31" s="410"/>
      <c r="UXE31" s="410"/>
      <c r="UXF31" s="410"/>
      <c r="UXG31" s="410"/>
      <c r="UXH31" s="410"/>
      <c r="UXI31" s="410"/>
      <c r="UXJ31" s="410"/>
      <c r="UXK31" s="410"/>
      <c r="UXL31" s="410"/>
      <c r="UXM31" s="410"/>
      <c r="UXN31" s="410"/>
      <c r="UXO31" s="410"/>
      <c r="UXP31" s="410"/>
      <c r="UXQ31" s="410"/>
      <c r="UXR31" s="410"/>
      <c r="UXS31" s="410"/>
      <c r="UXT31" s="410"/>
      <c r="UXU31" s="410"/>
      <c r="UXV31" s="410"/>
      <c r="UXW31" s="410"/>
      <c r="UXX31" s="410"/>
      <c r="UXY31" s="410"/>
      <c r="UXZ31" s="410"/>
      <c r="UYA31" s="410"/>
      <c r="UYB31" s="410"/>
      <c r="UYC31" s="410"/>
      <c r="UYD31" s="410"/>
      <c r="UYE31" s="410"/>
      <c r="UYF31" s="410"/>
      <c r="UYG31" s="410"/>
      <c r="UYH31" s="410"/>
      <c r="UYI31" s="410"/>
      <c r="UYJ31" s="410"/>
      <c r="UYK31" s="410"/>
      <c r="UYL31" s="410"/>
      <c r="UYM31" s="410"/>
      <c r="UYN31" s="410"/>
      <c r="UYO31" s="410"/>
      <c r="UYP31" s="410"/>
      <c r="UYQ31" s="410"/>
      <c r="UYR31" s="410"/>
      <c r="UYS31" s="410"/>
      <c r="UYT31" s="410"/>
      <c r="UYU31" s="410"/>
      <c r="UYV31" s="410"/>
      <c r="UYW31" s="410"/>
      <c r="UYX31" s="410"/>
      <c r="UYY31" s="410"/>
      <c r="UYZ31" s="410"/>
      <c r="UZA31" s="410"/>
      <c r="UZB31" s="410"/>
      <c r="UZC31" s="410"/>
      <c r="UZD31" s="410"/>
      <c r="UZE31" s="410"/>
      <c r="UZF31" s="410"/>
      <c r="UZG31" s="410"/>
      <c r="UZH31" s="410"/>
      <c r="UZI31" s="410"/>
      <c r="UZJ31" s="410"/>
      <c r="UZK31" s="410"/>
      <c r="UZL31" s="410"/>
      <c r="UZM31" s="410"/>
      <c r="UZN31" s="410"/>
      <c r="UZO31" s="410"/>
      <c r="UZP31" s="410"/>
      <c r="UZQ31" s="410"/>
      <c r="UZR31" s="410"/>
      <c r="UZS31" s="410"/>
      <c r="UZT31" s="410"/>
      <c r="UZU31" s="410"/>
      <c r="UZV31" s="410"/>
      <c r="UZW31" s="410"/>
      <c r="UZX31" s="410"/>
      <c r="UZY31" s="410"/>
      <c r="UZZ31" s="410"/>
      <c r="VAA31" s="410"/>
      <c r="VAB31" s="410"/>
      <c r="VAC31" s="410"/>
      <c r="VAD31" s="410"/>
      <c r="VAE31" s="410"/>
      <c r="VAF31" s="410"/>
      <c r="VAG31" s="410"/>
      <c r="VAH31" s="410"/>
      <c r="VAI31" s="410"/>
      <c r="VAJ31" s="410"/>
      <c r="VAK31" s="410"/>
      <c r="VAL31" s="410"/>
      <c r="VAM31" s="410"/>
      <c r="VAN31" s="410"/>
      <c r="VAO31" s="410"/>
      <c r="VAP31" s="410"/>
      <c r="VAQ31" s="410"/>
      <c r="VAR31" s="410"/>
      <c r="VAS31" s="410"/>
      <c r="VAT31" s="410"/>
      <c r="VAU31" s="410"/>
      <c r="VAV31" s="410"/>
      <c r="VAW31" s="410"/>
      <c r="VAX31" s="410"/>
      <c r="VAY31" s="410"/>
      <c r="VAZ31" s="410"/>
      <c r="VBA31" s="410"/>
      <c r="VBB31" s="410"/>
      <c r="VBC31" s="410"/>
      <c r="VBD31" s="410"/>
      <c r="VBE31" s="410"/>
      <c r="VBF31" s="410"/>
      <c r="VBG31" s="410"/>
      <c r="VBH31" s="410"/>
      <c r="VBI31" s="410"/>
      <c r="VBJ31" s="410"/>
      <c r="VBK31" s="410"/>
      <c r="VBL31" s="410"/>
      <c r="VBM31" s="410"/>
      <c r="VBN31" s="410"/>
      <c r="VBO31" s="410"/>
      <c r="VBP31" s="410"/>
      <c r="VBQ31" s="410"/>
      <c r="VBR31" s="410"/>
      <c r="VBS31" s="410"/>
      <c r="VBT31" s="410"/>
      <c r="VBU31" s="410"/>
      <c r="VBV31" s="410"/>
      <c r="VBW31" s="410"/>
      <c r="VBX31" s="410"/>
      <c r="VBY31" s="410"/>
      <c r="VBZ31" s="410"/>
      <c r="VCA31" s="410"/>
      <c r="VCB31" s="410"/>
      <c r="VCC31" s="410"/>
      <c r="VCD31" s="410"/>
      <c r="VCE31" s="410"/>
      <c r="VCF31" s="410"/>
      <c r="VCG31" s="410"/>
      <c r="VCH31" s="410"/>
      <c r="VCI31" s="410"/>
      <c r="VCJ31" s="410"/>
      <c r="VCK31" s="410"/>
      <c r="VCL31" s="410"/>
      <c r="VCM31" s="410"/>
      <c r="VCN31" s="410"/>
      <c r="VCO31" s="410"/>
      <c r="VCP31" s="410"/>
      <c r="VCQ31" s="410"/>
      <c r="VCR31" s="410"/>
      <c r="VCS31" s="410"/>
      <c r="VCT31" s="410"/>
      <c r="VCU31" s="410"/>
      <c r="VCV31" s="410"/>
      <c r="VCW31" s="410"/>
      <c r="VCX31" s="410"/>
      <c r="VCY31" s="410"/>
      <c r="VCZ31" s="410"/>
      <c r="VDA31" s="410"/>
      <c r="VDB31" s="410"/>
      <c r="VDC31" s="410"/>
      <c r="VDD31" s="410"/>
      <c r="VDE31" s="410"/>
      <c r="VDF31" s="410"/>
      <c r="VDG31" s="410"/>
      <c r="VDH31" s="410"/>
      <c r="VDI31" s="410"/>
      <c r="VDJ31" s="410"/>
      <c r="VDK31" s="410"/>
      <c r="VDL31" s="410"/>
      <c r="VDM31" s="410"/>
      <c r="VDN31" s="410"/>
      <c r="VDO31" s="410"/>
      <c r="VDP31" s="410"/>
      <c r="VDQ31" s="410"/>
      <c r="VDR31" s="410"/>
      <c r="VDS31" s="410"/>
      <c r="VDT31" s="410"/>
      <c r="VDU31" s="410"/>
      <c r="VDV31" s="410"/>
      <c r="VDW31" s="410"/>
      <c r="VDX31" s="410"/>
      <c r="VDY31" s="410"/>
      <c r="VDZ31" s="410"/>
      <c r="VEA31" s="410"/>
      <c r="VEB31" s="410"/>
      <c r="VEC31" s="410"/>
      <c r="VED31" s="410"/>
      <c r="VEE31" s="410"/>
      <c r="VEF31" s="410"/>
      <c r="VEG31" s="410"/>
      <c r="VEH31" s="410"/>
      <c r="VEI31" s="410"/>
      <c r="VEJ31" s="410"/>
      <c r="VEK31" s="410"/>
      <c r="VEL31" s="410"/>
      <c r="VEM31" s="410"/>
      <c r="VEN31" s="410"/>
      <c r="VEO31" s="410"/>
      <c r="VEP31" s="410"/>
      <c r="VEQ31" s="410"/>
      <c r="VER31" s="410"/>
      <c r="VES31" s="410"/>
      <c r="VET31" s="410"/>
      <c r="VEU31" s="410"/>
      <c r="VEV31" s="410"/>
      <c r="VEW31" s="410"/>
      <c r="VEX31" s="410"/>
      <c r="VEY31" s="410"/>
      <c r="VEZ31" s="410"/>
      <c r="VFA31" s="410"/>
      <c r="VFB31" s="410"/>
      <c r="VFC31" s="410"/>
      <c r="VFD31" s="410"/>
      <c r="VFE31" s="410"/>
      <c r="VFF31" s="410"/>
      <c r="VFG31" s="410"/>
      <c r="VFH31" s="410"/>
      <c r="VFI31" s="410"/>
      <c r="VFJ31" s="410"/>
      <c r="VFK31" s="410"/>
      <c r="VFL31" s="410"/>
      <c r="VFM31" s="410"/>
      <c r="VFN31" s="410"/>
      <c r="VFO31" s="410"/>
      <c r="VFP31" s="410"/>
      <c r="VFQ31" s="410"/>
      <c r="VFR31" s="410"/>
      <c r="VFS31" s="410"/>
      <c r="VFT31" s="410"/>
      <c r="VFU31" s="410"/>
      <c r="VFV31" s="410"/>
      <c r="VFW31" s="410"/>
      <c r="VFX31" s="410"/>
      <c r="VFY31" s="410"/>
      <c r="VFZ31" s="410"/>
      <c r="VGA31" s="410"/>
      <c r="VGB31" s="410"/>
      <c r="VGC31" s="410"/>
      <c r="VGD31" s="410"/>
      <c r="VGE31" s="410"/>
      <c r="VGF31" s="410"/>
      <c r="VGG31" s="410"/>
      <c r="VGH31" s="410"/>
      <c r="VGI31" s="410"/>
      <c r="VGJ31" s="410"/>
      <c r="VGK31" s="410"/>
      <c r="VGL31" s="410"/>
      <c r="VGM31" s="410"/>
      <c r="VGN31" s="410"/>
      <c r="VGO31" s="410"/>
      <c r="VGP31" s="410"/>
      <c r="VGQ31" s="410"/>
      <c r="VGR31" s="410"/>
      <c r="VGS31" s="410"/>
      <c r="VGT31" s="410"/>
      <c r="VGU31" s="410"/>
      <c r="VGV31" s="410"/>
      <c r="VGW31" s="410"/>
      <c r="VGX31" s="410"/>
      <c r="VGY31" s="410"/>
      <c r="VGZ31" s="410"/>
      <c r="VHA31" s="410"/>
      <c r="VHB31" s="410"/>
      <c r="VHC31" s="410"/>
      <c r="VHD31" s="410"/>
      <c r="VHE31" s="410"/>
      <c r="VHF31" s="410"/>
      <c r="VHG31" s="410"/>
      <c r="VHH31" s="410"/>
      <c r="VHI31" s="410"/>
      <c r="VHJ31" s="410"/>
      <c r="VHK31" s="410"/>
      <c r="VHL31" s="410"/>
      <c r="VHM31" s="410"/>
      <c r="VHN31" s="410"/>
      <c r="VHO31" s="410"/>
      <c r="VHP31" s="410"/>
      <c r="VHQ31" s="410"/>
      <c r="VHR31" s="410"/>
      <c r="VHS31" s="410"/>
      <c r="VHT31" s="410"/>
      <c r="VHU31" s="410"/>
      <c r="VHV31" s="410"/>
      <c r="VHW31" s="410"/>
      <c r="VHX31" s="410"/>
      <c r="VHY31" s="410"/>
      <c r="VHZ31" s="410"/>
      <c r="VIA31" s="410"/>
      <c r="VIB31" s="410"/>
      <c r="VIC31" s="410"/>
      <c r="VID31" s="410"/>
      <c r="VIE31" s="410"/>
      <c r="VIF31" s="410"/>
      <c r="VIG31" s="410"/>
      <c r="VIH31" s="410"/>
      <c r="VII31" s="410"/>
      <c r="VIJ31" s="410"/>
      <c r="VIK31" s="410"/>
      <c r="VIL31" s="410"/>
      <c r="VIM31" s="410"/>
      <c r="VIN31" s="410"/>
      <c r="VIO31" s="410"/>
      <c r="VIP31" s="410"/>
      <c r="VIQ31" s="410"/>
      <c r="VIR31" s="410"/>
      <c r="VIS31" s="410"/>
      <c r="VIT31" s="410"/>
      <c r="VIU31" s="410"/>
      <c r="VIV31" s="410"/>
      <c r="VIW31" s="410"/>
      <c r="VIX31" s="410"/>
      <c r="VIY31" s="410"/>
      <c r="VIZ31" s="410"/>
      <c r="VJA31" s="410"/>
      <c r="VJB31" s="410"/>
      <c r="VJC31" s="410"/>
      <c r="VJD31" s="410"/>
      <c r="VJE31" s="410"/>
      <c r="VJF31" s="410"/>
      <c r="VJG31" s="410"/>
      <c r="VJH31" s="410"/>
      <c r="VJI31" s="410"/>
      <c r="VJJ31" s="410"/>
      <c r="VJK31" s="410"/>
      <c r="VJL31" s="410"/>
      <c r="VJM31" s="410"/>
      <c r="VJN31" s="410"/>
      <c r="VJO31" s="410"/>
      <c r="VJP31" s="410"/>
      <c r="VJQ31" s="410"/>
      <c r="VJR31" s="410"/>
      <c r="VJS31" s="410"/>
      <c r="VJT31" s="410"/>
      <c r="VJU31" s="410"/>
      <c r="VJV31" s="410"/>
      <c r="VJW31" s="410"/>
      <c r="VJX31" s="410"/>
      <c r="VJY31" s="410"/>
      <c r="VJZ31" s="410"/>
      <c r="VKA31" s="410"/>
      <c r="VKB31" s="410"/>
      <c r="VKC31" s="410"/>
      <c r="VKD31" s="410"/>
      <c r="VKE31" s="410"/>
      <c r="VKF31" s="410"/>
      <c r="VKG31" s="410"/>
      <c r="VKH31" s="410"/>
      <c r="VKI31" s="410"/>
      <c r="VKJ31" s="410"/>
      <c r="VKK31" s="410"/>
      <c r="VKL31" s="410"/>
      <c r="VKM31" s="410"/>
      <c r="VKN31" s="410"/>
      <c r="VKO31" s="410"/>
      <c r="VKP31" s="410"/>
      <c r="VKQ31" s="410"/>
      <c r="VKR31" s="410"/>
      <c r="VKS31" s="410"/>
      <c r="VKT31" s="410"/>
      <c r="VKU31" s="410"/>
      <c r="VKV31" s="410"/>
      <c r="VKW31" s="410"/>
      <c r="VKX31" s="410"/>
      <c r="VKY31" s="410"/>
      <c r="VKZ31" s="410"/>
      <c r="VLA31" s="410"/>
      <c r="VLB31" s="410"/>
      <c r="VLC31" s="410"/>
      <c r="VLD31" s="410"/>
      <c r="VLE31" s="410"/>
      <c r="VLF31" s="410"/>
      <c r="VLG31" s="410"/>
      <c r="VLH31" s="410"/>
      <c r="VLI31" s="410"/>
      <c r="VLJ31" s="410"/>
      <c r="VLK31" s="410"/>
      <c r="VLL31" s="410"/>
      <c r="VLM31" s="410"/>
      <c r="VLN31" s="410"/>
      <c r="VLO31" s="410"/>
      <c r="VLP31" s="410"/>
      <c r="VLQ31" s="410"/>
      <c r="VLR31" s="410"/>
      <c r="VLS31" s="410"/>
      <c r="VLT31" s="410"/>
      <c r="VLU31" s="410"/>
      <c r="VLV31" s="410"/>
      <c r="VLW31" s="410"/>
      <c r="VLX31" s="410"/>
      <c r="VLY31" s="410"/>
      <c r="VLZ31" s="410"/>
      <c r="VMA31" s="410"/>
      <c r="VMB31" s="410"/>
      <c r="VMC31" s="410"/>
      <c r="VMD31" s="410"/>
      <c r="VME31" s="410"/>
      <c r="VMF31" s="410"/>
      <c r="VMG31" s="410"/>
      <c r="VMH31" s="410"/>
      <c r="VMI31" s="410"/>
      <c r="VMJ31" s="410"/>
      <c r="VMK31" s="410"/>
      <c r="VML31" s="410"/>
      <c r="VMM31" s="410"/>
      <c r="VMN31" s="410"/>
      <c r="VMO31" s="410"/>
      <c r="VMP31" s="410"/>
      <c r="VMQ31" s="410"/>
      <c r="VMR31" s="410"/>
      <c r="VMS31" s="410"/>
      <c r="VMT31" s="410"/>
      <c r="VMU31" s="410"/>
      <c r="VMV31" s="410"/>
      <c r="VMW31" s="410"/>
      <c r="VMX31" s="410"/>
      <c r="VMY31" s="410"/>
      <c r="VMZ31" s="410"/>
      <c r="VNA31" s="410"/>
      <c r="VNB31" s="410"/>
      <c r="VNC31" s="410"/>
      <c r="VND31" s="410"/>
      <c r="VNE31" s="410"/>
      <c r="VNF31" s="410"/>
      <c r="VNG31" s="410"/>
      <c r="VNH31" s="410"/>
      <c r="VNI31" s="410"/>
      <c r="VNJ31" s="410"/>
      <c r="VNK31" s="410"/>
      <c r="VNL31" s="410"/>
      <c r="VNM31" s="410"/>
      <c r="VNN31" s="410"/>
      <c r="VNO31" s="410"/>
      <c r="VNP31" s="410"/>
      <c r="VNQ31" s="410"/>
      <c r="VNR31" s="410"/>
      <c r="VNS31" s="410"/>
      <c r="VNT31" s="410"/>
      <c r="VNU31" s="410"/>
      <c r="VNV31" s="410"/>
      <c r="VNW31" s="410"/>
      <c r="VNX31" s="410"/>
      <c r="VNY31" s="410"/>
      <c r="VNZ31" s="410"/>
      <c r="VOA31" s="410"/>
      <c r="VOB31" s="410"/>
      <c r="VOC31" s="410"/>
      <c r="VOD31" s="410"/>
      <c r="VOE31" s="410"/>
      <c r="VOF31" s="410"/>
      <c r="VOG31" s="410"/>
      <c r="VOH31" s="410"/>
      <c r="VOI31" s="410"/>
      <c r="VOJ31" s="410"/>
      <c r="VOK31" s="410"/>
      <c r="VOL31" s="410"/>
      <c r="VOM31" s="410"/>
      <c r="VON31" s="410"/>
      <c r="VOO31" s="410"/>
      <c r="VOP31" s="410"/>
      <c r="VOQ31" s="410"/>
      <c r="VOR31" s="410"/>
      <c r="VOS31" s="410"/>
      <c r="VOT31" s="410"/>
      <c r="VOU31" s="410"/>
      <c r="VOV31" s="410"/>
      <c r="VOW31" s="410"/>
      <c r="VOX31" s="410"/>
      <c r="VOY31" s="410"/>
      <c r="VOZ31" s="410"/>
      <c r="VPA31" s="410"/>
      <c r="VPB31" s="410"/>
      <c r="VPC31" s="410"/>
      <c r="VPD31" s="410"/>
      <c r="VPE31" s="410"/>
      <c r="VPF31" s="410"/>
      <c r="VPG31" s="410"/>
      <c r="VPH31" s="410"/>
      <c r="VPI31" s="410"/>
      <c r="VPJ31" s="410"/>
      <c r="VPK31" s="410"/>
      <c r="VPL31" s="410"/>
      <c r="VPM31" s="410"/>
      <c r="VPN31" s="410"/>
      <c r="VPO31" s="410"/>
      <c r="VPP31" s="410"/>
      <c r="VPQ31" s="410"/>
      <c r="VPR31" s="410"/>
      <c r="VPS31" s="410"/>
      <c r="VPT31" s="410"/>
      <c r="VPU31" s="410"/>
      <c r="VPV31" s="410"/>
      <c r="VPW31" s="410"/>
      <c r="VPX31" s="410"/>
      <c r="VPY31" s="410"/>
      <c r="VPZ31" s="410"/>
      <c r="VQA31" s="410"/>
      <c r="VQB31" s="410"/>
      <c r="VQC31" s="410"/>
      <c r="VQD31" s="410"/>
      <c r="VQE31" s="410"/>
      <c r="VQF31" s="410"/>
      <c r="VQG31" s="410"/>
      <c r="VQH31" s="410"/>
      <c r="VQI31" s="410"/>
      <c r="VQJ31" s="410"/>
      <c r="VQK31" s="410"/>
      <c r="VQL31" s="410"/>
      <c r="VQM31" s="410"/>
      <c r="VQN31" s="410"/>
      <c r="VQO31" s="410"/>
      <c r="VQP31" s="410"/>
      <c r="VQQ31" s="410"/>
      <c r="VQR31" s="410"/>
      <c r="VQS31" s="410"/>
      <c r="VQT31" s="410"/>
      <c r="VQU31" s="410"/>
      <c r="VQV31" s="410"/>
      <c r="VQW31" s="410"/>
      <c r="VQX31" s="410"/>
      <c r="VQY31" s="410"/>
      <c r="VQZ31" s="410"/>
      <c r="VRA31" s="410"/>
      <c r="VRB31" s="410"/>
      <c r="VRC31" s="410"/>
      <c r="VRD31" s="410"/>
      <c r="VRE31" s="410"/>
      <c r="VRF31" s="410"/>
      <c r="VRG31" s="410"/>
      <c r="VRH31" s="410"/>
      <c r="VRI31" s="410"/>
      <c r="VRJ31" s="410"/>
      <c r="VRK31" s="410"/>
      <c r="VRL31" s="410"/>
      <c r="VRM31" s="410"/>
      <c r="VRN31" s="410"/>
      <c r="VRO31" s="410"/>
      <c r="VRP31" s="410"/>
      <c r="VRQ31" s="410"/>
      <c r="VRR31" s="410"/>
      <c r="VRS31" s="410"/>
      <c r="VRT31" s="410"/>
      <c r="VRU31" s="410"/>
      <c r="VRV31" s="410"/>
      <c r="VRW31" s="410"/>
      <c r="VRX31" s="410"/>
      <c r="VRY31" s="410"/>
      <c r="VRZ31" s="410"/>
      <c r="VSA31" s="410"/>
      <c r="VSB31" s="410"/>
      <c r="VSC31" s="410"/>
      <c r="VSD31" s="410"/>
      <c r="VSE31" s="410"/>
      <c r="VSF31" s="410"/>
      <c r="VSG31" s="410"/>
      <c r="VSH31" s="410"/>
      <c r="VSI31" s="410"/>
      <c r="VSJ31" s="410"/>
      <c r="VSK31" s="410"/>
      <c r="VSL31" s="410"/>
      <c r="VSM31" s="410"/>
      <c r="VSN31" s="410"/>
      <c r="VSO31" s="410"/>
      <c r="VSP31" s="410"/>
      <c r="VSQ31" s="410"/>
      <c r="VSR31" s="410"/>
      <c r="VSS31" s="410"/>
      <c r="VST31" s="410"/>
      <c r="VSU31" s="410"/>
      <c r="VSV31" s="410"/>
      <c r="VSW31" s="410"/>
      <c r="VSX31" s="410"/>
      <c r="VSY31" s="410"/>
      <c r="VSZ31" s="410"/>
      <c r="VTA31" s="410"/>
      <c r="VTB31" s="410"/>
      <c r="VTC31" s="410"/>
      <c r="VTD31" s="410"/>
      <c r="VTE31" s="410"/>
      <c r="VTF31" s="410"/>
      <c r="VTG31" s="410"/>
      <c r="VTH31" s="410"/>
      <c r="VTI31" s="410"/>
      <c r="VTJ31" s="410"/>
      <c r="VTK31" s="410"/>
      <c r="VTL31" s="410"/>
      <c r="VTM31" s="410"/>
      <c r="VTN31" s="410"/>
      <c r="VTO31" s="410"/>
      <c r="VTP31" s="410"/>
      <c r="VTQ31" s="410"/>
      <c r="VTR31" s="410"/>
      <c r="VTS31" s="410"/>
      <c r="VTT31" s="410"/>
      <c r="VTU31" s="410"/>
      <c r="VTV31" s="410"/>
      <c r="VTW31" s="410"/>
      <c r="VTX31" s="410"/>
      <c r="VTY31" s="410"/>
      <c r="VTZ31" s="410"/>
      <c r="VUA31" s="410"/>
      <c r="VUB31" s="410"/>
      <c r="VUC31" s="410"/>
      <c r="VUD31" s="410"/>
      <c r="VUE31" s="410"/>
      <c r="VUF31" s="410"/>
      <c r="VUG31" s="410"/>
      <c r="VUH31" s="410"/>
      <c r="VUI31" s="410"/>
      <c r="VUJ31" s="410"/>
      <c r="VUK31" s="410"/>
      <c r="VUL31" s="410"/>
      <c r="VUM31" s="410"/>
      <c r="VUN31" s="410"/>
      <c r="VUO31" s="410"/>
      <c r="VUP31" s="410"/>
      <c r="VUQ31" s="410"/>
      <c r="VUR31" s="410"/>
      <c r="VUS31" s="410"/>
      <c r="VUT31" s="410"/>
      <c r="VUU31" s="410"/>
      <c r="VUV31" s="410"/>
      <c r="VUW31" s="410"/>
      <c r="VUX31" s="410"/>
      <c r="VUY31" s="410"/>
      <c r="VUZ31" s="410"/>
      <c r="VVA31" s="410"/>
      <c r="VVB31" s="410"/>
      <c r="VVC31" s="410"/>
      <c r="VVD31" s="410"/>
      <c r="VVE31" s="410"/>
      <c r="VVF31" s="410"/>
      <c r="VVG31" s="410"/>
      <c r="VVH31" s="410"/>
      <c r="VVI31" s="410"/>
      <c r="VVJ31" s="410"/>
      <c r="VVK31" s="410"/>
      <c r="VVL31" s="410"/>
      <c r="VVM31" s="410"/>
      <c r="VVN31" s="410"/>
      <c r="VVO31" s="410"/>
      <c r="VVP31" s="410"/>
      <c r="VVQ31" s="410"/>
      <c r="VVR31" s="410"/>
      <c r="VVS31" s="410"/>
      <c r="VVT31" s="410"/>
      <c r="VVU31" s="410"/>
      <c r="VVV31" s="410"/>
      <c r="VVW31" s="410"/>
      <c r="VVX31" s="410"/>
      <c r="VVY31" s="410"/>
      <c r="VVZ31" s="410"/>
      <c r="VWA31" s="410"/>
      <c r="VWB31" s="410"/>
      <c r="VWC31" s="410"/>
      <c r="VWD31" s="410"/>
      <c r="VWE31" s="410"/>
      <c r="VWF31" s="410"/>
      <c r="VWG31" s="410"/>
      <c r="VWH31" s="410"/>
      <c r="VWI31" s="410"/>
      <c r="VWJ31" s="410"/>
      <c r="VWK31" s="410"/>
      <c r="VWL31" s="410"/>
      <c r="VWM31" s="410"/>
      <c r="VWN31" s="410"/>
      <c r="VWO31" s="410"/>
      <c r="VWP31" s="410"/>
      <c r="VWQ31" s="410"/>
      <c r="VWR31" s="410"/>
      <c r="VWS31" s="410"/>
      <c r="VWT31" s="410"/>
      <c r="VWU31" s="410"/>
      <c r="VWV31" s="410"/>
      <c r="VWW31" s="410"/>
      <c r="VWX31" s="410"/>
      <c r="VWY31" s="410"/>
      <c r="VWZ31" s="410"/>
      <c r="VXA31" s="410"/>
      <c r="VXB31" s="410"/>
      <c r="VXC31" s="410"/>
      <c r="VXD31" s="410"/>
      <c r="VXE31" s="410"/>
      <c r="VXF31" s="410"/>
      <c r="VXG31" s="410"/>
      <c r="VXH31" s="410"/>
      <c r="VXI31" s="410"/>
      <c r="VXJ31" s="410"/>
      <c r="VXK31" s="410"/>
      <c r="VXL31" s="410"/>
      <c r="VXM31" s="410"/>
      <c r="VXN31" s="410"/>
      <c r="VXO31" s="410"/>
      <c r="VXP31" s="410"/>
      <c r="VXQ31" s="410"/>
      <c r="VXR31" s="410"/>
      <c r="VXS31" s="410"/>
      <c r="VXT31" s="410"/>
      <c r="VXU31" s="410"/>
      <c r="VXV31" s="410"/>
      <c r="VXW31" s="410"/>
      <c r="VXX31" s="410"/>
      <c r="VXY31" s="410"/>
      <c r="VXZ31" s="410"/>
      <c r="VYA31" s="410"/>
      <c r="VYB31" s="410"/>
      <c r="VYC31" s="410"/>
      <c r="VYD31" s="410"/>
      <c r="VYE31" s="410"/>
      <c r="VYF31" s="410"/>
      <c r="VYG31" s="410"/>
      <c r="VYH31" s="410"/>
      <c r="VYI31" s="410"/>
      <c r="VYJ31" s="410"/>
      <c r="VYK31" s="410"/>
      <c r="VYL31" s="410"/>
      <c r="VYM31" s="410"/>
      <c r="VYN31" s="410"/>
      <c r="VYO31" s="410"/>
      <c r="VYP31" s="410"/>
      <c r="VYQ31" s="410"/>
      <c r="VYR31" s="410"/>
      <c r="VYS31" s="410"/>
      <c r="VYT31" s="410"/>
      <c r="VYU31" s="410"/>
      <c r="VYV31" s="410"/>
      <c r="VYW31" s="410"/>
      <c r="VYX31" s="410"/>
      <c r="VYY31" s="410"/>
      <c r="VYZ31" s="410"/>
      <c r="VZA31" s="410"/>
      <c r="VZB31" s="410"/>
      <c r="VZC31" s="410"/>
      <c r="VZD31" s="410"/>
      <c r="VZE31" s="410"/>
      <c r="VZF31" s="410"/>
      <c r="VZG31" s="410"/>
      <c r="VZH31" s="410"/>
      <c r="VZI31" s="410"/>
      <c r="VZJ31" s="410"/>
      <c r="VZK31" s="410"/>
      <c r="VZL31" s="410"/>
      <c r="VZM31" s="410"/>
      <c r="VZN31" s="410"/>
      <c r="VZO31" s="410"/>
      <c r="VZP31" s="410"/>
      <c r="VZQ31" s="410"/>
      <c r="VZR31" s="410"/>
      <c r="VZS31" s="410"/>
      <c r="VZT31" s="410"/>
      <c r="VZU31" s="410"/>
      <c r="VZV31" s="410"/>
      <c r="VZW31" s="410"/>
      <c r="VZX31" s="410"/>
      <c r="VZY31" s="410"/>
      <c r="VZZ31" s="410"/>
      <c r="WAA31" s="410"/>
      <c r="WAB31" s="410"/>
      <c r="WAC31" s="410"/>
      <c r="WAD31" s="410"/>
      <c r="WAE31" s="410"/>
      <c r="WAF31" s="410"/>
      <c r="WAG31" s="410"/>
      <c r="WAH31" s="410"/>
      <c r="WAI31" s="410"/>
      <c r="WAJ31" s="410"/>
      <c r="WAK31" s="410"/>
      <c r="WAL31" s="410"/>
      <c r="WAM31" s="410"/>
      <c r="WAN31" s="410"/>
      <c r="WAO31" s="410"/>
      <c r="WAP31" s="410"/>
      <c r="WAQ31" s="410"/>
      <c r="WAR31" s="410"/>
      <c r="WAS31" s="410"/>
      <c r="WAT31" s="410"/>
      <c r="WAU31" s="410"/>
      <c r="WAV31" s="410"/>
      <c r="WAW31" s="410"/>
      <c r="WAX31" s="410"/>
      <c r="WAY31" s="410"/>
      <c r="WAZ31" s="410"/>
      <c r="WBA31" s="410"/>
      <c r="WBB31" s="410"/>
      <c r="WBC31" s="410"/>
      <c r="WBD31" s="410"/>
      <c r="WBE31" s="410"/>
      <c r="WBF31" s="410"/>
      <c r="WBG31" s="410"/>
      <c r="WBH31" s="410"/>
      <c r="WBI31" s="410"/>
      <c r="WBJ31" s="410"/>
      <c r="WBK31" s="410"/>
      <c r="WBL31" s="410"/>
      <c r="WBM31" s="410"/>
      <c r="WBN31" s="410"/>
      <c r="WBO31" s="410"/>
      <c r="WBP31" s="410"/>
      <c r="WBQ31" s="410"/>
      <c r="WBR31" s="410"/>
      <c r="WBS31" s="410"/>
      <c r="WBT31" s="410"/>
      <c r="WBU31" s="410"/>
      <c r="WBV31" s="410"/>
      <c r="WBW31" s="410"/>
      <c r="WBX31" s="410"/>
      <c r="WBY31" s="410"/>
      <c r="WBZ31" s="410"/>
      <c r="WCA31" s="410"/>
      <c r="WCB31" s="410"/>
      <c r="WCC31" s="410"/>
      <c r="WCD31" s="410"/>
      <c r="WCE31" s="410"/>
      <c r="WCF31" s="410"/>
      <c r="WCG31" s="410"/>
      <c r="WCH31" s="410"/>
      <c r="WCI31" s="410"/>
      <c r="WCJ31" s="410"/>
      <c r="WCK31" s="410"/>
      <c r="WCL31" s="410"/>
      <c r="WCM31" s="410"/>
      <c r="WCN31" s="410"/>
      <c r="WCO31" s="410"/>
      <c r="WCP31" s="410"/>
      <c r="WCQ31" s="410"/>
      <c r="WCR31" s="410"/>
      <c r="WCS31" s="410"/>
      <c r="WCT31" s="410"/>
      <c r="WCU31" s="410"/>
      <c r="WCV31" s="410"/>
      <c r="WCW31" s="410"/>
      <c r="WCX31" s="410"/>
      <c r="WCY31" s="410"/>
      <c r="WCZ31" s="410"/>
      <c r="WDA31" s="410"/>
      <c r="WDB31" s="410"/>
      <c r="WDC31" s="410"/>
      <c r="WDD31" s="410"/>
      <c r="WDE31" s="410"/>
      <c r="WDF31" s="410"/>
      <c r="WDG31" s="410"/>
      <c r="WDH31" s="410"/>
      <c r="WDI31" s="410"/>
      <c r="WDJ31" s="410"/>
      <c r="WDK31" s="410"/>
      <c r="WDL31" s="410"/>
      <c r="WDM31" s="410"/>
      <c r="WDN31" s="410"/>
      <c r="WDO31" s="410"/>
      <c r="WDP31" s="410"/>
      <c r="WDQ31" s="410"/>
      <c r="WDR31" s="410"/>
      <c r="WDS31" s="410"/>
      <c r="WDT31" s="410"/>
      <c r="WDU31" s="410"/>
      <c r="WDV31" s="410"/>
      <c r="WDW31" s="410"/>
      <c r="WDX31" s="410"/>
      <c r="WDY31" s="410"/>
      <c r="WDZ31" s="410"/>
      <c r="WEA31" s="410"/>
      <c r="WEB31" s="410"/>
      <c r="WEC31" s="410"/>
      <c r="WED31" s="410"/>
      <c r="WEE31" s="410"/>
      <c r="WEF31" s="410"/>
      <c r="WEG31" s="410"/>
      <c r="WEH31" s="410"/>
      <c r="WEI31" s="410"/>
      <c r="WEJ31" s="410"/>
      <c r="WEK31" s="410"/>
      <c r="WEL31" s="410"/>
      <c r="WEM31" s="410"/>
      <c r="WEN31" s="410"/>
      <c r="WEO31" s="410"/>
      <c r="WEP31" s="410"/>
      <c r="WEQ31" s="410"/>
      <c r="WER31" s="410"/>
      <c r="WES31" s="410"/>
      <c r="WET31" s="410"/>
      <c r="WEU31" s="410"/>
      <c r="WEV31" s="410"/>
      <c r="WEW31" s="410"/>
      <c r="WEX31" s="410"/>
      <c r="WEY31" s="410"/>
      <c r="WEZ31" s="410"/>
      <c r="WFA31" s="410"/>
      <c r="WFB31" s="410"/>
      <c r="WFC31" s="410"/>
      <c r="WFD31" s="410"/>
      <c r="WFE31" s="410"/>
      <c r="WFF31" s="410"/>
      <c r="WFG31" s="410"/>
      <c r="WFH31" s="410"/>
      <c r="WFI31" s="410"/>
      <c r="WFJ31" s="410"/>
      <c r="WFK31" s="410"/>
      <c r="WFL31" s="410"/>
      <c r="WFM31" s="410"/>
      <c r="WFN31" s="410"/>
      <c r="WFO31" s="410"/>
      <c r="WFP31" s="410"/>
      <c r="WFQ31" s="410"/>
      <c r="WFR31" s="410"/>
      <c r="WFS31" s="410"/>
      <c r="WFT31" s="410"/>
      <c r="WFU31" s="410"/>
      <c r="WFV31" s="410"/>
      <c r="WFW31" s="410"/>
      <c r="WFX31" s="410"/>
      <c r="WFY31" s="410"/>
      <c r="WFZ31" s="410"/>
      <c r="WGA31" s="410"/>
      <c r="WGB31" s="410"/>
      <c r="WGC31" s="410"/>
      <c r="WGD31" s="410"/>
      <c r="WGE31" s="410"/>
      <c r="WGF31" s="410"/>
      <c r="WGG31" s="410"/>
      <c r="WGH31" s="410"/>
      <c r="WGI31" s="410"/>
      <c r="WGJ31" s="410"/>
      <c r="WGK31" s="410"/>
      <c r="WGL31" s="410"/>
      <c r="WGM31" s="410"/>
      <c r="WGN31" s="410"/>
      <c r="WGO31" s="410"/>
      <c r="WGP31" s="410"/>
      <c r="WGQ31" s="410"/>
      <c r="WGR31" s="410"/>
      <c r="WGS31" s="410"/>
      <c r="WGT31" s="410"/>
      <c r="WGU31" s="410"/>
      <c r="WGV31" s="410"/>
      <c r="WGW31" s="410"/>
      <c r="WGX31" s="410"/>
      <c r="WGY31" s="410"/>
      <c r="WGZ31" s="410"/>
      <c r="WHA31" s="410"/>
      <c r="WHB31" s="410"/>
      <c r="WHC31" s="410"/>
      <c r="WHD31" s="410"/>
      <c r="WHE31" s="410"/>
      <c r="WHF31" s="410"/>
      <c r="WHG31" s="410"/>
      <c r="WHH31" s="410"/>
      <c r="WHI31" s="410"/>
      <c r="WHJ31" s="410"/>
      <c r="WHK31" s="410"/>
      <c r="WHL31" s="410"/>
      <c r="WHM31" s="410"/>
      <c r="WHN31" s="410"/>
      <c r="WHO31" s="410"/>
      <c r="WHP31" s="410"/>
      <c r="WHQ31" s="410"/>
      <c r="WHR31" s="410"/>
      <c r="WHS31" s="410"/>
      <c r="WHT31" s="410"/>
      <c r="WHU31" s="410"/>
      <c r="WHV31" s="410"/>
      <c r="WHW31" s="410"/>
      <c r="WHX31" s="410"/>
      <c r="WHY31" s="410"/>
      <c r="WHZ31" s="410"/>
      <c r="WIA31" s="410"/>
      <c r="WIB31" s="410"/>
      <c r="WIC31" s="410"/>
      <c r="WID31" s="410"/>
      <c r="WIE31" s="410"/>
      <c r="WIF31" s="410"/>
      <c r="WIG31" s="410"/>
      <c r="WIH31" s="410"/>
      <c r="WII31" s="410"/>
      <c r="WIJ31" s="410"/>
      <c r="WIK31" s="410"/>
      <c r="WIL31" s="410"/>
      <c r="WIM31" s="410"/>
      <c r="WIN31" s="410"/>
      <c r="WIO31" s="410"/>
      <c r="WIP31" s="410"/>
      <c r="WIQ31" s="410"/>
      <c r="WIR31" s="410"/>
      <c r="WIS31" s="410"/>
      <c r="WIT31" s="410"/>
      <c r="WIU31" s="410"/>
      <c r="WIV31" s="410"/>
      <c r="WIW31" s="410"/>
      <c r="WIX31" s="410"/>
      <c r="WIY31" s="410"/>
      <c r="WIZ31" s="410"/>
      <c r="WJA31" s="410"/>
      <c r="WJB31" s="410"/>
      <c r="WJC31" s="410"/>
      <c r="WJD31" s="410"/>
      <c r="WJE31" s="410"/>
      <c r="WJF31" s="410"/>
      <c r="WJG31" s="410"/>
      <c r="WJH31" s="410"/>
      <c r="WJI31" s="410"/>
      <c r="WJJ31" s="410"/>
      <c r="WJK31" s="410"/>
      <c r="WJL31" s="410"/>
      <c r="WJM31" s="410"/>
      <c r="WJN31" s="410"/>
      <c r="WJO31" s="410"/>
      <c r="WJP31" s="410"/>
      <c r="WJQ31" s="410"/>
      <c r="WJR31" s="410"/>
      <c r="WJS31" s="410"/>
      <c r="WJT31" s="410"/>
      <c r="WJU31" s="410"/>
      <c r="WJV31" s="410"/>
      <c r="WJW31" s="410"/>
      <c r="WJX31" s="410"/>
      <c r="WJY31" s="410"/>
      <c r="WJZ31" s="410"/>
      <c r="WKA31" s="410"/>
      <c r="WKB31" s="410"/>
      <c r="WKC31" s="410"/>
      <c r="WKD31" s="410"/>
      <c r="WKE31" s="410"/>
      <c r="WKF31" s="410"/>
      <c r="WKG31" s="410"/>
      <c r="WKH31" s="410"/>
      <c r="WKI31" s="410"/>
      <c r="WKJ31" s="410"/>
      <c r="WKK31" s="410"/>
      <c r="WKL31" s="410"/>
      <c r="WKM31" s="410"/>
      <c r="WKN31" s="410"/>
      <c r="WKO31" s="410"/>
      <c r="WKP31" s="410"/>
      <c r="WKQ31" s="410"/>
      <c r="WKR31" s="410"/>
      <c r="WKS31" s="410"/>
      <c r="WKT31" s="410"/>
      <c r="WKU31" s="410"/>
      <c r="WKV31" s="410"/>
      <c r="WKW31" s="410"/>
      <c r="WKX31" s="410"/>
      <c r="WKY31" s="410"/>
      <c r="WKZ31" s="410"/>
      <c r="WLA31" s="410"/>
      <c r="WLB31" s="410"/>
      <c r="WLC31" s="410"/>
      <c r="WLD31" s="410"/>
      <c r="WLE31" s="410"/>
      <c r="WLF31" s="410"/>
      <c r="WLG31" s="410"/>
      <c r="WLH31" s="410"/>
      <c r="WLI31" s="410"/>
      <c r="WLJ31" s="410"/>
      <c r="WLK31" s="410"/>
      <c r="WLL31" s="410"/>
      <c r="WLM31" s="410"/>
      <c r="WLN31" s="410"/>
      <c r="WLO31" s="410"/>
      <c r="WLP31" s="410"/>
      <c r="WLQ31" s="410"/>
      <c r="WLR31" s="410"/>
      <c r="WLS31" s="410"/>
      <c r="WLT31" s="410"/>
      <c r="WLU31" s="410"/>
      <c r="WLV31" s="410"/>
      <c r="WLW31" s="410"/>
      <c r="WLX31" s="410"/>
      <c r="WLY31" s="410"/>
      <c r="WLZ31" s="410"/>
      <c r="WMA31" s="410"/>
      <c r="WMB31" s="410"/>
      <c r="WMC31" s="410"/>
      <c r="WMD31" s="410"/>
      <c r="WME31" s="410"/>
      <c r="WMF31" s="410"/>
      <c r="WMG31" s="410"/>
      <c r="WMH31" s="410"/>
      <c r="WMI31" s="410"/>
      <c r="WMJ31" s="410"/>
      <c r="WMK31" s="410"/>
      <c r="WML31" s="410"/>
      <c r="WMM31" s="410"/>
      <c r="WMN31" s="410"/>
      <c r="WMO31" s="410"/>
      <c r="WMP31" s="410"/>
      <c r="WMQ31" s="410"/>
      <c r="WMR31" s="410"/>
      <c r="WMS31" s="410"/>
      <c r="WMT31" s="410"/>
      <c r="WMU31" s="410"/>
      <c r="WMV31" s="410"/>
      <c r="WMW31" s="410"/>
      <c r="WMX31" s="410"/>
      <c r="WMY31" s="410"/>
      <c r="WMZ31" s="410"/>
      <c r="WNA31" s="410"/>
      <c r="WNB31" s="410"/>
      <c r="WNC31" s="410"/>
      <c r="WND31" s="410"/>
      <c r="WNE31" s="410"/>
      <c r="WNF31" s="410"/>
      <c r="WNG31" s="410"/>
      <c r="WNH31" s="410"/>
      <c r="WNI31" s="410"/>
      <c r="WNJ31" s="410"/>
      <c r="WNK31" s="410"/>
      <c r="WNL31" s="410"/>
      <c r="WNM31" s="410"/>
      <c r="WNN31" s="410"/>
      <c r="WNO31" s="410"/>
      <c r="WNP31" s="410"/>
      <c r="WNQ31" s="410"/>
      <c r="WNR31" s="410"/>
      <c r="WNS31" s="410"/>
      <c r="WNT31" s="410"/>
      <c r="WNU31" s="410"/>
      <c r="WNV31" s="410"/>
      <c r="WNW31" s="410"/>
      <c r="WNX31" s="410"/>
      <c r="WNY31" s="410"/>
      <c r="WNZ31" s="410"/>
      <c r="WOA31" s="410"/>
      <c r="WOB31" s="410"/>
      <c r="WOC31" s="410"/>
      <c r="WOD31" s="410"/>
      <c r="WOE31" s="410"/>
      <c r="WOF31" s="410"/>
      <c r="WOG31" s="410"/>
      <c r="WOH31" s="410"/>
      <c r="WOI31" s="410"/>
      <c r="WOJ31" s="410"/>
      <c r="WOK31" s="410"/>
      <c r="WOL31" s="410"/>
      <c r="WOM31" s="410"/>
      <c r="WON31" s="410"/>
      <c r="WOO31" s="410"/>
      <c r="WOP31" s="410"/>
      <c r="WOQ31" s="410"/>
      <c r="WOR31" s="410"/>
      <c r="WOS31" s="410"/>
      <c r="WOT31" s="410"/>
      <c r="WOU31" s="410"/>
      <c r="WOV31" s="410"/>
      <c r="WOW31" s="410"/>
      <c r="WOX31" s="410"/>
      <c r="WOY31" s="410"/>
      <c r="WOZ31" s="410"/>
      <c r="WPA31" s="410"/>
      <c r="WPB31" s="410"/>
      <c r="WPC31" s="410"/>
      <c r="WPD31" s="410"/>
      <c r="WPE31" s="410"/>
      <c r="WPF31" s="410"/>
      <c r="WPG31" s="410"/>
      <c r="WPH31" s="410"/>
      <c r="WPI31" s="410"/>
      <c r="WPJ31" s="410"/>
      <c r="WPK31" s="410"/>
      <c r="WPL31" s="410"/>
      <c r="WPM31" s="410"/>
      <c r="WPN31" s="410"/>
      <c r="WPO31" s="410"/>
      <c r="WPP31" s="410"/>
      <c r="WPQ31" s="410"/>
      <c r="WPR31" s="410"/>
      <c r="WPS31" s="410"/>
      <c r="WPT31" s="410"/>
      <c r="WPU31" s="410"/>
      <c r="WPV31" s="410"/>
      <c r="WPW31" s="410"/>
      <c r="WPX31" s="410"/>
      <c r="WPY31" s="410"/>
      <c r="WPZ31" s="410"/>
      <c r="WQA31" s="410"/>
      <c r="WQB31" s="410"/>
      <c r="WQC31" s="410"/>
      <c r="WQD31" s="410"/>
      <c r="WQE31" s="410"/>
      <c r="WQF31" s="410"/>
      <c r="WQG31" s="410"/>
      <c r="WQH31" s="410"/>
      <c r="WQI31" s="410"/>
      <c r="WQJ31" s="410"/>
      <c r="WQK31" s="410"/>
      <c r="WQL31" s="410"/>
      <c r="WQM31" s="410"/>
      <c r="WQN31" s="410"/>
      <c r="WQO31" s="410"/>
      <c r="WQP31" s="410"/>
      <c r="WQQ31" s="410"/>
      <c r="WQR31" s="410"/>
      <c r="WQS31" s="410"/>
      <c r="WQT31" s="410"/>
      <c r="WQU31" s="410"/>
      <c r="WQV31" s="410"/>
      <c r="WQW31" s="410"/>
      <c r="WQX31" s="410"/>
      <c r="WQY31" s="410"/>
      <c r="WQZ31" s="410"/>
      <c r="WRA31" s="410"/>
      <c r="WRB31" s="410"/>
      <c r="WRC31" s="410"/>
      <c r="WRD31" s="410"/>
      <c r="WRE31" s="410"/>
      <c r="WRF31" s="410"/>
      <c r="WRG31" s="410"/>
      <c r="WRH31" s="410"/>
      <c r="WRI31" s="410"/>
      <c r="WRJ31" s="410"/>
      <c r="WRK31" s="410"/>
      <c r="WRL31" s="410"/>
      <c r="WRM31" s="410"/>
      <c r="WRN31" s="410"/>
      <c r="WRO31" s="410"/>
      <c r="WRP31" s="410"/>
      <c r="WRQ31" s="410"/>
      <c r="WRR31" s="410"/>
      <c r="WRS31" s="410"/>
      <c r="WRT31" s="410"/>
      <c r="WRU31" s="410"/>
      <c r="WRV31" s="410"/>
      <c r="WRW31" s="410"/>
      <c r="WRX31" s="410"/>
      <c r="WRY31" s="410"/>
      <c r="WRZ31" s="410"/>
      <c r="WSA31" s="410"/>
      <c r="WSB31" s="410"/>
      <c r="WSC31" s="410"/>
      <c r="WSD31" s="410"/>
      <c r="WSE31" s="410"/>
      <c r="WSF31" s="410"/>
      <c r="WSG31" s="410"/>
      <c r="WSH31" s="410"/>
      <c r="WSI31" s="410"/>
      <c r="WSJ31" s="410"/>
      <c r="WSK31" s="410"/>
      <c r="WSL31" s="410"/>
      <c r="WSM31" s="410"/>
      <c r="WSN31" s="410"/>
      <c r="WSO31" s="410"/>
      <c r="WSP31" s="410"/>
      <c r="WSQ31" s="410"/>
      <c r="WSR31" s="410"/>
      <c r="WSS31" s="410"/>
      <c r="WST31" s="410"/>
      <c r="WSU31" s="410"/>
      <c r="WSV31" s="410"/>
      <c r="WSW31" s="410"/>
      <c r="WSX31" s="410"/>
      <c r="WSY31" s="410"/>
      <c r="WSZ31" s="410"/>
      <c r="WTA31" s="410"/>
      <c r="WTB31" s="410"/>
      <c r="WTC31" s="410"/>
      <c r="WTD31" s="410"/>
      <c r="WTE31" s="410"/>
      <c r="WTF31" s="410"/>
      <c r="WTG31" s="410"/>
      <c r="WTH31" s="410"/>
      <c r="WTI31" s="410"/>
      <c r="WTJ31" s="410"/>
      <c r="WTK31" s="410"/>
      <c r="WTL31" s="410"/>
      <c r="WTM31" s="410"/>
      <c r="WTN31" s="410"/>
      <c r="WTO31" s="410"/>
      <c r="WTP31" s="410"/>
      <c r="WTQ31" s="410"/>
      <c r="WTR31" s="410"/>
      <c r="WTS31" s="410"/>
      <c r="WTT31" s="410"/>
      <c r="WTU31" s="410"/>
      <c r="WTV31" s="410"/>
      <c r="WTW31" s="410"/>
      <c r="WTX31" s="410"/>
      <c r="WTY31" s="410"/>
      <c r="WTZ31" s="410"/>
      <c r="WUA31" s="410"/>
      <c r="WUB31" s="410"/>
      <c r="WUC31" s="410"/>
      <c r="WUD31" s="410"/>
      <c r="WUE31" s="410"/>
      <c r="WUF31" s="410"/>
      <c r="WUG31" s="410"/>
      <c r="WUH31" s="410"/>
      <c r="WUI31" s="410"/>
      <c r="WUJ31" s="410"/>
      <c r="WUK31" s="410"/>
      <c r="WUL31" s="410"/>
      <c r="WUM31" s="410"/>
      <c r="WUN31" s="410"/>
      <c r="WUO31" s="410"/>
      <c r="WUP31" s="410"/>
      <c r="WUQ31" s="410"/>
      <c r="WUR31" s="410"/>
      <c r="WUS31" s="410"/>
      <c r="WUT31" s="410"/>
      <c r="WUU31" s="410"/>
      <c r="WUV31" s="410"/>
      <c r="WUW31" s="410"/>
      <c r="WUX31" s="410"/>
      <c r="WUY31" s="410"/>
      <c r="WUZ31" s="410"/>
      <c r="WVA31" s="410"/>
      <c r="WVB31" s="410"/>
      <c r="WVC31" s="410"/>
      <c r="WVD31" s="410"/>
      <c r="WVE31" s="410"/>
      <c r="WVF31" s="410"/>
      <c r="WVG31" s="410"/>
      <c r="WVH31" s="410"/>
      <c r="WVI31" s="410"/>
      <c r="WVJ31" s="410"/>
      <c r="WVK31" s="410"/>
      <c r="WVL31" s="410"/>
      <c r="WVM31" s="410"/>
      <c r="WVN31" s="410"/>
      <c r="WVO31" s="410"/>
      <c r="WVP31" s="410"/>
      <c r="WVQ31" s="410"/>
      <c r="WVR31" s="410"/>
      <c r="WVS31" s="410"/>
      <c r="WVT31" s="410"/>
      <c r="WVU31" s="410"/>
      <c r="WVV31" s="410"/>
      <c r="WVW31" s="410"/>
      <c r="WVX31" s="410"/>
      <c r="WVY31" s="410"/>
      <c r="WVZ31" s="410"/>
      <c r="WWA31" s="410"/>
      <c r="WWB31" s="410"/>
      <c r="WWC31" s="410"/>
      <c r="WWD31" s="410"/>
      <c r="WWE31" s="410"/>
      <c r="WWF31" s="410"/>
      <c r="WWG31" s="410"/>
      <c r="WWH31" s="410"/>
      <c r="WWI31" s="410"/>
      <c r="WWJ31" s="410"/>
      <c r="WWK31" s="410"/>
      <c r="WWL31" s="410"/>
      <c r="WWM31" s="410"/>
      <c r="WWN31" s="410"/>
      <c r="WWO31" s="410"/>
      <c r="WWP31" s="410"/>
      <c r="WWQ31" s="410"/>
      <c r="WWR31" s="410"/>
      <c r="WWS31" s="410"/>
      <c r="WWT31" s="410"/>
      <c r="WWU31" s="410"/>
      <c r="WWV31" s="410"/>
      <c r="WWW31" s="410"/>
      <c r="WWX31" s="410"/>
      <c r="WWY31" s="410"/>
      <c r="WWZ31" s="410"/>
      <c r="WXA31" s="410"/>
      <c r="WXB31" s="410"/>
      <c r="WXC31" s="410"/>
      <c r="WXD31" s="410"/>
      <c r="WXE31" s="410"/>
      <c r="WXF31" s="410"/>
      <c r="WXG31" s="410"/>
      <c r="WXH31" s="410"/>
      <c r="WXI31" s="410"/>
      <c r="WXJ31" s="410"/>
      <c r="WXK31" s="410"/>
      <c r="WXL31" s="410"/>
      <c r="WXM31" s="410"/>
      <c r="WXN31" s="410"/>
      <c r="WXO31" s="410"/>
      <c r="WXP31" s="410"/>
      <c r="WXQ31" s="410"/>
      <c r="WXR31" s="410"/>
      <c r="WXS31" s="410"/>
      <c r="WXT31" s="410"/>
      <c r="WXU31" s="410"/>
      <c r="WXV31" s="410"/>
      <c r="WXW31" s="410"/>
      <c r="WXX31" s="410"/>
      <c r="WXY31" s="410"/>
      <c r="WXZ31" s="410"/>
      <c r="WYA31" s="410"/>
      <c r="WYB31" s="410"/>
      <c r="WYC31" s="410"/>
      <c r="WYD31" s="410"/>
      <c r="WYE31" s="410"/>
      <c r="WYF31" s="410"/>
      <c r="WYG31" s="410"/>
      <c r="WYH31" s="410"/>
      <c r="WYI31" s="410"/>
      <c r="WYJ31" s="410"/>
      <c r="WYK31" s="410"/>
      <c r="WYL31" s="410"/>
      <c r="WYM31" s="410"/>
      <c r="WYN31" s="410"/>
      <c r="WYO31" s="410"/>
      <c r="WYP31" s="410"/>
      <c r="WYQ31" s="410"/>
      <c r="WYR31" s="410"/>
      <c r="WYS31" s="410"/>
      <c r="WYT31" s="410"/>
      <c r="WYU31" s="410"/>
      <c r="WYV31" s="410"/>
      <c r="WYW31" s="410"/>
      <c r="WYX31" s="410"/>
      <c r="WYY31" s="410"/>
      <c r="WYZ31" s="410"/>
      <c r="WZA31" s="410"/>
      <c r="WZB31" s="410"/>
      <c r="WZC31" s="410"/>
      <c r="WZD31" s="410"/>
      <c r="WZE31" s="410"/>
      <c r="WZF31" s="410"/>
      <c r="WZG31" s="410"/>
      <c r="WZH31" s="410"/>
      <c r="WZI31" s="410"/>
      <c r="WZJ31" s="410"/>
      <c r="WZK31" s="410"/>
      <c r="WZL31" s="410"/>
      <c r="WZM31" s="410"/>
      <c r="WZN31" s="410"/>
      <c r="WZO31" s="410"/>
      <c r="WZP31" s="410"/>
      <c r="WZQ31" s="410"/>
      <c r="WZR31" s="410"/>
      <c r="WZS31" s="410"/>
      <c r="WZT31" s="410"/>
      <c r="WZU31" s="410"/>
      <c r="WZV31" s="410"/>
      <c r="WZW31" s="410"/>
      <c r="WZX31" s="410"/>
      <c r="WZY31" s="410"/>
      <c r="WZZ31" s="410"/>
      <c r="XAA31" s="410"/>
      <c r="XAB31" s="410"/>
      <c r="XAC31" s="410"/>
      <c r="XAD31" s="410"/>
      <c r="XAE31" s="410"/>
      <c r="XAF31" s="410"/>
      <c r="XAG31" s="410"/>
      <c r="XAH31" s="410"/>
      <c r="XAI31" s="410"/>
      <c r="XAJ31" s="410"/>
      <c r="XAK31" s="410"/>
      <c r="XAL31" s="410"/>
      <c r="XAM31" s="410"/>
      <c r="XAN31" s="410"/>
      <c r="XAO31" s="410"/>
      <c r="XAP31" s="410"/>
      <c r="XAQ31" s="410"/>
      <c r="XAR31" s="410"/>
      <c r="XAS31" s="410"/>
      <c r="XAT31" s="410"/>
      <c r="XAU31" s="410"/>
      <c r="XAV31" s="410"/>
      <c r="XAW31" s="410"/>
      <c r="XAX31" s="410"/>
      <c r="XAY31" s="410"/>
      <c r="XAZ31" s="410"/>
      <c r="XBA31" s="410"/>
      <c r="XBB31" s="410"/>
      <c r="XBC31" s="410"/>
      <c r="XBD31" s="410"/>
      <c r="XBE31" s="410"/>
      <c r="XBF31" s="410"/>
      <c r="XBG31" s="410"/>
      <c r="XBH31" s="410"/>
      <c r="XBI31" s="410"/>
      <c r="XBJ31" s="410"/>
      <c r="XBK31" s="410"/>
      <c r="XBL31" s="410"/>
      <c r="XBM31" s="410"/>
      <c r="XBN31" s="410"/>
      <c r="XBO31" s="410"/>
      <c r="XBP31" s="410"/>
      <c r="XBQ31" s="410"/>
      <c r="XBR31" s="410"/>
      <c r="XBS31" s="410"/>
      <c r="XBT31" s="410"/>
      <c r="XBU31" s="410"/>
      <c r="XBV31" s="410"/>
      <c r="XBW31" s="410"/>
      <c r="XBX31" s="410"/>
      <c r="XBY31" s="410"/>
      <c r="XBZ31" s="410"/>
      <c r="XCA31" s="410"/>
      <c r="XCB31" s="410"/>
      <c r="XCC31" s="410"/>
      <c r="XCD31" s="410"/>
      <c r="XCE31" s="410"/>
      <c r="XCF31" s="410"/>
      <c r="XCG31" s="410"/>
      <c r="XCH31" s="410"/>
      <c r="XCI31" s="410"/>
      <c r="XCJ31" s="410"/>
      <c r="XCK31" s="410"/>
      <c r="XCL31" s="410"/>
      <c r="XCM31" s="410"/>
      <c r="XCN31" s="410"/>
      <c r="XCO31" s="410"/>
      <c r="XCP31" s="410"/>
      <c r="XCQ31" s="410"/>
      <c r="XCR31" s="410"/>
      <c r="XCS31" s="410"/>
      <c r="XCT31" s="410"/>
      <c r="XCU31" s="410"/>
      <c r="XCV31" s="410"/>
      <c r="XCW31" s="410"/>
      <c r="XCX31" s="410"/>
      <c r="XCY31" s="410"/>
      <c r="XCZ31" s="410"/>
      <c r="XDA31" s="410"/>
      <c r="XDB31" s="410"/>
      <c r="XDC31" s="410"/>
      <c r="XDD31" s="410"/>
      <c r="XDE31" s="410"/>
      <c r="XDF31" s="410"/>
      <c r="XDG31" s="410"/>
      <c r="XDH31" s="410"/>
      <c r="XDI31" s="410"/>
      <c r="XDJ31" s="410"/>
      <c r="XDK31" s="410"/>
      <c r="XDL31" s="410"/>
      <c r="XDM31" s="410"/>
      <c r="XDN31" s="410"/>
      <c r="XDO31" s="410"/>
      <c r="XDP31" s="410"/>
      <c r="XDQ31" s="410"/>
      <c r="XDR31" s="410"/>
      <c r="XDS31" s="410"/>
      <c r="XDT31" s="410"/>
      <c r="XDU31" s="410"/>
      <c r="XDV31" s="410"/>
      <c r="XDW31" s="410"/>
      <c r="XDX31" s="410"/>
      <c r="XDY31" s="410"/>
      <c r="XDZ31" s="410"/>
      <c r="XEA31" s="410"/>
      <c r="XEB31" s="410"/>
      <c r="XEC31" s="410"/>
      <c r="XED31" s="410"/>
      <c r="XEE31" s="410"/>
      <c r="XEF31" s="410"/>
      <c r="XEG31" s="410"/>
      <c r="XEH31" s="416"/>
    </row>
    <row r="32" spans="1:16362" s="420" customFormat="1" ht="18" customHeight="1">
      <c r="A32" s="886"/>
      <c r="B32" s="886"/>
      <c r="C32" s="890" t="s">
        <v>1408</v>
      </c>
      <c r="D32" s="890"/>
      <c r="E32" s="890"/>
      <c r="F32" s="886" t="s">
        <v>1376</v>
      </c>
      <c r="G32" s="889">
        <v>1</v>
      </c>
      <c r="H32" s="885">
        <f>I31*0.1</f>
        <v>100242.1</v>
      </c>
      <c r="I32" s="885">
        <f>G32*H32</f>
        <v>100242.1</v>
      </c>
      <c r="J32" s="900"/>
    </row>
    <row r="33" spans="1:16362" s="420" customFormat="1" ht="18" customHeight="1">
      <c r="A33" s="886"/>
      <c r="B33" s="886"/>
      <c r="C33" s="890" t="s">
        <v>1425</v>
      </c>
      <c r="D33" s="890"/>
      <c r="E33" s="890"/>
      <c r="F33" s="886"/>
      <c r="G33" s="889"/>
      <c r="H33" s="885"/>
      <c r="I33" s="885"/>
      <c r="J33" s="900"/>
    </row>
    <row r="34" spans="1:16362" s="420" customFormat="1" ht="18" customHeight="1">
      <c r="A34" s="886"/>
      <c r="B34" s="886"/>
      <c r="C34" s="890" t="s">
        <v>1409</v>
      </c>
      <c r="D34" s="890"/>
      <c r="E34" s="890"/>
      <c r="F34" s="886"/>
      <c r="G34" s="889"/>
      <c r="H34" s="885"/>
      <c r="I34" s="885"/>
      <c r="J34" s="900"/>
    </row>
    <row r="35" spans="1:16362" s="420" customFormat="1" ht="18" customHeight="1">
      <c r="A35" s="886"/>
      <c r="B35" s="886"/>
      <c r="C35" s="890" t="s">
        <v>1410</v>
      </c>
      <c r="D35" s="890"/>
      <c r="E35" s="890"/>
      <c r="F35" s="886"/>
      <c r="G35" s="889"/>
      <c r="H35" s="885"/>
      <c r="I35" s="885"/>
      <c r="J35" s="900"/>
    </row>
    <row r="36" spans="1:16362" s="420" customFormat="1" ht="18" customHeight="1">
      <c r="A36" s="886"/>
      <c r="B36" s="886"/>
      <c r="C36" s="890" t="s">
        <v>1412</v>
      </c>
      <c r="D36" s="890"/>
      <c r="E36" s="890"/>
      <c r="F36" s="886"/>
      <c r="G36" s="889"/>
      <c r="H36" s="885"/>
      <c r="I36" s="885"/>
      <c r="J36" s="900"/>
      <c r="K36" s="405"/>
      <c r="L36" s="405"/>
      <c r="M36" s="405"/>
      <c r="N36" s="405"/>
      <c r="O36" s="405"/>
      <c r="P36" s="405"/>
      <c r="Q36" s="405"/>
      <c r="R36" s="405"/>
      <c r="S36" s="405"/>
      <c r="T36" s="405"/>
      <c r="U36" s="405"/>
      <c r="V36" s="405"/>
      <c r="W36" s="405"/>
      <c r="X36" s="405"/>
      <c r="Y36" s="405"/>
      <c r="Z36" s="405"/>
      <c r="AA36" s="405"/>
      <c r="AB36" s="405"/>
      <c r="AC36" s="405"/>
      <c r="AD36" s="405"/>
      <c r="AE36" s="405"/>
      <c r="AF36" s="405"/>
      <c r="AG36" s="405"/>
      <c r="AH36" s="405"/>
      <c r="AI36" s="405"/>
      <c r="AJ36" s="405"/>
      <c r="AK36" s="405"/>
      <c r="AL36" s="405"/>
      <c r="AM36" s="405"/>
      <c r="AN36" s="405"/>
      <c r="AO36" s="405"/>
      <c r="AP36" s="405"/>
      <c r="AQ36" s="405"/>
      <c r="AR36" s="405"/>
      <c r="AS36" s="405"/>
      <c r="AT36" s="405"/>
      <c r="AU36" s="405"/>
      <c r="AV36" s="405"/>
      <c r="AW36" s="405"/>
      <c r="AX36" s="405"/>
      <c r="AY36" s="405"/>
      <c r="AZ36" s="405"/>
      <c r="BA36" s="405"/>
      <c r="BB36" s="405"/>
      <c r="BC36" s="405"/>
      <c r="BD36" s="405"/>
      <c r="BE36" s="405"/>
      <c r="BF36" s="405"/>
      <c r="BG36" s="405"/>
      <c r="BH36" s="405"/>
      <c r="BI36" s="405"/>
      <c r="BJ36" s="405"/>
      <c r="BK36" s="405"/>
      <c r="BL36" s="405"/>
      <c r="BM36" s="405"/>
      <c r="BN36" s="405"/>
      <c r="BO36" s="405"/>
      <c r="BP36" s="405"/>
      <c r="BQ36" s="405"/>
      <c r="BR36" s="405"/>
      <c r="BS36" s="405"/>
      <c r="BT36" s="405"/>
      <c r="BU36" s="405"/>
      <c r="BV36" s="405"/>
      <c r="BW36" s="405"/>
      <c r="BX36" s="405"/>
      <c r="BY36" s="405"/>
      <c r="BZ36" s="405"/>
      <c r="CA36" s="405"/>
      <c r="CB36" s="405"/>
      <c r="CC36" s="405"/>
      <c r="CD36" s="405"/>
      <c r="CE36" s="405"/>
      <c r="CF36" s="405"/>
      <c r="CG36" s="405"/>
      <c r="CH36" s="405"/>
      <c r="CI36" s="405"/>
      <c r="CJ36" s="405"/>
      <c r="CK36" s="405"/>
      <c r="CL36" s="405"/>
      <c r="CM36" s="405"/>
      <c r="CN36" s="405"/>
      <c r="CO36" s="405"/>
      <c r="CP36" s="405"/>
      <c r="CQ36" s="405"/>
      <c r="CR36" s="405"/>
      <c r="CS36" s="405"/>
      <c r="CT36" s="405"/>
      <c r="CU36" s="405"/>
      <c r="CV36" s="405"/>
      <c r="CW36" s="405"/>
      <c r="CX36" s="405"/>
      <c r="CY36" s="405"/>
      <c r="CZ36" s="405"/>
      <c r="DA36" s="405"/>
      <c r="DB36" s="405"/>
      <c r="DC36" s="405"/>
      <c r="DD36" s="405"/>
      <c r="DE36" s="405"/>
      <c r="DF36" s="405"/>
      <c r="DG36" s="405"/>
      <c r="DH36" s="405"/>
      <c r="DI36" s="405"/>
      <c r="DJ36" s="405"/>
      <c r="DK36" s="405"/>
      <c r="DL36" s="405"/>
      <c r="DM36" s="405"/>
      <c r="DN36" s="405"/>
      <c r="DO36" s="405"/>
      <c r="DP36" s="405"/>
      <c r="DQ36" s="405"/>
      <c r="DR36" s="405"/>
      <c r="DS36" s="405"/>
      <c r="DT36" s="405"/>
      <c r="DU36" s="405"/>
      <c r="DV36" s="405"/>
      <c r="DW36" s="405"/>
      <c r="DX36" s="405"/>
      <c r="DY36" s="405"/>
      <c r="DZ36" s="405"/>
      <c r="EA36" s="405"/>
      <c r="EB36" s="405"/>
      <c r="EC36" s="405"/>
      <c r="ED36" s="405"/>
      <c r="EE36" s="405"/>
      <c r="EF36" s="405"/>
      <c r="EG36" s="405"/>
      <c r="EH36" s="405"/>
      <c r="EI36" s="405"/>
      <c r="EJ36" s="405"/>
      <c r="EK36" s="405"/>
      <c r="EL36" s="405"/>
      <c r="EM36" s="405"/>
      <c r="EN36" s="405"/>
      <c r="EO36" s="405"/>
      <c r="EP36" s="405"/>
      <c r="EQ36" s="405"/>
      <c r="ER36" s="405"/>
      <c r="ES36" s="405"/>
      <c r="ET36" s="405"/>
      <c r="EU36" s="405"/>
      <c r="EV36" s="405"/>
      <c r="EW36" s="405"/>
      <c r="EX36" s="405"/>
      <c r="EY36" s="405"/>
      <c r="EZ36" s="405"/>
      <c r="FA36" s="405"/>
      <c r="FB36" s="405"/>
      <c r="FC36" s="405"/>
      <c r="FD36" s="405"/>
      <c r="FE36" s="405"/>
      <c r="FF36" s="405"/>
      <c r="FG36" s="405"/>
      <c r="FH36" s="405"/>
      <c r="FI36" s="405"/>
      <c r="FJ36" s="405"/>
      <c r="FK36" s="405"/>
      <c r="FL36" s="405"/>
      <c r="FM36" s="405"/>
      <c r="FN36" s="405"/>
      <c r="FO36" s="405"/>
      <c r="FP36" s="405"/>
      <c r="FQ36" s="405"/>
      <c r="FR36" s="405"/>
      <c r="FS36" s="405"/>
      <c r="FT36" s="405"/>
      <c r="FU36" s="405"/>
      <c r="FV36" s="405"/>
      <c r="FW36" s="405"/>
      <c r="FX36" s="405"/>
      <c r="FY36" s="405"/>
      <c r="FZ36" s="405"/>
      <c r="GA36" s="405"/>
      <c r="GB36" s="405"/>
      <c r="GC36" s="405"/>
      <c r="GD36" s="405"/>
      <c r="GE36" s="405"/>
      <c r="GF36" s="405"/>
      <c r="GG36" s="405"/>
      <c r="GH36" s="405"/>
      <c r="GI36" s="405"/>
      <c r="GJ36" s="405"/>
      <c r="GK36" s="405"/>
      <c r="GL36" s="405"/>
      <c r="GM36" s="405"/>
      <c r="GN36" s="405"/>
      <c r="GO36" s="405"/>
      <c r="GP36" s="405"/>
      <c r="GQ36" s="405"/>
      <c r="GR36" s="405"/>
      <c r="GS36" s="405"/>
      <c r="GT36" s="405"/>
      <c r="GU36" s="405"/>
      <c r="GV36" s="405"/>
      <c r="GW36" s="405"/>
      <c r="GX36" s="405"/>
      <c r="GY36" s="405"/>
      <c r="GZ36" s="405"/>
      <c r="HA36" s="405"/>
      <c r="HB36" s="405"/>
      <c r="HC36" s="405"/>
      <c r="HD36" s="405"/>
      <c r="HE36" s="405"/>
      <c r="HF36" s="405"/>
      <c r="HG36" s="405"/>
      <c r="HH36" s="405"/>
      <c r="HI36" s="405"/>
      <c r="HJ36" s="405"/>
      <c r="HK36" s="405"/>
      <c r="HL36" s="405"/>
      <c r="HM36" s="405"/>
      <c r="HN36" s="405"/>
      <c r="HO36" s="405"/>
      <c r="HP36" s="405"/>
      <c r="HQ36" s="405"/>
      <c r="HR36" s="405"/>
      <c r="HS36" s="405"/>
      <c r="HT36" s="405"/>
      <c r="HU36" s="405"/>
      <c r="HV36" s="405"/>
      <c r="HW36" s="405"/>
      <c r="HX36" s="405"/>
      <c r="HY36" s="405"/>
      <c r="HZ36" s="405"/>
      <c r="IA36" s="405"/>
      <c r="IB36" s="405"/>
      <c r="IC36" s="405"/>
      <c r="ID36" s="405"/>
      <c r="IE36" s="405"/>
      <c r="IF36" s="405"/>
      <c r="IG36" s="405"/>
      <c r="IH36" s="405"/>
      <c r="II36" s="405"/>
      <c r="IJ36" s="405"/>
      <c r="IK36" s="405"/>
      <c r="IL36" s="405"/>
      <c r="IM36" s="405"/>
      <c r="IN36" s="405"/>
      <c r="IO36" s="405"/>
      <c r="IP36" s="405"/>
      <c r="IQ36" s="405"/>
      <c r="IR36" s="405"/>
      <c r="IS36" s="405"/>
      <c r="IT36" s="405"/>
      <c r="IU36" s="405"/>
      <c r="IV36" s="405"/>
      <c r="IW36" s="405"/>
      <c r="IX36" s="405"/>
      <c r="IY36" s="405"/>
      <c r="IZ36" s="405"/>
      <c r="JA36" s="405"/>
      <c r="JB36" s="405"/>
      <c r="JC36" s="405"/>
      <c r="JD36" s="405"/>
      <c r="JE36" s="405"/>
      <c r="JF36" s="405"/>
      <c r="JG36" s="405"/>
      <c r="JH36" s="405"/>
      <c r="JI36" s="405"/>
      <c r="JJ36" s="405"/>
      <c r="JK36" s="405"/>
      <c r="JL36" s="405"/>
      <c r="JM36" s="405"/>
      <c r="JN36" s="405"/>
      <c r="JO36" s="405"/>
      <c r="JP36" s="405"/>
      <c r="JQ36" s="405"/>
      <c r="JR36" s="405"/>
      <c r="JS36" s="405"/>
      <c r="JT36" s="405"/>
      <c r="JU36" s="405"/>
      <c r="JV36" s="405"/>
      <c r="JW36" s="405"/>
      <c r="JX36" s="405"/>
      <c r="JY36" s="405"/>
      <c r="JZ36" s="405"/>
      <c r="KA36" s="405"/>
      <c r="KB36" s="405"/>
      <c r="KC36" s="405"/>
      <c r="KD36" s="405"/>
      <c r="KE36" s="405"/>
      <c r="KF36" s="405"/>
      <c r="KG36" s="405"/>
      <c r="KH36" s="405"/>
      <c r="KI36" s="405"/>
      <c r="KJ36" s="405"/>
      <c r="KK36" s="405"/>
      <c r="KL36" s="405"/>
      <c r="KM36" s="405"/>
      <c r="KN36" s="405"/>
      <c r="KO36" s="405"/>
      <c r="KP36" s="405"/>
      <c r="KQ36" s="405"/>
      <c r="KR36" s="405"/>
      <c r="KS36" s="405"/>
      <c r="KT36" s="405"/>
      <c r="KU36" s="405"/>
      <c r="KV36" s="405"/>
      <c r="KW36" s="405"/>
      <c r="KX36" s="405"/>
      <c r="KY36" s="405"/>
      <c r="KZ36" s="405"/>
      <c r="LA36" s="405"/>
      <c r="LB36" s="405"/>
      <c r="LC36" s="405"/>
      <c r="LD36" s="405"/>
      <c r="LE36" s="405"/>
      <c r="LF36" s="405"/>
      <c r="LG36" s="405"/>
      <c r="LH36" s="405"/>
      <c r="LI36" s="405"/>
      <c r="LJ36" s="405"/>
      <c r="LK36" s="405"/>
      <c r="LL36" s="405"/>
      <c r="LM36" s="405"/>
      <c r="LN36" s="405"/>
      <c r="LO36" s="405"/>
      <c r="LP36" s="405"/>
      <c r="LQ36" s="405"/>
      <c r="LR36" s="405"/>
      <c r="LS36" s="405"/>
      <c r="LT36" s="405"/>
      <c r="LU36" s="405"/>
      <c r="LV36" s="405"/>
      <c r="LW36" s="405"/>
      <c r="LX36" s="405"/>
      <c r="LY36" s="405"/>
      <c r="LZ36" s="405"/>
      <c r="MA36" s="405"/>
      <c r="MB36" s="405"/>
      <c r="MC36" s="405"/>
      <c r="MD36" s="405"/>
      <c r="ME36" s="405"/>
      <c r="MF36" s="405"/>
      <c r="MG36" s="405"/>
      <c r="MH36" s="405"/>
      <c r="MI36" s="405"/>
      <c r="MJ36" s="405"/>
      <c r="MK36" s="405"/>
      <c r="ML36" s="405"/>
      <c r="MM36" s="405"/>
      <c r="MN36" s="405"/>
      <c r="MO36" s="405"/>
      <c r="MP36" s="405"/>
      <c r="MQ36" s="405"/>
      <c r="MR36" s="405"/>
      <c r="MS36" s="405"/>
      <c r="MT36" s="405"/>
      <c r="MU36" s="405"/>
      <c r="MV36" s="405"/>
      <c r="MW36" s="405"/>
      <c r="MX36" s="405"/>
      <c r="MY36" s="405"/>
      <c r="MZ36" s="405"/>
      <c r="NA36" s="405"/>
      <c r="NB36" s="405"/>
      <c r="NC36" s="405"/>
      <c r="ND36" s="405"/>
      <c r="NE36" s="405"/>
      <c r="NF36" s="405"/>
      <c r="NG36" s="405"/>
      <c r="NH36" s="405"/>
      <c r="NI36" s="405"/>
      <c r="NJ36" s="405"/>
      <c r="NK36" s="405"/>
      <c r="NL36" s="405"/>
      <c r="NM36" s="405"/>
      <c r="NN36" s="405"/>
      <c r="NO36" s="405"/>
      <c r="NP36" s="405"/>
      <c r="NQ36" s="405"/>
      <c r="NR36" s="405"/>
      <c r="NS36" s="405"/>
      <c r="NT36" s="405"/>
      <c r="NU36" s="405"/>
      <c r="NV36" s="405"/>
      <c r="NW36" s="405"/>
      <c r="NX36" s="405"/>
      <c r="NY36" s="405"/>
      <c r="NZ36" s="405"/>
      <c r="OA36" s="405"/>
      <c r="OB36" s="405"/>
      <c r="OC36" s="405"/>
      <c r="OD36" s="405"/>
      <c r="OE36" s="405"/>
      <c r="OF36" s="405"/>
      <c r="OG36" s="405"/>
      <c r="OH36" s="405"/>
      <c r="OI36" s="405"/>
      <c r="OJ36" s="405"/>
      <c r="OK36" s="405"/>
      <c r="OL36" s="405"/>
      <c r="OM36" s="405"/>
      <c r="ON36" s="405"/>
      <c r="OO36" s="405"/>
      <c r="OP36" s="405"/>
      <c r="OQ36" s="405"/>
      <c r="OR36" s="405"/>
      <c r="OS36" s="405"/>
      <c r="OT36" s="405"/>
      <c r="OU36" s="405"/>
      <c r="OV36" s="405"/>
      <c r="OW36" s="405"/>
      <c r="OX36" s="405"/>
      <c r="OY36" s="405"/>
      <c r="OZ36" s="405"/>
      <c r="PA36" s="405"/>
      <c r="PB36" s="405"/>
      <c r="PC36" s="405"/>
      <c r="PD36" s="405"/>
      <c r="PE36" s="405"/>
      <c r="PF36" s="405"/>
      <c r="PG36" s="405"/>
      <c r="PH36" s="405"/>
      <c r="PI36" s="405"/>
      <c r="PJ36" s="405"/>
      <c r="PK36" s="405"/>
      <c r="PL36" s="405"/>
      <c r="PM36" s="405"/>
      <c r="PN36" s="405"/>
      <c r="PO36" s="405"/>
      <c r="PP36" s="405"/>
      <c r="PQ36" s="405"/>
      <c r="PR36" s="405"/>
      <c r="PS36" s="405"/>
      <c r="PT36" s="405"/>
      <c r="PU36" s="405"/>
      <c r="PV36" s="405"/>
      <c r="PW36" s="405"/>
      <c r="PX36" s="405"/>
      <c r="PY36" s="405"/>
      <c r="PZ36" s="405"/>
      <c r="QA36" s="405"/>
      <c r="QB36" s="405"/>
      <c r="QC36" s="405"/>
      <c r="QD36" s="405"/>
      <c r="QE36" s="405"/>
      <c r="QF36" s="405"/>
      <c r="QG36" s="405"/>
      <c r="QH36" s="405"/>
      <c r="QI36" s="405"/>
      <c r="QJ36" s="405"/>
      <c r="QK36" s="405"/>
      <c r="QL36" s="405"/>
      <c r="QM36" s="405"/>
      <c r="QN36" s="405"/>
      <c r="QO36" s="405"/>
      <c r="QP36" s="405"/>
      <c r="QQ36" s="405"/>
      <c r="QR36" s="405"/>
      <c r="QS36" s="405"/>
      <c r="QT36" s="405"/>
      <c r="QU36" s="405"/>
      <c r="QV36" s="405"/>
      <c r="QW36" s="405"/>
      <c r="QX36" s="405"/>
      <c r="QY36" s="405"/>
      <c r="QZ36" s="405"/>
      <c r="RA36" s="405"/>
      <c r="RB36" s="405"/>
      <c r="RC36" s="405"/>
      <c r="RD36" s="405"/>
      <c r="RE36" s="405"/>
      <c r="RF36" s="405"/>
      <c r="RG36" s="405"/>
      <c r="RH36" s="405"/>
      <c r="RI36" s="405"/>
      <c r="RJ36" s="405"/>
      <c r="RK36" s="405"/>
      <c r="RL36" s="405"/>
      <c r="RM36" s="405"/>
      <c r="RN36" s="405"/>
      <c r="RO36" s="405"/>
      <c r="RP36" s="405"/>
      <c r="RQ36" s="405"/>
      <c r="RR36" s="405"/>
      <c r="RS36" s="405"/>
      <c r="RT36" s="405"/>
      <c r="RU36" s="405"/>
      <c r="RV36" s="405"/>
      <c r="RW36" s="405"/>
      <c r="RX36" s="405"/>
      <c r="RY36" s="405"/>
      <c r="RZ36" s="405"/>
      <c r="SA36" s="405"/>
      <c r="SB36" s="405"/>
      <c r="SC36" s="405"/>
      <c r="SD36" s="405"/>
      <c r="SE36" s="405"/>
      <c r="SF36" s="405"/>
      <c r="SG36" s="405"/>
      <c r="SH36" s="405"/>
      <c r="SI36" s="405"/>
      <c r="SJ36" s="405"/>
      <c r="SK36" s="405"/>
      <c r="SL36" s="405"/>
      <c r="SM36" s="405"/>
      <c r="SN36" s="405"/>
      <c r="SO36" s="405"/>
      <c r="SP36" s="405"/>
      <c r="SQ36" s="405"/>
      <c r="SR36" s="405"/>
      <c r="SS36" s="405"/>
      <c r="ST36" s="405"/>
      <c r="SU36" s="405"/>
      <c r="SV36" s="405"/>
      <c r="SW36" s="405"/>
      <c r="SX36" s="405"/>
      <c r="SY36" s="405"/>
      <c r="SZ36" s="405"/>
      <c r="TA36" s="405"/>
      <c r="TB36" s="405"/>
      <c r="TC36" s="405"/>
      <c r="TD36" s="405"/>
      <c r="TE36" s="405"/>
      <c r="TF36" s="405"/>
      <c r="TG36" s="405"/>
      <c r="TH36" s="405"/>
      <c r="TI36" s="405"/>
      <c r="TJ36" s="405"/>
      <c r="TK36" s="405"/>
      <c r="TL36" s="405"/>
      <c r="TM36" s="405"/>
      <c r="TN36" s="405"/>
      <c r="TO36" s="405"/>
      <c r="TP36" s="405"/>
      <c r="TQ36" s="405"/>
      <c r="TR36" s="405"/>
      <c r="TS36" s="405"/>
      <c r="TT36" s="405"/>
      <c r="TU36" s="405"/>
      <c r="TV36" s="405"/>
      <c r="TW36" s="405"/>
      <c r="TX36" s="405"/>
      <c r="TY36" s="405"/>
      <c r="TZ36" s="405"/>
      <c r="UA36" s="405"/>
      <c r="UB36" s="405"/>
      <c r="UC36" s="405"/>
      <c r="UD36" s="405"/>
      <c r="UE36" s="405"/>
      <c r="UF36" s="405"/>
      <c r="UG36" s="405"/>
      <c r="UH36" s="405"/>
      <c r="UI36" s="405"/>
      <c r="UJ36" s="405"/>
      <c r="UK36" s="405"/>
      <c r="UL36" s="405"/>
      <c r="UM36" s="405"/>
      <c r="UN36" s="405"/>
      <c r="UO36" s="405"/>
      <c r="UP36" s="405"/>
      <c r="UQ36" s="405"/>
      <c r="UR36" s="405"/>
      <c r="US36" s="405"/>
      <c r="UT36" s="405"/>
      <c r="UU36" s="405"/>
      <c r="UV36" s="405"/>
      <c r="UW36" s="405"/>
      <c r="UX36" s="405"/>
      <c r="UY36" s="405"/>
      <c r="UZ36" s="405"/>
      <c r="VA36" s="405"/>
      <c r="VB36" s="405"/>
      <c r="VC36" s="405"/>
      <c r="VD36" s="405"/>
      <c r="VE36" s="405"/>
      <c r="VF36" s="405"/>
      <c r="VG36" s="405"/>
      <c r="VH36" s="405"/>
      <c r="VI36" s="405"/>
      <c r="VJ36" s="405"/>
      <c r="VK36" s="405"/>
      <c r="VL36" s="405"/>
      <c r="VM36" s="405"/>
      <c r="VN36" s="405"/>
      <c r="VO36" s="405"/>
      <c r="VP36" s="405"/>
      <c r="VQ36" s="405"/>
      <c r="VR36" s="405"/>
      <c r="VS36" s="405"/>
      <c r="VT36" s="405"/>
      <c r="VU36" s="405"/>
      <c r="VV36" s="405"/>
      <c r="VW36" s="405"/>
      <c r="VX36" s="405"/>
      <c r="VY36" s="405"/>
      <c r="VZ36" s="405"/>
      <c r="WA36" s="405"/>
      <c r="WB36" s="405"/>
      <c r="WC36" s="405"/>
      <c r="WD36" s="405"/>
      <c r="WE36" s="405"/>
      <c r="WF36" s="405"/>
      <c r="WG36" s="405"/>
      <c r="WH36" s="405"/>
      <c r="WI36" s="405"/>
      <c r="WJ36" s="405"/>
      <c r="WK36" s="405"/>
      <c r="WL36" s="405"/>
      <c r="WM36" s="405"/>
      <c r="WN36" s="405"/>
      <c r="WO36" s="405"/>
      <c r="WP36" s="405"/>
      <c r="WQ36" s="405"/>
      <c r="WR36" s="405"/>
      <c r="WS36" s="405"/>
      <c r="WT36" s="405"/>
      <c r="WU36" s="405"/>
      <c r="WV36" s="405"/>
      <c r="WW36" s="405"/>
      <c r="WX36" s="405"/>
      <c r="WY36" s="405"/>
      <c r="WZ36" s="405"/>
      <c r="XA36" s="405"/>
      <c r="XB36" s="405"/>
      <c r="XC36" s="405"/>
      <c r="XD36" s="405"/>
      <c r="XE36" s="405"/>
      <c r="XF36" s="405"/>
      <c r="XG36" s="405"/>
      <c r="XH36" s="405"/>
      <c r="XI36" s="405"/>
      <c r="XJ36" s="405"/>
      <c r="XK36" s="405"/>
      <c r="XL36" s="405"/>
      <c r="XM36" s="405"/>
      <c r="XN36" s="405"/>
      <c r="XO36" s="405"/>
      <c r="XP36" s="405"/>
      <c r="XQ36" s="405"/>
      <c r="XR36" s="405"/>
      <c r="XS36" s="405"/>
      <c r="XT36" s="405"/>
      <c r="XU36" s="405"/>
      <c r="XV36" s="405"/>
      <c r="XW36" s="405"/>
      <c r="XX36" s="405"/>
      <c r="XY36" s="405"/>
      <c r="XZ36" s="405"/>
      <c r="YA36" s="405"/>
      <c r="YB36" s="405"/>
      <c r="YC36" s="405"/>
      <c r="YD36" s="405"/>
      <c r="YE36" s="405"/>
      <c r="YF36" s="405"/>
      <c r="YG36" s="405"/>
      <c r="YH36" s="405"/>
      <c r="YI36" s="405"/>
      <c r="YJ36" s="405"/>
      <c r="YK36" s="405"/>
      <c r="YL36" s="405"/>
      <c r="YM36" s="405"/>
      <c r="YN36" s="405"/>
      <c r="YO36" s="405"/>
      <c r="YP36" s="405"/>
      <c r="YQ36" s="405"/>
      <c r="YR36" s="405"/>
      <c r="YS36" s="405"/>
      <c r="YT36" s="405"/>
      <c r="YU36" s="405"/>
      <c r="YV36" s="405"/>
      <c r="YW36" s="405"/>
      <c r="YX36" s="405"/>
      <c r="YY36" s="405"/>
      <c r="YZ36" s="405"/>
      <c r="ZA36" s="405"/>
      <c r="ZB36" s="405"/>
      <c r="ZC36" s="405"/>
      <c r="ZD36" s="405"/>
      <c r="ZE36" s="405"/>
      <c r="ZF36" s="405"/>
      <c r="ZG36" s="405"/>
      <c r="ZH36" s="405"/>
      <c r="ZI36" s="405"/>
      <c r="ZJ36" s="405"/>
      <c r="ZK36" s="405"/>
      <c r="ZL36" s="405"/>
      <c r="ZM36" s="405"/>
      <c r="ZN36" s="405"/>
      <c r="ZO36" s="405"/>
      <c r="ZP36" s="405"/>
      <c r="ZQ36" s="405"/>
      <c r="ZR36" s="405"/>
      <c r="ZS36" s="405"/>
      <c r="ZT36" s="405"/>
      <c r="ZU36" s="405"/>
      <c r="ZV36" s="405"/>
      <c r="ZW36" s="405"/>
      <c r="ZX36" s="405"/>
      <c r="ZY36" s="405"/>
      <c r="ZZ36" s="405"/>
      <c r="AAA36" s="405"/>
      <c r="AAB36" s="405"/>
      <c r="AAC36" s="405"/>
      <c r="AAD36" s="405"/>
      <c r="AAE36" s="405"/>
      <c r="AAF36" s="405"/>
      <c r="AAG36" s="405"/>
      <c r="AAH36" s="405"/>
      <c r="AAI36" s="405"/>
      <c r="AAJ36" s="405"/>
      <c r="AAK36" s="405"/>
      <c r="AAL36" s="405"/>
      <c r="AAM36" s="405"/>
      <c r="AAN36" s="405"/>
      <c r="AAO36" s="405"/>
      <c r="AAP36" s="405"/>
      <c r="AAQ36" s="405"/>
      <c r="AAR36" s="405"/>
      <c r="AAS36" s="405"/>
      <c r="AAT36" s="405"/>
      <c r="AAU36" s="405"/>
      <c r="AAV36" s="405"/>
      <c r="AAW36" s="405"/>
      <c r="AAX36" s="405"/>
      <c r="AAY36" s="405"/>
      <c r="AAZ36" s="405"/>
      <c r="ABA36" s="405"/>
      <c r="ABB36" s="405"/>
      <c r="ABC36" s="405"/>
      <c r="ABD36" s="405"/>
      <c r="ABE36" s="405"/>
      <c r="ABF36" s="405"/>
      <c r="ABG36" s="405"/>
      <c r="ABH36" s="405"/>
      <c r="ABI36" s="405"/>
      <c r="ABJ36" s="405"/>
      <c r="ABK36" s="405"/>
      <c r="ABL36" s="405"/>
      <c r="ABM36" s="405"/>
      <c r="ABN36" s="405"/>
      <c r="ABO36" s="405"/>
      <c r="ABP36" s="405"/>
      <c r="ABQ36" s="405"/>
      <c r="ABR36" s="405"/>
      <c r="ABS36" s="405"/>
      <c r="ABT36" s="405"/>
      <c r="ABU36" s="405"/>
      <c r="ABV36" s="405"/>
      <c r="ABW36" s="405"/>
      <c r="ABX36" s="405"/>
      <c r="ABY36" s="405"/>
      <c r="ABZ36" s="405"/>
      <c r="ACA36" s="405"/>
      <c r="ACB36" s="405"/>
      <c r="ACC36" s="405"/>
      <c r="ACD36" s="405"/>
      <c r="ACE36" s="405"/>
      <c r="ACF36" s="405"/>
      <c r="ACG36" s="405"/>
      <c r="ACH36" s="405"/>
      <c r="ACI36" s="405"/>
      <c r="ACJ36" s="405"/>
      <c r="ACK36" s="405"/>
      <c r="ACL36" s="405"/>
      <c r="ACM36" s="405"/>
      <c r="ACN36" s="405"/>
      <c r="ACO36" s="405"/>
      <c r="ACP36" s="405"/>
      <c r="ACQ36" s="405"/>
      <c r="ACR36" s="405"/>
      <c r="ACS36" s="405"/>
      <c r="ACT36" s="405"/>
      <c r="ACU36" s="405"/>
      <c r="ACV36" s="405"/>
      <c r="ACW36" s="405"/>
      <c r="ACX36" s="405"/>
      <c r="ACY36" s="405"/>
      <c r="ACZ36" s="405"/>
      <c r="ADA36" s="405"/>
      <c r="ADB36" s="405"/>
      <c r="ADC36" s="405"/>
      <c r="ADD36" s="405"/>
      <c r="ADE36" s="405"/>
      <c r="ADF36" s="405"/>
      <c r="ADG36" s="405"/>
      <c r="ADH36" s="405"/>
      <c r="ADI36" s="405"/>
      <c r="ADJ36" s="405"/>
      <c r="ADK36" s="405"/>
      <c r="ADL36" s="405"/>
      <c r="ADM36" s="405"/>
      <c r="ADN36" s="405"/>
      <c r="ADO36" s="405"/>
      <c r="ADP36" s="405"/>
      <c r="ADQ36" s="405"/>
      <c r="ADR36" s="405"/>
      <c r="ADS36" s="405"/>
      <c r="ADT36" s="405"/>
      <c r="ADU36" s="405"/>
      <c r="ADV36" s="405"/>
      <c r="ADW36" s="405"/>
      <c r="ADX36" s="405"/>
      <c r="ADY36" s="405"/>
      <c r="ADZ36" s="405"/>
      <c r="AEA36" s="405"/>
      <c r="AEB36" s="405"/>
      <c r="AEC36" s="405"/>
      <c r="AED36" s="405"/>
      <c r="AEE36" s="405"/>
      <c r="AEF36" s="405"/>
      <c r="AEG36" s="405"/>
      <c r="AEH36" s="405"/>
      <c r="AEI36" s="405"/>
      <c r="AEJ36" s="405"/>
      <c r="AEK36" s="405"/>
      <c r="AEL36" s="405"/>
      <c r="AEM36" s="405"/>
      <c r="AEN36" s="405"/>
      <c r="AEO36" s="405"/>
      <c r="AEP36" s="405"/>
      <c r="AEQ36" s="405"/>
      <c r="AER36" s="405"/>
      <c r="AES36" s="405"/>
      <c r="AET36" s="405"/>
      <c r="AEU36" s="405"/>
      <c r="AEV36" s="405"/>
      <c r="AEW36" s="405"/>
      <c r="AEX36" s="405"/>
      <c r="AEY36" s="405"/>
      <c r="AEZ36" s="405"/>
      <c r="AFA36" s="405"/>
      <c r="AFB36" s="405"/>
      <c r="AFC36" s="405"/>
      <c r="AFD36" s="405"/>
      <c r="AFE36" s="405"/>
      <c r="AFF36" s="405"/>
      <c r="AFG36" s="405"/>
      <c r="AFH36" s="405"/>
      <c r="AFI36" s="405"/>
      <c r="AFJ36" s="405"/>
      <c r="AFK36" s="405"/>
      <c r="AFL36" s="405"/>
      <c r="AFM36" s="405"/>
      <c r="AFN36" s="405"/>
      <c r="AFO36" s="405"/>
      <c r="AFP36" s="405"/>
      <c r="AFQ36" s="405"/>
      <c r="AFR36" s="405"/>
      <c r="AFS36" s="405"/>
      <c r="AFT36" s="405"/>
      <c r="AFU36" s="405"/>
      <c r="AFV36" s="405"/>
      <c r="AFW36" s="405"/>
      <c r="AFX36" s="405"/>
      <c r="AFY36" s="405"/>
      <c r="AFZ36" s="405"/>
      <c r="AGA36" s="405"/>
      <c r="AGB36" s="405"/>
      <c r="AGC36" s="405"/>
      <c r="AGD36" s="405"/>
      <c r="AGE36" s="405"/>
      <c r="AGF36" s="405"/>
      <c r="AGG36" s="405"/>
      <c r="AGH36" s="405"/>
      <c r="AGI36" s="405"/>
      <c r="AGJ36" s="405"/>
      <c r="AGK36" s="405"/>
      <c r="AGL36" s="405"/>
      <c r="AGM36" s="405"/>
      <c r="AGN36" s="405"/>
      <c r="AGO36" s="405"/>
      <c r="AGP36" s="405"/>
      <c r="AGQ36" s="405"/>
      <c r="AGR36" s="405"/>
      <c r="AGS36" s="405"/>
      <c r="AGT36" s="405"/>
      <c r="AGU36" s="405"/>
      <c r="AGV36" s="405"/>
      <c r="AGW36" s="405"/>
      <c r="AGX36" s="405"/>
      <c r="AGY36" s="405"/>
      <c r="AGZ36" s="405"/>
      <c r="AHA36" s="405"/>
      <c r="AHB36" s="405"/>
      <c r="AHC36" s="405"/>
      <c r="AHD36" s="405"/>
      <c r="AHE36" s="405"/>
      <c r="AHF36" s="405"/>
      <c r="AHG36" s="405"/>
      <c r="AHH36" s="405"/>
      <c r="AHI36" s="405"/>
      <c r="AHJ36" s="405"/>
      <c r="AHK36" s="405"/>
      <c r="AHL36" s="405"/>
      <c r="AHM36" s="405"/>
      <c r="AHN36" s="405"/>
      <c r="AHO36" s="405"/>
      <c r="AHP36" s="405"/>
      <c r="AHQ36" s="405"/>
      <c r="AHR36" s="405"/>
      <c r="AHS36" s="405"/>
      <c r="AHT36" s="405"/>
      <c r="AHU36" s="405"/>
      <c r="AHV36" s="405"/>
      <c r="AHW36" s="405"/>
      <c r="AHX36" s="405"/>
      <c r="AHY36" s="405"/>
      <c r="AHZ36" s="405"/>
      <c r="AIA36" s="405"/>
      <c r="AIB36" s="405"/>
      <c r="AIC36" s="405"/>
      <c r="AID36" s="405"/>
      <c r="AIE36" s="405"/>
      <c r="AIF36" s="405"/>
      <c r="AIG36" s="405"/>
      <c r="AIH36" s="405"/>
      <c r="AII36" s="405"/>
      <c r="AIJ36" s="405"/>
      <c r="AIK36" s="405"/>
      <c r="AIL36" s="405"/>
      <c r="AIM36" s="405"/>
      <c r="AIN36" s="405"/>
      <c r="AIO36" s="405"/>
      <c r="AIP36" s="405"/>
      <c r="AIQ36" s="405"/>
      <c r="AIR36" s="405"/>
      <c r="AIS36" s="405"/>
      <c r="AIT36" s="405"/>
      <c r="AIU36" s="405"/>
      <c r="AIV36" s="405"/>
      <c r="AIW36" s="405"/>
      <c r="AIX36" s="405"/>
      <c r="AIY36" s="405"/>
      <c r="AIZ36" s="405"/>
      <c r="AJA36" s="405"/>
      <c r="AJB36" s="405"/>
      <c r="AJC36" s="405"/>
      <c r="AJD36" s="405"/>
      <c r="AJE36" s="405"/>
      <c r="AJF36" s="405"/>
      <c r="AJG36" s="405"/>
      <c r="AJH36" s="405"/>
      <c r="AJI36" s="405"/>
      <c r="AJJ36" s="405"/>
      <c r="AJK36" s="405"/>
      <c r="AJL36" s="405"/>
      <c r="AJM36" s="405"/>
      <c r="AJN36" s="405"/>
      <c r="AJO36" s="405"/>
      <c r="AJP36" s="405"/>
      <c r="AJQ36" s="405"/>
      <c r="AJR36" s="405"/>
      <c r="AJS36" s="405"/>
      <c r="AJT36" s="405"/>
      <c r="AJU36" s="405"/>
      <c r="AJV36" s="405"/>
      <c r="AJW36" s="405"/>
      <c r="AJX36" s="405"/>
      <c r="AJY36" s="405"/>
      <c r="AJZ36" s="405"/>
      <c r="AKA36" s="405"/>
      <c r="AKB36" s="405"/>
      <c r="AKC36" s="405"/>
      <c r="AKD36" s="405"/>
      <c r="AKE36" s="405"/>
      <c r="AKF36" s="405"/>
      <c r="AKG36" s="405"/>
      <c r="AKH36" s="405"/>
      <c r="AKI36" s="405"/>
      <c r="AKJ36" s="405"/>
      <c r="AKK36" s="405"/>
      <c r="AKL36" s="405"/>
      <c r="AKM36" s="405"/>
      <c r="AKN36" s="405"/>
      <c r="AKO36" s="405"/>
      <c r="AKP36" s="405"/>
      <c r="AKQ36" s="405"/>
      <c r="AKR36" s="405"/>
      <c r="AKS36" s="405"/>
      <c r="AKT36" s="405"/>
      <c r="AKU36" s="405"/>
      <c r="AKV36" s="405"/>
      <c r="AKW36" s="405"/>
      <c r="AKX36" s="405"/>
      <c r="AKY36" s="405"/>
      <c r="AKZ36" s="405"/>
      <c r="ALA36" s="405"/>
      <c r="ALB36" s="405"/>
      <c r="ALC36" s="405"/>
      <c r="ALD36" s="405"/>
      <c r="ALE36" s="405"/>
      <c r="ALF36" s="405"/>
      <c r="ALG36" s="405"/>
      <c r="ALH36" s="405"/>
      <c r="ALI36" s="405"/>
      <c r="ALJ36" s="405"/>
      <c r="ALK36" s="405"/>
      <c r="ALL36" s="405"/>
      <c r="ALM36" s="405"/>
      <c r="ALN36" s="405"/>
      <c r="ALO36" s="405"/>
      <c r="ALP36" s="405"/>
      <c r="ALQ36" s="405"/>
      <c r="ALR36" s="405"/>
      <c r="ALS36" s="405"/>
      <c r="ALT36" s="405"/>
      <c r="ALU36" s="405"/>
      <c r="ALV36" s="405"/>
      <c r="ALW36" s="405"/>
      <c r="ALX36" s="405"/>
      <c r="ALY36" s="405"/>
      <c r="ALZ36" s="405"/>
      <c r="AMA36" s="405"/>
      <c r="AMB36" s="405"/>
      <c r="AMC36" s="405"/>
      <c r="AMD36" s="405"/>
      <c r="AME36" s="405"/>
      <c r="AMF36" s="405"/>
      <c r="AMG36" s="405"/>
      <c r="AMH36" s="405"/>
      <c r="AMI36" s="405"/>
      <c r="AMJ36" s="405"/>
      <c r="AMK36" s="405"/>
      <c r="AML36" s="405"/>
      <c r="AMM36" s="405"/>
      <c r="AMN36" s="405"/>
      <c r="AMO36" s="405"/>
      <c r="AMP36" s="405"/>
      <c r="AMQ36" s="405"/>
      <c r="AMR36" s="405"/>
      <c r="AMS36" s="405"/>
      <c r="AMT36" s="405"/>
      <c r="AMU36" s="405"/>
      <c r="AMV36" s="405"/>
      <c r="AMW36" s="405"/>
      <c r="AMX36" s="405"/>
      <c r="AMY36" s="405"/>
      <c r="AMZ36" s="405"/>
      <c r="ANA36" s="405"/>
      <c r="ANB36" s="405"/>
      <c r="ANC36" s="405"/>
      <c r="AND36" s="405"/>
      <c r="ANE36" s="405"/>
      <c r="ANF36" s="405"/>
      <c r="ANG36" s="405"/>
      <c r="ANH36" s="405"/>
      <c r="ANI36" s="405"/>
      <c r="ANJ36" s="405"/>
      <c r="ANK36" s="405"/>
      <c r="ANL36" s="405"/>
      <c r="ANM36" s="405"/>
      <c r="ANN36" s="405"/>
      <c r="ANO36" s="405"/>
      <c r="ANP36" s="405"/>
      <c r="ANQ36" s="405"/>
      <c r="ANR36" s="405"/>
      <c r="ANS36" s="405"/>
      <c r="ANT36" s="405"/>
      <c r="ANU36" s="405"/>
      <c r="ANV36" s="405"/>
      <c r="ANW36" s="405"/>
      <c r="ANX36" s="405"/>
      <c r="ANY36" s="405"/>
      <c r="ANZ36" s="405"/>
      <c r="AOA36" s="405"/>
      <c r="AOB36" s="405"/>
      <c r="AOC36" s="405"/>
      <c r="AOD36" s="405"/>
      <c r="AOE36" s="405"/>
      <c r="AOF36" s="405"/>
      <c r="AOG36" s="405"/>
      <c r="AOH36" s="405"/>
      <c r="AOI36" s="405"/>
      <c r="AOJ36" s="405"/>
      <c r="AOK36" s="405"/>
      <c r="AOL36" s="405"/>
      <c r="AOM36" s="405"/>
      <c r="AON36" s="405"/>
      <c r="AOO36" s="405"/>
      <c r="AOP36" s="405"/>
      <c r="AOQ36" s="405"/>
      <c r="AOR36" s="405"/>
      <c r="AOS36" s="405"/>
      <c r="AOT36" s="405"/>
      <c r="AOU36" s="405"/>
      <c r="AOV36" s="405"/>
      <c r="AOW36" s="405"/>
      <c r="AOX36" s="405"/>
      <c r="AOY36" s="405"/>
      <c r="AOZ36" s="405"/>
      <c r="APA36" s="405"/>
      <c r="APB36" s="405"/>
      <c r="APC36" s="405"/>
      <c r="APD36" s="405"/>
      <c r="APE36" s="405"/>
      <c r="APF36" s="405"/>
      <c r="APG36" s="405"/>
      <c r="APH36" s="405"/>
      <c r="API36" s="405"/>
      <c r="APJ36" s="405"/>
      <c r="APK36" s="405"/>
      <c r="APL36" s="405"/>
      <c r="APM36" s="405"/>
      <c r="APN36" s="405"/>
      <c r="APO36" s="405"/>
      <c r="APP36" s="405"/>
      <c r="APQ36" s="405"/>
      <c r="APR36" s="405"/>
      <c r="APS36" s="405"/>
      <c r="APT36" s="405"/>
      <c r="APU36" s="405"/>
      <c r="APV36" s="405"/>
      <c r="APW36" s="405"/>
      <c r="APX36" s="405"/>
      <c r="APY36" s="405"/>
      <c r="APZ36" s="405"/>
      <c r="AQA36" s="405"/>
      <c r="AQB36" s="405"/>
      <c r="AQC36" s="405"/>
      <c r="AQD36" s="405"/>
      <c r="AQE36" s="405"/>
      <c r="AQF36" s="405"/>
      <c r="AQG36" s="405"/>
      <c r="AQH36" s="405"/>
      <c r="AQI36" s="405"/>
      <c r="AQJ36" s="405"/>
      <c r="AQK36" s="405"/>
      <c r="AQL36" s="405"/>
      <c r="AQM36" s="405"/>
      <c r="AQN36" s="405"/>
      <c r="AQO36" s="405"/>
      <c r="AQP36" s="405"/>
      <c r="AQQ36" s="405"/>
      <c r="AQR36" s="405"/>
      <c r="AQS36" s="405"/>
      <c r="AQT36" s="405"/>
      <c r="AQU36" s="405"/>
      <c r="AQV36" s="405"/>
      <c r="AQW36" s="405"/>
      <c r="AQX36" s="405"/>
      <c r="AQY36" s="405"/>
      <c r="AQZ36" s="405"/>
      <c r="ARA36" s="405"/>
      <c r="ARB36" s="405"/>
      <c r="ARC36" s="405"/>
      <c r="ARD36" s="405"/>
      <c r="ARE36" s="405"/>
      <c r="ARF36" s="405"/>
      <c r="ARG36" s="405"/>
      <c r="ARH36" s="405"/>
      <c r="ARI36" s="405"/>
      <c r="ARJ36" s="405"/>
      <c r="ARK36" s="405"/>
      <c r="ARL36" s="405"/>
      <c r="ARM36" s="405"/>
      <c r="ARN36" s="405"/>
      <c r="ARO36" s="405"/>
      <c r="ARP36" s="405"/>
      <c r="ARQ36" s="405"/>
      <c r="ARR36" s="405"/>
      <c r="ARS36" s="405"/>
      <c r="ART36" s="405"/>
      <c r="ARU36" s="405"/>
      <c r="ARV36" s="405"/>
      <c r="ARW36" s="405"/>
      <c r="ARX36" s="405"/>
      <c r="ARY36" s="405"/>
      <c r="ARZ36" s="405"/>
      <c r="ASA36" s="405"/>
      <c r="ASB36" s="405"/>
      <c r="ASC36" s="405"/>
      <c r="ASD36" s="405"/>
      <c r="ASE36" s="405"/>
      <c r="ASF36" s="405"/>
      <c r="ASG36" s="405"/>
      <c r="ASH36" s="405"/>
      <c r="ASI36" s="405"/>
      <c r="ASJ36" s="405"/>
      <c r="ASK36" s="405"/>
      <c r="ASL36" s="405"/>
      <c r="ASM36" s="405"/>
      <c r="ASN36" s="405"/>
      <c r="ASO36" s="405"/>
      <c r="ASP36" s="405"/>
      <c r="ASQ36" s="405"/>
      <c r="ASR36" s="405"/>
      <c r="ASS36" s="405"/>
      <c r="AST36" s="405"/>
      <c r="ASU36" s="405"/>
      <c r="ASV36" s="405"/>
      <c r="ASW36" s="405"/>
      <c r="ASX36" s="405"/>
      <c r="ASY36" s="405"/>
      <c r="ASZ36" s="405"/>
      <c r="ATA36" s="405"/>
      <c r="ATB36" s="405"/>
      <c r="ATC36" s="405"/>
      <c r="ATD36" s="405"/>
      <c r="ATE36" s="405"/>
      <c r="ATF36" s="405"/>
      <c r="ATG36" s="405"/>
      <c r="ATH36" s="405"/>
      <c r="ATI36" s="405"/>
      <c r="ATJ36" s="405"/>
      <c r="ATK36" s="405"/>
      <c r="ATL36" s="405"/>
      <c r="ATM36" s="405"/>
      <c r="ATN36" s="405"/>
      <c r="ATO36" s="405"/>
      <c r="ATP36" s="405"/>
      <c r="ATQ36" s="405"/>
      <c r="ATR36" s="405"/>
      <c r="ATS36" s="405"/>
      <c r="ATT36" s="405"/>
      <c r="ATU36" s="405"/>
      <c r="ATV36" s="405"/>
      <c r="ATW36" s="405"/>
      <c r="ATX36" s="405"/>
      <c r="ATY36" s="405"/>
      <c r="ATZ36" s="405"/>
      <c r="AUA36" s="405"/>
      <c r="AUB36" s="405"/>
      <c r="AUC36" s="405"/>
      <c r="AUD36" s="405"/>
      <c r="AUE36" s="405"/>
      <c r="AUF36" s="405"/>
      <c r="AUG36" s="405"/>
      <c r="AUH36" s="405"/>
      <c r="AUI36" s="405"/>
      <c r="AUJ36" s="405"/>
      <c r="AUK36" s="405"/>
      <c r="AUL36" s="405"/>
      <c r="AUM36" s="405"/>
      <c r="AUN36" s="405"/>
      <c r="AUO36" s="405"/>
      <c r="AUP36" s="405"/>
      <c r="AUQ36" s="405"/>
      <c r="AUR36" s="405"/>
      <c r="AUS36" s="405"/>
      <c r="AUT36" s="405"/>
      <c r="AUU36" s="405"/>
      <c r="AUV36" s="405"/>
      <c r="AUW36" s="405"/>
      <c r="AUX36" s="405"/>
      <c r="AUY36" s="405"/>
      <c r="AUZ36" s="405"/>
      <c r="AVA36" s="405"/>
      <c r="AVB36" s="405"/>
      <c r="AVC36" s="405"/>
      <c r="AVD36" s="405"/>
      <c r="AVE36" s="405"/>
      <c r="AVF36" s="405"/>
      <c r="AVG36" s="405"/>
      <c r="AVH36" s="405"/>
      <c r="AVI36" s="405"/>
      <c r="AVJ36" s="405"/>
      <c r="AVK36" s="405"/>
      <c r="AVL36" s="405"/>
      <c r="AVM36" s="405"/>
      <c r="AVN36" s="405"/>
      <c r="AVO36" s="405"/>
      <c r="AVP36" s="405"/>
      <c r="AVQ36" s="405"/>
      <c r="AVR36" s="405"/>
      <c r="AVS36" s="405"/>
      <c r="AVT36" s="405"/>
      <c r="AVU36" s="405"/>
      <c r="AVV36" s="405"/>
      <c r="AVW36" s="405"/>
      <c r="AVX36" s="405"/>
      <c r="AVY36" s="405"/>
      <c r="AVZ36" s="405"/>
      <c r="AWA36" s="405"/>
      <c r="AWB36" s="405"/>
      <c r="AWC36" s="405"/>
      <c r="AWD36" s="405"/>
      <c r="AWE36" s="405"/>
      <c r="AWF36" s="405"/>
      <c r="AWG36" s="405"/>
      <c r="AWH36" s="405"/>
      <c r="AWI36" s="405"/>
      <c r="AWJ36" s="405"/>
      <c r="AWK36" s="405"/>
      <c r="AWL36" s="405"/>
      <c r="AWM36" s="405"/>
      <c r="AWN36" s="405"/>
      <c r="AWO36" s="405"/>
      <c r="AWP36" s="405"/>
      <c r="AWQ36" s="405"/>
      <c r="AWR36" s="405"/>
      <c r="AWS36" s="405"/>
      <c r="AWT36" s="405"/>
      <c r="AWU36" s="405"/>
      <c r="AWV36" s="405"/>
      <c r="AWW36" s="405"/>
      <c r="AWX36" s="405"/>
      <c r="AWY36" s="405"/>
      <c r="AWZ36" s="405"/>
      <c r="AXA36" s="405"/>
      <c r="AXB36" s="405"/>
      <c r="AXC36" s="405"/>
      <c r="AXD36" s="405"/>
      <c r="AXE36" s="405"/>
      <c r="AXF36" s="405"/>
      <c r="AXG36" s="405"/>
      <c r="AXH36" s="405"/>
      <c r="AXI36" s="405"/>
      <c r="AXJ36" s="405"/>
      <c r="AXK36" s="405"/>
      <c r="AXL36" s="405"/>
      <c r="AXM36" s="405"/>
      <c r="AXN36" s="405"/>
      <c r="AXO36" s="405"/>
      <c r="AXP36" s="405"/>
      <c r="AXQ36" s="405"/>
      <c r="AXR36" s="405"/>
      <c r="AXS36" s="405"/>
      <c r="AXT36" s="405"/>
      <c r="AXU36" s="405"/>
      <c r="AXV36" s="405"/>
      <c r="AXW36" s="405"/>
      <c r="AXX36" s="405"/>
      <c r="AXY36" s="405"/>
      <c r="AXZ36" s="405"/>
      <c r="AYA36" s="405"/>
      <c r="AYB36" s="405"/>
      <c r="AYC36" s="405"/>
      <c r="AYD36" s="405"/>
      <c r="AYE36" s="405"/>
      <c r="AYF36" s="405"/>
      <c r="AYG36" s="405"/>
      <c r="AYH36" s="405"/>
      <c r="AYI36" s="405"/>
      <c r="AYJ36" s="405"/>
      <c r="AYK36" s="405"/>
      <c r="AYL36" s="405"/>
      <c r="AYM36" s="405"/>
      <c r="AYN36" s="405"/>
      <c r="AYO36" s="405"/>
      <c r="AYP36" s="405"/>
      <c r="AYQ36" s="405"/>
      <c r="AYR36" s="405"/>
      <c r="AYS36" s="405"/>
      <c r="AYT36" s="405"/>
      <c r="AYU36" s="405"/>
      <c r="AYV36" s="405"/>
      <c r="AYW36" s="405"/>
      <c r="AYX36" s="405"/>
      <c r="AYY36" s="405"/>
      <c r="AYZ36" s="405"/>
      <c r="AZA36" s="405"/>
      <c r="AZB36" s="405"/>
      <c r="AZC36" s="405"/>
      <c r="AZD36" s="405"/>
      <c r="AZE36" s="405"/>
      <c r="AZF36" s="405"/>
      <c r="AZG36" s="405"/>
      <c r="AZH36" s="405"/>
      <c r="AZI36" s="405"/>
      <c r="AZJ36" s="405"/>
      <c r="AZK36" s="405"/>
      <c r="AZL36" s="405"/>
      <c r="AZM36" s="405"/>
      <c r="AZN36" s="405"/>
      <c r="AZO36" s="405"/>
      <c r="AZP36" s="405"/>
      <c r="AZQ36" s="405"/>
      <c r="AZR36" s="405"/>
      <c r="AZS36" s="405"/>
      <c r="AZT36" s="405"/>
      <c r="AZU36" s="405"/>
      <c r="AZV36" s="405"/>
      <c r="AZW36" s="405"/>
      <c r="AZX36" s="405"/>
      <c r="AZY36" s="405"/>
      <c r="AZZ36" s="405"/>
      <c r="BAA36" s="405"/>
      <c r="BAB36" s="405"/>
      <c r="BAC36" s="405"/>
      <c r="BAD36" s="405"/>
      <c r="BAE36" s="405"/>
      <c r="BAF36" s="405"/>
      <c r="BAG36" s="405"/>
      <c r="BAH36" s="405"/>
      <c r="BAI36" s="405"/>
      <c r="BAJ36" s="405"/>
      <c r="BAK36" s="405"/>
      <c r="BAL36" s="405"/>
      <c r="BAM36" s="405"/>
      <c r="BAN36" s="405"/>
      <c r="BAO36" s="405"/>
      <c r="BAP36" s="405"/>
      <c r="BAQ36" s="405"/>
      <c r="BAR36" s="405"/>
      <c r="BAS36" s="405"/>
      <c r="BAT36" s="405"/>
      <c r="BAU36" s="405"/>
      <c r="BAV36" s="405"/>
      <c r="BAW36" s="405"/>
      <c r="BAX36" s="405"/>
      <c r="BAY36" s="405"/>
      <c r="BAZ36" s="405"/>
      <c r="BBA36" s="405"/>
      <c r="BBB36" s="405"/>
      <c r="BBC36" s="405"/>
      <c r="BBD36" s="405"/>
      <c r="BBE36" s="405"/>
      <c r="BBF36" s="405"/>
      <c r="BBG36" s="405"/>
      <c r="BBH36" s="405"/>
      <c r="BBI36" s="405"/>
      <c r="BBJ36" s="405"/>
      <c r="BBK36" s="405"/>
      <c r="BBL36" s="405"/>
      <c r="BBM36" s="405"/>
      <c r="BBN36" s="405"/>
      <c r="BBO36" s="405"/>
      <c r="BBP36" s="405"/>
      <c r="BBQ36" s="405"/>
      <c r="BBR36" s="405"/>
      <c r="BBS36" s="405"/>
      <c r="BBT36" s="405"/>
      <c r="BBU36" s="405"/>
      <c r="BBV36" s="405"/>
      <c r="BBW36" s="405"/>
      <c r="BBX36" s="405"/>
      <c r="BBY36" s="405"/>
      <c r="BBZ36" s="405"/>
      <c r="BCA36" s="405"/>
      <c r="BCB36" s="405"/>
      <c r="BCC36" s="405"/>
      <c r="BCD36" s="405"/>
      <c r="BCE36" s="405"/>
      <c r="BCF36" s="405"/>
      <c r="BCG36" s="405"/>
      <c r="BCH36" s="405"/>
      <c r="BCI36" s="405"/>
      <c r="BCJ36" s="405"/>
      <c r="BCK36" s="405"/>
      <c r="BCL36" s="405"/>
      <c r="BCM36" s="405"/>
      <c r="BCN36" s="405"/>
      <c r="BCO36" s="405"/>
      <c r="BCP36" s="405"/>
      <c r="BCQ36" s="405"/>
      <c r="BCR36" s="405"/>
      <c r="BCS36" s="405"/>
      <c r="BCT36" s="405"/>
      <c r="BCU36" s="405"/>
      <c r="BCV36" s="405"/>
      <c r="BCW36" s="405"/>
      <c r="BCX36" s="405"/>
      <c r="BCY36" s="405"/>
      <c r="BCZ36" s="405"/>
      <c r="BDA36" s="405"/>
      <c r="BDB36" s="405"/>
      <c r="BDC36" s="405"/>
      <c r="BDD36" s="405"/>
      <c r="BDE36" s="405"/>
      <c r="BDF36" s="405"/>
      <c r="BDG36" s="405"/>
      <c r="BDH36" s="405"/>
      <c r="BDI36" s="405"/>
      <c r="BDJ36" s="405"/>
      <c r="BDK36" s="405"/>
      <c r="BDL36" s="405"/>
      <c r="BDM36" s="405"/>
      <c r="BDN36" s="405"/>
      <c r="BDO36" s="405"/>
      <c r="BDP36" s="405"/>
      <c r="BDQ36" s="405"/>
      <c r="BDR36" s="405"/>
      <c r="BDS36" s="405"/>
      <c r="BDT36" s="405"/>
      <c r="BDU36" s="405"/>
      <c r="BDV36" s="405"/>
      <c r="BDW36" s="405"/>
      <c r="BDX36" s="405"/>
      <c r="BDY36" s="405"/>
      <c r="BDZ36" s="405"/>
      <c r="BEA36" s="405"/>
      <c r="BEB36" s="405"/>
      <c r="BEC36" s="405"/>
      <c r="BED36" s="405"/>
      <c r="BEE36" s="405"/>
      <c r="BEF36" s="405"/>
      <c r="BEG36" s="405"/>
      <c r="BEH36" s="405"/>
      <c r="BEI36" s="405"/>
      <c r="BEJ36" s="405"/>
      <c r="BEK36" s="405"/>
      <c r="BEL36" s="405"/>
      <c r="BEM36" s="405"/>
      <c r="BEN36" s="405"/>
      <c r="BEO36" s="405"/>
      <c r="BEP36" s="405"/>
      <c r="BEQ36" s="405"/>
      <c r="BER36" s="405"/>
      <c r="BES36" s="405"/>
      <c r="BET36" s="405"/>
      <c r="BEU36" s="405"/>
      <c r="BEV36" s="405"/>
      <c r="BEW36" s="405"/>
      <c r="BEX36" s="405"/>
      <c r="BEY36" s="405"/>
      <c r="BEZ36" s="405"/>
      <c r="BFA36" s="405"/>
      <c r="BFB36" s="405"/>
      <c r="BFC36" s="405"/>
      <c r="BFD36" s="405"/>
      <c r="BFE36" s="405"/>
      <c r="BFF36" s="405"/>
      <c r="BFG36" s="405"/>
      <c r="BFH36" s="405"/>
      <c r="BFI36" s="405"/>
      <c r="BFJ36" s="405"/>
      <c r="BFK36" s="405"/>
      <c r="BFL36" s="405"/>
      <c r="BFM36" s="405"/>
      <c r="BFN36" s="405"/>
      <c r="BFO36" s="405"/>
      <c r="BFP36" s="405"/>
      <c r="BFQ36" s="405"/>
      <c r="BFR36" s="405"/>
      <c r="BFS36" s="405"/>
      <c r="BFT36" s="405"/>
      <c r="BFU36" s="405"/>
      <c r="BFV36" s="405"/>
      <c r="BFW36" s="405"/>
      <c r="BFX36" s="405"/>
      <c r="BFY36" s="405"/>
      <c r="BFZ36" s="405"/>
      <c r="BGA36" s="405"/>
      <c r="BGB36" s="405"/>
      <c r="BGC36" s="405"/>
      <c r="BGD36" s="405"/>
      <c r="BGE36" s="405"/>
      <c r="BGF36" s="405"/>
      <c r="BGG36" s="405"/>
      <c r="BGH36" s="405"/>
      <c r="BGI36" s="405"/>
      <c r="BGJ36" s="405"/>
      <c r="BGK36" s="405"/>
      <c r="BGL36" s="405"/>
      <c r="BGM36" s="405"/>
      <c r="BGN36" s="405"/>
      <c r="BGO36" s="405"/>
      <c r="BGP36" s="405"/>
      <c r="BGQ36" s="405"/>
      <c r="BGR36" s="405"/>
      <c r="BGS36" s="405"/>
      <c r="BGT36" s="405"/>
      <c r="BGU36" s="405"/>
      <c r="BGV36" s="405"/>
      <c r="BGW36" s="405"/>
      <c r="BGX36" s="405"/>
      <c r="BGY36" s="405"/>
      <c r="BGZ36" s="405"/>
      <c r="BHA36" s="405"/>
      <c r="BHB36" s="405"/>
      <c r="BHC36" s="405"/>
      <c r="BHD36" s="405"/>
      <c r="BHE36" s="405"/>
      <c r="BHF36" s="405"/>
      <c r="BHG36" s="405"/>
      <c r="BHH36" s="405"/>
      <c r="BHI36" s="405"/>
      <c r="BHJ36" s="405"/>
      <c r="BHK36" s="405"/>
      <c r="BHL36" s="405"/>
      <c r="BHM36" s="405"/>
      <c r="BHN36" s="405"/>
      <c r="BHO36" s="405"/>
      <c r="BHP36" s="405"/>
      <c r="BHQ36" s="405"/>
      <c r="BHR36" s="405"/>
      <c r="BHS36" s="405"/>
      <c r="BHT36" s="405"/>
      <c r="BHU36" s="405"/>
      <c r="BHV36" s="405"/>
      <c r="BHW36" s="405"/>
      <c r="BHX36" s="405"/>
      <c r="BHY36" s="405"/>
      <c r="BHZ36" s="405"/>
      <c r="BIA36" s="405"/>
      <c r="BIB36" s="405"/>
      <c r="BIC36" s="405"/>
      <c r="BID36" s="405"/>
      <c r="BIE36" s="405"/>
      <c r="BIF36" s="405"/>
      <c r="BIG36" s="405"/>
      <c r="BIH36" s="405"/>
      <c r="BII36" s="405"/>
      <c r="BIJ36" s="405"/>
      <c r="BIK36" s="405"/>
      <c r="BIL36" s="405"/>
      <c r="BIM36" s="405"/>
      <c r="BIN36" s="405"/>
      <c r="BIO36" s="405"/>
      <c r="BIP36" s="405"/>
      <c r="BIQ36" s="405"/>
      <c r="BIR36" s="405"/>
      <c r="BIS36" s="405"/>
      <c r="BIT36" s="405"/>
      <c r="BIU36" s="405"/>
      <c r="BIV36" s="405"/>
      <c r="BIW36" s="405"/>
      <c r="BIX36" s="405"/>
      <c r="BIY36" s="405"/>
      <c r="BIZ36" s="405"/>
      <c r="BJA36" s="405"/>
      <c r="BJB36" s="405"/>
      <c r="BJC36" s="405"/>
      <c r="BJD36" s="405"/>
      <c r="BJE36" s="405"/>
      <c r="BJF36" s="405"/>
      <c r="BJG36" s="405"/>
      <c r="BJH36" s="405"/>
      <c r="BJI36" s="405"/>
      <c r="BJJ36" s="405"/>
      <c r="BJK36" s="405"/>
      <c r="BJL36" s="405"/>
      <c r="BJM36" s="405"/>
      <c r="BJN36" s="405"/>
      <c r="BJO36" s="405"/>
      <c r="BJP36" s="405"/>
      <c r="BJQ36" s="405"/>
      <c r="BJR36" s="405"/>
      <c r="BJS36" s="405"/>
      <c r="BJT36" s="405"/>
      <c r="BJU36" s="405"/>
      <c r="BJV36" s="405"/>
      <c r="BJW36" s="405"/>
      <c r="BJX36" s="405"/>
      <c r="BJY36" s="405"/>
      <c r="BJZ36" s="405"/>
      <c r="BKA36" s="405"/>
      <c r="BKB36" s="405"/>
      <c r="BKC36" s="405"/>
      <c r="BKD36" s="405"/>
      <c r="BKE36" s="405"/>
      <c r="BKF36" s="405"/>
      <c r="BKG36" s="405"/>
      <c r="BKH36" s="405"/>
      <c r="BKI36" s="405"/>
      <c r="BKJ36" s="405"/>
      <c r="BKK36" s="405"/>
      <c r="BKL36" s="405"/>
      <c r="BKM36" s="405"/>
      <c r="BKN36" s="405"/>
      <c r="BKO36" s="405"/>
      <c r="BKP36" s="405"/>
      <c r="BKQ36" s="405"/>
      <c r="BKR36" s="405"/>
      <c r="BKS36" s="405"/>
      <c r="BKT36" s="405"/>
      <c r="BKU36" s="405"/>
      <c r="BKV36" s="405"/>
      <c r="BKW36" s="405"/>
      <c r="BKX36" s="405"/>
      <c r="BKY36" s="405"/>
      <c r="BKZ36" s="405"/>
      <c r="BLA36" s="405"/>
      <c r="BLB36" s="405"/>
      <c r="BLC36" s="405"/>
      <c r="BLD36" s="405"/>
      <c r="BLE36" s="405"/>
      <c r="BLF36" s="405"/>
      <c r="BLG36" s="405"/>
      <c r="BLH36" s="405"/>
      <c r="BLI36" s="405"/>
      <c r="BLJ36" s="405"/>
      <c r="BLK36" s="405"/>
      <c r="BLL36" s="405"/>
      <c r="BLM36" s="405"/>
      <c r="BLN36" s="405"/>
      <c r="BLO36" s="405"/>
      <c r="BLP36" s="405"/>
      <c r="BLQ36" s="405"/>
      <c r="BLR36" s="405"/>
      <c r="BLS36" s="405"/>
      <c r="BLT36" s="405"/>
      <c r="BLU36" s="405"/>
      <c r="BLV36" s="405"/>
      <c r="BLW36" s="405"/>
      <c r="BLX36" s="405"/>
      <c r="BLY36" s="405"/>
      <c r="BLZ36" s="405"/>
      <c r="BMA36" s="405"/>
      <c r="BMB36" s="405"/>
      <c r="BMC36" s="405"/>
      <c r="BMD36" s="405"/>
      <c r="BME36" s="405"/>
      <c r="BMF36" s="405"/>
      <c r="BMG36" s="405"/>
      <c r="BMH36" s="405"/>
      <c r="BMI36" s="405"/>
      <c r="BMJ36" s="405"/>
      <c r="BMK36" s="405"/>
      <c r="BML36" s="405"/>
      <c r="BMM36" s="405"/>
      <c r="BMN36" s="405"/>
      <c r="BMO36" s="405"/>
      <c r="BMP36" s="405"/>
      <c r="BMQ36" s="405"/>
      <c r="BMR36" s="405"/>
      <c r="BMS36" s="405"/>
      <c r="BMT36" s="405"/>
      <c r="BMU36" s="405"/>
      <c r="BMV36" s="405"/>
      <c r="BMW36" s="405"/>
      <c r="BMX36" s="405"/>
      <c r="BMY36" s="405"/>
      <c r="BMZ36" s="405"/>
      <c r="BNA36" s="405"/>
      <c r="BNB36" s="405"/>
      <c r="BNC36" s="405"/>
      <c r="BND36" s="405"/>
      <c r="BNE36" s="405"/>
      <c r="BNF36" s="405"/>
      <c r="BNG36" s="405"/>
      <c r="BNH36" s="405"/>
      <c r="BNI36" s="405"/>
      <c r="BNJ36" s="405"/>
      <c r="BNK36" s="405"/>
      <c r="BNL36" s="405"/>
      <c r="BNM36" s="405"/>
      <c r="BNN36" s="405"/>
      <c r="BNO36" s="405"/>
      <c r="BNP36" s="405"/>
      <c r="BNQ36" s="405"/>
      <c r="BNR36" s="405"/>
      <c r="BNS36" s="405"/>
      <c r="BNT36" s="405"/>
      <c r="BNU36" s="405"/>
      <c r="BNV36" s="405"/>
      <c r="BNW36" s="405"/>
      <c r="BNX36" s="405"/>
      <c r="BNY36" s="405"/>
      <c r="BNZ36" s="405"/>
      <c r="BOA36" s="405"/>
      <c r="BOB36" s="405"/>
      <c r="BOC36" s="405"/>
      <c r="BOD36" s="405"/>
      <c r="BOE36" s="405"/>
      <c r="BOF36" s="405"/>
      <c r="BOG36" s="405"/>
      <c r="BOH36" s="405"/>
      <c r="BOI36" s="405"/>
      <c r="BOJ36" s="405"/>
      <c r="BOK36" s="405"/>
      <c r="BOL36" s="405"/>
      <c r="BOM36" s="405"/>
      <c r="BON36" s="405"/>
      <c r="BOO36" s="405"/>
      <c r="BOP36" s="405"/>
      <c r="BOQ36" s="405"/>
      <c r="BOR36" s="405"/>
      <c r="BOS36" s="405"/>
      <c r="BOT36" s="405"/>
      <c r="BOU36" s="405"/>
      <c r="BOV36" s="405"/>
      <c r="BOW36" s="405"/>
      <c r="BOX36" s="405"/>
      <c r="BOY36" s="405"/>
      <c r="BOZ36" s="405"/>
      <c r="BPA36" s="405"/>
      <c r="BPB36" s="405"/>
      <c r="BPC36" s="405"/>
      <c r="BPD36" s="405"/>
      <c r="BPE36" s="405"/>
      <c r="BPF36" s="405"/>
      <c r="BPG36" s="405"/>
      <c r="BPH36" s="405"/>
      <c r="BPI36" s="405"/>
      <c r="BPJ36" s="405"/>
      <c r="BPK36" s="405"/>
      <c r="BPL36" s="405"/>
      <c r="BPM36" s="405"/>
      <c r="BPN36" s="405"/>
      <c r="BPO36" s="405"/>
      <c r="BPP36" s="405"/>
      <c r="BPQ36" s="405"/>
      <c r="BPR36" s="405"/>
      <c r="BPS36" s="405"/>
      <c r="BPT36" s="405"/>
      <c r="BPU36" s="405"/>
      <c r="BPV36" s="405"/>
      <c r="BPW36" s="405"/>
      <c r="BPX36" s="405"/>
      <c r="BPY36" s="405"/>
      <c r="BPZ36" s="405"/>
      <c r="BQA36" s="405"/>
      <c r="BQB36" s="405"/>
      <c r="BQC36" s="405"/>
      <c r="BQD36" s="405"/>
      <c r="BQE36" s="405"/>
      <c r="BQF36" s="405"/>
      <c r="BQG36" s="405"/>
      <c r="BQH36" s="405"/>
      <c r="BQI36" s="405"/>
      <c r="BQJ36" s="405"/>
      <c r="BQK36" s="405"/>
      <c r="BQL36" s="405"/>
      <c r="BQM36" s="405"/>
      <c r="BQN36" s="405"/>
      <c r="BQO36" s="405"/>
      <c r="BQP36" s="405"/>
      <c r="BQQ36" s="405"/>
      <c r="BQR36" s="405"/>
      <c r="BQS36" s="405"/>
      <c r="BQT36" s="405"/>
      <c r="BQU36" s="405"/>
      <c r="BQV36" s="405"/>
      <c r="BQW36" s="405"/>
      <c r="BQX36" s="405"/>
      <c r="BQY36" s="405"/>
      <c r="BQZ36" s="405"/>
      <c r="BRA36" s="405"/>
      <c r="BRB36" s="405"/>
      <c r="BRC36" s="405"/>
      <c r="BRD36" s="405"/>
      <c r="BRE36" s="405"/>
      <c r="BRF36" s="405"/>
      <c r="BRG36" s="405"/>
      <c r="BRH36" s="405"/>
      <c r="BRI36" s="405"/>
      <c r="BRJ36" s="405"/>
      <c r="BRK36" s="405"/>
      <c r="BRL36" s="405"/>
      <c r="BRM36" s="405"/>
      <c r="BRN36" s="405"/>
      <c r="BRO36" s="405"/>
      <c r="BRP36" s="405"/>
      <c r="BRQ36" s="405"/>
      <c r="BRR36" s="405"/>
      <c r="BRS36" s="405"/>
      <c r="BRT36" s="405"/>
      <c r="BRU36" s="405"/>
      <c r="BRV36" s="405"/>
      <c r="BRW36" s="405"/>
      <c r="BRX36" s="405"/>
      <c r="BRY36" s="405"/>
      <c r="BRZ36" s="405"/>
      <c r="BSA36" s="405"/>
      <c r="BSB36" s="405"/>
      <c r="BSC36" s="405"/>
      <c r="BSD36" s="405"/>
      <c r="BSE36" s="405"/>
      <c r="BSF36" s="405"/>
      <c r="BSG36" s="405"/>
      <c r="BSH36" s="405"/>
      <c r="BSI36" s="405"/>
      <c r="BSJ36" s="405"/>
      <c r="BSK36" s="405"/>
      <c r="BSL36" s="405"/>
      <c r="BSM36" s="405"/>
      <c r="BSN36" s="405"/>
      <c r="BSO36" s="405"/>
      <c r="BSP36" s="405"/>
      <c r="BSQ36" s="405"/>
      <c r="BSR36" s="405"/>
      <c r="BSS36" s="405"/>
      <c r="BST36" s="405"/>
      <c r="BSU36" s="405"/>
      <c r="BSV36" s="405"/>
      <c r="BSW36" s="405"/>
      <c r="BSX36" s="405"/>
      <c r="BSY36" s="405"/>
      <c r="BSZ36" s="405"/>
      <c r="BTA36" s="405"/>
      <c r="BTB36" s="405"/>
      <c r="BTC36" s="405"/>
      <c r="BTD36" s="405"/>
      <c r="BTE36" s="405"/>
      <c r="BTF36" s="405"/>
      <c r="BTG36" s="405"/>
      <c r="BTH36" s="405"/>
      <c r="BTI36" s="405"/>
      <c r="BTJ36" s="405"/>
      <c r="BTK36" s="405"/>
      <c r="BTL36" s="405"/>
      <c r="BTM36" s="405"/>
      <c r="BTN36" s="405"/>
      <c r="BTO36" s="405"/>
      <c r="BTP36" s="405"/>
      <c r="BTQ36" s="405"/>
      <c r="BTR36" s="405"/>
      <c r="BTS36" s="405"/>
      <c r="BTT36" s="405"/>
      <c r="BTU36" s="405"/>
      <c r="BTV36" s="405"/>
      <c r="BTW36" s="405"/>
      <c r="BTX36" s="405"/>
      <c r="BTY36" s="405"/>
      <c r="BTZ36" s="405"/>
      <c r="BUA36" s="405"/>
      <c r="BUB36" s="405"/>
      <c r="BUC36" s="405"/>
      <c r="BUD36" s="405"/>
      <c r="BUE36" s="405"/>
      <c r="BUF36" s="405"/>
      <c r="BUG36" s="405"/>
      <c r="BUH36" s="405"/>
      <c r="BUI36" s="405"/>
      <c r="BUJ36" s="405"/>
      <c r="BUK36" s="405"/>
      <c r="BUL36" s="405"/>
      <c r="BUM36" s="405"/>
      <c r="BUN36" s="405"/>
      <c r="BUO36" s="405"/>
      <c r="BUP36" s="405"/>
      <c r="BUQ36" s="405"/>
      <c r="BUR36" s="405"/>
      <c r="BUS36" s="405"/>
      <c r="BUT36" s="405"/>
      <c r="BUU36" s="405"/>
      <c r="BUV36" s="405"/>
      <c r="BUW36" s="405"/>
      <c r="BUX36" s="405"/>
      <c r="BUY36" s="405"/>
      <c r="BUZ36" s="405"/>
      <c r="BVA36" s="405"/>
      <c r="BVB36" s="405"/>
      <c r="BVC36" s="405"/>
      <c r="BVD36" s="405"/>
      <c r="BVE36" s="405"/>
      <c r="BVF36" s="405"/>
      <c r="BVG36" s="405"/>
      <c r="BVH36" s="405"/>
      <c r="BVI36" s="405"/>
      <c r="BVJ36" s="405"/>
      <c r="BVK36" s="405"/>
      <c r="BVL36" s="405"/>
      <c r="BVM36" s="405"/>
      <c r="BVN36" s="405"/>
      <c r="BVO36" s="405"/>
      <c r="BVP36" s="405"/>
      <c r="BVQ36" s="405"/>
      <c r="BVR36" s="405"/>
      <c r="BVS36" s="405"/>
      <c r="BVT36" s="405"/>
      <c r="BVU36" s="405"/>
      <c r="BVV36" s="405"/>
      <c r="BVW36" s="405"/>
      <c r="BVX36" s="405"/>
      <c r="BVY36" s="405"/>
      <c r="BVZ36" s="405"/>
      <c r="BWA36" s="405"/>
      <c r="BWB36" s="405"/>
      <c r="BWC36" s="405"/>
      <c r="BWD36" s="405"/>
      <c r="BWE36" s="405"/>
      <c r="BWF36" s="405"/>
      <c r="BWG36" s="405"/>
      <c r="BWH36" s="405"/>
      <c r="BWI36" s="405"/>
      <c r="BWJ36" s="405"/>
      <c r="BWK36" s="405"/>
      <c r="BWL36" s="405"/>
      <c r="BWM36" s="405"/>
      <c r="BWN36" s="405"/>
      <c r="BWO36" s="405"/>
      <c r="BWP36" s="405"/>
      <c r="BWQ36" s="405"/>
      <c r="BWR36" s="405"/>
      <c r="BWS36" s="405"/>
      <c r="BWT36" s="405"/>
      <c r="BWU36" s="405"/>
      <c r="BWV36" s="405"/>
      <c r="BWW36" s="405"/>
      <c r="BWX36" s="405"/>
      <c r="BWY36" s="405"/>
      <c r="BWZ36" s="405"/>
      <c r="BXA36" s="405"/>
      <c r="BXB36" s="405"/>
      <c r="BXC36" s="405"/>
      <c r="BXD36" s="405"/>
      <c r="BXE36" s="405"/>
      <c r="BXF36" s="405"/>
      <c r="BXG36" s="405"/>
      <c r="BXH36" s="405"/>
      <c r="BXI36" s="405"/>
      <c r="BXJ36" s="405"/>
      <c r="BXK36" s="405"/>
      <c r="BXL36" s="405"/>
      <c r="BXM36" s="405"/>
      <c r="BXN36" s="405"/>
      <c r="BXO36" s="405"/>
      <c r="BXP36" s="405"/>
      <c r="BXQ36" s="405"/>
      <c r="BXR36" s="405"/>
      <c r="BXS36" s="405"/>
      <c r="BXT36" s="405"/>
      <c r="BXU36" s="405"/>
      <c r="BXV36" s="405"/>
      <c r="BXW36" s="405"/>
      <c r="BXX36" s="405"/>
      <c r="BXY36" s="405"/>
      <c r="BXZ36" s="405"/>
      <c r="BYA36" s="405"/>
      <c r="BYB36" s="405"/>
      <c r="BYC36" s="405"/>
      <c r="BYD36" s="405"/>
      <c r="BYE36" s="405"/>
      <c r="BYF36" s="405"/>
      <c r="BYG36" s="405"/>
      <c r="BYH36" s="405"/>
      <c r="BYI36" s="405"/>
      <c r="BYJ36" s="405"/>
      <c r="BYK36" s="405"/>
      <c r="BYL36" s="405"/>
      <c r="BYM36" s="405"/>
      <c r="BYN36" s="405"/>
      <c r="BYO36" s="405"/>
      <c r="BYP36" s="405"/>
      <c r="BYQ36" s="405"/>
      <c r="BYR36" s="405"/>
      <c r="BYS36" s="405"/>
      <c r="BYT36" s="405"/>
      <c r="BYU36" s="405"/>
      <c r="BYV36" s="405"/>
      <c r="BYW36" s="405"/>
      <c r="BYX36" s="405"/>
      <c r="BYY36" s="405"/>
      <c r="BYZ36" s="405"/>
      <c r="BZA36" s="405"/>
      <c r="BZB36" s="405"/>
      <c r="BZC36" s="405"/>
      <c r="BZD36" s="405"/>
      <c r="BZE36" s="405"/>
      <c r="BZF36" s="405"/>
      <c r="BZG36" s="405"/>
      <c r="BZH36" s="405"/>
      <c r="BZI36" s="405"/>
      <c r="BZJ36" s="405"/>
      <c r="BZK36" s="405"/>
      <c r="BZL36" s="405"/>
      <c r="BZM36" s="405"/>
      <c r="BZN36" s="405"/>
      <c r="BZO36" s="405"/>
      <c r="BZP36" s="405"/>
      <c r="BZQ36" s="405"/>
      <c r="BZR36" s="405"/>
      <c r="BZS36" s="405"/>
      <c r="BZT36" s="405"/>
      <c r="BZU36" s="405"/>
      <c r="BZV36" s="405"/>
      <c r="BZW36" s="405"/>
      <c r="BZX36" s="405"/>
      <c r="BZY36" s="405"/>
      <c r="BZZ36" s="405"/>
      <c r="CAA36" s="405"/>
      <c r="CAB36" s="405"/>
      <c r="CAC36" s="405"/>
      <c r="CAD36" s="405"/>
      <c r="CAE36" s="405"/>
      <c r="CAF36" s="405"/>
      <c r="CAG36" s="405"/>
      <c r="CAH36" s="405"/>
      <c r="CAI36" s="405"/>
      <c r="CAJ36" s="405"/>
      <c r="CAK36" s="405"/>
      <c r="CAL36" s="405"/>
      <c r="CAM36" s="405"/>
      <c r="CAN36" s="405"/>
      <c r="CAO36" s="405"/>
      <c r="CAP36" s="405"/>
      <c r="CAQ36" s="405"/>
      <c r="CAR36" s="405"/>
      <c r="CAS36" s="405"/>
      <c r="CAT36" s="405"/>
      <c r="CAU36" s="405"/>
      <c r="CAV36" s="405"/>
      <c r="CAW36" s="405"/>
      <c r="CAX36" s="405"/>
      <c r="CAY36" s="405"/>
      <c r="CAZ36" s="405"/>
      <c r="CBA36" s="405"/>
      <c r="CBB36" s="405"/>
      <c r="CBC36" s="405"/>
      <c r="CBD36" s="405"/>
      <c r="CBE36" s="405"/>
      <c r="CBF36" s="405"/>
      <c r="CBG36" s="405"/>
      <c r="CBH36" s="405"/>
      <c r="CBI36" s="405"/>
      <c r="CBJ36" s="405"/>
      <c r="CBK36" s="405"/>
      <c r="CBL36" s="405"/>
      <c r="CBM36" s="405"/>
      <c r="CBN36" s="405"/>
      <c r="CBO36" s="405"/>
      <c r="CBP36" s="405"/>
      <c r="CBQ36" s="405"/>
      <c r="CBR36" s="405"/>
      <c r="CBS36" s="405"/>
      <c r="CBT36" s="405"/>
      <c r="CBU36" s="405"/>
      <c r="CBV36" s="405"/>
      <c r="CBW36" s="405"/>
      <c r="CBX36" s="405"/>
      <c r="CBY36" s="405"/>
      <c r="CBZ36" s="405"/>
      <c r="CCA36" s="405"/>
      <c r="CCB36" s="405"/>
      <c r="CCC36" s="405"/>
      <c r="CCD36" s="405"/>
      <c r="CCE36" s="405"/>
      <c r="CCF36" s="405"/>
      <c r="CCG36" s="405"/>
      <c r="CCH36" s="405"/>
      <c r="CCI36" s="405"/>
      <c r="CCJ36" s="405"/>
      <c r="CCK36" s="405"/>
      <c r="CCL36" s="405"/>
      <c r="CCM36" s="405"/>
      <c r="CCN36" s="405"/>
      <c r="CCO36" s="405"/>
      <c r="CCP36" s="405"/>
      <c r="CCQ36" s="405"/>
      <c r="CCR36" s="405"/>
      <c r="CCS36" s="405"/>
      <c r="CCT36" s="405"/>
      <c r="CCU36" s="405"/>
      <c r="CCV36" s="405"/>
      <c r="CCW36" s="405"/>
      <c r="CCX36" s="405"/>
      <c r="CCY36" s="405"/>
      <c r="CCZ36" s="405"/>
      <c r="CDA36" s="405"/>
      <c r="CDB36" s="405"/>
      <c r="CDC36" s="405"/>
      <c r="CDD36" s="405"/>
      <c r="CDE36" s="405"/>
      <c r="CDF36" s="405"/>
      <c r="CDG36" s="405"/>
      <c r="CDH36" s="405"/>
      <c r="CDI36" s="405"/>
      <c r="CDJ36" s="405"/>
      <c r="CDK36" s="405"/>
      <c r="CDL36" s="405"/>
      <c r="CDM36" s="405"/>
      <c r="CDN36" s="405"/>
      <c r="CDO36" s="405"/>
      <c r="CDP36" s="405"/>
      <c r="CDQ36" s="405"/>
      <c r="CDR36" s="405"/>
      <c r="CDS36" s="405"/>
      <c r="CDT36" s="405"/>
      <c r="CDU36" s="405"/>
      <c r="CDV36" s="405"/>
      <c r="CDW36" s="405"/>
      <c r="CDX36" s="405"/>
      <c r="CDY36" s="405"/>
      <c r="CDZ36" s="405"/>
      <c r="CEA36" s="405"/>
      <c r="CEB36" s="405"/>
      <c r="CEC36" s="405"/>
      <c r="CED36" s="405"/>
      <c r="CEE36" s="405"/>
      <c r="CEF36" s="405"/>
      <c r="CEG36" s="405"/>
      <c r="CEH36" s="405"/>
      <c r="CEI36" s="405"/>
      <c r="CEJ36" s="405"/>
      <c r="CEK36" s="405"/>
      <c r="CEL36" s="405"/>
      <c r="CEM36" s="405"/>
      <c r="CEN36" s="405"/>
      <c r="CEO36" s="405"/>
      <c r="CEP36" s="405"/>
      <c r="CEQ36" s="405"/>
      <c r="CER36" s="405"/>
      <c r="CES36" s="405"/>
      <c r="CET36" s="405"/>
      <c r="CEU36" s="405"/>
      <c r="CEV36" s="405"/>
      <c r="CEW36" s="405"/>
      <c r="CEX36" s="405"/>
      <c r="CEY36" s="405"/>
      <c r="CEZ36" s="405"/>
      <c r="CFA36" s="405"/>
      <c r="CFB36" s="405"/>
      <c r="CFC36" s="405"/>
      <c r="CFD36" s="405"/>
      <c r="CFE36" s="405"/>
      <c r="CFF36" s="405"/>
      <c r="CFG36" s="405"/>
      <c r="CFH36" s="405"/>
      <c r="CFI36" s="405"/>
      <c r="CFJ36" s="405"/>
      <c r="CFK36" s="405"/>
      <c r="CFL36" s="405"/>
      <c r="CFM36" s="405"/>
      <c r="CFN36" s="405"/>
      <c r="CFO36" s="405"/>
      <c r="CFP36" s="405"/>
      <c r="CFQ36" s="405"/>
      <c r="CFR36" s="405"/>
      <c r="CFS36" s="405"/>
      <c r="CFT36" s="405"/>
      <c r="CFU36" s="405"/>
      <c r="CFV36" s="405"/>
      <c r="CFW36" s="405"/>
      <c r="CFX36" s="405"/>
      <c r="CFY36" s="405"/>
      <c r="CFZ36" s="405"/>
      <c r="CGA36" s="405"/>
      <c r="CGB36" s="405"/>
      <c r="CGC36" s="405"/>
      <c r="CGD36" s="405"/>
      <c r="CGE36" s="405"/>
      <c r="CGF36" s="405"/>
      <c r="CGG36" s="405"/>
      <c r="CGH36" s="405"/>
      <c r="CGI36" s="405"/>
      <c r="CGJ36" s="405"/>
      <c r="CGK36" s="405"/>
      <c r="CGL36" s="405"/>
      <c r="CGM36" s="405"/>
      <c r="CGN36" s="405"/>
      <c r="CGO36" s="405"/>
      <c r="CGP36" s="405"/>
      <c r="CGQ36" s="405"/>
      <c r="CGR36" s="405"/>
      <c r="CGS36" s="405"/>
      <c r="CGT36" s="405"/>
      <c r="CGU36" s="405"/>
      <c r="CGV36" s="405"/>
      <c r="CGW36" s="405"/>
      <c r="CGX36" s="405"/>
      <c r="CGY36" s="405"/>
      <c r="CGZ36" s="405"/>
      <c r="CHA36" s="405"/>
      <c r="CHB36" s="405"/>
      <c r="CHC36" s="405"/>
      <c r="CHD36" s="405"/>
      <c r="CHE36" s="405"/>
      <c r="CHF36" s="405"/>
      <c r="CHG36" s="405"/>
      <c r="CHH36" s="405"/>
      <c r="CHI36" s="405"/>
      <c r="CHJ36" s="405"/>
      <c r="CHK36" s="405"/>
      <c r="CHL36" s="405"/>
      <c r="CHM36" s="405"/>
      <c r="CHN36" s="405"/>
      <c r="CHO36" s="405"/>
      <c r="CHP36" s="405"/>
      <c r="CHQ36" s="405"/>
      <c r="CHR36" s="405"/>
      <c r="CHS36" s="405"/>
      <c r="CHT36" s="405"/>
      <c r="CHU36" s="405"/>
      <c r="CHV36" s="405"/>
      <c r="CHW36" s="405"/>
      <c r="CHX36" s="405"/>
      <c r="CHY36" s="405"/>
      <c r="CHZ36" s="405"/>
      <c r="CIA36" s="405"/>
      <c r="CIB36" s="405"/>
      <c r="CIC36" s="405"/>
      <c r="CID36" s="405"/>
      <c r="CIE36" s="405"/>
      <c r="CIF36" s="405"/>
      <c r="CIG36" s="405"/>
      <c r="CIH36" s="405"/>
      <c r="CII36" s="405"/>
      <c r="CIJ36" s="405"/>
      <c r="CIK36" s="405"/>
      <c r="CIL36" s="405"/>
      <c r="CIM36" s="405"/>
      <c r="CIN36" s="405"/>
      <c r="CIO36" s="405"/>
      <c r="CIP36" s="405"/>
      <c r="CIQ36" s="405"/>
      <c r="CIR36" s="405"/>
      <c r="CIS36" s="405"/>
      <c r="CIT36" s="405"/>
      <c r="CIU36" s="405"/>
      <c r="CIV36" s="405"/>
      <c r="CIW36" s="405"/>
      <c r="CIX36" s="405"/>
      <c r="CIY36" s="405"/>
      <c r="CIZ36" s="405"/>
      <c r="CJA36" s="405"/>
      <c r="CJB36" s="405"/>
      <c r="CJC36" s="405"/>
      <c r="CJD36" s="405"/>
      <c r="CJE36" s="405"/>
      <c r="CJF36" s="405"/>
      <c r="CJG36" s="405"/>
      <c r="CJH36" s="405"/>
      <c r="CJI36" s="405"/>
      <c r="CJJ36" s="405"/>
      <c r="CJK36" s="405"/>
      <c r="CJL36" s="405"/>
      <c r="CJM36" s="405"/>
      <c r="CJN36" s="405"/>
      <c r="CJO36" s="405"/>
      <c r="CJP36" s="405"/>
      <c r="CJQ36" s="405"/>
      <c r="CJR36" s="405"/>
      <c r="CJS36" s="405"/>
      <c r="CJT36" s="405"/>
      <c r="CJU36" s="405"/>
      <c r="CJV36" s="405"/>
      <c r="CJW36" s="405"/>
      <c r="CJX36" s="405"/>
      <c r="CJY36" s="405"/>
      <c r="CJZ36" s="405"/>
      <c r="CKA36" s="405"/>
      <c r="CKB36" s="405"/>
      <c r="CKC36" s="405"/>
      <c r="CKD36" s="405"/>
      <c r="CKE36" s="405"/>
      <c r="CKF36" s="405"/>
      <c r="CKG36" s="405"/>
      <c r="CKH36" s="405"/>
      <c r="CKI36" s="405"/>
      <c r="CKJ36" s="405"/>
      <c r="CKK36" s="405"/>
      <c r="CKL36" s="405"/>
      <c r="CKM36" s="405"/>
      <c r="CKN36" s="405"/>
      <c r="CKO36" s="405"/>
      <c r="CKP36" s="405"/>
      <c r="CKQ36" s="405"/>
      <c r="CKR36" s="405"/>
      <c r="CKS36" s="405"/>
      <c r="CKT36" s="405"/>
      <c r="CKU36" s="405"/>
      <c r="CKV36" s="405"/>
      <c r="CKW36" s="405"/>
      <c r="CKX36" s="405"/>
      <c r="CKY36" s="405"/>
      <c r="CKZ36" s="405"/>
      <c r="CLA36" s="405"/>
      <c r="CLB36" s="405"/>
      <c r="CLC36" s="405"/>
      <c r="CLD36" s="405"/>
      <c r="CLE36" s="405"/>
      <c r="CLF36" s="405"/>
      <c r="CLG36" s="405"/>
      <c r="CLH36" s="405"/>
      <c r="CLI36" s="405"/>
      <c r="CLJ36" s="405"/>
      <c r="CLK36" s="405"/>
      <c r="CLL36" s="405"/>
      <c r="CLM36" s="405"/>
      <c r="CLN36" s="405"/>
      <c r="CLO36" s="405"/>
      <c r="CLP36" s="405"/>
      <c r="CLQ36" s="405"/>
      <c r="CLR36" s="405"/>
      <c r="CLS36" s="405"/>
      <c r="CLT36" s="405"/>
      <c r="CLU36" s="405"/>
      <c r="CLV36" s="405"/>
      <c r="CLW36" s="405"/>
      <c r="CLX36" s="405"/>
      <c r="CLY36" s="405"/>
      <c r="CLZ36" s="405"/>
      <c r="CMA36" s="405"/>
      <c r="CMB36" s="405"/>
      <c r="CMC36" s="405"/>
      <c r="CMD36" s="405"/>
      <c r="CME36" s="405"/>
      <c r="CMF36" s="405"/>
      <c r="CMG36" s="405"/>
      <c r="CMH36" s="405"/>
      <c r="CMI36" s="405"/>
      <c r="CMJ36" s="405"/>
      <c r="CMK36" s="405"/>
      <c r="CML36" s="405"/>
      <c r="CMM36" s="405"/>
      <c r="CMN36" s="405"/>
      <c r="CMO36" s="405"/>
      <c r="CMP36" s="405"/>
      <c r="CMQ36" s="405"/>
      <c r="CMR36" s="405"/>
      <c r="CMS36" s="405"/>
      <c r="CMT36" s="405"/>
      <c r="CMU36" s="405"/>
      <c r="CMV36" s="405"/>
      <c r="CMW36" s="405"/>
      <c r="CMX36" s="405"/>
      <c r="CMY36" s="405"/>
      <c r="CMZ36" s="405"/>
      <c r="CNA36" s="405"/>
      <c r="CNB36" s="405"/>
      <c r="CNC36" s="405"/>
      <c r="CND36" s="405"/>
      <c r="CNE36" s="405"/>
      <c r="CNF36" s="405"/>
      <c r="CNG36" s="405"/>
      <c r="CNH36" s="405"/>
      <c r="CNI36" s="405"/>
      <c r="CNJ36" s="405"/>
      <c r="CNK36" s="405"/>
      <c r="CNL36" s="405"/>
      <c r="CNM36" s="405"/>
      <c r="CNN36" s="405"/>
      <c r="CNO36" s="405"/>
      <c r="CNP36" s="405"/>
      <c r="CNQ36" s="405"/>
      <c r="CNR36" s="405"/>
      <c r="CNS36" s="405"/>
      <c r="CNT36" s="405"/>
      <c r="CNU36" s="405"/>
      <c r="CNV36" s="405"/>
      <c r="CNW36" s="405"/>
      <c r="CNX36" s="405"/>
      <c r="CNY36" s="405"/>
      <c r="CNZ36" s="405"/>
      <c r="COA36" s="405"/>
      <c r="COB36" s="405"/>
      <c r="COC36" s="405"/>
      <c r="COD36" s="405"/>
      <c r="COE36" s="405"/>
      <c r="COF36" s="405"/>
      <c r="COG36" s="405"/>
      <c r="COH36" s="405"/>
      <c r="COI36" s="405"/>
      <c r="COJ36" s="405"/>
      <c r="COK36" s="405"/>
      <c r="COL36" s="405"/>
      <c r="COM36" s="405"/>
      <c r="CON36" s="405"/>
      <c r="COO36" s="405"/>
      <c r="COP36" s="405"/>
      <c r="COQ36" s="405"/>
      <c r="COR36" s="405"/>
      <c r="COS36" s="405"/>
      <c r="COT36" s="405"/>
      <c r="COU36" s="405"/>
      <c r="COV36" s="405"/>
      <c r="COW36" s="405"/>
      <c r="COX36" s="405"/>
      <c r="COY36" s="405"/>
      <c r="COZ36" s="405"/>
      <c r="CPA36" s="405"/>
      <c r="CPB36" s="405"/>
      <c r="CPC36" s="405"/>
      <c r="CPD36" s="405"/>
      <c r="CPE36" s="405"/>
      <c r="CPF36" s="405"/>
      <c r="CPG36" s="405"/>
      <c r="CPH36" s="405"/>
      <c r="CPI36" s="405"/>
      <c r="CPJ36" s="405"/>
      <c r="CPK36" s="405"/>
      <c r="CPL36" s="405"/>
      <c r="CPM36" s="405"/>
      <c r="CPN36" s="405"/>
      <c r="CPO36" s="405"/>
      <c r="CPP36" s="405"/>
      <c r="CPQ36" s="405"/>
      <c r="CPR36" s="405"/>
      <c r="CPS36" s="405"/>
      <c r="CPT36" s="405"/>
      <c r="CPU36" s="405"/>
      <c r="CPV36" s="405"/>
      <c r="CPW36" s="405"/>
      <c r="CPX36" s="405"/>
      <c r="CPY36" s="405"/>
      <c r="CPZ36" s="405"/>
      <c r="CQA36" s="405"/>
      <c r="CQB36" s="405"/>
      <c r="CQC36" s="405"/>
      <c r="CQD36" s="405"/>
      <c r="CQE36" s="405"/>
      <c r="CQF36" s="405"/>
      <c r="CQG36" s="405"/>
      <c r="CQH36" s="405"/>
      <c r="CQI36" s="405"/>
      <c r="CQJ36" s="405"/>
      <c r="CQK36" s="405"/>
      <c r="CQL36" s="405"/>
      <c r="CQM36" s="405"/>
      <c r="CQN36" s="405"/>
      <c r="CQO36" s="405"/>
      <c r="CQP36" s="405"/>
      <c r="CQQ36" s="405"/>
      <c r="CQR36" s="405"/>
      <c r="CQS36" s="405"/>
      <c r="CQT36" s="405"/>
      <c r="CQU36" s="405"/>
      <c r="CQV36" s="405"/>
      <c r="CQW36" s="405"/>
      <c r="CQX36" s="405"/>
      <c r="CQY36" s="405"/>
      <c r="CQZ36" s="405"/>
      <c r="CRA36" s="405"/>
      <c r="CRB36" s="405"/>
      <c r="CRC36" s="405"/>
      <c r="CRD36" s="405"/>
      <c r="CRE36" s="405"/>
      <c r="CRF36" s="405"/>
      <c r="CRG36" s="405"/>
      <c r="CRH36" s="405"/>
      <c r="CRI36" s="405"/>
      <c r="CRJ36" s="405"/>
      <c r="CRK36" s="405"/>
      <c r="CRL36" s="405"/>
      <c r="CRM36" s="405"/>
      <c r="CRN36" s="405"/>
      <c r="CRO36" s="405"/>
      <c r="CRP36" s="405"/>
      <c r="CRQ36" s="405"/>
      <c r="CRR36" s="405"/>
      <c r="CRS36" s="405"/>
      <c r="CRT36" s="405"/>
      <c r="CRU36" s="405"/>
      <c r="CRV36" s="405"/>
      <c r="CRW36" s="405"/>
      <c r="CRX36" s="405"/>
      <c r="CRY36" s="405"/>
      <c r="CRZ36" s="405"/>
      <c r="CSA36" s="405"/>
      <c r="CSB36" s="405"/>
      <c r="CSC36" s="405"/>
      <c r="CSD36" s="405"/>
      <c r="CSE36" s="405"/>
      <c r="CSF36" s="405"/>
      <c r="CSG36" s="405"/>
      <c r="CSH36" s="405"/>
      <c r="CSI36" s="405"/>
      <c r="CSJ36" s="405"/>
      <c r="CSK36" s="405"/>
      <c r="CSL36" s="405"/>
      <c r="CSM36" s="405"/>
      <c r="CSN36" s="405"/>
      <c r="CSO36" s="405"/>
      <c r="CSP36" s="405"/>
      <c r="CSQ36" s="405"/>
      <c r="CSR36" s="405"/>
      <c r="CSS36" s="405"/>
      <c r="CST36" s="405"/>
      <c r="CSU36" s="405"/>
      <c r="CSV36" s="405"/>
      <c r="CSW36" s="405"/>
      <c r="CSX36" s="405"/>
      <c r="CSY36" s="405"/>
      <c r="CSZ36" s="405"/>
      <c r="CTA36" s="405"/>
      <c r="CTB36" s="405"/>
      <c r="CTC36" s="405"/>
      <c r="CTD36" s="405"/>
      <c r="CTE36" s="405"/>
      <c r="CTF36" s="405"/>
      <c r="CTG36" s="405"/>
      <c r="CTH36" s="405"/>
      <c r="CTI36" s="405"/>
      <c r="CTJ36" s="405"/>
      <c r="CTK36" s="405"/>
      <c r="CTL36" s="405"/>
      <c r="CTM36" s="405"/>
      <c r="CTN36" s="405"/>
      <c r="CTO36" s="405"/>
      <c r="CTP36" s="405"/>
      <c r="CTQ36" s="405"/>
      <c r="CTR36" s="405"/>
      <c r="CTS36" s="405"/>
      <c r="CTT36" s="405"/>
      <c r="CTU36" s="405"/>
      <c r="CTV36" s="405"/>
      <c r="CTW36" s="405"/>
      <c r="CTX36" s="405"/>
      <c r="CTY36" s="405"/>
      <c r="CTZ36" s="405"/>
      <c r="CUA36" s="405"/>
      <c r="CUB36" s="405"/>
      <c r="CUC36" s="405"/>
      <c r="CUD36" s="405"/>
      <c r="CUE36" s="405"/>
      <c r="CUF36" s="405"/>
      <c r="CUG36" s="405"/>
      <c r="CUH36" s="405"/>
      <c r="CUI36" s="405"/>
      <c r="CUJ36" s="405"/>
      <c r="CUK36" s="405"/>
      <c r="CUL36" s="405"/>
      <c r="CUM36" s="405"/>
      <c r="CUN36" s="405"/>
      <c r="CUO36" s="405"/>
      <c r="CUP36" s="405"/>
      <c r="CUQ36" s="405"/>
      <c r="CUR36" s="405"/>
      <c r="CUS36" s="405"/>
      <c r="CUT36" s="405"/>
      <c r="CUU36" s="405"/>
      <c r="CUV36" s="405"/>
      <c r="CUW36" s="405"/>
      <c r="CUX36" s="405"/>
      <c r="CUY36" s="405"/>
      <c r="CUZ36" s="405"/>
      <c r="CVA36" s="405"/>
      <c r="CVB36" s="405"/>
      <c r="CVC36" s="405"/>
      <c r="CVD36" s="405"/>
      <c r="CVE36" s="405"/>
      <c r="CVF36" s="405"/>
      <c r="CVG36" s="405"/>
      <c r="CVH36" s="405"/>
      <c r="CVI36" s="405"/>
      <c r="CVJ36" s="405"/>
      <c r="CVK36" s="405"/>
      <c r="CVL36" s="405"/>
      <c r="CVM36" s="405"/>
      <c r="CVN36" s="405"/>
      <c r="CVO36" s="405"/>
      <c r="CVP36" s="405"/>
      <c r="CVQ36" s="405"/>
      <c r="CVR36" s="405"/>
      <c r="CVS36" s="405"/>
      <c r="CVT36" s="405"/>
      <c r="CVU36" s="405"/>
      <c r="CVV36" s="405"/>
      <c r="CVW36" s="405"/>
      <c r="CVX36" s="405"/>
      <c r="CVY36" s="405"/>
      <c r="CVZ36" s="405"/>
      <c r="CWA36" s="405"/>
      <c r="CWB36" s="405"/>
      <c r="CWC36" s="405"/>
      <c r="CWD36" s="405"/>
      <c r="CWE36" s="405"/>
      <c r="CWF36" s="405"/>
      <c r="CWG36" s="405"/>
      <c r="CWH36" s="405"/>
      <c r="CWI36" s="405"/>
      <c r="CWJ36" s="405"/>
      <c r="CWK36" s="405"/>
      <c r="CWL36" s="405"/>
      <c r="CWM36" s="405"/>
      <c r="CWN36" s="405"/>
      <c r="CWO36" s="405"/>
      <c r="CWP36" s="405"/>
      <c r="CWQ36" s="405"/>
      <c r="CWR36" s="405"/>
      <c r="CWS36" s="405"/>
      <c r="CWT36" s="405"/>
      <c r="CWU36" s="405"/>
      <c r="CWV36" s="405"/>
      <c r="CWW36" s="405"/>
      <c r="CWX36" s="405"/>
      <c r="CWY36" s="405"/>
      <c r="CWZ36" s="405"/>
      <c r="CXA36" s="405"/>
      <c r="CXB36" s="405"/>
      <c r="CXC36" s="405"/>
      <c r="CXD36" s="405"/>
      <c r="CXE36" s="405"/>
      <c r="CXF36" s="405"/>
      <c r="CXG36" s="405"/>
      <c r="CXH36" s="405"/>
      <c r="CXI36" s="405"/>
      <c r="CXJ36" s="405"/>
      <c r="CXK36" s="405"/>
      <c r="CXL36" s="405"/>
      <c r="CXM36" s="405"/>
      <c r="CXN36" s="405"/>
      <c r="CXO36" s="405"/>
      <c r="CXP36" s="405"/>
      <c r="CXQ36" s="405"/>
      <c r="CXR36" s="405"/>
      <c r="CXS36" s="405"/>
      <c r="CXT36" s="405"/>
      <c r="CXU36" s="405"/>
      <c r="CXV36" s="405"/>
      <c r="CXW36" s="405"/>
      <c r="CXX36" s="405"/>
      <c r="CXY36" s="405"/>
      <c r="CXZ36" s="405"/>
      <c r="CYA36" s="405"/>
      <c r="CYB36" s="405"/>
      <c r="CYC36" s="405"/>
      <c r="CYD36" s="405"/>
      <c r="CYE36" s="405"/>
      <c r="CYF36" s="405"/>
      <c r="CYG36" s="405"/>
      <c r="CYH36" s="405"/>
      <c r="CYI36" s="405"/>
      <c r="CYJ36" s="405"/>
      <c r="CYK36" s="405"/>
      <c r="CYL36" s="405"/>
      <c r="CYM36" s="405"/>
      <c r="CYN36" s="405"/>
      <c r="CYO36" s="405"/>
      <c r="CYP36" s="405"/>
      <c r="CYQ36" s="405"/>
      <c r="CYR36" s="405"/>
      <c r="CYS36" s="405"/>
      <c r="CYT36" s="405"/>
      <c r="CYU36" s="405"/>
      <c r="CYV36" s="405"/>
      <c r="CYW36" s="405"/>
      <c r="CYX36" s="405"/>
      <c r="CYY36" s="405"/>
      <c r="CYZ36" s="405"/>
      <c r="CZA36" s="405"/>
      <c r="CZB36" s="405"/>
      <c r="CZC36" s="405"/>
      <c r="CZD36" s="405"/>
      <c r="CZE36" s="405"/>
      <c r="CZF36" s="405"/>
      <c r="CZG36" s="405"/>
      <c r="CZH36" s="405"/>
      <c r="CZI36" s="405"/>
      <c r="CZJ36" s="405"/>
      <c r="CZK36" s="405"/>
      <c r="CZL36" s="405"/>
      <c r="CZM36" s="405"/>
      <c r="CZN36" s="405"/>
      <c r="CZO36" s="405"/>
      <c r="CZP36" s="405"/>
      <c r="CZQ36" s="405"/>
      <c r="CZR36" s="405"/>
      <c r="CZS36" s="405"/>
      <c r="CZT36" s="405"/>
      <c r="CZU36" s="405"/>
      <c r="CZV36" s="405"/>
      <c r="CZW36" s="405"/>
      <c r="CZX36" s="405"/>
      <c r="CZY36" s="405"/>
      <c r="CZZ36" s="405"/>
      <c r="DAA36" s="405"/>
      <c r="DAB36" s="405"/>
      <c r="DAC36" s="405"/>
      <c r="DAD36" s="405"/>
      <c r="DAE36" s="405"/>
      <c r="DAF36" s="405"/>
      <c r="DAG36" s="405"/>
      <c r="DAH36" s="405"/>
      <c r="DAI36" s="405"/>
      <c r="DAJ36" s="405"/>
      <c r="DAK36" s="405"/>
      <c r="DAL36" s="405"/>
      <c r="DAM36" s="405"/>
      <c r="DAN36" s="405"/>
      <c r="DAO36" s="405"/>
      <c r="DAP36" s="405"/>
      <c r="DAQ36" s="405"/>
      <c r="DAR36" s="405"/>
      <c r="DAS36" s="405"/>
      <c r="DAT36" s="405"/>
      <c r="DAU36" s="405"/>
      <c r="DAV36" s="405"/>
      <c r="DAW36" s="405"/>
      <c r="DAX36" s="405"/>
      <c r="DAY36" s="405"/>
      <c r="DAZ36" s="405"/>
      <c r="DBA36" s="405"/>
      <c r="DBB36" s="405"/>
      <c r="DBC36" s="405"/>
      <c r="DBD36" s="405"/>
      <c r="DBE36" s="405"/>
      <c r="DBF36" s="405"/>
      <c r="DBG36" s="405"/>
      <c r="DBH36" s="405"/>
      <c r="DBI36" s="405"/>
      <c r="DBJ36" s="405"/>
      <c r="DBK36" s="405"/>
      <c r="DBL36" s="405"/>
      <c r="DBM36" s="405"/>
      <c r="DBN36" s="405"/>
      <c r="DBO36" s="405"/>
      <c r="DBP36" s="405"/>
      <c r="DBQ36" s="405"/>
      <c r="DBR36" s="405"/>
      <c r="DBS36" s="405"/>
      <c r="DBT36" s="405"/>
      <c r="DBU36" s="405"/>
      <c r="DBV36" s="405"/>
      <c r="DBW36" s="405"/>
      <c r="DBX36" s="405"/>
      <c r="DBY36" s="405"/>
      <c r="DBZ36" s="405"/>
      <c r="DCA36" s="405"/>
      <c r="DCB36" s="405"/>
      <c r="DCC36" s="405"/>
      <c r="DCD36" s="405"/>
      <c r="DCE36" s="405"/>
      <c r="DCF36" s="405"/>
      <c r="DCG36" s="405"/>
      <c r="DCH36" s="405"/>
      <c r="DCI36" s="405"/>
      <c r="DCJ36" s="405"/>
      <c r="DCK36" s="405"/>
      <c r="DCL36" s="405"/>
      <c r="DCM36" s="405"/>
      <c r="DCN36" s="405"/>
      <c r="DCO36" s="405"/>
      <c r="DCP36" s="405"/>
      <c r="DCQ36" s="405"/>
      <c r="DCR36" s="405"/>
      <c r="DCS36" s="405"/>
      <c r="DCT36" s="405"/>
      <c r="DCU36" s="405"/>
      <c r="DCV36" s="405"/>
      <c r="DCW36" s="405"/>
      <c r="DCX36" s="405"/>
      <c r="DCY36" s="405"/>
      <c r="DCZ36" s="405"/>
      <c r="DDA36" s="405"/>
      <c r="DDB36" s="405"/>
      <c r="DDC36" s="405"/>
      <c r="DDD36" s="405"/>
      <c r="DDE36" s="405"/>
      <c r="DDF36" s="405"/>
      <c r="DDG36" s="405"/>
      <c r="DDH36" s="405"/>
      <c r="DDI36" s="405"/>
      <c r="DDJ36" s="405"/>
      <c r="DDK36" s="405"/>
      <c r="DDL36" s="405"/>
      <c r="DDM36" s="405"/>
      <c r="DDN36" s="405"/>
      <c r="DDO36" s="405"/>
      <c r="DDP36" s="405"/>
      <c r="DDQ36" s="405"/>
      <c r="DDR36" s="405"/>
      <c r="DDS36" s="405"/>
      <c r="DDT36" s="405"/>
      <c r="DDU36" s="405"/>
      <c r="DDV36" s="405"/>
      <c r="DDW36" s="405"/>
      <c r="DDX36" s="405"/>
      <c r="DDY36" s="405"/>
      <c r="DDZ36" s="405"/>
      <c r="DEA36" s="405"/>
      <c r="DEB36" s="405"/>
      <c r="DEC36" s="405"/>
      <c r="DED36" s="405"/>
      <c r="DEE36" s="405"/>
      <c r="DEF36" s="405"/>
      <c r="DEG36" s="405"/>
      <c r="DEH36" s="405"/>
      <c r="DEI36" s="405"/>
      <c r="DEJ36" s="405"/>
      <c r="DEK36" s="405"/>
      <c r="DEL36" s="405"/>
      <c r="DEM36" s="405"/>
      <c r="DEN36" s="405"/>
      <c r="DEO36" s="405"/>
      <c r="DEP36" s="405"/>
      <c r="DEQ36" s="405"/>
      <c r="DER36" s="405"/>
      <c r="DES36" s="405"/>
      <c r="DET36" s="405"/>
      <c r="DEU36" s="405"/>
      <c r="DEV36" s="405"/>
      <c r="DEW36" s="405"/>
      <c r="DEX36" s="405"/>
      <c r="DEY36" s="405"/>
      <c r="DEZ36" s="405"/>
      <c r="DFA36" s="405"/>
      <c r="DFB36" s="405"/>
      <c r="DFC36" s="405"/>
      <c r="DFD36" s="405"/>
      <c r="DFE36" s="405"/>
      <c r="DFF36" s="405"/>
      <c r="DFG36" s="405"/>
      <c r="DFH36" s="405"/>
      <c r="DFI36" s="405"/>
      <c r="DFJ36" s="405"/>
      <c r="DFK36" s="405"/>
      <c r="DFL36" s="405"/>
      <c r="DFM36" s="405"/>
      <c r="DFN36" s="405"/>
      <c r="DFO36" s="405"/>
      <c r="DFP36" s="405"/>
      <c r="DFQ36" s="405"/>
      <c r="DFR36" s="405"/>
      <c r="DFS36" s="405"/>
      <c r="DFT36" s="405"/>
      <c r="DFU36" s="405"/>
      <c r="DFV36" s="405"/>
      <c r="DFW36" s="405"/>
      <c r="DFX36" s="405"/>
      <c r="DFY36" s="405"/>
      <c r="DFZ36" s="405"/>
      <c r="DGA36" s="405"/>
      <c r="DGB36" s="405"/>
      <c r="DGC36" s="405"/>
      <c r="DGD36" s="405"/>
      <c r="DGE36" s="405"/>
      <c r="DGF36" s="405"/>
      <c r="DGG36" s="405"/>
      <c r="DGH36" s="405"/>
      <c r="DGI36" s="405"/>
      <c r="DGJ36" s="405"/>
      <c r="DGK36" s="405"/>
      <c r="DGL36" s="405"/>
      <c r="DGM36" s="405"/>
      <c r="DGN36" s="405"/>
      <c r="DGO36" s="405"/>
      <c r="DGP36" s="405"/>
      <c r="DGQ36" s="405"/>
      <c r="DGR36" s="405"/>
      <c r="DGS36" s="405"/>
      <c r="DGT36" s="405"/>
      <c r="DGU36" s="405"/>
      <c r="DGV36" s="405"/>
      <c r="DGW36" s="405"/>
      <c r="DGX36" s="405"/>
      <c r="DGY36" s="405"/>
      <c r="DGZ36" s="405"/>
      <c r="DHA36" s="405"/>
      <c r="DHB36" s="405"/>
      <c r="DHC36" s="405"/>
      <c r="DHD36" s="405"/>
      <c r="DHE36" s="405"/>
      <c r="DHF36" s="405"/>
      <c r="DHG36" s="405"/>
      <c r="DHH36" s="405"/>
      <c r="DHI36" s="405"/>
      <c r="DHJ36" s="405"/>
      <c r="DHK36" s="405"/>
      <c r="DHL36" s="405"/>
      <c r="DHM36" s="405"/>
      <c r="DHN36" s="405"/>
      <c r="DHO36" s="405"/>
      <c r="DHP36" s="405"/>
      <c r="DHQ36" s="405"/>
      <c r="DHR36" s="405"/>
      <c r="DHS36" s="405"/>
      <c r="DHT36" s="405"/>
      <c r="DHU36" s="405"/>
      <c r="DHV36" s="405"/>
      <c r="DHW36" s="405"/>
      <c r="DHX36" s="405"/>
      <c r="DHY36" s="405"/>
      <c r="DHZ36" s="405"/>
      <c r="DIA36" s="405"/>
      <c r="DIB36" s="405"/>
      <c r="DIC36" s="405"/>
      <c r="DID36" s="405"/>
      <c r="DIE36" s="405"/>
      <c r="DIF36" s="405"/>
      <c r="DIG36" s="405"/>
      <c r="DIH36" s="405"/>
      <c r="DII36" s="405"/>
      <c r="DIJ36" s="405"/>
      <c r="DIK36" s="405"/>
      <c r="DIL36" s="405"/>
      <c r="DIM36" s="405"/>
      <c r="DIN36" s="405"/>
      <c r="DIO36" s="405"/>
      <c r="DIP36" s="405"/>
      <c r="DIQ36" s="405"/>
      <c r="DIR36" s="405"/>
      <c r="DIS36" s="405"/>
      <c r="DIT36" s="405"/>
      <c r="DIU36" s="405"/>
      <c r="DIV36" s="405"/>
      <c r="DIW36" s="405"/>
      <c r="DIX36" s="405"/>
      <c r="DIY36" s="405"/>
      <c r="DIZ36" s="405"/>
      <c r="DJA36" s="405"/>
      <c r="DJB36" s="405"/>
      <c r="DJC36" s="405"/>
      <c r="DJD36" s="405"/>
      <c r="DJE36" s="405"/>
      <c r="DJF36" s="405"/>
      <c r="DJG36" s="405"/>
      <c r="DJH36" s="405"/>
      <c r="DJI36" s="405"/>
      <c r="DJJ36" s="405"/>
      <c r="DJK36" s="405"/>
      <c r="DJL36" s="405"/>
      <c r="DJM36" s="405"/>
      <c r="DJN36" s="405"/>
      <c r="DJO36" s="405"/>
      <c r="DJP36" s="405"/>
      <c r="DJQ36" s="405"/>
      <c r="DJR36" s="405"/>
      <c r="DJS36" s="405"/>
      <c r="DJT36" s="405"/>
      <c r="DJU36" s="405"/>
      <c r="DJV36" s="405"/>
      <c r="DJW36" s="405"/>
      <c r="DJX36" s="405"/>
      <c r="DJY36" s="405"/>
      <c r="DJZ36" s="405"/>
      <c r="DKA36" s="405"/>
      <c r="DKB36" s="405"/>
      <c r="DKC36" s="405"/>
      <c r="DKD36" s="405"/>
      <c r="DKE36" s="405"/>
      <c r="DKF36" s="405"/>
      <c r="DKG36" s="405"/>
      <c r="DKH36" s="405"/>
      <c r="DKI36" s="405"/>
      <c r="DKJ36" s="405"/>
      <c r="DKK36" s="405"/>
      <c r="DKL36" s="405"/>
      <c r="DKM36" s="405"/>
      <c r="DKN36" s="405"/>
      <c r="DKO36" s="405"/>
      <c r="DKP36" s="405"/>
      <c r="DKQ36" s="405"/>
      <c r="DKR36" s="405"/>
      <c r="DKS36" s="405"/>
      <c r="DKT36" s="405"/>
      <c r="DKU36" s="405"/>
      <c r="DKV36" s="405"/>
      <c r="DKW36" s="405"/>
      <c r="DKX36" s="405"/>
      <c r="DKY36" s="405"/>
      <c r="DKZ36" s="405"/>
      <c r="DLA36" s="405"/>
      <c r="DLB36" s="405"/>
      <c r="DLC36" s="405"/>
      <c r="DLD36" s="405"/>
      <c r="DLE36" s="405"/>
      <c r="DLF36" s="405"/>
      <c r="DLG36" s="405"/>
      <c r="DLH36" s="405"/>
      <c r="DLI36" s="405"/>
      <c r="DLJ36" s="405"/>
      <c r="DLK36" s="405"/>
      <c r="DLL36" s="405"/>
      <c r="DLM36" s="405"/>
      <c r="DLN36" s="405"/>
      <c r="DLO36" s="405"/>
      <c r="DLP36" s="405"/>
      <c r="DLQ36" s="405"/>
      <c r="DLR36" s="405"/>
      <c r="DLS36" s="405"/>
      <c r="DLT36" s="405"/>
      <c r="DLU36" s="405"/>
      <c r="DLV36" s="405"/>
      <c r="DLW36" s="405"/>
      <c r="DLX36" s="405"/>
      <c r="DLY36" s="405"/>
      <c r="DLZ36" s="405"/>
      <c r="DMA36" s="405"/>
      <c r="DMB36" s="405"/>
      <c r="DMC36" s="405"/>
      <c r="DMD36" s="405"/>
      <c r="DME36" s="405"/>
      <c r="DMF36" s="405"/>
      <c r="DMG36" s="405"/>
      <c r="DMH36" s="405"/>
      <c r="DMI36" s="405"/>
      <c r="DMJ36" s="405"/>
      <c r="DMK36" s="405"/>
      <c r="DML36" s="405"/>
      <c r="DMM36" s="405"/>
      <c r="DMN36" s="405"/>
      <c r="DMO36" s="405"/>
      <c r="DMP36" s="405"/>
      <c r="DMQ36" s="405"/>
      <c r="DMR36" s="405"/>
      <c r="DMS36" s="405"/>
      <c r="DMT36" s="405"/>
      <c r="DMU36" s="405"/>
      <c r="DMV36" s="405"/>
      <c r="DMW36" s="405"/>
      <c r="DMX36" s="405"/>
      <c r="DMY36" s="405"/>
      <c r="DMZ36" s="405"/>
      <c r="DNA36" s="405"/>
      <c r="DNB36" s="405"/>
      <c r="DNC36" s="405"/>
      <c r="DND36" s="405"/>
      <c r="DNE36" s="405"/>
      <c r="DNF36" s="405"/>
      <c r="DNG36" s="405"/>
      <c r="DNH36" s="405"/>
      <c r="DNI36" s="405"/>
      <c r="DNJ36" s="405"/>
      <c r="DNK36" s="405"/>
      <c r="DNL36" s="405"/>
      <c r="DNM36" s="405"/>
      <c r="DNN36" s="405"/>
      <c r="DNO36" s="405"/>
      <c r="DNP36" s="405"/>
      <c r="DNQ36" s="405"/>
      <c r="DNR36" s="405"/>
      <c r="DNS36" s="405"/>
      <c r="DNT36" s="405"/>
      <c r="DNU36" s="405"/>
      <c r="DNV36" s="405"/>
      <c r="DNW36" s="405"/>
      <c r="DNX36" s="405"/>
      <c r="DNY36" s="405"/>
      <c r="DNZ36" s="405"/>
      <c r="DOA36" s="405"/>
      <c r="DOB36" s="405"/>
      <c r="DOC36" s="405"/>
      <c r="DOD36" s="405"/>
      <c r="DOE36" s="405"/>
      <c r="DOF36" s="405"/>
      <c r="DOG36" s="405"/>
      <c r="DOH36" s="405"/>
      <c r="DOI36" s="405"/>
      <c r="DOJ36" s="405"/>
      <c r="DOK36" s="405"/>
      <c r="DOL36" s="405"/>
      <c r="DOM36" s="405"/>
      <c r="DON36" s="405"/>
      <c r="DOO36" s="405"/>
      <c r="DOP36" s="405"/>
      <c r="DOQ36" s="405"/>
      <c r="DOR36" s="405"/>
      <c r="DOS36" s="405"/>
      <c r="DOT36" s="405"/>
      <c r="DOU36" s="405"/>
      <c r="DOV36" s="405"/>
      <c r="DOW36" s="405"/>
      <c r="DOX36" s="405"/>
      <c r="DOY36" s="405"/>
      <c r="DOZ36" s="405"/>
      <c r="DPA36" s="405"/>
      <c r="DPB36" s="405"/>
      <c r="DPC36" s="405"/>
      <c r="DPD36" s="405"/>
      <c r="DPE36" s="405"/>
      <c r="DPF36" s="405"/>
      <c r="DPG36" s="405"/>
      <c r="DPH36" s="405"/>
      <c r="DPI36" s="405"/>
      <c r="DPJ36" s="405"/>
      <c r="DPK36" s="405"/>
      <c r="DPL36" s="405"/>
      <c r="DPM36" s="405"/>
      <c r="DPN36" s="405"/>
      <c r="DPO36" s="405"/>
      <c r="DPP36" s="405"/>
      <c r="DPQ36" s="405"/>
      <c r="DPR36" s="405"/>
      <c r="DPS36" s="405"/>
      <c r="DPT36" s="405"/>
      <c r="DPU36" s="405"/>
      <c r="DPV36" s="405"/>
      <c r="DPW36" s="405"/>
      <c r="DPX36" s="405"/>
      <c r="DPY36" s="405"/>
      <c r="DPZ36" s="405"/>
      <c r="DQA36" s="405"/>
      <c r="DQB36" s="405"/>
      <c r="DQC36" s="405"/>
      <c r="DQD36" s="405"/>
      <c r="DQE36" s="405"/>
      <c r="DQF36" s="405"/>
      <c r="DQG36" s="405"/>
      <c r="DQH36" s="405"/>
      <c r="DQI36" s="405"/>
      <c r="DQJ36" s="405"/>
      <c r="DQK36" s="405"/>
      <c r="DQL36" s="405"/>
      <c r="DQM36" s="405"/>
      <c r="DQN36" s="405"/>
      <c r="DQO36" s="405"/>
      <c r="DQP36" s="405"/>
      <c r="DQQ36" s="405"/>
      <c r="DQR36" s="405"/>
      <c r="DQS36" s="405"/>
      <c r="DQT36" s="405"/>
      <c r="DQU36" s="405"/>
      <c r="DQV36" s="405"/>
      <c r="DQW36" s="405"/>
      <c r="DQX36" s="405"/>
      <c r="DQY36" s="405"/>
      <c r="DQZ36" s="405"/>
      <c r="DRA36" s="405"/>
      <c r="DRB36" s="405"/>
      <c r="DRC36" s="405"/>
      <c r="DRD36" s="405"/>
      <c r="DRE36" s="405"/>
      <c r="DRF36" s="405"/>
      <c r="DRG36" s="405"/>
      <c r="DRH36" s="405"/>
      <c r="DRI36" s="405"/>
      <c r="DRJ36" s="405"/>
      <c r="DRK36" s="405"/>
      <c r="DRL36" s="405"/>
      <c r="DRM36" s="405"/>
      <c r="DRN36" s="405"/>
      <c r="DRO36" s="405"/>
      <c r="DRP36" s="405"/>
      <c r="DRQ36" s="405"/>
      <c r="DRR36" s="405"/>
      <c r="DRS36" s="405"/>
      <c r="DRT36" s="405"/>
      <c r="DRU36" s="405"/>
      <c r="DRV36" s="405"/>
      <c r="DRW36" s="405"/>
      <c r="DRX36" s="405"/>
      <c r="DRY36" s="405"/>
      <c r="DRZ36" s="405"/>
      <c r="DSA36" s="405"/>
      <c r="DSB36" s="405"/>
      <c r="DSC36" s="405"/>
      <c r="DSD36" s="405"/>
      <c r="DSE36" s="405"/>
      <c r="DSF36" s="405"/>
      <c r="DSG36" s="405"/>
      <c r="DSH36" s="405"/>
      <c r="DSI36" s="405"/>
      <c r="DSJ36" s="405"/>
      <c r="DSK36" s="405"/>
      <c r="DSL36" s="405"/>
      <c r="DSM36" s="405"/>
      <c r="DSN36" s="405"/>
      <c r="DSO36" s="405"/>
      <c r="DSP36" s="405"/>
      <c r="DSQ36" s="405"/>
      <c r="DSR36" s="405"/>
      <c r="DSS36" s="405"/>
      <c r="DST36" s="405"/>
      <c r="DSU36" s="405"/>
      <c r="DSV36" s="405"/>
      <c r="DSW36" s="405"/>
      <c r="DSX36" s="405"/>
      <c r="DSY36" s="405"/>
      <c r="DSZ36" s="405"/>
      <c r="DTA36" s="405"/>
      <c r="DTB36" s="405"/>
      <c r="DTC36" s="405"/>
      <c r="DTD36" s="405"/>
      <c r="DTE36" s="405"/>
      <c r="DTF36" s="405"/>
      <c r="DTG36" s="405"/>
      <c r="DTH36" s="405"/>
      <c r="DTI36" s="405"/>
      <c r="DTJ36" s="405"/>
      <c r="DTK36" s="405"/>
      <c r="DTL36" s="405"/>
      <c r="DTM36" s="405"/>
      <c r="DTN36" s="405"/>
      <c r="DTO36" s="405"/>
      <c r="DTP36" s="405"/>
      <c r="DTQ36" s="405"/>
      <c r="DTR36" s="405"/>
      <c r="DTS36" s="405"/>
      <c r="DTT36" s="405"/>
      <c r="DTU36" s="405"/>
      <c r="DTV36" s="405"/>
      <c r="DTW36" s="405"/>
      <c r="DTX36" s="405"/>
      <c r="DTY36" s="405"/>
      <c r="DTZ36" s="405"/>
      <c r="DUA36" s="405"/>
      <c r="DUB36" s="405"/>
      <c r="DUC36" s="405"/>
      <c r="DUD36" s="405"/>
      <c r="DUE36" s="405"/>
      <c r="DUF36" s="405"/>
      <c r="DUG36" s="405"/>
      <c r="DUH36" s="405"/>
      <c r="DUI36" s="405"/>
      <c r="DUJ36" s="405"/>
      <c r="DUK36" s="405"/>
      <c r="DUL36" s="405"/>
      <c r="DUM36" s="405"/>
      <c r="DUN36" s="405"/>
      <c r="DUO36" s="405"/>
      <c r="DUP36" s="405"/>
      <c r="DUQ36" s="405"/>
      <c r="DUR36" s="405"/>
      <c r="DUS36" s="405"/>
      <c r="DUT36" s="405"/>
      <c r="DUU36" s="405"/>
      <c r="DUV36" s="405"/>
      <c r="DUW36" s="405"/>
      <c r="DUX36" s="405"/>
      <c r="DUY36" s="405"/>
      <c r="DUZ36" s="405"/>
      <c r="DVA36" s="405"/>
      <c r="DVB36" s="405"/>
      <c r="DVC36" s="405"/>
      <c r="DVD36" s="405"/>
      <c r="DVE36" s="405"/>
      <c r="DVF36" s="405"/>
      <c r="DVG36" s="405"/>
      <c r="DVH36" s="405"/>
      <c r="DVI36" s="405"/>
      <c r="DVJ36" s="405"/>
      <c r="DVK36" s="405"/>
      <c r="DVL36" s="405"/>
      <c r="DVM36" s="405"/>
      <c r="DVN36" s="405"/>
      <c r="DVO36" s="405"/>
      <c r="DVP36" s="405"/>
      <c r="DVQ36" s="405"/>
      <c r="DVR36" s="405"/>
      <c r="DVS36" s="405"/>
      <c r="DVT36" s="405"/>
      <c r="DVU36" s="405"/>
      <c r="DVV36" s="405"/>
      <c r="DVW36" s="405"/>
      <c r="DVX36" s="405"/>
      <c r="DVY36" s="405"/>
      <c r="DVZ36" s="405"/>
      <c r="DWA36" s="405"/>
      <c r="DWB36" s="405"/>
      <c r="DWC36" s="405"/>
      <c r="DWD36" s="405"/>
      <c r="DWE36" s="405"/>
      <c r="DWF36" s="405"/>
      <c r="DWG36" s="405"/>
      <c r="DWH36" s="405"/>
      <c r="DWI36" s="405"/>
      <c r="DWJ36" s="405"/>
      <c r="DWK36" s="405"/>
      <c r="DWL36" s="405"/>
      <c r="DWM36" s="405"/>
      <c r="DWN36" s="405"/>
      <c r="DWO36" s="405"/>
      <c r="DWP36" s="405"/>
      <c r="DWQ36" s="405"/>
      <c r="DWR36" s="405"/>
      <c r="DWS36" s="405"/>
      <c r="DWT36" s="405"/>
      <c r="DWU36" s="405"/>
      <c r="DWV36" s="405"/>
      <c r="DWW36" s="405"/>
      <c r="DWX36" s="405"/>
      <c r="DWY36" s="405"/>
      <c r="DWZ36" s="405"/>
      <c r="DXA36" s="405"/>
      <c r="DXB36" s="405"/>
      <c r="DXC36" s="405"/>
      <c r="DXD36" s="405"/>
      <c r="DXE36" s="405"/>
      <c r="DXF36" s="405"/>
      <c r="DXG36" s="405"/>
      <c r="DXH36" s="405"/>
      <c r="DXI36" s="405"/>
      <c r="DXJ36" s="405"/>
      <c r="DXK36" s="405"/>
      <c r="DXL36" s="405"/>
      <c r="DXM36" s="405"/>
      <c r="DXN36" s="405"/>
      <c r="DXO36" s="405"/>
      <c r="DXP36" s="405"/>
      <c r="DXQ36" s="405"/>
      <c r="DXR36" s="405"/>
      <c r="DXS36" s="405"/>
      <c r="DXT36" s="405"/>
      <c r="DXU36" s="405"/>
      <c r="DXV36" s="405"/>
      <c r="DXW36" s="405"/>
      <c r="DXX36" s="405"/>
      <c r="DXY36" s="405"/>
      <c r="DXZ36" s="405"/>
      <c r="DYA36" s="405"/>
      <c r="DYB36" s="405"/>
      <c r="DYC36" s="405"/>
      <c r="DYD36" s="405"/>
      <c r="DYE36" s="405"/>
      <c r="DYF36" s="405"/>
      <c r="DYG36" s="405"/>
      <c r="DYH36" s="405"/>
      <c r="DYI36" s="405"/>
      <c r="DYJ36" s="405"/>
      <c r="DYK36" s="405"/>
      <c r="DYL36" s="405"/>
      <c r="DYM36" s="405"/>
      <c r="DYN36" s="405"/>
      <c r="DYO36" s="405"/>
      <c r="DYP36" s="405"/>
      <c r="DYQ36" s="405"/>
      <c r="DYR36" s="405"/>
      <c r="DYS36" s="405"/>
      <c r="DYT36" s="405"/>
      <c r="DYU36" s="405"/>
      <c r="DYV36" s="405"/>
      <c r="DYW36" s="405"/>
      <c r="DYX36" s="405"/>
      <c r="DYY36" s="405"/>
      <c r="DYZ36" s="405"/>
      <c r="DZA36" s="405"/>
      <c r="DZB36" s="405"/>
      <c r="DZC36" s="405"/>
      <c r="DZD36" s="405"/>
      <c r="DZE36" s="405"/>
      <c r="DZF36" s="405"/>
      <c r="DZG36" s="405"/>
      <c r="DZH36" s="405"/>
      <c r="DZI36" s="405"/>
      <c r="DZJ36" s="405"/>
      <c r="DZK36" s="405"/>
      <c r="DZL36" s="405"/>
      <c r="DZM36" s="405"/>
      <c r="DZN36" s="405"/>
      <c r="DZO36" s="405"/>
      <c r="DZP36" s="405"/>
      <c r="DZQ36" s="405"/>
      <c r="DZR36" s="405"/>
      <c r="DZS36" s="405"/>
      <c r="DZT36" s="405"/>
      <c r="DZU36" s="405"/>
      <c r="DZV36" s="405"/>
      <c r="DZW36" s="405"/>
      <c r="DZX36" s="405"/>
      <c r="DZY36" s="405"/>
      <c r="DZZ36" s="405"/>
      <c r="EAA36" s="405"/>
      <c r="EAB36" s="405"/>
      <c r="EAC36" s="405"/>
      <c r="EAD36" s="405"/>
      <c r="EAE36" s="405"/>
      <c r="EAF36" s="405"/>
      <c r="EAG36" s="405"/>
      <c r="EAH36" s="405"/>
      <c r="EAI36" s="405"/>
      <c r="EAJ36" s="405"/>
      <c r="EAK36" s="405"/>
      <c r="EAL36" s="405"/>
      <c r="EAM36" s="405"/>
      <c r="EAN36" s="405"/>
      <c r="EAO36" s="405"/>
      <c r="EAP36" s="405"/>
      <c r="EAQ36" s="405"/>
      <c r="EAR36" s="405"/>
      <c r="EAS36" s="405"/>
      <c r="EAT36" s="405"/>
      <c r="EAU36" s="405"/>
      <c r="EAV36" s="405"/>
      <c r="EAW36" s="405"/>
      <c r="EAX36" s="405"/>
      <c r="EAY36" s="405"/>
      <c r="EAZ36" s="405"/>
      <c r="EBA36" s="405"/>
      <c r="EBB36" s="405"/>
      <c r="EBC36" s="405"/>
      <c r="EBD36" s="405"/>
      <c r="EBE36" s="405"/>
      <c r="EBF36" s="405"/>
      <c r="EBG36" s="405"/>
      <c r="EBH36" s="405"/>
      <c r="EBI36" s="405"/>
      <c r="EBJ36" s="405"/>
      <c r="EBK36" s="405"/>
      <c r="EBL36" s="405"/>
      <c r="EBM36" s="405"/>
      <c r="EBN36" s="405"/>
      <c r="EBO36" s="405"/>
      <c r="EBP36" s="405"/>
      <c r="EBQ36" s="405"/>
      <c r="EBR36" s="405"/>
      <c r="EBS36" s="405"/>
      <c r="EBT36" s="405"/>
      <c r="EBU36" s="405"/>
      <c r="EBV36" s="405"/>
      <c r="EBW36" s="405"/>
      <c r="EBX36" s="405"/>
      <c r="EBY36" s="405"/>
      <c r="EBZ36" s="405"/>
      <c r="ECA36" s="405"/>
      <c r="ECB36" s="405"/>
      <c r="ECC36" s="405"/>
      <c r="ECD36" s="405"/>
      <c r="ECE36" s="405"/>
      <c r="ECF36" s="405"/>
      <c r="ECG36" s="405"/>
      <c r="ECH36" s="405"/>
      <c r="ECI36" s="405"/>
      <c r="ECJ36" s="405"/>
      <c r="ECK36" s="405"/>
      <c r="ECL36" s="405"/>
      <c r="ECM36" s="405"/>
      <c r="ECN36" s="405"/>
      <c r="ECO36" s="405"/>
      <c r="ECP36" s="405"/>
      <c r="ECQ36" s="405"/>
      <c r="ECR36" s="405"/>
      <c r="ECS36" s="405"/>
      <c r="ECT36" s="405"/>
      <c r="ECU36" s="405"/>
      <c r="ECV36" s="405"/>
      <c r="ECW36" s="405"/>
      <c r="ECX36" s="405"/>
      <c r="ECY36" s="405"/>
      <c r="ECZ36" s="405"/>
      <c r="EDA36" s="405"/>
      <c r="EDB36" s="405"/>
      <c r="EDC36" s="405"/>
      <c r="EDD36" s="405"/>
      <c r="EDE36" s="405"/>
      <c r="EDF36" s="405"/>
      <c r="EDG36" s="405"/>
      <c r="EDH36" s="405"/>
      <c r="EDI36" s="405"/>
      <c r="EDJ36" s="405"/>
      <c r="EDK36" s="405"/>
      <c r="EDL36" s="405"/>
      <c r="EDM36" s="405"/>
      <c r="EDN36" s="405"/>
      <c r="EDO36" s="405"/>
      <c r="EDP36" s="405"/>
      <c r="EDQ36" s="405"/>
      <c r="EDR36" s="405"/>
      <c r="EDS36" s="405"/>
      <c r="EDT36" s="405"/>
      <c r="EDU36" s="405"/>
      <c r="EDV36" s="405"/>
      <c r="EDW36" s="405"/>
      <c r="EDX36" s="405"/>
      <c r="EDY36" s="405"/>
      <c r="EDZ36" s="405"/>
      <c r="EEA36" s="405"/>
      <c r="EEB36" s="405"/>
      <c r="EEC36" s="405"/>
      <c r="EED36" s="405"/>
      <c r="EEE36" s="405"/>
      <c r="EEF36" s="405"/>
      <c r="EEG36" s="405"/>
      <c r="EEH36" s="405"/>
      <c r="EEI36" s="405"/>
      <c r="EEJ36" s="405"/>
      <c r="EEK36" s="405"/>
      <c r="EEL36" s="405"/>
      <c r="EEM36" s="405"/>
      <c r="EEN36" s="405"/>
      <c r="EEO36" s="405"/>
      <c r="EEP36" s="405"/>
      <c r="EEQ36" s="405"/>
      <c r="EER36" s="405"/>
      <c r="EES36" s="405"/>
      <c r="EET36" s="405"/>
      <c r="EEU36" s="405"/>
      <c r="EEV36" s="405"/>
      <c r="EEW36" s="405"/>
      <c r="EEX36" s="405"/>
      <c r="EEY36" s="405"/>
      <c r="EEZ36" s="405"/>
      <c r="EFA36" s="405"/>
      <c r="EFB36" s="405"/>
      <c r="EFC36" s="405"/>
      <c r="EFD36" s="405"/>
      <c r="EFE36" s="405"/>
      <c r="EFF36" s="405"/>
      <c r="EFG36" s="405"/>
      <c r="EFH36" s="405"/>
      <c r="EFI36" s="405"/>
      <c r="EFJ36" s="405"/>
      <c r="EFK36" s="405"/>
      <c r="EFL36" s="405"/>
      <c r="EFM36" s="405"/>
      <c r="EFN36" s="405"/>
      <c r="EFO36" s="405"/>
      <c r="EFP36" s="405"/>
      <c r="EFQ36" s="405"/>
      <c r="EFR36" s="405"/>
      <c r="EFS36" s="405"/>
      <c r="EFT36" s="405"/>
      <c r="EFU36" s="405"/>
      <c r="EFV36" s="405"/>
      <c r="EFW36" s="405"/>
      <c r="EFX36" s="405"/>
      <c r="EFY36" s="405"/>
      <c r="EFZ36" s="405"/>
      <c r="EGA36" s="405"/>
      <c r="EGB36" s="405"/>
      <c r="EGC36" s="405"/>
      <c r="EGD36" s="405"/>
      <c r="EGE36" s="405"/>
      <c r="EGF36" s="405"/>
      <c r="EGG36" s="405"/>
      <c r="EGH36" s="405"/>
      <c r="EGI36" s="405"/>
      <c r="EGJ36" s="405"/>
      <c r="EGK36" s="405"/>
      <c r="EGL36" s="405"/>
      <c r="EGM36" s="405"/>
      <c r="EGN36" s="405"/>
      <c r="EGO36" s="405"/>
      <c r="EGP36" s="405"/>
      <c r="EGQ36" s="405"/>
      <c r="EGR36" s="405"/>
      <c r="EGS36" s="405"/>
      <c r="EGT36" s="405"/>
      <c r="EGU36" s="405"/>
      <c r="EGV36" s="405"/>
      <c r="EGW36" s="405"/>
      <c r="EGX36" s="405"/>
      <c r="EGY36" s="405"/>
      <c r="EGZ36" s="405"/>
      <c r="EHA36" s="405"/>
      <c r="EHB36" s="405"/>
      <c r="EHC36" s="405"/>
      <c r="EHD36" s="405"/>
      <c r="EHE36" s="405"/>
      <c r="EHF36" s="405"/>
      <c r="EHG36" s="405"/>
      <c r="EHH36" s="405"/>
      <c r="EHI36" s="405"/>
      <c r="EHJ36" s="405"/>
      <c r="EHK36" s="405"/>
      <c r="EHL36" s="405"/>
      <c r="EHM36" s="405"/>
      <c r="EHN36" s="405"/>
      <c r="EHO36" s="405"/>
      <c r="EHP36" s="405"/>
      <c r="EHQ36" s="405"/>
      <c r="EHR36" s="405"/>
      <c r="EHS36" s="405"/>
      <c r="EHT36" s="405"/>
      <c r="EHU36" s="405"/>
      <c r="EHV36" s="405"/>
      <c r="EHW36" s="405"/>
      <c r="EHX36" s="405"/>
      <c r="EHY36" s="405"/>
      <c r="EHZ36" s="405"/>
      <c r="EIA36" s="405"/>
      <c r="EIB36" s="405"/>
      <c r="EIC36" s="405"/>
      <c r="EID36" s="405"/>
      <c r="EIE36" s="405"/>
      <c r="EIF36" s="405"/>
      <c r="EIG36" s="405"/>
      <c r="EIH36" s="405"/>
      <c r="EII36" s="405"/>
      <c r="EIJ36" s="405"/>
      <c r="EIK36" s="405"/>
      <c r="EIL36" s="405"/>
      <c r="EIM36" s="405"/>
      <c r="EIN36" s="405"/>
      <c r="EIO36" s="405"/>
      <c r="EIP36" s="405"/>
      <c r="EIQ36" s="405"/>
      <c r="EIR36" s="405"/>
      <c r="EIS36" s="405"/>
      <c r="EIT36" s="405"/>
      <c r="EIU36" s="405"/>
      <c r="EIV36" s="405"/>
      <c r="EIW36" s="405"/>
      <c r="EIX36" s="405"/>
      <c r="EIY36" s="405"/>
      <c r="EIZ36" s="405"/>
      <c r="EJA36" s="405"/>
      <c r="EJB36" s="405"/>
      <c r="EJC36" s="405"/>
      <c r="EJD36" s="405"/>
      <c r="EJE36" s="405"/>
      <c r="EJF36" s="405"/>
      <c r="EJG36" s="405"/>
      <c r="EJH36" s="405"/>
      <c r="EJI36" s="405"/>
      <c r="EJJ36" s="405"/>
      <c r="EJK36" s="405"/>
      <c r="EJL36" s="405"/>
      <c r="EJM36" s="405"/>
      <c r="EJN36" s="405"/>
      <c r="EJO36" s="405"/>
      <c r="EJP36" s="405"/>
      <c r="EJQ36" s="405"/>
      <c r="EJR36" s="405"/>
      <c r="EJS36" s="405"/>
      <c r="EJT36" s="405"/>
      <c r="EJU36" s="405"/>
      <c r="EJV36" s="405"/>
      <c r="EJW36" s="405"/>
      <c r="EJX36" s="405"/>
      <c r="EJY36" s="405"/>
      <c r="EJZ36" s="405"/>
      <c r="EKA36" s="405"/>
      <c r="EKB36" s="405"/>
      <c r="EKC36" s="405"/>
      <c r="EKD36" s="405"/>
      <c r="EKE36" s="405"/>
      <c r="EKF36" s="405"/>
      <c r="EKG36" s="405"/>
      <c r="EKH36" s="405"/>
      <c r="EKI36" s="405"/>
      <c r="EKJ36" s="405"/>
      <c r="EKK36" s="405"/>
      <c r="EKL36" s="405"/>
      <c r="EKM36" s="405"/>
      <c r="EKN36" s="405"/>
      <c r="EKO36" s="405"/>
      <c r="EKP36" s="405"/>
      <c r="EKQ36" s="405"/>
      <c r="EKR36" s="405"/>
      <c r="EKS36" s="405"/>
      <c r="EKT36" s="405"/>
      <c r="EKU36" s="405"/>
      <c r="EKV36" s="405"/>
      <c r="EKW36" s="405"/>
      <c r="EKX36" s="405"/>
      <c r="EKY36" s="405"/>
      <c r="EKZ36" s="405"/>
      <c r="ELA36" s="405"/>
      <c r="ELB36" s="405"/>
      <c r="ELC36" s="405"/>
      <c r="ELD36" s="405"/>
      <c r="ELE36" s="405"/>
      <c r="ELF36" s="405"/>
      <c r="ELG36" s="405"/>
      <c r="ELH36" s="405"/>
      <c r="ELI36" s="405"/>
      <c r="ELJ36" s="405"/>
      <c r="ELK36" s="405"/>
      <c r="ELL36" s="405"/>
      <c r="ELM36" s="405"/>
      <c r="ELN36" s="405"/>
      <c r="ELO36" s="405"/>
      <c r="ELP36" s="405"/>
      <c r="ELQ36" s="405"/>
      <c r="ELR36" s="405"/>
      <c r="ELS36" s="405"/>
      <c r="ELT36" s="405"/>
      <c r="ELU36" s="405"/>
      <c r="ELV36" s="405"/>
      <c r="ELW36" s="405"/>
      <c r="ELX36" s="405"/>
      <c r="ELY36" s="405"/>
      <c r="ELZ36" s="405"/>
      <c r="EMA36" s="405"/>
      <c r="EMB36" s="405"/>
      <c r="EMC36" s="405"/>
      <c r="EMD36" s="405"/>
      <c r="EME36" s="405"/>
      <c r="EMF36" s="405"/>
      <c r="EMG36" s="405"/>
      <c r="EMH36" s="405"/>
      <c r="EMI36" s="405"/>
      <c r="EMJ36" s="405"/>
      <c r="EMK36" s="405"/>
      <c r="EML36" s="405"/>
      <c r="EMM36" s="405"/>
      <c r="EMN36" s="405"/>
      <c r="EMO36" s="405"/>
      <c r="EMP36" s="405"/>
      <c r="EMQ36" s="405"/>
      <c r="EMR36" s="405"/>
      <c r="EMS36" s="405"/>
      <c r="EMT36" s="405"/>
      <c r="EMU36" s="405"/>
      <c r="EMV36" s="405"/>
      <c r="EMW36" s="405"/>
      <c r="EMX36" s="405"/>
      <c r="EMY36" s="405"/>
      <c r="EMZ36" s="405"/>
      <c r="ENA36" s="405"/>
      <c r="ENB36" s="405"/>
      <c r="ENC36" s="405"/>
      <c r="END36" s="405"/>
      <c r="ENE36" s="405"/>
      <c r="ENF36" s="405"/>
      <c r="ENG36" s="405"/>
      <c r="ENH36" s="405"/>
      <c r="ENI36" s="405"/>
      <c r="ENJ36" s="405"/>
      <c r="ENK36" s="405"/>
      <c r="ENL36" s="405"/>
      <c r="ENM36" s="405"/>
      <c r="ENN36" s="405"/>
      <c r="ENO36" s="405"/>
      <c r="ENP36" s="405"/>
      <c r="ENQ36" s="405"/>
      <c r="ENR36" s="405"/>
      <c r="ENS36" s="405"/>
      <c r="ENT36" s="405"/>
      <c r="ENU36" s="405"/>
      <c r="ENV36" s="405"/>
      <c r="ENW36" s="405"/>
      <c r="ENX36" s="405"/>
      <c r="ENY36" s="405"/>
      <c r="ENZ36" s="405"/>
      <c r="EOA36" s="405"/>
      <c r="EOB36" s="405"/>
      <c r="EOC36" s="405"/>
      <c r="EOD36" s="405"/>
      <c r="EOE36" s="405"/>
      <c r="EOF36" s="405"/>
      <c r="EOG36" s="405"/>
      <c r="EOH36" s="405"/>
      <c r="EOI36" s="405"/>
      <c r="EOJ36" s="405"/>
      <c r="EOK36" s="405"/>
      <c r="EOL36" s="405"/>
      <c r="EOM36" s="405"/>
      <c r="EON36" s="405"/>
      <c r="EOO36" s="405"/>
      <c r="EOP36" s="405"/>
      <c r="EOQ36" s="405"/>
      <c r="EOR36" s="405"/>
      <c r="EOS36" s="405"/>
      <c r="EOT36" s="405"/>
      <c r="EOU36" s="405"/>
      <c r="EOV36" s="405"/>
      <c r="EOW36" s="405"/>
      <c r="EOX36" s="405"/>
      <c r="EOY36" s="405"/>
      <c r="EOZ36" s="405"/>
      <c r="EPA36" s="405"/>
      <c r="EPB36" s="405"/>
      <c r="EPC36" s="405"/>
      <c r="EPD36" s="405"/>
      <c r="EPE36" s="405"/>
      <c r="EPF36" s="405"/>
      <c r="EPG36" s="405"/>
      <c r="EPH36" s="405"/>
      <c r="EPI36" s="405"/>
      <c r="EPJ36" s="405"/>
      <c r="EPK36" s="405"/>
      <c r="EPL36" s="405"/>
      <c r="EPM36" s="405"/>
      <c r="EPN36" s="405"/>
      <c r="EPO36" s="405"/>
      <c r="EPP36" s="405"/>
      <c r="EPQ36" s="405"/>
      <c r="EPR36" s="405"/>
      <c r="EPS36" s="405"/>
      <c r="EPT36" s="405"/>
      <c r="EPU36" s="405"/>
      <c r="EPV36" s="405"/>
      <c r="EPW36" s="405"/>
      <c r="EPX36" s="405"/>
      <c r="EPY36" s="405"/>
      <c r="EPZ36" s="405"/>
      <c r="EQA36" s="405"/>
      <c r="EQB36" s="405"/>
      <c r="EQC36" s="405"/>
      <c r="EQD36" s="405"/>
      <c r="EQE36" s="405"/>
      <c r="EQF36" s="405"/>
      <c r="EQG36" s="405"/>
      <c r="EQH36" s="405"/>
      <c r="EQI36" s="405"/>
      <c r="EQJ36" s="405"/>
      <c r="EQK36" s="405"/>
      <c r="EQL36" s="405"/>
      <c r="EQM36" s="405"/>
      <c r="EQN36" s="405"/>
      <c r="EQO36" s="405"/>
      <c r="EQP36" s="405"/>
      <c r="EQQ36" s="405"/>
      <c r="EQR36" s="405"/>
      <c r="EQS36" s="405"/>
      <c r="EQT36" s="405"/>
      <c r="EQU36" s="405"/>
      <c r="EQV36" s="405"/>
      <c r="EQW36" s="405"/>
      <c r="EQX36" s="405"/>
      <c r="EQY36" s="405"/>
      <c r="EQZ36" s="405"/>
      <c r="ERA36" s="405"/>
      <c r="ERB36" s="405"/>
      <c r="ERC36" s="405"/>
      <c r="ERD36" s="405"/>
      <c r="ERE36" s="405"/>
      <c r="ERF36" s="405"/>
      <c r="ERG36" s="405"/>
      <c r="ERH36" s="405"/>
      <c r="ERI36" s="405"/>
      <c r="ERJ36" s="405"/>
      <c r="ERK36" s="405"/>
      <c r="ERL36" s="405"/>
      <c r="ERM36" s="405"/>
      <c r="ERN36" s="405"/>
      <c r="ERO36" s="405"/>
      <c r="ERP36" s="405"/>
      <c r="ERQ36" s="405"/>
      <c r="ERR36" s="405"/>
      <c r="ERS36" s="405"/>
      <c r="ERT36" s="405"/>
      <c r="ERU36" s="405"/>
      <c r="ERV36" s="405"/>
      <c r="ERW36" s="405"/>
      <c r="ERX36" s="405"/>
      <c r="ERY36" s="405"/>
      <c r="ERZ36" s="405"/>
      <c r="ESA36" s="405"/>
      <c r="ESB36" s="405"/>
      <c r="ESC36" s="405"/>
      <c r="ESD36" s="405"/>
      <c r="ESE36" s="405"/>
      <c r="ESF36" s="405"/>
      <c r="ESG36" s="405"/>
      <c r="ESH36" s="405"/>
      <c r="ESI36" s="405"/>
      <c r="ESJ36" s="405"/>
      <c r="ESK36" s="405"/>
      <c r="ESL36" s="405"/>
      <c r="ESM36" s="405"/>
      <c r="ESN36" s="405"/>
      <c r="ESO36" s="405"/>
      <c r="ESP36" s="405"/>
      <c r="ESQ36" s="405"/>
      <c r="ESR36" s="405"/>
      <c r="ESS36" s="405"/>
      <c r="EST36" s="405"/>
      <c r="ESU36" s="405"/>
      <c r="ESV36" s="405"/>
      <c r="ESW36" s="405"/>
      <c r="ESX36" s="405"/>
      <c r="ESY36" s="405"/>
      <c r="ESZ36" s="405"/>
      <c r="ETA36" s="405"/>
      <c r="ETB36" s="405"/>
      <c r="ETC36" s="405"/>
      <c r="ETD36" s="405"/>
      <c r="ETE36" s="405"/>
      <c r="ETF36" s="405"/>
      <c r="ETG36" s="405"/>
      <c r="ETH36" s="405"/>
      <c r="ETI36" s="405"/>
      <c r="ETJ36" s="405"/>
      <c r="ETK36" s="405"/>
      <c r="ETL36" s="405"/>
      <c r="ETM36" s="405"/>
      <c r="ETN36" s="405"/>
      <c r="ETO36" s="405"/>
      <c r="ETP36" s="405"/>
      <c r="ETQ36" s="405"/>
      <c r="ETR36" s="405"/>
      <c r="ETS36" s="405"/>
      <c r="ETT36" s="405"/>
      <c r="ETU36" s="405"/>
      <c r="ETV36" s="405"/>
      <c r="ETW36" s="405"/>
      <c r="ETX36" s="405"/>
      <c r="ETY36" s="405"/>
      <c r="ETZ36" s="405"/>
      <c r="EUA36" s="405"/>
      <c r="EUB36" s="405"/>
      <c r="EUC36" s="405"/>
      <c r="EUD36" s="405"/>
      <c r="EUE36" s="405"/>
      <c r="EUF36" s="405"/>
      <c r="EUG36" s="405"/>
      <c r="EUH36" s="405"/>
      <c r="EUI36" s="405"/>
      <c r="EUJ36" s="405"/>
      <c r="EUK36" s="405"/>
      <c r="EUL36" s="405"/>
      <c r="EUM36" s="405"/>
      <c r="EUN36" s="405"/>
      <c r="EUO36" s="405"/>
      <c r="EUP36" s="405"/>
      <c r="EUQ36" s="405"/>
      <c r="EUR36" s="405"/>
      <c r="EUS36" s="405"/>
      <c r="EUT36" s="405"/>
      <c r="EUU36" s="405"/>
      <c r="EUV36" s="405"/>
      <c r="EUW36" s="405"/>
      <c r="EUX36" s="405"/>
      <c r="EUY36" s="405"/>
      <c r="EUZ36" s="405"/>
      <c r="EVA36" s="405"/>
      <c r="EVB36" s="405"/>
      <c r="EVC36" s="405"/>
      <c r="EVD36" s="405"/>
      <c r="EVE36" s="405"/>
      <c r="EVF36" s="405"/>
      <c r="EVG36" s="405"/>
      <c r="EVH36" s="405"/>
      <c r="EVI36" s="405"/>
      <c r="EVJ36" s="405"/>
      <c r="EVK36" s="405"/>
      <c r="EVL36" s="405"/>
      <c r="EVM36" s="405"/>
      <c r="EVN36" s="405"/>
      <c r="EVO36" s="405"/>
      <c r="EVP36" s="405"/>
      <c r="EVQ36" s="405"/>
      <c r="EVR36" s="405"/>
      <c r="EVS36" s="405"/>
      <c r="EVT36" s="405"/>
      <c r="EVU36" s="405"/>
      <c r="EVV36" s="405"/>
      <c r="EVW36" s="405"/>
      <c r="EVX36" s="405"/>
      <c r="EVY36" s="405"/>
      <c r="EVZ36" s="405"/>
      <c r="EWA36" s="405"/>
      <c r="EWB36" s="405"/>
      <c r="EWC36" s="405"/>
      <c r="EWD36" s="405"/>
      <c r="EWE36" s="405"/>
      <c r="EWF36" s="405"/>
      <c r="EWG36" s="405"/>
      <c r="EWH36" s="405"/>
      <c r="EWI36" s="405"/>
      <c r="EWJ36" s="405"/>
      <c r="EWK36" s="405"/>
      <c r="EWL36" s="405"/>
      <c r="EWM36" s="405"/>
      <c r="EWN36" s="405"/>
      <c r="EWO36" s="405"/>
      <c r="EWP36" s="405"/>
      <c r="EWQ36" s="405"/>
      <c r="EWR36" s="405"/>
      <c r="EWS36" s="405"/>
      <c r="EWT36" s="405"/>
      <c r="EWU36" s="405"/>
      <c r="EWV36" s="405"/>
      <c r="EWW36" s="405"/>
      <c r="EWX36" s="405"/>
      <c r="EWY36" s="405"/>
      <c r="EWZ36" s="405"/>
      <c r="EXA36" s="405"/>
      <c r="EXB36" s="405"/>
      <c r="EXC36" s="405"/>
      <c r="EXD36" s="405"/>
      <c r="EXE36" s="405"/>
      <c r="EXF36" s="405"/>
      <c r="EXG36" s="405"/>
      <c r="EXH36" s="405"/>
      <c r="EXI36" s="405"/>
      <c r="EXJ36" s="405"/>
      <c r="EXK36" s="405"/>
      <c r="EXL36" s="405"/>
      <c r="EXM36" s="405"/>
      <c r="EXN36" s="405"/>
      <c r="EXO36" s="405"/>
      <c r="EXP36" s="405"/>
      <c r="EXQ36" s="405"/>
      <c r="EXR36" s="405"/>
      <c r="EXS36" s="405"/>
      <c r="EXT36" s="405"/>
      <c r="EXU36" s="405"/>
      <c r="EXV36" s="405"/>
      <c r="EXW36" s="405"/>
      <c r="EXX36" s="405"/>
      <c r="EXY36" s="405"/>
      <c r="EXZ36" s="405"/>
      <c r="EYA36" s="405"/>
      <c r="EYB36" s="405"/>
      <c r="EYC36" s="405"/>
      <c r="EYD36" s="405"/>
      <c r="EYE36" s="405"/>
      <c r="EYF36" s="405"/>
      <c r="EYG36" s="405"/>
      <c r="EYH36" s="405"/>
      <c r="EYI36" s="405"/>
      <c r="EYJ36" s="405"/>
      <c r="EYK36" s="405"/>
      <c r="EYL36" s="405"/>
      <c r="EYM36" s="405"/>
      <c r="EYN36" s="405"/>
      <c r="EYO36" s="405"/>
      <c r="EYP36" s="405"/>
      <c r="EYQ36" s="405"/>
      <c r="EYR36" s="405"/>
      <c r="EYS36" s="405"/>
      <c r="EYT36" s="405"/>
      <c r="EYU36" s="405"/>
      <c r="EYV36" s="405"/>
      <c r="EYW36" s="405"/>
      <c r="EYX36" s="405"/>
      <c r="EYY36" s="405"/>
      <c r="EYZ36" s="405"/>
      <c r="EZA36" s="405"/>
      <c r="EZB36" s="405"/>
      <c r="EZC36" s="405"/>
      <c r="EZD36" s="405"/>
      <c r="EZE36" s="405"/>
      <c r="EZF36" s="405"/>
      <c r="EZG36" s="405"/>
      <c r="EZH36" s="405"/>
      <c r="EZI36" s="405"/>
      <c r="EZJ36" s="405"/>
      <c r="EZK36" s="405"/>
      <c r="EZL36" s="405"/>
      <c r="EZM36" s="405"/>
      <c r="EZN36" s="405"/>
      <c r="EZO36" s="405"/>
      <c r="EZP36" s="405"/>
      <c r="EZQ36" s="405"/>
      <c r="EZR36" s="405"/>
      <c r="EZS36" s="405"/>
      <c r="EZT36" s="405"/>
      <c r="EZU36" s="405"/>
      <c r="EZV36" s="405"/>
      <c r="EZW36" s="405"/>
      <c r="EZX36" s="405"/>
      <c r="EZY36" s="405"/>
      <c r="EZZ36" s="405"/>
      <c r="FAA36" s="405"/>
      <c r="FAB36" s="405"/>
      <c r="FAC36" s="405"/>
      <c r="FAD36" s="405"/>
      <c r="FAE36" s="405"/>
      <c r="FAF36" s="405"/>
      <c r="FAG36" s="405"/>
      <c r="FAH36" s="405"/>
      <c r="FAI36" s="405"/>
      <c r="FAJ36" s="405"/>
      <c r="FAK36" s="405"/>
      <c r="FAL36" s="405"/>
      <c r="FAM36" s="405"/>
      <c r="FAN36" s="405"/>
      <c r="FAO36" s="405"/>
      <c r="FAP36" s="405"/>
      <c r="FAQ36" s="405"/>
      <c r="FAR36" s="405"/>
      <c r="FAS36" s="405"/>
      <c r="FAT36" s="405"/>
      <c r="FAU36" s="405"/>
      <c r="FAV36" s="405"/>
      <c r="FAW36" s="405"/>
      <c r="FAX36" s="405"/>
      <c r="FAY36" s="405"/>
      <c r="FAZ36" s="405"/>
      <c r="FBA36" s="405"/>
      <c r="FBB36" s="405"/>
      <c r="FBC36" s="405"/>
      <c r="FBD36" s="405"/>
      <c r="FBE36" s="405"/>
      <c r="FBF36" s="405"/>
      <c r="FBG36" s="405"/>
      <c r="FBH36" s="405"/>
      <c r="FBI36" s="405"/>
      <c r="FBJ36" s="405"/>
      <c r="FBK36" s="405"/>
      <c r="FBL36" s="405"/>
      <c r="FBM36" s="405"/>
      <c r="FBN36" s="405"/>
      <c r="FBO36" s="405"/>
      <c r="FBP36" s="405"/>
      <c r="FBQ36" s="405"/>
      <c r="FBR36" s="405"/>
      <c r="FBS36" s="405"/>
      <c r="FBT36" s="405"/>
      <c r="FBU36" s="405"/>
      <c r="FBV36" s="405"/>
      <c r="FBW36" s="405"/>
      <c r="FBX36" s="405"/>
      <c r="FBY36" s="405"/>
      <c r="FBZ36" s="405"/>
      <c r="FCA36" s="405"/>
      <c r="FCB36" s="405"/>
      <c r="FCC36" s="405"/>
      <c r="FCD36" s="405"/>
      <c r="FCE36" s="405"/>
      <c r="FCF36" s="405"/>
      <c r="FCG36" s="405"/>
      <c r="FCH36" s="405"/>
      <c r="FCI36" s="405"/>
      <c r="FCJ36" s="405"/>
      <c r="FCK36" s="405"/>
      <c r="FCL36" s="405"/>
      <c r="FCM36" s="405"/>
      <c r="FCN36" s="405"/>
      <c r="FCO36" s="405"/>
      <c r="FCP36" s="405"/>
      <c r="FCQ36" s="405"/>
      <c r="FCR36" s="405"/>
      <c r="FCS36" s="405"/>
      <c r="FCT36" s="405"/>
      <c r="FCU36" s="405"/>
      <c r="FCV36" s="405"/>
      <c r="FCW36" s="405"/>
      <c r="FCX36" s="405"/>
      <c r="FCY36" s="405"/>
      <c r="FCZ36" s="405"/>
      <c r="FDA36" s="405"/>
      <c r="FDB36" s="405"/>
      <c r="FDC36" s="405"/>
      <c r="FDD36" s="405"/>
      <c r="FDE36" s="405"/>
      <c r="FDF36" s="405"/>
      <c r="FDG36" s="405"/>
      <c r="FDH36" s="405"/>
      <c r="FDI36" s="405"/>
      <c r="FDJ36" s="405"/>
      <c r="FDK36" s="405"/>
      <c r="FDL36" s="405"/>
      <c r="FDM36" s="405"/>
      <c r="FDN36" s="405"/>
      <c r="FDO36" s="405"/>
      <c r="FDP36" s="405"/>
      <c r="FDQ36" s="405"/>
      <c r="FDR36" s="405"/>
      <c r="FDS36" s="405"/>
      <c r="FDT36" s="405"/>
      <c r="FDU36" s="405"/>
      <c r="FDV36" s="405"/>
      <c r="FDW36" s="405"/>
      <c r="FDX36" s="405"/>
      <c r="FDY36" s="405"/>
      <c r="FDZ36" s="405"/>
      <c r="FEA36" s="405"/>
      <c r="FEB36" s="405"/>
      <c r="FEC36" s="405"/>
      <c r="FED36" s="405"/>
      <c r="FEE36" s="405"/>
      <c r="FEF36" s="405"/>
      <c r="FEG36" s="405"/>
      <c r="FEH36" s="405"/>
      <c r="FEI36" s="405"/>
      <c r="FEJ36" s="405"/>
      <c r="FEK36" s="405"/>
      <c r="FEL36" s="405"/>
      <c r="FEM36" s="405"/>
      <c r="FEN36" s="405"/>
      <c r="FEO36" s="405"/>
      <c r="FEP36" s="405"/>
      <c r="FEQ36" s="405"/>
      <c r="FER36" s="405"/>
      <c r="FES36" s="405"/>
      <c r="FET36" s="405"/>
      <c r="FEU36" s="405"/>
      <c r="FEV36" s="405"/>
      <c r="FEW36" s="405"/>
      <c r="FEX36" s="405"/>
      <c r="FEY36" s="405"/>
      <c r="FEZ36" s="405"/>
      <c r="FFA36" s="405"/>
      <c r="FFB36" s="405"/>
      <c r="FFC36" s="405"/>
      <c r="FFD36" s="405"/>
      <c r="FFE36" s="405"/>
      <c r="FFF36" s="405"/>
      <c r="FFG36" s="405"/>
      <c r="FFH36" s="405"/>
      <c r="FFI36" s="405"/>
      <c r="FFJ36" s="405"/>
      <c r="FFK36" s="405"/>
      <c r="FFL36" s="405"/>
      <c r="FFM36" s="405"/>
      <c r="FFN36" s="405"/>
      <c r="FFO36" s="405"/>
      <c r="FFP36" s="405"/>
      <c r="FFQ36" s="405"/>
      <c r="FFR36" s="405"/>
      <c r="FFS36" s="405"/>
      <c r="FFT36" s="405"/>
      <c r="FFU36" s="405"/>
      <c r="FFV36" s="405"/>
      <c r="FFW36" s="405"/>
      <c r="FFX36" s="405"/>
      <c r="FFY36" s="405"/>
      <c r="FFZ36" s="405"/>
      <c r="FGA36" s="405"/>
      <c r="FGB36" s="405"/>
      <c r="FGC36" s="405"/>
      <c r="FGD36" s="405"/>
      <c r="FGE36" s="405"/>
      <c r="FGF36" s="405"/>
      <c r="FGG36" s="405"/>
      <c r="FGH36" s="405"/>
      <c r="FGI36" s="405"/>
      <c r="FGJ36" s="405"/>
      <c r="FGK36" s="405"/>
      <c r="FGL36" s="405"/>
      <c r="FGM36" s="405"/>
      <c r="FGN36" s="405"/>
      <c r="FGO36" s="405"/>
      <c r="FGP36" s="405"/>
      <c r="FGQ36" s="405"/>
      <c r="FGR36" s="405"/>
      <c r="FGS36" s="405"/>
      <c r="FGT36" s="405"/>
      <c r="FGU36" s="405"/>
      <c r="FGV36" s="405"/>
      <c r="FGW36" s="405"/>
      <c r="FGX36" s="405"/>
      <c r="FGY36" s="405"/>
      <c r="FGZ36" s="405"/>
      <c r="FHA36" s="405"/>
      <c r="FHB36" s="405"/>
      <c r="FHC36" s="405"/>
      <c r="FHD36" s="405"/>
      <c r="FHE36" s="405"/>
      <c r="FHF36" s="405"/>
      <c r="FHG36" s="405"/>
      <c r="FHH36" s="405"/>
      <c r="FHI36" s="405"/>
      <c r="FHJ36" s="405"/>
      <c r="FHK36" s="405"/>
      <c r="FHL36" s="405"/>
      <c r="FHM36" s="405"/>
      <c r="FHN36" s="405"/>
      <c r="FHO36" s="405"/>
      <c r="FHP36" s="405"/>
      <c r="FHQ36" s="405"/>
      <c r="FHR36" s="405"/>
      <c r="FHS36" s="405"/>
      <c r="FHT36" s="405"/>
      <c r="FHU36" s="405"/>
      <c r="FHV36" s="405"/>
      <c r="FHW36" s="405"/>
      <c r="FHX36" s="405"/>
      <c r="FHY36" s="405"/>
      <c r="FHZ36" s="405"/>
      <c r="FIA36" s="405"/>
      <c r="FIB36" s="405"/>
      <c r="FIC36" s="405"/>
      <c r="FID36" s="405"/>
      <c r="FIE36" s="405"/>
      <c r="FIF36" s="405"/>
      <c r="FIG36" s="405"/>
      <c r="FIH36" s="405"/>
      <c r="FII36" s="405"/>
      <c r="FIJ36" s="405"/>
      <c r="FIK36" s="405"/>
      <c r="FIL36" s="405"/>
      <c r="FIM36" s="405"/>
      <c r="FIN36" s="405"/>
      <c r="FIO36" s="405"/>
      <c r="FIP36" s="405"/>
      <c r="FIQ36" s="405"/>
      <c r="FIR36" s="405"/>
      <c r="FIS36" s="405"/>
      <c r="FIT36" s="405"/>
      <c r="FIU36" s="405"/>
      <c r="FIV36" s="405"/>
      <c r="FIW36" s="405"/>
      <c r="FIX36" s="405"/>
      <c r="FIY36" s="405"/>
      <c r="FIZ36" s="405"/>
      <c r="FJA36" s="405"/>
      <c r="FJB36" s="405"/>
      <c r="FJC36" s="405"/>
      <c r="FJD36" s="405"/>
      <c r="FJE36" s="405"/>
      <c r="FJF36" s="405"/>
      <c r="FJG36" s="405"/>
      <c r="FJH36" s="405"/>
      <c r="FJI36" s="405"/>
      <c r="FJJ36" s="405"/>
      <c r="FJK36" s="405"/>
      <c r="FJL36" s="405"/>
      <c r="FJM36" s="405"/>
      <c r="FJN36" s="405"/>
      <c r="FJO36" s="405"/>
      <c r="FJP36" s="405"/>
      <c r="FJQ36" s="405"/>
      <c r="FJR36" s="405"/>
      <c r="FJS36" s="405"/>
      <c r="FJT36" s="405"/>
      <c r="FJU36" s="405"/>
      <c r="FJV36" s="405"/>
      <c r="FJW36" s="405"/>
      <c r="FJX36" s="405"/>
      <c r="FJY36" s="405"/>
      <c r="FJZ36" s="405"/>
      <c r="FKA36" s="405"/>
      <c r="FKB36" s="405"/>
      <c r="FKC36" s="405"/>
      <c r="FKD36" s="405"/>
      <c r="FKE36" s="405"/>
      <c r="FKF36" s="405"/>
      <c r="FKG36" s="405"/>
      <c r="FKH36" s="405"/>
      <c r="FKI36" s="405"/>
      <c r="FKJ36" s="405"/>
      <c r="FKK36" s="405"/>
      <c r="FKL36" s="405"/>
      <c r="FKM36" s="405"/>
      <c r="FKN36" s="405"/>
      <c r="FKO36" s="405"/>
      <c r="FKP36" s="405"/>
      <c r="FKQ36" s="405"/>
      <c r="FKR36" s="405"/>
      <c r="FKS36" s="405"/>
      <c r="FKT36" s="405"/>
      <c r="FKU36" s="405"/>
      <c r="FKV36" s="405"/>
      <c r="FKW36" s="405"/>
      <c r="FKX36" s="405"/>
      <c r="FKY36" s="405"/>
      <c r="FKZ36" s="405"/>
      <c r="FLA36" s="405"/>
      <c r="FLB36" s="405"/>
      <c r="FLC36" s="405"/>
      <c r="FLD36" s="405"/>
      <c r="FLE36" s="405"/>
      <c r="FLF36" s="405"/>
      <c r="FLG36" s="405"/>
      <c r="FLH36" s="405"/>
      <c r="FLI36" s="405"/>
      <c r="FLJ36" s="405"/>
      <c r="FLK36" s="405"/>
      <c r="FLL36" s="405"/>
      <c r="FLM36" s="405"/>
      <c r="FLN36" s="405"/>
      <c r="FLO36" s="405"/>
      <c r="FLP36" s="405"/>
      <c r="FLQ36" s="405"/>
      <c r="FLR36" s="405"/>
      <c r="FLS36" s="405"/>
      <c r="FLT36" s="405"/>
      <c r="FLU36" s="405"/>
      <c r="FLV36" s="405"/>
      <c r="FLW36" s="405"/>
      <c r="FLX36" s="405"/>
      <c r="FLY36" s="405"/>
      <c r="FLZ36" s="405"/>
      <c r="FMA36" s="405"/>
      <c r="FMB36" s="405"/>
      <c r="FMC36" s="405"/>
      <c r="FMD36" s="405"/>
      <c r="FME36" s="405"/>
      <c r="FMF36" s="405"/>
      <c r="FMG36" s="405"/>
      <c r="FMH36" s="405"/>
      <c r="FMI36" s="405"/>
      <c r="FMJ36" s="405"/>
      <c r="FMK36" s="405"/>
      <c r="FML36" s="405"/>
      <c r="FMM36" s="405"/>
      <c r="FMN36" s="405"/>
      <c r="FMO36" s="405"/>
      <c r="FMP36" s="405"/>
      <c r="FMQ36" s="405"/>
      <c r="FMR36" s="405"/>
      <c r="FMS36" s="405"/>
      <c r="FMT36" s="405"/>
      <c r="FMU36" s="405"/>
      <c r="FMV36" s="405"/>
      <c r="FMW36" s="405"/>
      <c r="FMX36" s="405"/>
      <c r="FMY36" s="405"/>
      <c r="FMZ36" s="405"/>
      <c r="FNA36" s="405"/>
      <c r="FNB36" s="405"/>
      <c r="FNC36" s="405"/>
      <c r="FND36" s="405"/>
      <c r="FNE36" s="405"/>
      <c r="FNF36" s="405"/>
      <c r="FNG36" s="405"/>
      <c r="FNH36" s="405"/>
      <c r="FNI36" s="405"/>
      <c r="FNJ36" s="405"/>
      <c r="FNK36" s="405"/>
      <c r="FNL36" s="405"/>
      <c r="FNM36" s="405"/>
      <c r="FNN36" s="405"/>
      <c r="FNO36" s="405"/>
      <c r="FNP36" s="405"/>
      <c r="FNQ36" s="405"/>
      <c r="FNR36" s="405"/>
      <c r="FNS36" s="405"/>
      <c r="FNT36" s="405"/>
      <c r="FNU36" s="405"/>
      <c r="FNV36" s="405"/>
      <c r="FNW36" s="405"/>
      <c r="FNX36" s="405"/>
      <c r="FNY36" s="405"/>
      <c r="FNZ36" s="405"/>
      <c r="FOA36" s="405"/>
      <c r="FOB36" s="405"/>
      <c r="FOC36" s="405"/>
      <c r="FOD36" s="405"/>
      <c r="FOE36" s="405"/>
      <c r="FOF36" s="405"/>
      <c r="FOG36" s="405"/>
      <c r="FOH36" s="405"/>
      <c r="FOI36" s="405"/>
      <c r="FOJ36" s="405"/>
      <c r="FOK36" s="405"/>
      <c r="FOL36" s="405"/>
      <c r="FOM36" s="405"/>
      <c r="FON36" s="405"/>
      <c r="FOO36" s="405"/>
      <c r="FOP36" s="405"/>
      <c r="FOQ36" s="405"/>
      <c r="FOR36" s="405"/>
      <c r="FOS36" s="405"/>
      <c r="FOT36" s="405"/>
      <c r="FOU36" s="405"/>
      <c r="FOV36" s="405"/>
      <c r="FOW36" s="405"/>
      <c r="FOX36" s="405"/>
      <c r="FOY36" s="405"/>
      <c r="FOZ36" s="405"/>
      <c r="FPA36" s="405"/>
      <c r="FPB36" s="405"/>
      <c r="FPC36" s="405"/>
      <c r="FPD36" s="405"/>
      <c r="FPE36" s="405"/>
      <c r="FPF36" s="405"/>
      <c r="FPG36" s="405"/>
      <c r="FPH36" s="405"/>
      <c r="FPI36" s="405"/>
      <c r="FPJ36" s="405"/>
      <c r="FPK36" s="405"/>
      <c r="FPL36" s="405"/>
      <c r="FPM36" s="405"/>
      <c r="FPN36" s="405"/>
      <c r="FPO36" s="405"/>
      <c r="FPP36" s="405"/>
      <c r="FPQ36" s="405"/>
      <c r="FPR36" s="405"/>
      <c r="FPS36" s="405"/>
      <c r="FPT36" s="405"/>
      <c r="FPU36" s="405"/>
      <c r="FPV36" s="405"/>
      <c r="FPW36" s="405"/>
      <c r="FPX36" s="405"/>
      <c r="FPY36" s="405"/>
      <c r="FPZ36" s="405"/>
      <c r="FQA36" s="405"/>
      <c r="FQB36" s="405"/>
      <c r="FQC36" s="405"/>
      <c r="FQD36" s="405"/>
      <c r="FQE36" s="405"/>
      <c r="FQF36" s="405"/>
      <c r="FQG36" s="405"/>
      <c r="FQH36" s="405"/>
      <c r="FQI36" s="405"/>
      <c r="FQJ36" s="405"/>
      <c r="FQK36" s="405"/>
      <c r="FQL36" s="405"/>
      <c r="FQM36" s="405"/>
      <c r="FQN36" s="405"/>
      <c r="FQO36" s="405"/>
      <c r="FQP36" s="405"/>
      <c r="FQQ36" s="405"/>
      <c r="FQR36" s="405"/>
      <c r="FQS36" s="405"/>
      <c r="FQT36" s="405"/>
      <c r="FQU36" s="405"/>
      <c r="FQV36" s="405"/>
      <c r="FQW36" s="405"/>
      <c r="FQX36" s="405"/>
      <c r="FQY36" s="405"/>
      <c r="FQZ36" s="405"/>
      <c r="FRA36" s="405"/>
      <c r="FRB36" s="405"/>
      <c r="FRC36" s="405"/>
      <c r="FRD36" s="405"/>
      <c r="FRE36" s="405"/>
      <c r="FRF36" s="405"/>
      <c r="FRG36" s="405"/>
      <c r="FRH36" s="405"/>
      <c r="FRI36" s="405"/>
      <c r="FRJ36" s="405"/>
      <c r="FRK36" s="405"/>
      <c r="FRL36" s="405"/>
      <c r="FRM36" s="405"/>
      <c r="FRN36" s="405"/>
      <c r="FRO36" s="405"/>
      <c r="FRP36" s="405"/>
      <c r="FRQ36" s="405"/>
      <c r="FRR36" s="405"/>
      <c r="FRS36" s="405"/>
      <c r="FRT36" s="405"/>
      <c r="FRU36" s="405"/>
      <c r="FRV36" s="405"/>
      <c r="FRW36" s="405"/>
      <c r="FRX36" s="405"/>
      <c r="FRY36" s="405"/>
      <c r="FRZ36" s="405"/>
      <c r="FSA36" s="405"/>
      <c r="FSB36" s="405"/>
      <c r="FSC36" s="405"/>
      <c r="FSD36" s="405"/>
      <c r="FSE36" s="405"/>
      <c r="FSF36" s="405"/>
      <c r="FSG36" s="405"/>
      <c r="FSH36" s="405"/>
      <c r="FSI36" s="405"/>
      <c r="FSJ36" s="405"/>
      <c r="FSK36" s="405"/>
      <c r="FSL36" s="405"/>
      <c r="FSM36" s="405"/>
      <c r="FSN36" s="405"/>
      <c r="FSO36" s="405"/>
      <c r="FSP36" s="405"/>
      <c r="FSQ36" s="405"/>
      <c r="FSR36" s="405"/>
      <c r="FSS36" s="405"/>
      <c r="FST36" s="405"/>
      <c r="FSU36" s="405"/>
      <c r="FSV36" s="405"/>
      <c r="FSW36" s="405"/>
      <c r="FSX36" s="405"/>
      <c r="FSY36" s="405"/>
      <c r="FSZ36" s="405"/>
      <c r="FTA36" s="405"/>
      <c r="FTB36" s="405"/>
      <c r="FTC36" s="405"/>
      <c r="FTD36" s="405"/>
      <c r="FTE36" s="405"/>
      <c r="FTF36" s="405"/>
      <c r="FTG36" s="405"/>
      <c r="FTH36" s="405"/>
      <c r="FTI36" s="405"/>
      <c r="FTJ36" s="405"/>
      <c r="FTK36" s="405"/>
      <c r="FTL36" s="405"/>
      <c r="FTM36" s="405"/>
      <c r="FTN36" s="405"/>
      <c r="FTO36" s="405"/>
      <c r="FTP36" s="405"/>
      <c r="FTQ36" s="405"/>
      <c r="FTR36" s="405"/>
      <c r="FTS36" s="405"/>
      <c r="FTT36" s="405"/>
      <c r="FTU36" s="405"/>
      <c r="FTV36" s="405"/>
      <c r="FTW36" s="405"/>
      <c r="FTX36" s="405"/>
      <c r="FTY36" s="405"/>
      <c r="FTZ36" s="405"/>
      <c r="FUA36" s="405"/>
      <c r="FUB36" s="405"/>
      <c r="FUC36" s="405"/>
      <c r="FUD36" s="405"/>
      <c r="FUE36" s="405"/>
      <c r="FUF36" s="405"/>
      <c r="FUG36" s="405"/>
      <c r="FUH36" s="405"/>
      <c r="FUI36" s="405"/>
      <c r="FUJ36" s="405"/>
      <c r="FUK36" s="405"/>
      <c r="FUL36" s="405"/>
      <c r="FUM36" s="405"/>
      <c r="FUN36" s="405"/>
      <c r="FUO36" s="405"/>
      <c r="FUP36" s="405"/>
      <c r="FUQ36" s="405"/>
      <c r="FUR36" s="405"/>
      <c r="FUS36" s="405"/>
      <c r="FUT36" s="405"/>
      <c r="FUU36" s="405"/>
      <c r="FUV36" s="405"/>
      <c r="FUW36" s="405"/>
      <c r="FUX36" s="405"/>
      <c r="FUY36" s="405"/>
      <c r="FUZ36" s="405"/>
      <c r="FVA36" s="405"/>
      <c r="FVB36" s="405"/>
      <c r="FVC36" s="405"/>
      <c r="FVD36" s="405"/>
      <c r="FVE36" s="405"/>
      <c r="FVF36" s="405"/>
      <c r="FVG36" s="405"/>
      <c r="FVH36" s="405"/>
      <c r="FVI36" s="405"/>
      <c r="FVJ36" s="405"/>
      <c r="FVK36" s="405"/>
      <c r="FVL36" s="405"/>
      <c r="FVM36" s="405"/>
      <c r="FVN36" s="405"/>
      <c r="FVO36" s="405"/>
      <c r="FVP36" s="405"/>
      <c r="FVQ36" s="405"/>
      <c r="FVR36" s="405"/>
      <c r="FVS36" s="405"/>
      <c r="FVT36" s="405"/>
      <c r="FVU36" s="405"/>
      <c r="FVV36" s="405"/>
      <c r="FVW36" s="405"/>
      <c r="FVX36" s="405"/>
      <c r="FVY36" s="405"/>
      <c r="FVZ36" s="405"/>
      <c r="FWA36" s="405"/>
      <c r="FWB36" s="405"/>
      <c r="FWC36" s="405"/>
      <c r="FWD36" s="405"/>
      <c r="FWE36" s="405"/>
      <c r="FWF36" s="405"/>
      <c r="FWG36" s="405"/>
      <c r="FWH36" s="405"/>
      <c r="FWI36" s="405"/>
      <c r="FWJ36" s="405"/>
      <c r="FWK36" s="405"/>
      <c r="FWL36" s="405"/>
      <c r="FWM36" s="405"/>
      <c r="FWN36" s="405"/>
      <c r="FWO36" s="405"/>
      <c r="FWP36" s="405"/>
      <c r="FWQ36" s="405"/>
      <c r="FWR36" s="405"/>
      <c r="FWS36" s="405"/>
      <c r="FWT36" s="405"/>
      <c r="FWU36" s="405"/>
      <c r="FWV36" s="405"/>
      <c r="FWW36" s="405"/>
      <c r="FWX36" s="405"/>
      <c r="FWY36" s="405"/>
      <c r="FWZ36" s="405"/>
      <c r="FXA36" s="405"/>
      <c r="FXB36" s="405"/>
      <c r="FXC36" s="405"/>
      <c r="FXD36" s="405"/>
      <c r="FXE36" s="405"/>
      <c r="FXF36" s="405"/>
      <c r="FXG36" s="405"/>
      <c r="FXH36" s="405"/>
      <c r="FXI36" s="405"/>
      <c r="FXJ36" s="405"/>
      <c r="FXK36" s="405"/>
      <c r="FXL36" s="405"/>
      <c r="FXM36" s="405"/>
      <c r="FXN36" s="405"/>
      <c r="FXO36" s="405"/>
      <c r="FXP36" s="405"/>
      <c r="FXQ36" s="405"/>
      <c r="FXR36" s="405"/>
      <c r="FXS36" s="405"/>
      <c r="FXT36" s="405"/>
      <c r="FXU36" s="405"/>
      <c r="FXV36" s="405"/>
      <c r="FXW36" s="405"/>
      <c r="FXX36" s="405"/>
      <c r="FXY36" s="405"/>
      <c r="FXZ36" s="405"/>
      <c r="FYA36" s="405"/>
      <c r="FYB36" s="405"/>
      <c r="FYC36" s="405"/>
      <c r="FYD36" s="405"/>
      <c r="FYE36" s="405"/>
      <c r="FYF36" s="405"/>
      <c r="FYG36" s="405"/>
      <c r="FYH36" s="405"/>
      <c r="FYI36" s="405"/>
      <c r="FYJ36" s="405"/>
      <c r="FYK36" s="405"/>
      <c r="FYL36" s="405"/>
      <c r="FYM36" s="405"/>
      <c r="FYN36" s="405"/>
      <c r="FYO36" s="405"/>
      <c r="FYP36" s="405"/>
      <c r="FYQ36" s="405"/>
      <c r="FYR36" s="405"/>
      <c r="FYS36" s="405"/>
      <c r="FYT36" s="405"/>
      <c r="FYU36" s="405"/>
      <c r="FYV36" s="405"/>
      <c r="FYW36" s="405"/>
      <c r="FYX36" s="405"/>
      <c r="FYY36" s="405"/>
      <c r="FYZ36" s="405"/>
      <c r="FZA36" s="405"/>
      <c r="FZB36" s="405"/>
      <c r="FZC36" s="405"/>
      <c r="FZD36" s="405"/>
      <c r="FZE36" s="405"/>
      <c r="FZF36" s="405"/>
      <c r="FZG36" s="405"/>
      <c r="FZH36" s="405"/>
      <c r="FZI36" s="405"/>
      <c r="FZJ36" s="405"/>
      <c r="FZK36" s="405"/>
      <c r="FZL36" s="405"/>
      <c r="FZM36" s="405"/>
      <c r="FZN36" s="405"/>
      <c r="FZO36" s="405"/>
      <c r="FZP36" s="405"/>
      <c r="FZQ36" s="405"/>
      <c r="FZR36" s="405"/>
      <c r="FZS36" s="405"/>
      <c r="FZT36" s="405"/>
      <c r="FZU36" s="405"/>
      <c r="FZV36" s="405"/>
      <c r="FZW36" s="405"/>
      <c r="FZX36" s="405"/>
      <c r="FZY36" s="405"/>
      <c r="FZZ36" s="405"/>
      <c r="GAA36" s="405"/>
      <c r="GAB36" s="405"/>
      <c r="GAC36" s="405"/>
      <c r="GAD36" s="405"/>
      <c r="GAE36" s="405"/>
      <c r="GAF36" s="405"/>
      <c r="GAG36" s="405"/>
      <c r="GAH36" s="405"/>
      <c r="GAI36" s="405"/>
      <c r="GAJ36" s="405"/>
      <c r="GAK36" s="405"/>
      <c r="GAL36" s="405"/>
      <c r="GAM36" s="405"/>
      <c r="GAN36" s="405"/>
      <c r="GAO36" s="405"/>
      <c r="GAP36" s="405"/>
      <c r="GAQ36" s="405"/>
      <c r="GAR36" s="405"/>
      <c r="GAS36" s="405"/>
      <c r="GAT36" s="405"/>
      <c r="GAU36" s="405"/>
      <c r="GAV36" s="405"/>
      <c r="GAW36" s="405"/>
      <c r="GAX36" s="405"/>
      <c r="GAY36" s="405"/>
      <c r="GAZ36" s="405"/>
      <c r="GBA36" s="405"/>
      <c r="GBB36" s="405"/>
      <c r="GBC36" s="405"/>
      <c r="GBD36" s="405"/>
      <c r="GBE36" s="405"/>
      <c r="GBF36" s="405"/>
      <c r="GBG36" s="405"/>
      <c r="GBH36" s="405"/>
      <c r="GBI36" s="405"/>
      <c r="GBJ36" s="405"/>
      <c r="GBK36" s="405"/>
      <c r="GBL36" s="405"/>
      <c r="GBM36" s="405"/>
      <c r="GBN36" s="405"/>
      <c r="GBO36" s="405"/>
      <c r="GBP36" s="405"/>
      <c r="GBQ36" s="405"/>
      <c r="GBR36" s="405"/>
      <c r="GBS36" s="405"/>
      <c r="GBT36" s="405"/>
      <c r="GBU36" s="405"/>
      <c r="GBV36" s="405"/>
      <c r="GBW36" s="405"/>
      <c r="GBX36" s="405"/>
      <c r="GBY36" s="405"/>
      <c r="GBZ36" s="405"/>
      <c r="GCA36" s="405"/>
      <c r="GCB36" s="405"/>
      <c r="GCC36" s="405"/>
      <c r="GCD36" s="405"/>
      <c r="GCE36" s="405"/>
      <c r="GCF36" s="405"/>
      <c r="GCG36" s="405"/>
      <c r="GCH36" s="405"/>
      <c r="GCI36" s="405"/>
      <c r="GCJ36" s="405"/>
      <c r="GCK36" s="405"/>
      <c r="GCL36" s="405"/>
      <c r="GCM36" s="405"/>
      <c r="GCN36" s="405"/>
      <c r="GCO36" s="405"/>
      <c r="GCP36" s="405"/>
      <c r="GCQ36" s="405"/>
      <c r="GCR36" s="405"/>
      <c r="GCS36" s="405"/>
      <c r="GCT36" s="405"/>
      <c r="GCU36" s="405"/>
      <c r="GCV36" s="405"/>
      <c r="GCW36" s="405"/>
      <c r="GCX36" s="405"/>
      <c r="GCY36" s="405"/>
      <c r="GCZ36" s="405"/>
      <c r="GDA36" s="405"/>
      <c r="GDB36" s="405"/>
      <c r="GDC36" s="405"/>
      <c r="GDD36" s="405"/>
      <c r="GDE36" s="405"/>
      <c r="GDF36" s="405"/>
      <c r="GDG36" s="405"/>
      <c r="GDH36" s="405"/>
      <c r="GDI36" s="405"/>
      <c r="GDJ36" s="405"/>
      <c r="GDK36" s="405"/>
      <c r="GDL36" s="405"/>
      <c r="GDM36" s="405"/>
      <c r="GDN36" s="405"/>
      <c r="GDO36" s="405"/>
      <c r="GDP36" s="405"/>
      <c r="GDQ36" s="405"/>
      <c r="GDR36" s="405"/>
      <c r="GDS36" s="405"/>
      <c r="GDT36" s="405"/>
      <c r="GDU36" s="405"/>
      <c r="GDV36" s="405"/>
      <c r="GDW36" s="405"/>
      <c r="GDX36" s="405"/>
      <c r="GDY36" s="405"/>
      <c r="GDZ36" s="405"/>
      <c r="GEA36" s="405"/>
      <c r="GEB36" s="405"/>
      <c r="GEC36" s="405"/>
      <c r="GED36" s="405"/>
      <c r="GEE36" s="405"/>
      <c r="GEF36" s="405"/>
      <c r="GEG36" s="405"/>
      <c r="GEH36" s="405"/>
      <c r="GEI36" s="405"/>
      <c r="GEJ36" s="405"/>
      <c r="GEK36" s="405"/>
      <c r="GEL36" s="405"/>
      <c r="GEM36" s="405"/>
      <c r="GEN36" s="405"/>
      <c r="GEO36" s="405"/>
      <c r="GEP36" s="405"/>
      <c r="GEQ36" s="405"/>
      <c r="GER36" s="405"/>
      <c r="GES36" s="405"/>
      <c r="GET36" s="405"/>
      <c r="GEU36" s="405"/>
      <c r="GEV36" s="405"/>
      <c r="GEW36" s="405"/>
      <c r="GEX36" s="405"/>
      <c r="GEY36" s="405"/>
      <c r="GEZ36" s="405"/>
      <c r="GFA36" s="405"/>
      <c r="GFB36" s="405"/>
      <c r="GFC36" s="405"/>
      <c r="GFD36" s="405"/>
      <c r="GFE36" s="405"/>
      <c r="GFF36" s="405"/>
      <c r="GFG36" s="405"/>
      <c r="GFH36" s="405"/>
      <c r="GFI36" s="405"/>
      <c r="GFJ36" s="405"/>
      <c r="GFK36" s="405"/>
      <c r="GFL36" s="405"/>
      <c r="GFM36" s="405"/>
      <c r="GFN36" s="405"/>
      <c r="GFO36" s="405"/>
      <c r="GFP36" s="405"/>
      <c r="GFQ36" s="405"/>
      <c r="GFR36" s="405"/>
      <c r="GFS36" s="405"/>
      <c r="GFT36" s="405"/>
      <c r="GFU36" s="405"/>
      <c r="GFV36" s="405"/>
      <c r="GFW36" s="405"/>
      <c r="GFX36" s="405"/>
      <c r="GFY36" s="405"/>
      <c r="GFZ36" s="405"/>
      <c r="GGA36" s="405"/>
      <c r="GGB36" s="405"/>
      <c r="GGC36" s="405"/>
      <c r="GGD36" s="405"/>
      <c r="GGE36" s="405"/>
      <c r="GGF36" s="405"/>
      <c r="GGG36" s="405"/>
      <c r="GGH36" s="405"/>
      <c r="GGI36" s="405"/>
      <c r="GGJ36" s="405"/>
      <c r="GGK36" s="405"/>
      <c r="GGL36" s="405"/>
      <c r="GGM36" s="405"/>
      <c r="GGN36" s="405"/>
      <c r="GGO36" s="405"/>
      <c r="GGP36" s="405"/>
      <c r="GGQ36" s="405"/>
      <c r="GGR36" s="405"/>
      <c r="GGS36" s="405"/>
      <c r="GGT36" s="405"/>
      <c r="GGU36" s="405"/>
      <c r="GGV36" s="405"/>
      <c r="GGW36" s="405"/>
      <c r="GGX36" s="405"/>
      <c r="GGY36" s="405"/>
      <c r="GGZ36" s="405"/>
      <c r="GHA36" s="405"/>
      <c r="GHB36" s="405"/>
      <c r="GHC36" s="405"/>
      <c r="GHD36" s="405"/>
      <c r="GHE36" s="405"/>
      <c r="GHF36" s="405"/>
      <c r="GHG36" s="405"/>
      <c r="GHH36" s="405"/>
      <c r="GHI36" s="405"/>
      <c r="GHJ36" s="405"/>
      <c r="GHK36" s="405"/>
      <c r="GHL36" s="405"/>
      <c r="GHM36" s="405"/>
      <c r="GHN36" s="405"/>
      <c r="GHO36" s="405"/>
      <c r="GHP36" s="405"/>
      <c r="GHQ36" s="405"/>
      <c r="GHR36" s="405"/>
      <c r="GHS36" s="405"/>
      <c r="GHT36" s="405"/>
      <c r="GHU36" s="405"/>
      <c r="GHV36" s="405"/>
      <c r="GHW36" s="405"/>
      <c r="GHX36" s="405"/>
      <c r="GHY36" s="405"/>
      <c r="GHZ36" s="405"/>
      <c r="GIA36" s="405"/>
      <c r="GIB36" s="405"/>
      <c r="GIC36" s="405"/>
      <c r="GID36" s="405"/>
      <c r="GIE36" s="405"/>
      <c r="GIF36" s="405"/>
      <c r="GIG36" s="405"/>
      <c r="GIH36" s="405"/>
      <c r="GII36" s="405"/>
      <c r="GIJ36" s="405"/>
      <c r="GIK36" s="405"/>
      <c r="GIL36" s="405"/>
      <c r="GIM36" s="405"/>
      <c r="GIN36" s="405"/>
      <c r="GIO36" s="405"/>
      <c r="GIP36" s="405"/>
      <c r="GIQ36" s="405"/>
      <c r="GIR36" s="405"/>
      <c r="GIS36" s="405"/>
      <c r="GIT36" s="405"/>
      <c r="GIU36" s="405"/>
      <c r="GIV36" s="405"/>
      <c r="GIW36" s="405"/>
      <c r="GIX36" s="405"/>
      <c r="GIY36" s="405"/>
      <c r="GIZ36" s="405"/>
      <c r="GJA36" s="405"/>
      <c r="GJB36" s="405"/>
      <c r="GJC36" s="405"/>
      <c r="GJD36" s="405"/>
      <c r="GJE36" s="405"/>
      <c r="GJF36" s="405"/>
      <c r="GJG36" s="405"/>
      <c r="GJH36" s="405"/>
      <c r="GJI36" s="405"/>
      <c r="GJJ36" s="405"/>
      <c r="GJK36" s="405"/>
      <c r="GJL36" s="405"/>
      <c r="GJM36" s="405"/>
      <c r="GJN36" s="405"/>
      <c r="GJO36" s="405"/>
      <c r="GJP36" s="405"/>
      <c r="GJQ36" s="405"/>
      <c r="GJR36" s="405"/>
      <c r="GJS36" s="405"/>
      <c r="GJT36" s="405"/>
      <c r="GJU36" s="405"/>
      <c r="GJV36" s="405"/>
      <c r="GJW36" s="405"/>
      <c r="GJX36" s="405"/>
      <c r="GJY36" s="405"/>
      <c r="GJZ36" s="405"/>
      <c r="GKA36" s="405"/>
      <c r="GKB36" s="405"/>
      <c r="GKC36" s="405"/>
      <c r="GKD36" s="405"/>
      <c r="GKE36" s="405"/>
      <c r="GKF36" s="405"/>
      <c r="GKG36" s="405"/>
      <c r="GKH36" s="405"/>
      <c r="GKI36" s="405"/>
      <c r="GKJ36" s="405"/>
      <c r="GKK36" s="405"/>
      <c r="GKL36" s="405"/>
      <c r="GKM36" s="405"/>
      <c r="GKN36" s="405"/>
      <c r="GKO36" s="405"/>
      <c r="GKP36" s="405"/>
      <c r="GKQ36" s="405"/>
      <c r="GKR36" s="405"/>
      <c r="GKS36" s="405"/>
      <c r="GKT36" s="405"/>
      <c r="GKU36" s="405"/>
      <c r="GKV36" s="405"/>
      <c r="GKW36" s="405"/>
      <c r="GKX36" s="405"/>
      <c r="GKY36" s="405"/>
      <c r="GKZ36" s="405"/>
      <c r="GLA36" s="405"/>
      <c r="GLB36" s="405"/>
      <c r="GLC36" s="405"/>
      <c r="GLD36" s="405"/>
      <c r="GLE36" s="405"/>
      <c r="GLF36" s="405"/>
      <c r="GLG36" s="405"/>
      <c r="GLH36" s="405"/>
      <c r="GLI36" s="405"/>
      <c r="GLJ36" s="405"/>
      <c r="GLK36" s="405"/>
      <c r="GLL36" s="405"/>
      <c r="GLM36" s="405"/>
      <c r="GLN36" s="405"/>
      <c r="GLO36" s="405"/>
      <c r="GLP36" s="405"/>
      <c r="GLQ36" s="405"/>
      <c r="GLR36" s="405"/>
      <c r="GLS36" s="405"/>
      <c r="GLT36" s="405"/>
      <c r="GLU36" s="405"/>
      <c r="GLV36" s="405"/>
      <c r="GLW36" s="405"/>
      <c r="GLX36" s="405"/>
      <c r="GLY36" s="405"/>
      <c r="GLZ36" s="405"/>
      <c r="GMA36" s="405"/>
      <c r="GMB36" s="405"/>
      <c r="GMC36" s="405"/>
      <c r="GMD36" s="405"/>
      <c r="GME36" s="405"/>
      <c r="GMF36" s="405"/>
      <c r="GMG36" s="405"/>
      <c r="GMH36" s="405"/>
      <c r="GMI36" s="405"/>
      <c r="GMJ36" s="405"/>
      <c r="GMK36" s="405"/>
      <c r="GML36" s="405"/>
      <c r="GMM36" s="405"/>
      <c r="GMN36" s="405"/>
      <c r="GMO36" s="405"/>
      <c r="GMP36" s="405"/>
      <c r="GMQ36" s="405"/>
      <c r="GMR36" s="405"/>
      <c r="GMS36" s="405"/>
      <c r="GMT36" s="405"/>
      <c r="GMU36" s="405"/>
      <c r="GMV36" s="405"/>
      <c r="GMW36" s="405"/>
      <c r="GMX36" s="405"/>
      <c r="GMY36" s="405"/>
      <c r="GMZ36" s="405"/>
      <c r="GNA36" s="405"/>
      <c r="GNB36" s="405"/>
      <c r="GNC36" s="405"/>
      <c r="GND36" s="405"/>
      <c r="GNE36" s="405"/>
      <c r="GNF36" s="405"/>
      <c r="GNG36" s="405"/>
      <c r="GNH36" s="405"/>
      <c r="GNI36" s="405"/>
      <c r="GNJ36" s="405"/>
      <c r="GNK36" s="405"/>
      <c r="GNL36" s="405"/>
      <c r="GNM36" s="405"/>
      <c r="GNN36" s="405"/>
      <c r="GNO36" s="405"/>
      <c r="GNP36" s="405"/>
      <c r="GNQ36" s="405"/>
      <c r="GNR36" s="405"/>
      <c r="GNS36" s="405"/>
      <c r="GNT36" s="405"/>
      <c r="GNU36" s="405"/>
      <c r="GNV36" s="405"/>
      <c r="GNW36" s="405"/>
      <c r="GNX36" s="405"/>
      <c r="GNY36" s="405"/>
      <c r="GNZ36" s="405"/>
      <c r="GOA36" s="405"/>
      <c r="GOB36" s="405"/>
      <c r="GOC36" s="405"/>
      <c r="GOD36" s="405"/>
      <c r="GOE36" s="405"/>
      <c r="GOF36" s="405"/>
      <c r="GOG36" s="405"/>
      <c r="GOH36" s="405"/>
      <c r="GOI36" s="405"/>
      <c r="GOJ36" s="405"/>
      <c r="GOK36" s="405"/>
      <c r="GOL36" s="405"/>
      <c r="GOM36" s="405"/>
      <c r="GON36" s="405"/>
      <c r="GOO36" s="405"/>
      <c r="GOP36" s="405"/>
      <c r="GOQ36" s="405"/>
      <c r="GOR36" s="405"/>
      <c r="GOS36" s="405"/>
      <c r="GOT36" s="405"/>
      <c r="GOU36" s="405"/>
      <c r="GOV36" s="405"/>
      <c r="GOW36" s="405"/>
      <c r="GOX36" s="405"/>
      <c r="GOY36" s="405"/>
      <c r="GOZ36" s="405"/>
      <c r="GPA36" s="405"/>
      <c r="GPB36" s="405"/>
      <c r="GPC36" s="405"/>
      <c r="GPD36" s="405"/>
      <c r="GPE36" s="405"/>
      <c r="GPF36" s="405"/>
      <c r="GPG36" s="405"/>
      <c r="GPH36" s="405"/>
      <c r="GPI36" s="405"/>
      <c r="GPJ36" s="405"/>
      <c r="GPK36" s="405"/>
      <c r="GPL36" s="405"/>
      <c r="GPM36" s="405"/>
      <c r="GPN36" s="405"/>
      <c r="GPO36" s="405"/>
      <c r="GPP36" s="405"/>
      <c r="GPQ36" s="405"/>
      <c r="GPR36" s="405"/>
      <c r="GPS36" s="405"/>
      <c r="GPT36" s="405"/>
      <c r="GPU36" s="405"/>
      <c r="GPV36" s="405"/>
      <c r="GPW36" s="405"/>
      <c r="GPX36" s="405"/>
      <c r="GPY36" s="405"/>
      <c r="GPZ36" s="405"/>
      <c r="GQA36" s="405"/>
      <c r="GQB36" s="405"/>
      <c r="GQC36" s="405"/>
      <c r="GQD36" s="405"/>
      <c r="GQE36" s="405"/>
      <c r="GQF36" s="405"/>
      <c r="GQG36" s="405"/>
      <c r="GQH36" s="405"/>
      <c r="GQI36" s="405"/>
      <c r="GQJ36" s="405"/>
      <c r="GQK36" s="405"/>
      <c r="GQL36" s="405"/>
      <c r="GQM36" s="405"/>
      <c r="GQN36" s="405"/>
      <c r="GQO36" s="405"/>
      <c r="GQP36" s="405"/>
      <c r="GQQ36" s="405"/>
      <c r="GQR36" s="405"/>
      <c r="GQS36" s="405"/>
      <c r="GQT36" s="405"/>
      <c r="GQU36" s="405"/>
      <c r="GQV36" s="405"/>
      <c r="GQW36" s="405"/>
      <c r="GQX36" s="405"/>
      <c r="GQY36" s="405"/>
      <c r="GQZ36" s="405"/>
      <c r="GRA36" s="405"/>
      <c r="GRB36" s="405"/>
      <c r="GRC36" s="405"/>
      <c r="GRD36" s="405"/>
      <c r="GRE36" s="405"/>
      <c r="GRF36" s="405"/>
      <c r="GRG36" s="405"/>
      <c r="GRH36" s="405"/>
      <c r="GRI36" s="405"/>
      <c r="GRJ36" s="405"/>
      <c r="GRK36" s="405"/>
      <c r="GRL36" s="405"/>
      <c r="GRM36" s="405"/>
      <c r="GRN36" s="405"/>
      <c r="GRO36" s="405"/>
      <c r="GRP36" s="405"/>
      <c r="GRQ36" s="405"/>
      <c r="GRR36" s="405"/>
      <c r="GRS36" s="405"/>
      <c r="GRT36" s="405"/>
      <c r="GRU36" s="405"/>
      <c r="GRV36" s="405"/>
      <c r="GRW36" s="405"/>
      <c r="GRX36" s="405"/>
      <c r="GRY36" s="405"/>
      <c r="GRZ36" s="405"/>
      <c r="GSA36" s="405"/>
      <c r="GSB36" s="405"/>
      <c r="GSC36" s="405"/>
      <c r="GSD36" s="405"/>
      <c r="GSE36" s="405"/>
      <c r="GSF36" s="405"/>
      <c r="GSG36" s="405"/>
      <c r="GSH36" s="405"/>
      <c r="GSI36" s="405"/>
      <c r="GSJ36" s="405"/>
      <c r="GSK36" s="405"/>
      <c r="GSL36" s="405"/>
      <c r="GSM36" s="405"/>
      <c r="GSN36" s="405"/>
      <c r="GSO36" s="405"/>
      <c r="GSP36" s="405"/>
      <c r="GSQ36" s="405"/>
      <c r="GSR36" s="405"/>
      <c r="GSS36" s="405"/>
      <c r="GST36" s="405"/>
      <c r="GSU36" s="405"/>
      <c r="GSV36" s="405"/>
      <c r="GSW36" s="405"/>
      <c r="GSX36" s="405"/>
      <c r="GSY36" s="405"/>
      <c r="GSZ36" s="405"/>
      <c r="GTA36" s="405"/>
      <c r="GTB36" s="405"/>
      <c r="GTC36" s="405"/>
      <c r="GTD36" s="405"/>
      <c r="GTE36" s="405"/>
      <c r="GTF36" s="405"/>
      <c r="GTG36" s="405"/>
      <c r="GTH36" s="405"/>
      <c r="GTI36" s="405"/>
      <c r="GTJ36" s="405"/>
      <c r="GTK36" s="405"/>
      <c r="GTL36" s="405"/>
      <c r="GTM36" s="405"/>
      <c r="GTN36" s="405"/>
      <c r="GTO36" s="405"/>
      <c r="GTP36" s="405"/>
      <c r="GTQ36" s="405"/>
      <c r="GTR36" s="405"/>
      <c r="GTS36" s="405"/>
      <c r="GTT36" s="405"/>
      <c r="GTU36" s="405"/>
      <c r="GTV36" s="405"/>
      <c r="GTW36" s="405"/>
      <c r="GTX36" s="405"/>
      <c r="GTY36" s="405"/>
      <c r="GTZ36" s="405"/>
      <c r="GUA36" s="405"/>
      <c r="GUB36" s="405"/>
      <c r="GUC36" s="405"/>
      <c r="GUD36" s="405"/>
      <c r="GUE36" s="405"/>
      <c r="GUF36" s="405"/>
      <c r="GUG36" s="405"/>
      <c r="GUH36" s="405"/>
      <c r="GUI36" s="405"/>
      <c r="GUJ36" s="405"/>
      <c r="GUK36" s="405"/>
      <c r="GUL36" s="405"/>
      <c r="GUM36" s="405"/>
      <c r="GUN36" s="405"/>
      <c r="GUO36" s="405"/>
      <c r="GUP36" s="405"/>
      <c r="GUQ36" s="405"/>
      <c r="GUR36" s="405"/>
      <c r="GUS36" s="405"/>
      <c r="GUT36" s="405"/>
      <c r="GUU36" s="405"/>
      <c r="GUV36" s="405"/>
      <c r="GUW36" s="405"/>
      <c r="GUX36" s="405"/>
      <c r="GUY36" s="405"/>
      <c r="GUZ36" s="405"/>
      <c r="GVA36" s="405"/>
      <c r="GVB36" s="405"/>
      <c r="GVC36" s="405"/>
      <c r="GVD36" s="405"/>
      <c r="GVE36" s="405"/>
      <c r="GVF36" s="405"/>
      <c r="GVG36" s="405"/>
      <c r="GVH36" s="405"/>
      <c r="GVI36" s="405"/>
      <c r="GVJ36" s="405"/>
      <c r="GVK36" s="405"/>
      <c r="GVL36" s="405"/>
      <c r="GVM36" s="405"/>
      <c r="GVN36" s="405"/>
      <c r="GVO36" s="405"/>
      <c r="GVP36" s="405"/>
      <c r="GVQ36" s="405"/>
      <c r="GVR36" s="405"/>
      <c r="GVS36" s="405"/>
      <c r="GVT36" s="405"/>
      <c r="GVU36" s="405"/>
      <c r="GVV36" s="405"/>
      <c r="GVW36" s="405"/>
      <c r="GVX36" s="405"/>
      <c r="GVY36" s="405"/>
      <c r="GVZ36" s="405"/>
      <c r="GWA36" s="405"/>
      <c r="GWB36" s="405"/>
      <c r="GWC36" s="405"/>
      <c r="GWD36" s="405"/>
      <c r="GWE36" s="405"/>
      <c r="GWF36" s="405"/>
      <c r="GWG36" s="405"/>
      <c r="GWH36" s="405"/>
      <c r="GWI36" s="405"/>
      <c r="GWJ36" s="405"/>
      <c r="GWK36" s="405"/>
      <c r="GWL36" s="405"/>
      <c r="GWM36" s="405"/>
      <c r="GWN36" s="405"/>
      <c r="GWO36" s="405"/>
      <c r="GWP36" s="405"/>
      <c r="GWQ36" s="405"/>
      <c r="GWR36" s="405"/>
      <c r="GWS36" s="405"/>
      <c r="GWT36" s="405"/>
      <c r="GWU36" s="405"/>
      <c r="GWV36" s="405"/>
      <c r="GWW36" s="405"/>
      <c r="GWX36" s="405"/>
      <c r="GWY36" s="405"/>
      <c r="GWZ36" s="405"/>
      <c r="GXA36" s="405"/>
      <c r="GXB36" s="405"/>
      <c r="GXC36" s="405"/>
      <c r="GXD36" s="405"/>
      <c r="GXE36" s="405"/>
      <c r="GXF36" s="405"/>
      <c r="GXG36" s="405"/>
      <c r="GXH36" s="405"/>
      <c r="GXI36" s="405"/>
      <c r="GXJ36" s="405"/>
      <c r="GXK36" s="405"/>
      <c r="GXL36" s="405"/>
      <c r="GXM36" s="405"/>
      <c r="GXN36" s="405"/>
      <c r="GXO36" s="405"/>
      <c r="GXP36" s="405"/>
      <c r="GXQ36" s="405"/>
      <c r="GXR36" s="405"/>
      <c r="GXS36" s="405"/>
      <c r="GXT36" s="405"/>
      <c r="GXU36" s="405"/>
      <c r="GXV36" s="405"/>
      <c r="GXW36" s="405"/>
      <c r="GXX36" s="405"/>
      <c r="GXY36" s="405"/>
      <c r="GXZ36" s="405"/>
      <c r="GYA36" s="405"/>
      <c r="GYB36" s="405"/>
      <c r="GYC36" s="405"/>
      <c r="GYD36" s="405"/>
      <c r="GYE36" s="405"/>
      <c r="GYF36" s="405"/>
      <c r="GYG36" s="405"/>
      <c r="GYH36" s="405"/>
      <c r="GYI36" s="405"/>
      <c r="GYJ36" s="405"/>
      <c r="GYK36" s="405"/>
      <c r="GYL36" s="405"/>
      <c r="GYM36" s="405"/>
      <c r="GYN36" s="405"/>
      <c r="GYO36" s="405"/>
      <c r="GYP36" s="405"/>
      <c r="GYQ36" s="405"/>
      <c r="GYR36" s="405"/>
      <c r="GYS36" s="405"/>
      <c r="GYT36" s="405"/>
      <c r="GYU36" s="405"/>
      <c r="GYV36" s="405"/>
      <c r="GYW36" s="405"/>
      <c r="GYX36" s="405"/>
      <c r="GYY36" s="405"/>
      <c r="GYZ36" s="405"/>
      <c r="GZA36" s="405"/>
      <c r="GZB36" s="405"/>
      <c r="GZC36" s="405"/>
      <c r="GZD36" s="405"/>
      <c r="GZE36" s="405"/>
      <c r="GZF36" s="405"/>
      <c r="GZG36" s="405"/>
      <c r="GZH36" s="405"/>
      <c r="GZI36" s="405"/>
      <c r="GZJ36" s="405"/>
      <c r="GZK36" s="405"/>
      <c r="GZL36" s="405"/>
      <c r="GZM36" s="405"/>
      <c r="GZN36" s="405"/>
      <c r="GZO36" s="405"/>
      <c r="GZP36" s="405"/>
      <c r="GZQ36" s="405"/>
      <c r="GZR36" s="405"/>
      <c r="GZS36" s="405"/>
      <c r="GZT36" s="405"/>
      <c r="GZU36" s="405"/>
      <c r="GZV36" s="405"/>
      <c r="GZW36" s="405"/>
      <c r="GZX36" s="405"/>
      <c r="GZY36" s="405"/>
      <c r="GZZ36" s="405"/>
      <c r="HAA36" s="405"/>
      <c r="HAB36" s="405"/>
      <c r="HAC36" s="405"/>
      <c r="HAD36" s="405"/>
      <c r="HAE36" s="405"/>
      <c r="HAF36" s="405"/>
      <c r="HAG36" s="405"/>
      <c r="HAH36" s="405"/>
      <c r="HAI36" s="405"/>
      <c r="HAJ36" s="405"/>
      <c r="HAK36" s="405"/>
      <c r="HAL36" s="405"/>
      <c r="HAM36" s="405"/>
      <c r="HAN36" s="405"/>
      <c r="HAO36" s="405"/>
      <c r="HAP36" s="405"/>
      <c r="HAQ36" s="405"/>
      <c r="HAR36" s="405"/>
      <c r="HAS36" s="405"/>
      <c r="HAT36" s="405"/>
      <c r="HAU36" s="405"/>
      <c r="HAV36" s="405"/>
      <c r="HAW36" s="405"/>
      <c r="HAX36" s="405"/>
      <c r="HAY36" s="405"/>
      <c r="HAZ36" s="405"/>
      <c r="HBA36" s="405"/>
      <c r="HBB36" s="405"/>
      <c r="HBC36" s="405"/>
      <c r="HBD36" s="405"/>
      <c r="HBE36" s="405"/>
      <c r="HBF36" s="405"/>
      <c r="HBG36" s="405"/>
      <c r="HBH36" s="405"/>
      <c r="HBI36" s="405"/>
      <c r="HBJ36" s="405"/>
      <c r="HBK36" s="405"/>
      <c r="HBL36" s="405"/>
      <c r="HBM36" s="405"/>
      <c r="HBN36" s="405"/>
      <c r="HBO36" s="405"/>
      <c r="HBP36" s="405"/>
      <c r="HBQ36" s="405"/>
      <c r="HBR36" s="405"/>
      <c r="HBS36" s="405"/>
      <c r="HBT36" s="405"/>
      <c r="HBU36" s="405"/>
      <c r="HBV36" s="405"/>
      <c r="HBW36" s="405"/>
      <c r="HBX36" s="405"/>
      <c r="HBY36" s="405"/>
      <c r="HBZ36" s="405"/>
      <c r="HCA36" s="405"/>
      <c r="HCB36" s="405"/>
      <c r="HCC36" s="405"/>
      <c r="HCD36" s="405"/>
      <c r="HCE36" s="405"/>
      <c r="HCF36" s="405"/>
      <c r="HCG36" s="405"/>
      <c r="HCH36" s="405"/>
      <c r="HCI36" s="405"/>
      <c r="HCJ36" s="405"/>
      <c r="HCK36" s="405"/>
      <c r="HCL36" s="405"/>
      <c r="HCM36" s="405"/>
      <c r="HCN36" s="405"/>
      <c r="HCO36" s="405"/>
      <c r="HCP36" s="405"/>
      <c r="HCQ36" s="405"/>
      <c r="HCR36" s="405"/>
      <c r="HCS36" s="405"/>
      <c r="HCT36" s="405"/>
      <c r="HCU36" s="405"/>
      <c r="HCV36" s="405"/>
      <c r="HCW36" s="405"/>
      <c r="HCX36" s="405"/>
      <c r="HCY36" s="405"/>
      <c r="HCZ36" s="405"/>
      <c r="HDA36" s="405"/>
      <c r="HDB36" s="405"/>
      <c r="HDC36" s="405"/>
      <c r="HDD36" s="405"/>
      <c r="HDE36" s="405"/>
      <c r="HDF36" s="405"/>
      <c r="HDG36" s="405"/>
      <c r="HDH36" s="405"/>
      <c r="HDI36" s="405"/>
      <c r="HDJ36" s="405"/>
      <c r="HDK36" s="405"/>
      <c r="HDL36" s="405"/>
      <c r="HDM36" s="405"/>
      <c r="HDN36" s="405"/>
      <c r="HDO36" s="405"/>
      <c r="HDP36" s="405"/>
      <c r="HDQ36" s="405"/>
      <c r="HDR36" s="405"/>
      <c r="HDS36" s="405"/>
      <c r="HDT36" s="405"/>
      <c r="HDU36" s="405"/>
      <c r="HDV36" s="405"/>
      <c r="HDW36" s="405"/>
      <c r="HDX36" s="405"/>
      <c r="HDY36" s="405"/>
      <c r="HDZ36" s="405"/>
      <c r="HEA36" s="405"/>
      <c r="HEB36" s="405"/>
      <c r="HEC36" s="405"/>
      <c r="HED36" s="405"/>
      <c r="HEE36" s="405"/>
      <c r="HEF36" s="405"/>
      <c r="HEG36" s="405"/>
      <c r="HEH36" s="405"/>
      <c r="HEI36" s="405"/>
      <c r="HEJ36" s="405"/>
      <c r="HEK36" s="405"/>
      <c r="HEL36" s="405"/>
      <c r="HEM36" s="405"/>
      <c r="HEN36" s="405"/>
      <c r="HEO36" s="405"/>
      <c r="HEP36" s="405"/>
      <c r="HEQ36" s="405"/>
      <c r="HER36" s="405"/>
      <c r="HES36" s="405"/>
      <c r="HET36" s="405"/>
      <c r="HEU36" s="405"/>
      <c r="HEV36" s="405"/>
      <c r="HEW36" s="405"/>
      <c r="HEX36" s="405"/>
      <c r="HEY36" s="405"/>
      <c r="HEZ36" s="405"/>
      <c r="HFA36" s="405"/>
      <c r="HFB36" s="405"/>
      <c r="HFC36" s="405"/>
      <c r="HFD36" s="405"/>
      <c r="HFE36" s="405"/>
      <c r="HFF36" s="405"/>
      <c r="HFG36" s="405"/>
      <c r="HFH36" s="405"/>
      <c r="HFI36" s="405"/>
      <c r="HFJ36" s="405"/>
      <c r="HFK36" s="405"/>
      <c r="HFL36" s="405"/>
      <c r="HFM36" s="405"/>
      <c r="HFN36" s="405"/>
      <c r="HFO36" s="405"/>
      <c r="HFP36" s="405"/>
      <c r="HFQ36" s="405"/>
      <c r="HFR36" s="405"/>
      <c r="HFS36" s="405"/>
      <c r="HFT36" s="405"/>
      <c r="HFU36" s="405"/>
      <c r="HFV36" s="405"/>
      <c r="HFW36" s="405"/>
      <c r="HFX36" s="405"/>
      <c r="HFY36" s="405"/>
      <c r="HFZ36" s="405"/>
      <c r="HGA36" s="405"/>
      <c r="HGB36" s="405"/>
      <c r="HGC36" s="405"/>
      <c r="HGD36" s="405"/>
      <c r="HGE36" s="405"/>
      <c r="HGF36" s="405"/>
      <c r="HGG36" s="405"/>
      <c r="HGH36" s="405"/>
      <c r="HGI36" s="405"/>
      <c r="HGJ36" s="405"/>
      <c r="HGK36" s="405"/>
      <c r="HGL36" s="405"/>
      <c r="HGM36" s="405"/>
      <c r="HGN36" s="405"/>
      <c r="HGO36" s="405"/>
      <c r="HGP36" s="405"/>
      <c r="HGQ36" s="405"/>
      <c r="HGR36" s="405"/>
      <c r="HGS36" s="405"/>
      <c r="HGT36" s="405"/>
      <c r="HGU36" s="405"/>
      <c r="HGV36" s="405"/>
      <c r="HGW36" s="405"/>
      <c r="HGX36" s="405"/>
      <c r="HGY36" s="405"/>
      <c r="HGZ36" s="405"/>
      <c r="HHA36" s="405"/>
      <c r="HHB36" s="405"/>
      <c r="HHC36" s="405"/>
      <c r="HHD36" s="405"/>
      <c r="HHE36" s="405"/>
      <c r="HHF36" s="405"/>
      <c r="HHG36" s="405"/>
      <c r="HHH36" s="405"/>
      <c r="HHI36" s="405"/>
      <c r="HHJ36" s="405"/>
      <c r="HHK36" s="405"/>
      <c r="HHL36" s="405"/>
      <c r="HHM36" s="405"/>
      <c r="HHN36" s="405"/>
      <c r="HHO36" s="405"/>
      <c r="HHP36" s="405"/>
      <c r="HHQ36" s="405"/>
      <c r="HHR36" s="405"/>
      <c r="HHS36" s="405"/>
      <c r="HHT36" s="405"/>
      <c r="HHU36" s="405"/>
      <c r="HHV36" s="405"/>
      <c r="HHW36" s="405"/>
      <c r="HHX36" s="405"/>
      <c r="HHY36" s="405"/>
      <c r="HHZ36" s="405"/>
      <c r="HIA36" s="405"/>
      <c r="HIB36" s="405"/>
      <c r="HIC36" s="405"/>
      <c r="HID36" s="405"/>
      <c r="HIE36" s="405"/>
      <c r="HIF36" s="405"/>
      <c r="HIG36" s="405"/>
      <c r="HIH36" s="405"/>
      <c r="HII36" s="405"/>
      <c r="HIJ36" s="405"/>
      <c r="HIK36" s="405"/>
      <c r="HIL36" s="405"/>
      <c r="HIM36" s="405"/>
      <c r="HIN36" s="405"/>
      <c r="HIO36" s="405"/>
      <c r="HIP36" s="405"/>
      <c r="HIQ36" s="405"/>
      <c r="HIR36" s="405"/>
      <c r="HIS36" s="405"/>
      <c r="HIT36" s="405"/>
      <c r="HIU36" s="405"/>
      <c r="HIV36" s="405"/>
      <c r="HIW36" s="405"/>
      <c r="HIX36" s="405"/>
      <c r="HIY36" s="405"/>
      <c r="HIZ36" s="405"/>
      <c r="HJA36" s="405"/>
      <c r="HJB36" s="405"/>
      <c r="HJC36" s="405"/>
      <c r="HJD36" s="405"/>
      <c r="HJE36" s="405"/>
      <c r="HJF36" s="405"/>
      <c r="HJG36" s="405"/>
      <c r="HJH36" s="405"/>
      <c r="HJI36" s="405"/>
      <c r="HJJ36" s="405"/>
      <c r="HJK36" s="405"/>
      <c r="HJL36" s="405"/>
      <c r="HJM36" s="405"/>
      <c r="HJN36" s="405"/>
      <c r="HJO36" s="405"/>
      <c r="HJP36" s="405"/>
      <c r="HJQ36" s="405"/>
      <c r="HJR36" s="405"/>
      <c r="HJS36" s="405"/>
      <c r="HJT36" s="405"/>
      <c r="HJU36" s="405"/>
      <c r="HJV36" s="405"/>
      <c r="HJW36" s="405"/>
      <c r="HJX36" s="405"/>
      <c r="HJY36" s="405"/>
      <c r="HJZ36" s="405"/>
      <c r="HKA36" s="405"/>
      <c r="HKB36" s="405"/>
      <c r="HKC36" s="405"/>
      <c r="HKD36" s="405"/>
      <c r="HKE36" s="405"/>
      <c r="HKF36" s="405"/>
      <c r="HKG36" s="405"/>
      <c r="HKH36" s="405"/>
      <c r="HKI36" s="405"/>
      <c r="HKJ36" s="405"/>
      <c r="HKK36" s="405"/>
      <c r="HKL36" s="405"/>
      <c r="HKM36" s="405"/>
      <c r="HKN36" s="405"/>
      <c r="HKO36" s="405"/>
      <c r="HKP36" s="405"/>
      <c r="HKQ36" s="405"/>
      <c r="HKR36" s="405"/>
      <c r="HKS36" s="405"/>
      <c r="HKT36" s="405"/>
      <c r="HKU36" s="405"/>
      <c r="HKV36" s="405"/>
      <c r="HKW36" s="405"/>
      <c r="HKX36" s="405"/>
      <c r="HKY36" s="405"/>
      <c r="HKZ36" s="405"/>
      <c r="HLA36" s="405"/>
      <c r="HLB36" s="405"/>
      <c r="HLC36" s="405"/>
      <c r="HLD36" s="405"/>
      <c r="HLE36" s="405"/>
      <c r="HLF36" s="405"/>
      <c r="HLG36" s="405"/>
      <c r="HLH36" s="405"/>
      <c r="HLI36" s="405"/>
      <c r="HLJ36" s="405"/>
      <c r="HLK36" s="405"/>
      <c r="HLL36" s="405"/>
      <c r="HLM36" s="405"/>
      <c r="HLN36" s="405"/>
      <c r="HLO36" s="405"/>
      <c r="HLP36" s="405"/>
      <c r="HLQ36" s="405"/>
      <c r="HLR36" s="405"/>
      <c r="HLS36" s="405"/>
      <c r="HLT36" s="405"/>
      <c r="HLU36" s="405"/>
      <c r="HLV36" s="405"/>
      <c r="HLW36" s="405"/>
      <c r="HLX36" s="405"/>
      <c r="HLY36" s="405"/>
      <c r="HLZ36" s="405"/>
      <c r="HMA36" s="405"/>
      <c r="HMB36" s="405"/>
      <c r="HMC36" s="405"/>
      <c r="HMD36" s="405"/>
      <c r="HME36" s="405"/>
      <c r="HMF36" s="405"/>
      <c r="HMG36" s="405"/>
      <c r="HMH36" s="405"/>
      <c r="HMI36" s="405"/>
      <c r="HMJ36" s="405"/>
      <c r="HMK36" s="405"/>
      <c r="HML36" s="405"/>
      <c r="HMM36" s="405"/>
      <c r="HMN36" s="405"/>
      <c r="HMO36" s="405"/>
      <c r="HMP36" s="405"/>
      <c r="HMQ36" s="405"/>
      <c r="HMR36" s="405"/>
      <c r="HMS36" s="405"/>
      <c r="HMT36" s="405"/>
      <c r="HMU36" s="405"/>
      <c r="HMV36" s="405"/>
      <c r="HMW36" s="405"/>
      <c r="HMX36" s="405"/>
      <c r="HMY36" s="405"/>
      <c r="HMZ36" s="405"/>
      <c r="HNA36" s="405"/>
      <c r="HNB36" s="405"/>
      <c r="HNC36" s="405"/>
      <c r="HND36" s="405"/>
      <c r="HNE36" s="405"/>
      <c r="HNF36" s="405"/>
      <c r="HNG36" s="405"/>
      <c r="HNH36" s="405"/>
      <c r="HNI36" s="405"/>
      <c r="HNJ36" s="405"/>
      <c r="HNK36" s="405"/>
      <c r="HNL36" s="405"/>
      <c r="HNM36" s="405"/>
      <c r="HNN36" s="405"/>
      <c r="HNO36" s="405"/>
      <c r="HNP36" s="405"/>
      <c r="HNQ36" s="405"/>
      <c r="HNR36" s="405"/>
      <c r="HNS36" s="405"/>
      <c r="HNT36" s="405"/>
      <c r="HNU36" s="405"/>
      <c r="HNV36" s="405"/>
      <c r="HNW36" s="405"/>
      <c r="HNX36" s="405"/>
      <c r="HNY36" s="405"/>
      <c r="HNZ36" s="405"/>
      <c r="HOA36" s="405"/>
      <c r="HOB36" s="405"/>
      <c r="HOC36" s="405"/>
      <c r="HOD36" s="405"/>
      <c r="HOE36" s="405"/>
      <c r="HOF36" s="405"/>
      <c r="HOG36" s="405"/>
      <c r="HOH36" s="405"/>
      <c r="HOI36" s="405"/>
      <c r="HOJ36" s="405"/>
      <c r="HOK36" s="405"/>
      <c r="HOL36" s="405"/>
      <c r="HOM36" s="405"/>
      <c r="HON36" s="405"/>
      <c r="HOO36" s="405"/>
      <c r="HOP36" s="405"/>
      <c r="HOQ36" s="405"/>
      <c r="HOR36" s="405"/>
      <c r="HOS36" s="405"/>
      <c r="HOT36" s="405"/>
      <c r="HOU36" s="405"/>
      <c r="HOV36" s="405"/>
      <c r="HOW36" s="405"/>
      <c r="HOX36" s="405"/>
      <c r="HOY36" s="405"/>
      <c r="HOZ36" s="405"/>
      <c r="HPA36" s="405"/>
      <c r="HPB36" s="405"/>
      <c r="HPC36" s="405"/>
      <c r="HPD36" s="405"/>
      <c r="HPE36" s="405"/>
      <c r="HPF36" s="405"/>
      <c r="HPG36" s="405"/>
      <c r="HPH36" s="405"/>
      <c r="HPI36" s="405"/>
      <c r="HPJ36" s="405"/>
      <c r="HPK36" s="405"/>
      <c r="HPL36" s="405"/>
      <c r="HPM36" s="405"/>
      <c r="HPN36" s="405"/>
      <c r="HPO36" s="405"/>
      <c r="HPP36" s="405"/>
      <c r="HPQ36" s="405"/>
      <c r="HPR36" s="405"/>
      <c r="HPS36" s="405"/>
      <c r="HPT36" s="405"/>
      <c r="HPU36" s="405"/>
      <c r="HPV36" s="405"/>
      <c r="HPW36" s="405"/>
      <c r="HPX36" s="405"/>
      <c r="HPY36" s="405"/>
      <c r="HPZ36" s="405"/>
      <c r="HQA36" s="405"/>
      <c r="HQB36" s="405"/>
      <c r="HQC36" s="405"/>
      <c r="HQD36" s="405"/>
      <c r="HQE36" s="405"/>
      <c r="HQF36" s="405"/>
      <c r="HQG36" s="405"/>
      <c r="HQH36" s="405"/>
      <c r="HQI36" s="405"/>
      <c r="HQJ36" s="405"/>
      <c r="HQK36" s="405"/>
      <c r="HQL36" s="405"/>
      <c r="HQM36" s="405"/>
      <c r="HQN36" s="405"/>
      <c r="HQO36" s="405"/>
      <c r="HQP36" s="405"/>
      <c r="HQQ36" s="405"/>
      <c r="HQR36" s="405"/>
      <c r="HQS36" s="405"/>
      <c r="HQT36" s="405"/>
      <c r="HQU36" s="405"/>
      <c r="HQV36" s="405"/>
      <c r="HQW36" s="405"/>
      <c r="HQX36" s="405"/>
      <c r="HQY36" s="405"/>
      <c r="HQZ36" s="405"/>
      <c r="HRA36" s="405"/>
      <c r="HRB36" s="405"/>
      <c r="HRC36" s="405"/>
      <c r="HRD36" s="405"/>
      <c r="HRE36" s="405"/>
      <c r="HRF36" s="405"/>
      <c r="HRG36" s="405"/>
      <c r="HRH36" s="405"/>
      <c r="HRI36" s="405"/>
      <c r="HRJ36" s="405"/>
      <c r="HRK36" s="405"/>
      <c r="HRL36" s="405"/>
      <c r="HRM36" s="405"/>
      <c r="HRN36" s="405"/>
      <c r="HRO36" s="405"/>
      <c r="HRP36" s="405"/>
      <c r="HRQ36" s="405"/>
      <c r="HRR36" s="405"/>
      <c r="HRS36" s="405"/>
      <c r="HRT36" s="405"/>
      <c r="HRU36" s="405"/>
      <c r="HRV36" s="405"/>
      <c r="HRW36" s="405"/>
      <c r="HRX36" s="405"/>
      <c r="HRY36" s="405"/>
      <c r="HRZ36" s="405"/>
      <c r="HSA36" s="405"/>
      <c r="HSB36" s="405"/>
      <c r="HSC36" s="405"/>
      <c r="HSD36" s="405"/>
      <c r="HSE36" s="405"/>
      <c r="HSF36" s="405"/>
      <c r="HSG36" s="405"/>
      <c r="HSH36" s="405"/>
      <c r="HSI36" s="405"/>
      <c r="HSJ36" s="405"/>
      <c r="HSK36" s="405"/>
      <c r="HSL36" s="405"/>
      <c r="HSM36" s="405"/>
      <c r="HSN36" s="405"/>
      <c r="HSO36" s="405"/>
      <c r="HSP36" s="405"/>
      <c r="HSQ36" s="405"/>
      <c r="HSR36" s="405"/>
      <c r="HSS36" s="405"/>
      <c r="HST36" s="405"/>
      <c r="HSU36" s="405"/>
      <c r="HSV36" s="405"/>
      <c r="HSW36" s="405"/>
      <c r="HSX36" s="405"/>
      <c r="HSY36" s="405"/>
      <c r="HSZ36" s="405"/>
      <c r="HTA36" s="405"/>
      <c r="HTB36" s="405"/>
      <c r="HTC36" s="405"/>
      <c r="HTD36" s="405"/>
      <c r="HTE36" s="405"/>
      <c r="HTF36" s="405"/>
      <c r="HTG36" s="405"/>
      <c r="HTH36" s="405"/>
      <c r="HTI36" s="405"/>
      <c r="HTJ36" s="405"/>
      <c r="HTK36" s="405"/>
      <c r="HTL36" s="405"/>
      <c r="HTM36" s="405"/>
      <c r="HTN36" s="405"/>
      <c r="HTO36" s="405"/>
      <c r="HTP36" s="405"/>
      <c r="HTQ36" s="405"/>
      <c r="HTR36" s="405"/>
      <c r="HTS36" s="405"/>
      <c r="HTT36" s="405"/>
      <c r="HTU36" s="405"/>
      <c r="HTV36" s="405"/>
      <c r="HTW36" s="405"/>
      <c r="HTX36" s="405"/>
      <c r="HTY36" s="405"/>
      <c r="HTZ36" s="405"/>
      <c r="HUA36" s="405"/>
      <c r="HUB36" s="405"/>
      <c r="HUC36" s="405"/>
      <c r="HUD36" s="405"/>
      <c r="HUE36" s="405"/>
      <c r="HUF36" s="405"/>
      <c r="HUG36" s="405"/>
      <c r="HUH36" s="405"/>
      <c r="HUI36" s="405"/>
      <c r="HUJ36" s="405"/>
      <c r="HUK36" s="405"/>
      <c r="HUL36" s="405"/>
      <c r="HUM36" s="405"/>
      <c r="HUN36" s="405"/>
      <c r="HUO36" s="405"/>
      <c r="HUP36" s="405"/>
      <c r="HUQ36" s="405"/>
      <c r="HUR36" s="405"/>
      <c r="HUS36" s="405"/>
      <c r="HUT36" s="405"/>
      <c r="HUU36" s="405"/>
      <c r="HUV36" s="405"/>
      <c r="HUW36" s="405"/>
      <c r="HUX36" s="405"/>
      <c r="HUY36" s="405"/>
      <c r="HUZ36" s="405"/>
      <c r="HVA36" s="405"/>
      <c r="HVB36" s="405"/>
      <c r="HVC36" s="405"/>
      <c r="HVD36" s="405"/>
      <c r="HVE36" s="405"/>
      <c r="HVF36" s="405"/>
      <c r="HVG36" s="405"/>
      <c r="HVH36" s="405"/>
      <c r="HVI36" s="405"/>
      <c r="HVJ36" s="405"/>
      <c r="HVK36" s="405"/>
      <c r="HVL36" s="405"/>
      <c r="HVM36" s="405"/>
      <c r="HVN36" s="405"/>
      <c r="HVO36" s="405"/>
      <c r="HVP36" s="405"/>
      <c r="HVQ36" s="405"/>
      <c r="HVR36" s="405"/>
      <c r="HVS36" s="405"/>
      <c r="HVT36" s="405"/>
      <c r="HVU36" s="405"/>
      <c r="HVV36" s="405"/>
      <c r="HVW36" s="405"/>
      <c r="HVX36" s="405"/>
      <c r="HVY36" s="405"/>
      <c r="HVZ36" s="405"/>
      <c r="HWA36" s="405"/>
      <c r="HWB36" s="405"/>
      <c r="HWC36" s="405"/>
      <c r="HWD36" s="405"/>
      <c r="HWE36" s="405"/>
      <c r="HWF36" s="405"/>
      <c r="HWG36" s="405"/>
      <c r="HWH36" s="405"/>
      <c r="HWI36" s="405"/>
      <c r="HWJ36" s="405"/>
      <c r="HWK36" s="405"/>
      <c r="HWL36" s="405"/>
      <c r="HWM36" s="405"/>
      <c r="HWN36" s="405"/>
      <c r="HWO36" s="405"/>
      <c r="HWP36" s="405"/>
      <c r="HWQ36" s="405"/>
      <c r="HWR36" s="405"/>
      <c r="HWS36" s="405"/>
      <c r="HWT36" s="405"/>
      <c r="HWU36" s="405"/>
      <c r="HWV36" s="405"/>
      <c r="HWW36" s="405"/>
      <c r="HWX36" s="405"/>
      <c r="HWY36" s="405"/>
      <c r="HWZ36" s="405"/>
      <c r="HXA36" s="405"/>
      <c r="HXB36" s="405"/>
      <c r="HXC36" s="405"/>
      <c r="HXD36" s="405"/>
      <c r="HXE36" s="405"/>
      <c r="HXF36" s="405"/>
      <c r="HXG36" s="405"/>
      <c r="HXH36" s="405"/>
      <c r="HXI36" s="405"/>
      <c r="HXJ36" s="405"/>
      <c r="HXK36" s="405"/>
      <c r="HXL36" s="405"/>
      <c r="HXM36" s="405"/>
      <c r="HXN36" s="405"/>
      <c r="HXO36" s="405"/>
      <c r="HXP36" s="405"/>
      <c r="HXQ36" s="405"/>
      <c r="HXR36" s="405"/>
      <c r="HXS36" s="405"/>
      <c r="HXT36" s="405"/>
      <c r="HXU36" s="405"/>
      <c r="HXV36" s="405"/>
      <c r="HXW36" s="405"/>
      <c r="HXX36" s="405"/>
      <c r="HXY36" s="405"/>
      <c r="HXZ36" s="405"/>
      <c r="HYA36" s="405"/>
      <c r="HYB36" s="405"/>
      <c r="HYC36" s="405"/>
      <c r="HYD36" s="405"/>
      <c r="HYE36" s="405"/>
      <c r="HYF36" s="405"/>
      <c r="HYG36" s="405"/>
      <c r="HYH36" s="405"/>
      <c r="HYI36" s="405"/>
      <c r="HYJ36" s="405"/>
      <c r="HYK36" s="405"/>
      <c r="HYL36" s="405"/>
      <c r="HYM36" s="405"/>
      <c r="HYN36" s="405"/>
      <c r="HYO36" s="405"/>
      <c r="HYP36" s="405"/>
      <c r="HYQ36" s="405"/>
      <c r="HYR36" s="405"/>
      <c r="HYS36" s="405"/>
      <c r="HYT36" s="405"/>
      <c r="HYU36" s="405"/>
      <c r="HYV36" s="405"/>
      <c r="HYW36" s="405"/>
      <c r="HYX36" s="405"/>
      <c r="HYY36" s="405"/>
      <c r="HYZ36" s="405"/>
      <c r="HZA36" s="405"/>
      <c r="HZB36" s="405"/>
      <c r="HZC36" s="405"/>
      <c r="HZD36" s="405"/>
      <c r="HZE36" s="405"/>
      <c r="HZF36" s="405"/>
      <c r="HZG36" s="405"/>
      <c r="HZH36" s="405"/>
      <c r="HZI36" s="405"/>
      <c r="HZJ36" s="405"/>
      <c r="HZK36" s="405"/>
      <c r="HZL36" s="405"/>
      <c r="HZM36" s="405"/>
      <c r="HZN36" s="405"/>
      <c r="HZO36" s="405"/>
      <c r="HZP36" s="405"/>
      <c r="HZQ36" s="405"/>
      <c r="HZR36" s="405"/>
      <c r="HZS36" s="405"/>
      <c r="HZT36" s="405"/>
      <c r="HZU36" s="405"/>
      <c r="HZV36" s="405"/>
      <c r="HZW36" s="405"/>
      <c r="HZX36" s="405"/>
      <c r="HZY36" s="405"/>
      <c r="HZZ36" s="405"/>
      <c r="IAA36" s="405"/>
      <c r="IAB36" s="405"/>
      <c r="IAC36" s="405"/>
      <c r="IAD36" s="405"/>
      <c r="IAE36" s="405"/>
      <c r="IAF36" s="405"/>
      <c r="IAG36" s="405"/>
      <c r="IAH36" s="405"/>
      <c r="IAI36" s="405"/>
      <c r="IAJ36" s="405"/>
      <c r="IAK36" s="405"/>
      <c r="IAL36" s="405"/>
      <c r="IAM36" s="405"/>
      <c r="IAN36" s="405"/>
      <c r="IAO36" s="405"/>
      <c r="IAP36" s="405"/>
      <c r="IAQ36" s="405"/>
      <c r="IAR36" s="405"/>
      <c r="IAS36" s="405"/>
      <c r="IAT36" s="405"/>
      <c r="IAU36" s="405"/>
      <c r="IAV36" s="405"/>
      <c r="IAW36" s="405"/>
      <c r="IAX36" s="405"/>
      <c r="IAY36" s="405"/>
      <c r="IAZ36" s="405"/>
      <c r="IBA36" s="405"/>
      <c r="IBB36" s="405"/>
      <c r="IBC36" s="405"/>
      <c r="IBD36" s="405"/>
      <c r="IBE36" s="405"/>
      <c r="IBF36" s="405"/>
      <c r="IBG36" s="405"/>
      <c r="IBH36" s="405"/>
      <c r="IBI36" s="405"/>
      <c r="IBJ36" s="405"/>
      <c r="IBK36" s="405"/>
      <c r="IBL36" s="405"/>
      <c r="IBM36" s="405"/>
      <c r="IBN36" s="405"/>
      <c r="IBO36" s="405"/>
      <c r="IBP36" s="405"/>
      <c r="IBQ36" s="405"/>
      <c r="IBR36" s="405"/>
      <c r="IBS36" s="405"/>
      <c r="IBT36" s="405"/>
      <c r="IBU36" s="405"/>
      <c r="IBV36" s="405"/>
      <c r="IBW36" s="405"/>
      <c r="IBX36" s="405"/>
      <c r="IBY36" s="405"/>
      <c r="IBZ36" s="405"/>
      <c r="ICA36" s="405"/>
      <c r="ICB36" s="405"/>
      <c r="ICC36" s="405"/>
      <c r="ICD36" s="405"/>
      <c r="ICE36" s="405"/>
      <c r="ICF36" s="405"/>
      <c r="ICG36" s="405"/>
      <c r="ICH36" s="405"/>
      <c r="ICI36" s="405"/>
      <c r="ICJ36" s="405"/>
      <c r="ICK36" s="405"/>
      <c r="ICL36" s="405"/>
      <c r="ICM36" s="405"/>
      <c r="ICN36" s="405"/>
      <c r="ICO36" s="405"/>
      <c r="ICP36" s="405"/>
      <c r="ICQ36" s="405"/>
      <c r="ICR36" s="405"/>
      <c r="ICS36" s="405"/>
      <c r="ICT36" s="405"/>
      <c r="ICU36" s="405"/>
      <c r="ICV36" s="405"/>
      <c r="ICW36" s="405"/>
      <c r="ICX36" s="405"/>
      <c r="ICY36" s="405"/>
      <c r="ICZ36" s="405"/>
      <c r="IDA36" s="405"/>
      <c r="IDB36" s="405"/>
      <c r="IDC36" s="405"/>
      <c r="IDD36" s="405"/>
      <c r="IDE36" s="405"/>
      <c r="IDF36" s="405"/>
      <c r="IDG36" s="405"/>
      <c r="IDH36" s="405"/>
      <c r="IDI36" s="405"/>
      <c r="IDJ36" s="405"/>
      <c r="IDK36" s="405"/>
      <c r="IDL36" s="405"/>
      <c r="IDM36" s="405"/>
      <c r="IDN36" s="405"/>
      <c r="IDO36" s="405"/>
      <c r="IDP36" s="405"/>
      <c r="IDQ36" s="405"/>
      <c r="IDR36" s="405"/>
      <c r="IDS36" s="405"/>
      <c r="IDT36" s="405"/>
      <c r="IDU36" s="405"/>
      <c r="IDV36" s="405"/>
      <c r="IDW36" s="405"/>
      <c r="IDX36" s="405"/>
      <c r="IDY36" s="405"/>
      <c r="IDZ36" s="405"/>
      <c r="IEA36" s="405"/>
      <c r="IEB36" s="405"/>
      <c r="IEC36" s="405"/>
      <c r="IED36" s="405"/>
      <c r="IEE36" s="405"/>
      <c r="IEF36" s="405"/>
      <c r="IEG36" s="405"/>
      <c r="IEH36" s="405"/>
      <c r="IEI36" s="405"/>
      <c r="IEJ36" s="405"/>
      <c r="IEK36" s="405"/>
      <c r="IEL36" s="405"/>
      <c r="IEM36" s="405"/>
      <c r="IEN36" s="405"/>
      <c r="IEO36" s="405"/>
      <c r="IEP36" s="405"/>
      <c r="IEQ36" s="405"/>
      <c r="IER36" s="405"/>
      <c r="IES36" s="405"/>
      <c r="IET36" s="405"/>
      <c r="IEU36" s="405"/>
      <c r="IEV36" s="405"/>
      <c r="IEW36" s="405"/>
      <c r="IEX36" s="405"/>
      <c r="IEY36" s="405"/>
      <c r="IEZ36" s="405"/>
      <c r="IFA36" s="405"/>
      <c r="IFB36" s="405"/>
      <c r="IFC36" s="405"/>
      <c r="IFD36" s="405"/>
      <c r="IFE36" s="405"/>
      <c r="IFF36" s="405"/>
      <c r="IFG36" s="405"/>
      <c r="IFH36" s="405"/>
      <c r="IFI36" s="405"/>
      <c r="IFJ36" s="405"/>
      <c r="IFK36" s="405"/>
      <c r="IFL36" s="405"/>
      <c r="IFM36" s="405"/>
      <c r="IFN36" s="405"/>
      <c r="IFO36" s="405"/>
      <c r="IFP36" s="405"/>
      <c r="IFQ36" s="405"/>
      <c r="IFR36" s="405"/>
      <c r="IFS36" s="405"/>
      <c r="IFT36" s="405"/>
      <c r="IFU36" s="405"/>
      <c r="IFV36" s="405"/>
      <c r="IFW36" s="405"/>
      <c r="IFX36" s="405"/>
      <c r="IFY36" s="405"/>
      <c r="IFZ36" s="405"/>
      <c r="IGA36" s="405"/>
      <c r="IGB36" s="405"/>
      <c r="IGC36" s="405"/>
      <c r="IGD36" s="405"/>
      <c r="IGE36" s="405"/>
      <c r="IGF36" s="405"/>
      <c r="IGG36" s="405"/>
      <c r="IGH36" s="405"/>
      <c r="IGI36" s="405"/>
      <c r="IGJ36" s="405"/>
      <c r="IGK36" s="405"/>
      <c r="IGL36" s="405"/>
      <c r="IGM36" s="405"/>
      <c r="IGN36" s="405"/>
      <c r="IGO36" s="405"/>
      <c r="IGP36" s="405"/>
      <c r="IGQ36" s="405"/>
      <c r="IGR36" s="405"/>
      <c r="IGS36" s="405"/>
      <c r="IGT36" s="405"/>
      <c r="IGU36" s="405"/>
      <c r="IGV36" s="405"/>
      <c r="IGW36" s="405"/>
      <c r="IGX36" s="405"/>
      <c r="IGY36" s="405"/>
      <c r="IGZ36" s="405"/>
      <c r="IHA36" s="405"/>
      <c r="IHB36" s="405"/>
      <c r="IHC36" s="405"/>
      <c r="IHD36" s="405"/>
      <c r="IHE36" s="405"/>
      <c r="IHF36" s="405"/>
      <c r="IHG36" s="405"/>
      <c r="IHH36" s="405"/>
      <c r="IHI36" s="405"/>
      <c r="IHJ36" s="405"/>
      <c r="IHK36" s="405"/>
      <c r="IHL36" s="405"/>
      <c r="IHM36" s="405"/>
      <c r="IHN36" s="405"/>
      <c r="IHO36" s="405"/>
      <c r="IHP36" s="405"/>
      <c r="IHQ36" s="405"/>
      <c r="IHR36" s="405"/>
      <c r="IHS36" s="405"/>
      <c r="IHT36" s="405"/>
      <c r="IHU36" s="405"/>
      <c r="IHV36" s="405"/>
      <c r="IHW36" s="405"/>
      <c r="IHX36" s="405"/>
      <c r="IHY36" s="405"/>
      <c r="IHZ36" s="405"/>
      <c r="IIA36" s="405"/>
      <c r="IIB36" s="405"/>
      <c r="IIC36" s="405"/>
      <c r="IID36" s="405"/>
      <c r="IIE36" s="405"/>
      <c r="IIF36" s="405"/>
      <c r="IIG36" s="405"/>
      <c r="IIH36" s="405"/>
      <c r="III36" s="405"/>
      <c r="IIJ36" s="405"/>
      <c r="IIK36" s="405"/>
      <c r="IIL36" s="405"/>
      <c r="IIM36" s="405"/>
      <c r="IIN36" s="405"/>
      <c r="IIO36" s="405"/>
      <c r="IIP36" s="405"/>
      <c r="IIQ36" s="405"/>
      <c r="IIR36" s="405"/>
      <c r="IIS36" s="405"/>
      <c r="IIT36" s="405"/>
      <c r="IIU36" s="405"/>
      <c r="IIV36" s="405"/>
      <c r="IIW36" s="405"/>
      <c r="IIX36" s="405"/>
      <c r="IIY36" s="405"/>
      <c r="IIZ36" s="405"/>
      <c r="IJA36" s="405"/>
      <c r="IJB36" s="405"/>
      <c r="IJC36" s="405"/>
      <c r="IJD36" s="405"/>
      <c r="IJE36" s="405"/>
      <c r="IJF36" s="405"/>
      <c r="IJG36" s="405"/>
      <c r="IJH36" s="405"/>
      <c r="IJI36" s="405"/>
      <c r="IJJ36" s="405"/>
      <c r="IJK36" s="405"/>
      <c r="IJL36" s="405"/>
      <c r="IJM36" s="405"/>
      <c r="IJN36" s="405"/>
      <c r="IJO36" s="405"/>
      <c r="IJP36" s="405"/>
      <c r="IJQ36" s="405"/>
      <c r="IJR36" s="405"/>
      <c r="IJS36" s="405"/>
      <c r="IJT36" s="405"/>
      <c r="IJU36" s="405"/>
      <c r="IJV36" s="405"/>
      <c r="IJW36" s="405"/>
      <c r="IJX36" s="405"/>
      <c r="IJY36" s="405"/>
      <c r="IJZ36" s="405"/>
      <c r="IKA36" s="405"/>
      <c r="IKB36" s="405"/>
      <c r="IKC36" s="405"/>
      <c r="IKD36" s="405"/>
      <c r="IKE36" s="405"/>
      <c r="IKF36" s="405"/>
      <c r="IKG36" s="405"/>
      <c r="IKH36" s="405"/>
      <c r="IKI36" s="405"/>
      <c r="IKJ36" s="405"/>
      <c r="IKK36" s="405"/>
      <c r="IKL36" s="405"/>
      <c r="IKM36" s="405"/>
      <c r="IKN36" s="405"/>
      <c r="IKO36" s="405"/>
      <c r="IKP36" s="405"/>
      <c r="IKQ36" s="405"/>
      <c r="IKR36" s="405"/>
      <c r="IKS36" s="405"/>
      <c r="IKT36" s="405"/>
      <c r="IKU36" s="405"/>
      <c r="IKV36" s="405"/>
      <c r="IKW36" s="405"/>
      <c r="IKX36" s="405"/>
      <c r="IKY36" s="405"/>
      <c r="IKZ36" s="405"/>
      <c r="ILA36" s="405"/>
      <c r="ILB36" s="405"/>
      <c r="ILC36" s="405"/>
      <c r="ILD36" s="405"/>
      <c r="ILE36" s="405"/>
      <c r="ILF36" s="405"/>
      <c r="ILG36" s="405"/>
      <c r="ILH36" s="405"/>
      <c r="ILI36" s="405"/>
      <c r="ILJ36" s="405"/>
      <c r="ILK36" s="405"/>
      <c r="ILL36" s="405"/>
      <c r="ILM36" s="405"/>
      <c r="ILN36" s="405"/>
      <c r="ILO36" s="405"/>
      <c r="ILP36" s="405"/>
      <c r="ILQ36" s="405"/>
      <c r="ILR36" s="405"/>
      <c r="ILS36" s="405"/>
      <c r="ILT36" s="405"/>
      <c r="ILU36" s="405"/>
      <c r="ILV36" s="405"/>
      <c r="ILW36" s="405"/>
      <c r="ILX36" s="405"/>
      <c r="ILY36" s="405"/>
      <c r="ILZ36" s="405"/>
      <c r="IMA36" s="405"/>
      <c r="IMB36" s="405"/>
      <c r="IMC36" s="405"/>
      <c r="IMD36" s="405"/>
      <c r="IME36" s="405"/>
      <c r="IMF36" s="405"/>
      <c r="IMG36" s="405"/>
      <c r="IMH36" s="405"/>
      <c r="IMI36" s="405"/>
      <c r="IMJ36" s="405"/>
      <c r="IMK36" s="405"/>
      <c r="IML36" s="405"/>
      <c r="IMM36" s="405"/>
      <c r="IMN36" s="405"/>
      <c r="IMO36" s="405"/>
      <c r="IMP36" s="405"/>
      <c r="IMQ36" s="405"/>
      <c r="IMR36" s="405"/>
      <c r="IMS36" s="405"/>
      <c r="IMT36" s="405"/>
      <c r="IMU36" s="405"/>
      <c r="IMV36" s="405"/>
      <c r="IMW36" s="405"/>
      <c r="IMX36" s="405"/>
      <c r="IMY36" s="405"/>
      <c r="IMZ36" s="405"/>
      <c r="INA36" s="405"/>
      <c r="INB36" s="405"/>
      <c r="INC36" s="405"/>
      <c r="IND36" s="405"/>
      <c r="INE36" s="405"/>
      <c r="INF36" s="405"/>
      <c r="ING36" s="405"/>
      <c r="INH36" s="405"/>
      <c r="INI36" s="405"/>
      <c r="INJ36" s="405"/>
      <c r="INK36" s="405"/>
      <c r="INL36" s="405"/>
      <c r="INM36" s="405"/>
      <c r="INN36" s="405"/>
      <c r="INO36" s="405"/>
      <c r="INP36" s="405"/>
      <c r="INQ36" s="405"/>
      <c r="INR36" s="405"/>
      <c r="INS36" s="405"/>
      <c r="INT36" s="405"/>
      <c r="INU36" s="405"/>
      <c r="INV36" s="405"/>
      <c r="INW36" s="405"/>
      <c r="INX36" s="405"/>
      <c r="INY36" s="405"/>
      <c r="INZ36" s="405"/>
      <c r="IOA36" s="405"/>
      <c r="IOB36" s="405"/>
      <c r="IOC36" s="405"/>
      <c r="IOD36" s="405"/>
      <c r="IOE36" s="405"/>
      <c r="IOF36" s="405"/>
      <c r="IOG36" s="405"/>
      <c r="IOH36" s="405"/>
      <c r="IOI36" s="405"/>
      <c r="IOJ36" s="405"/>
      <c r="IOK36" s="405"/>
      <c r="IOL36" s="405"/>
      <c r="IOM36" s="405"/>
      <c r="ION36" s="405"/>
      <c r="IOO36" s="405"/>
      <c r="IOP36" s="405"/>
      <c r="IOQ36" s="405"/>
      <c r="IOR36" s="405"/>
      <c r="IOS36" s="405"/>
      <c r="IOT36" s="405"/>
      <c r="IOU36" s="405"/>
      <c r="IOV36" s="405"/>
      <c r="IOW36" s="405"/>
      <c r="IOX36" s="405"/>
      <c r="IOY36" s="405"/>
      <c r="IOZ36" s="405"/>
      <c r="IPA36" s="405"/>
      <c r="IPB36" s="405"/>
      <c r="IPC36" s="405"/>
      <c r="IPD36" s="405"/>
      <c r="IPE36" s="405"/>
      <c r="IPF36" s="405"/>
      <c r="IPG36" s="405"/>
      <c r="IPH36" s="405"/>
      <c r="IPI36" s="405"/>
      <c r="IPJ36" s="405"/>
      <c r="IPK36" s="405"/>
      <c r="IPL36" s="405"/>
      <c r="IPM36" s="405"/>
      <c r="IPN36" s="405"/>
      <c r="IPO36" s="405"/>
      <c r="IPP36" s="405"/>
      <c r="IPQ36" s="405"/>
      <c r="IPR36" s="405"/>
      <c r="IPS36" s="405"/>
      <c r="IPT36" s="405"/>
      <c r="IPU36" s="405"/>
      <c r="IPV36" s="405"/>
      <c r="IPW36" s="405"/>
      <c r="IPX36" s="405"/>
      <c r="IPY36" s="405"/>
      <c r="IPZ36" s="405"/>
      <c r="IQA36" s="405"/>
      <c r="IQB36" s="405"/>
      <c r="IQC36" s="405"/>
      <c r="IQD36" s="405"/>
      <c r="IQE36" s="405"/>
      <c r="IQF36" s="405"/>
      <c r="IQG36" s="405"/>
      <c r="IQH36" s="405"/>
      <c r="IQI36" s="405"/>
      <c r="IQJ36" s="405"/>
      <c r="IQK36" s="405"/>
      <c r="IQL36" s="405"/>
      <c r="IQM36" s="405"/>
      <c r="IQN36" s="405"/>
      <c r="IQO36" s="405"/>
      <c r="IQP36" s="405"/>
      <c r="IQQ36" s="405"/>
      <c r="IQR36" s="405"/>
      <c r="IQS36" s="405"/>
      <c r="IQT36" s="405"/>
      <c r="IQU36" s="405"/>
      <c r="IQV36" s="405"/>
      <c r="IQW36" s="405"/>
      <c r="IQX36" s="405"/>
      <c r="IQY36" s="405"/>
      <c r="IQZ36" s="405"/>
      <c r="IRA36" s="405"/>
      <c r="IRB36" s="405"/>
      <c r="IRC36" s="405"/>
      <c r="IRD36" s="405"/>
      <c r="IRE36" s="405"/>
      <c r="IRF36" s="405"/>
      <c r="IRG36" s="405"/>
      <c r="IRH36" s="405"/>
      <c r="IRI36" s="405"/>
      <c r="IRJ36" s="405"/>
      <c r="IRK36" s="405"/>
      <c r="IRL36" s="405"/>
      <c r="IRM36" s="405"/>
      <c r="IRN36" s="405"/>
      <c r="IRO36" s="405"/>
      <c r="IRP36" s="405"/>
      <c r="IRQ36" s="405"/>
      <c r="IRR36" s="405"/>
      <c r="IRS36" s="405"/>
      <c r="IRT36" s="405"/>
      <c r="IRU36" s="405"/>
      <c r="IRV36" s="405"/>
      <c r="IRW36" s="405"/>
      <c r="IRX36" s="405"/>
      <c r="IRY36" s="405"/>
      <c r="IRZ36" s="405"/>
      <c r="ISA36" s="405"/>
      <c r="ISB36" s="405"/>
      <c r="ISC36" s="405"/>
      <c r="ISD36" s="405"/>
      <c r="ISE36" s="405"/>
      <c r="ISF36" s="405"/>
      <c r="ISG36" s="405"/>
      <c r="ISH36" s="405"/>
      <c r="ISI36" s="405"/>
      <c r="ISJ36" s="405"/>
      <c r="ISK36" s="405"/>
      <c r="ISL36" s="405"/>
      <c r="ISM36" s="405"/>
      <c r="ISN36" s="405"/>
      <c r="ISO36" s="405"/>
      <c r="ISP36" s="405"/>
      <c r="ISQ36" s="405"/>
      <c r="ISR36" s="405"/>
      <c r="ISS36" s="405"/>
      <c r="IST36" s="405"/>
      <c r="ISU36" s="405"/>
      <c r="ISV36" s="405"/>
      <c r="ISW36" s="405"/>
      <c r="ISX36" s="405"/>
      <c r="ISY36" s="405"/>
      <c r="ISZ36" s="405"/>
      <c r="ITA36" s="405"/>
      <c r="ITB36" s="405"/>
      <c r="ITC36" s="405"/>
      <c r="ITD36" s="405"/>
      <c r="ITE36" s="405"/>
      <c r="ITF36" s="405"/>
      <c r="ITG36" s="405"/>
      <c r="ITH36" s="405"/>
      <c r="ITI36" s="405"/>
      <c r="ITJ36" s="405"/>
      <c r="ITK36" s="405"/>
      <c r="ITL36" s="405"/>
      <c r="ITM36" s="405"/>
      <c r="ITN36" s="405"/>
      <c r="ITO36" s="405"/>
      <c r="ITP36" s="405"/>
      <c r="ITQ36" s="405"/>
      <c r="ITR36" s="405"/>
      <c r="ITS36" s="405"/>
      <c r="ITT36" s="405"/>
      <c r="ITU36" s="405"/>
      <c r="ITV36" s="405"/>
      <c r="ITW36" s="405"/>
      <c r="ITX36" s="405"/>
      <c r="ITY36" s="405"/>
      <c r="ITZ36" s="405"/>
      <c r="IUA36" s="405"/>
      <c r="IUB36" s="405"/>
      <c r="IUC36" s="405"/>
      <c r="IUD36" s="405"/>
      <c r="IUE36" s="405"/>
      <c r="IUF36" s="405"/>
      <c r="IUG36" s="405"/>
      <c r="IUH36" s="405"/>
      <c r="IUI36" s="405"/>
      <c r="IUJ36" s="405"/>
      <c r="IUK36" s="405"/>
      <c r="IUL36" s="405"/>
      <c r="IUM36" s="405"/>
      <c r="IUN36" s="405"/>
      <c r="IUO36" s="405"/>
      <c r="IUP36" s="405"/>
      <c r="IUQ36" s="405"/>
      <c r="IUR36" s="405"/>
      <c r="IUS36" s="405"/>
      <c r="IUT36" s="405"/>
      <c r="IUU36" s="405"/>
      <c r="IUV36" s="405"/>
      <c r="IUW36" s="405"/>
      <c r="IUX36" s="405"/>
      <c r="IUY36" s="405"/>
      <c r="IUZ36" s="405"/>
      <c r="IVA36" s="405"/>
      <c r="IVB36" s="405"/>
      <c r="IVC36" s="405"/>
      <c r="IVD36" s="405"/>
      <c r="IVE36" s="405"/>
      <c r="IVF36" s="405"/>
      <c r="IVG36" s="405"/>
      <c r="IVH36" s="405"/>
      <c r="IVI36" s="405"/>
      <c r="IVJ36" s="405"/>
      <c r="IVK36" s="405"/>
      <c r="IVL36" s="405"/>
      <c r="IVM36" s="405"/>
      <c r="IVN36" s="405"/>
      <c r="IVO36" s="405"/>
      <c r="IVP36" s="405"/>
      <c r="IVQ36" s="405"/>
      <c r="IVR36" s="405"/>
      <c r="IVS36" s="405"/>
      <c r="IVT36" s="405"/>
      <c r="IVU36" s="405"/>
      <c r="IVV36" s="405"/>
      <c r="IVW36" s="405"/>
      <c r="IVX36" s="405"/>
      <c r="IVY36" s="405"/>
      <c r="IVZ36" s="405"/>
      <c r="IWA36" s="405"/>
      <c r="IWB36" s="405"/>
      <c r="IWC36" s="405"/>
      <c r="IWD36" s="405"/>
      <c r="IWE36" s="405"/>
      <c r="IWF36" s="405"/>
      <c r="IWG36" s="405"/>
      <c r="IWH36" s="405"/>
      <c r="IWI36" s="405"/>
      <c r="IWJ36" s="405"/>
      <c r="IWK36" s="405"/>
      <c r="IWL36" s="405"/>
      <c r="IWM36" s="405"/>
      <c r="IWN36" s="405"/>
      <c r="IWO36" s="405"/>
      <c r="IWP36" s="405"/>
      <c r="IWQ36" s="405"/>
      <c r="IWR36" s="405"/>
      <c r="IWS36" s="405"/>
      <c r="IWT36" s="405"/>
      <c r="IWU36" s="405"/>
      <c r="IWV36" s="405"/>
      <c r="IWW36" s="405"/>
      <c r="IWX36" s="405"/>
      <c r="IWY36" s="405"/>
      <c r="IWZ36" s="405"/>
      <c r="IXA36" s="405"/>
      <c r="IXB36" s="405"/>
      <c r="IXC36" s="405"/>
      <c r="IXD36" s="405"/>
      <c r="IXE36" s="405"/>
      <c r="IXF36" s="405"/>
      <c r="IXG36" s="405"/>
      <c r="IXH36" s="405"/>
      <c r="IXI36" s="405"/>
      <c r="IXJ36" s="405"/>
      <c r="IXK36" s="405"/>
      <c r="IXL36" s="405"/>
      <c r="IXM36" s="405"/>
      <c r="IXN36" s="405"/>
      <c r="IXO36" s="405"/>
      <c r="IXP36" s="405"/>
      <c r="IXQ36" s="405"/>
      <c r="IXR36" s="405"/>
      <c r="IXS36" s="405"/>
      <c r="IXT36" s="405"/>
      <c r="IXU36" s="405"/>
      <c r="IXV36" s="405"/>
      <c r="IXW36" s="405"/>
      <c r="IXX36" s="405"/>
      <c r="IXY36" s="405"/>
      <c r="IXZ36" s="405"/>
      <c r="IYA36" s="405"/>
      <c r="IYB36" s="405"/>
      <c r="IYC36" s="405"/>
      <c r="IYD36" s="405"/>
      <c r="IYE36" s="405"/>
      <c r="IYF36" s="405"/>
      <c r="IYG36" s="405"/>
      <c r="IYH36" s="405"/>
      <c r="IYI36" s="405"/>
      <c r="IYJ36" s="405"/>
      <c r="IYK36" s="405"/>
      <c r="IYL36" s="405"/>
      <c r="IYM36" s="405"/>
      <c r="IYN36" s="405"/>
      <c r="IYO36" s="405"/>
      <c r="IYP36" s="405"/>
      <c r="IYQ36" s="405"/>
      <c r="IYR36" s="405"/>
      <c r="IYS36" s="405"/>
      <c r="IYT36" s="405"/>
      <c r="IYU36" s="405"/>
      <c r="IYV36" s="405"/>
      <c r="IYW36" s="405"/>
      <c r="IYX36" s="405"/>
      <c r="IYY36" s="405"/>
      <c r="IYZ36" s="405"/>
      <c r="IZA36" s="405"/>
      <c r="IZB36" s="405"/>
      <c r="IZC36" s="405"/>
      <c r="IZD36" s="405"/>
      <c r="IZE36" s="405"/>
      <c r="IZF36" s="405"/>
      <c r="IZG36" s="405"/>
      <c r="IZH36" s="405"/>
      <c r="IZI36" s="405"/>
      <c r="IZJ36" s="405"/>
      <c r="IZK36" s="405"/>
      <c r="IZL36" s="405"/>
      <c r="IZM36" s="405"/>
      <c r="IZN36" s="405"/>
      <c r="IZO36" s="405"/>
      <c r="IZP36" s="405"/>
      <c r="IZQ36" s="405"/>
      <c r="IZR36" s="405"/>
      <c r="IZS36" s="405"/>
      <c r="IZT36" s="405"/>
      <c r="IZU36" s="405"/>
      <c r="IZV36" s="405"/>
      <c r="IZW36" s="405"/>
      <c r="IZX36" s="405"/>
      <c r="IZY36" s="405"/>
      <c r="IZZ36" s="405"/>
      <c r="JAA36" s="405"/>
      <c r="JAB36" s="405"/>
      <c r="JAC36" s="405"/>
      <c r="JAD36" s="405"/>
      <c r="JAE36" s="405"/>
      <c r="JAF36" s="405"/>
      <c r="JAG36" s="405"/>
      <c r="JAH36" s="405"/>
      <c r="JAI36" s="405"/>
      <c r="JAJ36" s="405"/>
      <c r="JAK36" s="405"/>
      <c r="JAL36" s="405"/>
      <c r="JAM36" s="405"/>
      <c r="JAN36" s="405"/>
      <c r="JAO36" s="405"/>
      <c r="JAP36" s="405"/>
      <c r="JAQ36" s="405"/>
      <c r="JAR36" s="405"/>
      <c r="JAS36" s="405"/>
      <c r="JAT36" s="405"/>
      <c r="JAU36" s="405"/>
      <c r="JAV36" s="405"/>
      <c r="JAW36" s="405"/>
      <c r="JAX36" s="405"/>
      <c r="JAY36" s="405"/>
      <c r="JAZ36" s="405"/>
      <c r="JBA36" s="405"/>
      <c r="JBB36" s="405"/>
      <c r="JBC36" s="405"/>
      <c r="JBD36" s="405"/>
      <c r="JBE36" s="405"/>
      <c r="JBF36" s="405"/>
      <c r="JBG36" s="405"/>
      <c r="JBH36" s="405"/>
      <c r="JBI36" s="405"/>
      <c r="JBJ36" s="405"/>
      <c r="JBK36" s="405"/>
      <c r="JBL36" s="405"/>
      <c r="JBM36" s="405"/>
      <c r="JBN36" s="405"/>
      <c r="JBO36" s="405"/>
      <c r="JBP36" s="405"/>
      <c r="JBQ36" s="405"/>
      <c r="JBR36" s="405"/>
      <c r="JBS36" s="405"/>
      <c r="JBT36" s="405"/>
      <c r="JBU36" s="405"/>
      <c r="JBV36" s="405"/>
      <c r="JBW36" s="405"/>
      <c r="JBX36" s="405"/>
      <c r="JBY36" s="405"/>
      <c r="JBZ36" s="405"/>
      <c r="JCA36" s="405"/>
      <c r="JCB36" s="405"/>
      <c r="JCC36" s="405"/>
      <c r="JCD36" s="405"/>
      <c r="JCE36" s="405"/>
      <c r="JCF36" s="405"/>
      <c r="JCG36" s="405"/>
      <c r="JCH36" s="405"/>
      <c r="JCI36" s="405"/>
      <c r="JCJ36" s="405"/>
      <c r="JCK36" s="405"/>
      <c r="JCL36" s="405"/>
      <c r="JCM36" s="405"/>
      <c r="JCN36" s="405"/>
      <c r="JCO36" s="405"/>
      <c r="JCP36" s="405"/>
      <c r="JCQ36" s="405"/>
      <c r="JCR36" s="405"/>
      <c r="JCS36" s="405"/>
      <c r="JCT36" s="405"/>
      <c r="JCU36" s="405"/>
      <c r="JCV36" s="405"/>
      <c r="JCW36" s="405"/>
      <c r="JCX36" s="405"/>
      <c r="JCY36" s="405"/>
      <c r="JCZ36" s="405"/>
      <c r="JDA36" s="405"/>
      <c r="JDB36" s="405"/>
      <c r="JDC36" s="405"/>
      <c r="JDD36" s="405"/>
      <c r="JDE36" s="405"/>
      <c r="JDF36" s="405"/>
      <c r="JDG36" s="405"/>
      <c r="JDH36" s="405"/>
      <c r="JDI36" s="405"/>
      <c r="JDJ36" s="405"/>
      <c r="JDK36" s="405"/>
      <c r="JDL36" s="405"/>
      <c r="JDM36" s="405"/>
      <c r="JDN36" s="405"/>
      <c r="JDO36" s="405"/>
      <c r="JDP36" s="405"/>
      <c r="JDQ36" s="405"/>
      <c r="JDR36" s="405"/>
      <c r="JDS36" s="405"/>
      <c r="JDT36" s="405"/>
      <c r="JDU36" s="405"/>
      <c r="JDV36" s="405"/>
      <c r="JDW36" s="405"/>
      <c r="JDX36" s="405"/>
      <c r="JDY36" s="405"/>
      <c r="JDZ36" s="405"/>
      <c r="JEA36" s="405"/>
      <c r="JEB36" s="405"/>
      <c r="JEC36" s="405"/>
      <c r="JED36" s="405"/>
      <c r="JEE36" s="405"/>
      <c r="JEF36" s="405"/>
      <c r="JEG36" s="405"/>
      <c r="JEH36" s="405"/>
      <c r="JEI36" s="405"/>
      <c r="JEJ36" s="405"/>
      <c r="JEK36" s="405"/>
      <c r="JEL36" s="405"/>
      <c r="JEM36" s="405"/>
      <c r="JEN36" s="405"/>
      <c r="JEO36" s="405"/>
      <c r="JEP36" s="405"/>
      <c r="JEQ36" s="405"/>
      <c r="JER36" s="405"/>
      <c r="JES36" s="405"/>
      <c r="JET36" s="405"/>
      <c r="JEU36" s="405"/>
      <c r="JEV36" s="405"/>
      <c r="JEW36" s="405"/>
      <c r="JEX36" s="405"/>
      <c r="JEY36" s="405"/>
      <c r="JEZ36" s="405"/>
      <c r="JFA36" s="405"/>
      <c r="JFB36" s="405"/>
      <c r="JFC36" s="405"/>
      <c r="JFD36" s="405"/>
      <c r="JFE36" s="405"/>
      <c r="JFF36" s="405"/>
      <c r="JFG36" s="405"/>
      <c r="JFH36" s="405"/>
      <c r="JFI36" s="405"/>
      <c r="JFJ36" s="405"/>
      <c r="JFK36" s="405"/>
      <c r="JFL36" s="405"/>
      <c r="JFM36" s="405"/>
      <c r="JFN36" s="405"/>
      <c r="JFO36" s="405"/>
      <c r="JFP36" s="405"/>
      <c r="JFQ36" s="405"/>
      <c r="JFR36" s="405"/>
      <c r="JFS36" s="405"/>
      <c r="JFT36" s="405"/>
      <c r="JFU36" s="405"/>
      <c r="JFV36" s="405"/>
      <c r="JFW36" s="405"/>
      <c r="JFX36" s="405"/>
      <c r="JFY36" s="405"/>
      <c r="JFZ36" s="405"/>
      <c r="JGA36" s="405"/>
      <c r="JGB36" s="405"/>
      <c r="JGC36" s="405"/>
      <c r="JGD36" s="405"/>
      <c r="JGE36" s="405"/>
      <c r="JGF36" s="405"/>
      <c r="JGG36" s="405"/>
      <c r="JGH36" s="405"/>
      <c r="JGI36" s="405"/>
      <c r="JGJ36" s="405"/>
      <c r="JGK36" s="405"/>
      <c r="JGL36" s="405"/>
      <c r="JGM36" s="405"/>
      <c r="JGN36" s="405"/>
      <c r="JGO36" s="405"/>
      <c r="JGP36" s="405"/>
      <c r="JGQ36" s="405"/>
      <c r="JGR36" s="405"/>
      <c r="JGS36" s="405"/>
      <c r="JGT36" s="405"/>
      <c r="JGU36" s="405"/>
      <c r="JGV36" s="405"/>
      <c r="JGW36" s="405"/>
      <c r="JGX36" s="405"/>
      <c r="JGY36" s="405"/>
      <c r="JGZ36" s="405"/>
      <c r="JHA36" s="405"/>
      <c r="JHB36" s="405"/>
      <c r="JHC36" s="405"/>
      <c r="JHD36" s="405"/>
      <c r="JHE36" s="405"/>
      <c r="JHF36" s="405"/>
      <c r="JHG36" s="405"/>
      <c r="JHH36" s="405"/>
      <c r="JHI36" s="405"/>
      <c r="JHJ36" s="405"/>
      <c r="JHK36" s="405"/>
      <c r="JHL36" s="405"/>
      <c r="JHM36" s="405"/>
      <c r="JHN36" s="405"/>
      <c r="JHO36" s="405"/>
      <c r="JHP36" s="405"/>
      <c r="JHQ36" s="405"/>
      <c r="JHR36" s="405"/>
      <c r="JHS36" s="405"/>
      <c r="JHT36" s="405"/>
      <c r="JHU36" s="405"/>
      <c r="JHV36" s="405"/>
      <c r="JHW36" s="405"/>
      <c r="JHX36" s="405"/>
      <c r="JHY36" s="405"/>
      <c r="JHZ36" s="405"/>
      <c r="JIA36" s="405"/>
      <c r="JIB36" s="405"/>
      <c r="JIC36" s="405"/>
      <c r="JID36" s="405"/>
      <c r="JIE36" s="405"/>
      <c r="JIF36" s="405"/>
      <c r="JIG36" s="405"/>
      <c r="JIH36" s="405"/>
      <c r="JII36" s="405"/>
      <c r="JIJ36" s="405"/>
      <c r="JIK36" s="405"/>
      <c r="JIL36" s="405"/>
      <c r="JIM36" s="405"/>
      <c r="JIN36" s="405"/>
      <c r="JIO36" s="405"/>
      <c r="JIP36" s="405"/>
      <c r="JIQ36" s="405"/>
      <c r="JIR36" s="405"/>
      <c r="JIS36" s="405"/>
      <c r="JIT36" s="405"/>
      <c r="JIU36" s="405"/>
      <c r="JIV36" s="405"/>
      <c r="JIW36" s="405"/>
      <c r="JIX36" s="405"/>
      <c r="JIY36" s="405"/>
      <c r="JIZ36" s="405"/>
      <c r="JJA36" s="405"/>
      <c r="JJB36" s="405"/>
      <c r="JJC36" s="405"/>
      <c r="JJD36" s="405"/>
      <c r="JJE36" s="405"/>
      <c r="JJF36" s="405"/>
      <c r="JJG36" s="405"/>
      <c r="JJH36" s="405"/>
      <c r="JJI36" s="405"/>
      <c r="JJJ36" s="405"/>
      <c r="JJK36" s="405"/>
      <c r="JJL36" s="405"/>
      <c r="JJM36" s="405"/>
      <c r="JJN36" s="405"/>
      <c r="JJO36" s="405"/>
      <c r="JJP36" s="405"/>
      <c r="JJQ36" s="405"/>
      <c r="JJR36" s="405"/>
      <c r="JJS36" s="405"/>
      <c r="JJT36" s="405"/>
      <c r="JJU36" s="405"/>
      <c r="JJV36" s="405"/>
      <c r="JJW36" s="405"/>
      <c r="JJX36" s="405"/>
      <c r="JJY36" s="405"/>
      <c r="JJZ36" s="405"/>
      <c r="JKA36" s="405"/>
      <c r="JKB36" s="405"/>
      <c r="JKC36" s="405"/>
      <c r="JKD36" s="405"/>
      <c r="JKE36" s="405"/>
      <c r="JKF36" s="405"/>
      <c r="JKG36" s="405"/>
      <c r="JKH36" s="405"/>
      <c r="JKI36" s="405"/>
      <c r="JKJ36" s="405"/>
      <c r="JKK36" s="405"/>
      <c r="JKL36" s="405"/>
      <c r="JKM36" s="405"/>
      <c r="JKN36" s="405"/>
      <c r="JKO36" s="405"/>
      <c r="JKP36" s="405"/>
      <c r="JKQ36" s="405"/>
      <c r="JKR36" s="405"/>
      <c r="JKS36" s="405"/>
      <c r="JKT36" s="405"/>
      <c r="JKU36" s="405"/>
      <c r="JKV36" s="405"/>
      <c r="JKW36" s="405"/>
      <c r="JKX36" s="405"/>
      <c r="JKY36" s="405"/>
      <c r="JKZ36" s="405"/>
      <c r="JLA36" s="405"/>
      <c r="JLB36" s="405"/>
      <c r="JLC36" s="405"/>
      <c r="JLD36" s="405"/>
      <c r="JLE36" s="405"/>
      <c r="JLF36" s="405"/>
      <c r="JLG36" s="405"/>
      <c r="JLH36" s="405"/>
      <c r="JLI36" s="405"/>
      <c r="JLJ36" s="405"/>
      <c r="JLK36" s="405"/>
      <c r="JLL36" s="405"/>
      <c r="JLM36" s="405"/>
      <c r="JLN36" s="405"/>
      <c r="JLO36" s="405"/>
      <c r="JLP36" s="405"/>
      <c r="JLQ36" s="405"/>
      <c r="JLR36" s="405"/>
      <c r="JLS36" s="405"/>
      <c r="JLT36" s="405"/>
      <c r="JLU36" s="405"/>
      <c r="JLV36" s="405"/>
      <c r="JLW36" s="405"/>
      <c r="JLX36" s="405"/>
      <c r="JLY36" s="405"/>
      <c r="JLZ36" s="405"/>
      <c r="JMA36" s="405"/>
      <c r="JMB36" s="405"/>
      <c r="JMC36" s="405"/>
      <c r="JMD36" s="405"/>
      <c r="JME36" s="405"/>
      <c r="JMF36" s="405"/>
      <c r="JMG36" s="405"/>
      <c r="JMH36" s="405"/>
      <c r="JMI36" s="405"/>
      <c r="JMJ36" s="405"/>
      <c r="JMK36" s="405"/>
      <c r="JML36" s="405"/>
      <c r="JMM36" s="405"/>
      <c r="JMN36" s="405"/>
      <c r="JMO36" s="405"/>
      <c r="JMP36" s="405"/>
      <c r="JMQ36" s="405"/>
      <c r="JMR36" s="405"/>
      <c r="JMS36" s="405"/>
      <c r="JMT36" s="405"/>
      <c r="JMU36" s="405"/>
      <c r="JMV36" s="405"/>
      <c r="JMW36" s="405"/>
      <c r="JMX36" s="405"/>
      <c r="JMY36" s="405"/>
      <c r="JMZ36" s="405"/>
      <c r="JNA36" s="405"/>
      <c r="JNB36" s="405"/>
      <c r="JNC36" s="405"/>
      <c r="JND36" s="405"/>
      <c r="JNE36" s="405"/>
      <c r="JNF36" s="405"/>
      <c r="JNG36" s="405"/>
      <c r="JNH36" s="405"/>
      <c r="JNI36" s="405"/>
      <c r="JNJ36" s="405"/>
      <c r="JNK36" s="405"/>
      <c r="JNL36" s="405"/>
      <c r="JNM36" s="405"/>
      <c r="JNN36" s="405"/>
      <c r="JNO36" s="405"/>
      <c r="JNP36" s="405"/>
      <c r="JNQ36" s="405"/>
      <c r="JNR36" s="405"/>
      <c r="JNS36" s="405"/>
      <c r="JNT36" s="405"/>
      <c r="JNU36" s="405"/>
      <c r="JNV36" s="405"/>
      <c r="JNW36" s="405"/>
      <c r="JNX36" s="405"/>
      <c r="JNY36" s="405"/>
      <c r="JNZ36" s="405"/>
      <c r="JOA36" s="405"/>
      <c r="JOB36" s="405"/>
      <c r="JOC36" s="405"/>
      <c r="JOD36" s="405"/>
      <c r="JOE36" s="405"/>
      <c r="JOF36" s="405"/>
      <c r="JOG36" s="405"/>
      <c r="JOH36" s="405"/>
      <c r="JOI36" s="405"/>
      <c r="JOJ36" s="405"/>
      <c r="JOK36" s="405"/>
      <c r="JOL36" s="405"/>
      <c r="JOM36" s="405"/>
      <c r="JON36" s="405"/>
      <c r="JOO36" s="405"/>
      <c r="JOP36" s="405"/>
      <c r="JOQ36" s="405"/>
      <c r="JOR36" s="405"/>
      <c r="JOS36" s="405"/>
      <c r="JOT36" s="405"/>
      <c r="JOU36" s="405"/>
      <c r="JOV36" s="405"/>
      <c r="JOW36" s="405"/>
      <c r="JOX36" s="405"/>
      <c r="JOY36" s="405"/>
      <c r="JOZ36" s="405"/>
      <c r="JPA36" s="405"/>
      <c r="JPB36" s="405"/>
      <c r="JPC36" s="405"/>
      <c r="JPD36" s="405"/>
      <c r="JPE36" s="405"/>
      <c r="JPF36" s="405"/>
      <c r="JPG36" s="405"/>
      <c r="JPH36" s="405"/>
      <c r="JPI36" s="405"/>
      <c r="JPJ36" s="405"/>
      <c r="JPK36" s="405"/>
      <c r="JPL36" s="405"/>
      <c r="JPM36" s="405"/>
      <c r="JPN36" s="405"/>
      <c r="JPO36" s="405"/>
      <c r="JPP36" s="405"/>
      <c r="JPQ36" s="405"/>
      <c r="JPR36" s="405"/>
      <c r="JPS36" s="405"/>
      <c r="JPT36" s="405"/>
      <c r="JPU36" s="405"/>
      <c r="JPV36" s="405"/>
      <c r="JPW36" s="405"/>
      <c r="JPX36" s="405"/>
      <c r="JPY36" s="405"/>
      <c r="JPZ36" s="405"/>
      <c r="JQA36" s="405"/>
      <c r="JQB36" s="405"/>
      <c r="JQC36" s="405"/>
      <c r="JQD36" s="405"/>
      <c r="JQE36" s="405"/>
      <c r="JQF36" s="405"/>
      <c r="JQG36" s="405"/>
      <c r="JQH36" s="405"/>
      <c r="JQI36" s="405"/>
      <c r="JQJ36" s="405"/>
      <c r="JQK36" s="405"/>
      <c r="JQL36" s="405"/>
      <c r="JQM36" s="405"/>
      <c r="JQN36" s="405"/>
      <c r="JQO36" s="405"/>
      <c r="JQP36" s="405"/>
      <c r="JQQ36" s="405"/>
      <c r="JQR36" s="405"/>
      <c r="JQS36" s="405"/>
      <c r="JQT36" s="405"/>
      <c r="JQU36" s="405"/>
      <c r="JQV36" s="405"/>
      <c r="JQW36" s="405"/>
      <c r="JQX36" s="405"/>
      <c r="JQY36" s="405"/>
      <c r="JQZ36" s="405"/>
      <c r="JRA36" s="405"/>
      <c r="JRB36" s="405"/>
      <c r="JRC36" s="405"/>
      <c r="JRD36" s="405"/>
      <c r="JRE36" s="405"/>
      <c r="JRF36" s="405"/>
      <c r="JRG36" s="405"/>
      <c r="JRH36" s="405"/>
      <c r="JRI36" s="405"/>
      <c r="JRJ36" s="405"/>
      <c r="JRK36" s="405"/>
      <c r="JRL36" s="405"/>
      <c r="JRM36" s="405"/>
      <c r="JRN36" s="405"/>
      <c r="JRO36" s="405"/>
      <c r="JRP36" s="405"/>
      <c r="JRQ36" s="405"/>
      <c r="JRR36" s="405"/>
      <c r="JRS36" s="405"/>
      <c r="JRT36" s="405"/>
      <c r="JRU36" s="405"/>
      <c r="JRV36" s="405"/>
      <c r="JRW36" s="405"/>
      <c r="JRX36" s="405"/>
      <c r="JRY36" s="405"/>
      <c r="JRZ36" s="405"/>
      <c r="JSA36" s="405"/>
      <c r="JSB36" s="405"/>
      <c r="JSC36" s="405"/>
      <c r="JSD36" s="405"/>
      <c r="JSE36" s="405"/>
      <c r="JSF36" s="405"/>
      <c r="JSG36" s="405"/>
      <c r="JSH36" s="405"/>
      <c r="JSI36" s="405"/>
      <c r="JSJ36" s="405"/>
      <c r="JSK36" s="405"/>
      <c r="JSL36" s="405"/>
      <c r="JSM36" s="405"/>
      <c r="JSN36" s="405"/>
      <c r="JSO36" s="405"/>
      <c r="JSP36" s="405"/>
      <c r="JSQ36" s="405"/>
      <c r="JSR36" s="405"/>
      <c r="JSS36" s="405"/>
      <c r="JST36" s="405"/>
      <c r="JSU36" s="405"/>
      <c r="JSV36" s="405"/>
      <c r="JSW36" s="405"/>
      <c r="JSX36" s="405"/>
      <c r="JSY36" s="405"/>
      <c r="JSZ36" s="405"/>
      <c r="JTA36" s="405"/>
      <c r="JTB36" s="405"/>
      <c r="JTC36" s="405"/>
      <c r="JTD36" s="405"/>
      <c r="JTE36" s="405"/>
      <c r="JTF36" s="405"/>
      <c r="JTG36" s="405"/>
      <c r="JTH36" s="405"/>
      <c r="JTI36" s="405"/>
      <c r="JTJ36" s="405"/>
      <c r="JTK36" s="405"/>
      <c r="JTL36" s="405"/>
      <c r="JTM36" s="405"/>
      <c r="JTN36" s="405"/>
      <c r="JTO36" s="405"/>
      <c r="JTP36" s="405"/>
      <c r="JTQ36" s="405"/>
      <c r="JTR36" s="405"/>
      <c r="JTS36" s="405"/>
      <c r="JTT36" s="405"/>
      <c r="JTU36" s="405"/>
      <c r="JTV36" s="405"/>
      <c r="JTW36" s="405"/>
      <c r="JTX36" s="405"/>
      <c r="JTY36" s="405"/>
      <c r="JTZ36" s="405"/>
      <c r="JUA36" s="405"/>
      <c r="JUB36" s="405"/>
      <c r="JUC36" s="405"/>
      <c r="JUD36" s="405"/>
      <c r="JUE36" s="405"/>
      <c r="JUF36" s="405"/>
      <c r="JUG36" s="405"/>
      <c r="JUH36" s="405"/>
      <c r="JUI36" s="405"/>
      <c r="JUJ36" s="405"/>
      <c r="JUK36" s="405"/>
      <c r="JUL36" s="405"/>
      <c r="JUM36" s="405"/>
      <c r="JUN36" s="405"/>
      <c r="JUO36" s="405"/>
      <c r="JUP36" s="405"/>
      <c r="JUQ36" s="405"/>
      <c r="JUR36" s="405"/>
      <c r="JUS36" s="405"/>
      <c r="JUT36" s="405"/>
      <c r="JUU36" s="405"/>
      <c r="JUV36" s="405"/>
      <c r="JUW36" s="405"/>
      <c r="JUX36" s="405"/>
      <c r="JUY36" s="405"/>
      <c r="JUZ36" s="405"/>
      <c r="JVA36" s="405"/>
      <c r="JVB36" s="405"/>
      <c r="JVC36" s="405"/>
      <c r="JVD36" s="405"/>
      <c r="JVE36" s="405"/>
      <c r="JVF36" s="405"/>
      <c r="JVG36" s="405"/>
      <c r="JVH36" s="405"/>
      <c r="JVI36" s="405"/>
      <c r="JVJ36" s="405"/>
      <c r="JVK36" s="405"/>
      <c r="JVL36" s="405"/>
      <c r="JVM36" s="405"/>
      <c r="JVN36" s="405"/>
      <c r="JVO36" s="405"/>
      <c r="JVP36" s="405"/>
      <c r="JVQ36" s="405"/>
      <c r="JVR36" s="405"/>
      <c r="JVS36" s="405"/>
      <c r="JVT36" s="405"/>
      <c r="JVU36" s="405"/>
      <c r="JVV36" s="405"/>
      <c r="JVW36" s="405"/>
      <c r="JVX36" s="405"/>
      <c r="JVY36" s="405"/>
      <c r="JVZ36" s="405"/>
      <c r="JWA36" s="405"/>
      <c r="JWB36" s="405"/>
      <c r="JWC36" s="405"/>
      <c r="JWD36" s="405"/>
      <c r="JWE36" s="405"/>
      <c r="JWF36" s="405"/>
      <c r="JWG36" s="405"/>
      <c r="JWH36" s="405"/>
      <c r="JWI36" s="405"/>
      <c r="JWJ36" s="405"/>
      <c r="JWK36" s="405"/>
      <c r="JWL36" s="405"/>
      <c r="JWM36" s="405"/>
      <c r="JWN36" s="405"/>
      <c r="JWO36" s="405"/>
      <c r="JWP36" s="405"/>
      <c r="JWQ36" s="405"/>
      <c r="JWR36" s="405"/>
      <c r="JWS36" s="405"/>
      <c r="JWT36" s="405"/>
      <c r="JWU36" s="405"/>
      <c r="JWV36" s="405"/>
      <c r="JWW36" s="405"/>
      <c r="JWX36" s="405"/>
      <c r="JWY36" s="405"/>
      <c r="JWZ36" s="405"/>
      <c r="JXA36" s="405"/>
      <c r="JXB36" s="405"/>
      <c r="JXC36" s="405"/>
      <c r="JXD36" s="405"/>
      <c r="JXE36" s="405"/>
      <c r="JXF36" s="405"/>
      <c r="JXG36" s="405"/>
      <c r="JXH36" s="405"/>
      <c r="JXI36" s="405"/>
      <c r="JXJ36" s="405"/>
      <c r="JXK36" s="405"/>
      <c r="JXL36" s="405"/>
      <c r="JXM36" s="405"/>
      <c r="JXN36" s="405"/>
      <c r="JXO36" s="405"/>
      <c r="JXP36" s="405"/>
      <c r="JXQ36" s="405"/>
      <c r="JXR36" s="405"/>
      <c r="JXS36" s="405"/>
      <c r="JXT36" s="405"/>
      <c r="JXU36" s="405"/>
      <c r="JXV36" s="405"/>
      <c r="JXW36" s="405"/>
      <c r="JXX36" s="405"/>
      <c r="JXY36" s="405"/>
      <c r="JXZ36" s="405"/>
      <c r="JYA36" s="405"/>
      <c r="JYB36" s="405"/>
      <c r="JYC36" s="405"/>
      <c r="JYD36" s="405"/>
      <c r="JYE36" s="405"/>
      <c r="JYF36" s="405"/>
      <c r="JYG36" s="405"/>
      <c r="JYH36" s="405"/>
      <c r="JYI36" s="405"/>
      <c r="JYJ36" s="405"/>
      <c r="JYK36" s="405"/>
      <c r="JYL36" s="405"/>
      <c r="JYM36" s="405"/>
      <c r="JYN36" s="405"/>
      <c r="JYO36" s="405"/>
      <c r="JYP36" s="405"/>
      <c r="JYQ36" s="405"/>
      <c r="JYR36" s="405"/>
      <c r="JYS36" s="405"/>
      <c r="JYT36" s="405"/>
      <c r="JYU36" s="405"/>
      <c r="JYV36" s="405"/>
      <c r="JYW36" s="405"/>
      <c r="JYX36" s="405"/>
      <c r="JYY36" s="405"/>
      <c r="JYZ36" s="405"/>
      <c r="JZA36" s="405"/>
      <c r="JZB36" s="405"/>
      <c r="JZC36" s="405"/>
      <c r="JZD36" s="405"/>
      <c r="JZE36" s="405"/>
      <c r="JZF36" s="405"/>
      <c r="JZG36" s="405"/>
      <c r="JZH36" s="405"/>
      <c r="JZI36" s="405"/>
      <c r="JZJ36" s="405"/>
      <c r="JZK36" s="405"/>
      <c r="JZL36" s="405"/>
      <c r="JZM36" s="405"/>
      <c r="JZN36" s="405"/>
      <c r="JZO36" s="405"/>
      <c r="JZP36" s="405"/>
      <c r="JZQ36" s="405"/>
      <c r="JZR36" s="405"/>
      <c r="JZS36" s="405"/>
      <c r="JZT36" s="405"/>
      <c r="JZU36" s="405"/>
      <c r="JZV36" s="405"/>
      <c r="JZW36" s="405"/>
      <c r="JZX36" s="405"/>
      <c r="JZY36" s="405"/>
      <c r="JZZ36" s="405"/>
      <c r="KAA36" s="405"/>
      <c r="KAB36" s="405"/>
      <c r="KAC36" s="405"/>
      <c r="KAD36" s="405"/>
      <c r="KAE36" s="405"/>
      <c r="KAF36" s="405"/>
      <c r="KAG36" s="405"/>
      <c r="KAH36" s="405"/>
      <c r="KAI36" s="405"/>
      <c r="KAJ36" s="405"/>
      <c r="KAK36" s="405"/>
      <c r="KAL36" s="405"/>
      <c r="KAM36" s="405"/>
      <c r="KAN36" s="405"/>
      <c r="KAO36" s="405"/>
      <c r="KAP36" s="405"/>
      <c r="KAQ36" s="405"/>
      <c r="KAR36" s="405"/>
      <c r="KAS36" s="405"/>
      <c r="KAT36" s="405"/>
      <c r="KAU36" s="405"/>
      <c r="KAV36" s="405"/>
      <c r="KAW36" s="405"/>
      <c r="KAX36" s="405"/>
      <c r="KAY36" s="405"/>
      <c r="KAZ36" s="405"/>
      <c r="KBA36" s="405"/>
      <c r="KBB36" s="405"/>
      <c r="KBC36" s="405"/>
      <c r="KBD36" s="405"/>
      <c r="KBE36" s="405"/>
      <c r="KBF36" s="405"/>
      <c r="KBG36" s="405"/>
      <c r="KBH36" s="405"/>
      <c r="KBI36" s="405"/>
      <c r="KBJ36" s="405"/>
      <c r="KBK36" s="405"/>
      <c r="KBL36" s="405"/>
      <c r="KBM36" s="405"/>
      <c r="KBN36" s="405"/>
      <c r="KBO36" s="405"/>
      <c r="KBP36" s="405"/>
      <c r="KBQ36" s="405"/>
      <c r="KBR36" s="405"/>
      <c r="KBS36" s="405"/>
      <c r="KBT36" s="405"/>
      <c r="KBU36" s="405"/>
      <c r="KBV36" s="405"/>
      <c r="KBW36" s="405"/>
      <c r="KBX36" s="405"/>
      <c r="KBY36" s="405"/>
      <c r="KBZ36" s="405"/>
      <c r="KCA36" s="405"/>
      <c r="KCB36" s="405"/>
      <c r="KCC36" s="405"/>
      <c r="KCD36" s="405"/>
      <c r="KCE36" s="405"/>
      <c r="KCF36" s="405"/>
      <c r="KCG36" s="405"/>
      <c r="KCH36" s="405"/>
      <c r="KCI36" s="405"/>
      <c r="KCJ36" s="405"/>
      <c r="KCK36" s="405"/>
      <c r="KCL36" s="405"/>
      <c r="KCM36" s="405"/>
      <c r="KCN36" s="405"/>
      <c r="KCO36" s="405"/>
      <c r="KCP36" s="405"/>
      <c r="KCQ36" s="405"/>
      <c r="KCR36" s="405"/>
      <c r="KCS36" s="405"/>
      <c r="KCT36" s="405"/>
      <c r="KCU36" s="405"/>
      <c r="KCV36" s="405"/>
      <c r="KCW36" s="405"/>
      <c r="KCX36" s="405"/>
      <c r="KCY36" s="405"/>
      <c r="KCZ36" s="405"/>
      <c r="KDA36" s="405"/>
      <c r="KDB36" s="405"/>
      <c r="KDC36" s="405"/>
      <c r="KDD36" s="405"/>
      <c r="KDE36" s="405"/>
      <c r="KDF36" s="405"/>
      <c r="KDG36" s="405"/>
      <c r="KDH36" s="405"/>
      <c r="KDI36" s="405"/>
      <c r="KDJ36" s="405"/>
      <c r="KDK36" s="405"/>
      <c r="KDL36" s="405"/>
      <c r="KDM36" s="405"/>
      <c r="KDN36" s="405"/>
      <c r="KDO36" s="405"/>
      <c r="KDP36" s="405"/>
      <c r="KDQ36" s="405"/>
      <c r="KDR36" s="405"/>
      <c r="KDS36" s="405"/>
      <c r="KDT36" s="405"/>
      <c r="KDU36" s="405"/>
      <c r="KDV36" s="405"/>
      <c r="KDW36" s="405"/>
      <c r="KDX36" s="405"/>
      <c r="KDY36" s="405"/>
      <c r="KDZ36" s="405"/>
      <c r="KEA36" s="405"/>
      <c r="KEB36" s="405"/>
      <c r="KEC36" s="405"/>
      <c r="KED36" s="405"/>
      <c r="KEE36" s="405"/>
      <c r="KEF36" s="405"/>
      <c r="KEG36" s="405"/>
      <c r="KEH36" s="405"/>
      <c r="KEI36" s="405"/>
      <c r="KEJ36" s="405"/>
      <c r="KEK36" s="405"/>
      <c r="KEL36" s="405"/>
      <c r="KEM36" s="405"/>
      <c r="KEN36" s="405"/>
      <c r="KEO36" s="405"/>
      <c r="KEP36" s="405"/>
      <c r="KEQ36" s="405"/>
      <c r="KER36" s="405"/>
      <c r="KES36" s="405"/>
      <c r="KET36" s="405"/>
      <c r="KEU36" s="405"/>
      <c r="KEV36" s="405"/>
      <c r="KEW36" s="405"/>
      <c r="KEX36" s="405"/>
      <c r="KEY36" s="405"/>
      <c r="KEZ36" s="405"/>
      <c r="KFA36" s="405"/>
      <c r="KFB36" s="405"/>
      <c r="KFC36" s="405"/>
      <c r="KFD36" s="405"/>
      <c r="KFE36" s="405"/>
      <c r="KFF36" s="405"/>
      <c r="KFG36" s="405"/>
      <c r="KFH36" s="405"/>
      <c r="KFI36" s="405"/>
      <c r="KFJ36" s="405"/>
      <c r="KFK36" s="405"/>
      <c r="KFL36" s="405"/>
      <c r="KFM36" s="405"/>
      <c r="KFN36" s="405"/>
      <c r="KFO36" s="405"/>
      <c r="KFP36" s="405"/>
      <c r="KFQ36" s="405"/>
      <c r="KFR36" s="405"/>
      <c r="KFS36" s="405"/>
      <c r="KFT36" s="405"/>
      <c r="KFU36" s="405"/>
      <c r="KFV36" s="405"/>
      <c r="KFW36" s="405"/>
      <c r="KFX36" s="405"/>
      <c r="KFY36" s="405"/>
      <c r="KFZ36" s="405"/>
      <c r="KGA36" s="405"/>
      <c r="KGB36" s="405"/>
      <c r="KGC36" s="405"/>
      <c r="KGD36" s="405"/>
      <c r="KGE36" s="405"/>
      <c r="KGF36" s="405"/>
      <c r="KGG36" s="405"/>
      <c r="KGH36" s="405"/>
      <c r="KGI36" s="405"/>
      <c r="KGJ36" s="405"/>
      <c r="KGK36" s="405"/>
      <c r="KGL36" s="405"/>
      <c r="KGM36" s="405"/>
      <c r="KGN36" s="405"/>
      <c r="KGO36" s="405"/>
      <c r="KGP36" s="405"/>
      <c r="KGQ36" s="405"/>
      <c r="KGR36" s="405"/>
      <c r="KGS36" s="405"/>
      <c r="KGT36" s="405"/>
      <c r="KGU36" s="405"/>
      <c r="KGV36" s="405"/>
      <c r="KGW36" s="405"/>
      <c r="KGX36" s="405"/>
      <c r="KGY36" s="405"/>
      <c r="KGZ36" s="405"/>
      <c r="KHA36" s="405"/>
      <c r="KHB36" s="405"/>
      <c r="KHC36" s="405"/>
      <c r="KHD36" s="405"/>
      <c r="KHE36" s="405"/>
      <c r="KHF36" s="405"/>
      <c r="KHG36" s="405"/>
      <c r="KHH36" s="405"/>
      <c r="KHI36" s="405"/>
      <c r="KHJ36" s="405"/>
      <c r="KHK36" s="405"/>
      <c r="KHL36" s="405"/>
      <c r="KHM36" s="405"/>
      <c r="KHN36" s="405"/>
      <c r="KHO36" s="405"/>
      <c r="KHP36" s="405"/>
      <c r="KHQ36" s="405"/>
      <c r="KHR36" s="405"/>
      <c r="KHS36" s="405"/>
      <c r="KHT36" s="405"/>
      <c r="KHU36" s="405"/>
      <c r="KHV36" s="405"/>
      <c r="KHW36" s="405"/>
      <c r="KHX36" s="405"/>
      <c r="KHY36" s="405"/>
      <c r="KHZ36" s="405"/>
      <c r="KIA36" s="405"/>
      <c r="KIB36" s="405"/>
      <c r="KIC36" s="405"/>
      <c r="KID36" s="405"/>
      <c r="KIE36" s="405"/>
      <c r="KIF36" s="405"/>
      <c r="KIG36" s="405"/>
      <c r="KIH36" s="405"/>
      <c r="KII36" s="405"/>
      <c r="KIJ36" s="405"/>
      <c r="KIK36" s="405"/>
      <c r="KIL36" s="405"/>
      <c r="KIM36" s="405"/>
      <c r="KIN36" s="405"/>
      <c r="KIO36" s="405"/>
      <c r="KIP36" s="405"/>
      <c r="KIQ36" s="405"/>
      <c r="KIR36" s="405"/>
      <c r="KIS36" s="405"/>
      <c r="KIT36" s="405"/>
      <c r="KIU36" s="405"/>
      <c r="KIV36" s="405"/>
      <c r="KIW36" s="405"/>
      <c r="KIX36" s="405"/>
      <c r="KIY36" s="405"/>
      <c r="KIZ36" s="405"/>
      <c r="KJA36" s="405"/>
      <c r="KJB36" s="405"/>
      <c r="KJC36" s="405"/>
      <c r="KJD36" s="405"/>
      <c r="KJE36" s="405"/>
      <c r="KJF36" s="405"/>
      <c r="KJG36" s="405"/>
      <c r="KJH36" s="405"/>
      <c r="KJI36" s="405"/>
      <c r="KJJ36" s="405"/>
      <c r="KJK36" s="405"/>
      <c r="KJL36" s="405"/>
      <c r="KJM36" s="405"/>
      <c r="KJN36" s="405"/>
      <c r="KJO36" s="405"/>
      <c r="KJP36" s="405"/>
      <c r="KJQ36" s="405"/>
      <c r="KJR36" s="405"/>
      <c r="KJS36" s="405"/>
      <c r="KJT36" s="405"/>
      <c r="KJU36" s="405"/>
      <c r="KJV36" s="405"/>
      <c r="KJW36" s="405"/>
      <c r="KJX36" s="405"/>
      <c r="KJY36" s="405"/>
      <c r="KJZ36" s="405"/>
      <c r="KKA36" s="405"/>
      <c r="KKB36" s="405"/>
      <c r="KKC36" s="405"/>
      <c r="KKD36" s="405"/>
      <c r="KKE36" s="405"/>
      <c r="KKF36" s="405"/>
      <c r="KKG36" s="405"/>
      <c r="KKH36" s="405"/>
      <c r="KKI36" s="405"/>
      <c r="KKJ36" s="405"/>
      <c r="KKK36" s="405"/>
      <c r="KKL36" s="405"/>
      <c r="KKM36" s="405"/>
      <c r="KKN36" s="405"/>
      <c r="KKO36" s="405"/>
      <c r="KKP36" s="405"/>
      <c r="KKQ36" s="405"/>
      <c r="KKR36" s="405"/>
      <c r="KKS36" s="405"/>
      <c r="KKT36" s="405"/>
      <c r="KKU36" s="405"/>
      <c r="KKV36" s="405"/>
      <c r="KKW36" s="405"/>
      <c r="KKX36" s="405"/>
      <c r="KKY36" s="405"/>
      <c r="KKZ36" s="405"/>
      <c r="KLA36" s="405"/>
      <c r="KLB36" s="405"/>
      <c r="KLC36" s="405"/>
      <c r="KLD36" s="405"/>
      <c r="KLE36" s="405"/>
      <c r="KLF36" s="405"/>
      <c r="KLG36" s="405"/>
      <c r="KLH36" s="405"/>
      <c r="KLI36" s="405"/>
      <c r="KLJ36" s="405"/>
      <c r="KLK36" s="405"/>
      <c r="KLL36" s="405"/>
      <c r="KLM36" s="405"/>
      <c r="KLN36" s="405"/>
      <c r="KLO36" s="405"/>
      <c r="KLP36" s="405"/>
      <c r="KLQ36" s="405"/>
      <c r="KLR36" s="405"/>
      <c r="KLS36" s="405"/>
      <c r="KLT36" s="405"/>
      <c r="KLU36" s="405"/>
      <c r="KLV36" s="405"/>
      <c r="KLW36" s="405"/>
      <c r="KLX36" s="405"/>
      <c r="KLY36" s="405"/>
      <c r="KLZ36" s="405"/>
      <c r="KMA36" s="405"/>
      <c r="KMB36" s="405"/>
      <c r="KMC36" s="405"/>
      <c r="KMD36" s="405"/>
      <c r="KME36" s="405"/>
      <c r="KMF36" s="405"/>
      <c r="KMG36" s="405"/>
      <c r="KMH36" s="405"/>
      <c r="KMI36" s="405"/>
      <c r="KMJ36" s="405"/>
      <c r="KMK36" s="405"/>
      <c r="KML36" s="405"/>
      <c r="KMM36" s="405"/>
      <c r="KMN36" s="405"/>
      <c r="KMO36" s="405"/>
      <c r="KMP36" s="405"/>
      <c r="KMQ36" s="405"/>
      <c r="KMR36" s="405"/>
      <c r="KMS36" s="405"/>
      <c r="KMT36" s="405"/>
      <c r="KMU36" s="405"/>
      <c r="KMV36" s="405"/>
      <c r="KMW36" s="405"/>
      <c r="KMX36" s="405"/>
      <c r="KMY36" s="405"/>
      <c r="KMZ36" s="405"/>
      <c r="KNA36" s="405"/>
      <c r="KNB36" s="405"/>
      <c r="KNC36" s="405"/>
      <c r="KND36" s="405"/>
      <c r="KNE36" s="405"/>
      <c r="KNF36" s="405"/>
      <c r="KNG36" s="405"/>
      <c r="KNH36" s="405"/>
      <c r="KNI36" s="405"/>
      <c r="KNJ36" s="405"/>
      <c r="KNK36" s="405"/>
      <c r="KNL36" s="405"/>
      <c r="KNM36" s="405"/>
      <c r="KNN36" s="405"/>
      <c r="KNO36" s="405"/>
      <c r="KNP36" s="405"/>
      <c r="KNQ36" s="405"/>
      <c r="KNR36" s="405"/>
      <c r="KNS36" s="405"/>
      <c r="KNT36" s="405"/>
      <c r="KNU36" s="405"/>
      <c r="KNV36" s="405"/>
      <c r="KNW36" s="405"/>
      <c r="KNX36" s="405"/>
      <c r="KNY36" s="405"/>
      <c r="KNZ36" s="405"/>
      <c r="KOA36" s="405"/>
      <c r="KOB36" s="405"/>
      <c r="KOC36" s="405"/>
      <c r="KOD36" s="405"/>
      <c r="KOE36" s="405"/>
      <c r="KOF36" s="405"/>
      <c r="KOG36" s="405"/>
      <c r="KOH36" s="405"/>
      <c r="KOI36" s="405"/>
      <c r="KOJ36" s="405"/>
      <c r="KOK36" s="405"/>
      <c r="KOL36" s="405"/>
      <c r="KOM36" s="405"/>
      <c r="KON36" s="405"/>
      <c r="KOO36" s="405"/>
      <c r="KOP36" s="405"/>
      <c r="KOQ36" s="405"/>
      <c r="KOR36" s="405"/>
      <c r="KOS36" s="405"/>
      <c r="KOT36" s="405"/>
      <c r="KOU36" s="405"/>
      <c r="KOV36" s="405"/>
      <c r="KOW36" s="405"/>
      <c r="KOX36" s="405"/>
      <c r="KOY36" s="405"/>
      <c r="KOZ36" s="405"/>
      <c r="KPA36" s="405"/>
      <c r="KPB36" s="405"/>
      <c r="KPC36" s="405"/>
      <c r="KPD36" s="405"/>
      <c r="KPE36" s="405"/>
      <c r="KPF36" s="405"/>
      <c r="KPG36" s="405"/>
      <c r="KPH36" s="405"/>
      <c r="KPI36" s="405"/>
      <c r="KPJ36" s="405"/>
      <c r="KPK36" s="405"/>
      <c r="KPL36" s="405"/>
      <c r="KPM36" s="405"/>
      <c r="KPN36" s="405"/>
      <c r="KPO36" s="405"/>
      <c r="KPP36" s="405"/>
      <c r="KPQ36" s="405"/>
      <c r="KPR36" s="405"/>
      <c r="KPS36" s="405"/>
      <c r="KPT36" s="405"/>
      <c r="KPU36" s="405"/>
      <c r="KPV36" s="405"/>
      <c r="KPW36" s="405"/>
      <c r="KPX36" s="405"/>
      <c r="KPY36" s="405"/>
      <c r="KPZ36" s="405"/>
      <c r="KQA36" s="405"/>
      <c r="KQB36" s="405"/>
      <c r="KQC36" s="405"/>
      <c r="KQD36" s="405"/>
      <c r="KQE36" s="405"/>
      <c r="KQF36" s="405"/>
      <c r="KQG36" s="405"/>
      <c r="KQH36" s="405"/>
      <c r="KQI36" s="405"/>
      <c r="KQJ36" s="405"/>
      <c r="KQK36" s="405"/>
      <c r="KQL36" s="405"/>
      <c r="KQM36" s="405"/>
      <c r="KQN36" s="405"/>
      <c r="KQO36" s="405"/>
      <c r="KQP36" s="405"/>
      <c r="KQQ36" s="405"/>
      <c r="KQR36" s="405"/>
      <c r="KQS36" s="405"/>
      <c r="KQT36" s="405"/>
      <c r="KQU36" s="405"/>
      <c r="KQV36" s="405"/>
      <c r="KQW36" s="405"/>
      <c r="KQX36" s="405"/>
      <c r="KQY36" s="405"/>
      <c r="KQZ36" s="405"/>
      <c r="KRA36" s="405"/>
      <c r="KRB36" s="405"/>
      <c r="KRC36" s="405"/>
      <c r="KRD36" s="405"/>
      <c r="KRE36" s="405"/>
      <c r="KRF36" s="405"/>
      <c r="KRG36" s="405"/>
      <c r="KRH36" s="405"/>
      <c r="KRI36" s="405"/>
      <c r="KRJ36" s="405"/>
      <c r="KRK36" s="405"/>
      <c r="KRL36" s="405"/>
      <c r="KRM36" s="405"/>
      <c r="KRN36" s="405"/>
      <c r="KRO36" s="405"/>
      <c r="KRP36" s="405"/>
      <c r="KRQ36" s="405"/>
      <c r="KRR36" s="405"/>
      <c r="KRS36" s="405"/>
      <c r="KRT36" s="405"/>
      <c r="KRU36" s="405"/>
      <c r="KRV36" s="405"/>
      <c r="KRW36" s="405"/>
      <c r="KRX36" s="405"/>
      <c r="KRY36" s="405"/>
      <c r="KRZ36" s="405"/>
      <c r="KSA36" s="405"/>
      <c r="KSB36" s="405"/>
      <c r="KSC36" s="405"/>
      <c r="KSD36" s="405"/>
      <c r="KSE36" s="405"/>
      <c r="KSF36" s="405"/>
      <c r="KSG36" s="405"/>
      <c r="KSH36" s="405"/>
      <c r="KSI36" s="405"/>
      <c r="KSJ36" s="405"/>
      <c r="KSK36" s="405"/>
      <c r="KSL36" s="405"/>
      <c r="KSM36" s="405"/>
      <c r="KSN36" s="405"/>
      <c r="KSO36" s="405"/>
      <c r="KSP36" s="405"/>
      <c r="KSQ36" s="405"/>
      <c r="KSR36" s="405"/>
      <c r="KSS36" s="405"/>
      <c r="KST36" s="405"/>
      <c r="KSU36" s="405"/>
      <c r="KSV36" s="405"/>
      <c r="KSW36" s="405"/>
      <c r="KSX36" s="405"/>
      <c r="KSY36" s="405"/>
      <c r="KSZ36" s="405"/>
      <c r="KTA36" s="405"/>
      <c r="KTB36" s="405"/>
      <c r="KTC36" s="405"/>
      <c r="KTD36" s="405"/>
      <c r="KTE36" s="405"/>
      <c r="KTF36" s="405"/>
      <c r="KTG36" s="405"/>
      <c r="KTH36" s="405"/>
      <c r="KTI36" s="405"/>
      <c r="KTJ36" s="405"/>
      <c r="KTK36" s="405"/>
      <c r="KTL36" s="405"/>
      <c r="KTM36" s="405"/>
      <c r="KTN36" s="405"/>
      <c r="KTO36" s="405"/>
      <c r="KTP36" s="405"/>
      <c r="KTQ36" s="405"/>
      <c r="KTR36" s="405"/>
      <c r="KTS36" s="405"/>
      <c r="KTT36" s="405"/>
      <c r="KTU36" s="405"/>
      <c r="KTV36" s="405"/>
      <c r="KTW36" s="405"/>
      <c r="KTX36" s="405"/>
      <c r="KTY36" s="405"/>
      <c r="KTZ36" s="405"/>
      <c r="KUA36" s="405"/>
      <c r="KUB36" s="405"/>
      <c r="KUC36" s="405"/>
      <c r="KUD36" s="405"/>
      <c r="KUE36" s="405"/>
      <c r="KUF36" s="405"/>
      <c r="KUG36" s="405"/>
      <c r="KUH36" s="405"/>
      <c r="KUI36" s="405"/>
      <c r="KUJ36" s="405"/>
      <c r="KUK36" s="405"/>
      <c r="KUL36" s="405"/>
      <c r="KUM36" s="405"/>
      <c r="KUN36" s="405"/>
      <c r="KUO36" s="405"/>
      <c r="KUP36" s="405"/>
      <c r="KUQ36" s="405"/>
      <c r="KUR36" s="405"/>
      <c r="KUS36" s="405"/>
      <c r="KUT36" s="405"/>
      <c r="KUU36" s="405"/>
      <c r="KUV36" s="405"/>
      <c r="KUW36" s="405"/>
      <c r="KUX36" s="405"/>
      <c r="KUY36" s="405"/>
      <c r="KUZ36" s="405"/>
      <c r="KVA36" s="405"/>
      <c r="KVB36" s="405"/>
      <c r="KVC36" s="405"/>
      <c r="KVD36" s="405"/>
      <c r="KVE36" s="405"/>
      <c r="KVF36" s="405"/>
      <c r="KVG36" s="405"/>
      <c r="KVH36" s="405"/>
      <c r="KVI36" s="405"/>
      <c r="KVJ36" s="405"/>
      <c r="KVK36" s="405"/>
      <c r="KVL36" s="405"/>
      <c r="KVM36" s="405"/>
      <c r="KVN36" s="405"/>
      <c r="KVO36" s="405"/>
      <c r="KVP36" s="405"/>
      <c r="KVQ36" s="405"/>
      <c r="KVR36" s="405"/>
      <c r="KVS36" s="405"/>
      <c r="KVT36" s="405"/>
      <c r="KVU36" s="405"/>
      <c r="KVV36" s="405"/>
      <c r="KVW36" s="405"/>
      <c r="KVX36" s="405"/>
      <c r="KVY36" s="405"/>
      <c r="KVZ36" s="405"/>
      <c r="KWA36" s="405"/>
      <c r="KWB36" s="405"/>
      <c r="KWC36" s="405"/>
      <c r="KWD36" s="405"/>
      <c r="KWE36" s="405"/>
      <c r="KWF36" s="405"/>
      <c r="KWG36" s="405"/>
      <c r="KWH36" s="405"/>
      <c r="KWI36" s="405"/>
      <c r="KWJ36" s="405"/>
      <c r="KWK36" s="405"/>
      <c r="KWL36" s="405"/>
      <c r="KWM36" s="405"/>
      <c r="KWN36" s="405"/>
      <c r="KWO36" s="405"/>
      <c r="KWP36" s="405"/>
      <c r="KWQ36" s="405"/>
      <c r="KWR36" s="405"/>
      <c r="KWS36" s="405"/>
      <c r="KWT36" s="405"/>
      <c r="KWU36" s="405"/>
      <c r="KWV36" s="405"/>
      <c r="KWW36" s="405"/>
      <c r="KWX36" s="405"/>
      <c r="KWY36" s="405"/>
      <c r="KWZ36" s="405"/>
      <c r="KXA36" s="405"/>
      <c r="KXB36" s="405"/>
      <c r="KXC36" s="405"/>
      <c r="KXD36" s="405"/>
      <c r="KXE36" s="405"/>
      <c r="KXF36" s="405"/>
      <c r="KXG36" s="405"/>
      <c r="KXH36" s="405"/>
      <c r="KXI36" s="405"/>
      <c r="KXJ36" s="405"/>
      <c r="KXK36" s="405"/>
      <c r="KXL36" s="405"/>
      <c r="KXM36" s="405"/>
      <c r="KXN36" s="405"/>
      <c r="KXO36" s="405"/>
      <c r="KXP36" s="405"/>
      <c r="KXQ36" s="405"/>
      <c r="KXR36" s="405"/>
      <c r="KXS36" s="405"/>
      <c r="KXT36" s="405"/>
      <c r="KXU36" s="405"/>
      <c r="KXV36" s="405"/>
      <c r="KXW36" s="405"/>
      <c r="KXX36" s="405"/>
      <c r="KXY36" s="405"/>
      <c r="KXZ36" s="405"/>
      <c r="KYA36" s="405"/>
      <c r="KYB36" s="405"/>
      <c r="KYC36" s="405"/>
      <c r="KYD36" s="405"/>
      <c r="KYE36" s="405"/>
      <c r="KYF36" s="405"/>
      <c r="KYG36" s="405"/>
      <c r="KYH36" s="405"/>
      <c r="KYI36" s="405"/>
      <c r="KYJ36" s="405"/>
      <c r="KYK36" s="405"/>
      <c r="KYL36" s="405"/>
      <c r="KYM36" s="405"/>
      <c r="KYN36" s="405"/>
      <c r="KYO36" s="405"/>
      <c r="KYP36" s="405"/>
      <c r="KYQ36" s="405"/>
      <c r="KYR36" s="405"/>
      <c r="KYS36" s="405"/>
      <c r="KYT36" s="405"/>
      <c r="KYU36" s="405"/>
      <c r="KYV36" s="405"/>
      <c r="KYW36" s="405"/>
      <c r="KYX36" s="405"/>
      <c r="KYY36" s="405"/>
      <c r="KYZ36" s="405"/>
      <c r="KZA36" s="405"/>
      <c r="KZB36" s="405"/>
      <c r="KZC36" s="405"/>
      <c r="KZD36" s="405"/>
      <c r="KZE36" s="405"/>
      <c r="KZF36" s="405"/>
      <c r="KZG36" s="405"/>
      <c r="KZH36" s="405"/>
      <c r="KZI36" s="405"/>
      <c r="KZJ36" s="405"/>
      <c r="KZK36" s="405"/>
      <c r="KZL36" s="405"/>
      <c r="KZM36" s="405"/>
      <c r="KZN36" s="405"/>
      <c r="KZO36" s="405"/>
      <c r="KZP36" s="405"/>
      <c r="KZQ36" s="405"/>
      <c r="KZR36" s="405"/>
      <c r="KZS36" s="405"/>
      <c r="KZT36" s="405"/>
      <c r="KZU36" s="405"/>
      <c r="KZV36" s="405"/>
      <c r="KZW36" s="405"/>
      <c r="KZX36" s="405"/>
      <c r="KZY36" s="405"/>
      <c r="KZZ36" s="405"/>
      <c r="LAA36" s="405"/>
      <c r="LAB36" s="405"/>
      <c r="LAC36" s="405"/>
      <c r="LAD36" s="405"/>
      <c r="LAE36" s="405"/>
      <c r="LAF36" s="405"/>
      <c r="LAG36" s="405"/>
      <c r="LAH36" s="405"/>
      <c r="LAI36" s="405"/>
      <c r="LAJ36" s="405"/>
      <c r="LAK36" s="405"/>
      <c r="LAL36" s="405"/>
      <c r="LAM36" s="405"/>
      <c r="LAN36" s="405"/>
      <c r="LAO36" s="405"/>
      <c r="LAP36" s="405"/>
      <c r="LAQ36" s="405"/>
      <c r="LAR36" s="405"/>
      <c r="LAS36" s="405"/>
      <c r="LAT36" s="405"/>
      <c r="LAU36" s="405"/>
      <c r="LAV36" s="405"/>
      <c r="LAW36" s="405"/>
      <c r="LAX36" s="405"/>
      <c r="LAY36" s="405"/>
      <c r="LAZ36" s="405"/>
      <c r="LBA36" s="405"/>
      <c r="LBB36" s="405"/>
      <c r="LBC36" s="405"/>
      <c r="LBD36" s="405"/>
      <c r="LBE36" s="405"/>
      <c r="LBF36" s="405"/>
      <c r="LBG36" s="405"/>
      <c r="LBH36" s="405"/>
      <c r="LBI36" s="405"/>
      <c r="LBJ36" s="405"/>
      <c r="LBK36" s="405"/>
      <c r="LBL36" s="405"/>
      <c r="LBM36" s="405"/>
      <c r="LBN36" s="405"/>
      <c r="LBO36" s="405"/>
      <c r="LBP36" s="405"/>
      <c r="LBQ36" s="405"/>
      <c r="LBR36" s="405"/>
      <c r="LBS36" s="405"/>
      <c r="LBT36" s="405"/>
      <c r="LBU36" s="405"/>
      <c r="LBV36" s="405"/>
      <c r="LBW36" s="405"/>
      <c r="LBX36" s="405"/>
      <c r="LBY36" s="405"/>
      <c r="LBZ36" s="405"/>
      <c r="LCA36" s="405"/>
      <c r="LCB36" s="405"/>
      <c r="LCC36" s="405"/>
      <c r="LCD36" s="405"/>
      <c r="LCE36" s="405"/>
      <c r="LCF36" s="405"/>
      <c r="LCG36" s="405"/>
      <c r="LCH36" s="405"/>
      <c r="LCI36" s="405"/>
      <c r="LCJ36" s="405"/>
      <c r="LCK36" s="405"/>
      <c r="LCL36" s="405"/>
      <c r="LCM36" s="405"/>
      <c r="LCN36" s="405"/>
      <c r="LCO36" s="405"/>
      <c r="LCP36" s="405"/>
      <c r="LCQ36" s="405"/>
      <c r="LCR36" s="405"/>
      <c r="LCS36" s="405"/>
      <c r="LCT36" s="405"/>
      <c r="LCU36" s="405"/>
      <c r="LCV36" s="405"/>
      <c r="LCW36" s="405"/>
      <c r="LCX36" s="405"/>
      <c r="LCY36" s="405"/>
      <c r="LCZ36" s="405"/>
      <c r="LDA36" s="405"/>
      <c r="LDB36" s="405"/>
      <c r="LDC36" s="405"/>
      <c r="LDD36" s="405"/>
      <c r="LDE36" s="405"/>
      <c r="LDF36" s="405"/>
      <c r="LDG36" s="405"/>
      <c r="LDH36" s="405"/>
      <c r="LDI36" s="405"/>
      <c r="LDJ36" s="405"/>
      <c r="LDK36" s="405"/>
      <c r="LDL36" s="405"/>
      <c r="LDM36" s="405"/>
      <c r="LDN36" s="405"/>
      <c r="LDO36" s="405"/>
      <c r="LDP36" s="405"/>
      <c r="LDQ36" s="405"/>
      <c r="LDR36" s="405"/>
      <c r="LDS36" s="405"/>
      <c r="LDT36" s="405"/>
      <c r="LDU36" s="405"/>
      <c r="LDV36" s="405"/>
      <c r="LDW36" s="405"/>
      <c r="LDX36" s="405"/>
      <c r="LDY36" s="405"/>
      <c r="LDZ36" s="405"/>
      <c r="LEA36" s="405"/>
      <c r="LEB36" s="405"/>
      <c r="LEC36" s="405"/>
      <c r="LED36" s="405"/>
      <c r="LEE36" s="405"/>
      <c r="LEF36" s="405"/>
      <c r="LEG36" s="405"/>
      <c r="LEH36" s="405"/>
      <c r="LEI36" s="405"/>
      <c r="LEJ36" s="405"/>
      <c r="LEK36" s="405"/>
      <c r="LEL36" s="405"/>
      <c r="LEM36" s="405"/>
      <c r="LEN36" s="405"/>
      <c r="LEO36" s="405"/>
      <c r="LEP36" s="405"/>
      <c r="LEQ36" s="405"/>
      <c r="LER36" s="405"/>
      <c r="LES36" s="405"/>
      <c r="LET36" s="405"/>
      <c r="LEU36" s="405"/>
      <c r="LEV36" s="405"/>
      <c r="LEW36" s="405"/>
      <c r="LEX36" s="405"/>
      <c r="LEY36" s="405"/>
      <c r="LEZ36" s="405"/>
      <c r="LFA36" s="405"/>
      <c r="LFB36" s="405"/>
      <c r="LFC36" s="405"/>
      <c r="LFD36" s="405"/>
      <c r="LFE36" s="405"/>
      <c r="LFF36" s="405"/>
      <c r="LFG36" s="405"/>
      <c r="LFH36" s="405"/>
      <c r="LFI36" s="405"/>
      <c r="LFJ36" s="405"/>
      <c r="LFK36" s="405"/>
      <c r="LFL36" s="405"/>
      <c r="LFM36" s="405"/>
      <c r="LFN36" s="405"/>
      <c r="LFO36" s="405"/>
      <c r="LFP36" s="405"/>
      <c r="LFQ36" s="405"/>
      <c r="LFR36" s="405"/>
      <c r="LFS36" s="405"/>
      <c r="LFT36" s="405"/>
      <c r="LFU36" s="405"/>
      <c r="LFV36" s="405"/>
      <c r="LFW36" s="405"/>
      <c r="LFX36" s="405"/>
      <c r="LFY36" s="405"/>
      <c r="LFZ36" s="405"/>
      <c r="LGA36" s="405"/>
      <c r="LGB36" s="405"/>
      <c r="LGC36" s="405"/>
      <c r="LGD36" s="405"/>
      <c r="LGE36" s="405"/>
      <c r="LGF36" s="405"/>
      <c r="LGG36" s="405"/>
      <c r="LGH36" s="405"/>
      <c r="LGI36" s="405"/>
      <c r="LGJ36" s="405"/>
      <c r="LGK36" s="405"/>
      <c r="LGL36" s="405"/>
      <c r="LGM36" s="405"/>
      <c r="LGN36" s="405"/>
      <c r="LGO36" s="405"/>
      <c r="LGP36" s="405"/>
      <c r="LGQ36" s="405"/>
      <c r="LGR36" s="405"/>
      <c r="LGS36" s="405"/>
      <c r="LGT36" s="405"/>
      <c r="LGU36" s="405"/>
      <c r="LGV36" s="405"/>
      <c r="LGW36" s="405"/>
      <c r="LGX36" s="405"/>
      <c r="LGY36" s="405"/>
      <c r="LGZ36" s="405"/>
      <c r="LHA36" s="405"/>
      <c r="LHB36" s="405"/>
      <c r="LHC36" s="405"/>
      <c r="LHD36" s="405"/>
      <c r="LHE36" s="405"/>
      <c r="LHF36" s="405"/>
      <c r="LHG36" s="405"/>
      <c r="LHH36" s="405"/>
      <c r="LHI36" s="405"/>
      <c r="LHJ36" s="405"/>
      <c r="LHK36" s="405"/>
      <c r="LHL36" s="405"/>
      <c r="LHM36" s="405"/>
      <c r="LHN36" s="405"/>
      <c r="LHO36" s="405"/>
      <c r="LHP36" s="405"/>
      <c r="LHQ36" s="405"/>
      <c r="LHR36" s="405"/>
      <c r="LHS36" s="405"/>
      <c r="LHT36" s="405"/>
      <c r="LHU36" s="405"/>
      <c r="LHV36" s="405"/>
      <c r="LHW36" s="405"/>
      <c r="LHX36" s="405"/>
      <c r="LHY36" s="405"/>
      <c r="LHZ36" s="405"/>
      <c r="LIA36" s="405"/>
      <c r="LIB36" s="405"/>
      <c r="LIC36" s="405"/>
      <c r="LID36" s="405"/>
      <c r="LIE36" s="405"/>
      <c r="LIF36" s="405"/>
      <c r="LIG36" s="405"/>
      <c r="LIH36" s="405"/>
      <c r="LII36" s="405"/>
      <c r="LIJ36" s="405"/>
      <c r="LIK36" s="405"/>
      <c r="LIL36" s="405"/>
      <c r="LIM36" s="405"/>
      <c r="LIN36" s="405"/>
      <c r="LIO36" s="405"/>
      <c r="LIP36" s="405"/>
      <c r="LIQ36" s="405"/>
      <c r="LIR36" s="405"/>
      <c r="LIS36" s="405"/>
      <c r="LIT36" s="405"/>
      <c r="LIU36" s="405"/>
      <c r="LIV36" s="405"/>
      <c r="LIW36" s="405"/>
      <c r="LIX36" s="405"/>
      <c r="LIY36" s="405"/>
      <c r="LIZ36" s="405"/>
      <c r="LJA36" s="405"/>
      <c r="LJB36" s="405"/>
      <c r="LJC36" s="405"/>
      <c r="LJD36" s="405"/>
      <c r="LJE36" s="405"/>
      <c r="LJF36" s="405"/>
      <c r="LJG36" s="405"/>
      <c r="LJH36" s="405"/>
      <c r="LJI36" s="405"/>
      <c r="LJJ36" s="405"/>
      <c r="LJK36" s="405"/>
      <c r="LJL36" s="405"/>
      <c r="LJM36" s="405"/>
      <c r="LJN36" s="405"/>
      <c r="LJO36" s="405"/>
      <c r="LJP36" s="405"/>
      <c r="LJQ36" s="405"/>
      <c r="LJR36" s="405"/>
      <c r="LJS36" s="405"/>
      <c r="LJT36" s="405"/>
      <c r="LJU36" s="405"/>
      <c r="LJV36" s="405"/>
      <c r="LJW36" s="405"/>
      <c r="LJX36" s="405"/>
      <c r="LJY36" s="405"/>
      <c r="LJZ36" s="405"/>
      <c r="LKA36" s="405"/>
      <c r="LKB36" s="405"/>
      <c r="LKC36" s="405"/>
      <c r="LKD36" s="405"/>
      <c r="LKE36" s="405"/>
      <c r="LKF36" s="405"/>
      <c r="LKG36" s="405"/>
      <c r="LKH36" s="405"/>
      <c r="LKI36" s="405"/>
      <c r="LKJ36" s="405"/>
      <c r="LKK36" s="405"/>
      <c r="LKL36" s="405"/>
      <c r="LKM36" s="405"/>
      <c r="LKN36" s="405"/>
      <c r="LKO36" s="405"/>
      <c r="LKP36" s="405"/>
      <c r="LKQ36" s="405"/>
      <c r="LKR36" s="405"/>
      <c r="LKS36" s="405"/>
      <c r="LKT36" s="405"/>
      <c r="LKU36" s="405"/>
      <c r="LKV36" s="405"/>
      <c r="LKW36" s="405"/>
      <c r="LKX36" s="405"/>
      <c r="LKY36" s="405"/>
      <c r="LKZ36" s="405"/>
      <c r="LLA36" s="405"/>
      <c r="LLB36" s="405"/>
      <c r="LLC36" s="405"/>
      <c r="LLD36" s="405"/>
      <c r="LLE36" s="405"/>
      <c r="LLF36" s="405"/>
      <c r="LLG36" s="405"/>
      <c r="LLH36" s="405"/>
      <c r="LLI36" s="405"/>
      <c r="LLJ36" s="405"/>
      <c r="LLK36" s="405"/>
      <c r="LLL36" s="405"/>
      <c r="LLM36" s="405"/>
      <c r="LLN36" s="405"/>
      <c r="LLO36" s="405"/>
      <c r="LLP36" s="405"/>
      <c r="LLQ36" s="405"/>
      <c r="LLR36" s="405"/>
      <c r="LLS36" s="405"/>
      <c r="LLT36" s="405"/>
      <c r="LLU36" s="405"/>
      <c r="LLV36" s="405"/>
      <c r="LLW36" s="405"/>
      <c r="LLX36" s="405"/>
      <c r="LLY36" s="405"/>
      <c r="LLZ36" s="405"/>
      <c r="LMA36" s="405"/>
      <c r="LMB36" s="405"/>
      <c r="LMC36" s="405"/>
      <c r="LMD36" s="405"/>
      <c r="LME36" s="405"/>
      <c r="LMF36" s="405"/>
      <c r="LMG36" s="405"/>
      <c r="LMH36" s="405"/>
      <c r="LMI36" s="405"/>
      <c r="LMJ36" s="405"/>
      <c r="LMK36" s="405"/>
      <c r="LML36" s="405"/>
      <c r="LMM36" s="405"/>
      <c r="LMN36" s="405"/>
      <c r="LMO36" s="405"/>
      <c r="LMP36" s="405"/>
      <c r="LMQ36" s="405"/>
      <c r="LMR36" s="405"/>
      <c r="LMS36" s="405"/>
      <c r="LMT36" s="405"/>
      <c r="LMU36" s="405"/>
      <c r="LMV36" s="405"/>
      <c r="LMW36" s="405"/>
      <c r="LMX36" s="405"/>
      <c r="LMY36" s="405"/>
      <c r="LMZ36" s="405"/>
      <c r="LNA36" s="405"/>
      <c r="LNB36" s="405"/>
      <c r="LNC36" s="405"/>
      <c r="LND36" s="405"/>
      <c r="LNE36" s="405"/>
      <c r="LNF36" s="405"/>
      <c r="LNG36" s="405"/>
      <c r="LNH36" s="405"/>
      <c r="LNI36" s="405"/>
      <c r="LNJ36" s="405"/>
      <c r="LNK36" s="405"/>
      <c r="LNL36" s="405"/>
      <c r="LNM36" s="405"/>
      <c r="LNN36" s="405"/>
      <c r="LNO36" s="405"/>
      <c r="LNP36" s="405"/>
      <c r="LNQ36" s="405"/>
      <c r="LNR36" s="405"/>
      <c r="LNS36" s="405"/>
      <c r="LNT36" s="405"/>
      <c r="LNU36" s="405"/>
      <c r="LNV36" s="405"/>
      <c r="LNW36" s="405"/>
      <c r="LNX36" s="405"/>
      <c r="LNY36" s="405"/>
      <c r="LNZ36" s="405"/>
      <c r="LOA36" s="405"/>
      <c r="LOB36" s="405"/>
      <c r="LOC36" s="405"/>
      <c r="LOD36" s="405"/>
      <c r="LOE36" s="405"/>
      <c r="LOF36" s="405"/>
      <c r="LOG36" s="405"/>
      <c r="LOH36" s="405"/>
      <c r="LOI36" s="405"/>
      <c r="LOJ36" s="405"/>
      <c r="LOK36" s="405"/>
      <c r="LOL36" s="405"/>
      <c r="LOM36" s="405"/>
      <c r="LON36" s="405"/>
      <c r="LOO36" s="405"/>
      <c r="LOP36" s="405"/>
      <c r="LOQ36" s="405"/>
      <c r="LOR36" s="405"/>
      <c r="LOS36" s="405"/>
      <c r="LOT36" s="405"/>
      <c r="LOU36" s="405"/>
      <c r="LOV36" s="405"/>
      <c r="LOW36" s="405"/>
      <c r="LOX36" s="405"/>
      <c r="LOY36" s="405"/>
      <c r="LOZ36" s="405"/>
      <c r="LPA36" s="405"/>
      <c r="LPB36" s="405"/>
      <c r="LPC36" s="405"/>
      <c r="LPD36" s="405"/>
      <c r="LPE36" s="405"/>
      <c r="LPF36" s="405"/>
      <c r="LPG36" s="405"/>
      <c r="LPH36" s="405"/>
      <c r="LPI36" s="405"/>
      <c r="LPJ36" s="405"/>
      <c r="LPK36" s="405"/>
      <c r="LPL36" s="405"/>
      <c r="LPM36" s="405"/>
      <c r="LPN36" s="405"/>
      <c r="LPO36" s="405"/>
      <c r="LPP36" s="405"/>
      <c r="LPQ36" s="405"/>
      <c r="LPR36" s="405"/>
      <c r="LPS36" s="405"/>
      <c r="LPT36" s="405"/>
      <c r="LPU36" s="405"/>
      <c r="LPV36" s="405"/>
      <c r="LPW36" s="405"/>
      <c r="LPX36" s="405"/>
      <c r="LPY36" s="405"/>
      <c r="LPZ36" s="405"/>
      <c r="LQA36" s="405"/>
      <c r="LQB36" s="405"/>
      <c r="LQC36" s="405"/>
      <c r="LQD36" s="405"/>
      <c r="LQE36" s="405"/>
      <c r="LQF36" s="405"/>
      <c r="LQG36" s="405"/>
      <c r="LQH36" s="405"/>
      <c r="LQI36" s="405"/>
      <c r="LQJ36" s="405"/>
      <c r="LQK36" s="405"/>
      <c r="LQL36" s="405"/>
      <c r="LQM36" s="405"/>
      <c r="LQN36" s="405"/>
      <c r="LQO36" s="405"/>
      <c r="LQP36" s="405"/>
      <c r="LQQ36" s="405"/>
      <c r="LQR36" s="405"/>
      <c r="LQS36" s="405"/>
      <c r="LQT36" s="405"/>
      <c r="LQU36" s="405"/>
      <c r="LQV36" s="405"/>
      <c r="LQW36" s="405"/>
      <c r="LQX36" s="405"/>
      <c r="LQY36" s="405"/>
      <c r="LQZ36" s="405"/>
      <c r="LRA36" s="405"/>
      <c r="LRB36" s="405"/>
      <c r="LRC36" s="405"/>
      <c r="LRD36" s="405"/>
      <c r="LRE36" s="405"/>
      <c r="LRF36" s="405"/>
      <c r="LRG36" s="405"/>
      <c r="LRH36" s="405"/>
      <c r="LRI36" s="405"/>
      <c r="LRJ36" s="405"/>
      <c r="LRK36" s="405"/>
      <c r="LRL36" s="405"/>
      <c r="LRM36" s="405"/>
      <c r="LRN36" s="405"/>
      <c r="LRO36" s="405"/>
      <c r="LRP36" s="405"/>
      <c r="LRQ36" s="405"/>
      <c r="LRR36" s="405"/>
      <c r="LRS36" s="405"/>
      <c r="LRT36" s="405"/>
      <c r="LRU36" s="405"/>
      <c r="LRV36" s="405"/>
      <c r="LRW36" s="405"/>
      <c r="LRX36" s="405"/>
      <c r="LRY36" s="405"/>
      <c r="LRZ36" s="405"/>
      <c r="LSA36" s="405"/>
      <c r="LSB36" s="405"/>
      <c r="LSC36" s="405"/>
      <c r="LSD36" s="405"/>
      <c r="LSE36" s="405"/>
      <c r="LSF36" s="405"/>
      <c r="LSG36" s="405"/>
      <c r="LSH36" s="405"/>
      <c r="LSI36" s="405"/>
      <c r="LSJ36" s="405"/>
      <c r="LSK36" s="405"/>
      <c r="LSL36" s="405"/>
      <c r="LSM36" s="405"/>
      <c r="LSN36" s="405"/>
      <c r="LSO36" s="405"/>
      <c r="LSP36" s="405"/>
      <c r="LSQ36" s="405"/>
      <c r="LSR36" s="405"/>
      <c r="LSS36" s="405"/>
      <c r="LST36" s="405"/>
      <c r="LSU36" s="405"/>
      <c r="LSV36" s="405"/>
      <c r="LSW36" s="405"/>
      <c r="LSX36" s="405"/>
      <c r="LSY36" s="405"/>
      <c r="LSZ36" s="405"/>
      <c r="LTA36" s="405"/>
      <c r="LTB36" s="405"/>
      <c r="LTC36" s="405"/>
      <c r="LTD36" s="405"/>
      <c r="LTE36" s="405"/>
      <c r="LTF36" s="405"/>
      <c r="LTG36" s="405"/>
      <c r="LTH36" s="405"/>
      <c r="LTI36" s="405"/>
      <c r="LTJ36" s="405"/>
      <c r="LTK36" s="405"/>
      <c r="LTL36" s="405"/>
      <c r="LTM36" s="405"/>
      <c r="LTN36" s="405"/>
      <c r="LTO36" s="405"/>
      <c r="LTP36" s="405"/>
      <c r="LTQ36" s="405"/>
      <c r="LTR36" s="405"/>
      <c r="LTS36" s="405"/>
      <c r="LTT36" s="405"/>
      <c r="LTU36" s="405"/>
      <c r="LTV36" s="405"/>
      <c r="LTW36" s="405"/>
      <c r="LTX36" s="405"/>
      <c r="LTY36" s="405"/>
      <c r="LTZ36" s="405"/>
      <c r="LUA36" s="405"/>
      <c r="LUB36" s="405"/>
      <c r="LUC36" s="405"/>
      <c r="LUD36" s="405"/>
      <c r="LUE36" s="405"/>
      <c r="LUF36" s="405"/>
      <c r="LUG36" s="405"/>
      <c r="LUH36" s="405"/>
      <c r="LUI36" s="405"/>
      <c r="LUJ36" s="405"/>
      <c r="LUK36" s="405"/>
      <c r="LUL36" s="405"/>
      <c r="LUM36" s="405"/>
      <c r="LUN36" s="405"/>
      <c r="LUO36" s="405"/>
      <c r="LUP36" s="405"/>
      <c r="LUQ36" s="405"/>
      <c r="LUR36" s="405"/>
      <c r="LUS36" s="405"/>
      <c r="LUT36" s="405"/>
      <c r="LUU36" s="405"/>
      <c r="LUV36" s="405"/>
      <c r="LUW36" s="405"/>
      <c r="LUX36" s="405"/>
      <c r="LUY36" s="405"/>
      <c r="LUZ36" s="405"/>
      <c r="LVA36" s="405"/>
      <c r="LVB36" s="405"/>
      <c r="LVC36" s="405"/>
      <c r="LVD36" s="405"/>
      <c r="LVE36" s="405"/>
      <c r="LVF36" s="405"/>
      <c r="LVG36" s="405"/>
      <c r="LVH36" s="405"/>
      <c r="LVI36" s="405"/>
      <c r="LVJ36" s="405"/>
      <c r="LVK36" s="405"/>
      <c r="LVL36" s="405"/>
      <c r="LVM36" s="405"/>
      <c r="LVN36" s="405"/>
      <c r="LVO36" s="405"/>
      <c r="LVP36" s="405"/>
      <c r="LVQ36" s="405"/>
      <c r="LVR36" s="405"/>
      <c r="LVS36" s="405"/>
      <c r="LVT36" s="405"/>
      <c r="LVU36" s="405"/>
      <c r="LVV36" s="405"/>
      <c r="LVW36" s="405"/>
      <c r="LVX36" s="405"/>
      <c r="LVY36" s="405"/>
      <c r="LVZ36" s="405"/>
      <c r="LWA36" s="405"/>
      <c r="LWB36" s="405"/>
      <c r="LWC36" s="405"/>
      <c r="LWD36" s="405"/>
      <c r="LWE36" s="405"/>
      <c r="LWF36" s="405"/>
      <c r="LWG36" s="405"/>
      <c r="LWH36" s="405"/>
      <c r="LWI36" s="405"/>
      <c r="LWJ36" s="405"/>
      <c r="LWK36" s="405"/>
      <c r="LWL36" s="405"/>
      <c r="LWM36" s="405"/>
      <c r="LWN36" s="405"/>
      <c r="LWO36" s="405"/>
      <c r="LWP36" s="405"/>
      <c r="LWQ36" s="405"/>
      <c r="LWR36" s="405"/>
      <c r="LWS36" s="405"/>
      <c r="LWT36" s="405"/>
      <c r="LWU36" s="405"/>
      <c r="LWV36" s="405"/>
      <c r="LWW36" s="405"/>
      <c r="LWX36" s="405"/>
      <c r="LWY36" s="405"/>
      <c r="LWZ36" s="405"/>
      <c r="LXA36" s="405"/>
      <c r="LXB36" s="405"/>
      <c r="LXC36" s="405"/>
      <c r="LXD36" s="405"/>
      <c r="LXE36" s="405"/>
      <c r="LXF36" s="405"/>
      <c r="LXG36" s="405"/>
      <c r="LXH36" s="405"/>
      <c r="LXI36" s="405"/>
      <c r="LXJ36" s="405"/>
      <c r="LXK36" s="405"/>
      <c r="LXL36" s="405"/>
      <c r="LXM36" s="405"/>
      <c r="LXN36" s="405"/>
      <c r="LXO36" s="405"/>
      <c r="LXP36" s="405"/>
      <c r="LXQ36" s="405"/>
      <c r="LXR36" s="405"/>
      <c r="LXS36" s="405"/>
      <c r="LXT36" s="405"/>
      <c r="LXU36" s="405"/>
      <c r="LXV36" s="405"/>
      <c r="LXW36" s="405"/>
      <c r="LXX36" s="405"/>
      <c r="LXY36" s="405"/>
      <c r="LXZ36" s="405"/>
      <c r="LYA36" s="405"/>
      <c r="LYB36" s="405"/>
      <c r="LYC36" s="405"/>
      <c r="LYD36" s="405"/>
      <c r="LYE36" s="405"/>
      <c r="LYF36" s="405"/>
      <c r="LYG36" s="405"/>
      <c r="LYH36" s="405"/>
      <c r="LYI36" s="405"/>
      <c r="LYJ36" s="405"/>
      <c r="LYK36" s="405"/>
      <c r="LYL36" s="405"/>
      <c r="LYM36" s="405"/>
      <c r="LYN36" s="405"/>
      <c r="LYO36" s="405"/>
      <c r="LYP36" s="405"/>
      <c r="LYQ36" s="405"/>
      <c r="LYR36" s="405"/>
      <c r="LYS36" s="405"/>
      <c r="LYT36" s="405"/>
      <c r="LYU36" s="405"/>
      <c r="LYV36" s="405"/>
      <c r="LYW36" s="405"/>
      <c r="LYX36" s="405"/>
      <c r="LYY36" s="405"/>
      <c r="LYZ36" s="405"/>
      <c r="LZA36" s="405"/>
      <c r="LZB36" s="405"/>
      <c r="LZC36" s="405"/>
      <c r="LZD36" s="405"/>
      <c r="LZE36" s="405"/>
      <c r="LZF36" s="405"/>
      <c r="LZG36" s="405"/>
      <c r="LZH36" s="405"/>
      <c r="LZI36" s="405"/>
      <c r="LZJ36" s="405"/>
      <c r="LZK36" s="405"/>
      <c r="LZL36" s="405"/>
      <c r="LZM36" s="405"/>
      <c r="LZN36" s="405"/>
      <c r="LZO36" s="405"/>
      <c r="LZP36" s="405"/>
      <c r="LZQ36" s="405"/>
      <c r="LZR36" s="405"/>
      <c r="LZS36" s="405"/>
      <c r="LZT36" s="405"/>
      <c r="LZU36" s="405"/>
      <c r="LZV36" s="405"/>
      <c r="LZW36" s="405"/>
      <c r="LZX36" s="405"/>
      <c r="LZY36" s="405"/>
      <c r="LZZ36" s="405"/>
      <c r="MAA36" s="405"/>
      <c r="MAB36" s="405"/>
      <c r="MAC36" s="405"/>
      <c r="MAD36" s="405"/>
      <c r="MAE36" s="405"/>
      <c r="MAF36" s="405"/>
      <c r="MAG36" s="405"/>
      <c r="MAH36" s="405"/>
      <c r="MAI36" s="405"/>
      <c r="MAJ36" s="405"/>
      <c r="MAK36" s="405"/>
      <c r="MAL36" s="405"/>
      <c r="MAM36" s="405"/>
      <c r="MAN36" s="405"/>
      <c r="MAO36" s="405"/>
      <c r="MAP36" s="405"/>
      <c r="MAQ36" s="405"/>
      <c r="MAR36" s="405"/>
      <c r="MAS36" s="405"/>
      <c r="MAT36" s="405"/>
      <c r="MAU36" s="405"/>
      <c r="MAV36" s="405"/>
      <c r="MAW36" s="405"/>
      <c r="MAX36" s="405"/>
      <c r="MAY36" s="405"/>
      <c r="MAZ36" s="405"/>
      <c r="MBA36" s="405"/>
      <c r="MBB36" s="405"/>
      <c r="MBC36" s="405"/>
      <c r="MBD36" s="405"/>
      <c r="MBE36" s="405"/>
      <c r="MBF36" s="405"/>
      <c r="MBG36" s="405"/>
      <c r="MBH36" s="405"/>
      <c r="MBI36" s="405"/>
      <c r="MBJ36" s="405"/>
      <c r="MBK36" s="405"/>
      <c r="MBL36" s="405"/>
      <c r="MBM36" s="405"/>
      <c r="MBN36" s="405"/>
      <c r="MBO36" s="405"/>
      <c r="MBP36" s="405"/>
      <c r="MBQ36" s="405"/>
      <c r="MBR36" s="405"/>
      <c r="MBS36" s="405"/>
      <c r="MBT36" s="405"/>
      <c r="MBU36" s="405"/>
      <c r="MBV36" s="405"/>
      <c r="MBW36" s="405"/>
      <c r="MBX36" s="405"/>
      <c r="MBY36" s="405"/>
      <c r="MBZ36" s="405"/>
      <c r="MCA36" s="405"/>
      <c r="MCB36" s="405"/>
      <c r="MCC36" s="405"/>
      <c r="MCD36" s="405"/>
      <c r="MCE36" s="405"/>
      <c r="MCF36" s="405"/>
      <c r="MCG36" s="405"/>
      <c r="MCH36" s="405"/>
      <c r="MCI36" s="405"/>
      <c r="MCJ36" s="405"/>
      <c r="MCK36" s="405"/>
      <c r="MCL36" s="405"/>
      <c r="MCM36" s="405"/>
      <c r="MCN36" s="405"/>
      <c r="MCO36" s="405"/>
      <c r="MCP36" s="405"/>
      <c r="MCQ36" s="405"/>
      <c r="MCR36" s="405"/>
      <c r="MCS36" s="405"/>
      <c r="MCT36" s="405"/>
      <c r="MCU36" s="405"/>
      <c r="MCV36" s="405"/>
      <c r="MCW36" s="405"/>
      <c r="MCX36" s="405"/>
      <c r="MCY36" s="405"/>
      <c r="MCZ36" s="405"/>
      <c r="MDA36" s="405"/>
      <c r="MDB36" s="405"/>
      <c r="MDC36" s="405"/>
      <c r="MDD36" s="405"/>
      <c r="MDE36" s="405"/>
      <c r="MDF36" s="405"/>
      <c r="MDG36" s="405"/>
      <c r="MDH36" s="405"/>
      <c r="MDI36" s="405"/>
      <c r="MDJ36" s="405"/>
      <c r="MDK36" s="405"/>
      <c r="MDL36" s="405"/>
      <c r="MDM36" s="405"/>
      <c r="MDN36" s="405"/>
      <c r="MDO36" s="405"/>
      <c r="MDP36" s="405"/>
      <c r="MDQ36" s="405"/>
      <c r="MDR36" s="405"/>
      <c r="MDS36" s="405"/>
      <c r="MDT36" s="405"/>
      <c r="MDU36" s="405"/>
      <c r="MDV36" s="405"/>
      <c r="MDW36" s="405"/>
      <c r="MDX36" s="405"/>
      <c r="MDY36" s="405"/>
      <c r="MDZ36" s="405"/>
      <c r="MEA36" s="405"/>
      <c r="MEB36" s="405"/>
      <c r="MEC36" s="405"/>
      <c r="MED36" s="405"/>
      <c r="MEE36" s="405"/>
      <c r="MEF36" s="405"/>
      <c r="MEG36" s="405"/>
      <c r="MEH36" s="405"/>
      <c r="MEI36" s="405"/>
      <c r="MEJ36" s="405"/>
      <c r="MEK36" s="405"/>
      <c r="MEL36" s="405"/>
      <c r="MEM36" s="405"/>
      <c r="MEN36" s="405"/>
      <c r="MEO36" s="405"/>
      <c r="MEP36" s="405"/>
      <c r="MEQ36" s="405"/>
      <c r="MER36" s="405"/>
      <c r="MES36" s="405"/>
      <c r="MET36" s="405"/>
      <c r="MEU36" s="405"/>
      <c r="MEV36" s="405"/>
      <c r="MEW36" s="405"/>
      <c r="MEX36" s="405"/>
      <c r="MEY36" s="405"/>
      <c r="MEZ36" s="405"/>
      <c r="MFA36" s="405"/>
      <c r="MFB36" s="405"/>
      <c r="MFC36" s="405"/>
      <c r="MFD36" s="405"/>
      <c r="MFE36" s="405"/>
      <c r="MFF36" s="405"/>
      <c r="MFG36" s="405"/>
      <c r="MFH36" s="405"/>
      <c r="MFI36" s="405"/>
      <c r="MFJ36" s="405"/>
      <c r="MFK36" s="405"/>
      <c r="MFL36" s="405"/>
      <c r="MFM36" s="405"/>
      <c r="MFN36" s="405"/>
      <c r="MFO36" s="405"/>
      <c r="MFP36" s="405"/>
      <c r="MFQ36" s="405"/>
      <c r="MFR36" s="405"/>
      <c r="MFS36" s="405"/>
      <c r="MFT36" s="405"/>
      <c r="MFU36" s="405"/>
      <c r="MFV36" s="405"/>
      <c r="MFW36" s="405"/>
      <c r="MFX36" s="405"/>
      <c r="MFY36" s="405"/>
      <c r="MFZ36" s="405"/>
      <c r="MGA36" s="405"/>
      <c r="MGB36" s="405"/>
      <c r="MGC36" s="405"/>
      <c r="MGD36" s="405"/>
      <c r="MGE36" s="405"/>
      <c r="MGF36" s="405"/>
      <c r="MGG36" s="405"/>
      <c r="MGH36" s="405"/>
      <c r="MGI36" s="405"/>
      <c r="MGJ36" s="405"/>
      <c r="MGK36" s="405"/>
      <c r="MGL36" s="405"/>
      <c r="MGM36" s="405"/>
      <c r="MGN36" s="405"/>
      <c r="MGO36" s="405"/>
      <c r="MGP36" s="405"/>
      <c r="MGQ36" s="405"/>
      <c r="MGR36" s="405"/>
      <c r="MGS36" s="405"/>
      <c r="MGT36" s="405"/>
      <c r="MGU36" s="405"/>
      <c r="MGV36" s="405"/>
      <c r="MGW36" s="405"/>
      <c r="MGX36" s="405"/>
      <c r="MGY36" s="405"/>
      <c r="MGZ36" s="405"/>
      <c r="MHA36" s="405"/>
      <c r="MHB36" s="405"/>
      <c r="MHC36" s="405"/>
      <c r="MHD36" s="405"/>
      <c r="MHE36" s="405"/>
      <c r="MHF36" s="405"/>
      <c r="MHG36" s="405"/>
      <c r="MHH36" s="405"/>
      <c r="MHI36" s="405"/>
      <c r="MHJ36" s="405"/>
      <c r="MHK36" s="405"/>
      <c r="MHL36" s="405"/>
      <c r="MHM36" s="405"/>
      <c r="MHN36" s="405"/>
      <c r="MHO36" s="405"/>
      <c r="MHP36" s="405"/>
      <c r="MHQ36" s="405"/>
      <c r="MHR36" s="405"/>
      <c r="MHS36" s="405"/>
      <c r="MHT36" s="405"/>
      <c r="MHU36" s="405"/>
      <c r="MHV36" s="405"/>
      <c r="MHW36" s="405"/>
      <c r="MHX36" s="405"/>
      <c r="MHY36" s="405"/>
      <c r="MHZ36" s="405"/>
      <c r="MIA36" s="405"/>
      <c r="MIB36" s="405"/>
      <c r="MIC36" s="405"/>
      <c r="MID36" s="405"/>
      <c r="MIE36" s="405"/>
      <c r="MIF36" s="405"/>
      <c r="MIG36" s="405"/>
      <c r="MIH36" s="405"/>
      <c r="MII36" s="405"/>
      <c r="MIJ36" s="405"/>
      <c r="MIK36" s="405"/>
      <c r="MIL36" s="405"/>
      <c r="MIM36" s="405"/>
      <c r="MIN36" s="405"/>
      <c r="MIO36" s="405"/>
      <c r="MIP36" s="405"/>
      <c r="MIQ36" s="405"/>
      <c r="MIR36" s="405"/>
      <c r="MIS36" s="405"/>
      <c r="MIT36" s="405"/>
      <c r="MIU36" s="405"/>
      <c r="MIV36" s="405"/>
      <c r="MIW36" s="405"/>
      <c r="MIX36" s="405"/>
      <c r="MIY36" s="405"/>
      <c r="MIZ36" s="405"/>
      <c r="MJA36" s="405"/>
      <c r="MJB36" s="405"/>
      <c r="MJC36" s="405"/>
      <c r="MJD36" s="405"/>
      <c r="MJE36" s="405"/>
      <c r="MJF36" s="405"/>
      <c r="MJG36" s="405"/>
      <c r="MJH36" s="405"/>
      <c r="MJI36" s="405"/>
      <c r="MJJ36" s="405"/>
      <c r="MJK36" s="405"/>
      <c r="MJL36" s="405"/>
      <c r="MJM36" s="405"/>
      <c r="MJN36" s="405"/>
      <c r="MJO36" s="405"/>
      <c r="MJP36" s="405"/>
      <c r="MJQ36" s="405"/>
      <c r="MJR36" s="405"/>
      <c r="MJS36" s="405"/>
      <c r="MJT36" s="405"/>
      <c r="MJU36" s="405"/>
      <c r="MJV36" s="405"/>
      <c r="MJW36" s="405"/>
      <c r="MJX36" s="405"/>
      <c r="MJY36" s="405"/>
      <c r="MJZ36" s="405"/>
      <c r="MKA36" s="405"/>
      <c r="MKB36" s="405"/>
      <c r="MKC36" s="405"/>
      <c r="MKD36" s="405"/>
      <c r="MKE36" s="405"/>
      <c r="MKF36" s="405"/>
      <c r="MKG36" s="405"/>
      <c r="MKH36" s="405"/>
      <c r="MKI36" s="405"/>
      <c r="MKJ36" s="405"/>
      <c r="MKK36" s="405"/>
      <c r="MKL36" s="405"/>
      <c r="MKM36" s="405"/>
      <c r="MKN36" s="405"/>
      <c r="MKO36" s="405"/>
      <c r="MKP36" s="405"/>
      <c r="MKQ36" s="405"/>
      <c r="MKR36" s="405"/>
      <c r="MKS36" s="405"/>
      <c r="MKT36" s="405"/>
      <c r="MKU36" s="405"/>
      <c r="MKV36" s="405"/>
      <c r="MKW36" s="405"/>
      <c r="MKX36" s="405"/>
      <c r="MKY36" s="405"/>
      <c r="MKZ36" s="405"/>
      <c r="MLA36" s="405"/>
      <c r="MLB36" s="405"/>
      <c r="MLC36" s="405"/>
      <c r="MLD36" s="405"/>
      <c r="MLE36" s="405"/>
      <c r="MLF36" s="405"/>
      <c r="MLG36" s="405"/>
      <c r="MLH36" s="405"/>
      <c r="MLI36" s="405"/>
      <c r="MLJ36" s="405"/>
      <c r="MLK36" s="405"/>
      <c r="MLL36" s="405"/>
      <c r="MLM36" s="405"/>
      <c r="MLN36" s="405"/>
      <c r="MLO36" s="405"/>
      <c r="MLP36" s="405"/>
      <c r="MLQ36" s="405"/>
      <c r="MLR36" s="405"/>
      <c r="MLS36" s="405"/>
      <c r="MLT36" s="405"/>
      <c r="MLU36" s="405"/>
      <c r="MLV36" s="405"/>
      <c r="MLW36" s="405"/>
      <c r="MLX36" s="405"/>
      <c r="MLY36" s="405"/>
      <c r="MLZ36" s="405"/>
      <c r="MMA36" s="405"/>
      <c r="MMB36" s="405"/>
      <c r="MMC36" s="405"/>
      <c r="MMD36" s="405"/>
      <c r="MME36" s="405"/>
      <c r="MMF36" s="405"/>
      <c r="MMG36" s="405"/>
      <c r="MMH36" s="405"/>
      <c r="MMI36" s="405"/>
      <c r="MMJ36" s="405"/>
      <c r="MMK36" s="405"/>
      <c r="MML36" s="405"/>
      <c r="MMM36" s="405"/>
      <c r="MMN36" s="405"/>
      <c r="MMO36" s="405"/>
      <c r="MMP36" s="405"/>
      <c r="MMQ36" s="405"/>
      <c r="MMR36" s="405"/>
      <c r="MMS36" s="405"/>
      <c r="MMT36" s="405"/>
      <c r="MMU36" s="405"/>
      <c r="MMV36" s="405"/>
      <c r="MMW36" s="405"/>
      <c r="MMX36" s="405"/>
      <c r="MMY36" s="405"/>
      <c r="MMZ36" s="405"/>
      <c r="MNA36" s="405"/>
      <c r="MNB36" s="405"/>
      <c r="MNC36" s="405"/>
      <c r="MND36" s="405"/>
      <c r="MNE36" s="405"/>
      <c r="MNF36" s="405"/>
      <c r="MNG36" s="405"/>
      <c r="MNH36" s="405"/>
      <c r="MNI36" s="405"/>
      <c r="MNJ36" s="405"/>
      <c r="MNK36" s="405"/>
      <c r="MNL36" s="405"/>
      <c r="MNM36" s="405"/>
      <c r="MNN36" s="405"/>
      <c r="MNO36" s="405"/>
      <c r="MNP36" s="405"/>
      <c r="MNQ36" s="405"/>
      <c r="MNR36" s="405"/>
      <c r="MNS36" s="405"/>
      <c r="MNT36" s="405"/>
      <c r="MNU36" s="405"/>
      <c r="MNV36" s="405"/>
      <c r="MNW36" s="405"/>
      <c r="MNX36" s="405"/>
      <c r="MNY36" s="405"/>
      <c r="MNZ36" s="405"/>
      <c r="MOA36" s="405"/>
      <c r="MOB36" s="405"/>
      <c r="MOC36" s="405"/>
      <c r="MOD36" s="405"/>
      <c r="MOE36" s="405"/>
      <c r="MOF36" s="405"/>
      <c r="MOG36" s="405"/>
      <c r="MOH36" s="405"/>
      <c r="MOI36" s="405"/>
      <c r="MOJ36" s="405"/>
      <c r="MOK36" s="405"/>
      <c r="MOL36" s="405"/>
      <c r="MOM36" s="405"/>
      <c r="MON36" s="405"/>
      <c r="MOO36" s="405"/>
      <c r="MOP36" s="405"/>
      <c r="MOQ36" s="405"/>
      <c r="MOR36" s="405"/>
      <c r="MOS36" s="405"/>
      <c r="MOT36" s="405"/>
      <c r="MOU36" s="405"/>
      <c r="MOV36" s="405"/>
      <c r="MOW36" s="405"/>
      <c r="MOX36" s="405"/>
      <c r="MOY36" s="405"/>
      <c r="MOZ36" s="405"/>
      <c r="MPA36" s="405"/>
      <c r="MPB36" s="405"/>
      <c r="MPC36" s="405"/>
      <c r="MPD36" s="405"/>
      <c r="MPE36" s="405"/>
      <c r="MPF36" s="405"/>
      <c r="MPG36" s="405"/>
      <c r="MPH36" s="405"/>
      <c r="MPI36" s="405"/>
      <c r="MPJ36" s="405"/>
      <c r="MPK36" s="405"/>
      <c r="MPL36" s="405"/>
      <c r="MPM36" s="405"/>
      <c r="MPN36" s="405"/>
      <c r="MPO36" s="405"/>
      <c r="MPP36" s="405"/>
      <c r="MPQ36" s="405"/>
      <c r="MPR36" s="405"/>
      <c r="MPS36" s="405"/>
      <c r="MPT36" s="405"/>
      <c r="MPU36" s="405"/>
      <c r="MPV36" s="405"/>
      <c r="MPW36" s="405"/>
      <c r="MPX36" s="405"/>
      <c r="MPY36" s="405"/>
      <c r="MPZ36" s="405"/>
      <c r="MQA36" s="405"/>
      <c r="MQB36" s="405"/>
      <c r="MQC36" s="405"/>
      <c r="MQD36" s="405"/>
      <c r="MQE36" s="405"/>
      <c r="MQF36" s="405"/>
      <c r="MQG36" s="405"/>
      <c r="MQH36" s="405"/>
      <c r="MQI36" s="405"/>
      <c r="MQJ36" s="405"/>
      <c r="MQK36" s="405"/>
      <c r="MQL36" s="405"/>
      <c r="MQM36" s="405"/>
      <c r="MQN36" s="405"/>
      <c r="MQO36" s="405"/>
      <c r="MQP36" s="405"/>
      <c r="MQQ36" s="405"/>
      <c r="MQR36" s="405"/>
      <c r="MQS36" s="405"/>
      <c r="MQT36" s="405"/>
      <c r="MQU36" s="405"/>
      <c r="MQV36" s="405"/>
      <c r="MQW36" s="405"/>
      <c r="MQX36" s="405"/>
      <c r="MQY36" s="405"/>
      <c r="MQZ36" s="405"/>
      <c r="MRA36" s="405"/>
      <c r="MRB36" s="405"/>
      <c r="MRC36" s="405"/>
      <c r="MRD36" s="405"/>
      <c r="MRE36" s="405"/>
      <c r="MRF36" s="405"/>
      <c r="MRG36" s="405"/>
      <c r="MRH36" s="405"/>
      <c r="MRI36" s="405"/>
      <c r="MRJ36" s="405"/>
      <c r="MRK36" s="405"/>
      <c r="MRL36" s="405"/>
      <c r="MRM36" s="405"/>
      <c r="MRN36" s="405"/>
      <c r="MRO36" s="405"/>
      <c r="MRP36" s="405"/>
      <c r="MRQ36" s="405"/>
      <c r="MRR36" s="405"/>
      <c r="MRS36" s="405"/>
      <c r="MRT36" s="405"/>
      <c r="MRU36" s="405"/>
      <c r="MRV36" s="405"/>
      <c r="MRW36" s="405"/>
      <c r="MRX36" s="405"/>
      <c r="MRY36" s="405"/>
      <c r="MRZ36" s="405"/>
      <c r="MSA36" s="405"/>
      <c r="MSB36" s="405"/>
      <c r="MSC36" s="405"/>
      <c r="MSD36" s="405"/>
      <c r="MSE36" s="405"/>
      <c r="MSF36" s="405"/>
      <c r="MSG36" s="405"/>
      <c r="MSH36" s="405"/>
      <c r="MSI36" s="405"/>
      <c r="MSJ36" s="405"/>
      <c r="MSK36" s="405"/>
      <c r="MSL36" s="405"/>
      <c r="MSM36" s="405"/>
      <c r="MSN36" s="405"/>
      <c r="MSO36" s="405"/>
      <c r="MSP36" s="405"/>
      <c r="MSQ36" s="405"/>
      <c r="MSR36" s="405"/>
      <c r="MSS36" s="405"/>
      <c r="MST36" s="405"/>
      <c r="MSU36" s="405"/>
      <c r="MSV36" s="405"/>
      <c r="MSW36" s="405"/>
      <c r="MSX36" s="405"/>
      <c r="MSY36" s="405"/>
      <c r="MSZ36" s="405"/>
      <c r="MTA36" s="405"/>
      <c r="MTB36" s="405"/>
      <c r="MTC36" s="405"/>
      <c r="MTD36" s="405"/>
      <c r="MTE36" s="405"/>
      <c r="MTF36" s="405"/>
      <c r="MTG36" s="405"/>
      <c r="MTH36" s="405"/>
      <c r="MTI36" s="405"/>
      <c r="MTJ36" s="405"/>
      <c r="MTK36" s="405"/>
      <c r="MTL36" s="405"/>
      <c r="MTM36" s="405"/>
      <c r="MTN36" s="405"/>
      <c r="MTO36" s="405"/>
      <c r="MTP36" s="405"/>
      <c r="MTQ36" s="405"/>
      <c r="MTR36" s="405"/>
      <c r="MTS36" s="405"/>
      <c r="MTT36" s="405"/>
      <c r="MTU36" s="405"/>
      <c r="MTV36" s="405"/>
      <c r="MTW36" s="405"/>
      <c r="MTX36" s="405"/>
      <c r="MTY36" s="405"/>
      <c r="MTZ36" s="405"/>
      <c r="MUA36" s="405"/>
      <c r="MUB36" s="405"/>
      <c r="MUC36" s="405"/>
      <c r="MUD36" s="405"/>
      <c r="MUE36" s="405"/>
      <c r="MUF36" s="405"/>
      <c r="MUG36" s="405"/>
      <c r="MUH36" s="405"/>
      <c r="MUI36" s="405"/>
      <c r="MUJ36" s="405"/>
      <c r="MUK36" s="405"/>
      <c r="MUL36" s="405"/>
      <c r="MUM36" s="405"/>
      <c r="MUN36" s="405"/>
      <c r="MUO36" s="405"/>
      <c r="MUP36" s="405"/>
      <c r="MUQ36" s="405"/>
      <c r="MUR36" s="405"/>
      <c r="MUS36" s="405"/>
      <c r="MUT36" s="405"/>
      <c r="MUU36" s="405"/>
      <c r="MUV36" s="405"/>
      <c r="MUW36" s="405"/>
      <c r="MUX36" s="405"/>
      <c r="MUY36" s="405"/>
      <c r="MUZ36" s="405"/>
      <c r="MVA36" s="405"/>
      <c r="MVB36" s="405"/>
      <c r="MVC36" s="405"/>
      <c r="MVD36" s="405"/>
      <c r="MVE36" s="405"/>
      <c r="MVF36" s="405"/>
      <c r="MVG36" s="405"/>
      <c r="MVH36" s="405"/>
      <c r="MVI36" s="405"/>
      <c r="MVJ36" s="405"/>
      <c r="MVK36" s="405"/>
      <c r="MVL36" s="405"/>
      <c r="MVM36" s="405"/>
      <c r="MVN36" s="405"/>
      <c r="MVO36" s="405"/>
      <c r="MVP36" s="405"/>
      <c r="MVQ36" s="405"/>
      <c r="MVR36" s="405"/>
      <c r="MVS36" s="405"/>
      <c r="MVT36" s="405"/>
      <c r="MVU36" s="405"/>
      <c r="MVV36" s="405"/>
      <c r="MVW36" s="405"/>
      <c r="MVX36" s="405"/>
      <c r="MVY36" s="405"/>
      <c r="MVZ36" s="405"/>
      <c r="MWA36" s="405"/>
      <c r="MWB36" s="405"/>
      <c r="MWC36" s="405"/>
      <c r="MWD36" s="405"/>
      <c r="MWE36" s="405"/>
      <c r="MWF36" s="405"/>
      <c r="MWG36" s="405"/>
      <c r="MWH36" s="405"/>
      <c r="MWI36" s="405"/>
      <c r="MWJ36" s="405"/>
      <c r="MWK36" s="405"/>
      <c r="MWL36" s="405"/>
      <c r="MWM36" s="405"/>
      <c r="MWN36" s="405"/>
      <c r="MWO36" s="405"/>
      <c r="MWP36" s="405"/>
      <c r="MWQ36" s="405"/>
      <c r="MWR36" s="405"/>
      <c r="MWS36" s="405"/>
      <c r="MWT36" s="405"/>
      <c r="MWU36" s="405"/>
      <c r="MWV36" s="405"/>
      <c r="MWW36" s="405"/>
      <c r="MWX36" s="405"/>
      <c r="MWY36" s="405"/>
      <c r="MWZ36" s="405"/>
      <c r="MXA36" s="405"/>
      <c r="MXB36" s="405"/>
      <c r="MXC36" s="405"/>
      <c r="MXD36" s="405"/>
      <c r="MXE36" s="405"/>
      <c r="MXF36" s="405"/>
      <c r="MXG36" s="405"/>
      <c r="MXH36" s="405"/>
      <c r="MXI36" s="405"/>
      <c r="MXJ36" s="405"/>
      <c r="MXK36" s="405"/>
      <c r="MXL36" s="405"/>
      <c r="MXM36" s="405"/>
      <c r="MXN36" s="405"/>
      <c r="MXO36" s="405"/>
      <c r="MXP36" s="405"/>
      <c r="MXQ36" s="405"/>
      <c r="MXR36" s="405"/>
      <c r="MXS36" s="405"/>
      <c r="MXT36" s="405"/>
      <c r="MXU36" s="405"/>
      <c r="MXV36" s="405"/>
      <c r="MXW36" s="405"/>
      <c r="MXX36" s="405"/>
      <c r="MXY36" s="405"/>
      <c r="MXZ36" s="405"/>
      <c r="MYA36" s="405"/>
      <c r="MYB36" s="405"/>
      <c r="MYC36" s="405"/>
      <c r="MYD36" s="405"/>
      <c r="MYE36" s="405"/>
      <c r="MYF36" s="405"/>
      <c r="MYG36" s="405"/>
      <c r="MYH36" s="405"/>
      <c r="MYI36" s="405"/>
      <c r="MYJ36" s="405"/>
      <c r="MYK36" s="405"/>
      <c r="MYL36" s="405"/>
      <c r="MYM36" s="405"/>
      <c r="MYN36" s="405"/>
      <c r="MYO36" s="405"/>
      <c r="MYP36" s="405"/>
      <c r="MYQ36" s="405"/>
      <c r="MYR36" s="405"/>
      <c r="MYS36" s="405"/>
      <c r="MYT36" s="405"/>
      <c r="MYU36" s="405"/>
      <c r="MYV36" s="405"/>
      <c r="MYW36" s="405"/>
      <c r="MYX36" s="405"/>
      <c r="MYY36" s="405"/>
      <c r="MYZ36" s="405"/>
      <c r="MZA36" s="405"/>
      <c r="MZB36" s="405"/>
      <c r="MZC36" s="405"/>
      <c r="MZD36" s="405"/>
      <c r="MZE36" s="405"/>
      <c r="MZF36" s="405"/>
      <c r="MZG36" s="405"/>
      <c r="MZH36" s="405"/>
      <c r="MZI36" s="405"/>
      <c r="MZJ36" s="405"/>
      <c r="MZK36" s="405"/>
      <c r="MZL36" s="405"/>
      <c r="MZM36" s="405"/>
      <c r="MZN36" s="405"/>
      <c r="MZO36" s="405"/>
      <c r="MZP36" s="405"/>
      <c r="MZQ36" s="405"/>
      <c r="MZR36" s="405"/>
      <c r="MZS36" s="405"/>
      <c r="MZT36" s="405"/>
      <c r="MZU36" s="405"/>
      <c r="MZV36" s="405"/>
      <c r="MZW36" s="405"/>
      <c r="MZX36" s="405"/>
      <c r="MZY36" s="405"/>
      <c r="MZZ36" s="405"/>
      <c r="NAA36" s="405"/>
      <c r="NAB36" s="405"/>
      <c r="NAC36" s="405"/>
      <c r="NAD36" s="405"/>
      <c r="NAE36" s="405"/>
      <c r="NAF36" s="405"/>
      <c r="NAG36" s="405"/>
      <c r="NAH36" s="405"/>
      <c r="NAI36" s="405"/>
      <c r="NAJ36" s="405"/>
      <c r="NAK36" s="405"/>
      <c r="NAL36" s="405"/>
      <c r="NAM36" s="405"/>
      <c r="NAN36" s="405"/>
      <c r="NAO36" s="405"/>
      <c r="NAP36" s="405"/>
      <c r="NAQ36" s="405"/>
      <c r="NAR36" s="405"/>
      <c r="NAS36" s="405"/>
      <c r="NAT36" s="405"/>
      <c r="NAU36" s="405"/>
      <c r="NAV36" s="405"/>
      <c r="NAW36" s="405"/>
      <c r="NAX36" s="405"/>
      <c r="NAY36" s="405"/>
      <c r="NAZ36" s="405"/>
      <c r="NBA36" s="405"/>
      <c r="NBB36" s="405"/>
      <c r="NBC36" s="405"/>
      <c r="NBD36" s="405"/>
      <c r="NBE36" s="405"/>
      <c r="NBF36" s="405"/>
      <c r="NBG36" s="405"/>
      <c r="NBH36" s="405"/>
      <c r="NBI36" s="405"/>
      <c r="NBJ36" s="405"/>
      <c r="NBK36" s="405"/>
      <c r="NBL36" s="405"/>
      <c r="NBM36" s="405"/>
      <c r="NBN36" s="405"/>
      <c r="NBO36" s="405"/>
      <c r="NBP36" s="405"/>
      <c r="NBQ36" s="405"/>
      <c r="NBR36" s="405"/>
      <c r="NBS36" s="405"/>
      <c r="NBT36" s="405"/>
      <c r="NBU36" s="405"/>
      <c r="NBV36" s="405"/>
      <c r="NBW36" s="405"/>
      <c r="NBX36" s="405"/>
      <c r="NBY36" s="405"/>
      <c r="NBZ36" s="405"/>
      <c r="NCA36" s="405"/>
      <c r="NCB36" s="405"/>
      <c r="NCC36" s="405"/>
      <c r="NCD36" s="405"/>
      <c r="NCE36" s="405"/>
      <c r="NCF36" s="405"/>
      <c r="NCG36" s="405"/>
      <c r="NCH36" s="405"/>
      <c r="NCI36" s="405"/>
      <c r="NCJ36" s="405"/>
      <c r="NCK36" s="405"/>
      <c r="NCL36" s="405"/>
      <c r="NCM36" s="405"/>
      <c r="NCN36" s="405"/>
      <c r="NCO36" s="405"/>
      <c r="NCP36" s="405"/>
      <c r="NCQ36" s="405"/>
      <c r="NCR36" s="405"/>
      <c r="NCS36" s="405"/>
      <c r="NCT36" s="405"/>
      <c r="NCU36" s="405"/>
      <c r="NCV36" s="405"/>
      <c r="NCW36" s="405"/>
      <c r="NCX36" s="405"/>
      <c r="NCY36" s="405"/>
      <c r="NCZ36" s="405"/>
      <c r="NDA36" s="405"/>
      <c r="NDB36" s="405"/>
      <c r="NDC36" s="405"/>
      <c r="NDD36" s="405"/>
      <c r="NDE36" s="405"/>
      <c r="NDF36" s="405"/>
      <c r="NDG36" s="405"/>
      <c r="NDH36" s="405"/>
      <c r="NDI36" s="405"/>
      <c r="NDJ36" s="405"/>
      <c r="NDK36" s="405"/>
      <c r="NDL36" s="405"/>
      <c r="NDM36" s="405"/>
      <c r="NDN36" s="405"/>
      <c r="NDO36" s="405"/>
      <c r="NDP36" s="405"/>
      <c r="NDQ36" s="405"/>
      <c r="NDR36" s="405"/>
      <c r="NDS36" s="405"/>
      <c r="NDT36" s="405"/>
      <c r="NDU36" s="405"/>
      <c r="NDV36" s="405"/>
      <c r="NDW36" s="405"/>
      <c r="NDX36" s="405"/>
      <c r="NDY36" s="405"/>
      <c r="NDZ36" s="405"/>
      <c r="NEA36" s="405"/>
      <c r="NEB36" s="405"/>
      <c r="NEC36" s="405"/>
      <c r="NED36" s="405"/>
      <c r="NEE36" s="405"/>
      <c r="NEF36" s="405"/>
      <c r="NEG36" s="405"/>
      <c r="NEH36" s="405"/>
      <c r="NEI36" s="405"/>
      <c r="NEJ36" s="405"/>
      <c r="NEK36" s="405"/>
      <c r="NEL36" s="405"/>
      <c r="NEM36" s="405"/>
      <c r="NEN36" s="405"/>
      <c r="NEO36" s="405"/>
      <c r="NEP36" s="405"/>
      <c r="NEQ36" s="405"/>
      <c r="NER36" s="405"/>
      <c r="NES36" s="405"/>
      <c r="NET36" s="405"/>
      <c r="NEU36" s="405"/>
      <c r="NEV36" s="405"/>
      <c r="NEW36" s="405"/>
      <c r="NEX36" s="405"/>
      <c r="NEY36" s="405"/>
      <c r="NEZ36" s="405"/>
      <c r="NFA36" s="405"/>
      <c r="NFB36" s="405"/>
      <c r="NFC36" s="405"/>
      <c r="NFD36" s="405"/>
      <c r="NFE36" s="405"/>
      <c r="NFF36" s="405"/>
      <c r="NFG36" s="405"/>
      <c r="NFH36" s="405"/>
      <c r="NFI36" s="405"/>
      <c r="NFJ36" s="405"/>
      <c r="NFK36" s="405"/>
      <c r="NFL36" s="405"/>
      <c r="NFM36" s="405"/>
      <c r="NFN36" s="405"/>
      <c r="NFO36" s="405"/>
      <c r="NFP36" s="405"/>
      <c r="NFQ36" s="405"/>
      <c r="NFR36" s="405"/>
      <c r="NFS36" s="405"/>
      <c r="NFT36" s="405"/>
      <c r="NFU36" s="405"/>
      <c r="NFV36" s="405"/>
      <c r="NFW36" s="405"/>
      <c r="NFX36" s="405"/>
      <c r="NFY36" s="405"/>
      <c r="NFZ36" s="405"/>
      <c r="NGA36" s="405"/>
      <c r="NGB36" s="405"/>
      <c r="NGC36" s="405"/>
      <c r="NGD36" s="405"/>
      <c r="NGE36" s="405"/>
      <c r="NGF36" s="405"/>
      <c r="NGG36" s="405"/>
      <c r="NGH36" s="405"/>
      <c r="NGI36" s="405"/>
      <c r="NGJ36" s="405"/>
      <c r="NGK36" s="405"/>
      <c r="NGL36" s="405"/>
      <c r="NGM36" s="405"/>
      <c r="NGN36" s="405"/>
      <c r="NGO36" s="405"/>
      <c r="NGP36" s="405"/>
      <c r="NGQ36" s="405"/>
      <c r="NGR36" s="405"/>
      <c r="NGS36" s="405"/>
      <c r="NGT36" s="405"/>
      <c r="NGU36" s="405"/>
      <c r="NGV36" s="405"/>
      <c r="NGW36" s="405"/>
      <c r="NGX36" s="405"/>
      <c r="NGY36" s="405"/>
      <c r="NGZ36" s="405"/>
      <c r="NHA36" s="405"/>
      <c r="NHB36" s="405"/>
      <c r="NHC36" s="405"/>
      <c r="NHD36" s="405"/>
      <c r="NHE36" s="405"/>
      <c r="NHF36" s="405"/>
      <c r="NHG36" s="405"/>
      <c r="NHH36" s="405"/>
      <c r="NHI36" s="405"/>
      <c r="NHJ36" s="405"/>
      <c r="NHK36" s="405"/>
      <c r="NHL36" s="405"/>
      <c r="NHM36" s="405"/>
      <c r="NHN36" s="405"/>
      <c r="NHO36" s="405"/>
      <c r="NHP36" s="405"/>
      <c r="NHQ36" s="405"/>
      <c r="NHR36" s="405"/>
      <c r="NHS36" s="405"/>
      <c r="NHT36" s="405"/>
      <c r="NHU36" s="405"/>
      <c r="NHV36" s="405"/>
      <c r="NHW36" s="405"/>
      <c r="NHX36" s="405"/>
      <c r="NHY36" s="405"/>
      <c r="NHZ36" s="405"/>
      <c r="NIA36" s="405"/>
      <c r="NIB36" s="405"/>
      <c r="NIC36" s="405"/>
      <c r="NID36" s="405"/>
      <c r="NIE36" s="405"/>
      <c r="NIF36" s="405"/>
      <c r="NIG36" s="405"/>
      <c r="NIH36" s="405"/>
      <c r="NII36" s="405"/>
      <c r="NIJ36" s="405"/>
      <c r="NIK36" s="405"/>
      <c r="NIL36" s="405"/>
      <c r="NIM36" s="405"/>
      <c r="NIN36" s="405"/>
      <c r="NIO36" s="405"/>
      <c r="NIP36" s="405"/>
      <c r="NIQ36" s="405"/>
      <c r="NIR36" s="405"/>
      <c r="NIS36" s="405"/>
      <c r="NIT36" s="405"/>
      <c r="NIU36" s="405"/>
      <c r="NIV36" s="405"/>
      <c r="NIW36" s="405"/>
      <c r="NIX36" s="405"/>
      <c r="NIY36" s="405"/>
      <c r="NIZ36" s="405"/>
      <c r="NJA36" s="405"/>
      <c r="NJB36" s="405"/>
      <c r="NJC36" s="405"/>
      <c r="NJD36" s="405"/>
      <c r="NJE36" s="405"/>
      <c r="NJF36" s="405"/>
      <c r="NJG36" s="405"/>
      <c r="NJH36" s="405"/>
      <c r="NJI36" s="405"/>
      <c r="NJJ36" s="405"/>
      <c r="NJK36" s="405"/>
      <c r="NJL36" s="405"/>
      <c r="NJM36" s="405"/>
      <c r="NJN36" s="405"/>
      <c r="NJO36" s="405"/>
      <c r="NJP36" s="405"/>
      <c r="NJQ36" s="405"/>
      <c r="NJR36" s="405"/>
      <c r="NJS36" s="405"/>
      <c r="NJT36" s="405"/>
      <c r="NJU36" s="405"/>
      <c r="NJV36" s="405"/>
      <c r="NJW36" s="405"/>
      <c r="NJX36" s="405"/>
      <c r="NJY36" s="405"/>
      <c r="NJZ36" s="405"/>
      <c r="NKA36" s="405"/>
      <c r="NKB36" s="405"/>
      <c r="NKC36" s="405"/>
      <c r="NKD36" s="405"/>
      <c r="NKE36" s="405"/>
      <c r="NKF36" s="405"/>
      <c r="NKG36" s="405"/>
      <c r="NKH36" s="405"/>
      <c r="NKI36" s="405"/>
      <c r="NKJ36" s="405"/>
      <c r="NKK36" s="405"/>
      <c r="NKL36" s="405"/>
      <c r="NKM36" s="405"/>
      <c r="NKN36" s="405"/>
      <c r="NKO36" s="405"/>
      <c r="NKP36" s="405"/>
      <c r="NKQ36" s="405"/>
      <c r="NKR36" s="405"/>
      <c r="NKS36" s="405"/>
      <c r="NKT36" s="405"/>
      <c r="NKU36" s="405"/>
      <c r="NKV36" s="405"/>
      <c r="NKW36" s="405"/>
      <c r="NKX36" s="405"/>
      <c r="NKY36" s="405"/>
      <c r="NKZ36" s="405"/>
      <c r="NLA36" s="405"/>
      <c r="NLB36" s="405"/>
      <c r="NLC36" s="405"/>
      <c r="NLD36" s="405"/>
      <c r="NLE36" s="405"/>
      <c r="NLF36" s="405"/>
      <c r="NLG36" s="405"/>
      <c r="NLH36" s="405"/>
      <c r="NLI36" s="405"/>
      <c r="NLJ36" s="405"/>
      <c r="NLK36" s="405"/>
      <c r="NLL36" s="405"/>
      <c r="NLM36" s="405"/>
      <c r="NLN36" s="405"/>
      <c r="NLO36" s="405"/>
      <c r="NLP36" s="405"/>
      <c r="NLQ36" s="405"/>
      <c r="NLR36" s="405"/>
      <c r="NLS36" s="405"/>
      <c r="NLT36" s="405"/>
      <c r="NLU36" s="405"/>
      <c r="NLV36" s="405"/>
      <c r="NLW36" s="405"/>
      <c r="NLX36" s="405"/>
      <c r="NLY36" s="405"/>
      <c r="NLZ36" s="405"/>
      <c r="NMA36" s="405"/>
      <c r="NMB36" s="405"/>
      <c r="NMC36" s="405"/>
      <c r="NMD36" s="405"/>
      <c r="NME36" s="405"/>
      <c r="NMF36" s="405"/>
      <c r="NMG36" s="405"/>
      <c r="NMH36" s="405"/>
      <c r="NMI36" s="405"/>
      <c r="NMJ36" s="405"/>
      <c r="NMK36" s="405"/>
      <c r="NML36" s="405"/>
      <c r="NMM36" s="405"/>
      <c r="NMN36" s="405"/>
      <c r="NMO36" s="405"/>
      <c r="NMP36" s="405"/>
      <c r="NMQ36" s="405"/>
      <c r="NMR36" s="405"/>
      <c r="NMS36" s="405"/>
      <c r="NMT36" s="405"/>
      <c r="NMU36" s="405"/>
      <c r="NMV36" s="405"/>
      <c r="NMW36" s="405"/>
      <c r="NMX36" s="405"/>
      <c r="NMY36" s="405"/>
      <c r="NMZ36" s="405"/>
      <c r="NNA36" s="405"/>
      <c r="NNB36" s="405"/>
      <c r="NNC36" s="405"/>
      <c r="NND36" s="405"/>
      <c r="NNE36" s="405"/>
      <c r="NNF36" s="405"/>
      <c r="NNG36" s="405"/>
      <c r="NNH36" s="405"/>
      <c r="NNI36" s="405"/>
      <c r="NNJ36" s="405"/>
      <c r="NNK36" s="405"/>
      <c r="NNL36" s="405"/>
      <c r="NNM36" s="405"/>
      <c r="NNN36" s="405"/>
      <c r="NNO36" s="405"/>
      <c r="NNP36" s="405"/>
      <c r="NNQ36" s="405"/>
      <c r="NNR36" s="405"/>
      <c r="NNS36" s="405"/>
      <c r="NNT36" s="405"/>
      <c r="NNU36" s="405"/>
      <c r="NNV36" s="405"/>
      <c r="NNW36" s="405"/>
      <c r="NNX36" s="405"/>
      <c r="NNY36" s="405"/>
      <c r="NNZ36" s="405"/>
      <c r="NOA36" s="405"/>
      <c r="NOB36" s="405"/>
      <c r="NOC36" s="405"/>
      <c r="NOD36" s="405"/>
      <c r="NOE36" s="405"/>
      <c r="NOF36" s="405"/>
      <c r="NOG36" s="405"/>
      <c r="NOH36" s="405"/>
      <c r="NOI36" s="405"/>
      <c r="NOJ36" s="405"/>
      <c r="NOK36" s="405"/>
      <c r="NOL36" s="405"/>
      <c r="NOM36" s="405"/>
      <c r="NON36" s="405"/>
      <c r="NOO36" s="405"/>
      <c r="NOP36" s="405"/>
      <c r="NOQ36" s="405"/>
      <c r="NOR36" s="405"/>
      <c r="NOS36" s="405"/>
      <c r="NOT36" s="405"/>
      <c r="NOU36" s="405"/>
      <c r="NOV36" s="405"/>
      <c r="NOW36" s="405"/>
      <c r="NOX36" s="405"/>
      <c r="NOY36" s="405"/>
      <c r="NOZ36" s="405"/>
      <c r="NPA36" s="405"/>
      <c r="NPB36" s="405"/>
      <c r="NPC36" s="405"/>
      <c r="NPD36" s="405"/>
      <c r="NPE36" s="405"/>
      <c r="NPF36" s="405"/>
      <c r="NPG36" s="405"/>
      <c r="NPH36" s="405"/>
      <c r="NPI36" s="405"/>
      <c r="NPJ36" s="405"/>
      <c r="NPK36" s="405"/>
      <c r="NPL36" s="405"/>
      <c r="NPM36" s="405"/>
      <c r="NPN36" s="405"/>
      <c r="NPO36" s="405"/>
      <c r="NPP36" s="405"/>
      <c r="NPQ36" s="405"/>
      <c r="NPR36" s="405"/>
      <c r="NPS36" s="405"/>
      <c r="NPT36" s="405"/>
      <c r="NPU36" s="405"/>
      <c r="NPV36" s="405"/>
      <c r="NPW36" s="405"/>
      <c r="NPX36" s="405"/>
      <c r="NPY36" s="405"/>
      <c r="NPZ36" s="405"/>
      <c r="NQA36" s="405"/>
      <c r="NQB36" s="405"/>
      <c r="NQC36" s="405"/>
      <c r="NQD36" s="405"/>
      <c r="NQE36" s="405"/>
      <c r="NQF36" s="405"/>
      <c r="NQG36" s="405"/>
      <c r="NQH36" s="405"/>
      <c r="NQI36" s="405"/>
      <c r="NQJ36" s="405"/>
      <c r="NQK36" s="405"/>
      <c r="NQL36" s="405"/>
      <c r="NQM36" s="405"/>
      <c r="NQN36" s="405"/>
      <c r="NQO36" s="405"/>
      <c r="NQP36" s="405"/>
      <c r="NQQ36" s="405"/>
      <c r="NQR36" s="405"/>
      <c r="NQS36" s="405"/>
      <c r="NQT36" s="405"/>
      <c r="NQU36" s="405"/>
      <c r="NQV36" s="405"/>
      <c r="NQW36" s="405"/>
      <c r="NQX36" s="405"/>
      <c r="NQY36" s="405"/>
      <c r="NQZ36" s="405"/>
      <c r="NRA36" s="405"/>
      <c r="NRB36" s="405"/>
      <c r="NRC36" s="405"/>
      <c r="NRD36" s="405"/>
      <c r="NRE36" s="405"/>
      <c r="NRF36" s="405"/>
      <c r="NRG36" s="405"/>
      <c r="NRH36" s="405"/>
      <c r="NRI36" s="405"/>
      <c r="NRJ36" s="405"/>
      <c r="NRK36" s="405"/>
      <c r="NRL36" s="405"/>
      <c r="NRM36" s="405"/>
      <c r="NRN36" s="405"/>
      <c r="NRO36" s="405"/>
      <c r="NRP36" s="405"/>
      <c r="NRQ36" s="405"/>
      <c r="NRR36" s="405"/>
      <c r="NRS36" s="405"/>
      <c r="NRT36" s="405"/>
      <c r="NRU36" s="405"/>
      <c r="NRV36" s="405"/>
      <c r="NRW36" s="405"/>
      <c r="NRX36" s="405"/>
      <c r="NRY36" s="405"/>
      <c r="NRZ36" s="405"/>
      <c r="NSA36" s="405"/>
      <c r="NSB36" s="405"/>
      <c r="NSC36" s="405"/>
      <c r="NSD36" s="405"/>
      <c r="NSE36" s="405"/>
      <c r="NSF36" s="405"/>
      <c r="NSG36" s="405"/>
      <c r="NSH36" s="405"/>
      <c r="NSI36" s="405"/>
      <c r="NSJ36" s="405"/>
      <c r="NSK36" s="405"/>
      <c r="NSL36" s="405"/>
      <c r="NSM36" s="405"/>
      <c r="NSN36" s="405"/>
      <c r="NSO36" s="405"/>
      <c r="NSP36" s="405"/>
      <c r="NSQ36" s="405"/>
      <c r="NSR36" s="405"/>
      <c r="NSS36" s="405"/>
      <c r="NST36" s="405"/>
      <c r="NSU36" s="405"/>
      <c r="NSV36" s="405"/>
      <c r="NSW36" s="405"/>
      <c r="NSX36" s="405"/>
      <c r="NSY36" s="405"/>
      <c r="NSZ36" s="405"/>
      <c r="NTA36" s="405"/>
      <c r="NTB36" s="405"/>
      <c r="NTC36" s="405"/>
      <c r="NTD36" s="405"/>
      <c r="NTE36" s="405"/>
      <c r="NTF36" s="405"/>
      <c r="NTG36" s="405"/>
      <c r="NTH36" s="405"/>
      <c r="NTI36" s="405"/>
      <c r="NTJ36" s="405"/>
      <c r="NTK36" s="405"/>
      <c r="NTL36" s="405"/>
      <c r="NTM36" s="405"/>
      <c r="NTN36" s="405"/>
      <c r="NTO36" s="405"/>
      <c r="NTP36" s="405"/>
      <c r="NTQ36" s="405"/>
      <c r="NTR36" s="405"/>
      <c r="NTS36" s="405"/>
      <c r="NTT36" s="405"/>
      <c r="NTU36" s="405"/>
      <c r="NTV36" s="405"/>
      <c r="NTW36" s="405"/>
      <c r="NTX36" s="405"/>
      <c r="NTY36" s="405"/>
      <c r="NTZ36" s="405"/>
      <c r="NUA36" s="405"/>
      <c r="NUB36" s="405"/>
      <c r="NUC36" s="405"/>
      <c r="NUD36" s="405"/>
      <c r="NUE36" s="405"/>
      <c r="NUF36" s="405"/>
      <c r="NUG36" s="405"/>
      <c r="NUH36" s="405"/>
      <c r="NUI36" s="405"/>
      <c r="NUJ36" s="405"/>
      <c r="NUK36" s="405"/>
      <c r="NUL36" s="405"/>
      <c r="NUM36" s="405"/>
      <c r="NUN36" s="405"/>
      <c r="NUO36" s="405"/>
      <c r="NUP36" s="405"/>
      <c r="NUQ36" s="405"/>
      <c r="NUR36" s="405"/>
      <c r="NUS36" s="405"/>
      <c r="NUT36" s="405"/>
      <c r="NUU36" s="405"/>
      <c r="NUV36" s="405"/>
      <c r="NUW36" s="405"/>
      <c r="NUX36" s="405"/>
      <c r="NUY36" s="405"/>
      <c r="NUZ36" s="405"/>
      <c r="NVA36" s="405"/>
      <c r="NVB36" s="405"/>
      <c r="NVC36" s="405"/>
      <c r="NVD36" s="405"/>
      <c r="NVE36" s="405"/>
      <c r="NVF36" s="405"/>
      <c r="NVG36" s="405"/>
      <c r="NVH36" s="405"/>
      <c r="NVI36" s="405"/>
      <c r="NVJ36" s="405"/>
      <c r="NVK36" s="405"/>
      <c r="NVL36" s="405"/>
      <c r="NVM36" s="405"/>
      <c r="NVN36" s="405"/>
      <c r="NVO36" s="405"/>
      <c r="NVP36" s="405"/>
      <c r="NVQ36" s="405"/>
      <c r="NVR36" s="405"/>
      <c r="NVS36" s="405"/>
      <c r="NVT36" s="405"/>
      <c r="NVU36" s="405"/>
      <c r="NVV36" s="405"/>
      <c r="NVW36" s="405"/>
      <c r="NVX36" s="405"/>
      <c r="NVY36" s="405"/>
      <c r="NVZ36" s="405"/>
      <c r="NWA36" s="405"/>
      <c r="NWB36" s="405"/>
      <c r="NWC36" s="405"/>
      <c r="NWD36" s="405"/>
      <c r="NWE36" s="405"/>
      <c r="NWF36" s="405"/>
      <c r="NWG36" s="405"/>
      <c r="NWH36" s="405"/>
      <c r="NWI36" s="405"/>
      <c r="NWJ36" s="405"/>
      <c r="NWK36" s="405"/>
      <c r="NWL36" s="405"/>
      <c r="NWM36" s="405"/>
      <c r="NWN36" s="405"/>
      <c r="NWO36" s="405"/>
      <c r="NWP36" s="405"/>
      <c r="NWQ36" s="405"/>
      <c r="NWR36" s="405"/>
      <c r="NWS36" s="405"/>
      <c r="NWT36" s="405"/>
      <c r="NWU36" s="405"/>
      <c r="NWV36" s="405"/>
      <c r="NWW36" s="405"/>
      <c r="NWX36" s="405"/>
      <c r="NWY36" s="405"/>
      <c r="NWZ36" s="405"/>
      <c r="NXA36" s="405"/>
      <c r="NXB36" s="405"/>
      <c r="NXC36" s="405"/>
      <c r="NXD36" s="405"/>
      <c r="NXE36" s="405"/>
      <c r="NXF36" s="405"/>
      <c r="NXG36" s="405"/>
      <c r="NXH36" s="405"/>
      <c r="NXI36" s="405"/>
      <c r="NXJ36" s="405"/>
      <c r="NXK36" s="405"/>
      <c r="NXL36" s="405"/>
      <c r="NXM36" s="405"/>
      <c r="NXN36" s="405"/>
      <c r="NXO36" s="405"/>
      <c r="NXP36" s="405"/>
      <c r="NXQ36" s="405"/>
      <c r="NXR36" s="405"/>
      <c r="NXS36" s="405"/>
      <c r="NXT36" s="405"/>
      <c r="NXU36" s="405"/>
      <c r="NXV36" s="405"/>
      <c r="NXW36" s="405"/>
      <c r="NXX36" s="405"/>
      <c r="NXY36" s="405"/>
      <c r="NXZ36" s="405"/>
      <c r="NYA36" s="405"/>
      <c r="NYB36" s="405"/>
      <c r="NYC36" s="405"/>
      <c r="NYD36" s="405"/>
      <c r="NYE36" s="405"/>
      <c r="NYF36" s="405"/>
      <c r="NYG36" s="405"/>
      <c r="NYH36" s="405"/>
      <c r="NYI36" s="405"/>
      <c r="NYJ36" s="405"/>
      <c r="NYK36" s="405"/>
      <c r="NYL36" s="405"/>
      <c r="NYM36" s="405"/>
      <c r="NYN36" s="405"/>
      <c r="NYO36" s="405"/>
      <c r="NYP36" s="405"/>
      <c r="NYQ36" s="405"/>
      <c r="NYR36" s="405"/>
      <c r="NYS36" s="405"/>
      <c r="NYT36" s="405"/>
      <c r="NYU36" s="405"/>
      <c r="NYV36" s="405"/>
      <c r="NYW36" s="405"/>
      <c r="NYX36" s="405"/>
      <c r="NYY36" s="405"/>
      <c r="NYZ36" s="405"/>
      <c r="NZA36" s="405"/>
      <c r="NZB36" s="405"/>
      <c r="NZC36" s="405"/>
      <c r="NZD36" s="405"/>
      <c r="NZE36" s="405"/>
      <c r="NZF36" s="405"/>
      <c r="NZG36" s="405"/>
      <c r="NZH36" s="405"/>
      <c r="NZI36" s="405"/>
      <c r="NZJ36" s="405"/>
      <c r="NZK36" s="405"/>
      <c r="NZL36" s="405"/>
      <c r="NZM36" s="405"/>
      <c r="NZN36" s="405"/>
      <c r="NZO36" s="405"/>
      <c r="NZP36" s="405"/>
      <c r="NZQ36" s="405"/>
      <c r="NZR36" s="405"/>
      <c r="NZS36" s="405"/>
      <c r="NZT36" s="405"/>
      <c r="NZU36" s="405"/>
      <c r="NZV36" s="405"/>
      <c r="NZW36" s="405"/>
      <c r="NZX36" s="405"/>
      <c r="NZY36" s="405"/>
      <c r="NZZ36" s="405"/>
      <c r="OAA36" s="405"/>
      <c r="OAB36" s="405"/>
      <c r="OAC36" s="405"/>
      <c r="OAD36" s="405"/>
      <c r="OAE36" s="405"/>
      <c r="OAF36" s="405"/>
      <c r="OAG36" s="405"/>
      <c r="OAH36" s="405"/>
      <c r="OAI36" s="405"/>
      <c r="OAJ36" s="405"/>
      <c r="OAK36" s="405"/>
      <c r="OAL36" s="405"/>
      <c r="OAM36" s="405"/>
      <c r="OAN36" s="405"/>
      <c r="OAO36" s="405"/>
      <c r="OAP36" s="405"/>
      <c r="OAQ36" s="405"/>
      <c r="OAR36" s="405"/>
      <c r="OAS36" s="405"/>
      <c r="OAT36" s="405"/>
      <c r="OAU36" s="405"/>
      <c r="OAV36" s="405"/>
      <c r="OAW36" s="405"/>
      <c r="OAX36" s="405"/>
      <c r="OAY36" s="405"/>
      <c r="OAZ36" s="405"/>
      <c r="OBA36" s="405"/>
      <c r="OBB36" s="405"/>
      <c r="OBC36" s="405"/>
      <c r="OBD36" s="405"/>
      <c r="OBE36" s="405"/>
      <c r="OBF36" s="405"/>
      <c r="OBG36" s="405"/>
      <c r="OBH36" s="405"/>
      <c r="OBI36" s="405"/>
      <c r="OBJ36" s="405"/>
      <c r="OBK36" s="405"/>
      <c r="OBL36" s="405"/>
      <c r="OBM36" s="405"/>
      <c r="OBN36" s="405"/>
      <c r="OBO36" s="405"/>
      <c r="OBP36" s="405"/>
      <c r="OBQ36" s="405"/>
      <c r="OBR36" s="405"/>
      <c r="OBS36" s="405"/>
      <c r="OBT36" s="405"/>
      <c r="OBU36" s="405"/>
      <c r="OBV36" s="405"/>
      <c r="OBW36" s="405"/>
      <c r="OBX36" s="405"/>
      <c r="OBY36" s="405"/>
      <c r="OBZ36" s="405"/>
      <c r="OCA36" s="405"/>
      <c r="OCB36" s="405"/>
      <c r="OCC36" s="405"/>
      <c r="OCD36" s="405"/>
      <c r="OCE36" s="405"/>
      <c r="OCF36" s="405"/>
      <c r="OCG36" s="405"/>
      <c r="OCH36" s="405"/>
      <c r="OCI36" s="405"/>
      <c r="OCJ36" s="405"/>
      <c r="OCK36" s="405"/>
      <c r="OCL36" s="405"/>
      <c r="OCM36" s="405"/>
      <c r="OCN36" s="405"/>
      <c r="OCO36" s="405"/>
      <c r="OCP36" s="405"/>
      <c r="OCQ36" s="405"/>
      <c r="OCR36" s="405"/>
      <c r="OCS36" s="405"/>
      <c r="OCT36" s="405"/>
      <c r="OCU36" s="405"/>
      <c r="OCV36" s="405"/>
      <c r="OCW36" s="405"/>
      <c r="OCX36" s="405"/>
      <c r="OCY36" s="405"/>
      <c r="OCZ36" s="405"/>
      <c r="ODA36" s="405"/>
      <c r="ODB36" s="405"/>
      <c r="ODC36" s="405"/>
      <c r="ODD36" s="405"/>
      <c r="ODE36" s="405"/>
      <c r="ODF36" s="405"/>
      <c r="ODG36" s="405"/>
      <c r="ODH36" s="405"/>
      <c r="ODI36" s="405"/>
      <c r="ODJ36" s="405"/>
      <c r="ODK36" s="405"/>
      <c r="ODL36" s="405"/>
      <c r="ODM36" s="405"/>
      <c r="ODN36" s="405"/>
      <c r="ODO36" s="405"/>
      <c r="ODP36" s="405"/>
      <c r="ODQ36" s="405"/>
      <c r="ODR36" s="405"/>
      <c r="ODS36" s="405"/>
      <c r="ODT36" s="405"/>
      <c r="ODU36" s="405"/>
      <c r="ODV36" s="405"/>
      <c r="ODW36" s="405"/>
      <c r="ODX36" s="405"/>
      <c r="ODY36" s="405"/>
      <c r="ODZ36" s="405"/>
      <c r="OEA36" s="405"/>
      <c r="OEB36" s="405"/>
      <c r="OEC36" s="405"/>
      <c r="OED36" s="405"/>
      <c r="OEE36" s="405"/>
      <c r="OEF36" s="405"/>
      <c r="OEG36" s="405"/>
      <c r="OEH36" s="405"/>
      <c r="OEI36" s="405"/>
      <c r="OEJ36" s="405"/>
      <c r="OEK36" s="405"/>
      <c r="OEL36" s="405"/>
      <c r="OEM36" s="405"/>
      <c r="OEN36" s="405"/>
      <c r="OEO36" s="405"/>
      <c r="OEP36" s="405"/>
      <c r="OEQ36" s="405"/>
      <c r="OER36" s="405"/>
      <c r="OES36" s="405"/>
      <c r="OET36" s="405"/>
      <c r="OEU36" s="405"/>
      <c r="OEV36" s="405"/>
      <c r="OEW36" s="405"/>
      <c r="OEX36" s="405"/>
      <c r="OEY36" s="405"/>
      <c r="OEZ36" s="405"/>
      <c r="OFA36" s="405"/>
      <c r="OFB36" s="405"/>
      <c r="OFC36" s="405"/>
      <c r="OFD36" s="405"/>
      <c r="OFE36" s="405"/>
      <c r="OFF36" s="405"/>
      <c r="OFG36" s="405"/>
      <c r="OFH36" s="405"/>
      <c r="OFI36" s="405"/>
      <c r="OFJ36" s="405"/>
      <c r="OFK36" s="405"/>
      <c r="OFL36" s="405"/>
      <c r="OFM36" s="405"/>
      <c r="OFN36" s="405"/>
      <c r="OFO36" s="405"/>
      <c r="OFP36" s="405"/>
      <c r="OFQ36" s="405"/>
      <c r="OFR36" s="405"/>
      <c r="OFS36" s="405"/>
      <c r="OFT36" s="405"/>
      <c r="OFU36" s="405"/>
      <c r="OFV36" s="405"/>
      <c r="OFW36" s="405"/>
      <c r="OFX36" s="405"/>
      <c r="OFY36" s="405"/>
      <c r="OFZ36" s="405"/>
      <c r="OGA36" s="405"/>
      <c r="OGB36" s="405"/>
      <c r="OGC36" s="405"/>
      <c r="OGD36" s="405"/>
      <c r="OGE36" s="405"/>
      <c r="OGF36" s="405"/>
      <c r="OGG36" s="405"/>
      <c r="OGH36" s="405"/>
      <c r="OGI36" s="405"/>
      <c r="OGJ36" s="405"/>
      <c r="OGK36" s="405"/>
      <c r="OGL36" s="405"/>
      <c r="OGM36" s="405"/>
      <c r="OGN36" s="405"/>
      <c r="OGO36" s="405"/>
      <c r="OGP36" s="405"/>
      <c r="OGQ36" s="405"/>
      <c r="OGR36" s="405"/>
      <c r="OGS36" s="405"/>
      <c r="OGT36" s="405"/>
      <c r="OGU36" s="405"/>
      <c r="OGV36" s="405"/>
      <c r="OGW36" s="405"/>
      <c r="OGX36" s="405"/>
      <c r="OGY36" s="405"/>
      <c r="OGZ36" s="405"/>
      <c r="OHA36" s="405"/>
      <c r="OHB36" s="405"/>
      <c r="OHC36" s="405"/>
      <c r="OHD36" s="405"/>
      <c r="OHE36" s="405"/>
      <c r="OHF36" s="405"/>
      <c r="OHG36" s="405"/>
      <c r="OHH36" s="405"/>
      <c r="OHI36" s="405"/>
      <c r="OHJ36" s="405"/>
      <c r="OHK36" s="405"/>
      <c r="OHL36" s="405"/>
      <c r="OHM36" s="405"/>
      <c r="OHN36" s="405"/>
      <c r="OHO36" s="405"/>
      <c r="OHP36" s="405"/>
      <c r="OHQ36" s="405"/>
      <c r="OHR36" s="405"/>
      <c r="OHS36" s="405"/>
      <c r="OHT36" s="405"/>
      <c r="OHU36" s="405"/>
      <c r="OHV36" s="405"/>
      <c r="OHW36" s="405"/>
      <c r="OHX36" s="405"/>
      <c r="OHY36" s="405"/>
      <c r="OHZ36" s="405"/>
      <c r="OIA36" s="405"/>
      <c r="OIB36" s="405"/>
      <c r="OIC36" s="405"/>
      <c r="OID36" s="405"/>
      <c r="OIE36" s="405"/>
      <c r="OIF36" s="405"/>
      <c r="OIG36" s="405"/>
      <c r="OIH36" s="405"/>
      <c r="OII36" s="405"/>
      <c r="OIJ36" s="405"/>
      <c r="OIK36" s="405"/>
      <c r="OIL36" s="405"/>
      <c r="OIM36" s="405"/>
      <c r="OIN36" s="405"/>
      <c r="OIO36" s="405"/>
      <c r="OIP36" s="405"/>
      <c r="OIQ36" s="405"/>
      <c r="OIR36" s="405"/>
      <c r="OIS36" s="405"/>
      <c r="OIT36" s="405"/>
      <c r="OIU36" s="405"/>
      <c r="OIV36" s="405"/>
      <c r="OIW36" s="405"/>
      <c r="OIX36" s="405"/>
      <c r="OIY36" s="405"/>
      <c r="OIZ36" s="405"/>
      <c r="OJA36" s="405"/>
      <c r="OJB36" s="405"/>
      <c r="OJC36" s="405"/>
      <c r="OJD36" s="405"/>
      <c r="OJE36" s="405"/>
      <c r="OJF36" s="405"/>
      <c r="OJG36" s="405"/>
      <c r="OJH36" s="405"/>
      <c r="OJI36" s="405"/>
      <c r="OJJ36" s="405"/>
      <c r="OJK36" s="405"/>
      <c r="OJL36" s="405"/>
      <c r="OJM36" s="405"/>
      <c r="OJN36" s="405"/>
      <c r="OJO36" s="405"/>
      <c r="OJP36" s="405"/>
      <c r="OJQ36" s="405"/>
      <c r="OJR36" s="405"/>
      <c r="OJS36" s="405"/>
      <c r="OJT36" s="405"/>
      <c r="OJU36" s="405"/>
      <c r="OJV36" s="405"/>
      <c r="OJW36" s="405"/>
      <c r="OJX36" s="405"/>
      <c r="OJY36" s="405"/>
      <c r="OJZ36" s="405"/>
      <c r="OKA36" s="405"/>
      <c r="OKB36" s="405"/>
      <c r="OKC36" s="405"/>
      <c r="OKD36" s="405"/>
      <c r="OKE36" s="405"/>
      <c r="OKF36" s="405"/>
      <c r="OKG36" s="405"/>
      <c r="OKH36" s="405"/>
      <c r="OKI36" s="405"/>
      <c r="OKJ36" s="405"/>
      <c r="OKK36" s="405"/>
      <c r="OKL36" s="405"/>
      <c r="OKM36" s="405"/>
      <c r="OKN36" s="405"/>
      <c r="OKO36" s="405"/>
      <c r="OKP36" s="405"/>
      <c r="OKQ36" s="405"/>
      <c r="OKR36" s="405"/>
      <c r="OKS36" s="405"/>
      <c r="OKT36" s="405"/>
      <c r="OKU36" s="405"/>
      <c r="OKV36" s="405"/>
      <c r="OKW36" s="405"/>
      <c r="OKX36" s="405"/>
      <c r="OKY36" s="405"/>
      <c r="OKZ36" s="405"/>
      <c r="OLA36" s="405"/>
      <c r="OLB36" s="405"/>
      <c r="OLC36" s="405"/>
      <c r="OLD36" s="405"/>
      <c r="OLE36" s="405"/>
      <c r="OLF36" s="405"/>
      <c r="OLG36" s="405"/>
      <c r="OLH36" s="405"/>
      <c r="OLI36" s="405"/>
      <c r="OLJ36" s="405"/>
      <c r="OLK36" s="405"/>
      <c r="OLL36" s="405"/>
      <c r="OLM36" s="405"/>
      <c r="OLN36" s="405"/>
      <c r="OLO36" s="405"/>
      <c r="OLP36" s="405"/>
      <c r="OLQ36" s="405"/>
      <c r="OLR36" s="405"/>
      <c r="OLS36" s="405"/>
      <c r="OLT36" s="405"/>
      <c r="OLU36" s="405"/>
      <c r="OLV36" s="405"/>
      <c r="OLW36" s="405"/>
      <c r="OLX36" s="405"/>
      <c r="OLY36" s="405"/>
      <c r="OLZ36" s="405"/>
      <c r="OMA36" s="405"/>
      <c r="OMB36" s="405"/>
      <c r="OMC36" s="405"/>
      <c r="OMD36" s="405"/>
      <c r="OME36" s="405"/>
      <c r="OMF36" s="405"/>
      <c r="OMG36" s="405"/>
      <c r="OMH36" s="405"/>
      <c r="OMI36" s="405"/>
      <c r="OMJ36" s="405"/>
      <c r="OMK36" s="405"/>
      <c r="OML36" s="405"/>
      <c r="OMM36" s="405"/>
      <c r="OMN36" s="405"/>
      <c r="OMO36" s="405"/>
      <c r="OMP36" s="405"/>
      <c r="OMQ36" s="405"/>
      <c r="OMR36" s="405"/>
      <c r="OMS36" s="405"/>
      <c r="OMT36" s="405"/>
      <c r="OMU36" s="405"/>
      <c r="OMV36" s="405"/>
      <c r="OMW36" s="405"/>
      <c r="OMX36" s="405"/>
      <c r="OMY36" s="405"/>
      <c r="OMZ36" s="405"/>
      <c r="ONA36" s="405"/>
      <c r="ONB36" s="405"/>
      <c r="ONC36" s="405"/>
      <c r="OND36" s="405"/>
      <c r="ONE36" s="405"/>
      <c r="ONF36" s="405"/>
      <c r="ONG36" s="405"/>
      <c r="ONH36" s="405"/>
      <c r="ONI36" s="405"/>
      <c r="ONJ36" s="405"/>
      <c r="ONK36" s="405"/>
      <c r="ONL36" s="405"/>
      <c r="ONM36" s="405"/>
      <c r="ONN36" s="405"/>
      <c r="ONO36" s="405"/>
      <c r="ONP36" s="405"/>
      <c r="ONQ36" s="405"/>
      <c r="ONR36" s="405"/>
      <c r="ONS36" s="405"/>
      <c r="ONT36" s="405"/>
      <c r="ONU36" s="405"/>
      <c r="ONV36" s="405"/>
      <c r="ONW36" s="405"/>
      <c r="ONX36" s="405"/>
      <c r="ONY36" s="405"/>
      <c r="ONZ36" s="405"/>
      <c r="OOA36" s="405"/>
      <c r="OOB36" s="405"/>
      <c r="OOC36" s="405"/>
      <c r="OOD36" s="405"/>
      <c r="OOE36" s="405"/>
      <c r="OOF36" s="405"/>
      <c r="OOG36" s="405"/>
      <c r="OOH36" s="405"/>
      <c r="OOI36" s="405"/>
      <c r="OOJ36" s="405"/>
      <c r="OOK36" s="405"/>
      <c r="OOL36" s="405"/>
      <c r="OOM36" s="405"/>
      <c r="OON36" s="405"/>
      <c r="OOO36" s="405"/>
      <c r="OOP36" s="405"/>
      <c r="OOQ36" s="405"/>
      <c r="OOR36" s="405"/>
      <c r="OOS36" s="405"/>
      <c r="OOT36" s="405"/>
      <c r="OOU36" s="405"/>
      <c r="OOV36" s="405"/>
      <c r="OOW36" s="405"/>
      <c r="OOX36" s="405"/>
      <c r="OOY36" s="405"/>
      <c r="OOZ36" s="405"/>
      <c r="OPA36" s="405"/>
      <c r="OPB36" s="405"/>
      <c r="OPC36" s="405"/>
      <c r="OPD36" s="405"/>
      <c r="OPE36" s="405"/>
      <c r="OPF36" s="405"/>
      <c r="OPG36" s="405"/>
      <c r="OPH36" s="405"/>
      <c r="OPI36" s="405"/>
      <c r="OPJ36" s="405"/>
      <c r="OPK36" s="405"/>
      <c r="OPL36" s="405"/>
      <c r="OPM36" s="405"/>
      <c r="OPN36" s="405"/>
      <c r="OPO36" s="405"/>
      <c r="OPP36" s="405"/>
      <c r="OPQ36" s="405"/>
      <c r="OPR36" s="405"/>
      <c r="OPS36" s="405"/>
      <c r="OPT36" s="405"/>
      <c r="OPU36" s="405"/>
      <c r="OPV36" s="405"/>
      <c r="OPW36" s="405"/>
      <c r="OPX36" s="405"/>
      <c r="OPY36" s="405"/>
      <c r="OPZ36" s="405"/>
      <c r="OQA36" s="405"/>
      <c r="OQB36" s="405"/>
      <c r="OQC36" s="405"/>
      <c r="OQD36" s="405"/>
      <c r="OQE36" s="405"/>
      <c r="OQF36" s="405"/>
      <c r="OQG36" s="405"/>
      <c r="OQH36" s="405"/>
      <c r="OQI36" s="405"/>
      <c r="OQJ36" s="405"/>
      <c r="OQK36" s="405"/>
      <c r="OQL36" s="405"/>
      <c r="OQM36" s="405"/>
      <c r="OQN36" s="405"/>
      <c r="OQO36" s="405"/>
      <c r="OQP36" s="405"/>
      <c r="OQQ36" s="405"/>
      <c r="OQR36" s="405"/>
      <c r="OQS36" s="405"/>
      <c r="OQT36" s="405"/>
      <c r="OQU36" s="405"/>
      <c r="OQV36" s="405"/>
      <c r="OQW36" s="405"/>
      <c r="OQX36" s="405"/>
      <c r="OQY36" s="405"/>
      <c r="OQZ36" s="405"/>
      <c r="ORA36" s="405"/>
      <c r="ORB36" s="405"/>
      <c r="ORC36" s="405"/>
      <c r="ORD36" s="405"/>
      <c r="ORE36" s="405"/>
      <c r="ORF36" s="405"/>
      <c r="ORG36" s="405"/>
      <c r="ORH36" s="405"/>
      <c r="ORI36" s="405"/>
      <c r="ORJ36" s="405"/>
      <c r="ORK36" s="405"/>
      <c r="ORL36" s="405"/>
      <c r="ORM36" s="405"/>
      <c r="ORN36" s="405"/>
      <c r="ORO36" s="405"/>
      <c r="ORP36" s="405"/>
      <c r="ORQ36" s="405"/>
      <c r="ORR36" s="405"/>
      <c r="ORS36" s="405"/>
      <c r="ORT36" s="405"/>
      <c r="ORU36" s="405"/>
      <c r="ORV36" s="405"/>
      <c r="ORW36" s="405"/>
      <c r="ORX36" s="405"/>
      <c r="ORY36" s="405"/>
      <c r="ORZ36" s="405"/>
      <c r="OSA36" s="405"/>
      <c r="OSB36" s="405"/>
      <c r="OSC36" s="405"/>
      <c r="OSD36" s="405"/>
      <c r="OSE36" s="405"/>
      <c r="OSF36" s="405"/>
      <c r="OSG36" s="405"/>
      <c r="OSH36" s="405"/>
      <c r="OSI36" s="405"/>
      <c r="OSJ36" s="405"/>
      <c r="OSK36" s="405"/>
      <c r="OSL36" s="405"/>
      <c r="OSM36" s="405"/>
      <c r="OSN36" s="405"/>
      <c r="OSO36" s="405"/>
      <c r="OSP36" s="405"/>
      <c r="OSQ36" s="405"/>
      <c r="OSR36" s="405"/>
      <c r="OSS36" s="405"/>
      <c r="OST36" s="405"/>
      <c r="OSU36" s="405"/>
      <c r="OSV36" s="405"/>
      <c r="OSW36" s="405"/>
      <c r="OSX36" s="405"/>
      <c r="OSY36" s="405"/>
      <c r="OSZ36" s="405"/>
      <c r="OTA36" s="405"/>
      <c r="OTB36" s="405"/>
      <c r="OTC36" s="405"/>
      <c r="OTD36" s="405"/>
      <c r="OTE36" s="405"/>
      <c r="OTF36" s="405"/>
      <c r="OTG36" s="405"/>
      <c r="OTH36" s="405"/>
      <c r="OTI36" s="405"/>
      <c r="OTJ36" s="405"/>
      <c r="OTK36" s="405"/>
      <c r="OTL36" s="405"/>
      <c r="OTM36" s="405"/>
      <c r="OTN36" s="405"/>
      <c r="OTO36" s="405"/>
      <c r="OTP36" s="405"/>
      <c r="OTQ36" s="405"/>
      <c r="OTR36" s="405"/>
      <c r="OTS36" s="405"/>
      <c r="OTT36" s="405"/>
      <c r="OTU36" s="405"/>
      <c r="OTV36" s="405"/>
      <c r="OTW36" s="405"/>
      <c r="OTX36" s="405"/>
      <c r="OTY36" s="405"/>
      <c r="OTZ36" s="405"/>
      <c r="OUA36" s="405"/>
      <c r="OUB36" s="405"/>
      <c r="OUC36" s="405"/>
      <c r="OUD36" s="405"/>
      <c r="OUE36" s="405"/>
      <c r="OUF36" s="405"/>
      <c r="OUG36" s="405"/>
      <c r="OUH36" s="405"/>
      <c r="OUI36" s="405"/>
      <c r="OUJ36" s="405"/>
      <c r="OUK36" s="405"/>
      <c r="OUL36" s="405"/>
      <c r="OUM36" s="405"/>
      <c r="OUN36" s="405"/>
      <c r="OUO36" s="405"/>
      <c r="OUP36" s="405"/>
      <c r="OUQ36" s="405"/>
      <c r="OUR36" s="405"/>
      <c r="OUS36" s="405"/>
      <c r="OUT36" s="405"/>
      <c r="OUU36" s="405"/>
      <c r="OUV36" s="405"/>
      <c r="OUW36" s="405"/>
      <c r="OUX36" s="405"/>
      <c r="OUY36" s="405"/>
      <c r="OUZ36" s="405"/>
      <c r="OVA36" s="405"/>
      <c r="OVB36" s="405"/>
      <c r="OVC36" s="405"/>
      <c r="OVD36" s="405"/>
      <c r="OVE36" s="405"/>
      <c r="OVF36" s="405"/>
      <c r="OVG36" s="405"/>
      <c r="OVH36" s="405"/>
      <c r="OVI36" s="405"/>
      <c r="OVJ36" s="405"/>
      <c r="OVK36" s="405"/>
      <c r="OVL36" s="405"/>
      <c r="OVM36" s="405"/>
      <c r="OVN36" s="405"/>
      <c r="OVO36" s="405"/>
      <c r="OVP36" s="405"/>
      <c r="OVQ36" s="405"/>
      <c r="OVR36" s="405"/>
      <c r="OVS36" s="405"/>
      <c r="OVT36" s="405"/>
      <c r="OVU36" s="405"/>
      <c r="OVV36" s="405"/>
      <c r="OVW36" s="405"/>
      <c r="OVX36" s="405"/>
      <c r="OVY36" s="405"/>
      <c r="OVZ36" s="405"/>
      <c r="OWA36" s="405"/>
      <c r="OWB36" s="405"/>
      <c r="OWC36" s="405"/>
      <c r="OWD36" s="405"/>
      <c r="OWE36" s="405"/>
      <c r="OWF36" s="405"/>
      <c r="OWG36" s="405"/>
      <c r="OWH36" s="405"/>
      <c r="OWI36" s="405"/>
      <c r="OWJ36" s="405"/>
      <c r="OWK36" s="405"/>
      <c r="OWL36" s="405"/>
      <c r="OWM36" s="405"/>
      <c r="OWN36" s="405"/>
      <c r="OWO36" s="405"/>
      <c r="OWP36" s="405"/>
      <c r="OWQ36" s="405"/>
      <c r="OWR36" s="405"/>
      <c r="OWS36" s="405"/>
      <c r="OWT36" s="405"/>
      <c r="OWU36" s="405"/>
      <c r="OWV36" s="405"/>
      <c r="OWW36" s="405"/>
      <c r="OWX36" s="405"/>
      <c r="OWY36" s="405"/>
      <c r="OWZ36" s="405"/>
      <c r="OXA36" s="405"/>
      <c r="OXB36" s="405"/>
      <c r="OXC36" s="405"/>
      <c r="OXD36" s="405"/>
      <c r="OXE36" s="405"/>
      <c r="OXF36" s="405"/>
      <c r="OXG36" s="405"/>
      <c r="OXH36" s="405"/>
      <c r="OXI36" s="405"/>
      <c r="OXJ36" s="405"/>
      <c r="OXK36" s="405"/>
      <c r="OXL36" s="405"/>
      <c r="OXM36" s="405"/>
      <c r="OXN36" s="405"/>
      <c r="OXO36" s="405"/>
      <c r="OXP36" s="405"/>
      <c r="OXQ36" s="405"/>
      <c r="OXR36" s="405"/>
      <c r="OXS36" s="405"/>
      <c r="OXT36" s="405"/>
      <c r="OXU36" s="405"/>
      <c r="OXV36" s="405"/>
      <c r="OXW36" s="405"/>
      <c r="OXX36" s="405"/>
      <c r="OXY36" s="405"/>
      <c r="OXZ36" s="405"/>
      <c r="OYA36" s="405"/>
      <c r="OYB36" s="405"/>
      <c r="OYC36" s="405"/>
      <c r="OYD36" s="405"/>
      <c r="OYE36" s="405"/>
      <c r="OYF36" s="405"/>
      <c r="OYG36" s="405"/>
      <c r="OYH36" s="405"/>
      <c r="OYI36" s="405"/>
      <c r="OYJ36" s="405"/>
      <c r="OYK36" s="405"/>
      <c r="OYL36" s="405"/>
      <c r="OYM36" s="405"/>
      <c r="OYN36" s="405"/>
      <c r="OYO36" s="405"/>
      <c r="OYP36" s="405"/>
      <c r="OYQ36" s="405"/>
      <c r="OYR36" s="405"/>
      <c r="OYS36" s="405"/>
      <c r="OYT36" s="405"/>
      <c r="OYU36" s="405"/>
      <c r="OYV36" s="405"/>
      <c r="OYW36" s="405"/>
      <c r="OYX36" s="405"/>
      <c r="OYY36" s="405"/>
      <c r="OYZ36" s="405"/>
      <c r="OZA36" s="405"/>
      <c r="OZB36" s="405"/>
      <c r="OZC36" s="405"/>
      <c r="OZD36" s="405"/>
      <c r="OZE36" s="405"/>
      <c r="OZF36" s="405"/>
      <c r="OZG36" s="405"/>
      <c r="OZH36" s="405"/>
      <c r="OZI36" s="405"/>
      <c r="OZJ36" s="405"/>
      <c r="OZK36" s="405"/>
      <c r="OZL36" s="405"/>
      <c r="OZM36" s="405"/>
      <c r="OZN36" s="405"/>
      <c r="OZO36" s="405"/>
      <c r="OZP36" s="405"/>
      <c r="OZQ36" s="405"/>
      <c r="OZR36" s="405"/>
      <c r="OZS36" s="405"/>
      <c r="OZT36" s="405"/>
      <c r="OZU36" s="405"/>
      <c r="OZV36" s="405"/>
      <c r="OZW36" s="405"/>
      <c r="OZX36" s="405"/>
      <c r="OZY36" s="405"/>
      <c r="OZZ36" s="405"/>
      <c r="PAA36" s="405"/>
      <c r="PAB36" s="405"/>
      <c r="PAC36" s="405"/>
      <c r="PAD36" s="405"/>
      <c r="PAE36" s="405"/>
      <c r="PAF36" s="405"/>
      <c r="PAG36" s="405"/>
      <c r="PAH36" s="405"/>
      <c r="PAI36" s="405"/>
      <c r="PAJ36" s="405"/>
      <c r="PAK36" s="405"/>
      <c r="PAL36" s="405"/>
      <c r="PAM36" s="405"/>
      <c r="PAN36" s="405"/>
      <c r="PAO36" s="405"/>
      <c r="PAP36" s="405"/>
      <c r="PAQ36" s="405"/>
      <c r="PAR36" s="405"/>
      <c r="PAS36" s="405"/>
      <c r="PAT36" s="405"/>
      <c r="PAU36" s="405"/>
      <c r="PAV36" s="405"/>
      <c r="PAW36" s="405"/>
      <c r="PAX36" s="405"/>
      <c r="PAY36" s="405"/>
      <c r="PAZ36" s="405"/>
      <c r="PBA36" s="405"/>
      <c r="PBB36" s="405"/>
      <c r="PBC36" s="405"/>
      <c r="PBD36" s="405"/>
      <c r="PBE36" s="405"/>
      <c r="PBF36" s="405"/>
      <c r="PBG36" s="405"/>
      <c r="PBH36" s="405"/>
      <c r="PBI36" s="405"/>
      <c r="PBJ36" s="405"/>
      <c r="PBK36" s="405"/>
      <c r="PBL36" s="405"/>
      <c r="PBM36" s="405"/>
      <c r="PBN36" s="405"/>
      <c r="PBO36" s="405"/>
      <c r="PBP36" s="405"/>
      <c r="PBQ36" s="405"/>
      <c r="PBR36" s="405"/>
      <c r="PBS36" s="405"/>
      <c r="PBT36" s="405"/>
      <c r="PBU36" s="405"/>
      <c r="PBV36" s="405"/>
      <c r="PBW36" s="405"/>
      <c r="PBX36" s="405"/>
      <c r="PBY36" s="405"/>
      <c r="PBZ36" s="405"/>
      <c r="PCA36" s="405"/>
      <c r="PCB36" s="405"/>
      <c r="PCC36" s="405"/>
      <c r="PCD36" s="405"/>
      <c r="PCE36" s="405"/>
      <c r="PCF36" s="405"/>
      <c r="PCG36" s="405"/>
      <c r="PCH36" s="405"/>
      <c r="PCI36" s="405"/>
      <c r="PCJ36" s="405"/>
      <c r="PCK36" s="405"/>
      <c r="PCL36" s="405"/>
      <c r="PCM36" s="405"/>
      <c r="PCN36" s="405"/>
      <c r="PCO36" s="405"/>
      <c r="PCP36" s="405"/>
      <c r="PCQ36" s="405"/>
      <c r="PCR36" s="405"/>
      <c r="PCS36" s="405"/>
      <c r="PCT36" s="405"/>
      <c r="PCU36" s="405"/>
      <c r="PCV36" s="405"/>
      <c r="PCW36" s="405"/>
      <c r="PCX36" s="405"/>
      <c r="PCY36" s="405"/>
      <c r="PCZ36" s="405"/>
      <c r="PDA36" s="405"/>
      <c r="PDB36" s="405"/>
      <c r="PDC36" s="405"/>
      <c r="PDD36" s="405"/>
      <c r="PDE36" s="405"/>
      <c r="PDF36" s="405"/>
      <c r="PDG36" s="405"/>
      <c r="PDH36" s="405"/>
      <c r="PDI36" s="405"/>
      <c r="PDJ36" s="405"/>
      <c r="PDK36" s="405"/>
      <c r="PDL36" s="405"/>
      <c r="PDM36" s="405"/>
      <c r="PDN36" s="405"/>
      <c r="PDO36" s="405"/>
      <c r="PDP36" s="405"/>
      <c r="PDQ36" s="405"/>
      <c r="PDR36" s="405"/>
      <c r="PDS36" s="405"/>
      <c r="PDT36" s="405"/>
      <c r="PDU36" s="405"/>
      <c r="PDV36" s="405"/>
      <c r="PDW36" s="405"/>
      <c r="PDX36" s="405"/>
      <c r="PDY36" s="405"/>
      <c r="PDZ36" s="405"/>
      <c r="PEA36" s="405"/>
      <c r="PEB36" s="405"/>
      <c r="PEC36" s="405"/>
      <c r="PED36" s="405"/>
      <c r="PEE36" s="405"/>
      <c r="PEF36" s="405"/>
      <c r="PEG36" s="405"/>
      <c r="PEH36" s="405"/>
      <c r="PEI36" s="405"/>
      <c r="PEJ36" s="405"/>
      <c r="PEK36" s="405"/>
      <c r="PEL36" s="405"/>
      <c r="PEM36" s="405"/>
      <c r="PEN36" s="405"/>
      <c r="PEO36" s="405"/>
      <c r="PEP36" s="405"/>
      <c r="PEQ36" s="405"/>
      <c r="PER36" s="405"/>
      <c r="PES36" s="405"/>
      <c r="PET36" s="405"/>
      <c r="PEU36" s="405"/>
      <c r="PEV36" s="405"/>
      <c r="PEW36" s="405"/>
      <c r="PEX36" s="405"/>
      <c r="PEY36" s="405"/>
      <c r="PEZ36" s="405"/>
      <c r="PFA36" s="405"/>
      <c r="PFB36" s="405"/>
      <c r="PFC36" s="405"/>
      <c r="PFD36" s="405"/>
      <c r="PFE36" s="405"/>
      <c r="PFF36" s="405"/>
      <c r="PFG36" s="405"/>
      <c r="PFH36" s="405"/>
      <c r="PFI36" s="405"/>
      <c r="PFJ36" s="405"/>
      <c r="PFK36" s="405"/>
      <c r="PFL36" s="405"/>
      <c r="PFM36" s="405"/>
      <c r="PFN36" s="405"/>
      <c r="PFO36" s="405"/>
      <c r="PFP36" s="405"/>
      <c r="PFQ36" s="405"/>
      <c r="PFR36" s="405"/>
      <c r="PFS36" s="405"/>
      <c r="PFT36" s="405"/>
      <c r="PFU36" s="405"/>
      <c r="PFV36" s="405"/>
      <c r="PFW36" s="405"/>
      <c r="PFX36" s="405"/>
      <c r="PFY36" s="405"/>
      <c r="PFZ36" s="405"/>
      <c r="PGA36" s="405"/>
      <c r="PGB36" s="405"/>
      <c r="PGC36" s="405"/>
      <c r="PGD36" s="405"/>
      <c r="PGE36" s="405"/>
      <c r="PGF36" s="405"/>
      <c r="PGG36" s="405"/>
      <c r="PGH36" s="405"/>
      <c r="PGI36" s="405"/>
      <c r="PGJ36" s="405"/>
      <c r="PGK36" s="405"/>
      <c r="PGL36" s="405"/>
      <c r="PGM36" s="405"/>
      <c r="PGN36" s="405"/>
      <c r="PGO36" s="405"/>
      <c r="PGP36" s="405"/>
      <c r="PGQ36" s="405"/>
      <c r="PGR36" s="405"/>
      <c r="PGS36" s="405"/>
      <c r="PGT36" s="405"/>
      <c r="PGU36" s="405"/>
      <c r="PGV36" s="405"/>
      <c r="PGW36" s="405"/>
      <c r="PGX36" s="405"/>
      <c r="PGY36" s="405"/>
      <c r="PGZ36" s="405"/>
      <c r="PHA36" s="405"/>
      <c r="PHB36" s="405"/>
      <c r="PHC36" s="405"/>
      <c r="PHD36" s="405"/>
      <c r="PHE36" s="405"/>
      <c r="PHF36" s="405"/>
      <c r="PHG36" s="405"/>
      <c r="PHH36" s="405"/>
      <c r="PHI36" s="405"/>
      <c r="PHJ36" s="405"/>
      <c r="PHK36" s="405"/>
      <c r="PHL36" s="405"/>
      <c r="PHM36" s="405"/>
      <c r="PHN36" s="405"/>
      <c r="PHO36" s="405"/>
      <c r="PHP36" s="405"/>
      <c r="PHQ36" s="405"/>
      <c r="PHR36" s="405"/>
      <c r="PHS36" s="405"/>
      <c r="PHT36" s="405"/>
      <c r="PHU36" s="405"/>
      <c r="PHV36" s="405"/>
      <c r="PHW36" s="405"/>
      <c r="PHX36" s="405"/>
      <c r="PHY36" s="405"/>
      <c r="PHZ36" s="405"/>
      <c r="PIA36" s="405"/>
      <c r="PIB36" s="405"/>
      <c r="PIC36" s="405"/>
      <c r="PID36" s="405"/>
      <c r="PIE36" s="405"/>
      <c r="PIF36" s="405"/>
      <c r="PIG36" s="405"/>
      <c r="PIH36" s="405"/>
      <c r="PII36" s="405"/>
      <c r="PIJ36" s="405"/>
      <c r="PIK36" s="405"/>
      <c r="PIL36" s="405"/>
      <c r="PIM36" s="405"/>
      <c r="PIN36" s="405"/>
      <c r="PIO36" s="405"/>
      <c r="PIP36" s="405"/>
      <c r="PIQ36" s="405"/>
      <c r="PIR36" s="405"/>
      <c r="PIS36" s="405"/>
      <c r="PIT36" s="405"/>
      <c r="PIU36" s="405"/>
      <c r="PIV36" s="405"/>
      <c r="PIW36" s="405"/>
      <c r="PIX36" s="405"/>
      <c r="PIY36" s="405"/>
      <c r="PIZ36" s="405"/>
      <c r="PJA36" s="405"/>
      <c r="PJB36" s="405"/>
      <c r="PJC36" s="405"/>
      <c r="PJD36" s="405"/>
      <c r="PJE36" s="405"/>
      <c r="PJF36" s="405"/>
      <c r="PJG36" s="405"/>
      <c r="PJH36" s="405"/>
      <c r="PJI36" s="405"/>
      <c r="PJJ36" s="405"/>
      <c r="PJK36" s="405"/>
      <c r="PJL36" s="405"/>
      <c r="PJM36" s="405"/>
      <c r="PJN36" s="405"/>
      <c r="PJO36" s="405"/>
      <c r="PJP36" s="405"/>
      <c r="PJQ36" s="405"/>
      <c r="PJR36" s="405"/>
      <c r="PJS36" s="405"/>
      <c r="PJT36" s="405"/>
      <c r="PJU36" s="405"/>
      <c r="PJV36" s="405"/>
      <c r="PJW36" s="405"/>
      <c r="PJX36" s="405"/>
      <c r="PJY36" s="405"/>
      <c r="PJZ36" s="405"/>
      <c r="PKA36" s="405"/>
      <c r="PKB36" s="405"/>
      <c r="PKC36" s="405"/>
      <c r="PKD36" s="405"/>
      <c r="PKE36" s="405"/>
      <c r="PKF36" s="405"/>
      <c r="PKG36" s="405"/>
      <c r="PKH36" s="405"/>
      <c r="PKI36" s="405"/>
      <c r="PKJ36" s="405"/>
      <c r="PKK36" s="405"/>
      <c r="PKL36" s="405"/>
      <c r="PKM36" s="405"/>
      <c r="PKN36" s="405"/>
      <c r="PKO36" s="405"/>
      <c r="PKP36" s="405"/>
      <c r="PKQ36" s="405"/>
      <c r="PKR36" s="405"/>
      <c r="PKS36" s="405"/>
      <c r="PKT36" s="405"/>
      <c r="PKU36" s="405"/>
      <c r="PKV36" s="405"/>
      <c r="PKW36" s="405"/>
      <c r="PKX36" s="405"/>
      <c r="PKY36" s="405"/>
      <c r="PKZ36" s="405"/>
      <c r="PLA36" s="405"/>
      <c r="PLB36" s="405"/>
      <c r="PLC36" s="405"/>
      <c r="PLD36" s="405"/>
      <c r="PLE36" s="405"/>
      <c r="PLF36" s="405"/>
      <c r="PLG36" s="405"/>
      <c r="PLH36" s="405"/>
      <c r="PLI36" s="405"/>
      <c r="PLJ36" s="405"/>
      <c r="PLK36" s="405"/>
      <c r="PLL36" s="405"/>
      <c r="PLM36" s="405"/>
      <c r="PLN36" s="405"/>
      <c r="PLO36" s="405"/>
      <c r="PLP36" s="405"/>
      <c r="PLQ36" s="405"/>
      <c r="PLR36" s="405"/>
      <c r="PLS36" s="405"/>
      <c r="PLT36" s="405"/>
      <c r="PLU36" s="405"/>
      <c r="PLV36" s="405"/>
      <c r="PLW36" s="405"/>
      <c r="PLX36" s="405"/>
      <c r="PLY36" s="405"/>
      <c r="PLZ36" s="405"/>
      <c r="PMA36" s="405"/>
      <c r="PMB36" s="405"/>
      <c r="PMC36" s="405"/>
      <c r="PMD36" s="405"/>
      <c r="PME36" s="405"/>
      <c r="PMF36" s="405"/>
      <c r="PMG36" s="405"/>
      <c r="PMH36" s="405"/>
      <c r="PMI36" s="405"/>
      <c r="PMJ36" s="405"/>
      <c r="PMK36" s="405"/>
      <c r="PML36" s="405"/>
      <c r="PMM36" s="405"/>
      <c r="PMN36" s="405"/>
      <c r="PMO36" s="405"/>
      <c r="PMP36" s="405"/>
      <c r="PMQ36" s="405"/>
      <c r="PMR36" s="405"/>
      <c r="PMS36" s="405"/>
      <c r="PMT36" s="405"/>
      <c r="PMU36" s="405"/>
      <c r="PMV36" s="405"/>
      <c r="PMW36" s="405"/>
      <c r="PMX36" s="405"/>
      <c r="PMY36" s="405"/>
      <c r="PMZ36" s="405"/>
      <c r="PNA36" s="405"/>
      <c r="PNB36" s="405"/>
      <c r="PNC36" s="405"/>
      <c r="PND36" s="405"/>
      <c r="PNE36" s="405"/>
      <c r="PNF36" s="405"/>
      <c r="PNG36" s="405"/>
      <c r="PNH36" s="405"/>
      <c r="PNI36" s="405"/>
      <c r="PNJ36" s="405"/>
      <c r="PNK36" s="405"/>
      <c r="PNL36" s="405"/>
      <c r="PNM36" s="405"/>
      <c r="PNN36" s="405"/>
      <c r="PNO36" s="405"/>
      <c r="PNP36" s="405"/>
      <c r="PNQ36" s="405"/>
      <c r="PNR36" s="405"/>
      <c r="PNS36" s="405"/>
      <c r="PNT36" s="405"/>
      <c r="PNU36" s="405"/>
      <c r="PNV36" s="405"/>
      <c r="PNW36" s="405"/>
      <c r="PNX36" s="405"/>
      <c r="PNY36" s="405"/>
      <c r="PNZ36" s="405"/>
      <c r="POA36" s="405"/>
      <c r="POB36" s="405"/>
      <c r="POC36" s="405"/>
      <c r="POD36" s="405"/>
      <c r="POE36" s="405"/>
      <c r="POF36" s="405"/>
      <c r="POG36" s="405"/>
      <c r="POH36" s="405"/>
      <c r="POI36" s="405"/>
      <c r="POJ36" s="405"/>
      <c r="POK36" s="405"/>
      <c r="POL36" s="405"/>
      <c r="POM36" s="405"/>
      <c r="PON36" s="405"/>
      <c r="POO36" s="405"/>
      <c r="POP36" s="405"/>
      <c r="POQ36" s="405"/>
      <c r="POR36" s="405"/>
      <c r="POS36" s="405"/>
      <c r="POT36" s="405"/>
      <c r="POU36" s="405"/>
      <c r="POV36" s="405"/>
      <c r="POW36" s="405"/>
      <c r="POX36" s="405"/>
      <c r="POY36" s="405"/>
      <c r="POZ36" s="405"/>
      <c r="PPA36" s="405"/>
      <c r="PPB36" s="405"/>
      <c r="PPC36" s="405"/>
      <c r="PPD36" s="405"/>
      <c r="PPE36" s="405"/>
      <c r="PPF36" s="405"/>
      <c r="PPG36" s="405"/>
      <c r="PPH36" s="405"/>
      <c r="PPI36" s="405"/>
      <c r="PPJ36" s="405"/>
      <c r="PPK36" s="405"/>
      <c r="PPL36" s="405"/>
      <c r="PPM36" s="405"/>
      <c r="PPN36" s="405"/>
      <c r="PPO36" s="405"/>
      <c r="PPP36" s="405"/>
      <c r="PPQ36" s="405"/>
      <c r="PPR36" s="405"/>
      <c r="PPS36" s="405"/>
      <c r="PPT36" s="405"/>
      <c r="PPU36" s="405"/>
      <c r="PPV36" s="405"/>
      <c r="PPW36" s="405"/>
      <c r="PPX36" s="405"/>
      <c r="PPY36" s="405"/>
      <c r="PPZ36" s="405"/>
      <c r="PQA36" s="405"/>
      <c r="PQB36" s="405"/>
      <c r="PQC36" s="405"/>
      <c r="PQD36" s="405"/>
      <c r="PQE36" s="405"/>
      <c r="PQF36" s="405"/>
      <c r="PQG36" s="405"/>
      <c r="PQH36" s="405"/>
      <c r="PQI36" s="405"/>
      <c r="PQJ36" s="405"/>
      <c r="PQK36" s="405"/>
      <c r="PQL36" s="405"/>
      <c r="PQM36" s="405"/>
      <c r="PQN36" s="405"/>
      <c r="PQO36" s="405"/>
      <c r="PQP36" s="405"/>
      <c r="PQQ36" s="405"/>
      <c r="PQR36" s="405"/>
      <c r="PQS36" s="405"/>
      <c r="PQT36" s="405"/>
      <c r="PQU36" s="405"/>
      <c r="PQV36" s="405"/>
      <c r="PQW36" s="405"/>
      <c r="PQX36" s="405"/>
      <c r="PQY36" s="405"/>
      <c r="PQZ36" s="405"/>
      <c r="PRA36" s="405"/>
      <c r="PRB36" s="405"/>
      <c r="PRC36" s="405"/>
      <c r="PRD36" s="405"/>
      <c r="PRE36" s="405"/>
      <c r="PRF36" s="405"/>
      <c r="PRG36" s="405"/>
      <c r="PRH36" s="405"/>
      <c r="PRI36" s="405"/>
      <c r="PRJ36" s="405"/>
      <c r="PRK36" s="405"/>
      <c r="PRL36" s="405"/>
      <c r="PRM36" s="405"/>
      <c r="PRN36" s="405"/>
      <c r="PRO36" s="405"/>
      <c r="PRP36" s="405"/>
      <c r="PRQ36" s="405"/>
      <c r="PRR36" s="405"/>
      <c r="PRS36" s="405"/>
      <c r="PRT36" s="405"/>
      <c r="PRU36" s="405"/>
      <c r="PRV36" s="405"/>
      <c r="PRW36" s="405"/>
      <c r="PRX36" s="405"/>
      <c r="PRY36" s="405"/>
      <c r="PRZ36" s="405"/>
      <c r="PSA36" s="405"/>
      <c r="PSB36" s="405"/>
      <c r="PSC36" s="405"/>
      <c r="PSD36" s="405"/>
      <c r="PSE36" s="405"/>
      <c r="PSF36" s="405"/>
      <c r="PSG36" s="405"/>
      <c r="PSH36" s="405"/>
      <c r="PSI36" s="405"/>
      <c r="PSJ36" s="405"/>
      <c r="PSK36" s="405"/>
      <c r="PSL36" s="405"/>
      <c r="PSM36" s="405"/>
      <c r="PSN36" s="405"/>
      <c r="PSO36" s="405"/>
      <c r="PSP36" s="405"/>
      <c r="PSQ36" s="405"/>
      <c r="PSR36" s="405"/>
      <c r="PSS36" s="405"/>
      <c r="PST36" s="405"/>
      <c r="PSU36" s="405"/>
      <c r="PSV36" s="405"/>
      <c r="PSW36" s="405"/>
      <c r="PSX36" s="405"/>
      <c r="PSY36" s="405"/>
      <c r="PSZ36" s="405"/>
      <c r="PTA36" s="405"/>
      <c r="PTB36" s="405"/>
      <c r="PTC36" s="405"/>
      <c r="PTD36" s="405"/>
      <c r="PTE36" s="405"/>
      <c r="PTF36" s="405"/>
      <c r="PTG36" s="405"/>
      <c r="PTH36" s="405"/>
      <c r="PTI36" s="405"/>
      <c r="PTJ36" s="405"/>
      <c r="PTK36" s="405"/>
      <c r="PTL36" s="405"/>
      <c r="PTM36" s="405"/>
      <c r="PTN36" s="405"/>
      <c r="PTO36" s="405"/>
      <c r="PTP36" s="405"/>
      <c r="PTQ36" s="405"/>
      <c r="PTR36" s="405"/>
      <c r="PTS36" s="405"/>
      <c r="PTT36" s="405"/>
      <c r="PTU36" s="405"/>
      <c r="PTV36" s="405"/>
      <c r="PTW36" s="405"/>
      <c r="PTX36" s="405"/>
      <c r="PTY36" s="405"/>
      <c r="PTZ36" s="405"/>
      <c r="PUA36" s="405"/>
      <c r="PUB36" s="405"/>
      <c r="PUC36" s="405"/>
      <c r="PUD36" s="405"/>
      <c r="PUE36" s="405"/>
      <c r="PUF36" s="405"/>
      <c r="PUG36" s="405"/>
      <c r="PUH36" s="405"/>
      <c r="PUI36" s="405"/>
      <c r="PUJ36" s="405"/>
      <c r="PUK36" s="405"/>
      <c r="PUL36" s="405"/>
      <c r="PUM36" s="405"/>
      <c r="PUN36" s="405"/>
      <c r="PUO36" s="405"/>
      <c r="PUP36" s="405"/>
      <c r="PUQ36" s="405"/>
      <c r="PUR36" s="405"/>
      <c r="PUS36" s="405"/>
      <c r="PUT36" s="405"/>
      <c r="PUU36" s="405"/>
      <c r="PUV36" s="405"/>
      <c r="PUW36" s="405"/>
      <c r="PUX36" s="405"/>
      <c r="PUY36" s="405"/>
      <c r="PUZ36" s="405"/>
      <c r="PVA36" s="405"/>
      <c r="PVB36" s="405"/>
      <c r="PVC36" s="405"/>
      <c r="PVD36" s="405"/>
      <c r="PVE36" s="405"/>
      <c r="PVF36" s="405"/>
      <c r="PVG36" s="405"/>
      <c r="PVH36" s="405"/>
      <c r="PVI36" s="405"/>
      <c r="PVJ36" s="405"/>
      <c r="PVK36" s="405"/>
      <c r="PVL36" s="405"/>
      <c r="PVM36" s="405"/>
      <c r="PVN36" s="405"/>
      <c r="PVO36" s="405"/>
      <c r="PVP36" s="405"/>
      <c r="PVQ36" s="405"/>
      <c r="PVR36" s="405"/>
      <c r="PVS36" s="405"/>
      <c r="PVT36" s="405"/>
      <c r="PVU36" s="405"/>
      <c r="PVV36" s="405"/>
      <c r="PVW36" s="405"/>
      <c r="PVX36" s="405"/>
      <c r="PVY36" s="405"/>
      <c r="PVZ36" s="405"/>
      <c r="PWA36" s="405"/>
      <c r="PWB36" s="405"/>
      <c r="PWC36" s="405"/>
      <c r="PWD36" s="405"/>
      <c r="PWE36" s="405"/>
      <c r="PWF36" s="405"/>
      <c r="PWG36" s="405"/>
      <c r="PWH36" s="405"/>
      <c r="PWI36" s="405"/>
      <c r="PWJ36" s="405"/>
      <c r="PWK36" s="405"/>
      <c r="PWL36" s="405"/>
      <c r="PWM36" s="405"/>
      <c r="PWN36" s="405"/>
      <c r="PWO36" s="405"/>
      <c r="PWP36" s="405"/>
      <c r="PWQ36" s="405"/>
      <c r="PWR36" s="405"/>
      <c r="PWS36" s="405"/>
      <c r="PWT36" s="405"/>
      <c r="PWU36" s="405"/>
      <c r="PWV36" s="405"/>
      <c r="PWW36" s="405"/>
      <c r="PWX36" s="405"/>
      <c r="PWY36" s="405"/>
      <c r="PWZ36" s="405"/>
      <c r="PXA36" s="405"/>
      <c r="PXB36" s="405"/>
      <c r="PXC36" s="405"/>
      <c r="PXD36" s="405"/>
      <c r="PXE36" s="405"/>
      <c r="PXF36" s="405"/>
      <c r="PXG36" s="405"/>
      <c r="PXH36" s="405"/>
      <c r="PXI36" s="405"/>
      <c r="PXJ36" s="405"/>
      <c r="PXK36" s="405"/>
      <c r="PXL36" s="405"/>
      <c r="PXM36" s="405"/>
      <c r="PXN36" s="405"/>
      <c r="PXO36" s="405"/>
      <c r="PXP36" s="405"/>
      <c r="PXQ36" s="405"/>
      <c r="PXR36" s="405"/>
      <c r="PXS36" s="405"/>
      <c r="PXT36" s="405"/>
      <c r="PXU36" s="405"/>
      <c r="PXV36" s="405"/>
      <c r="PXW36" s="405"/>
      <c r="PXX36" s="405"/>
      <c r="PXY36" s="405"/>
      <c r="PXZ36" s="405"/>
      <c r="PYA36" s="405"/>
      <c r="PYB36" s="405"/>
      <c r="PYC36" s="405"/>
      <c r="PYD36" s="405"/>
      <c r="PYE36" s="405"/>
      <c r="PYF36" s="405"/>
      <c r="PYG36" s="405"/>
      <c r="PYH36" s="405"/>
      <c r="PYI36" s="405"/>
      <c r="PYJ36" s="405"/>
      <c r="PYK36" s="405"/>
      <c r="PYL36" s="405"/>
      <c r="PYM36" s="405"/>
      <c r="PYN36" s="405"/>
      <c r="PYO36" s="405"/>
      <c r="PYP36" s="405"/>
      <c r="PYQ36" s="405"/>
      <c r="PYR36" s="405"/>
      <c r="PYS36" s="405"/>
      <c r="PYT36" s="405"/>
      <c r="PYU36" s="405"/>
      <c r="PYV36" s="405"/>
      <c r="PYW36" s="405"/>
      <c r="PYX36" s="405"/>
      <c r="PYY36" s="405"/>
      <c r="PYZ36" s="405"/>
      <c r="PZA36" s="405"/>
      <c r="PZB36" s="405"/>
      <c r="PZC36" s="405"/>
      <c r="PZD36" s="405"/>
      <c r="PZE36" s="405"/>
      <c r="PZF36" s="405"/>
      <c r="PZG36" s="405"/>
      <c r="PZH36" s="405"/>
      <c r="PZI36" s="405"/>
      <c r="PZJ36" s="405"/>
      <c r="PZK36" s="405"/>
      <c r="PZL36" s="405"/>
      <c r="PZM36" s="405"/>
      <c r="PZN36" s="405"/>
      <c r="PZO36" s="405"/>
      <c r="PZP36" s="405"/>
      <c r="PZQ36" s="405"/>
      <c r="PZR36" s="405"/>
      <c r="PZS36" s="405"/>
      <c r="PZT36" s="405"/>
      <c r="PZU36" s="405"/>
      <c r="PZV36" s="405"/>
      <c r="PZW36" s="405"/>
      <c r="PZX36" s="405"/>
      <c r="PZY36" s="405"/>
      <c r="PZZ36" s="405"/>
      <c r="QAA36" s="405"/>
      <c r="QAB36" s="405"/>
      <c r="QAC36" s="405"/>
      <c r="QAD36" s="405"/>
      <c r="QAE36" s="405"/>
      <c r="QAF36" s="405"/>
      <c r="QAG36" s="405"/>
      <c r="QAH36" s="405"/>
      <c r="QAI36" s="405"/>
      <c r="QAJ36" s="405"/>
      <c r="QAK36" s="405"/>
      <c r="QAL36" s="405"/>
      <c r="QAM36" s="405"/>
      <c r="QAN36" s="405"/>
      <c r="QAO36" s="405"/>
      <c r="QAP36" s="405"/>
      <c r="QAQ36" s="405"/>
      <c r="QAR36" s="405"/>
      <c r="QAS36" s="405"/>
      <c r="QAT36" s="405"/>
      <c r="QAU36" s="405"/>
      <c r="QAV36" s="405"/>
      <c r="QAW36" s="405"/>
      <c r="QAX36" s="405"/>
      <c r="QAY36" s="405"/>
      <c r="QAZ36" s="405"/>
      <c r="QBA36" s="405"/>
      <c r="QBB36" s="405"/>
      <c r="QBC36" s="405"/>
      <c r="QBD36" s="405"/>
      <c r="QBE36" s="405"/>
      <c r="QBF36" s="405"/>
      <c r="QBG36" s="405"/>
      <c r="QBH36" s="405"/>
      <c r="QBI36" s="405"/>
      <c r="QBJ36" s="405"/>
      <c r="QBK36" s="405"/>
      <c r="QBL36" s="405"/>
      <c r="QBM36" s="405"/>
      <c r="QBN36" s="405"/>
      <c r="QBO36" s="405"/>
      <c r="QBP36" s="405"/>
      <c r="QBQ36" s="405"/>
      <c r="QBR36" s="405"/>
      <c r="QBS36" s="405"/>
      <c r="QBT36" s="405"/>
      <c r="QBU36" s="405"/>
      <c r="QBV36" s="405"/>
      <c r="QBW36" s="405"/>
      <c r="QBX36" s="405"/>
      <c r="QBY36" s="405"/>
      <c r="QBZ36" s="405"/>
      <c r="QCA36" s="405"/>
      <c r="QCB36" s="405"/>
      <c r="QCC36" s="405"/>
      <c r="QCD36" s="405"/>
      <c r="QCE36" s="405"/>
      <c r="QCF36" s="405"/>
      <c r="QCG36" s="405"/>
      <c r="QCH36" s="405"/>
      <c r="QCI36" s="405"/>
      <c r="QCJ36" s="405"/>
      <c r="QCK36" s="405"/>
      <c r="QCL36" s="405"/>
      <c r="QCM36" s="405"/>
      <c r="QCN36" s="405"/>
      <c r="QCO36" s="405"/>
      <c r="QCP36" s="405"/>
      <c r="QCQ36" s="405"/>
      <c r="QCR36" s="405"/>
      <c r="QCS36" s="405"/>
      <c r="QCT36" s="405"/>
      <c r="QCU36" s="405"/>
      <c r="QCV36" s="405"/>
      <c r="QCW36" s="405"/>
      <c r="QCX36" s="405"/>
      <c r="QCY36" s="405"/>
      <c r="QCZ36" s="405"/>
      <c r="QDA36" s="405"/>
      <c r="QDB36" s="405"/>
      <c r="QDC36" s="405"/>
      <c r="QDD36" s="405"/>
      <c r="QDE36" s="405"/>
      <c r="QDF36" s="405"/>
      <c r="QDG36" s="405"/>
      <c r="QDH36" s="405"/>
      <c r="QDI36" s="405"/>
      <c r="QDJ36" s="405"/>
      <c r="QDK36" s="405"/>
      <c r="QDL36" s="405"/>
      <c r="QDM36" s="405"/>
      <c r="QDN36" s="405"/>
      <c r="QDO36" s="405"/>
      <c r="QDP36" s="405"/>
      <c r="QDQ36" s="405"/>
      <c r="QDR36" s="405"/>
      <c r="QDS36" s="405"/>
      <c r="QDT36" s="405"/>
      <c r="QDU36" s="405"/>
      <c r="QDV36" s="405"/>
      <c r="QDW36" s="405"/>
      <c r="QDX36" s="405"/>
      <c r="QDY36" s="405"/>
      <c r="QDZ36" s="405"/>
      <c r="QEA36" s="405"/>
      <c r="QEB36" s="405"/>
      <c r="QEC36" s="405"/>
      <c r="QED36" s="405"/>
      <c r="QEE36" s="405"/>
      <c r="QEF36" s="405"/>
      <c r="QEG36" s="405"/>
      <c r="QEH36" s="405"/>
      <c r="QEI36" s="405"/>
      <c r="QEJ36" s="405"/>
      <c r="QEK36" s="405"/>
      <c r="QEL36" s="405"/>
      <c r="QEM36" s="405"/>
      <c r="QEN36" s="405"/>
      <c r="QEO36" s="405"/>
      <c r="QEP36" s="405"/>
      <c r="QEQ36" s="405"/>
      <c r="QER36" s="405"/>
      <c r="QES36" s="405"/>
      <c r="QET36" s="405"/>
      <c r="QEU36" s="405"/>
      <c r="QEV36" s="405"/>
      <c r="QEW36" s="405"/>
      <c r="QEX36" s="405"/>
      <c r="QEY36" s="405"/>
      <c r="QEZ36" s="405"/>
      <c r="QFA36" s="405"/>
      <c r="QFB36" s="405"/>
      <c r="QFC36" s="405"/>
      <c r="QFD36" s="405"/>
      <c r="QFE36" s="405"/>
      <c r="QFF36" s="405"/>
      <c r="QFG36" s="405"/>
      <c r="QFH36" s="405"/>
      <c r="QFI36" s="405"/>
      <c r="QFJ36" s="405"/>
      <c r="QFK36" s="405"/>
      <c r="QFL36" s="405"/>
      <c r="QFM36" s="405"/>
      <c r="QFN36" s="405"/>
      <c r="QFO36" s="405"/>
      <c r="QFP36" s="405"/>
      <c r="QFQ36" s="405"/>
      <c r="QFR36" s="405"/>
      <c r="QFS36" s="405"/>
      <c r="QFT36" s="405"/>
      <c r="QFU36" s="405"/>
      <c r="QFV36" s="405"/>
      <c r="QFW36" s="405"/>
      <c r="QFX36" s="405"/>
      <c r="QFY36" s="405"/>
      <c r="QFZ36" s="405"/>
      <c r="QGA36" s="405"/>
      <c r="QGB36" s="405"/>
      <c r="QGC36" s="405"/>
      <c r="QGD36" s="405"/>
      <c r="QGE36" s="405"/>
      <c r="QGF36" s="405"/>
      <c r="QGG36" s="405"/>
      <c r="QGH36" s="405"/>
      <c r="QGI36" s="405"/>
      <c r="QGJ36" s="405"/>
      <c r="QGK36" s="405"/>
      <c r="QGL36" s="405"/>
      <c r="QGM36" s="405"/>
      <c r="QGN36" s="405"/>
      <c r="QGO36" s="405"/>
      <c r="QGP36" s="405"/>
      <c r="QGQ36" s="405"/>
      <c r="QGR36" s="405"/>
      <c r="QGS36" s="405"/>
      <c r="QGT36" s="405"/>
      <c r="QGU36" s="405"/>
      <c r="QGV36" s="405"/>
      <c r="QGW36" s="405"/>
      <c r="QGX36" s="405"/>
      <c r="QGY36" s="405"/>
      <c r="QGZ36" s="405"/>
      <c r="QHA36" s="405"/>
      <c r="QHB36" s="405"/>
      <c r="QHC36" s="405"/>
      <c r="QHD36" s="405"/>
      <c r="QHE36" s="405"/>
      <c r="QHF36" s="405"/>
      <c r="QHG36" s="405"/>
      <c r="QHH36" s="405"/>
      <c r="QHI36" s="405"/>
      <c r="QHJ36" s="405"/>
      <c r="QHK36" s="405"/>
      <c r="QHL36" s="405"/>
      <c r="QHM36" s="405"/>
      <c r="QHN36" s="405"/>
      <c r="QHO36" s="405"/>
      <c r="QHP36" s="405"/>
      <c r="QHQ36" s="405"/>
      <c r="QHR36" s="405"/>
      <c r="QHS36" s="405"/>
      <c r="QHT36" s="405"/>
      <c r="QHU36" s="405"/>
      <c r="QHV36" s="405"/>
      <c r="QHW36" s="405"/>
      <c r="QHX36" s="405"/>
      <c r="QHY36" s="405"/>
      <c r="QHZ36" s="405"/>
      <c r="QIA36" s="405"/>
      <c r="QIB36" s="405"/>
      <c r="QIC36" s="405"/>
      <c r="QID36" s="405"/>
      <c r="QIE36" s="405"/>
      <c r="QIF36" s="405"/>
      <c r="QIG36" s="405"/>
      <c r="QIH36" s="405"/>
      <c r="QII36" s="405"/>
      <c r="QIJ36" s="405"/>
      <c r="QIK36" s="405"/>
      <c r="QIL36" s="405"/>
      <c r="QIM36" s="405"/>
      <c r="QIN36" s="405"/>
      <c r="QIO36" s="405"/>
      <c r="QIP36" s="405"/>
      <c r="QIQ36" s="405"/>
      <c r="QIR36" s="405"/>
      <c r="QIS36" s="405"/>
      <c r="QIT36" s="405"/>
      <c r="QIU36" s="405"/>
      <c r="QIV36" s="405"/>
      <c r="QIW36" s="405"/>
      <c r="QIX36" s="405"/>
      <c r="QIY36" s="405"/>
      <c r="QIZ36" s="405"/>
      <c r="QJA36" s="405"/>
      <c r="QJB36" s="405"/>
      <c r="QJC36" s="405"/>
      <c r="QJD36" s="405"/>
      <c r="QJE36" s="405"/>
      <c r="QJF36" s="405"/>
      <c r="QJG36" s="405"/>
      <c r="QJH36" s="405"/>
      <c r="QJI36" s="405"/>
      <c r="QJJ36" s="405"/>
      <c r="QJK36" s="405"/>
      <c r="QJL36" s="405"/>
      <c r="QJM36" s="405"/>
      <c r="QJN36" s="405"/>
      <c r="QJO36" s="405"/>
      <c r="QJP36" s="405"/>
      <c r="QJQ36" s="405"/>
      <c r="QJR36" s="405"/>
      <c r="QJS36" s="405"/>
      <c r="QJT36" s="405"/>
      <c r="QJU36" s="405"/>
      <c r="QJV36" s="405"/>
      <c r="QJW36" s="405"/>
      <c r="QJX36" s="405"/>
      <c r="QJY36" s="405"/>
      <c r="QJZ36" s="405"/>
      <c r="QKA36" s="405"/>
      <c r="QKB36" s="405"/>
      <c r="QKC36" s="405"/>
      <c r="QKD36" s="405"/>
      <c r="QKE36" s="405"/>
      <c r="QKF36" s="405"/>
      <c r="QKG36" s="405"/>
      <c r="QKH36" s="405"/>
      <c r="QKI36" s="405"/>
      <c r="QKJ36" s="405"/>
      <c r="QKK36" s="405"/>
      <c r="QKL36" s="405"/>
      <c r="QKM36" s="405"/>
      <c r="QKN36" s="405"/>
      <c r="QKO36" s="405"/>
      <c r="QKP36" s="405"/>
      <c r="QKQ36" s="405"/>
      <c r="QKR36" s="405"/>
      <c r="QKS36" s="405"/>
      <c r="QKT36" s="405"/>
      <c r="QKU36" s="405"/>
      <c r="QKV36" s="405"/>
      <c r="QKW36" s="405"/>
      <c r="QKX36" s="405"/>
      <c r="QKY36" s="405"/>
      <c r="QKZ36" s="405"/>
      <c r="QLA36" s="405"/>
      <c r="QLB36" s="405"/>
      <c r="QLC36" s="405"/>
      <c r="QLD36" s="405"/>
      <c r="QLE36" s="405"/>
      <c r="QLF36" s="405"/>
      <c r="QLG36" s="405"/>
      <c r="QLH36" s="405"/>
      <c r="QLI36" s="405"/>
      <c r="QLJ36" s="405"/>
      <c r="QLK36" s="405"/>
      <c r="QLL36" s="405"/>
      <c r="QLM36" s="405"/>
      <c r="QLN36" s="405"/>
      <c r="QLO36" s="405"/>
      <c r="QLP36" s="405"/>
      <c r="QLQ36" s="405"/>
      <c r="QLR36" s="405"/>
      <c r="QLS36" s="405"/>
      <c r="QLT36" s="405"/>
      <c r="QLU36" s="405"/>
      <c r="QLV36" s="405"/>
      <c r="QLW36" s="405"/>
      <c r="QLX36" s="405"/>
      <c r="QLY36" s="405"/>
      <c r="QLZ36" s="405"/>
      <c r="QMA36" s="405"/>
      <c r="QMB36" s="405"/>
      <c r="QMC36" s="405"/>
      <c r="QMD36" s="405"/>
      <c r="QME36" s="405"/>
      <c r="QMF36" s="405"/>
      <c r="QMG36" s="405"/>
      <c r="QMH36" s="405"/>
      <c r="QMI36" s="405"/>
      <c r="QMJ36" s="405"/>
      <c r="QMK36" s="405"/>
      <c r="QML36" s="405"/>
      <c r="QMM36" s="405"/>
      <c r="QMN36" s="405"/>
      <c r="QMO36" s="405"/>
      <c r="QMP36" s="405"/>
      <c r="QMQ36" s="405"/>
      <c r="QMR36" s="405"/>
      <c r="QMS36" s="405"/>
      <c r="QMT36" s="405"/>
      <c r="QMU36" s="405"/>
      <c r="QMV36" s="405"/>
      <c r="QMW36" s="405"/>
      <c r="QMX36" s="405"/>
      <c r="QMY36" s="405"/>
      <c r="QMZ36" s="405"/>
      <c r="QNA36" s="405"/>
      <c r="QNB36" s="405"/>
      <c r="QNC36" s="405"/>
      <c r="QND36" s="405"/>
      <c r="QNE36" s="405"/>
      <c r="QNF36" s="405"/>
      <c r="QNG36" s="405"/>
      <c r="QNH36" s="405"/>
      <c r="QNI36" s="405"/>
      <c r="QNJ36" s="405"/>
      <c r="QNK36" s="405"/>
      <c r="QNL36" s="405"/>
      <c r="QNM36" s="405"/>
      <c r="QNN36" s="405"/>
      <c r="QNO36" s="405"/>
      <c r="QNP36" s="405"/>
      <c r="QNQ36" s="405"/>
      <c r="QNR36" s="405"/>
      <c r="QNS36" s="405"/>
      <c r="QNT36" s="405"/>
      <c r="QNU36" s="405"/>
      <c r="QNV36" s="405"/>
      <c r="QNW36" s="405"/>
      <c r="QNX36" s="405"/>
      <c r="QNY36" s="405"/>
      <c r="QNZ36" s="405"/>
      <c r="QOA36" s="405"/>
      <c r="QOB36" s="405"/>
      <c r="QOC36" s="405"/>
      <c r="QOD36" s="405"/>
      <c r="QOE36" s="405"/>
      <c r="QOF36" s="405"/>
      <c r="QOG36" s="405"/>
      <c r="QOH36" s="405"/>
      <c r="QOI36" s="405"/>
      <c r="QOJ36" s="405"/>
      <c r="QOK36" s="405"/>
      <c r="QOL36" s="405"/>
      <c r="QOM36" s="405"/>
      <c r="QON36" s="405"/>
      <c r="QOO36" s="405"/>
      <c r="QOP36" s="405"/>
      <c r="QOQ36" s="405"/>
      <c r="QOR36" s="405"/>
      <c r="QOS36" s="405"/>
      <c r="QOT36" s="405"/>
      <c r="QOU36" s="405"/>
      <c r="QOV36" s="405"/>
      <c r="QOW36" s="405"/>
      <c r="QOX36" s="405"/>
      <c r="QOY36" s="405"/>
      <c r="QOZ36" s="405"/>
      <c r="QPA36" s="405"/>
      <c r="QPB36" s="405"/>
      <c r="QPC36" s="405"/>
      <c r="QPD36" s="405"/>
      <c r="QPE36" s="405"/>
      <c r="QPF36" s="405"/>
      <c r="QPG36" s="405"/>
      <c r="QPH36" s="405"/>
      <c r="QPI36" s="405"/>
      <c r="QPJ36" s="405"/>
      <c r="QPK36" s="405"/>
      <c r="QPL36" s="405"/>
      <c r="QPM36" s="405"/>
      <c r="QPN36" s="405"/>
      <c r="QPO36" s="405"/>
      <c r="QPP36" s="405"/>
      <c r="QPQ36" s="405"/>
      <c r="QPR36" s="405"/>
      <c r="QPS36" s="405"/>
      <c r="QPT36" s="405"/>
      <c r="QPU36" s="405"/>
      <c r="QPV36" s="405"/>
      <c r="QPW36" s="405"/>
      <c r="QPX36" s="405"/>
      <c r="QPY36" s="405"/>
      <c r="QPZ36" s="405"/>
      <c r="QQA36" s="405"/>
      <c r="QQB36" s="405"/>
      <c r="QQC36" s="405"/>
      <c r="QQD36" s="405"/>
      <c r="QQE36" s="405"/>
      <c r="QQF36" s="405"/>
      <c r="QQG36" s="405"/>
      <c r="QQH36" s="405"/>
      <c r="QQI36" s="405"/>
      <c r="QQJ36" s="405"/>
      <c r="QQK36" s="405"/>
      <c r="QQL36" s="405"/>
      <c r="QQM36" s="405"/>
      <c r="QQN36" s="405"/>
      <c r="QQO36" s="405"/>
      <c r="QQP36" s="405"/>
      <c r="QQQ36" s="405"/>
      <c r="QQR36" s="405"/>
      <c r="QQS36" s="405"/>
      <c r="QQT36" s="405"/>
      <c r="QQU36" s="405"/>
      <c r="QQV36" s="405"/>
      <c r="QQW36" s="405"/>
      <c r="QQX36" s="405"/>
      <c r="QQY36" s="405"/>
      <c r="QQZ36" s="405"/>
      <c r="QRA36" s="405"/>
      <c r="QRB36" s="405"/>
      <c r="QRC36" s="405"/>
      <c r="QRD36" s="405"/>
      <c r="QRE36" s="405"/>
      <c r="QRF36" s="405"/>
      <c r="QRG36" s="405"/>
      <c r="QRH36" s="405"/>
      <c r="QRI36" s="405"/>
      <c r="QRJ36" s="405"/>
      <c r="QRK36" s="405"/>
      <c r="QRL36" s="405"/>
      <c r="QRM36" s="405"/>
      <c r="QRN36" s="405"/>
      <c r="QRO36" s="405"/>
      <c r="QRP36" s="405"/>
      <c r="QRQ36" s="405"/>
      <c r="QRR36" s="405"/>
      <c r="QRS36" s="405"/>
      <c r="QRT36" s="405"/>
      <c r="QRU36" s="405"/>
      <c r="QRV36" s="405"/>
      <c r="QRW36" s="405"/>
      <c r="QRX36" s="405"/>
      <c r="QRY36" s="405"/>
      <c r="QRZ36" s="405"/>
      <c r="QSA36" s="405"/>
      <c r="QSB36" s="405"/>
      <c r="QSC36" s="405"/>
      <c r="QSD36" s="405"/>
      <c r="QSE36" s="405"/>
      <c r="QSF36" s="405"/>
      <c r="QSG36" s="405"/>
      <c r="QSH36" s="405"/>
      <c r="QSI36" s="405"/>
      <c r="QSJ36" s="405"/>
      <c r="QSK36" s="405"/>
      <c r="QSL36" s="405"/>
      <c r="QSM36" s="405"/>
      <c r="QSN36" s="405"/>
      <c r="QSO36" s="405"/>
      <c r="QSP36" s="405"/>
      <c r="QSQ36" s="405"/>
      <c r="QSR36" s="405"/>
      <c r="QSS36" s="405"/>
      <c r="QST36" s="405"/>
      <c r="QSU36" s="405"/>
      <c r="QSV36" s="405"/>
      <c r="QSW36" s="405"/>
      <c r="QSX36" s="405"/>
      <c r="QSY36" s="405"/>
      <c r="QSZ36" s="405"/>
      <c r="QTA36" s="405"/>
      <c r="QTB36" s="405"/>
      <c r="QTC36" s="405"/>
      <c r="QTD36" s="405"/>
      <c r="QTE36" s="405"/>
      <c r="QTF36" s="405"/>
      <c r="QTG36" s="405"/>
      <c r="QTH36" s="405"/>
      <c r="QTI36" s="405"/>
      <c r="QTJ36" s="405"/>
      <c r="QTK36" s="405"/>
      <c r="QTL36" s="405"/>
      <c r="QTM36" s="405"/>
      <c r="QTN36" s="405"/>
      <c r="QTO36" s="405"/>
      <c r="QTP36" s="405"/>
      <c r="QTQ36" s="405"/>
      <c r="QTR36" s="405"/>
      <c r="QTS36" s="405"/>
      <c r="QTT36" s="405"/>
      <c r="QTU36" s="405"/>
      <c r="QTV36" s="405"/>
      <c r="QTW36" s="405"/>
      <c r="QTX36" s="405"/>
      <c r="QTY36" s="405"/>
      <c r="QTZ36" s="405"/>
      <c r="QUA36" s="405"/>
      <c r="QUB36" s="405"/>
      <c r="QUC36" s="405"/>
      <c r="QUD36" s="405"/>
      <c r="QUE36" s="405"/>
      <c r="QUF36" s="405"/>
      <c r="QUG36" s="405"/>
      <c r="QUH36" s="405"/>
      <c r="QUI36" s="405"/>
      <c r="QUJ36" s="405"/>
      <c r="QUK36" s="405"/>
      <c r="QUL36" s="405"/>
      <c r="QUM36" s="405"/>
      <c r="QUN36" s="405"/>
      <c r="QUO36" s="405"/>
      <c r="QUP36" s="405"/>
      <c r="QUQ36" s="405"/>
      <c r="QUR36" s="405"/>
      <c r="QUS36" s="405"/>
      <c r="QUT36" s="405"/>
      <c r="QUU36" s="405"/>
      <c r="QUV36" s="405"/>
      <c r="QUW36" s="405"/>
      <c r="QUX36" s="405"/>
      <c r="QUY36" s="405"/>
      <c r="QUZ36" s="405"/>
      <c r="QVA36" s="405"/>
      <c r="QVB36" s="405"/>
      <c r="QVC36" s="405"/>
      <c r="QVD36" s="405"/>
      <c r="QVE36" s="405"/>
      <c r="QVF36" s="405"/>
      <c r="QVG36" s="405"/>
      <c r="QVH36" s="405"/>
      <c r="QVI36" s="405"/>
      <c r="QVJ36" s="405"/>
      <c r="QVK36" s="405"/>
      <c r="QVL36" s="405"/>
      <c r="QVM36" s="405"/>
      <c r="QVN36" s="405"/>
      <c r="QVO36" s="405"/>
      <c r="QVP36" s="405"/>
      <c r="QVQ36" s="405"/>
      <c r="QVR36" s="405"/>
      <c r="QVS36" s="405"/>
      <c r="QVT36" s="405"/>
      <c r="QVU36" s="405"/>
      <c r="QVV36" s="405"/>
      <c r="QVW36" s="405"/>
      <c r="QVX36" s="405"/>
      <c r="QVY36" s="405"/>
      <c r="QVZ36" s="405"/>
      <c r="QWA36" s="405"/>
      <c r="QWB36" s="405"/>
      <c r="QWC36" s="405"/>
      <c r="QWD36" s="405"/>
      <c r="QWE36" s="405"/>
      <c r="QWF36" s="405"/>
      <c r="QWG36" s="405"/>
      <c r="QWH36" s="405"/>
      <c r="QWI36" s="405"/>
      <c r="QWJ36" s="405"/>
      <c r="QWK36" s="405"/>
      <c r="QWL36" s="405"/>
      <c r="QWM36" s="405"/>
      <c r="QWN36" s="405"/>
      <c r="QWO36" s="405"/>
      <c r="QWP36" s="405"/>
      <c r="QWQ36" s="405"/>
      <c r="QWR36" s="405"/>
      <c r="QWS36" s="405"/>
      <c r="QWT36" s="405"/>
      <c r="QWU36" s="405"/>
      <c r="QWV36" s="405"/>
      <c r="QWW36" s="405"/>
      <c r="QWX36" s="405"/>
      <c r="QWY36" s="405"/>
      <c r="QWZ36" s="405"/>
      <c r="QXA36" s="405"/>
      <c r="QXB36" s="405"/>
      <c r="QXC36" s="405"/>
      <c r="QXD36" s="405"/>
      <c r="QXE36" s="405"/>
      <c r="QXF36" s="405"/>
      <c r="QXG36" s="405"/>
      <c r="QXH36" s="405"/>
      <c r="QXI36" s="405"/>
      <c r="QXJ36" s="405"/>
      <c r="QXK36" s="405"/>
      <c r="QXL36" s="405"/>
      <c r="QXM36" s="405"/>
      <c r="QXN36" s="405"/>
      <c r="QXO36" s="405"/>
      <c r="QXP36" s="405"/>
      <c r="QXQ36" s="405"/>
      <c r="QXR36" s="405"/>
      <c r="QXS36" s="405"/>
      <c r="QXT36" s="405"/>
      <c r="QXU36" s="405"/>
      <c r="QXV36" s="405"/>
      <c r="QXW36" s="405"/>
      <c r="QXX36" s="405"/>
      <c r="QXY36" s="405"/>
      <c r="QXZ36" s="405"/>
      <c r="QYA36" s="405"/>
      <c r="QYB36" s="405"/>
      <c r="QYC36" s="405"/>
      <c r="QYD36" s="405"/>
      <c r="QYE36" s="405"/>
      <c r="QYF36" s="405"/>
      <c r="QYG36" s="405"/>
      <c r="QYH36" s="405"/>
      <c r="QYI36" s="405"/>
      <c r="QYJ36" s="405"/>
      <c r="QYK36" s="405"/>
      <c r="QYL36" s="405"/>
      <c r="QYM36" s="405"/>
      <c r="QYN36" s="405"/>
      <c r="QYO36" s="405"/>
      <c r="QYP36" s="405"/>
      <c r="QYQ36" s="405"/>
      <c r="QYR36" s="405"/>
      <c r="QYS36" s="405"/>
      <c r="QYT36" s="405"/>
      <c r="QYU36" s="405"/>
      <c r="QYV36" s="405"/>
      <c r="QYW36" s="405"/>
      <c r="QYX36" s="405"/>
      <c r="QYY36" s="405"/>
      <c r="QYZ36" s="405"/>
      <c r="QZA36" s="405"/>
      <c r="QZB36" s="405"/>
      <c r="QZC36" s="405"/>
      <c r="QZD36" s="405"/>
      <c r="QZE36" s="405"/>
      <c r="QZF36" s="405"/>
      <c r="QZG36" s="405"/>
      <c r="QZH36" s="405"/>
      <c r="QZI36" s="405"/>
      <c r="QZJ36" s="405"/>
      <c r="QZK36" s="405"/>
      <c r="QZL36" s="405"/>
      <c r="QZM36" s="405"/>
      <c r="QZN36" s="405"/>
      <c r="QZO36" s="405"/>
      <c r="QZP36" s="405"/>
      <c r="QZQ36" s="405"/>
      <c r="QZR36" s="405"/>
      <c r="QZS36" s="405"/>
      <c r="QZT36" s="405"/>
      <c r="QZU36" s="405"/>
      <c r="QZV36" s="405"/>
      <c r="QZW36" s="405"/>
      <c r="QZX36" s="405"/>
      <c r="QZY36" s="405"/>
      <c r="QZZ36" s="405"/>
      <c r="RAA36" s="405"/>
      <c r="RAB36" s="405"/>
      <c r="RAC36" s="405"/>
      <c r="RAD36" s="405"/>
      <c r="RAE36" s="405"/>
      <c r="RAF36" s="405"/>
      <c r="RAG36" s="405"/>
      <c r="RAH36" s="405"/>
      <c r="RAI36" s="405"/>
      <c r="RAJ36" s="405"/>
      <c r="RAK36" s="405"/>
      <c r="RAL36" s="405"/>
      <c r="RAM36" s="405"/>
      <c r="RAN36" s="405"/>
      <c r="RAO36" s="405"/>
      <c r="RAP36" s="405"/>
      <c r="RAQ36" s="405"/>
      <c r="RAR36" s="405"/>
      <c r="RAS36" s="405"/>
      <c r="RAT36" s="405"/>
      <c r="RAU36" s="405"/>
      <c r="RAV36" s="405"/>
      <c r="RAW36" s="405"/>
      <c r="RAX36" s="405"/>
      <c r="RAY36" s="405"/>
      <c r="RAZ36" s="405"/>
      <c r="RBA36" s="405"/>
      <c r="RBB36" s="405"/>
      <c r="RBC36" s="405"/>
      <c r="RBD36" s="405"/>
      <c r="RBE36" s="405"/>
      <c r="RBF36" s="405"/>
      <c r="RBG36" s="405"/>
      <c r="RBH36" s="405"/>
      <c r="RBI36" s="405"/>
      <c r="RBJ36" s="405"/>
      <c r="RBK36" s="405"/>
      <c r="RBL36" s="405"/>
      <c r="RBM36" s="405"/>
      <c r="RBN36" s="405"/>
      <c r="RBO36" s="405"/>
      <c r="RBP36" s="405"/>
      <c r="RBQ36" s="405"/>
      <c r="RBR36" s="405"/>
      <c r="RBS36" s="405"/>
      <c r="RBT36" s="405"/>
      <c r="RBU36" s="405"/>
      <c r="RBV36" s="405"/>
      <c r="RBW36" s="405"/>
      <c r="RBX36" s="405"/>
      <c r="RBY36" s="405"/>
      <c r="RBZ36" s="405"/>
      <c r="RCA36" s="405"/>
      <c r="RCB36" s="405"/>
      <c r="RCC36" s="405"/>
      <c r="RCD36" s="405"/>
      <c r="RCE36" s="405"/>
      <c r="RCF36" s="405"/>
      <c r="RCG36" s="405"/>
      <c r="RCH36" s="405"/>
      <c r="RCI36" s="405"/>
      <c r="RCJ36" s="405"/>
      <c r="RCK36" s="405"/>
      <c r="RCL36" s="405"/>
      <c r="RCM36" s="405"/>
      <c r="RCN36" s="405"/>
      <c r="RCO36" s="405"/>
      <c r="RCP36" s="405"/>
      <c r="RCQ36" s="405"/>
      <c r="RCR36" s="405"/>
      <c r="RCS36" s="405"/>
      <c r="RCT36" s="405"/>
      <c r="RCU36" s="405"/>
      <c r="RCV36" s="405"/>
      <c r="RCW36" s="405"/>
      <c r="RCX36" s="405"/>
      <c r="RCY36" s="405"/>
      <c r="RCZ36" s="405"/>
      <c r="RDA36" s="405"/>
      <c r="RDB36" s="405"/>
      <c r="RDC36" s="405"/>
      <c r="RDD36" s="405"/>
      <c r="RDE36" s="405"/>
      <c r="RDF36" s="405"/>
      <c r="RDG36" s="405"/>
      <c r="RDH36" s="405"/>
      <c r="RDI36" s="405"/>
      <c r="RDJ36" s="405"/>
      <c r="RDK36" s="405"/>
      <c r="RDL36" s="405"/>
      <c r="RDM36" s="405"/>
      <c r="RDN36" s="405"/>
      <c r="RDO36" s="405"/>
      <c r="RDP36" s="405"/>
      <c r="RDQ36" s="405"/>
      <c r="RDR36" s="405"/>
      <c r="RDS36" s="405"/>
      <c r="RDT36" s="405"/>
      <c r="RDU36" s="405"/>
      <c r="RDV36" s="405"/>
      <c r="RDW36" s="405"/>
      <c r="RDX36" s="405"/>
      <c r="RDY36" s="405"/>
      <c r="RDZ36" s="405"/>
      <c r="REA36" s="405"/>
      <c r="REB36" s="405"/>
      <c r="REC36" s="405"/>
      <c r="RED36" s="405"/>
      <c r="REE36" s="405"/>
      <c r="REF36" s="405"/>
      <c r="REG36" s="405"/>
      <c r="REH36" s="405"/>
      <c r="REI36" s="405"/>
      <c r="REJ36" s="405"/>
      <c r="REK36" s="405"/>
      <c r="REL36" s="405"/>
      <c r="REM36" s="405"/>
      <c r="REN36" s="405"/>
      <c r="REO36" s="405"/>
      <c r="REP36" s="405"/>
      <c r="REQ36" s="405"/>
      <c r="RER36" s="405"/>
      <c r="RES36" s="405"/>
      <c r="RET36" s="405"/>
      <c r="REU36" s="405"/>
      <c r="REV36" s="405"/>
      <c r="REW36" s="405"/>
      <c r="REX36" s="405"/>
      <c r="REY36" s="405"/>
      <c r="REZ36" s="405"/>
      <c r="RFA36" s="405"/>
      <c r="RFB36" s="405"/>
      <c r="RFC36" s="405"/>
      <c r="RFD36" s="405"/>
      <c r="RFE36" s="405"/>
      <c r="RFF36" s="405"/>
      <c r="RFG36" s="405"/>
      <c r="RFH36" s="405"/>
      <c r="RFI36" s="405"/>
      <c r="RFJ36" s="405"/>
      <c r="RFK36" s="405"/>
      <c r="RFL36" s="405"/>
      <c r="RFM36" s="405"/>
      <c r="RFN36" s="405"/>
      <c r="RFO36" s="405"/>
      <c r="RFP36" s="405"/>
      <c r="RFQ36" s="405"/>
      <c r="RFR36" s="405"/>
      <c r="RFS36" s="405"/>
      <c r="RFT36" s="405"/>
      <c r="RFU36" s="405"/>
      <c r="RFV36" s="405"/>
      <c r="RFW36" s="405"/>
      <c r="RFX36" s="405"/>
      <c r="RFY36" s="405"/>
      <c r="RFZ36" s="405"/>
      <c r="RGA36" s="405"/>
      <c r="RGB36" s="405"/>
      <c r="RGC36" s="405"/>
      <c r="RGD36" s="405"/>
      <c r="RGE36" s="405"/>
      <c r="RGF36" s="405"/>
      <c r="RGG36" s="405"/>
      <c r="RGH36" s="405"/>
      <c r="RGI36" s="405"/>
      <c r="RGJ36" s="405"/>
      <c r="RGK36" s="405"/>
      <c r="RGL36" s="405"/>
      <c r="RGM36" s="405"/>
      <c r="RGN36" s="405"/>
      <c r="RGO36" s="405"/>
      <c r="RGP36" s="405"/>
      <c r="RGQ36" s="405"/>
      <c r="RGR36" s="405"/>
      <c r="RGS36" s="405"/>
      <c r="RGT36" s="405"/>
      <c r="RGU36" s="405"/>
      <c r="RGV36" s="405"/>
      <c r="RGW36" s="405"/>
      <c r="RGX36" s="405"/>
      <c r="RGY36" s="405"/>
      <c r="RGZ36" s="405"/>
      <c r="RHA36" s="405"/>
      <c r="RHB36" s="405"/>
      <c r="RHC36" s="405"/>
      <c r="RHD36" s="405"/>
      <c r="RHE36" s="405"/>
      <c r="RHF36" s="405"/>
      <c r="RHG36" s="405"/>
      <c r="RHH36" s="405"/>
      <c r="RHI36" s="405"/>
      <c r="RHJ36" s="405"/>
      <c r="RHK36" s="405"/>
      <c r="RHL36" s="405"/>
      <c r="RHM36" s="405"/>
      <c r="RHN36" s="405"/>
      <c r="RHO36" s="405"/>
      <c r="RHP36" s="405"/>
      <c r="RHQ36" s="405"/>
      <c r="RHR36" s="405"/>
      <c r="RHS36" s="405"/>
      <c r="RHT36" s="405"/>
      <c r="RHU36" s="405"/>
      <c r="RHV36" s="405"/>
      <c r="RHW36" s="405"/>
      <c r="RHX36" s="405"/>
      <c r="RHY36" s="405"/>
      <c r="RHZ36" s="405"/>
      <c r="RIA36" s="405"/>
      <c r="RIB36" s="405"/>
      <c r="RIC36" s="405"/>
      <c r="RID36" s="405"/>
      <c r="RIE36" s="405"/>
      <c r="RIF36" s="405"/>
      <c r="RIG36" s="405"/>
      <c r="RIH36" s="405"/>
      <c r="RII36" s="405"/>
      <c r="RIJ36" s="405"/>
      <c r="RIK36" s="405"/>
      <c r="RIL36" s="405"/>
      <c r="RIM36" s="405"/>
      <c r="RIN36" s="405"/>
      <c r="RIO36" s="405"/>
      <c r="RIP36" s="405"/>
      <c r="RIQ36" s="405"/>
      <c r="RIR36" s="405"/>
      <c r="RIS36" s="405"/>
      <c r="RIT36" s="405"/>
      <c r="RIU36" s="405"/>
      <c r="RIV36" s="405"/>
      <c r="RIW36" s="405"/>
      <c r="RIX36" s="405"/>
      <c r="RIY36" s="405"/>
      <c r="RIZ36" s="405"/>
      <c r="RJA36" s="405"/>
      <c r="RJB36" s="405"/>
      <c r="RJC36" s="405"/>
      <c r="RJD36" s="405"/>
      <c r="RJE36" s="405"/>
      <c r="RJF36" s="405"/>
      <c r="RJG36" s="405"/>
      <c r="RJH36" s="405"/>
      <c r="RJI36" s="405"/>
      <c r="RJJ36" s="405"/>
      <c r="RJK36" s="405"/>
      <c r="RJL36" s="405"/>
      <c r="RJM36" s="405"/>
      <c r="RJN36" s="405"/>
      <c r="RJO36" s="405"/>
      <c r="RJP36" s="405"/>
      <c r="RJQ36" s="405"/>
      <c r="RJR36" s="405"/>
      <c r="RJS36" s="405"/>
      <c r="RJT36" s="405"/>
      <c r="RJU36" s="405"/>
      <c r="RJV36" s="405"/>
      <c r="RJW36" s="405"/>
      <c r="RJX36" s="405"/>
      <c r="RJY36" s="405"/>
      <c r="RJZ36" s="405"/>
      <c r="RKA36" s="405"/>
      <c r="RKB36" s="405"/>
      <c r="RKC36" s="405"/>
      <c r="RKD36" s="405"/>
      <c r="RKE36" s="405"/>
      <c r="RKF36" s="405"/>
      <c r="RKG36" s="405"/>
      <c r="RKH36" s="405"/>
      <c r="RKI36" s="405"/>
      <c r="RKJ36" s="405"/>
      <c r="RKK36" s="405"/>
      <c r="RKL36" s="405"/>
      <c r="RKM36" s="405"/>
      <c r="RKN36" s="405"/>
      <c r="RKO36" s="405"/>
      <c r="RKP36" s="405"/>
      <c r="RKQ36" s="405"/>
      <c r="RKR36" s="405"/>
      <c r="RKS36" s="405"/>
      <c r="RKT36" s="405"/>
      <c r="RKU36" s="405"/>
      <c r="RKV36" s="405"/>
      <c r="RKW36" s="405"/>
      <c r="RKX36" s="405"/>
      <c r="RKY36" s="405"/>
      <c r="RKZ36" s="405"/>
      <c r="RLA36" s="405"/>
      <c r="RLB36" s="405"/>
      <c r="RLC36" s="405"/>
      <c r="RLD36" s="405"/>
      <c r="RLE36" s="405"/>
      <c r="RLF36" s="405"/>
      <c r="RLG36" s="405"/>
      <c r="RLH36" s="405"/>
      <c r="RLI36" s="405"/>
      <c r="RLJ36" s="405"/>
      <c r="RLK36" s="405"/>
      <c r="RLL36" s="405"/>
      <c r="RLM36" s="405"/>
      <c r="RLN36" s="405"/>
      <c r="RLO36" s="405"/>
      <c r="RLP36" s="405"/>
      <c r="RLQ36" s="405"/>
      <c r="RLR36" s="405"/>
      <c r="RLS36" s="405"/>
      <c r="RLT36" s="405"/>
      <c r="RLU36" s="405"/>
      <c r="RLV36" s="405"/>
      <c r="RLW36" s="405"/>
      <c r="RLX36" s="405"/>
      <c r="RLY36" s="405"/>
      <c r="RLZ36" s="405"/>
      <c r="RMA36" s="405"/>
      <c r="RMB36" s="405"/>
      <c r="RMC36" s="405"/>
      <c r="RMD36" s="405"/>
      <c r="RME36" s="405"/>
      <c r="RMF36" s="405"/>
      <c r="RMG36" s="405"/>
      <c r="RMH36" s="405"/>
      <c r="RMI36" s="405"/>
      <c r="RMJ36" s="405"/>
      <c r="RMK36" s="405"/>
      <c r="RML36" s="405"/>
      <c r="RMM36" s="405"/>
      <c r="RMN36" s="405"/>
      <c r="RMO36" s="405"/>
      <c r="RMP36" s="405"/>
      <c r="RMQ36" s="405"/>
      <c r="RMR36" s="405"/>
      <c r="RMS36" s="405"/>
      <c r="RMT36" s="405"/>
      <c r="RMU36" s="405"/>
      <c r="RMV36" s="405"/>
      <c r="RMW36" s="405"/>
      <c r="RMX36" s="405"/>
      <c r="RMY36" s="405"/>
      <c r="RMZ36" s="405"/>
      <c r="RNA36" s="405"/>
      <c r="RNB36" s="405"/>
      <c r="RNC36" s="405"/>
      <c r="RND36" s="405"/>
      <c r="RNE36" s="405"/>
      <c r="RNF36" s="405"/>
      <c r="RNG36" s="405"/>
      <c r="RNH36" s="405"/>
      <c r="RNI36" s="405"/>
      <c r="RNJ36" s="405"/>
      <c r="RNK36" s="405"/>
      <c r="RNL36" s="405"/>
      <c r="RNM36" s="405"/>
      <c r="RNN36" s="405"/>
      <c r="RNO36" s="405"/>
      <c r="RNP36" s="405"/>
      <c r="RNQ36" s="405"/>
      <c r="RNR36" s="405"/>
      <c r="RNS36" s="405"/>
      <c r="RNT36" s="405"/>
      <c r="RNU36" s="405"/>
      <c r="RNV36" s="405"/>
      <c r="RNW36" s="405"/>
      <c r="RNX36" s="405"/>
      <c r="RNY36" s="405"/>
      <c r="RNZ36" s="405"/>
      <c r="ROA36" s="405"/>
      <c r="ROB36" s="405"/>
      <c r="ROC36" s="405"/>
      <c r="ROD36" s="405"/>
      <c r="ROE36" s="405"/>
      <c r="ROF36" s="405"/>
      <c r="ROG36" s="405"/>
      <c r="ROH36" s="405"/>
      <c r="ROI36" s="405"/>
      <c r="ROJ36" s="405"/>
      <c r="ROK36" s="405"/>
      <c r="ROL36" s="405"/>
      <c r="ROM36" s="405"/>
      <c r="RON36" s="405"/>
      <c r="ROO36" s="405"/>
      <c r="ROP36" s="405"/>
      <c r="ROQ36" s="405"/>
      <c r="ROR36" s="405"/>
      <c r="ROS36" s="405"/>
      <c r="ROT36" s="405"/>
      <c r="ROU36" s="405"/>
      <c r="ROV36" s="405"/>
      <c r="ROW36" s="405"/>
      <c r="ROX36" s="405"/>
      <c r="ROY36" s="405"/>
      <c r="ROZ36" s="405"/>
      <c r="RPA36" s="405"/>
      <c r="RPB36" s="405"/>
      <c r="RPC36" s="405"/>
      <c r="RPD36" s="405"/>
      <c r="RPE36" s="405"/>
      <c r="RPF36" s="405"/>
      <c r="RPG36" s="405"/>
      <c r="RPH36" s="405"/>
      <c r="RPI36" s="405"/>
      <c r="RPJ36" s="405"/>
      <c r="RPK36" s="405"/>
      <c r="RPL36" s="405"/>
      <c r="RPM36" s="405"/>
      <c r="RPN36" s="405"/>
      <c r="RPO36" s="405"/>
      <c r="RPP36" s="405"/>
      <c r="RPQ36" s="405"/>
      <c r="RPR36" s="405"/>
      <c r="RPS36" s="405"/>
      <c r="RPT36" s="405"/>
      <c r="RPU36" s="405"/>
      <c r="RPV36" s="405"/>
      <c r="RPW36" s="405"/>
      <c r="RPX36" s="405"/>
      <c r="RPY36" s="405"/>
      <c r="RPZ36" s="405"/>
      <c r="RQA36" s="405"/>
      <c r="RQB36" s="405"/>
      <c r="RQC36" s="405"/>
      <c r="RQD36" s="405"/>
      <c r="RQE36" s="405"/>
      <c r="RQF36" s="405"/>
      <c r="RQG36" s="405"/>
      <c r="RQH36" s="405"/>
      <c r="RQI36" s="405"/>
      <c r="RQJ36" s="405"/>
      <c r="RQK36" s="405"/>
      <c r="RQL36" s="405"/>
      <c r="RQM36" s="405"/>
      <c r="RQN36" s="405"/>
      <c r="RQO36" s="405"/>
      <c r="RQP36" s="405"/>
      <c r="RQQ36" s="405"/>
      <c r="RQR36" s="405"/>
      <c r="RQS36" s="405"/>
      <c r="RQT36" s="405"/>
      <c r="RQU36" s="405"/>
      <c r="RQV36" s="405"/>
      <c r="RQW36" s="405"/>
      <c r="RQX36" s="405"/>
      <c r="RQY36" s="405"/>
      <c r="RQZ36" s="405"/>
      <c r="RRA36" s="405"/>
      <c r="RRB36" s="405"/>
      <c r="RRC36" s="405"/>
      <c r="RRD36" s="405"/>
      <c r="RRE36" s="405"/>
      <c r="RRF36" s="405"/>
      <c r="RRG36" s="405"/>
      <c r="RRH36" s="405"/>
      <c r="RRI36" s="405"/>
      <c r="RRJ36" s="405"/>
      <c r="RRK36" s="405"/>
      <c r="RRL36" s="405"/>
      <c r="RRM36" s="405"/>
      <c r="RRN36" s="405"/>
      <c r="RRO36" s="405"/>
      <c r="RRP36" s="405"/>
      <c r="RRQ36" s="405"/>
      <c r="RRR36" s="405"/>
      <c r="RRS36" s="405"/>
      <c r="RRT36" s="405"/>
      <c r="RRU36" s="405"/>
      <c r="RRV36" s="405"/>
      <c r="RRW36" s="405"/>
      <c r="RRX36" s="405"/>
      <c r="RRY36" s="405"/>
      <c r="RRZ36" s="405"/>
      <c r="RSA36" s="405"/>
      <c r="RSB36" s="405"/>
      <c r="RSC36" s="405"/>
      <c r="RSD36" s="405"/>
      <c r="RSE36" s="405"/>
      <c r="RSF36" s="405"/>
      <c r="RSG36" s="405"/>
      <c r="RSH36" s="405"/>
      <c r="RSI36" s="405"/>
      <c r="RSJ36" s="405"/>
      <c r="RSK36" s="405"/>
      <c r="RSL36" s="405"/>
      <c r="RSM36" s="405"/>
      <c r="RSN36" s="405"/>
      <c r="RSO36" s="405"/>
      <c r="RSP36" s="405"/>
      <c r="RSQ36" s="405"/>
      <c r="RSR36" s="405"/>
      <c r="RSS36" s="405"/>
      <c r="RST36" s="405"/>
      <c r="RSU36" s="405"/>
      <c r="RSV36" s="405"/>
      <c r="RSW36" s="405"/>
      <c r="RSX36" s="405"/>
      <c r="RSY36" s="405"/>
      <c r="RSZ36" s="405"/>
      <c r="RTA36" s="405"/>
      <c r="RTB36" s="405"/>
      <c r="RTC36" s="405"/>
      <c r="RTD36" s="405"/>
      <c r="RTE36" s="405"/>
      <c r="RTF36" s="405"/>
      <c r="RTG36" s="405"/>
      <c r="RTH36" s="405"/>
      <c r="RTI36" s="405"/>
      <c r="RTJ36" s="405"/>
      <c r="RTK36" s="405"/>
      <c r="RTL36" s="405"/>
      <c r="RTM36" s="405"/>
      <c r="RTN36" s="405"/>
      <c r="RTO36" s="405"/>
      <c r="RTP36" s="405"/>
      <c r="RTQ36" s="405"/>
      <c r="RTR36" s="405"/>
      <c r="RTS36" s="405"/>
      <c r="RTT36" s="405"/>
      <c r="RTU36" s="405"/>
      <c r="RTV36" s="405"/>
      <c r="RTW36" s="405"/>
      <c r="RTX36" s="405"/>
      <c r="RTY36" s="405"/>
      <c r="RTZ36" s="405"/>
      <c r="RUA36" s="405"/>
      <c r="RUB36" s="405"/>
      <c r="RUC36" s="405"/>
      <c r="RUD36" s="405"/>
      <c r="RUE36" s="405"/>
      <c r="RUF36" s="405"/>
      <c r="RUG36" s="405"/>
      <c r="RUH36" s="405"/>
      <c r="RUI36" s="405"/>
      <c r="RUJ36" s="405"/>
      <c r="RUK36" s="405"/>
      <c r="RUL36" s="405"/>
      <c r="RUM36" s="405"/>
      <c r="RUN36" s="405"/>
      <c r="RUO36" s="405"/>
      <c r="RUP36" s="405"/>
      <c r="RUQ36" s="405"/>
      <c r="RUR36" s="405"/>
      <c r="RUS36" s="405"/>
      <c r="RUT36" s="405"/>
      <c r="RUU36" s="405"/>
      <c r="RUV36" s="405"/>
      <c r="RUW36" s="405"/>
      <c r="RUX36" s="405"/>
      <c r="RUY36" s="405"/>
      <c r="RUZ36" s="405"/>
      <c r="RVA36" s="405"/>
      <c r="RVB36" s="405"/>
      <c r="RVC36" s="405"/>
      <c r="RVD36" s="405"/>
      <c r="RVE36" s="405"/>
      <c r="RVF36" s="405"/>
      <c r="RVG36" s="405"/>
      <c r="RVH36" s="405"/>
      <c r="RVI36" s="405"/>
      <c r="RVJ36" s="405"/>
      <c r="RVK36" s="405"/>
      <c r="RVL36" s="405"/>
      <c r="RVM36" s="405"/>
      <c r="RVN36" s="405"/>
      <c r="RVO36" s="405"/>
      <c r="RVP36" s="405"/>
      <c r="RVQ36" s="405"/>
      <c r="RVR36" s="405"/>
      <c r="RVS36" s="405"/>
      <c r="RVT36" s="405"/>
      <c r="RVU36" s="405"/>
      <c r="RVV36" s="405"/>
      <c r="RVW36" s="405"/>
      <c r="RVX36" s="405"/>
      <c r="RVY36" s="405"/>
      <c r="RVZ36" s="405"/>
      <c r="RWA36" s="405"/>
      <c r="RWB36" s="405"/>
      <c r="RWC36" s="405"/>
      <c r="RWD36" s="405"/>
      <c r="RWE36" s="405"/>
      <c r="RWF36" s="405"/>
      <c r="RWG36" s="405"/>
      <c r="RWH36" s="405"/>
      <c r="RWI36" s="405"/>
      <c r="RWJ36" s="405"/>
      <c r="RWK36" s="405"/>
      <c r="RWL36" s="405"/>
      <c r="RWM36" s="405"/>
      <c r="RWN36" s="405"/>
      <c r="RWO36" s="405"/>
      <c r="RWP36" s="405"/>
      <c r="RWQ36" s="405"/>
      <c r="RWR36" s="405"/>
      <c r="RWS36" s="405"/>
      <c r="RWT36" s="405"/>
      <c r="RWU36" s="405"/>
      <c r="RWV36" s="405"/>
      <c r="RWW36" s="405"/>
      <c r="RWX36" s="405"/>
      <c r="RWY36" s="405"/>
      <c r="RWZ36" s="405"/>
      <c r="RXA36" s="405"/>
      <c r="RXB36" s="405"/>
      <c r="RXC36" s="405"/>
      <c r="RXD36" s="405"/>
      <c r="RXE36" s="405"/>
      <c r="RXF36" s="405"/>
      <c r="RXG36" s="405"/>
      <c r="RXH36" s="405"/>
      <c r="RXI36" s="405"/>
      <c r="RXJ36" s="405"/>
      <c r="RXK36" s="405"/>
      <c r="RXL36" s="405"/>
      <c r="RXM36" s="405"/>
      <c r="RXN36" s="405"/>
      <c r="RXO36" s="405"/>
      <c r="RXP36" s="405"/>
      <c r="RXQ36" s="405"/>
      <c r="RXR36" s="405"/>
      <c r="RXS36" s="405"/>
      <c r="RXT36" s="405"/>
      <c r="RXU36" s="405"/>
      <c r="RXV36" s="405"/>
      <c r="RXW36" s="405"/>
      <c r="RXX36" s="405"/>
      <c r="RXY36" s="405"/>
      <c r="RXZ36" s="405"/>
      <c r="RYA36" s="405"/>
      <c r="RYB36" s="405"/>
      <c r="RYC36" s="405"/>
      <c r="RYD36" s="405"/>
      <c r="RYE36" s="405"/>
      <c r="RYF36" s="405"/>
      <c r="RYG36" s="405"/>
      <c r="RYH36" s="405"/>
      <c r="RYI36" s="405"/>
      <c r="RYJ36" s="405"/>
      <c r="RYK36" s="405"/>
      <c r="RYL36" s="405"/>
      <c r="RYM36" s="405"/>
      <c r="RYN36" s="405"/>
      <c r="RYO36" s="405"/>
      <c r="RYP36" s="405"/>
      <c r="RYQ36" s="405"/>
      <c r="RYR36" s="405"/>
      <c r="RYS36" s="405"/>
      <c r="RYT36" s="405"/>
      <c r="RYU36" s="405"/>
      <c r="RYV36" s="405"/>
      <c r="RYW36" s="405"/>
      <c r="RYX36" s="405"/>
      <c r="RYY36" s="405"/>
      <c r="RYZ36" s="405"/>
      <c r="RZA36" s="405"/>
      <c r="RZB36" s="405"/>
      <c r="RZC36" s="405"/>
      <c r="RZD36" s="405"/>
      <c r="RZE36" s="405"/>
      <c r="RZF36" s="405"/>
      <c r="RZG36" s="405"/>
      <c r="RZH36" s="405"/>
      <c r="RZI36" s="405"/>
      <c r="RZJ36" s="405"/>
      <c r="RZK36" s="405"/>
      <c r="RZL36" s="405"/>
      <c r="RZM36" s="405"/>
      <c r="RZN36" s="405"/>
      <c r="RZO36" s="405"/>
      <c r="RZP36" s="405"/>
      <c r="RZQ36" s="405"/>
      <c r="RZR36" s="405"/>
      <c r="RZS36" s="405"/>
      <c r="RZT36" s="405"/>
      <c r="RZU36" s="405"/>
      <c r="RZV36" s="405"/>
      <c r="RZW36" s="405"/>
      <c r="RZX36" s="405"/>
      <c r="RZY36" s="405"/>
      <c r="RZZ36" s="405"/>
      <c r="SAA36" s="405"/>
      <c r="SAB36" s="405"/>
      <c r="SAC36" s="405"/>
      <c r="SAD36" s="405"/>
      <c r="SAE36" s="405"/>
      <c r="SAF36" s="405"/>
      <c r="SAG36" s="405"/>
      <c r="SAH36" s="405"/>
      <c r="SAI36" s="405"/>
      <c r="SAJ36" s="405"/>
      <c r="SAK36" s="405"/>
      <c r="SAL36" s="405"/>
      <c r="SAM36" s="405"/>
      <c r="SAN36" s="405"/>
      <c r="SAO36" s="405"/>
      <c r="SAP36" s="405"/>
      <c r="SAQ36" s="405"/>
      <c r="SAR36" s="405"/>
      <c r="SAS36" s="405"/>
      <c r="SAT36" s="405"/>
      <c r="SAU36" s="405"/>
      <c r="SAV36" s="405"/>
      <c r="SAW36" s="405"/>
      <c r="SAX36" s="405"/>
      <c r="SAY36" s="405"/>
      <c r="SAZ36" s="405"/>
      <c r="SBA36" s="405"/>
      <c r="SBB36" s="405"/>
      <c r="SBC36" s="405"/>
      <c r="SBD36" s="405"/>
      <c r="SBE36" s="405"/>
      <c r="SBF36" s="405"/>
      <c r="SBG36" s="405"/>
      <c r="SBH36" s="405"/>
      <c r="SBI36" s="405"/>
      <c r="SBJ36" s="405"/>
      <c r="SBK36" s="405"/>
      <c r="SBL36" s="405"/>
      <c r="SBM36" s="405"/>
      <c r="SBN36" s="405"/>
      <c r="SBO36" s="405"/>
      <c r="SBP36" s="405"/>
      <c r="SBQ36" s="405"/>
      <c r="SBR36" s="405"/>
      <c r="SBS36" s="405"/>
      <c r="SBT36" s="405"/>
      <c r="SBU36" s="405"/>
      <c r="SBV36" s="405"/>
      <c r="SBW36" s="405"/>
      <c r="SBX36" s="405"/>
      <c r="SBY36" s="405"/>
      <c r="SBZ36" s="405"/>
      <c r="SCA36" s="405"/>
      <c r="SCB36" s="405"/>
      <c r="SCC36" s="405"/>
      <c r="SCD36" s="405"/>
      <c r="SCE36" s="405"/>
      <c r="SCF36" s="405"/>
      <c r="SCG36" s="405"/>
      <c r="SCH36" s="405"/>
      <c r="SCI36" s="405"/>
      <c r="SCJ36" s="405"/>
      <c r="SCK36" s="405"/>
      <c r="SCL36" s="405"/>
      <c r="SCM36" s="405"/>
      <c r="SCN36" s="405"/>
      <c r="SCO36" s="405"/>
      <c r="SCP36" s="405"/>
      <c r="SCQ36" s="405"/>
      <c r="SCR36" s="405"/>
      <c r="SCS36" s="405"/>
      <c r="SCT36" s="405"/>
      <c r="SCU36" s="405"/>
      <c r="SCV36" s="405"/>
      <c r="SCW36" s="405"/>
      <c r="SCX36" s="405"/>
      <c r="SCY36" s="405"/>
      <c r="SCZ36" s="405"/>
      <c r="SDA36" s="405"/>
      <c r="SDB36" s="405"/>
      <c r="SDC36" s="405"/>
      <c r="SDD36" s="405"/>
      <c r="SDE36" s="405"/>
      <c r="SDF36" s="405"/>
      <c r="SDG36" s="405"/>
      <c r="SDH36" s="405"/>
      <c r="SDI36" s="405"/>
      <c r="SDJ36" s="405"/>
      <c r="SDK36" s="405"/>
      <c r="SDL36" s="405"/>
      <c r="SDM36" s="405"/>
      <c r="SDN36" s="405"/>
      <c r="SDO36" s="405"/>
      <c r="SDP36" s="405"/>
      <c r="SDQ36" s="405"/>
      <c r="SDR36" s="405"/>
      <c r="SDS36" s="405"/>
      <c r="SDT36" s="405"/>
      <c r="SDU36" s="405"/>
      <c r="SDV36" s="405"/>
      <c r="SDW36" s="405"/>
      <c r="SDX36" s="405"/>
      <c r="SDY36" s="405"/>
      <c r="SDZ36" s="405"/>
      <c r="SEA36" s="405"/>
      <c r="SEB36" s="405"/>
      <c r="SEC36" s="405"/>
      <c r="SED36" s="405"/>
      <c r="SEE36" s="405"/>
      <c r="SEF36" s="405"/>
      <c r="SEG36" s="405"/>
      <c r="SEH36" s="405"/>
      <c r="SEI36" s="405"/>
      <c r="SEJ36" s="405"/>
      <c r="SEK36" s="405"/>
      <c r="SEL36" s="405"/>
      <c r="SEM36" s="405"/>
      <c r="SEN36" s="405"/>
      <c r="SEO36" s="405"/>
      <c r="SEP36" s="405"/>
      <c r="SEQ36" s="405"/>
      <c r="SER36" s="405"/>
      <c r="SES36" s="405"/>
      <c r="SET36" s="405"/>
      <c r="SEU36" s="405"/>
      <c r="SEV36" s="405"/>
      <c r="SEW36" s="405"/>
      <c r="SEX36" s="405"/>
      <c r="SEY36" s="405"/>
      <c r="SEZ36" s="405"/>
      <c r="SFA36" s="405"/>
      <c r="SFB36" s="405"/>
      <c r="SFC36" s="405"/>
      <c r="SFD36" s="405"/>
      <c r="SFE36" s="405"/>
      <c r="SFF36" s="405"/>
      <c r="SFG36" s="405"/>
      <c r="SFH36" s="405"/>
      <c r="SFI36" s="405"/>
      <c r="SFJ36" s="405"/>
      <c r="SFK36" s="405"/>
      <c r="SFL36" s="405"/>
      <c r="SFM36" s="405"/>
      <c r="SFN36" s="405"/>
      <c r="SFO36" s="405"/>
      <c r="SFP36" s="405"/>
      <c r="SFQ36" s="405"/>
      <c r="SFR36" s="405"/>
      <c r="SFS36" s="405"/>
      <c r="SFT36" s="405"/>
      <c r="SFU36" s="405"/>
      <c r="SFV36" s="405"/>
      <c r="SFW36" s="405"/>
      <c r="SFX36" s="405"/>
      <c r="SFY36" s="405"/>
      <c r="SFZ36" s="405"/>
      <c r="SGA36" s="405"/>
      <c r="SGB36" s="405"/>
      <c r="SGC36" s="405"/>
      <c r="SGD36" s="405"/>
      <c r="SGE36" s="405"/>
      <c r="SGF36" s="405"/>
      <c r="SGG36" s="405"/>
      <c r="SGH36" s="405"/>
      <c r="SGI36" s="405"/>
      <c r="SGJ36" s="405"/>
      <c r="SGK36" s="405"/>
      <c r="SGL36" s="405"/>
      <c r="SGM36" s="405"/>
      <c r="SGN36" s="405"/>
      <c r="SGO36" s="405"/>
      <c r="SGP36" s="405"/>
      <c r="SGQ36" s="405"/>
      <c r="SGR36" s="405"/>
      <c r="SGS36" s="405"/>
      <c r="SGT36" s="405"/>
      <c r="SGU36" s="405"/>
      <c r="SGV36" s="405"/>
      <c r="SGW36" s="405"/>
      <c r="SGX36" s="405"/>
      <c r="SGY36" s="405"/>
      <c r="SGZ36" s="405"/>
      <c r="SHA36" s="405"/>
      <c r="SHB36" s="405"/>
      <c r="SHC36" s="405"/>
      <c r="SHD36" s="405"/>
      <c r="SHE36" s="405"/>
      <c r="SHF36" s="405"/>
      <c r="SHG36" s="405"/>
      <c r="SHH36" s="405"/>
      <c r="SHI36" s="405"/>
      <c r="SHJ36" s="405"/>
      <c r="SHK36" s="405"/>
      <c r="SHL36" s="405"/>
      <c r="SHM36" s="405"/>
      <c r="SHN36" s="405"/>
      <c r="SHO36" s="405"/>
      <c r="SHP36" s="405"/>
      <c r="SHQ36" s="405"/>
      <c r="SHR36" s="405"/>
      <c r="SHS36" s="405"/>
      <c r="SHT36" s="405"/>
      <c r="SHU36" s="405"/>
      <c r="SHV36" s="405"/>
      <c r="SHW36" s="405"/>
      <c r="SHX36" s="405"/>
      <c r="SHY36" s="405"/>
      <c r="SHZ36" s="405"/>
      <c r="SIA36" s="405"/>
      <c r="SIB36" s="405"/>
      <c r="SIC36" s="405"/>
      <c r="SID36" s="405"/>
      <c r="SIE36" s="405"/>
      <c r="SIF36" s="405"/>
      <c r="SIG36" s="405"/>
      <c r="SIH36" s="405"/>
      <c r="SII36" s="405"/>
      <c r="SIJ36" s="405"/>
      <c r="SIK36" s="405"/>
      <c r="SIL36" s="405"/>
      <c r="SIM36" s="405"/>
      <c r="SIN36" s="405"/>
      <c r="SIO36" s="405"/>
      <c r="SIP36" s="405"/>
      <c r="SIQ36" s="405"/>
      <c r="SIR36" s="405"/>
      <c r="SIS36" s="405"/>
      <c r="SIT36" s="405"/>
      <c r="SIU36" s="405"/>
      <c r="SIV36" s="405"/>
      <c r="SIW36" s="405"/>
      <c r="SIX36" s="405"/>
      <c r="SIY36" s="405"/>
      <c r="SIZ36" s="405"/>
      <c r="SJA36" s="405"/>
      <c r="SJB36" s="405"/>
      <c r="SJC36" s="405"/>
      <c r="SJD36" s="405"/>
      <c r="SJE36" s="405"/>
      <c r="SJF36" s="405"/>
      <c r="SJG36" s="405"/>
      <c r="SJH36" s="405"/>
      <c r="SJI36" s="405"/>
      <c r="SJJ36" s="405"/>
      <c r="SJK36" s="405"/>
      <c r="SJL36" s="405"/>
      <c r="SJM36" s="405"/>
      <c r="SJN36" s="405"/>
      <c r="SJO36" s="405"/>
      <c r="SJP36" s="405"/>
      <c r="SJQ36" s="405"/>
      <c r="SJR36" s="405"/>
      <c r="SJS36" s="405"/>
      <c r="SJT36" s="405"/>
      <c r="SJU36" s="405"/>
      <c r="SJV36" s="405"/>
      <c r="SJW36" s="405"/>
      <c r="SJX36" s="405"/>
      <c r="SJY36" s="405"/>
      <c r="SJZ36" s="405"/>
      <c r="SKA36" s="405"/>
      <c r="SKB36" s="405"/>
      <c r="SKC36" s="405"/>
      <c r="SKD36" s="405"/>
      <c r="SKE36" s="405"/>
      <c r="SKF36" s="405"/>
      <c r="SKG36" s="405"/>
      <c r="SKH36" s="405"/>
      <c r="SKI36" s="405"/>
      <c r="SKJ36" s="405"/>
      <c r="SKK36" s="405"/>
      <c r="SKL36" s="405"/>
      <c r="SKM36" s="405"/>
      <c r="SKN36" s="405"/>
      <c r="SKO36" s="405"/>
      <c r="SKP36" s="405"/>
      <c r="SKQ36" s="405"/>
      <c r="SKR36" s="405"/>
      <c r="SKS36" s="405"/>
      <c r="SKT36" s="405"/>
      <c r="SKU36" s="405"/>
      <c r="SKV36" s="405"/>
      <c r="SKW36" s="405"/>
      <c r="SKX36" s="405"/>
      <c r="SKY36" s="405"/>
      <c r="SKZ36" s="405"/>
      <c r="SLA36" s="405"/>
      <c r="SLB36" s="405"/>
      <c r="SLC36" s="405"/>
      <c r="SLD36" s="405"/>
      <c r="SLE36" s="405"/>
      <c r="SLF36" s="405"/>
      <c r="SLG36" s="405"/>
      <c r="SLH36" s="405"/>
      <c r="SLI36" s="405"/>
      <c r="SLJ36" s="405"/>
      <c r="SLK36" s="405"/>
      <c r="SLL36" s="405"/>
      <c r="SLM36" s="405"/>
      <c r="SLN36" s="405"/>
      <c r="SLO36" s="405"/>
      <c r="SLP36" s="405"/>
      <c r="SLQ36" s="405"/>
      <c r="SLR36" s="405"/>
      <c r="SLS36" s="405"/>
      <c r="SLT36" s="405"/>
      <c r="SLU36" s="405"/>
      <c r="SLV36" s="405"/>
      <c r="SLW36" s="405"/>
      <c r="SLX36" s="405"/>
      <c r="SLY36" s="405"/>
      <c r="SLZ36" s="405"/>
      <c r="SMA36" s="405"/>
      <c r="SMB36" s="405"/>
      <c r="SMC36" s="405"/>
      <c r="SMD36" s="405"/>
      <c r="SME36" s="405"/>
      <c r="SMF36" s="405"/>
      <c r="SMG36" s="405"/>
      <c r="SMH36" s="405"/>
      <c r="SMI36" s="405"/>
      <c r="SMJ36" s="405"/>
      <c r="SMK36" s="405"/>
      <c r="SML36" s="405"/>
      <c r="SMM36" s="405"/>
      <c r="SMN36" s="405"/>
      <c r="SMO36" s="405"/>
      <c r="SMP36" s="405"/>
      <c r="SMQ36" s="405"/>
      <c r="SMR36" s="405"/>
      <c r="SMS36" s="405"/>
      <c r="SMT36" s="405"/>
      <c r="SMU36" s="405"/>
      <c r="SMV36" s="405"/>
      <c r="SMW36" s="405"/>
      <c r="SMX36" s="405"/>
      <c r="SMY36" s="405"/>
      <c r="SMZ36" s="405"/>
      <c r="SNA36" s="405"/>
      <c r="SNB36" s="405"/>
      <c r="SNC36" s="405"/>
      <c r="SND36" s="405"/>
      <c r="SNE36" s="405"/>
      <c r="SNF36" s="405"/>
      <c r="SNG36" s="405"/>
      <c r="SNH36" s="405"/>
      <c r="SNI36" s="405"/>
      <c r="SNJ36" s="405"/>
      <c r="SNK36" s="405"/>
      <c r="SNL36" s="405"/>
      <c r="SNM36" s="405"/>
      <c r="SNN36" s="405"/>
      <c r="SNO36" s="405"/>
      <c r="SNP36" s="405"/>
      <c r="SNQ36" s="405"/>
      <c r="SNR36" s="405"/>
      <c r="SNS36" s="405"/>
      <c r="SNT36" s="405"/>
      <c r="SNU36" s="405"/>
      <c r="SNV36" s="405"/>
      <c r="SNW36" s="405"/>
      <c r="SNX36" s="405"/>
      <c r="SNY36" s="405"/>
      <c r="SNZ36" s="405"/>
      <c r="SOA36" s="405"/>
      <c r="SOB36" s="405"/>
      <c r="SOC36" s="405"/>
      <c r="SOD36" s="405"/>
      <c r="SOE36" s="405"/>
      <c r="SOF36" s="405"/>
      <c r="SOG36" s="405"/>
      <c r="SOH36" s="405"/>
      <c r="SOI36" s="405"/>
      <c r="SOJ36" s="405"/>
      <c r="SOK36" s="405"/>
      <c r="SOL36" s="405"/>
      <c r="SOM36" s="405"/>
      <c r="SON36" s="405"/>
      <c r="SOO36" s="405"/>
      <c r="SOP36" s="405"/>
      <c r="SOQ36" s="405"/>
      <c r="SOR36" s="405"/>
      <c r="SOS36" s="405"/>
      <c r="SOT36" s="405"/>
      <c r="SOU36" s="405"/>
      <c r="SOV36" s="405"/>
      <c r="SOW36" s="405"/>
      <c r="SOX36" s="405"/>
      <c r="SOY36" s="405"/>
      <c r="SOZ36" s="405"/>
      <c r="SPA36" s="405"/>
      <c r="SPB36" s="405"/>
      <c r="SPC36" s="405"/>
      <c r="SPD36" s="405"/>
      <c r="SPE36" s="405"/>
      <c r="SPF36" s="405"/>
      <c r="SPG36" s="405"/>
      <c r="SPH36" s="405"/>
      <c r="SPI36" s="405"/>
      <c r="SPJ36" s="405"/>
      <c r="SPK36" s="405"/>
      <c r="SPL36" s="405"/>
      <c r="SPM36" s="405"/>
      <c r="SPN36" s="405"/>
      <c r="SPO36" s="405"/>
      <c r="SPP36" s="405"/>
      <c r="SPQ36" s="405"/>
      <c r="SPR36" s="405"/>
      <c r="SPS36" s="405"/>
      <c r="SPT36" s="405"/>
      <c r="SPU36" s="405"/>
      <c r="SPV36" s="405"/>
      <c r="SPW36" s="405"/>
      <c r="SPX36" s="405"/>
      <c r="SPY36" s="405"/>
      <c r="SPZ36" s="405"/>
      <c r="SQA36" s="405"/>
      <c r="SQB36" s="405"/>
      <c r="SQC36" s="405"/>
      <c r="SQD36" s="405"/>
      <c r="SQE36" s="405"/>
      <c r="SQF36" s="405"/>
      <c r="SQG36" s="405"/>
      <c r="SQH36" s="405"/>
      <c r="SQI36" s="405"/>
      <c r="SQJ36" s="405"/>
      <c r="SQK36" s="405"/>
      <c r="SQL36" s="405"/>
      <c r="SQM36" s="405"/>
      <c r="SQN36" s="405"/>
      <c r="SQO36" s="405"/>
      <c r="SQP36" s="405"/>
      <c r="SQQ36" s="405"/>
      <c r="SQR36" s="405"/>
      <c r="SQS36" s="405"/>
      <c r="SQT36" s="405"/>
      <c r="SQU36" s="405"/>
      <c r="SQV36" s="405"/>
      <c r="SQW36" s="405"/>
      <c r="SQX36" s="405"/>
      <c r="SQY36" s="405"/>
      <c r="SQZ36" s="405"/>
      <c r="SRA36" s="405"/>
      <c r="SRB36" s="405"/>
      <c r="SRC36" s="405"/>
      <c r="SRD36" s="405"/>
      <c r="SRE36" s="405"/>
      <c r="SRF36" s="405"/>
      <c r="SRG36" s="405"/>
      <c r="SRH36" s="405"/>
      <c r="SRI36" s="405"/>
      <c r="SRJ36" s="405"/>
      <c r="SRK36" s="405"/>
      <c r="SRL36" s="405"/>
      <c r="SRM36" s="405"/>
      <c r="SRN36" s="405"/>
      <c r="SRO36" s="405"/>
      <c r="SRP36" s="405"/>
      <c r="SRQ36" s="405"/>
      <c r="SRR36" s="405"/>
      <c r="SRS36" s="405"/>
      <c r="SRT36" s="405"/>
      <c r="SRU36" s="405"/>
      <c r="SRV36" s="405"/>
      <c r="SRW36" s="405"/>
      <c r="SRX36" s="405"/>
      <c r="SRY36" s="405"/>
      <c r="SRZ36" s="405"/>
      <c r="SSA36" s="405"/>
      <c r="SSB36" s="405"/>
      <c r="SSC36" s="405"/>
      <c r="SSD36" s="405"/>
      <c r="SSE36" s="405"/>
      <c r="SSF36" s="405"/>
      <c r="SSG36" s="405"/>
      <c r="SSH36" s="405"/>
      <c r="SSI36" s="405"/>
      <c r="SSJ36" s="405"/>
      <c r="SSK36" s="405"/>
      <c r="SSL36" s="405"/>
      <c r="SSM36" s="405"/>
      <c r="SSN36" s="405"/>
      <c r="SSO36" s="405"/>
      <c r="SSP36" s="405"/>
      <c r="SSQ36" s="405"/>
      <c r="SSR36" s="405"/>
      <c r="SSS36" s="405"/>
      <c r="SST36" s="405"/>
      <c r="SSU36" s="405"/>
      <c r="SSV36" s="405"/>
      <c r="SSW36" s="405"/>
      <c r="SSX36" s="405"/>
      <c r="SSY36" s="405"/>
      <c r="SSZ36" s="405"/>
      <c r="STA36" s="405"/>
      <c r="STB36" s="405"/>
      <c r="STC36" s="405"/>
      <c r="STD36" s="405"/>
      <c r="STE36" s="405"/>
      <c r="STF36" s="405"/>
      <c r="STG36" s="405"/>
      <c r="STH36" s="405"/>
      <c r="STI36" s="405"/>
      <c r="STJ36" s="405"/>
      <c r="STK36" s="405"/>
      <c r="STL36" s="405"/>
      <c r="STM36" s="405"/>
      <c r="STN36" s="405"/>
      <c r="STO36" s="405"/>
      <c r="STP36" s="405"/>
      <c r="STQ36" s="405"/>
      <c r="STR36" s="405"/>
      <c r="STS36" s="405"/>
      <c r="STT36" s="405"/>
      <c r="STU36" s="405"/>
      <c r="STV36" s="405"/>
      <c r="STW36" s="405"/>
      <c r="STX36" s="405"/>
      <c r="STY36" s="405"/>
      <c r="STZ36" s="405"/>
      <c r="SUA36" s="405"/>
      <c r="SUB36" s="405"/>
      <c r="SUC36" s="405"/>
      <c r="SUD36" s="405"/>
      <c r="SUE36" s="405"/>
      <c r="SUF36" s="405"/>
      <c r="SUG36" s="405"/>
      <c r="SUH36" s="405"/>
      <c r="SUI36" s="405"/>
      <c r="SUJ36" s="405"/>
      <c r="SUK36" s="405"/>
      <c r="SUL36" s="405"/>
      <c r="SUM36" s="405"/>
      <c r="SUN36" s="405"/>
      <c r="SUO36" s="405"/>
      <c r="SUP36" s="405"/>
      <c r="SUQ36" s="405"/>
      <c r="SUR36" s="405"/>
      <c r="SUS36" s="405"/>
      <c r="SUT36" s="405"/>
      <c r="SUU36" s="405"/>
      <c r="SUV36" s="405"/>
      <c r="SUW36" s="405"/>
      <c r="SUX36" s="405"/>
      <c r="SUY36" s="405"/>
      <c r="SUZ36" s="405"/>
      <c r="SVA36" s="405"/>
      <c r="SVB36" s="405"/>
      <c r="SVC36" s="405"/>
      <c r="SVD36" s="405"/>
      <c r="SVE36" s="405"/>
      <c r="SVF36" s="405"/>
      <c r="SVG36" s="405"/>
      <c r="SVH36" s="405"/>
      <c r="SVI36" s="405"/>
      <c r="SVJ36" s="405"/>
      <c r="SVK36" s="405"/>
      <c r="SVL36" s="405"/>
      <c r="SVM36" s="405"/>
      <c r="SVN36" s="405"/>
      <c r="SVO36" s="405"/>
      <c r="SVP36" s="405"/>
      <c r="SVQ36" s="405"/>
      <c r="SVR36" s="405"/>
      <c r="SVS36" s="405"/>
      <c r="SVT36" s="405"/>
      <c r="SVU36" s="405"/>
      <c r="SVV36" s="405"/>
      <c r="SVW36" s="405"/>
      <c r="SVX36" s="405"/>
      <c r="SVY36" s="405"/>
      <c r="SVZ36" s="405"/>
      <c r="SWA36" s="405"/>
      <c r="SWB36" s="405"/>
      <c r="SWC36" s="405"/>
      <c r="SWD36" s="405"/>
      <c r="SWE36" s="405"/>
      <c r="SWF36" s="405"/>
      <c r="SWG36" s="405"/>
      <c r="SWH36" s="405"/>
      <c r="SWI36" s="405"/>
      <c r="SWJ36" s="405"/>
      <c r="SWK36" s="405"/>
      <c r="SWL36" s="405"/>
      <c r="SWM36" s="405"/>
      <c r="SWN36" s="405"/>
      <c r="SWO36" s="405"/>
      <c r="SWP36" s="405"/>
      <c r="SWQ36" s="405"/>
      <c r="SWR36" s="405"/>
      <c r="SWS36" s="405"/>
      <c r="SWT36" s="405"/>
      <c r="SWU36" s="405"/>
      <c r="SWV36" s="405"/>
      <c r="SWW36" s="405"/>
      <c r="SWX36" s="405"/>
      <c r="SWY36" s="405"/>
      <c r="SWZ36" s="405"/>
      <c r="SXA36" s="405"/>
      <c r="SXB36" s="405"/>
      <c r="SXC36" s="405"/>
      <c r="SXD36" s="405"/>
      <c r="SXE36" s="405"/>
      <c r="SXF36" s="405"/>
      <c r="SXG36" s="405"/>
      <c r="SXH36" s="405"/>
      <c r="SXI36" s="405"/>
      <c r="SXJ36" s="405"/>
      <c r="SXK36" s="405"/>
      <c r="SXL36" s="405"/>
      <c r="SXM36" s="405"/>
      <c r="SXN36" s="405"/>
      <c r="SXO36" s="405"/>
      <c r="SXP36" s="405"/>
      <c r="SXQ36" s="405"/>
      <c r="SXR36" s="405"/>
      <c r="SXS36" s="405"/>
      <c r="SXT36" s="405"/>
      <c r="SXU36" s="405"/>
      <c r="SXV36" s="405"/>
      <c r="SXW36" s="405"/>
      <c r="SXX36" s="405"/>
      <c r="SXY36" s="405"/>
      <c r="SXZ36" s="405"/>
      <c r="SYA36" s="405"/>
      <c r="SYB36" s="405"/>
      <c r="SYC36" s="405"/>
      <c r="SYD36" s="405"/>
      <c r="SYE36" s="405"/>
      <c r="SYF36" s="405"/>
      <c r="SYG36" s="405"/>
      <c r="SYH36" s="405"/>
      <c r="SYI36" s="405"/>
      <c r="SYJ36" s="405"/>
      <c r="SYK36" s="405"/>
      <c r="SYL36" s="405"/>
      <c r="SYM36" s="405"/>
      <c r="SYN36" s="405"/>
      <c r="SYO36" s="405"/>
      <c r="SYP36" s="405"/>
      <c r="SYQ36" s="405"/>
      <c r="SYR36" s="405"/>
      <c r="SYS36" s="405"/>
      <c r="SYT36" s="405"/>
      <c r="SYU36" s="405"/>
      <c r="SYV36" s="405"/>
      <c r="SYW36" s="405"/>
      <c r="SYX36" s="405"/>
      <c r="SYY36" s="405"/>
      <c r="SYZ36" s="405"/>
      <c r="SZA36" s="405"/>
      <c r="SZB36" s="405"/>
      <c r="SZC36" s="405"/>
      <c r="SZD36" s="405"/>
      <c r="SZE36" s="405"/>
      <c r="SZF36" s="405"/>
      <c r="SZG36" s="405"/>
      <c r="SZH36" s="405"/>
      <c r="SZI36" s="405"/>
      <c r="SZJ36" s="405"/>
      <c r="SZK36" s="405"/>
      <c r="SZL36" s="405"/>
      <c r="SZM36" s="405"/>
      <c r="SZN36" s="405"/>
      <c r="SZO36" s="405"/>
      <c r="SZP36" s="405"/>
      <c r="SZQ36" s="405"/>
      <c r="SZR36" s="405"/>
      <c r="SZS36" s="405"/>
      <c r="SZT36" s="405"/>
      <c r="SZU36" s="405"/>
      <c r="SZV36" s="405"/>
      <c r="SZW36" s="405"/>
      <c r="SZX36" s="405"/>
      <c r="SZY36" s="405"/>
      <c r="SZZ36" s="405"/>
      <c r="TAA36" s="405"/>
      <c r="TAB36" s="405"/>
      <c r="TAC36" s="405"/>
      <c r="TAD36" s="405"/>
      <c r="TAE36" s="405"/>
      <c r="TAF36" s="405"/>
      <c r="TAG36" s="405"/>
      <c r="TAH36" s="405"/>
      <c r="TAI36" s="405"/>
      <c r="TAJ36" s="405"/>
      <c r="TAK36" s="405"/>
      <c r="TAL36" s="405"/>
      <c r="TAM36" s="405"/>
      <c r="TAN36" s="405"/>
      <c r="TAO36" s="405"/>
      <c r="TAP36" s="405"/>
      <c r="TAQ36" s="405"/>
      <c r="TAR36" s="405"/>
      <c r="TAS36" s="405"/>
      <c r="TAT36" s="405"/>
      <c r="TAU36" s="405"/>
      <c r="TAV36" s="405"/>
      <c r="TAW36" s="405"/>
      <c r="TAX36" s="405"/>
      <c r="TAY36" s="405"/>
      <c r="TAZ36" s="405"/>
      <c r="TBA36" s="405"/>
      <c r="TBB36" s="405"/>
      <c r="TBC36" s="405"/>
      <c r="TBD36" s="405"/>
      <c r="TBE36" s="405"/>
      <c r="TBF36" s="405"/>
      <c r="TBG36" s="405"/>
      <c r="TBH36" s="405"/>
      <c r="TBI36" s="405"/>
      <c r="TBJ36" s="405"/>
      <c r="TBK36" s="405"/>
      <c r="TBL36" s="405"/>
      <c r="TBM36" s="405"/>
      <c r="TBN36" s="405"/>
      <c r="TBO36" s="405"/>
      <c r="TBP36" s="405"/>
      <c r="TBQ36" s="405"/>
      <c r="TBR36" s="405"/>
      <c r="TBS36" s="405"/>
      <c r="TBT36" s="405"/>
      <c r="TBU36" s="405"/>
      <c r="TBV36" s="405"/>
      <c r="TBW36" s="405"/>
      <c r="TBX36" s="405"/>
      <c r="TBY36" s="405"/>
      <c r="TBZ36" s="405"/>
      <c r="TCA36" s="405"/>
      <c r="TCB36" s="405"/>
      <c r="TCC36" s="405"/>
      <c r="TCD36" s="405"/>
      <c r="TCE36" s="405"/>
      <c r="TCF36" s="405"/>
      <c r="TCG36" s="405"/>
      <c r="TCH36" s="405"/>
      <c r="TCI36" s="405"/>
      <c r="TCJ36" s="405"/>
      <c r="TCK36" s="405"/>
      <c r="TCL36" s="405"/>
      <c r="TCM36" s="405"/>
      <c r="TCN36" s="405"/>
      <c r="TCO36" s="405"/>
      <c r="TCP36" s="405"/>
      <c r="TCQ36" s="405"/>
      <c r="TCR36" s="405"/>
      <c r="TCS36" s="405"/>
      <c r="TCT36" s="405"/>
      <c r="TCU36" s="405"/>
      <c r="TCV36" s="405"/>
      <c r="TCW36" s="405"/>
      <c r="TCX36" s="405"/>
      <c r="TCY36" s="405"/>
      <c r="TCZ36" s="405"/>
      <c r="TDA36" s="405"/>
      <c r="TDB36" s="405"/>
      <c r="TDC36" s="405"/>
      <c r="TDD36" s="405"/>
      <c r="TDE36" s="405"/>
      <c r="TDF36" s="405"/>
      <c r="TDG36" s="405"/>
      <c r="TDH36" s="405"/>
      <c r="TDI36" s="405"/>
      <c r="TDJ36" s="405"/>
      <c r="TDK36" s="405"/>
      <c r="TDL36" s="405"/>
      <c r="TDM36" s="405"/>
      <c r="TDN36" s="405"/>
      <c r="TDO36" s="405"/>
      <c r="TDP36" s="405"/>
      <c r="TDQ36" s="405"/>
      <c r="TDR36" s="405"/>
      <c r="TDS36" s="405"/>
      <c r="TDT36" s="405"/>
      <c r="TDU36" s="405"/>
      <c r="TDV36" s="405"/>
      <c r="TDW36" s="405"/>
      <c r="TDX36" s="405"/>
      <c r="TDY36" s="405"/>
      <c r="TDZ36" s="405"/>
      <c r="TEA36" s="405"/>
      <c r="TEB36" s="405"/>
      <c r="TEC36" s="405"/>
      <c r="TED36" s="405"/>
      <c r="TEE36" s="405"/>
      <c r="TEF36" s="405"/>
      <c r="TEG36" s="405"/>
      <c r="TEH36" s="405"/>
      <c r="TEI36" s="405"/>
      <c r="TEJ36" s="405"/>
      <c r="TEK36" s="405"/>
      <c r="TEL36" s="405"/>
      <c r="TEM36" s="405"/>
      <c r="TEN36" s="405"/>
      <c r="TEO36" s="405"/>
      <c r="TEP36" s="405"/>
      <c r="TEQ36" s="405"/>
      <c r="TER36" s="405"/>
      <c r="TES36" s="405"/>
      <c r="TET36" s="405"/>
      <c r="TEU36" s="405"/>
      <c r="TEV36" s="405"/>
      <c r="TEW36" s="405"/>
      <c r="TEX36" s="405"/>
      <c r="TEY36" s="405"/>
      <c r="TEZ36" s="405"/>
      <c r="TFA36" s="405"/>
      <c r="TFB36" s="405"/>
      <c r="TFC36" s="405"/>
      <c r="TFD36" s="405"/>
      <c r="TFE36" s="405"/>
      <c r="TFF36" s="405"/>
      <c r="TFG36" s="405"/>
      <c r="TFH36" s="405"/>
      <c r="TFI36" s="405"/>
      <c r="TFJ36" s="405"/>
      <c r="TFK36" s="405"/>
      <c r="TFL36" s="405"/>
      <c r="TFM36" s="405"/>
      <c r="TFN36" s="405"/>
      <c r="TFO36" s="405"/>
      <c r="TFP36" s="405"/>
      <c r="TFQ36" s="405"/>
      <c r="TFR36" s="405"/>
      <c r="TFS36" s="405"/>
      <c r="TFT36" s="405"/>
      <c r="TFU36" s="405"/>
      <c r="TFV36" s="405"/>
      <c r="TFW36" s="405"/>
      <c r="TFX36" s="405"/>
      <c r="TFY36" s="405"/>
      <c r="TFZ36" s="405"/>
      <c r="TGA36" s="405"/>
      <c r="TGB36" s="405"/>
      <c r="TGC36" s="405"/>
      <c r="TGD36" s="405"/>
      <c r="TGE36" s="405"/>
      <c r="TGF36" s="405"/>
      <c r="TGG36" s="405"/>
      <c r="TGH36" s="405"/>
      <c r="TGI36" s="405"/>
      <c r="TGJ36" s="405"/>
      <c r="TGK36" s="405"/>
      <c r="TGL36" s="405"/>
      <c r="TGM36" s="405"/>
      <c r="TGN36" s="405"/>
      <c r="TGO36" s="405"/>
      <c r="TGP36" s="405"/>
      <c r="TGQ36" s="405"/>
      <c r="TGR36" s="405"/>
      <c r="TGS36" s="405"/>
      <c r="TGT36" s="405"/>
      <c r="TGU36" s="405"/>
      <c r="TGV36" s="405"/>
      <c r="TGW36" s="405"/>
      <c r="TGX36" s="405"/>
      <c r="TGY36" s="405"/>
      <c r="TGZ36" s="405"/>
      <c r="THA36" s="405"/>
      <c r="THB36" s="405"/>
      <c r="THC36" s="405"/>
      <c r="THD36" s="405"/>
      <c r="THE36" s="405"/>
      <c r="THF36" s="405"/>
      <c r="THG36" s="405"/>
      <c r="THH36" s="405"/>
      <c r="THI36" s="405"/>
      <c r="THJ36" s="405"/>
      <c r="THK36" s="405"/>
      <c r="THL36" s="405"/>
      <c r="THM36" s="405"/>
      <c r="THN36" s="405"/>
      <c r="THO36" s="405"/>
      <c r="THP36" s="405"/>
      <c r="THQ36" s="405"/>
      <c r="THR36" s="405"/>
      <c r="THS36" s="405"/>
      <c r="THT36" s="405"/>
      <c r="THU36" s="405"/>
      <c r="THV36" s="405"/>
      <c r="THW36" s="405"/>
      <c r="THX36" s="405"/>
      <c r="THY36" s="405"/>
      <c r="THZ36" s="405"/>
      <c r="TIA36" s="405"/>
      <c r="TIB36" s="405"/>
      <c r="TIC36" s="405"/>
      <c r="TID36" s="405"/>
      <c r="TIE36" s="405"/>
      <c r="TIF36" s="405"/>
      <c r="TIG36" s="405"/>
      <c r="TIH36" s="405"/>
      <c r="TII36" s="405"/>
      <c r="TIJ36" s="405"/>
      <c r="TIK36" s="405"/>
      <c r="TIL36" s="405"/>
      <c r="TIM36" s="405"/>
      <c r="TIN36" s="405"/>
      <c r="TIO36" s="405"/>
      <c r="TIP36" s="405"/>
      <c r="TIQ36" s="405"/>
      <c r="TIR36" s="405"/>
      <c r="TIS36" s="405"/>
      <c r="TIT36" s="405"/>
      <c r="TIU36" s="405"/>
      <c r="TIV36" s="405"/>
      <c r="TIW36" s="405"/>
      <c r="TIX36" s="405"/>
      <c r="TIY36" s="405"/>
      <c r="TIZ36" s="405"/>
      <c r="TJA36" s="405"/>
      <c r="TJB36" s="405"/>
      <c r="TJC36" s="405"/>
      <c r="TJD36" s="405"/>
      <c r="TJE36" s="405"/>
      <c r="TJF36" s="405"/>
      <c r="TJG36" s="405"/>
      <c r="TJH36" s="405"/>
      <c r="TJI36" s="405"/>
      <c r="TJJ36" s="405"/>
      <c r="TJK36" s="405"/>
      <c r="TJL36" s="405"/>
      <c r="TJM36" s="405"/>
      <c r="TJN36" s="405"/>
      <c r="TJO36" s="405"/>
      <c r="TJP36" s="405"/>
      <c r="TJQ36" s="405"/>
      <c r="TJR36" s="405"/>
      <c r="TJS36" s="405"/>
      <c r="TJT36" s="405"/>
      <c r="TJU36" s="405"/>
      <c r="TJV36" s="405"/>
      <c r="TJW36" s="405"/>
      <c r="TJX36" s="405"/>
      <c r="TJY36" s="405"/>
      <c r="TJZ36" s="405"/>
      <c r="TKA36" s="405"/>
      <c r="TKB36" s="405"/>
      <c r="TKC36" s="405"/>
      <c r="TKD36" s="405"/>
      <c r="TKE36" s="405"/>
      <c r="TKF36" s="405"/>
      <c r="TKG36" s="405"/>
      <c r="TKH36" s="405"/>
      <c r="TKI36" s="405"/>
      <c r="TKJ36" s="405"/>
      <c r="TKK36" s="405"/>
      <c r="TKL36" s="405"/>
      <c r="TKM36" s="405"/>
      <c r="TKN36" s="405"/>
      <c r="TKO36" s="405"/>
      <c r="TKP36" s="405"/>
      <c r="TKQ36" s="405"/>
      <c r="TKR36" s="405"/>
      <c r="TKS36" s="405"/>
      <c r="TKT36" s="405"/>
      <c r="TKU36" s="405"/>
      <c r="TKV36" s="405"/>
      <c r="TKW36" s="405"/>
      <c r="TKX36" s="405"/>
      <c r="TKY36" s="405"/>
      <c r="TKZ36" s="405"/>
      <c r="TLA36" s="405"/>
      <c r="TLB36" s="405"/>
      <c r="TLC36" s="405"/>
      <c r="TLD36" s="405"/>
      <c r="TLE36" s="405"/>
      <c r="TLF36" s="405"/>
      <c r="TLG36" s="405"/>
      <c r="TLH36" s="405"/>
      <c r="TLI36" s="405"/>
      <c r="TLJ36" s="405"/>
      <c r="TLK36" s="405"/>
      <c r="TLL36" s="405"/>
      <c r="TLM36" s="405"/>
      <c r="TLN36" s="405"/>
      <c r="TLO36" s="405"/>
      <c r="TLP36" s="405"/>
      <c r="TLQ36" s="405"/>
      <c r="TLR36" s="405"/>
      <c r="TLS36" s="405"/>
      <c r="TLT36" s="405"/>
      <c r="TLU36" s="405"/>
      <c r="TLV36" s="405"/>
      <c r="TLW36" s="405"/>
      <c r="TLX36" s="405"/>
      <c r="TLY36" s="405"/>
      <c r="TLZ36" s="405"/>
      <c r="TMA36" s="405"/>
      <c r="TMB36" s="405"/>
      <c r="TMC36" s="405"/>
      <c r="TMD36" s="405"/>
      <c r="TME36" s="405"/>
      <c r="TMF36" s="405"/>
      <c r="TMG36" s="405"/>
      <c r="TMH36" s="405"/>
      <c r="TMI36" s="405"/>
      <c r="TMJ36" s="405"/>
      <c r="TMK36" s="405"/>
      <c r="TML36" s="405"/>
      <c r="TMM36" s="405"/>
      <c r="TMN36" s="405"/>
      <c r="TMO36" s="405"/>
      <c r="TMP36" s="405"/>
      <c r="TMQ36" s="405"/>
      <c r="TMR36" s="405"/>
      <c r="TMS36" s="405"/>
      <c r="TMT36" s="405"/>
      <c r="TMU36" s="405"/>
      <c r="TMV36" s="405"/>
      <c r="TMW36" s="405"/>
      <c r="TMX36" s="405"/>
      <c r="TMY36" s="405"/>
      <c r="TMZ36" s="405"/>
      <c r="TNA36" s="405"/>
      <c r="TNB36" s="405"/>
      <c r="TNC36" s="405"/>
      <c r="TND36" s="405"/>
      <c r="TNE36" s="405"/>
      <c r="TNF36" s="405"/>
      <c r="TNG36" s="405"/>
      <c r="TNH36" s="405"/>
      <c r="TNI36" s="405"/>
      <c r="TNJ36" s="405"/>
      <c r="TNK36" s="405"/>
      <c r="TNL36" s="405"/>
      <c r="TNM36" s="405"/>
      <c r="TNN36" s="405"/>
      <c r="TNO36" s="405"/>
      <c r="TNP36" s="405"/>
      <c r="TNQ36" s="405"/>
      <c r="TNR36" s="405"/>
      <c r="TNS36" s="405"/>
      <c r="TNT36" s="405"/>
      <c r="TNU36" s="405"/>
      <c r="TNV36" s="405"/>
      <c r="TNW36" s="405"/>
      <c r="TNX36" s="405"/>
      <c r="TNY36" s="405"/>
      <c r="TNZ36" s="405"/>
      <c r="TOA36" s="405"/>
      <c r="TOB36" s="405"/>
      <c r="TOC36" s="405"/>
      <c r="TOD36" s="405"/>
      <c r="TOE36" s="405"/>
      <c r="TOF36" s="405"/>
      <c r="TOG36" s="405"/>
      <c r="TOH36" s="405"/>
      <c r="TOI36" s="405"/>
      <c r="TOJ36" s="405"/>
      <c r="TOK36" s="405"/>
      <c r="TOL36" s="405"/>
      <c r="TOM36" s="405"/>
      <c r="TON36" s="405"/>
      <c r="TOO36" s="405"/>
      <c r="TOP36" s="405"/>
      <c r="TOQ36" s="405"/>
      <c r="TOR36" s="405"/>
      <c r="TOS36" s="405"/>
      <c r="TOT36" s="405"/>
      <c r="TOU36" s="405"/>
      <c r="TOV36" s="405"/>
      <c r="TOW36" s="405"/>
      <c r="TOX36" s="405"/>
      <c r="TOY36" s="405"/>
      <c r="TOZ36" s="405"/>
      <c r="TPA36" s="405"/>
      <c r="TPB36" s="405"/>
      <c r="TPC36" s="405"/>
      <c r="TPD36" s="405"/>
      <c r="TPE36" s="405"/>
      <c r="TPF36" s="405"/>
      <c r="TPG36" s="405"/>
      <c r="TPH36" s="405"/>
      <c r="TPI36" s="405"/>
      <c r="TPJ36" s="405"/>
      <c r="TPK36" s="405"/>
      <c r="TPL36" s="405"/>
      <c r="TPM36" s="405"/>
      <c r="TPN36" s="405"/>
      <c r="TPO36" s="405"/>
      <c r="TPP36" s="405"/>
      <c r="TPQ36" s="405"/>
      <c r="TPR36" s="405"/>
      <c r="TPS36" s="405"/>
      <c r="TPT36" s="405"/>
      <c r="TPU36" s="405"/>
      <c r="TPV36" s="405"/>
      <c r="TPW36" s="405"/>
      <c r="TPX36" s="405"/>
      <c r="TPY36" s="405"/>
      <c r="TPZ36" s="405"/>
      <c r="TQA36" s="405"/>
      <c r="TQB36" s="405"/>
      <c r="TQC36" s="405"/>
      <c r="TQD36" s="405"/>
      <c r="TQE36" s="405"/>
      <c r="TQF36" s="405"/>
      <c r="TQG36" s="405"/>
      <c r="TQH36" s="405"/>
      <c r="TQI36" s="405"/>
      <c r="TQJ36" s="405"/>
      <c r="TQK36" s="405"/>
      <c r="TQL36" s="405"/>
      <c r="TQM36" s="405"/>
      <c r="TQN36" s="405"/>
      <c r="TQO36" s="405"/>
      <c r="TQP36" s="405"/>
      <c r="TQQ36" s="405"/>
      <c r="TQR36" s="405"/>
      <c r="TQS36" s="405"/>
      <c r="TQT36" s="405"/>
      <c r="TQU36" s="405"/>
      <c r="TQV36" s="405"/>
      <c r="TQW36" s="405"/>
      <c r="TQX36" s="405"/>
      <c r="TQY36" s="405"/>
      <c r="TQZ36" s="405"/>
      <c r="TRA36" s="405"/>
      <c r="TRB36" s="405"/>
      <c r="TRC36" s="405"/>
      <c r="TRD36" s="405"/>
      <c r="TRE36" s="405"/>
      <c r="TRF36" s="405"/>
      <c r="TRG36" s="405"/>
      <c r="TRH36" s="405"/>
      <c r="TRI36" s="405"/>
      <c r="TRJ36" s="405"/>
      <c r="TRK36" s="405"/>
      <c r="TRL36" s="405"/>
      <c r="TRM36" s="405"/>
      <c r="TRN36" s="405"/>
      <c r="TRO36" s="405"/>
      <c r="TRP36" s="405"/>
      <c r="TRQ36" s="405"/>
      <c r="TRR36" s="405"/>
      <c r="TRS36" s="405"/>
      <c r="TRT36" s="405"/>
      <c r="TRU36" s="405"/>
      <c r="TRV36" s="405"/>
      <c r="TRW36" s="405"/>
      <c r="TRX36" s="405"/>
      <c r="TRY36" s="405"/>
      <c r="TRZ36" s="405"/>
      <c r="TSA36" s="405"/>
      <c r="TSB36" s="405"/>
      <c r="TSC36" s="405"/>
      <c r="TSD36" s="405"/>
      <c r="TSE36" s="405"/>
      <c r="TSF36" s="405"/>
      <c r="TSG36" s="405"/>
      <c r="TSH36" s="405"/>
      <c r="TSI36" s="405"/>
      <c r="TSJ36" s="405"/>
      <c r="TSK36" s="405"/>
      <c r="TSL36" s="405"/>
      <c r="TSM36" s="405"/>
      <c r="TSN36" s="405"/>
      <c r="TSO36" s="405"/>
      <c r="TSP36" s="405"/>
      <c r="TSQ36" s="405"/>
      <c r="TSR36" s="405"/>
      <c r="TSS36" s="405"/>
      <c r="TST36" s="405"/>
      <c r="TSU36" s="405"/>
      <c r="TSV36" s="405"/>
      <c r="TSW36" s="405"/>
      <c r="TSX36" s="405"/>
      <c r="TSY36" s="405"/>
      <c r="TSZ36" s="405"/>
      <c r="TTA36" s="405"/>
      <c r="TTB36" s="405"/>
      <c r="TTC36" s="405"/>
      <c r="TTD36" s="405"/>
      <c r="TTE36" s="405"/>
      <c r="TTF36" s="405"/>
      <c r="TTG36" s="405"/>
      <c r="TTH36" s="405"/>
      <c r="TTI36" s="405"/>
      <c r="TTJ36" s="405"/>
      <c r="TTK36" s="405"/>
      <c r="TTL36" s="405"/>
      <c r="TTM36" s="405"/>
      <c r="TTN36" s="405"/>
      <c r="TTO36" s="405"/>
      <c r="TTP36" s="405"/>
      <c r="TTQ36" s="405"/>
      <c r="TTR36" s="405"/>
      <c r="TTS36" s="405"/>
      <c r="TTT36" s="405"/>
      <c r="TTU36" s="405"/>
      <c r="TTV36" s="405"/>
      <c r="TTW36" s="405"/>
      <c r="TTX36" s="405"/>
      <c r="TTY36" s="405"/>
      <c r="TTZ36" s="405"/>
      <c r="TUA36" s="405"/>
      <c r="TUB36" s="405"/>
      <c r="TUC36" s="405"/>
      <c r="TUD36" s="405"/>
      <c r="TUE36" s="405"/>
      <c r="TUF36" s="405"/>
      <c r="TUG36" s="405"/>
      <c r="TUH36" s="405"/>
      <c r="TUI36" s="405"/>
      <c r="TUJ36" s="405"/>
      <c r="TUK36" s="405"/>
      <c r="TUL36" s="405"/>
      <c r="TUM36" s="405"/>
      <c r="TUN36" s="405"/>
      <c r="TUO36" s="405"/>
      <c r="TUP36" s="405"/>
      <c r="TUQ36" s="405"/>
      <c r="TUR36" s="405"/>
      <c r="TUS36" s="405"/>
      <c r="TUT36" s="405"/>
      <c r="TUU36" s="405"/>
      <c r="TUV36" s="405"/>
      <c r="TUW36" s="405"/>
      <c r="TUX36" s="405"/>
      <c r="TUY36" s="405"/>
      <c r="TUZ36" s="405"/>
      <c r="TVA36" s="405"/>
      <c r="TVB36" s="405"/>
      <c r="TVC36" s="405"/>
      <c r="TVD36" s="405"/>
      <c r="TVE36" s="405"/>
      <c r="TVF36" s="405"/>
      <c r="TVG36" s="405"/>
      <c r="TVH36" s="405"/>
      <c r="TVI36" s="405"/>
      <c r="TVJ36" s="405"/>
      <c r="TVK36" s="405"/>
      <c r="TVL36" s="405"/>
      <c r="TVM36" s="405"/>
      <c r="TVN36" s="405"/>
      <c r="TVO36" s="405"/>
      <c r="TVP36" s="405"/>
      <c r="TVQ36" s="405"/>
      <c r="TVR36" s="405"/>
      <c r="TVS36" s="405"/>
      <c r="TVT36" s="405"/>
      <c r="TVU36" s="405"/>
      <c r="TVV36" s="405"/>
      <c r="TVW36" s="405"/>
      <c r="TVX36" s="405"/>
      <c r="TVY36" s="405"/>
      <c r="TVZ36" s="405"/>
      <c r="TWA36" s="405"/>
      <c r="TWB36" s="405"/>
      <c r="TWC36" s="405"/>
      <c r="TWD36" s="405"/>
      <c r="TWE36" s="405"/>
      <c r="TWF36" s="405"/>
      <c r="TWG36" s="405"/>
      <c r="TWH36" s="405"/>
      <c r="TWI36" s="405"/>
      <c r="TWJ36" s="405"/>
      <c r="TWK36" s="405"/>
      <c r="TWL36" s="405"/>
      <c r="TWM36" s="405"/>
      <c r="TWN36" s="405"/>
      <c r="TWO36" s="405"/>
      <c r="TWP36" s="405"/>
      <c r="TWQ36" s="405"/>
      <c r="TWR36" s="405"/>
      <c r="TWS36" s="405"/>
      <c r="TWT36" s="405"/>
      <c r="TWU36" s="405"/>
      <c r="TWV36" s="405"/>
      <c r="TWW36" s="405"/>
      <c r="TWX36" s="405"/>
      <c r="TWY36" s="405"/>
      <c r="TWZ36" s="405"/>
      <c r="TXA36" s="405"/>
      <c r="TXB36" s="405"/>
      <c r="TXC36" s="405"/>
      <c r="TXD36" s="405"/>
      <c r="TXE36" s="405"/>
      <c r="TXF36" s="405"/>
      <c r="TXG36" s="405"/>
      <c r="TXH36" s="405"/>
      <c r="TXI36" s="405"/>
      <c r="TXJ36" s="405"/>
      <c r="TXK36" s="405"/>
      <c r="TXL36" s="405"/>
      <c r="TXM36" s="405"/>
      <c r="TXN36" s="405"/>
      <c r="TXO36" s="405"/>
      <c r="TXP36" s="405"/>
      <c r="TXQ36" s="405"/>
      <c r="TXR36" s="405"/>
      <c r="TXS36" s="405"/>
      <c r="TXT36" s="405"/>
      <c r="TXU36" s="405"/>
      <c r="TXV36" s="405"/>
      <c r="TXW36" s="405"/>
      <c r="TXX36" s="405"/>
      <c r="TXY36" s="405"/>
      <c r="TXZ36" s="405"/>
      <c r="TYA36" s="405"/>
      <c r="TYB36" s="405"/>
      <c r="TYC36" s="405"/>
      <c r="TYD36" s="405"/>
      <c r="TYE36" s="405"/>
      <c r="TYF36" s="405"/>
      <c r="TYG36" s="405"/>
      <c r="TYH36" s="405"/>
      <c r="TYI36" s="405"/>
      <c r="TYJ36" s="405"/>
      <c r="TYK36" s="405"/>
      <c r="TYL36" s="405"/>
      <c r="TYM36" s="405"/>
      <c r="TYN36" s="405"/>
      <c r="TYO36" s="405"/>
      <c r="TYP36" s="405"/>
      <c r="TYQ36" s="405"/>
      <c r="TYR36" s="405"/>
      <c r="TYS36" s="405"/>
      <c r="TYT36" s="405"/>
      <c r="TYU36" s="405"/>
      <c r="TYV36" s="405"/>
      <c r="TYW36" s="405"/>
      <c r="TYX36" s="405"/>
      <c r="TYY36" s="405"/>
      <c r="TYZ36" s="405"/>
      <c r="TZA36" s="405"/>
      <c r="TZB36" s="405"/>
      <c r="TZC36" s="405"/>
      <c r="TZD36" s="405"/>
      <c r="TZE36" s="405"/>
      <c r="TZF36" s="405"/>
      <c r="TZG36" s="405"/>
      <c r="TZH36" s="405"/>
      <c r="TZI36" s="405"/>
      <c r="TZJ36" s="405"/>
      <c r="TZK36" s="405"/>
      <c r="TZL36" s="405"/>
      <c r="TZM36" s="405"/>
      <c r="TZN36" s="405"/>
      <c r="TZO36" s="405"/>
      <c r="TZP36" s="405"/>
      <c r="TZQ36" s="405"/>
      <c r="TZR36" s="405"/>
      <c r="TZS36" s="405"/>
      <c r="TZT36" s="405"/>
      <c r="TZU36" s="405"/>
      <c r="TZV36" s="405"/>
      <c r="TZW36" s="405"/>
      <c r="TZX36" s="405"/>
      <c r="TZY36" s="405"/>
      <c r="TZZ36" s="405"/>
      <c r="UAA36" s="405"/>
      <c r="UAB36" s="405"/>
      <c r="UAC36" s="405"/>
      <c r="UAD36" s="405"/>
      <c r="UAE36" s="405"/>
      <c r="UAF36" s="405"/>
      <c r="UAG36" s="405"/>
      <c r="UAH36" s="405"/>
      <c r="UAI36" s="405"/>
      <c r="UAJ36" s="405"/>
      <c r="UAK36" s="405"/>
      <c r="UAL36" s="405"/>
      <c r="UAM36" s="405"/>
      <c r="UAN36" s="405"/>
      <c r="UAO36" s="405"/>
      <c r="UAP36" s="405"/>
      <c r="UAQ36" s="405"/>
      <c r="UAR36" s="405"/>
      <c r="UAS36" s="405"/>
      <c r="UAT36" s="405"/>
      <c r="UAU36" s="405"/>
      <c r="UAV36" s="405"/>
      <c r="UAW36" s="405"/>
      <c r="UAX36" s="405"/>
      <c r="UAY36" s="405"/>
      <c r="UAZ36" s="405"/>
      <c r="UBA36" s="405"/>
      <c r="UBB36" s="405"/>
      <c r="UBC36" s="405"/>
      <c r="UBD36" s="405"/>
      <c r="UBE36" s="405"/>
      <c r="UBF36" s="405"/>
      <c r="UBG36" s="405"/>
      <c r="UBH36" s="405"/>
      <c r="UBI36" s="405"/>
      <c r="UBJ36" s="405"/>
      <c r="UBK36" s="405"/>
      <c r="UBL36" s="405"/>
      <c r="UBM36" s="405"/>
      <c r="UBN36" s="405"/>
      <c r="UBO36" s="405"/>
      <c r="UBP36" s="405"/>
      <c r="UBQ36" s="405"/>
      <c r="UBR36" s="405"/>
      <c r="UBS36" s="405"/>
      <c r="UBT36" s="405"/>
      <c r="UBU36" s="405"/>
      <c r="UBV36" s="405"/>
      <c r="UBW36" s="405"/>
      <c r="UBX36" s="405"/>
      <c r="UBY36" s="405"/>
      <c r="UBZ36" s="405"/>
      <c r="UCA36" s="405"/>
      <c r="UCB36" s="405"/>
      <c r="UCC36" s="405"/>
      <c r="UCD36" s="405"/>
      <c r="UCE36" s="405"/>
      <c r="UCF36" s="405"/>
      <c r="UCG36" s="405"/>
      <c r="UCH36" s="405"/>
      <c r="UCI36" s="405"/>
      <c r="UCJ36" s="405"/>
      <c r="UCK36" s="405"/>
      <c r="UCL36" s="405"/>
      <c r="UCM36" s="405"/>
      <c r="UCN36" s="405"/>
      <c r="UCO36" s="405"/>
      <c r="UCP36" s="405"/>
      <c r="UCQ36" s="405"/>
      <c r="UCR36" s="405"/>
      <c r="UCS36" s="405"/>
      <c r="UCT36" s="405"/>
      <c r="UCU36" s="405"/>
      <c r="UCV36" s="405"/>
      <c r="UCW36" s="405"/>
      <c r="UCX36" s="405"/>
      <c r="UCY36" s="405"/>
      <c r="UCZ36" s="405"/>
      <c r="UDA36" s="405"/>
      <c r="UDB36" s="405"/>
      <c r="UDC36" s="405"/>
      <c r="UDD36" s="405"/>
      <c r="UDE36" s="405"/>
      <c r="UDF36" s="405"/>
      <c r="UDG36" s="405"/>
      <c r="UDH36" s="405"/>
      <c r="UDI36" s="405"/>
      <c r="UDJ36" s="405"/>
      <c r="UDK36" s="405"/>
      <c r="UDL36" s="405"/>
      <c r="UDM36" s="405"/>
      <c r="UDN36" s="405"/>
      <c r="UDO36" s="405"/>
      <c r="UDP36" s="405"/>
      <c r="UDQ36" s="405"/>
      <c r="UDR36" s="405"/>
      <c r="UDS36" s="405"/>
      <c r="UDT36" s="405"/>
      <c r="UDU36" s="405"/>
      <c r="UDV36" s="405"/>
      <c r="UDW36" s="405"/>
      <c r="UDX36" s="405"/>
      <c r="UDY36" s="405"/>
      <c r="UDZ36" s="405"/>
      <c r="UEA36" s="405"/>
      <c r="UEB36" s="405"/>
      <c r="UEC36" s="405"/>
      <c r="UED36" s="405"/>
      <c r="UEE36" s="405"/>
      <c r="UEF36" s="405"/>
      <c r="UEG36" s="405"/>
      <c r="UEH36" s="405"/>
      <c r="UEI36" s="405"/>
      <c r="UEJ36" s="405"/>
      <c r="UEK36" s="405"/>
      <c r="UEL36" s="405"/>
      <c r="UEM36" s="405"/>
      <c r="UEN36" s="405"/>
      <c r="UEO36" s="405"/>
      <c r="UEP36" s="405"/>
      <c r="UEQ36" s="405"/>
      <c r="UER36" s="405"/>
      <c r="UES36" s="405"/>
      <c r="UET36" s="405"/>
      <c r="UEU36" s="405"/>
      <c r="UEV36" s="405"/>
      <c r="UEW36" s="405"/>
      <c r="UEX36" s="405"/>
      <c r="UEY36" s="405"/>
      <c r="UEZ36" s="405"/>
      <c r="UFA36" s="405"/>
      <c r="UFB36" s="405"/>
      <c r="UFC36" s="405"/>
      <c r="UFD36" s="405"/>
      <c r="UFE36" s="405"/>
      <c r="UFF36" s="405"/>
      <c r="UFG36" s="405"/>
      <c r="UFH36" s="405"/>
      <c r="UFI36" s="405"/>
      <c r="UFJ36" s="405"/>
      <c r="UFK36" s="405"/>
      <c r="UFL36" s="405"/>
      <c r="UFM36" s="405"/>
      <c r="UFN36" s="405"/>
      <c r="UFO36" s="405"/>
      <c r="UFP36" s="405"/>
      <c r="UFQ36" s="405"/>
      <c r="UFR36" s="405"/>
      <c r="UFS36" s="405"/>
      <c r="UFT36" s="405"/>
      <c r="UFU36" s="405"/>
      <c r="UFV36" s="405"/>
      <c r="UFW36" s="405"/>
      <c r="UFX36" s="405"/>
      <c r="UFY36" s="405"/>
      <c r="UFZ36" s="405"/>
      <c r="UGA36" s="405"/>
      <c r="UGB36" s="405"/>
      <c r="UGC36" s="405"/>
      <c r="UGD36" s="405"/>
      <c r="UGE36" s="405"/>
      <c r="UGF36" s="405"/>
      <c r="UGG36" s="405"/>
      <c r="UGH36" s="405"/>
      <c r="UGI36" s="405"/>
      <c r="UGJ36" s="405"/>
      <c r="UGK36" s="405"/>
      <c r="UGL36" s="405"/>
      <c r="UGM36" s="405"/>
      <c r="UGN36" s="405"/>
      <c r="UGO36" s="405"/>
      <c r="UGP36" s="405"/>
      <c r="UGQ36" s="405"/>
      <c r="UGR36" s="405"/>
      <c r="UGS36" s="405"/>
      <c r="UGT36" s="405"/>
      <c r="UGU36" s="405"/>
      <c r="UGV36" s="405"/>
      <c r="UGW36" s="405"/>
      <c r="UGX36" s="405"/>
      <c r="UGY36" s="405"/>
      <c r="UGZ36" s="405"/>
      <c r="UHA36" s="405"/>
      <c r="UHB36" s="405"/>
      <c r="UHC36" s="405"/>
      <c r="UHD36" s="405"/>
      <c r="UHE36" s="405"/>
      <c r="UHF36" s="405"/>
      <c r="UHG36" s="405"/>
      <c r="UHH36" s="405"/>
      <c r="UHI36" s="405"/>
      <c r="UHJ36" s="405"/>
      <c r="UHK36" s="405"/>
      <c r="UHL36" s="405"/>
      <c r="UHM36" s="405"/>
      <c r="UHN36" s="405"/>
      <c r="UHO36" s="405"/>
      <c r="UHP36" s="405"/>
      <c r="UHQ36" s="405"/>
      <c r="UHR36" s="405"/>
      <c r="UHS36" s="405"/>
      <c r="UHT36" s="405"/>
      <c r="UHU36" s="405"/>
      <c r="UHV36" s="405"/>
      <c r="UHW36" s="405"/>
      <c r="UHX36" s="405"/>
      <c r="UHY36" s="405"/>
      <c r="UHZ36" s="405"/>
      <c r="UIA36" s="405"/>
      <c r="UIB36" s="405"/>
      <c r="UIC36" s="405"/>
      <c r="UID36" s="405"/>
      <c r="UIE36" s="405"/>
      <c r="UIF36" s="405"/>
      <c r="UIG36" s="405"/>
      <c r="UIH36" s="405"/>
      <c r="UII36" s="405"/>
      <c r="UIJ36" s="405"/>
      <c r="UIK36" s="405"/>
      <c r="UIL36" s="405"/>
      <c r="UIM36" s="405"/>
      <c r="UIN36" s="405"/>
      <c r="UIO36" s="405"/>
      <c r="UIP36" s="405"/>
      <c r="UIQ36" s="405"/>
      <c r="UIR36" s="405"/>
      <c r="UIS36" s="405"/>
      <c r="UIT36" s="405"/>
      <c r="UIU36" s="405"/>
      <c r="UIV36" s="405"/>
      <c r="UIW36" s="405"/>
      <c r="UIX36" s="405"/>
      <c r="UIY36" s="405"/>
      <c r="UIZ36" s="405"/>
      <c r="UJA36" s="405"/>
      <c r="UJB36" s="405"/>
      <c r="UJC36" s="405"/>
      <c r="UJD36" s="405"/>
      <c r="UJE36" s="405"/>
      <c r="UJF36" s="405"/>
      <c r="UJG36" s="405"/>
      <c r="UJH36" s="405"/>
      <c r="UJI36" s="405"/>
      <c r="UJJ36" s="405"/>
      <c r="UJK36" s="405"/>
      <c r="UJL36" s="405"/>
      <c r="UJM36" s="405"/>
      <c r="UJN36" s="405"/>
      <c r="UJO36" s="405"/>
      <c r="UJP36" s="405"/>
      <c r="UJQ36" s="405"/>
      <c r="UJR36" s="405"/>
      <c r="UJS36" s="405"/>
      <c r="UJT36" s="405"/>
      <c r="UJU36" s="405"/>
      <c r="UJV36" s="405"/>
      <c r="UJW36" s="405"/>
      <c r="UJX36" s="405"/>
      <c r="UJY36" s="405"/>
      <c r="UJZ36" s="405"/>
      <c r="UKA36" s="405"/>
      <c r="UKB36" s="405"/>
      <c r="UKC36" s="405"/>
      <c r="UKD36" s="405"/>
      <c r="UKE36" s="405"/>
      <c r="UKF36" s="405"/>
      <c r="UKG36" s="405"/>
      <c r="UKH36" s="405"/>
      <c r="UKI36" s="405"/>
      <c r="UKJ36" s="405"/>
      <c r="UKK36" s="405"/>
      <c r="UKL36" s="405"/>
      <c r="UKM36" s="405"/>
      <c r="UKN36" s="405"/>
      <c r="UKO36" s="405"/>
      <c r="UKP36" s="405"/>
      <c r="UKQ36" s="405"/>
      <c r="UKR36" s="405"/>
      <c r="UKS36" s="405"/>
      <c r="UKT36" s="405"/>
      <c r="UKU36" s="405"/>
      <c r="UKV36" s="405"/>
      <c r="UKW36" s="405"/>
      <c r="UKX36" s="405"/>
      <c r="UKY36" s="405"/>
      <c r="UKZ36" s="405"/>
      <c r="ULA36" s="405"/>
      <c r="ULB36" s="405"/>
      <c r="ULC36" s="405"/>
      <c r="ULD36" s="405"/>
      <c r="ULE36" s="405"/>
      <c r="ULF36" s="405"/>
      <c r="ULG36" s="405"/>
      <c r="ULH36" s="405"/>
      <c r="ULI36" s="405"/>
      <c r="ULJ36" s="405"/>
      <c r="ULK36" s="405"/>
      <c r="ULL36" s="405"/>
      <c r="ULM36" s="405"/>
      <c r="ULN36" s="405"/>
      <c r="ULO36" s="405"/>
      <c r="ULP36" s="405"/>
      <c r="ULQ36" s="405"/>
      <c r="ULR36" s="405"/>
      <c r="ULS36" s="405"/>
      <c r="ULT36" s="405"/>
      <c r="ULU36" s="405"/>
      <c r="ULV36" s="405"/>
      <c r="ULW36" s="405"/>
      <c r="ULX36" s="405"/>
      <c r="ULY36" s="405"/>
      <c r="ULZ36" s="405"/>
      <c r="UMA36" s="405"/>
      <c r="UMB36" s="405"/>
      <c r="UMC36" s="405"/>
      <c r="UMD36" s="405"/>
      <c r="UME36" s="405"/>
      <c r="UMF36" s="405"/>
      <c r="UMG36" s="405"/>
      <c r="UMH36" s="405"/>
      <c r="UMI36" s="405"/>
      <c r="UMJ36" s="405"/>
      <c r="UMK36" s="405"/>
      <c r="UML36" s="405"/>
      <c r="UMM36" s="405"/>
      <c r="UMN36" s="405"/>
      <c r="UMO36" s="405"/>
      <c r="UMP36" s="405"/>
      <c r="UMQ36" s="405"/>
      <c r="UMR36" s="405"/>
      <c r="UMS36" s="405"/>
      <c r="UMT36" s="405"/>
      <c r="UMU36" s="405"/>
      <c r="UMV36" s="405"/>
      <c r="UMW36" s="405"/>
      <c r="UMX36" s="405"/>
      <c r="UMY36" s="405"/>
      <c r="UMZ36" s="405"/>
      <c r="UNA36" s="405"/>
      <c r="UNB36" s="405"/>
      <c r="UNC36" s="405"/>
      <c r="UND36" s="405"/>
      <c r="UNE36" s="405"/>
      <c r="UNF36" s="405"/>
      <c r="UNG36" s="405"/>
      <c r="UNH36" s="405"/>
      <c r="UNI36" s="405"/>
      <c r="UNJ36" s="405"/>
      <c r="UNK36" s="405"/>
      <c r="UNL36" s="405"/>
      <c r="UNM36" s="405"/>
      <c r="UNN36" s="405"/>
      <c r="UNO36" s="405"/>
      <c r="UNP36" s="405"/>
      <c r="UNQ36" s="405"/>
      <c r="UNR36" s="405"/>
      <c r="UNS36" s="405"/>
      <c r="UNT36" s="405"/>
      <c r="UNU36" s="405"/>
      <c r="UNV36" s="405"/>
      <c r="UNW36" s="405"/>
      <c r="UNX36" s="405"/>
      <c r="UNY36" s="405"/>
      <c r="UNZ36" s="405"/>
      <c r="UOA36" s="405"/>
      <c r="UOB36" s="405"/>
      <c r="UOC36" s="405"/>
      <c r="UOD36" s="405"/>
      <c r="UOE36" s="405"/>
      <c r="UOF36" s="405"/>
      <c r="UOG36" s="405"/>
      <c r="UOH36" s="405"/>
      <c r="UOI36" s="405"/>
      <c r="UOJ36" s="405"/>
      <c r="UOK36" s="405"/>
      <c r="UOL36" s="405"/>
      <c r="UOM36" s="405"/>
      <c r="UON36" s="405"/>
      <c r="UOO36" s="405"/>
      <c r="UOP36" s="405"/>
      <c r="UOQ36" s="405"/>
      <c r="UOR36" s="405"/>
      <c r="UOS36" s="405"/>
      <c r="UOT36" s="405"/>
      <c r="UOU36" s="405"/>
      <c r="UOV36" s="405"/>
      <c r="UOW36" s="405"/>
      <c r="UOX36" s="405"/>
      <c r="UOY36" s="405"/>
      <c r="UOZ36" s="405"/>
      <c r="UPA36" s="405"/>
      <c r="UPB36" s="405"/>
      <c r="UPC36" s="405"/>
      <c r="UPD36" s="405"/>
      <c r="UPE36" s="405"/>
      <c r="UPF36" s="405"/>
      <c r="UPG36" s="405"/>
      <c r="UPH36" s="405"/>
      <c r="UPI36" s="405"/>
      <c r="UPJ36" s="405"/>
      <c r="UPK36" s="405"/>
      <c r="UPL36" s="405"/>
      <c r="UPM36" s="405"/>
      <c r="UPN36" s="405"/>
      <c r="UPO36" s="405"/>
      <c r="UPP36" s="405"/>
      <c r="UPQ36" s="405"/>
      <c r="UPR36" s="405"/>
      <c r="UPS36" s="405"/>
      <c r="UPT36" s="405"/>
      <c r="UPU36" s="405"/>
      <c r="UPV36" s="405"/>
      <c r="UPW36" s="405"/>
      <c r="UPX36" s="405"/>
      <c r="UPY36" s="405"/>
      <c r="UPZ36" s="405"/>
      <c r="UQA36" s="405"/>
      <c r="UQB36" s="405"/>
      <c r="UQC36" s="405"/>
      <c r="UQD36" s="405"/>
      <c r="UQE36" s="405"/>
      <c r="UQF36" s="405"/>
      <c r="UQG36" s="405"/>
      <c r="UQH36" s="405"/>
      <c r="UQI36" s="405"/>
      <c r="UQJ36" s="405"/>
      <c r="UQK36" s="405"/>
      <c r="UQL36" s="405"/>
      <c r="UQM36" s="405"/>
      <c r="UQN36" s="405"/>
      <c r="UQO36" s="405"/>
      <c r="UQP36" s="405"/>
      <c r="UQQ36" s="405"/>
      <c r="UQR36" s="405"/>
      <c r="UQS36" s="405"/>
      <c r="UQT36" s="405"/>
      <c r="UQU36" s="405"/>
      <c r="UQV36" s="405"/>
      <c r="UQW36" s="405"/>
      <c r="UQX36" s="405"/>
      <c r="UQY36" s="405"/>
      <c r="UQZ36" s="405"/>
      <c r="URA36" s="405"/>
      <c r="URB36" s="405"/>
      <c r="URC36" s="405"/>
      <c r="URD36" s="405"/>
      <c r="URE36" s="405"/>
      <c r="URF36" s="405"/>
      <c r="URG36" s="405"/>
      <c r="URH36" s="405"/>
      <c r="URI36" s="405"/>
      <c r="URJ36" s="405"/>
      <c r="URK36" s="405"/>
      <c r="URL36" s="405"/>
      <c r="URM36" s="405"/>
      <c r="URN36" s="405"/>
      <c r="URO36" s="405"/>
      <c r="URP36" s="405"/>
      <c r="URQ36" s="405"/>
      <c r="URR36" s="405"/>
      <c r="URS36" s="405"/>
      <c r="URT36" s="405"/>
      <c r="URU36" s="405"/>
      <c r="URV36" s="405"/>
      <c r="URW36" s="405"/>
      <c r="URX36" s="405"/>
      <c r="URY36" s="405"/>
      <c r="URZ36" s="405"/>
      <c r="USA36" s="405"/>
      <c r="USB36" s="405"/>
      <c r="USC36" s="405"/>
      <c r="USD36" s="405"/>
      <c r="USE36" s="405"/>
      <c r="USF36" s="405"/>
      <c r="USG36" s="405"/>
      <c r="USH36" s="405"/>
      <c r="USI36" s="405"/>
      <c r="USJ36" s="405"/>
      <c r="USK36" s="405"/>
      <c r="USL36" s="405"/>
      <c r="USM36" s="405"/>
      <c r="USN36" s="405"/>
      <c r="USO36" s="405"/>
      <c r="USP36" s="405"/>
      <c r="USQ36" s="405"/>
      <c r="USR36" s="405"/>
      <c r="USS36" s="405"/>
      <c r="UST36" s="405"/>
      <c r="USU36" s="405"/>
      <c r="USV36" s="405"/>
      <c r="USW36" s="405"/>
      <c r="USX36" s="405"/>
      <c r="USY36" s="405"/>
      <c r="USZ36" s="405"/>
      <c r="UTA36" s="405"/>
      <c r="UTB36" s="405"/>
      <c r="UTC36" s="405"/>
      <c r="UTD36" s="405"/>
      <c r="UTE36" s="405"/>
      <c r="UTF36" s="405"/>
      <c r="UTG36" s="405"/>
      <c r="UTH36" s="405"/>
      <c r="UTI36" s="405"/>
      <c r="UTJ36" s="405"/>
      <c r="UTK36" s="405"/>
      <c r="UTL36" s="405"/>
      <c r="UTM36" s="405"/>
      <c r="UTN36" s="405"/>
      <c r="UTO36" s="405"/>
      <c r="UTP36" s="405"/>
      <c r="UTQ36" s="405"/>
      <c r="UTR36" s="405"/>
      <c r="UTS36" s="405"/>
      <c r="UTT36" s="405"/>
      <c r="UTU36" s="405"/>
      <c r="UTV36" s="405"/>
      <c r="UTW36" s="405"/>
      <c r="UTX36" s="405"/>
      <c r="UTY36" s="405"/>
      <c r="UTZ36" s="405"/>
      <c r="UUA36" s="405"/>
      <c r="UUB36" s="405"/>
      <c r="UUC36" s="405"/>
      <c r="UUD36" s="405"/>
      <c r="UUE36" s="405"/>
      <c r="UUF36" s="405"/>
      <c r="UUG36" s="405"/>
      <c r="UUH36" s="405"/>
      <c r="UUI36" s="405"/>
      <c r="UUJ36" s="405"/>
      <c r="UUK36" s="405"/>
      <c r="UUL36" s="405"/>
      <c r="UUM36" s="405"/>
      <c r="UUN36" s="405"/>
      <c r="UUO36" s="405"/>
      <c r="UUP36" s="405"/>
      <c r="UUQ36" s="405"/>
      <c r="UUR36" s="405"/>
      <c r="UUS36" s="405"/>
      <c r="UUT36" s="405"/>
      <c r="UUU36" s="405"/>
      <c r="UUV36" s="405"/>
      <c r="UUW36" s="405"/>
      <c r="UUX36" s="405"/>
      <c r="UUY36" s="405"/>
      <c r="UUZ36" s="405"/>
      <c r="UVA36" s="405"/>
      <c r="UVB36" s="405"/>
      <c r="UVC36" s="405"/>
      <c r="UVD36" s="405"/>
      <c r="UVE36" s="405"/>
      <c r="UVF36" s="405"/>
      <c r="UVG36" s="405"/>
      <c r="UVH36" s="405"/>
      <c r="UVI36" s="405"/>
      <c r="UVJ36" s="405"/>
      <c r="UVK36" s="405"/>
      <c r="UVL36" s="405"/>
      <c r="UVM36" s="405"/>
      <c r="UVN36" s="405"/>
      <c r="UVO36" s="405"/>
      <c r="UVP36" s="405"/>
      <c r="UVQ36" s="405"/>
      <c r="UVR36" s="405"/>
      <c r="UVS36" s="405"/>
      <c r="UVT36" s="405"/>
      <c r="UVU36" s="405"/>
      <c r="UVV36" s="405"/>
      <c r="UVW36" s="405"/>
      <c r="UVX36" s="405"/>
      <c r="UVY36" s="405"/>
      <c r="UVZ36" s="405"/>
      <c r="UWA36" s="405"/>
      <c r="UWB36" s="405"/>
      <c r="UWC36" s="405"/>
      <c r="UWD36" s="405"/>
      <c r="UWE36" s="405"/>
      <c r="UWF36" s="405"/>
      <c r="UWG36" s="405"/>
      <c r="UWH36" s="405"/>
      <c r="UWI36" s="405"/>
      <c r="UWJ36" s="405"/>
      <c r="UWK36" s="405"/>
      <c r="UWL36" s="405"/>
      <c r="UWM36" s="405"/>
      <c r="UWN36" s="405"/>
      <c r="UWO36" s="405"/>
      <c r="UWP36" s="405"/>
      <c r="UWQ36" s="405"/>
      <c r="UWR36" s="405"/>
      <c r="UWS36" s="405"/>
      <c r="UWT36" s="405"/>
      <c r="UWU36" s="405"/>
      <c r="UWV36" s="405"/>
      <c r="UWW36" s="405"/>
      <c r="UWX36" s="405"/>
      <c r="UWY36" s="405"/>
      <c r="UWZ36" s="405"/>
      <c r="UXA36" s="405"/>
      <c r="UXB36" s="405"/>
      <c r="UXC36" s="405"/>
      <c r="UXD36" s="405"/>
      <c r="UXE36" s="405"/>
      <c r="UXF36" s="405"/>
      <c r="UXG36" s="405"/>
      <c r="UXH36" s="405"/>
      <c r="UXI36" s="405"/>
      <c r="UXJ36" s="405"/>
      <c r="UXK36" s="405"/>
      <c r="UXL36" s="405"/>
      <c r="UXM36" s="405"/>
      <c r="UXN36" s="405"/>
      <c r="UXO36" s="405"/>
      <c r="UXP36" s="405"/>
      <c r="UXQ36" s="405"/>
      <c r="UXR36" s="405"/>
      <c r="UXS36" s="405"/>
      <c r="UXT36" s="405"/>
      <c r="UXU36" s="405"/>
      <c r="UXV36" s="405"/>
      <c r="UXW36" s="405"/>
      <c r="UXX36" s="405"/>
      <c r="UXY36" s="405"/>
      <c r="UXZ36" s="405"/>
      <c r="UYA36" s="405"/>
      <c r="UYB36" s="405"/>
      <c r="UYC36" s="405"/>
      <c r="UYD36" s="405"/>
      <c r="UYE36" s="405"/>
      <c r="UYF36" s="405"/>
      <c r="UYG36" s="405"/>
      <c r="UYH36" s="405"/>
      <c r="UYI36" s="405"/>
      <c r="UYJ36" s="405"/>
      <c r="UYK36" s="405"/>
      <c r="UYL36" s="405"/>
      <c r="UYM36" s="405"/>
      <c r="UYN36" s="405"/>
      <c r="UYO36" s="405"/>
      <c r="UYP36" s="405"/>
      <c r="UYQ36" s="405"/>
      <c r="UYR36" s="405"/>
      <c r="UYS36" s="405"/>
      <c r="UYT36" s="405"/>
      <c r="UYU36" s="405"/>
      <c r="UYV36" s="405"/>
      <c r="UYW36" s="405"/>
      <c r="UYX36" s="405"/>
      <c r="UYY36" s="405"/>
      <c r="UYZ36" s="405"/>
      <c r="UZA36" s="405"/>
      <c r="UZB36" s="405"/>
      <c r="UZC36" s="405"/>
      <c r="UZD36" s="405"/>
      <c r="UZE36" s="405"/>
      <c r="UZF36" s="405"/>
      <c r="UZG36" s="405"/>
      <c r="UZH36" s="405"/>
      <c r="UZI36" s="405"/>
      <c r="UZJ36" s="405"/>
      <c r="UZK36" s="405"/>
      <c r="UZL36" s="405"/>
      <c r="UZM36" s="405"/>
      <c r="UZN36" s="405"/>
      <c r="UZO36" s="405"/>
      <c r="UZP36" s="405"/>
      <c r="UZQ36" s="405"/>
      <c r="UZR36" s="405"/>
      <c r="UZS36" s="405"/>
      <c r="UZT36" s="405"/>
      <c r="UZU36" s="405"/>
      <c r="UZV36" s="405"/>
      <c r="UZW36" s="405"/>
      <c r="UZX36" s="405"/>
      <c r="UZY36" s="405"/>
      <c r="UZZ36" s="405"/>
      <c r="VAA36" s="405"/>
      <c r="VAB36" s="405"/>
      <c r="VAC36" s="405"/>
      <c r="VAD36" s="405"/>
      <c r="VAE36" s="405"/>
      <c r="VAF36" s="405"/>
      <c r="VAG36" s="405"/>
      <c r="VAH36" s="405"/>
      <c r="VAI36" s="405"/>
      <c r="VAJ36" s="405"/>
      <c r="VAK36" s="405"/>
      <c r="VAL36" s="405"/>
      <c r="VAM36" s="405"/>
      <c r="VAN36" s="405"/>
      <c r="VAO36" s="405"/>
      <c r="VAP36" s="405"/>
      <c r="VAQ36" s="405"/>
      <c r="VAR36" s="405"/>
      <c r="VAS36" s="405"/>
      <c r="VAT36" s="405"/>
      <c r="VAU36" s="405"/>
      <c r="VAV36" s="405"/>
      <c r="VAW36" s="405"/>
      <c r="VAX36" s="405"/>
      <c r="VAY36" s="405"/>
      <c r="VAZ36" s="405"/>
      <c r="VBA36" s="405"/>
      <c r="VBB36" s="405"/>
      <c r="VBC36" s="405"/>
      <c r="VBD36" s="405"/>
      <c r="VBE36" s="405"/>
      <c r="VBF36" s="405"/>
      <c r="VBG36" s="405"/>
      <c r="VBH36" s="405"/>
      <c r="VBI36" s="405"/>
      <c r="VBJ36" s="405"/>
      <c r="VBK36" s="405"/>
      <c r="VBL36" s="405"/>
      <c r="VBM36" s="405"/>
      <c r="VBN36" s="405"/>
      <c r="VBO36" s="405"/>
      <c r="VBP36" s="405"/>
      <c r="VBQ36" s="405"/>
      <c r="VBR36" s="405"/>
      <c r="VBS36" s="405"/>
      <c r="VBT36" s="405"/>
      <c r="VBU36" s="405"/>
      <c r="VBV36" s="405"/>
      <c r="VBW36" s="405"/>
      <c r="VBX36" s="405"/>
      <c r="VBY36" s="405"/>
      <c r="VBZ36" s="405"/>
      <c r="VCA36" s="405"/>
      <c r="VCB36" s="405"/>
      <c r="VCC36" s="405"/>
      <c r="VCD36" s="405"/>
      <c r="VCE36" s="405"/>
      <c r="VCF36" s="405"/>
      <c r="VCG36" s="405"/>
      <c r="VCH36" s="405"/>
      <c r="VCI36" s="405"/>
      <c r="VCJ36" s="405"/>
      <c r="VCK36" s="405"/>
      <c r="VCL36" s="405"/>
      <c r="VCM36" s="405"/>
      <c r="VCN36" s="405"/>
      <c r="VCO36" s="405"/>
      <c r="VCP36" s="405"/>
      <c r="VCQ36" s="405"/>
      <c r="VCR36" s="405"/>
      <c r="VCS36" s="405"/>
      <c r="VCT36" s="405"/>
      <c r="VCU36" s="405"/>
      <c r="VCV36" s="405"/>
      <c r="VCW36" s="405"/>
      <c r="VCX36" s="405"/>
      <c r="VCY36" s="405"/>
      <c r="VCZ36" s="405"/>
      <c r="VDA36" s="405"/>
      <c r="VDB36" s="405"/>
      <c r="VDC36" s="405"/>
      <c r="VDD36" s="405"/>
      <c r="VDE36" s="405"/>
      <c r="VDF36" s="405"/>
      <c r="VDG36" s="405"/>
      <c r="VDH36" s="405"/>
      <c r="VDI36" s="405"/>
      <c r="VDJ36" s="405"/>
      <c r="VDK36" s="405"/>
      <c r="VDL36" s="405"/>
      <c r="VDM36" s="405"/>
      <c r="VDN36" s="405"/>
      <c r="VDO36" s="405"/>
      <c r="VDP36" s="405"/>
      <c r="VDQ36" s="405"/>
      <c r="VDR36" s="405"/>
      <c r="VDS36" s="405"/>
      <c r="VDT36" s="405"/>
      <c r="VDU36" s="405"/>
      <c r="VDV36" s="405"/>
      <c r="VDW36" s="405"/>
      <c r="VDX36" s="405"/>
      <c r="VDY36" s="405"/>
      <c r="VDZ36" s="405"/>
      <c r="VEA36" s="405"/>
      <c r="VEB36" s="405"/>
      <c r="VEC36" s="405"/>
      <c r="VED36" s="405"/>
      <c r="VEE36" s="405"/>
      <c r="VEF36" s="405"/>
      <c r="VEG36" s="405"/>
      <c r="VEH36" s="405"/>
      <c r="VEI36" s="405"/>
      <c r="VEJ36" s="405"/>
      <c r="VEK36" s="405"/>
      <c r="VEL36" s="405"/>
      <c r="VEM36" s="405"/>
      <c r="VEN36" s="405"/>
      <c r="VEO36" s="405"/>
      <c r="VEP36" s="405"/>
      <c r="VEQ36" s="405"/>
      <c r="VER36" s="405"/>
      <c r="VES36" s="405"/>
      <c r="VET36" s="405"/>
      <c r="VEU36" s="405"/>
      <c r="VEV36" s="405"/>
      <c r="VEW36" s="405"/>
      <c r="VEX36" s="405"/>
      <c r="VEY36" s="405"/>
      <c r="VEZ36" s="405"/>
      <c r="VFA36" s="405"/>
      <c r="VFB36" s="405"/>
      <c r="VFC36" s="405"/>
      <c r="VFD36" s="405"/>
      <c r="VFE36" s="405"/>
      <c r="VFF36" s="405"/>
      <c r="VFG36" s="405"/>
      <c r="VFH36" s="405"/>
      <c r="VFI36" s="405"/>
      <c r="VFJ36" s="405"/>
      <c r="VFK36" s="405"/>
      <c r="VFL36" s="405"/>
      <c r="VFM36" s="405"/>
      <c r="VFN36" s="405"/>
      <c r="VFO36" s="405"/>
      <c r="VFP36" s="405"/>
      <c r="VFQ36" s="405"/>
      <c r="VFR36" s="405"/>
      <c r="VFS36" s="405"/>
      <c r="VFT36" s="405"/>
      <c r="VFU36" s="405"/>
      <c r="VFV36" s="405"/>
      <c r="VFW36" s="405"/>
      <c r="VFX36" s="405"/>
      <c r="VFY36" s="405"/>
      <c r="VFZ36" s="405"/>
      <c r="VGA36" s="405"/>
      <c r="VGB36" s="405"/>
      <c r="VGC36" s="405"/>
      <c r="VGD36" s="405"/>
      <c r="VGE36" s="405"/>
      <c r="VGF36" s="405"/>
      <c r="VGG36" s="405"/>
      <c r="VGH36" s="405"/>
      <c r="VGI36" s="405"/>
      <c r="VGJ36" s="405"/>
      <c r="VGK36" s="405"/>
      <c r="VGL36" s="405"/>
      <c r="VGM36" s="405"/>
      <c r="VGN36" s="405"/>
      <c r="VGO36" s="405"/>
      <c r="VGP36" s="405"/>
      <c r="VGQ36" s="405"/>
      <c r="VGR36" s="405"/>
      <c r="VGS36" s="405"/>
      <c r="VGT36" s="405"/>
      <c r="VGU36" s="405"/>
      <c r="VGV36" s="405"/>
      <c r="VGW36" s="405"/>
      <c r="VGX36" s="405"/>
      <c r="VGY36" s="405"/>
      <c r="VGZ36" s="405"/>
      <c r="VHA36" s="405"/>
      <c r="VHB36" s="405"/>
      <c r="VHC36" s="405"/>
      <c r="VHD36" s="405"/>
      <c r="VHE36" s="405"/>
      <c r="VHF36" s="405"/>
      <c r="VHG36" s="405"/>
      <c r="VHH36" s="405"/>
      <c r="VHI36" s="405"/>
      <c r="VHJ36" s="405"/>
      <c r="VHK36" s="405"/>
      <c r="VHL36" s="405"/>
      <c r="VHM36" s="405"/>
      <c r="VHN36" s="405"/>
      <c r="VHO36" s="405"/>
      <c r="VHP36" s="405"/>
      <c r="VHQ36" s="405"/>
      <c r="VHR36" s="405"/>
      <c r="VHS36" s="405"/>
      <c r="VHT36" s="405"/>
      <c r="VHU36" s="405"/>
      <c r="VHV36" s="405"/>
      <c r="VHW36" s="405"/>
      <c r="VHX36" s="405"/>
      <c r="VHY36" s="405"/>
      <c r="VHZ36" s="405"/>
      <c r="VIA36" s="405"/>
      <c r="VIB36" s="405"/>
      <c r="VIC36" s="405"/>
      <c r="VID36" s="405"/>
      <c r="VIE36" s="405"/>
      <c r="VIF36" s="405"/>
      <c r="VIG36" s="405"/>
      <c r="VIH36" s="405"/>
      <c r="VII36" s="405"/>
      <c r="VIJ36" s="405"/>
      <c r="VIK36" s="405"/>
      <c r="VIL36" s="405"/>
      <c r="VIM36" s="405"/>
      <c r="VIN36" s="405"/>
      <c r="VIO36" s="405"/>
      <c r="VIP36" s="405"/>
      <c r="VIQ36" s="405"/>
      <c r="VIR36" s="405"/>
      <c r="VIS36" s="405"/>
      <c r="VIT36" s="405"/>
      <c r="VIU36" s="405"/>
      <c r="VIV36" s="405"/>
      <c r="VIW36" s="405"/>
      <c r="VIX36" s="405"/>
      <c r="VIY36" s="405"/>
      <c r="VIZ36" s="405"/>
      <c r="VJA36" s="405"/>
      <c r="VJB36" s="405"/>
      <c r="VJC36" s="405"/>
      <c r="VJD36" s="405"/>
      <c r="VJE36" s="405"/>
      <c r="VJF36" s="405"/>
      <c r="VJG36" s="405"/>
      <c r="VJH36" s="405"/>
      <c r="VJI36" s="405"/>
      <c r="VJJ36" s="405"/>
      <c r="VJK36" s="405"/>
      <c r="VJL36" s="405"/>
      <c r="VJM36" s="405"/>
      <c r="VJN36" s="405"/>
      <c r="VJO36" s="405"/>
      <c r="VJP36" s="405"/>
      <c r="VJQ36" s="405"/>
      <c r="VJR36" s="405"/>
      <c r="VJS36" s="405"/>
      <c r="VJT36" s="405"/>
      <c r="VJU36" s="405"/>
      <c r="VJV36" s="405"/>
      <c r="VJW36" s="405"/>
      <c r="VJX36" s="405"/>
      <c r="VJY36" s="405"/>
      <c r="VJZ36" s="405"/>
      <c r="VKA36" s="405"/>
      <c r="VKB36" s="405"/>
      <c r="VKC36" s="405"/>
      <c r="VKD36" s="405"/>
      <c r="VKE36" s="405"/>
      <c r="VKF36" s="405"/>
      <c r="VKG36" s="405"/>
      <c r="VKH36" s="405"/>
      <c r="VKI36" s="405"/>
      <c r="VKJ36" s="405"/>
      <c r="VKK36" s="405"/>
      <c r="VKL36" s="405"/>
      <c r="VKM36" s="405"/>
      <c r="VKN36" s="405"/>
      <c r="VKO36" s="405"/>
      <c r="VKP36" s="405"/>
      <c r="VKQ36" s="405"/>
      <c r="VKR36" s="405"/>
      <c r="VKS36" s="405"/>
      <c r="VKT36" s="405"/>
      <c r="VKU36" s="405"/>
      <c r="VKV36" s="405"/>
      <c r="VKW36" s="405"/>
      <c r="VKX36" s="405"/>
      <c r="VKY36" s="405"/>
      <c r="VKZ36" s="405"/>
      <c r="VLA36" s="405"/>
      <c r="VLB36" s="405"/>
      <c r="VLC36" s="405"/>
      <c r="VLD36" s="405"/>
      <c r="VLE36" s="405"/>
      <c r="VLF36" s="405"/>
      <c r="VLG36" s="405"/>
      <c r="VLH36" s="405"/>
      <c r="VLI36" s="405"/>
      <c r="VLJ36" s="405"/>
      <c r="VLK36" s="405"/>
      <c r="VLL36" s="405"/>
      <c r="VLM36" s="405"/>
      <c r="VLN36" s="405"/>
      <c r="VLO36" s="405"/>
      <c r="VLP36" s="405"/>
      <c r="VLQ36" s="405"/>
      <c r="VLR36" s="405"/>
      <c r="VLS36" s="405"/>
      <c r="VLT36" s="405"/>
      <c r="VLU36" s="405"/>
      <c r="VLV36" s="405"/>
      <c r="VLW36" s="405"/>
      <c r="VLX36" s="405"/>
      <c r="VLY36" s="405"/>
      <c r="VLZ36" s="405"/>
      <c r="VMA36" s="405"/>
      <c r="VMB36" s="405"/>
      <c r="VMC36" s="405"/>
      <c r="VMD36" s="405"/>
      <c r="VME36" s="405"/>
      <c r="VMF36" s="405"/>
      <c r="VMG36" s="405"/>
      <c r="VMH36" s="405"/>
      <c r="VMI36" s="405"/>
      <c r="VMJ36" s="405"/>
      <c r="VMK36" s="405"/>
      <c r="VML36" s="405"/>
      <c r="VMM36" s="405"/>
      <c r="VMN36" s="405"/>
      <c r="VMO36" s="405"/>
      <c r="VMP36" s="405"/>
      <c r="VMQ36" s="405"/>
      <c r="VMR36" s="405"/>
      <c r="VMS36" s="405"/>
      <c r="VMT36" s="405"/>
      <c r="VMU36" s="405"/>
      <c r="VMV36" s="405"/>
      <c r="VMW36" s="405"/>
      <c r="VMX36" s="405"/>
      <c r="VMY36" s="405"/>
      <c r="VMZ36" s="405"/>
      <c r="VNA36" s="405"/>
      <c r="VNB36" s="405"/>
      <c r="VNC36" s="405"/>
      <c r="VND36" s="405"/>
      <c r="VNE36" s="405"/>
      <c r="VNF36" s="405"/>
      <c r="VNG36" s="405"/>
      <c r="VNH36" s="405"/>
      <c r="VNI36" s="405"/>
      <c r="VNJ36" s="405"/>
      <c r="VNK36" s="405"/>
      <c r="VNL36" s="405"/>
      <c r="VNM36" s="405"/>
      <c r="VNN36" s="405"/>
      <c r="VNO36" s="405"/>
      <c r="VNP36" s="405"/>
      <c r="VNQ36" s="405"/>
      <c r="VNR36" s="405"/>
      <c r="VNS36" s="405"/>
      <c r="VNT36" s="405"/>
      <c r="VNU36" s="405"/>
      <c r="VNV36" s="405"/>
      <c r="VNW36" s="405"/>
      <c r="VNX36" s="405"/>
      <c r="VNY36" s="405"/>
      <c r="VNZ36" s="405"/>
      <c r="VOA36" s="405"/>
      <c r="VOB36" s="405"/>
      <c r="VOC36" s="405"/>
      <c r="VOD36" s="405"/>
      <c r="VOE36" s="405"/>
      <c r="VOF36" s="405"/>
      <c r="VOG36" s="405"/>
      <c r="VOH36" s="405"/>
      <c r="VOI36" s="405"/>
      <c r="VOJ36" s="405"/>
      <c r="VOK36" s="405"/>
      <c r="VOL36" s="405"/>
      <c r="VOM36" s="405"/>
      <c r="VON36" s="405"/>
      <c r="VOO36" s="405"/>
      <c r="VOP36" s="405"/>
      <c r="VOQ36" s="405"/>
      <c r="VOR36" s="405"/>
      <c r="VOS36" s="405"/>
      <c r="VOT36" s="405"/>
      <c r="VOU36" s="405"/>
      <c r="VOV36" s="405"/>
      <c r="VOW36" s="405"/>
      <c r="VOX36" s="405"/>
      <c r="VOY36" s="405"/>
      <c r="VOZ36" s="405"/>
      <c r="VPA36" s="405"/>
      <c r="VPB36" s="405"/>
      <c r="VPC36" s="405"/>
      <c r="VPD36" s="405"/>
      <c r="VPE36" s="405"/>
      <c r="VPF36" s="405"/>
      <c r="VPG36" s="405"/>
      <c r="VPH36" s="405"/>
      <c r="VPI36" s="405"/>
      <c r="VPJ36" s="405"/>
      <c r="VPK36" s="405"/>
      <c r="VPL36" s="405"/>
      <c r="VPM36" s="405"/>
      <c r="VPN36" s="405"/>
      <c r="VPO36" s="405"/>
      <c r="VPP36" s="405"/>
      <c r="VPQ36" s="405"/>
      <c r="VPR36" s="405"/>
      <c r="VPS36" s="405"/>
      <c r="VPT36" s="405"/>
      <c r="VPU36" s="405"/>
      <c r="VPV36" s="405"/>
      <c r="VPW36" s="405"/>
      <c r="VPX36" s="405"/>
      <c r="VPY36" s="405"/>
      <c r="VPZ36" s="405"/>
      <c r="VQA36" s="405"/>
      <c r="VQB36" s="405"/>
      <c r="VQC36" s="405"/>
      <c r="VQD36" s="405"/>
      <c r="VQE36" s="405"/>
      <c r="VQF36" s="405"/>
      <c r="VQG36" s="405"/>
      <c r="VQH36" s="405"/>
      <c r="VQI36" s="405"/>
      <c r="VQJ36" s="405"/>
      <c r="VQK36" s="405"/>
      <c r="VQL36" s="405"/>
      <c r="VQM36" s="405"/>
      <c r="VQN36" s="405"/>
      <c r="VQO36" s="405"/>
      <c r="VQP36" s="405"/>
      <c r="VQQ36" s="405"/>
      <c r="VQR36" s="405"/>
      <c r="VQS36" s="405"/>
      <c r="VQT36" s="405"/>
      <c r="VQU36" s="405"/>
      <c r="VQV36" s="405"/>
      <c r="VQW36" s="405"/>
      <c r="VQX36" s="405"/>
      <c r="VQY36" s="405"/>
      <c r="VQZ36" s="405"/>
      <c r="VRA36" s="405"/>
      <c r="VRB36" s="405"/>
      <c r="VRC36" s="405"/>
      <c r="VRD36" s="405"/>
      <c r="VRE36" s="405"/>
      <c r="VRF36" s="405"/>
      <c r="VRG36" s="405"/>
      <c r="VRH36" s="405"/>
      <c r="VRI36" s="405"/>
      <c r="VRJ36" s="405"/>
      <c r="VRK36" s="405"/>
      <c r="VRL36" s="405"/>
      <c r="VRM36" s="405"/>
      <c r="VRN36" s="405"/>
      <c r="VRO36" s="405"/>
      <c r="VRP36" s="405"/>
      <c r="VRQ36" s="405"/>
      <c r="VRR36" s="405"/>
      <c r="VRS36" s="405"/>
      <c r="VRT36" s="405"/>
      <c r="VRU36" s="405"/>
      <c r="VRV36" s="405"/>
      <c r="VRW36" s="405"/>
      <c r="VRX36" s="405"/>
      <c r="VRY36" s="405"/>
      <c r="VRZ36" s="405"/>
      <c r="VSA36" s="405"/>
      <c r="VSB36" s="405"/>
      <c r="VSC36" s="405"/>
      <c r="VSD36" s="405"/>
      <c r="VSE36" s="405"/>
      <c r="VSF36" s="405"/>
      <c r="VSG36" s="405"/>
      <c r="VSH36" s="405"/>
      <c r="VSI36" s="405"/>
      <c r="VSJ36" s="405"/>
      <c r="VSK36" s="405"/>
      <c r="VSL36" s="405"/>
      <c r="VSM36" s="405"/>
      <c r="VSN36" s="405"/>
      <c r="VSO36" s="405"/>
      <c r="VSP36" s="405"/>
      <c r="VSQ36" s="405"/>
      <c r="VSR36" s="405"/>
      <c r="VSS36" s="405"/>
      <c r="VST36" s="405"/>
      <c r="VSU36" s="405"/>
      <c r="VSV36" s="405"/>
      <c r="VSW36" s="405"/>
      <c r="VSX36" s="405"/>
      <c r="VSY36" s="405"/>
      <c r="VSZ36" s="405"/>
      <c r="VTA36" s="405"/>
      <c r="VTB36" s="405"/>
      <c r="VTC36" s="405"/>
      <c r="VTD36" s="405"/>
      <c r="VTE36" s="405"/>
      <c r="VTF36" s="405"/>
      <c r="VTG36" s="405"/>
      <c r="VTH36" s="405"/>
      <c r="VTI36" s="405"/>
      <c r="VTJ36" s="405"/>
      <c r="VTK36" s="405"/>
      <c r="VTL36" s="405"/>
      <c r="VTM36" s="405"/>
      <c r="VTN36" s="405"/>
      <c r="VTO36" s="405"/>
      <c r="VTP36" s="405"/>
      <c r="VTQ36" s="405"/>
      <c r="VTR36" s="405"/>
      <c r="VTS36" s="405"/>
      <c r="VTT36" s="405"/>
      <c r="VTU36" s="405"/>
      <c r="VTV36" s="405"/>
      <c r="VTW36" s="405"/>
      <c r="VTX36" s="405"/>
      <c r="VTY36" s="405"/>
      <c r="VTZ36" s="405"/>
      <c r="VUA36" s="405"/>
      <c r="VUB36" s="405"/>
      <c r="VUC36" s="405"/>
      <c r="VUD36" s="405"/>
      <c r="VUE36" s="405"/>
      <c r="VUF36" s="405"/>
      <c r="VUG36" s="405"/>
      <c r="VUH36" s="405"/>
      <c r="VUI36" s="405"/>
      <c r="VUJ36" s="405"/>
      <c r="VUK36" s="405"/>
      <c r="VUL36" s="405"/>
      <c r="VUM36" s="405"/>
      <c r="VUN36" s="405"/>
      <c r="VUO36" s="405"/>
      <c r="VUP36" s="405"/>
      <c r="VUQ36" s="405"/>
      <c r="VUR36" s="405"/>
      <c r="VUS36" s="405"/>
      <c r="VUT36" s="405"/>
      <c r="VUU36" s="405"/>
      <c r="VUV36" s="405"/>
      <c r="VUW36" s="405"/>
      <c r="VUX36" s="405"/>
      <c r="VUY36" s="405"/>
      <c r="VUZ36" s="405"/>
      <c r="VVA36" s="405"/>
      <c r="VVB36" s="405"/>
      <c r="VVC36" s="405"/>
      <c r="VVD36" s="405"/>
      <c r="VVE36" s="405"/>
      <c r="VVF36" s="405"/>
      <c r="VVG36" s="405"/>
      <c r="VVH36" s="405"/>
      <c r="VVI36" s="405"/>
      <c r="VVJ36" s="405"/>
      <c r="VVK36" s="405"/>
      <c r="VVL36" s="405"/>
      <c r="VVM36" s="405"/>
      <c r="VVN36" s="405"/>
      <c r="VVO36" s="405"/>
      <c r="VVP36" s="405"/>
      <c r="VVQ36" s="405"/>
      <c r="VVR36" s="405"/>
      <c r="VVS36" s="405"/>
      <c r="VVT36" s="405"/>
      <c r="VVU36" s="405"/>
      <c r="VVV36" s="405"/>
      <c r="VVW36" s="405"/>
      <c r="VVX36" s="405"/>
      <c r="VVY36" s="405"/>
      <c r="VVZ36" s="405"/>
      <c r="VWA36" s="405"/>
      <c r="VWB36" s="405"/>
      <c r="VWC36" s="405"/>
      <c r="VWD36" s="405"/>
      <c r="VWE36" s="405"/>
      <c r="VWF36" s="405"/>
      <c r="VWG36" s="405"/>
      <c r="VWH36" s="405"/>
      <c r="VWI36" s="405"/>
      <c r="VWJ36" s="405"/>
      <c r="VWK36" s="405"/>
      <c r="VWL36" s="405"/>
      <c r="VWM36" s="405"/>
      <c r="VWN36" s="405"/>
      <c r="VWO36" s="405"/>
      <c r="VWP36" s="405"/>
      <c r="VWQ36" s="405"/>
      <c r="VWR36" s="405"/>
      <c r="VWS36" s="405"/>
      <c r="VWT36" s="405"/>
      <c r="VWU36" s="405"/>
      <c r="VWV36" s="405"/>
      <c r="VWW36" s="405"/>
      <c r="VWX36" s="405"/>
      <c r="VWY36" s="405"/>
      <c r="VWZ36" s="405"/>
      <c r="VXA36" s="405"/>
      <c r="VXB36" s="405"/>
      <c r="VXC36" s="405"/>
      <c r="VXD36" s="405"/>
      <c r="VXE36" s="405"/>
      <c r="VXF36" s="405"/>
      <c r="VXG36" s="405"/>
      <c r="VXH36" s="405"/>
      <c r="VXI36" s="405"/>
      <c r="VXJ36" s="405"/>
      <c r="VXK36" s="405"/>
      <c r="VXL36" s="405"/>
      <c r="VXM36" s="405"/>
      <c r="VXN36" s="405"/>
      <c r="VXO36" s="405"/>
      <c r="VXP36" s="405"/>
      <c r="VXQ36" s="405"/>
      <c r="VXR36" s="405"/>
      <c r="VXS36" s="405"/>
      <c r="VXT36" s="405"/>
      <c r="VXU36" s="405"/>
      <c r="VXV36" s="405"/>
      <c r="VXW36" s="405"/>
      <c r="VXX36" s="405"/>
      <c r="VXY36" s="405"/>
      <c r="VXZ36" s="405"/>
      <c r="VYA36" s="405"/>
      <c r="VYB36" s="405"/>
      <c r="VYC36" s="405"/>
      <c r="VYD36" s="405"/>
      <c r="VYE36" s="405"/>
      <c r="VYF36" s="405"/>
      <c r="VYG36" s="405"/>
      <c r="VYH36" s="405"/>
      <c r="VYI36" s="405"/>
      <c r="VYJ36" s="405"/>
      <c r="VYK36" s="405"/>
      <c r="VYL36" s="405"/>
      <c r="VYM36" s="405"/>
      <c r="VYN36" s="405"/>
      <c r="VYO36" s="405"/>
      <c r="VYP36" s="405"/>
      <c r="VYQ36" s="405"/>
      <c r="VYR36" s="405"/>
      <c r="VYS36" s="405"/>
      <c r="VYT36" s="405"/>
      <c r="VYU36" s="405"/>
      <c r="VYV36" s="405"/>
      <c r="VYW36" s="405"/>
      <c r="VYX36" s="405"/>
      <c r="VYY36" s="405"/>
      <c r="VYZ36" s="405"/>
      <c r="VZA36" s="405"/>
      <c r="VZB36" s="405"/>
      <c r="VZC36" s="405"/>
      <c r="VZD36" s="405"/>
      <c r="VZE36" s="405"/>
      <c r="VZF36" s="405"/>
      <c r="VZG36" s="405"/>
      <c r="VZH36" s="405"/>
      <c r="VZI36" s="405"/>
      <c r="VZJ36" s="405"/>
      <c r="VZK36" s="405"/>
      <c r="VZL36" s="405"/>
      <c r="VZM36" s="405"/>
      <c r="VZN36" s="405"/>
      <c r="VZO36" s="405"/>
      <c r="VZP36" s="405"/>
      <c r="VZQ36" s="405"/>
      <c r="VZR36" s="405"/>
      <c r="VZS36" s="405"/>
      <c r="VZT36" s="405"/>
      <c r="VZU36" s="405"/>
      <c r="VZV36" s="405"/>
      <c r="VZW36" s="405"/>
      <c r="VZX36" s="405"/>
      <c r="VZY36" s="405"/>
      <c r="VZZ36" s="405"/>
      <c r="WAA36" s="405"/>
      <c r="WAB36" s="405"/>
      <c r="WAC36" s="405"/>
      <c r="WAD36" s="405"/>
      <c r="WAE36" s="405"/>
      <c r="WAF36" s="405"/>
      <c r="WAG36" s="405"/>
      <c r="WAH36" s="405"/>
      <c r="WAI36" s="405"/>
      <c r="WAJ36" s="405"/>
      <c r="WAK36" s="405"/>
      <c r="WAL36" s="405"/>
      <c r="WAM36" s="405"/>
      <c r="WAN36" s="405"/>
      <c r="WAO36" s="405"/>
      <c r="WAP36" s="405"/>
      <c r="WAQ36" s="405"/>
      <c r="WAR36" s="405"/>
      <c r="WAS36" s="405"/>
      <c r="WAT36" s="405"/>
      <c r="WAU36" s="405"/>
      <c r="WAV36" s="405"/>
      <c r="WAW36" s="405"/>
      <c r="WAX36" s="405"/>
      <c r="WAY36" s="405"/>
      <c r="WAZ36" s="405"/>
      <c r="WBA36" s="405"/>
      <c r="WBB36" s="405"/>
      <c r="WBC36" s="405"/>
      <c r="WBD36" s="405"/>
      <c r="WBE36" s="405"/>
      <c r="WBF36" s="405"/>
      <c r="WBG36" s="405"/>
      <c r="WBH36" s="405"/>
      <c r="WBI36" s="405"/>
      <c r="WBJ36" s="405"/>
      <c r="WBK36" s="405"/>
      <c r="WBL36" s="405"/>
      <c r="WBM36" s="405"/>
      <c r="WBN36" s="405"/>
      <c r="WBO36" s="405"/>
      <c r="WBP36" s="405"/>
      <c r="WBQ36" s="405"/>
      <c r="WBR36" s="405"/>
      <c r="WBS36" s="405"/>
      <c r="WBT36" s="405"/>
      <c r="WBU36" s="405"/>
      <c r="WBV36" s="405"/>
      <c r="WBW36" s="405"/>
      <c r="WBX36" s="405"/>
      <c r="WBY36" s="405"/>
      <c r="WBZ36" s="405"/>
      <c r="WCA36" s="405"/>
      <c r="WCB36" s="405"/>
      <c r="WCC36" s="405"/>
      <c r="WCD36" s="405"/>
      <c r="WCE36" s="405"/>
      <c r="WCF36" s="405"/>
      <c r="WCG36" s="405"/>
      <c r="WCH36" s="405"/>
      <c r="WCI36" s="405"/>
      <c r="WCJ36" s="405"/>
      <c r="WCK36" s="405"/>
      <c r="WCL36" s="405"/>
      <c r="WCM36" s="405"/>
      <c r="WCN36" s="405"/>
      <c r="WCO36" s="405"/>
      <c r="WCP36" s="405"/>
      <c r="WCQ36" s="405"/>
      <c r="WCR36" s="405"/>
      <c r="WCS36" s="405"/>
      <c r="WCT36" s="405"/>
      <c r="WCU36" s="405"/>
      <c r="WCV36" s="405"/>
      <c r="WCW36" s="405"/>
      <c r="WCX36" s="405"/>
      <c r="WCY36" s="405"/>
      <c r="WCZ36" s="405"/>
      <c r="WDA36" s="405"/>
      <c r="WDB36" s="405"/>
      <c r="WDC36" s="405"/>
      <c r="WDD36" s="405"/>
      <c r="WDE36" s="405"/>
      <c r="WDF36" s="405"/>
      <c r="WDG36" s="405"/>
      <c r="WDH36" s="405"/>
      <c r="WDI36" s="405"/>
      <c r="WDJ36" s="405"/>
      <c r="WDK36" s="405"/>
      <c r="WDL36" s="405"/>
      <c r="WDM36" s="405"/>
      <c r="WDN36" s="405"/>
      <c r="WDO36" s="405"/>
      <c r="WDP36" s="405"/>
      <c r="WDQ36" s="405"/>
      <c r="WDR36" s="405"/>
      <c r="WDS36" s="405"/>
      <c r="WDT36" s="405"/>
      <c r="WDU36" s="405"/>
      <c r="WDV36" s="405"/>
      <c r="WDW36" s="405"/>
      <c r="WDX36" s="405"/>
      <c r="WDY36" s="405"/>
      <c r="WDZ36" s="405"/>
      <c r="WEA36" s="405"/>
      <c r="WEB36" s="405"/>
      <c r="WEC36" s="405"/>
      <c r="WED36" s="405"/>
      <c r="WEE36" s="405"/>
      <c r="WEF36" s="405"/>
      <c r="WEG36" s="405"/>
      <c r="WEH36" s="405"/>
      <c r="WEI36" s="405"/>
      <c r="WEJ36" s="405"/>
      <c r="WEK36" s="405"/>
      <c r="WEL36" s="405"/>
      <c r="WEM36" s="405"/>
      <c r="WEN36" s="405"/>
      <c r="WEO36" s="405"/>
      <c r="WEP36" s="405"/>
      <c r="WEQ36" s="405"/>
      <c r="WER36" s="405"/>
      <c r="WES36" s="405"/>
      <c r="WET36" s="405"/>
      <c r="WEU36" s="405"/>
      <c r="WEV36" s="405"/>
      <c r="WEW36" s="405"/>
      <c r="WEX36" s="405"/>
      <c r="WEY36" s="405"/>
      <c r="WEZ36" s="405"/>
      <c r="WFA36" s="405"/>
      <c r="WFB36" s="405"/>
      <c r="WFC36" s="405"/>
      <c r="WFD36" s="405"/>
      <c r="WFE36" s="405"/>
      <c r="WFF36" s="405"/>
      <c r="WFG36" s="405"/>
      <c r="WFH36" s="405"/>
      <c r="WFI36" s="405"/>
      <c r="WFJ36" s="405"/>
      <c r="WFK36" s="405"/>
      <c r="WFL36" s="405"/>
      <c r="WFM36" s="405"/>
      <c r="WFN36" s="405"/>
      <c r="WFO36" s="405"/>
      <c r="WFP36" s="405"/>
      <c r="WFQ36" s="405"/>
      <c r="WFR36" s="405"/>
      <c r="WFS36" s="405"/>
      <c r="WFT36" s="405"/>
      <c r="WFU36" s="405"/>
      <c r="WFV36" s="405"/>
      <c r="WFW36" s="405"/>
      <c r="WFX36" s="405"/>
      <c r="WFY36" s="405"/>
      <c r="WFZ36" s="405"/>
      <c r="WGA36" s="405"/>
      <c r="WGB36" s="405"/>
      <c r="WGC36" s="405"/>
      <c r="WGD36" s="405"/>
      <c r="WGE36" s="405"/>
      <c r="WGF36" s="405"/>
      <c r="WGG36" s="405"/>
      <c r="WGH36" s="405"/>
      <c r="WGI36" s="405"/>
      <c r="WGJ36" s="405"/>
      <c r="WGK36" s="405"/>
      <c r="WGL36" s="405"/>
      <c r="WGM36" s="405"/>
      <c r="WGN36" s="405"/>
      <c r="WGO36" s="405"/>
      <c r="WGP36" s="405"/>
      <c r="WGQ36" s="405"/>
      <c r="WGR36" s="405"/>
      <c r="WGS36" s="405"/>
      <c r="WGT36" s="405"/>
      <c r="WGU36" s="405"/>
      <c r="WGV36" s="405"/>
      <c r="WGW36" s="405"/>
      <c r="WGX36" s="405"/>
      <c r="WGY36" s="405"/>
      <c r="WGZ36" s="405"/>
      <c r="WHA36" s="405"/>
      <c r="WHB36" s="405"/>
      <c r="WHC36" s="405"/>
      <c r="WHD36" s="405"/>
      <c r="WHE36" s="405"/>
      <c r="WHF36" s="405"/>
      <c r="WHG36" s="405"/>
      <c r="WHH36" s="405"/>
      <c r="WHI36" s="405"/>
      <c r="WHJ36" s="405"/>
      <c r="WHK36" s="405"/>
      <c r="WHL36" s="405"/>
      <c r="WHM36" s="405"/>
      <c r="WHN36" s="405"/>
      <c r="WHO36" s="405"/>
      <c r="WHP36" s="405"/>
      <c r="WHQ36" s="405"/>
      <c r="WHR36" s="405"/>
      <c r="WHS36" s="405"/>
      <c r="WHT36" s="405"/>
      <c r="WHU36" s="405"/>
      <c r="WHV36" s="405"/>
      <c r="WHW36" s="405"/>
      <c r="WHX36" s="405"/>
      <c r="WHY36" s="405"/>
      <c r="WHZ36" s="405"/>
      <c r="WIA36" s="405"/>
      <c r="WIB36" s="405"/>
      <c r="WIC36" s="405"/>
      <c r="WID36" s="405"/>
      <c r="WIE36" s="405"/>
      <c r="WIF36" s="405"/>
      <c r="WIG36" s="405"/>
      <c r="WIH36" s="405"/>
      <c r="WII36" s="405"/>
      <c r="WIJ36" s="405"/>
      <c r="WIK36" s="405"/>
      <c r="WIL36" s="405"/>
      <c r="WIM36" s="405"/>
      <c r="WIN36" s="405"/>
      <c r="WIO36" s="405"/>
      <c r="WIP36" s="405"/>
      <c r="WIQ36" s="405"/>
      <c r="WIR36" s="405"/>
      <c r="WIS36" s="405"/>
      <c r="WIT36" s="405"/>
      <c r="WIU36" s="405"/>
      <c r="WIV36" s="405"/>
      <c r="WIW36" s="405"/>
      <c r="WIX36" s="405"/>
      <c r="WIY36" s="405"/>
      <c r="WIZ36" s="405"/>
      <c r="WJA36" s="405"/>
      <c r="WJB36" s="405"/>
      <c r="WJC36" s="405"/>
      <c r="WJD36" s="405"/>
      <c r="WJE36" s="405"/>
      <c r="WJF36" s="405"/>
      <c r="WJG36" s="405"/>
      <c r="WJH36" s="405"/>
      <c r="WJI36" s="405"/>
      <c r="WJJ36" s="405"/>
      <c r="WJK36" s="405"/>
      <c r="WJL36" s="405"/>
      <c r="WJM36" s="405"/>
      <c r="WJN36" s="405"/>
      <c r="WJO36" s="405"/>
      <c r="WJP36" s="405"/>
      <c r="WJQ36" s="405"/>
      <c r="WJR36" s="405"/>
      <c r="WJS36" s="405"/>
      <c r="WJT36" s="405"/>
      <c r="WJU36" s="405"/>
      <c r="WJV36" s="405"/>
      <c r="WJW36" s="405"/>
      <c r="WJX36" s="405"/>
      <c r="WJY36" s="405"/>
      <c r="WJZ36" s="405"/>
      <c r="WKA36" s="405"/>
      <c r="WKB36" s="405"/>
      <c r="WKC36" s="405"/>
      <c r="WKD36" s="405"/>
      <c r="WKE36" s="405"/>
      <c r="WKF36" s="405"/>
      <c r="WKG36" s="405"/>
      <c r="WKH36" s="405"/>
      <c r="WKI36" s="405"/>
      <c r="WKJ36" s="405"/>
      <c r="WKK36" s="405"/>
      <c r="WKL36" s="405"/>
      <c r="WKM36" s="405"/>
      <c r="WKN36" s="405"/>
      <c r="WKO36" s="405"/>
      <c r="WKP36" s="405"/>
      <c r="WKQ36" s="405"/>
      <c r="WKR36" s="405"/>
      <c r="WKS36" s="405"/>
      <c r="WKT36" s="405"/>
      <c r="WKU36" s="405"/>
      <c r="WKV36" s="405"/>
      <c r="WKW36" s="405"/>
      <c r="WKX36" s="405"/>
      <c r="WKY36" s="405"/>
      <c r="WKZ36" s="405"/>
      <c r="WLA36" s="405"/>
      <c r="WLB36" s="405"/>
      <c r="WLC36" s="405"/>
      <c r="WLD36" s="405"/>
      <c r="WLE36" s="405"/>
      <c r="WLF36" s="405"/>
      <c r="WLG36" s="405"/>
      <c r="WLH36" s="405"/>
      <c r="WLI36" s="405"/>
      <c r="WLJ36" s="405"/>
      <c r="WLK36" s="405"/>
      <c r="WLL36" s="405"/>
      <c r="WLM36" s="405"/>
      <c r="WLN36" s="405"/>
      <c r="WLO36" s="405"/>
      <c r="WLP36" s="405"/>
      <c r="WLQ36" s="405"/>
      <c r="WLR36" s="405"/>
      <c r="WLS36" s="405"/>
      <c r="WLT36" s="405"/>
      <c r="WLU36" s="405"/>
      <c r="WLV36" s="405"/>
      <c r="WLW36" s="405"/>
      <c r="WLX36" s="405"/>
      <c r="WLY36" s="405"/>
      <c r="WLZ36" s="405"/>
      <c r="WMA36" s="405"/>
      <c r="WMB36" s="405"/>
      <c r="WMC36" s="405"/>
      <c r="WMD36" s="405"/>
      <c r="WME36" s="405"/>
      <c r="WMF36" s="405"/>
      <c r="WMG36" s="405"/>
      <c r="WMH36" s="405"/>
      <c r="WMI36" s="405"/>
      <c r="WMJ36" s="405"/>
      <c r="WMK36" s="405"/>
      <c r="WML36" s="405"/>
      <c r="WMM36" s="405"/>
      <c r="WMN36" s="405"/>
      <c r="WMO36" s="405"/>
      <c r="WMP36" s="405"/>
      <c r="WMQ36" s="405"/>
      <c r="WMR36" s="405"/>
      <c r="WMS36" s="405"/>
      <c r="WMT36" s="405"/>
      <c r="WMU36" s="405"/>
      <c r="WMV36" s="405"/>
      <c r="WMW36" s="405"/>
      <c r="WMX36" s="405"/>
      <c r="WMY36" s="405"/>
      <c r="WMZ36" s="405"/>
      <c r="WNA36" s="405"/>
      <c r="WNB36" s="405"/>
      <c r="WNC36" s="405"/>
      <c r="WND36" s="405"/>
      <c r="WNE36" s="405"/>
      <c r="WNF36" s="405"/>
      <c r="WNG36" s="405"/>
      <c r="WNH36" s="405"/>
      <c r="WNI36" s="405"/>
      <c r="WNJ36" s="405"/>
      <c r="WNK36" s="405"/>
      <c r="WNL36" s="405"/>
      <c r="WNM36" s="405"/>
      <c r="WNN36" s="405"/>
      <c r="WNO36" s="405"/>
      <c r="WNP36" s="405"/>
      <c r="WNQ36" s="405"/>
      <c r="WNR36" s="405"/>
      <c r="WNS36" s="405"/>
      <c r="WNT36" s="405"/>
      <c r="WNU36" s="405"/>
      <c r="WNV36" s="405"/>
      <c r="WNW36" s="405"/>
      <c r="WNX36" s="405"/>
      <c r="WNY36" s="405"/>
      <c r="WNZ36" s="405"/>
      <c r="WOA36" s="405"/>
      <c r="WOB36" s="405"/>
      <c r="WOC36" s="405"/>
      <c r="WOD36" s="405"/>
      <c r="WOE36" s="405"/>
      <c r="WOF36" s="405"/>
      <c r="WOG36" s="405"/>
      <c r="WOH36" s="405"/>
      <c r="WOI36" s="405"/>
      <c r="WOJ36" s="405"/>
      <c r="WOK36" s="405"/>
      <c r="WOL36" s="405"/>
      <c r="WOM36" s="405"/>
      <c r="WON36" s="405"/>
      <c r="WOO36" s="405"/>
      <c r="WOP36" s="405"/>
      <c r="WOQ36" s="405"/>
      <c r="WOR36" s="405"/>
      <c r="WOS36" s="405"/>
      <c r="WOT36" s="405"/>
      <c r="WOU36" s="405"/>
      <c r="WOV36" s="405"/>
      <c r="WOW36" s="405"/>
      <c r="WOX36" s="405"/>
      <c r="WOY36" s="405"/>
      <c r="WOZ36" s="405"/>
      <c r="WPA36" s="405"/>
      <c r="WPB36" s="405"/>
      <c r="WPC36" s="405"/>
      <c r="WPD36" s="405"/>
      <c r="WPE36" s="405"/>
      <c r="WPF36" s="405"/>
      <c r="WPG36" s="405"/>
      <c r="WPH36" s="405"/>
      <c r="WPI36" s="405"/>
      <c r="WPJ36" s="405"/>
      <c r="WPK36" s="405"/>
      <c r="WPL36" s="405"/>
      <c r="WPM36" s="405"/>
      <c r="WPN36" s="405"/>
      <c r="WPO36" s="405"/>
      <c r="WPP36" s="405"/>
      <c r="WPQ36" s="405"/>
      <c r="WPR36" s="405"/>
      <c r="WPS36" s="405"/>
      <c r="WPT36" s="405"/>
      <c r="WPU36" s="405"/>
      <c r="WPV36" s="405"/>
      <c r="WPW36" s="405"/>
      <c r="WPX36" s="405"/>
      <c r="WPY36" s="405"/>
      <c r="WPZ36" s="405"/>
      <c r="WQA36" s="405"/>
      <c r="WQB36" s="405"/>
      <c r="WQC36" s="405"/>
      <c r="WQD36" s="405"/>
      <c r="WQE36" s="405"/>
      <c r="WQF36" s="405"/>
      <c r="WQG36" s="405"/>
      <c r="WQH36" s="405"/>
      <c r="WQI36" s="405"/>
      <c r="WQJ36" s="405"/>
      <c r="WQK36" s="405"/>
      <c r="WQL36" s="405"/>
      <c r="WQM36" s="405"/>
      <c r="WQN36" s="405"/>
      <c r="WQO36" s="405"/>
      <c r="WQP36" s="405"/>
      <c r="WQQ36" s="405"/>
      <c r="WQR36" s="405"/>
      <c r="WQS36" s="405"/>
      <c r="WQT36" s="405"/>
      <c r="WQU36" s="405"/>
      <c r="WQV36" s="405"/>
      <c r="WQW36" s="405"/>
      <c r="WQX36" s="405"/>
      <c r="WQY36" s="405"/>
      <c r="WQZ36" s="405"/>
      <c r="WRA36" s="405"/>
      <c r="WRB36" s="405"/>
      <c r="WRC36" s="405"/>
      <c r="WRD36" s="405"/>
      <c r="WRE36" s="405"/>
      <c r="WRF36" s="405"/>
      <c r="WRG36" s="405"/>
      <c r="WRH36" s="405"/>
      <c r="WRI36" s="405"/>
      <c r="WRJ36" s="405"/>
      <c r="WRK36" s="405"/>
      <c r="WRL36" s="405"/>
      <c r="WRM36" s="405"/>
      <c r="WRN36" s="405"/>
      <c r="WRO36" s="405"/>
      <c r="WRP36" s="405"/>
      <c r="WRQ36" s="405"/>
      <c r="WRR36" s="405"/>
      <c r="WRS36" s="405"/>
      <c r="WRT36" s="405"/>
      <c r="WRU36" s="405"/>
      <c r="WRV36" s="405"/>
      <c r="WRW36" s="405"/>
      <c r="WRX36" s="405"/>
      <c r="WRY36" s="405"/>
      <c r="WRZ36" s="405"/>
      <c r="WSA36" s="405"/>
      <c r="WSB36" s="405"/>
      <c r="WSC36" s="405"/>
      <c r="WSD36" s="405"/>
      <c r="WSE36" s="405"/>
      <c r="WSF36" s="405"/>
      <c r="WSG36" s="405"/>
      <c r="WSH36" s="405"/>
      <c r="WSI36" s="405"/>
      <c r="WSJ36" s="405"/>
      <c r="WSK36" s="405"/>
      <c r="WSL36" s="405"/>
      <c r="WSM36" s="405"/>
      <c r="WSN36" s="405"/>
      <c r="WSO36" s="405"/>
      <c r="WSP36" s="405"/>
      <c r="WSQ36" s="405"/>
      <c r="WSR36" s="405"/>
      <c r="WSS36" s="405"/>
      <c r="WST36" s="405"/>
      <c r="WSU36" s="405"/>
      <c r="WSV36" s="405"/>
      <c r="WSW36" s="405"/>
      <c r="WSX36" s="405"/>
      <c r="WSY36" s="405"/>
      <c r="WSZ36" s="405"/>
      <c r="WTA36" s="405"/>
      <c r="WTB36" s="405"/>
      <c r="WTC36" s="405"/>
      <c r="WTD36" s="405"/>
      <c r="WTE36" s="405"/>
      <c r="WTF36" s="405"/>
      <c r="WTG36" s="405"/>
      <c r="WTH36" s="405"/>
      <c r="WTI36" s="405"/>
      <c r="WTJ36" s="405"/>
      <c r="WTK36" s="405"/>
      <c r="WTL36" s="405"/>
      <c r="WTM36" s="405"/>
      <c r="WTN36" s="405"/>
      <c r="WTO36" s="405"/>
      <c r="WTP36" s="405"/>
      <c r="WTQ36" s="405"/>
      <c r="WTR36" s="405"/>
      <c r="WTS36" s="405"/>
      <c r="WTT36" s="405"/>
      <c r="WTU36" s="405"/>
      <c r="WTV36" s="405"/>
      <c r="WTW36" s="405"/>
      <c r="WTX36" s="405"/>
      <c r="WTY36" s="405"/>
      <c r="WTZ36" s="405"/>
      <c r="WUA36" s="405"/>
      <c r="WUB36" s="405"/>
      <c r="WUC36" s="405"/>
      <c r="WUD36" s="405"/>
      <c r="WUE36" s="405"/>
      <c r="WUF36" s="405"/>
      <c r="WUG36" s="405"/>
      <c r="WUH36" s="405"/>
      <c r="WUI36" s="405"/>
      <c r="WUJ36" s="405"/>
      <c r="WUK36" s="405"/>
      <c r="WUL36" s="405"/>
      <c r="WUM36" s="405"/>
      <c r="WUN36" s="405"/>
      <c r="WUO36" s="405"/>
      <c r="WUP36" s="405"/>
      <c r="WUQ36" s="405"/>
      <c r="WUR36" s="405"/>
      <c r="WUS36" s="405"/>
      <c r="WUT36" s="405"/>
      <c r="WUU36" s="405"/>
      <c r="WUV36" s="405"/>
      <c r="WUW36" s="405"/>
      <c r="WUX36" s="405"/>
      <c r="WUY36" s="405"/>
      <c r="WUZ36" s="405"/>
      <c r="WVA36" s="405"/>
      <c r="WVB36" s="405"/>
      <c r="WVC36" s="405"/>
      <c r="WVD36" s="405"/>
      <c r="WVE36" s="405"/>
      <c r="WVF36" s="405"/>
      <c r="WVG36" s="405"/>
      <c r="WVH36" s="405"/>
      <c r="WVI36" s="405"/>
      <c r="WVJ36" s="405"/>
      <c r="WVK36" s="405"/>
      <c r="WVL36" s="405"/>
      <c r="WVM36" s="405"/>
      <c r="WVN36" s="405"/>
      <c r="WVO36" s="405"/>
      <c r="WVP36" s="405"/>
      <c r="WVQ36" s="405"/>
      <c r="WVR36" s="405"/>
      <c r="WVS36" s="405"/>
      <c r="WVT36" s="405"/>
      <c r="WVU36" s="405"/>
      <c r="WVV36" s="405"/>
      <c r="WVW36" s="405"/>
      <c r="WVX36" s="405"/>
      <c r="WVY36" s="405"/>
      <c r="WVZ36" s="405"/>
      <c r="WWA36" s="405"/>
      <c r="WWB36" s="405"/>
      <c r="WWC36" s="405"/>
      <c r="WWD36" s="405"/>
      <c r="WWE36" s="405"/>
      <c r="WWF36" s="405"/>
      <c r="WWG36" s="405"/>
      <c r="WWH36" s="405"/>
      <c r="WWI36" s="405"/>
      <c r="WWJ36" s="405"/>
      <c r="WWK36" s="405"/>
      <c r="WWL36" s="405"/>
      <c r="WWM36" s="405"/>
      <c r="WWN36" s="405"/>
      <c r="WWO36" s="405"/>
      <c r="WWP36" s="405"/>
      <c r="WWQ36" s="405"/>
      <c r="WWR36" s="405"/>
      <c r="WWS36" s="405"/>
      <c r="WWT36" s="405"/>
      <c r="WWU36" s="405"/>
      <c r="WWV36" s="405"/>
      <c r="WWW36" s="405"/>
      <c r="WWX36" s="405"/>
      <c r="WWY36" s="405"/>
      <c r="WWZ36" s="405"/>
      <c r="WXA36" s="405"/>
      <c r="WXB36" s="405"/>
      <c r="WXC36" s="405"/>
      <c r="WXD36" s="405"/>
      <c r="WXE36" s="405"/>
      <c r="WXF36" s="405"/>
      <c r="WXG36" s="405"/>
      <c r="WXH36" s="405"/>
      <c r="WXI36" s="405"/>
      <c r="WXJ36" s="405"/>
      <c r="WXK36" s="405"/>
      <c r="WXL36" s="405"/>
      <c r="WXM36" s="405"/>
      <c r="WXN36" s="405"/>
      <c r="WXO36" s="405"/>
      <c r="WXP36" s="405"/>
      <c r="WXQ36" s="405"/>
      <c r="WXR36" s="405"/>
      <c r="WXS36" s="405"/>
      <c r="WXT36" s="405"/>
      <c r="WXU36" s="405"/>
      <c r="WXV36" s="405"/>
      <c r="WXW36" s="405"/>
      <c r="WXX36" s="405"/>
      <c r="WXY36" s="405"/>
      <c r="WXZ36" s="405"/>
      <c r="WYA36" s="405"/>
      <c r="WYB36" s="405"/>
      <c r="WYC36" s="405"/>
      <c r="WYD36" s="405"/>
      <c r="WYE36" s="405"/>
      <c r="WYF36" s="405"/>
      <c r="WYG36" s="405"/>
      <c r="WYH36" s="405"/>
      <c r="WYI36" s="405"/>
      <c r="WYJ36" s="405"/>
      <c r="WYK36" s="405"/>
      <c r="WYL36" s="405"/>
      <c r="WYM36" s="405"/>
      <c r="WYN36" s="405"/>
      <c r="WYO36" s="405"/>
      <c r="WYP36" s="405"/>
      <c r="WYQ36" s="405"/>
      <c r="WYR36" s="405"/>
      <c r="WYS36" s="405"/>
      <c r="WYT36" s="405"/>
      <c r="WYU36" s="405"/>
      <c r="WYV36" s="405"/>
      <c r="WYW36" s="405"/>
      <c r="WYX36" s="405"/>
      <c r="WYY36" s="405"/>
      <c r="WYZ36" s="405"/>
      <c r="WZA36" s="405"/>
      <c r="WZB36" s="405"/>
      <c r="WZC36" s="405"/>
      <c r="WZD36" s="405"/>
      <c r="WZE36" s="405"/>
      <c r="WZF36" s="405"/>
      <c r="WZG36" s="405"/>
      <c r="WZH36" s="405"/>
      <c r="WZI36" s="405"/>
      <c r="WZJ36" s="405"/>
      <c r="WZK36" s="405"/>
      <c r="WZL36" s="405"/>
      <c r="WZM36" s="405"/>
      <c r="WZN36" s="405"/>
      <c r="WZO36" s="405"/>
      <c r="WZP36" s="405"/>
      <c r="WZQ36" s="405"/>
      <c r="WZR36" s="405"/>
      <c r="WZS36" s="405"/>
      <c r="WZT36" s="405"/>
      <c r="WZU36" s="405"/>
      <c r="WZV36" s="405"/>
      <c r="WZW36" s="405"/>
      <c r="WZX36" s="405"/>
      <c r="WZY36" s="405"/>
      <c r="WZZ36" s="405"/>
      <c r="XAA36" s="405"/>
      <c r="XAB36" s="405"/>
      <c r="XAC36" s="405"/>
      <c r="XAD36" s="405"/>
      <c r="XAE36" s="405"/>
      <c r="XAF36" s="405"/>
      <c r="XAG36" s="405"/>
      <c r="XAH36" s="405"/>
      <c r="XAI36" s="405"/>
      <c r="XAJ36" s="405"/>
      <c r="XAK36" s="405"/>
      <c r="XAL36" s="405"/>
      <c r="XAM36" s="405"/>
      <c r="XAN36" s="405"/>
      <c r="XAO36" s="405"/>
      <c r="XAP36" s="405"/>
      <c r="XAQ36" s="405"/>
      <c r="XAR36" s="405"/>
      <c r="XAS36" s="405"/>
      <c r="XAT36" s="405"/>
      <c r="XAU36" s="405"/>
      <c r="XAV36" s="405"/>
      <c r="XAW36" s="405"/>
      <c r="XAX36" s="405"/>
      <c r="XAY36" s="405"/>
      <c r="XAZ36" s="405"/>
      <c r="XBA36" s="405"/>
      <c r="XBB36" s="405"/>
      <c r="XBC36" s="405"/>
      <c r="XBD36" s="405"/>
      <c r="XBE36" s="405"/>
      <c r="XBF36" s="405"/>
      <c r="XBG36" s="405"/>
      <c r="XBH36" s="405"/>
      <c r="XBI36" s="405"/>
      <c r="XBJ36" s="405"/>
      <c r="XBK36" s="405"/>
      <c r="XBL36" s="405"/>
      <c r="XBM36" s="405"/>
      <c r="XBN36" s="405"/>
      <c r="XBO36" s="405"/>
      <c r="XBP36" s="405"/>
      <c r="XBQ36" s="405"/>
      <c r="XBR36" s="405"/>
      <c r="XBS36" s="405"/>
      <c r="XBT36" s="405"/>
      <c r="XBU36" s="405"/>
      <c r="XBV36" s="405"/>
      <c r="XBW36" s="405"/>
      <c r="XBX36" s="405"/>
      <c r="XBY36" s="405"/>
      <c r="XBZ36" s="405"/>
      <c r="XCA36" s="405"/>
      <c r="XCB36" s="405"/>
      <c r="XCC36" s="405"/>
      <c r="XCD36" s="405"/>
      <c r="XCE36" s="405"/>
      <c r="XCF36" s="405"/>
      <c r="XCG36" s="405"/>
      <c r="XCH36" s="405"/>
      <c r="XCI36" s="405"/>
      <c r="XCJ36" s="405"/>
      <c r="XCK36" s="405"/>
      <c r="XCL36" s="405"/>
      <c r="XCM36" s="405"/>
      <c r="XCN36" s="405"/>
      <c r="XCO36" s="405"/>
      <c r="XCP36" s="405"/>
      <c r="XCQ36" s="405"/>
      <c r="XCR36" s="405"/>
      <c r="XCS36" s="405"/>
      <c r="XCT36" s="405"/>
      <c r="XCU36" s="405"/>
      <c r="XCV36" s="405"/>
      <c r="XCW36" s="405"/>
      <c r="XCX36" s="405"/>
      <c r="XCY36" s="405"/>
      <c r="XCZ36" s="405"/>
      <c r="XDA36" s="405"/>
      <c r="XDB36" s="405"/>
      <c r="XDC36" s="405"/>
      <c r="XDD36" s="405"/>
      <c r="XDE36" s="405"/>
      <c r="XDF36" s="405"/>
      <c r="XDG36" s="405"/>
      <c r="XDH36" s="405"/>
      <c r="XDI36" s="405"/>
      <c r="XDJ36" s="405"/>
      <c r="XDK36" s="405"/>
      <c r="XDL36" s="405"/>
      <c r="XDM36" s="405"/>
      <c r="XDN36" s="405"/>
      <c r="XDO36" s="405"/>
      <c r="XDP36" s="405"/>
      <c r="XDQ36" s="405"/>
      <c r="XDR36" s="405"/>
      <c r="XDS36" s="405"/>
      <c r="XDT36" s="405"/>
      <c r="XDU36" s="405"/>
      <c r="XDV36" s="405"/>
      <c r="XDW36" s="405"/>
      <c r="XDX36" s="405"/>
      <c r="XDY36" s="405"/>
      <c r="XDZ36" s="405"/>
      <c r="XEA36" s="405"/>
      <c r="XEB36" s="405"/>
      <c r="XEC36" s="405"/>
      <c r="XED36" s="405"/>
      <c r="XEE36" s="405"/>
      <c r="XEF36" s="405"/>
      <c r="XEG36" s="405"/>
      <c r="XEH36" s="406"/>
    </row>
    <row r="37" spans="1:16362" s="420" customFormat="1" ht="18" customHeight="1">
      <c r="A37" s="886"/>
      <c r="B37" s="886"/>
      <c r="C37" s="890" t="s">
        <v>1415</v>
      </c>
      <c r="D37" s="890"/>
      <c r="E37" s="890"/>
      <c r="F37" s="411" t="s">
        <v>1376</v>
      </c>
      <c r="G37" s="413">
        <v>1</v>
      </c>
      <c r="H37" s="417">
        <v>18000</v>
      </c>
      <c r="I37" s="417">
        <f>H37</f>
        <v>18000</v>
      </c>
      <c r="J37" s="900"/>
    </row>
    <row r="38" spans="1:16362" s="420" customFormat="1" ht="18" customHeight="1">
      <c r="A38" s="886"/>
      <c r="B38" s="886"/>
      <c r="C38" s="890" t="s">
        <v>1446</v>
      </c>
      <c r="D38" s="890"/>
      <c r="E38" s="890"/>
      <c r="F38" s="411" t="s">
        <v>1376</v>
      </c>
      <c r="G38" s="413">
        <v>1</v>
      </c>
      <c r="H38" s="417">
        <f>I38</f>
        <v>32000</v>
      </c>
      <c r="I38" s="417">
        <v>32000</v>
      </c>
      <c r="J38" s="900"/>
    </row>
    <row r="39" spans="1:16362" s="420" customFormat="1" ht="18" customHeight="1">
      <c r="A39" s="886"/>
      <c r="B39" s="886"/>
      <c r="C39" s="888" t="s">
        <v>1427</v>
      </c>
      <c r="D39" s="888"/>
      <c r="E39" s="888"/>
      <c r="F39" s="411"/>
      <c r="G39" s="411"/>
      <c r="H39" s="409"/>
      <c r="I39" s="415">
        <f>I32+I33+I34+I35+I37+I38</f>
        <v>150242.1</v>
      </c>
      <c r="J39" s="900"/>
    </row>
    <row r="40" spans="1:16362" s="420" customFormat="1" ht="18" customHeight="1">
      <c r="A40" s="411"/>
      <c r="B40" s="411"/>
      <c r="C40" s="888" t="s">
        <v>1428</v>
      </c>
      <c r="D40" s="888"/>
      <c r="E40" s="888"/>
      <c r="F40" s="411"/>
      <c r="G40" s="411"/>
      <c r="H40" s="409"/>
      <c r="I40" s="415">
        <f>I31+I39</f>
        <v>1152663.1000000001</v>
      </c>
      <c r="J40" s="900"/>
    </row>
    <row r="41" spans="1:16362" s="405" customFormat="1" ht="18" customHeight="1">
      <c r="A41" s="886">
        <v>3</v>
      </c>
      <c r="B41" s="886" t="s">
        <v>1447</v>
      </c>
      <c r="C41" s="886" t="s">
        <v>1430</v>
      </c>
      <c r="D41" s="886" t="s">
        <v>1448</v>
      </c>
      <c r="E41" s="421" t="s">
        <v>1435</v>
      </c>
      <c r="F41" s="411" t="s">
        <v>1372</v>
      </c>
      <c r="G41" s="412">
        <v>280</v>
      </c>
      <c r="H41" s="419">
        <v>45</v>
      </c>
      <c r="I41" s="421">
        <v>12600</v>
      </c>
      <c r="J41" s="887">
        <f>ROUND(I77*0.8,0)</f>
        <v>1659473</v>
      </c>
    </row>
    <row r="42" spans="1:16362" s="405" customFormat="1" ht="18" customHeight="1">
      <c r="A42" s="886"/>
      <c r="B42" s="886"/>
      <c r="C42" s="886"/>
      <c r="D42" s="886"/>
      <c r="E42" s="421" t="s">
        <v>1436</v>
      </c>
      <c r="F42" s="411" t="s">
        <v>1372</v>
      </c>
      <c r="G42" s="412">
        <v>280</v>
      </c>
      <c r="H42" s="419">
        <v>260</v>
      </c>
      <c r="I42" s="421">
        <v>72800</v>
      </c>
      <c r="J42" s="898"/>
    </row>
    <row r="43" spans="1:16362" s="405" customFormat="1" ht="18" customHeight="1">
      <c r="A43" s="886"/>
      <c r="B43" s="886"/>
      <c r="C43" s="886"/>
      <c r="D43" s="886"/>
      <c r="E43" s="421" t="s">
        <v>1437</v>
      </c>
      <c r="F43" s="411" t="s">
        <v>1372</v>
      </c>
      <c r="G43" s="412">
        <v>700</v>
      </c>
      <c r="H43" s="419">
        <v>50</v>
      </c>
      <c r="I43" s="421">
        <f t="shared" ref="I43:I46" si="1">H43*G43</f>
        <v>35000</v>
      </c>
      <c r="J43" s="898"/>
    </row>
    <row r="44" spans="1:16362" s="405" customFormat="1" ht="18" customHeight="1">
      <c r="A44" s="886"/>
      <c r="B44" s="886"/>
      <c r="C44" s="886"/>
      <c r="D44" s="886"/>
      <c r="E44" s="421" t="s">
        <v>1438</v>
      </c>
      <c r="F44" s="411" t="s">
        <v>1372</v>
      </c>
      <c r="G44" s="412">
        <v>700</v>
      </c>
      <c r="H44" s="419">
        <v>280</v>
      </c>
      <c r="I44" s="421">
        <f t="shared" si="1"/>
        <v>196000</v>
      </c>
      <c r="J44" s="898"/>
    </row>
    <row r="45" spans="1:16362" s="405" customFormat="1" ht="18" customHeight="1">
      <c r="A45" s="886"/>
      <c r="B45" s="886"/>
      <c r="C45" s="886"/>
      <c r="D45" s="886"/>
      <c r="E45" s="421" t="s">
        <v>1449</v>
      </c>
      <c r="F45" s="411" t="s">
        <v>1372</v>
      </c>
      <c r="G45" s="412">
        <v>364</v>
      </c>
      <c r="H45" s="419">
        <v>45</v>
      </c>
      <c r="I45" s="421">
        <v>16380</v>
      </c>
      <c r="J45" s="898"/>
    </row>
    <row r="46" spans="1:16362" s="405" customFormat="1" ht="18" customHeight="1">
      <c r="A46" s="886"/>
      <c r="B46" s="886"/>
      <c r="C46" s="886"/>
      <c r="D46" s="886"/>
      <c r="E46" s="421" t="s">
        <v>1439</v>
      </c>
      <c r="F46" s="411" t="s">
        <v>1372</v>
      </c>
      <c r="G46" s="412">
        <v>280</v>
      </c>
      <c r="H46" s="419">
        <v>200</v>
      </c>
      <c r="I46" s="421">
        <f t="shared" si="1"/>
        <v>56000</v>
      </c>
      <c r="J46" s="898"/>
    </row>
    <row r="47" spans="1:16362" s="405" customFormat="1" ht="18" customHeight="1">
      <c r="A47" s="886"/>
      <c r="B47" s="886"/>
      <c r="C47" s="886"/>
      <c r="D47" s="886"/>
      <c r="E47" s="422" t="s">
        <v>1450</v>
      </c>
      <c r="F47" s="411" t="s">
        <v>1376</v>
      </c>
      <c r="G47" s="412">
        <v>14</v>
      </c>
      <c r="H47" s="419">
        <v>18000</v>
      </c>
      <c r="I47" s="421">
        <v>252000</v>
      </c>
      <c r="J47" s="898"/>
    </row>
    <row r="48" spans="1:16362" s="405" customFormat="1" ht="18" customHeight="1">
      <c r="A48" s="886"/>
      <c r="B48" s="886"/>
      <c r="C48" s="886"/>
      <c r="D48" s="886"/>
      <c r="E48" s="421" t="s">
        <v>1443</v>
      </c>
      <c r="F48" s="411" t="s">
        <v>1376</v>
      </c>
      <c r="G48" s="412">
        <v>14</v>
      </c>
      <c r="H48" s="419">
        <v>1000</v>
      </c>
      <c r="I48" s="421">
        <v>14000</v>
      </c>
      <c r="J48" s="898"/>
    </row>
    <row r="49" spans="1:10" s="405" customFormat="1" ht="18" customHeight="1">
      <c r="A49" s="886"/>
      <c r="B49" s="886"/>
      <c r="C49" s="886"/>
      <c r="D49" s="886" t="s">
        <v>1451</v>
      </c>
      <c r="E49" s="421" t="s">
        <v>1452</v>
      </c>
      <c r="F49" s="411" t="s">
        <v>1376</v>
      </c>
      <c r="G49" s="412">
        <v>1</v>
      </c>
      <c r="H49" s="419">
        <v>7000</v>
      </c>
      <c r="I49" s="412">
        <f t="shared" ref="I49:I59" si="2">G49*H49</f>
        <v>7000</v>
      </c>
      <c r="J49" s="898"/>
    </row>
    <row r="50" spans="1:10" s="405" customFormat="1" ht="18" customHeight="1">
      <c r="A50" s="886"/>
      <c r="B50" s="886"/>
      <c r="C50" s="886"/>
      <c r="D50" s="886"/>
      <c r="E50" s="421" t="s">
        <v>1453</v>
      </c>
      <c r="F50" s="411" t="s">
        <v>1376</v>
      </c>
      <c r="G50" s="412">
        <v>1</v>
      </c>
      <c r="H50" s="419">
        <v>2500</v>
      </c>
      <c r="I50" s="412">
        <f t="shared" si="2"/>
        <v>2500</v>
      </c>
      <c r="J50" s="898"/>
    </row>
    <row r="51" spans="1:10" s="405" customFormat="1" ht="18" customHeight="1">
      <c r="A51" s="886"/>
      <c r="B51" s="886"/>
      <c r="C51" s="886"/>
      <c r="D51" s="886"/>
      <c r="E51" s="421" t="s">
        <v>1454</v>
      </c>
      <c r="F51" s="411" t="s">
        <v>1376</v>
      </c>
      <c r="G51" s="412">
        <v>1</v>
      </c>
      <c r="H51" s="419">
        <v>1000</v>
      </c>
      <c r="I51" s="412">
        <f t="shared" si="2"/>
        <v>1000</v>
      </c>
      <c r="J51" s="898"/>
    </row>
    <row r="52" spans="1:10" s="405" customFormat="1" ht="18" customHeight="1">
      <c r="A52" s="886"/>
      <c r="B52" s="886"/>
      <c r="C52" s="886"/>
      <c r="D52" s="886" t="s">
        <v>1455</v>
      </c>
      <c r="E52" s="411" t="s">
        <v>1456</v>
      </c>
      <c r="F52" s="411" t="s">
        <v>1372</v>
      </c>
      <c r="G52" s="412">
        <v>250</v>
      </c>
      <c r="H52" s="413">
        <v>250</v>
      </c>
      <c r="I52" s="412">
        <f t="shared" si="2"/>
        <v>62500</v>
      </c>
      <c r="J52" s="898"/>
    </row>
    <row r="53" spans="1:10" s="405" customFormat="1" ht="18" customHeight="1">
      <c r="A53" s="886"/>
      <c r="B53" s="886"/>
      <c r="C53" s="886"/>
      <c r="D53" s="886"/>
      <c r="E53" s="411" t="s">
        <v>1457</v>
      </c>
      <c r="F53" s="411" t="s">
        <v>1376</v>
      </c>
      <c r="G53" s="412">
        <v>1</v>
      </c>
      <c r="H53" s="413">
        <v>11000</v>
      </c>
      <c r="I53" s="412">
        <f t="shared" si="2"/>
        <v>11000</v>
      </c>
      <c r="J53" s="898"/>
    </row>
    <row r="54" spans="1:10" s="405" customFormat="1" ht="18" customHeight="1">
      <c r="A54" s="886"/>
      <c r="B54" s="886"/>
      <c r="C54" s="886"/>
      <c r="D54" s="886" t="s">
        <v>1458</v>
      </c>
      <c r="E54" s="886"/>
      <c r="F54" s="411" t="s">
        <v>1382</v>
      </c>
      <c r="G54" s="412">
        <v>15</v>
      </c>
      <c r="H54" s="413">
        <v>3500</v>
      </c>
      <c r="I54" s="412">
        <f t="shared" si="2"/>
        <v>52500</v>
      </c>
      <c r="J54" s="898"/>
    </row>
    <row r="55" spans="1:10" s="405" customFormat="1" ht="18" customHeight="1">
      <c r="A55" s="886"/>
      <c r="B55" s="886"/>
      <c r="C55" s="886" t="s">
        <v>1459</v>
      </c>
      <c r="D55" s="886" t="s">
        <v>1460</v>
      </c>
      <c r="E55" s="411" t="s">
        <v>1461</v>
      </c>
      <c r="F55" s="886" t="s">
        <v>1376</v>
      </c>
      <c r="G55" s="412">
        <v>1</v>
      </c>
      <c r="H55" s="413">
        <v>20000</v>
      </c>
      <c r="I55" s="412">
        <f t="shared" si="2"/>
        <v>20000</v>
      </c>
      <c r="J55" s="898"/>
    </row>
    <row r="56" spans="1:10" s="405" customFormat="1" ht="18" customHeight="1">
      <c r="A56" s="886"/>
      <c r="B56" s="886"/>
      <c r="C56" s="886"/>
      <c r="D56" s="886"/>
      <c r="E56" s="411" t="s">
        <v>1462</v>
      </c>
      <c r="F56" s="886"/>
      <c r="G56" s="412">
        <v>1</v>
      </c>
      <c r="H56" s="413">
        <v>15000</v>
      </c>
      <c r="I56" s="412">
        <f t="shared" si="2"/>
        <v>15000</v>
      </c>
      <c r="J56" s="898"/>
    </row>
    <row r="57" spans="1:10" s="405" customFormat="1" ht="18" customHeight="1">
      <c r="A57" s="886"/>
      <c r="B57" s="886"/>
      <c r="C57" s="886"/>
      <c r="D57" s="886"/>
      <c r="E57" s="411" t="s">
        <v>1463</v>
      </c>
      <c r="F57" s="886"/>
      <c r="G57" s="412">
        <v>1</v>
      </c>
      <c r="H57" s="413">
        <v>10000</v>
      </c>
      <c r="I57" s="412">
        <f t="shared" si="2"/>
        <v>10000</v>
      </c>
      <c r="J57" s="898"/>
    </row>
    <row r="58" spans="1:10" s="405" customFormat="1" ht="18" customHeight="1">
      <c r="A58" s="886"/>
      <c r="B58" s="886"/>
      <c r="C58" s="886"/>
      <c r="D58" s="886"/>
      <c r="E58" s="411" t="s">
        <v>1464</v>
      </c>
      <c r="F58" s="886"/>
      <c r="G58" s="412">
        <v>1</v>
      </c>
      <c r="H58" s="413">
        <v>25000</v>
      </c>
      <c r="I58" s="412">
        <f t="shared" si="2"/>
        <v>25000</v>
      </c>
      <c r="J58" s="898"/>
    </row>
    <row r="59" spans="1:10" s="405" customFormat="1" ht="18" customHeight="1">
      <c r="A59" s="886"/>
      <c r="B59" s="886"/>
      <c r="C59" s="886"/>
      <c r="D59" s="886"/>
      <c r="E59" s="411" t="s">
        <v>1443</v>
      </c>
      <c r="F59" s="886"/>
      <c r="G59" s="412">
        <v>1</v>
      </c>
      <c r="H59" s="413">
        <v>4000</v>
      </c>
      <c r="I59" s="412">
        <f t="shared" si="2"/>
        <v>4000</v>
      </c>
      <c r="J59" s="898"/>
    </row>
    <row r="60" spans="1:10" s="405" customFormat="1" ht="18" customHeight="1">
      <c r="A60" s="886"/>
      <c r="B60" s="886"/>
      <c r="C60" s="886"/>
      <c r="D60" s="886" t="s">
        <v>1465</v>
      </c>
      <c r="E60" s="886"/>
      <c r="F60" s="411" t="s">
        <v>1376</v>
      </c>
      <c r="G60" s="412">
        <v>1</v>
      </c>
      <c r="H60" s="413">
        <v>80000</v>
      </c>
      <c r="I60" s="412">
        <v>80000</v>
      </c>
      <c r="J60" s="898"/>
    </row>
    <row r="61" spans="1:10" s="405" customFormat="1" ht="18" customHeight="1">
      <c r="A61" s="886"/>
      <c r="B61" s="886"/>
      <c r="C61" s="886" t="s">
        <v>1466</v>
      </c>
      <c r="D61" s="886" t="s">
        <v>1467</v>
      </c>
      <c r="E61" s="886"/>
      <c r="F61" s="411" t="s">
        <v>1376</v>
      </c>
      <c r="G61" s="412">
        <v>1</v>
      </c>
      <c r="H61" s="413">
        <f>I61/G61</f>
        <v>46394</v>
      </c>
      <c r="I61" s="412">
        <v>46394</v>
      </c>
      <c r="J61" s="898"/>
    </row>
    <row r="62" spans="1:10" s="405" customFormat="1" ht="18" customHeight="1">
      <c r="A62" s="886"/>
      <c r="B62" s="886"/>
      <c r="C62" s="886"/>
      <c r="D62" s="886" t="s">
        <v>1468</v>
      </c>
      <c r="E62" s="886"/>
      <c r="F62" s="411" t="s">
        <v>1376</v>
      </c>
      <c r="G62" s="412">
        <v>0</v>
      </c>
      <c r="H62" s="413">
        <v>0</v>
      </c>
      <c r="I62" s="412">
        <v>0</v>
      </c>
      <c r="J62" s="898"/>
    </row>
    <row r="63" spans="1:10" s="405" customFormat="1" ht="18" customHeight="1">
      <c r="A63" s="886"/>
      <c r="B63" s="886"/>
      <c r="C63" s="886"/>
      <c r="D63" s="886" t="s">
        <v>1469</v>
      </c>
      <c r="E63" s="886"/>
      <c r="F63" s="411" t="s">
        <v>1470</v>
      </c>
      <c r="G63" s="412">
        <v>0</v>
      </c>
      <c r="H63" s="413">
        <v>0</v>
      </c>
      <c r="I63" s="412">
        <v>0</v>
      </c>
      <c r="J63" s="898"/>
    </row>
    <row r="64" spans="1:10" s="405" customFormat="1" ht="18" customHeight="1">
      <c r="A64" s="886"/>
      <c r="B64" s="886"/>
      <c r="C64" s="886" t="s">
        <v>1471</v>
      </c>
      <c r="D64" s="886"/>
      <c r="E64" s="886"/>
      <c r="F64" s="411" t="s">
        <v>1376</v>
      </c>
      <c r="G64" s="412">
        <v>1</v>
      </c>
      <c r="H64" s="413">
        <v>25000</v>
      </c>
      <c r="I64" s="412">
        <v>25000</v>
      </c>
      <c r="J64" s="898"/>
    </row>
    <row r="65" spans="1:16362" s="405" customFormat="1" ht="18" customHeight="1">
      <c r="A65" s="886"/>
      <c r="B65" s="886"/>
      <c r="C65" s="886" t="s">
        <v>1472</v>
      </c>
      <c r="D65" s="886" t="s">
        <v>1473</v>
      </c>
      <c r="E65" s="411" t="s">
        <v>1472</v>
      </c>
      <c r="F65" s="411" t="s">
        <v>1372</v>
      </c>
      <c r="G65" s="412">
        <v>2600</v>
      </c>
      <c r="H65" s="413">
        <v>200</v>
      </c>
      <c r="I65" s="412">
        <f t="shared" ref="I65:I70" si="3">G65*H65</f>
        <v>520000</v>
      </c>
      <c r="J65" s="898"/>
    </row>
    <row r="66" spans="1:16362" s="405" customFormat="1" ht="18" customHeight="1">
      <c r="A66" s="886"/>
      <c r="B66" s="886"/>
      <c r="C66" s="886"/>
      <c r="D66" s="886"/>
      <c r="E66" s="411" t="s">
        <v>1474</v>
      </c>
      <c r="F66" s="411" t="s">
        <v>1372</v>
      </c>
      <c r="G66" s="412">
        <v>2600</v>
      </c>
      <c r="H66" s="413">
        <v>100</v>
      </c>
      <c r="I66" s="412">
        <f t="shared" si="3"/>
        <v>260000</v>
      </c>
      <c r="J66" s="898"/>
    </row>
    <row r="67" spans="1:16362" s="405" customFormat="1" ht="18" customHeight="1">
      <c r="A67" s="886"/>
      <c r="B67" s="886"/>
      <c r="C67" s="886" t="s">
        <v>1475</v>
      </c>
      <c r="D67" s="886" t="s">
        <v>1476</v>
      </c>
      <c r="E67" s="886"/>
      <c r="F67" s="411" t="s">
        <v>1376</v>
      </c>
      <c r="G67" s="412">
        <v>1</v>
      </c>
      <c r="H67" s="413">
        <v>20000</v>
      </c>
      <c r="I67" s="412">
        <v>20000</v>
      </c>
      <c r="J67" s="898"/>
    </row>
    <row r="68" spans="1:16362" s="405" customFormat="1" ht="18" customHeight="1">
      <c r="A68" s="886"/>
      <c r="B68" s="886"/>
      <c r="C68" s="886"/>
      <c r="D68" s="886" t="s">
        <v>1477</v>
      </c>
      <c r="E68" s="886"/>
      <c r="F68" s="411" t="s">
        <v>1376</v>
      </c>
      <c r="G68" s="412">
        <v>1</v>
      </c>
      <c r="H68" s="413">
        <v>20000</v>
      </c>
      <c r="I68" s="412">
        <v>20000</v>
      </c>
      <c r="J68" s="898"/>
    </row>
    <row r="69" spans="1:16362" s="405" customFormat="1" ht="18" customHeight="1">
      <c r="A69" s="886"/>
      <c r="B69" s="886"/>
      <c r="C69" s="888" t="s">
        <v>1424</v>
      </c>
      <c r="D69" s="888"/>
      <c r="E69" s="888"/>
      <c r="F69" s="411"/>
      <c r="G69" s="412"/>
      <c r="H69" s="412"/>
      <c r="I69" s="415">
        <f>SUM(I41:I68)</f>
        <v>1836674</v>
      </c>
      <c r="J69" s="898"/>
    </row>
    <row r="70" spans="1:16362" s="405" customFormat="1" ht="18" customHeight="1">
      <c r="A70" s="886"/>
      <c r="B70" s="886"/>
      <c r="C70" s="890" t="s">
        <v>1408</v>
      </c>
      <c r="D70" s="890"/>
      <c r="E70" s="890"/>
      <c r="F70" s="886" t="s">
        <v>1376</v>
      </c>
      <c r="G70" s="889">
        <v>1</v>
      </c>
      <c r="H70" s="885">
        <f>I69*0.1</f>
        <v>183667.40000000002</v>
      </c>
      <c r="I70" s="885">
        <f t="shared" si="3"/>
        <v>183667.40000000002</v>
      </c>
      <c r="J70" s="898"/>
    </row>
    <row r="71" spans="1:16362" s="405" customFormat="1" ht="18" customHeight="1">
      <c r="A71" s="886"/>
      <c r="B71" s="886"/>
      <c r="C71" s="890" t="s">
        <v>1425</v>
      </c>
      <c r="D71" s="890"/>
      <c r="E71" s="890"/>
      <c r="F71" s="886"/>
      <c r="G71" s="889"/>
      <c r="H71" s="885"/>
      <c r="I71" s="885"/>
      <c r="J71" s="898"/>
    </row>
    <row r="72" spans="1:16362" s="405" customFormat="1" ht="18" customHeight="1">
      <c r="A72" s="886"/>
      <c r="B72" s="886"/>
      <c r="C72" s="890" t="s">
        <v>1409</v>
      </c>
      <c r="D72" s="890"/>
      <c r="E72" s="890"/>
      <c r="F72" s="886"/>
      <c r="G72" s="889"/>
      <c r="H72" s="885"/>
      <c r="I72" s="885"/>
      <c r="J72" s="898"/>
    </row>
    <row r="73" spans="1:16362" s="405" customFormat="1" ht="18" customHeight="1">
      <c r="A73" s="886"/>
      <c r="B73" s="886"/>
      <c r="C73" s="890" t="s">
        <v>1410</v>
      </c>
      <c r="D73" s="890"/>
      <c r="E73" s="890"/>
      <c r="F73" s="886"/>
      <c r="G73" s="889"/>
      <c r="H73" s="885"/>
      <c r="I73" s="885"/>
      <c r="J73" s="898"/>
    </row>
    <row r="74" spans="1:16362" s="420" customFormat="1" ht="18" customHeight="1">
      <c r="A74" s="886"/>
      <c r="B74" s="886"/>
      <c r="C74" s="890" t="s">
        <v>1412</v>
      </c>
      <c r="D74" s="890"/>
      <c r="E74" s="890"/>
      <c r="F74" s="886"/>
      <c r="G74" s="889"/>
      <c r="H74" s="885"/>
      <c r="I74" s="885"/>
      <c r="J74" s="898"/>
      <c r="K74" s="405"/>
      <c r="L74" s="405"/>
      <c r="M74" s="405"/>
      <c r="N74" s="405"/>
      <c r="O74" s="405"/>
      <c r="P74" s="405"/>
      <c r="Q74" s="405"/>
      <c r="R74" s="405"/>
      <c r="S74" s="405"/>
      <c r="T74" s="405"/>
      <c r="U74" s="405"/>
      <c r="V74" s="405"/>
      <c r="W74" s="405"/>
      <c r="X74" s="405"/>
      <c r="Y74" s="405"/>
      <c r="Z74" s="405"/>
      <c r="AA74" s="405"/>
      <c r="AB74" s="405"/>
      <c r="AC74" s="405"/>
      <c r="AD74" s="405"/>
      <c r="AE74" s="405"/>
      <c r="AF74" s="405"/>
      <c r="AG74" s="405"/>
      <c r="AH74" s="405"/>
      <c r="AI74" s="405"/>
      <c r="AJ74" s="405"/>
      <c r="AK74" s="405"/>
      <c r="AL74" s="405"/>
      <c r="AM74" s="405"/>
      <c r="AN74" s="405"/>
      <c r="AO74" s="405"/>
      <c r="AP74" s="405"/>
      <c r="AQ74" s="405"/>
      <c r="AR74" s="405"/>
      <c r="AS74" s="405"/>
      <c r="AT74" s="405"/>
      <c r="AU74" s="405"/>
      <c r="AV74" s="405"/>
      <c r="AW74" s="405"/>
      <c r="AX74" s="405"/>
      <c r="AY74" s="405"/>
      <c r="AZ74" s="405"/>
      <c r="BA74" s="405"/>
      <c r="BB74" s="405"/>
      <c r="BC74" s="405"/>
      <c r="BD74" s="405"/>
      <c r="BE74" s="405"/>
      <c r="BF74" s="405"/>
      <c r="BG74" s="405"/>
      <c r="BH74" s="405"/>
      <c r="BI74" s="405"/>
      <c r="BJ74" s="405"/>
      <c r="BK74" s="405"/>
      <c r="BL74" s="405"/>
      <c r="BM74" s="405"/>
      <c r="BN74" s="405"/>
      <c r="BO74" s="405"/>
      <c r="BP74" s="405"/>
      <c r="BQ74" s="405"/>
      <c r="BR74" s="405"/>
      <c r="BS74" s="405"/>
      <c r="BT74" s="405"/>
      <c r="BU74" s="405"/>
      <c r="BV74" s="405"/>
      <c r="BW74" s="405"/>
      <c r="BX74" s="405"/>
      <c r="BY74" s="405"/>
      <c r="BZ74" s="405"/>
      <c r="CA74" s="405"/>
      <c r="CB74" s="405"/>
      <c r="CC74" s="405"/>
      <c r="CD74" s="405"/>
      <c r="CE74" s="405"/>
      <c r="CF74" s="405"/>
      <c r="CG74" s="405"/>
      <c r="CH74" s="405"/>
      <c r="CI74" s="405"/>
      <c r="CJ74" s="405"/>
      <c r="CK74" s="405"/>
      <c r="CL74" s="405"/>
      <c r="CM74" s="405"/>
      <c r="CN74" s="405"/>
      <c r="CO74" s="405"/>
      <c r="CP74" s="405"/>
      <c r="CQ74" s="405"/>
      <c r="CR74" s="405"/>
      <c r="CS74" s="405"/>
      <c r="CT74" s="405"/>
      <c r="CU74" s="405"/>
      <c r="CV74" s="405"/>
      <c r="CW74" s="405"/>
      <c r="CX74" s="405"/>
      <c r="CY74" s="405"/>
      <c r="CZ74" s="405"/>
      <c r="DA74" s="405"/>
      <c r="DB74" s="405"/>
      <c r="DC74" s="405"/>
      <c r="DD74" s="405"/>
      <c r="DE74" s="405"/>
      <c r="DF74" s="405"/>
      <c r="DG74" s="405"/>
      <c r="DH74" s="405"/>
      <c r="DI74" s="405"/>
      <c r="DJ74" s="405"/>
      <c r="DK74" s="405"/>
      <c r="DL74" s="405"/>
      <c r="DM74" s="405"/>
      <c r="DN74" s="405"/>
      <c r="DO74" s="405"/>
      <c r="DP74" s="405"/>
      <c r="DQ74" s="405"/>
      <c r="DR74" s="405"/>
      <c r="DS74" s="405"/>
      <c r="DT74" s="405"/>
      <c r="DU74" s="405"/>
      <c r="DV74" s="405"/>
      <c r="DW74" s="405"/>
      <c r="DX74" s="405"/>
      <c r="DY74" s="405"/>
      <c r="DZ74" s="405"/>
      <c r="EA74" s="405"/>
      <c r="EB74" s="405"/>
      <c r="EC74" s="405"/>
      <c r="ED74" s="405"/>
      <c r="EE74" s="405"/>
      <c r="EF74" s="405"/>
      <c r="EG74" s="405"/>
      <c r="EH74" s="405"/>
      <c r="EI74" s="405"/>
      <c r="EJ74" s="405"/>
      <c r="EK74" s="405"/>
      <c r="EL74" s="405"/>
      <c r="EM74" s="405"/>
      <c r="EN74" s="405"/>
      <c r="EO74" s="405"/>
      <c r="EP74" s="405"/>
      <c r="EQ74" s="405"/>
      <c r="ER74" s="405"/>
      <c r="ES74" s="405"/>
      <c r="ET74" s="405"/>
      <c r="EU74" s="405"/>
      <c r="EV74" s="405"/>
      <c r="EW74" s="405"/>
      <c r="EX74" s="405"/>
      <c r="EY74" s="405"/>
      <c r="EZ74" s="405"/>
      <c r="FA74" s="405"/>
      <c r="FB74" s="405"/>
      <c r="FC74" s="405"/>
      <c r="FD74" s="405"/>
      <c r="FE74" s="405"/>
      <c r="FF74" s="405"/>
      <c r="FG74" s="405"/>
      <c r="FH74" s="405"/>
      <c r="FI74" s="405"/>
      <c r="FJ74" s="405"/>
      <c r="FK74" s="405"/>
      <c r="FL74" s="405"/>
      <c r="FM74" s="405"/>
      <c r="FN74" s="405"/>
      <c r="FO74" s="405"/>
      <c r="FP74" s="405"/>
      <c r="FQ74" s="405"/>
      <c r="FR74" s="405"/>
      <c r="FS74" s="405"/>
      <c r="FT74" s="405"/>
      <c r="FU74" s="405"/>
      <c r="FV74" s="405"/>
      <c r="FW74" s="405"/>
      <c r="FX74" s="405"/>
      <c r="FY74" s="405"/>
      <c r="FZ74" s="405"/>
      <c r="GA74" s="405"/>
      <c r="GB74" s="405"/>
      <c r="GC74" s="405"/>
      <c r="GD74" s="405"/>
      <c r="GE74" s="405"/>
      <c r="GF74" s="405"/>
      <c r="GG74" s="405"/>
      <c r="GH74" s="405"/>
      <c r="GI74" s="405"/>
      <c r="GJ74" s="405"/>
      <c r="GK74" s="405"/>
      <c r="GL74" s="405"/>
      <c r="GM74" s="405"/>
      <c r="GN74" s="405"/>
      <c r="GO74" s="405"/>
      <c r="GP74" s="405"/>
      <c r="GQ74" s="405"/>
      <c r="GR74" s="405"/>
      <c r="GS74" s="405"/>
      <c r="GT74" s="405"/>
      <c r="GU74" s="405"/>
      <c r="GV74" s="405"/>
      <c r="GW74" s="405"/>
      <c r="GX74" s="405"/>
      <c r="GY74" s="405"/>
      <c r="GZ74" s="405"/>
      <c r="HA74" s="405"/>
      <c r="HB74" s="405"/>
      <c r="HC74" s="405"/>
      <c r="HD74" s="405"/>
      <c r="HE74" s="405"/>
      <c r="HF74" s="405"/>
      <c r="HG74" s="405"/>
      <c r="HH74" s="405"/>
      <c r="HI74" s="405"/>
      <c r="HJ74" s="405"/>
      <c r="HK74" s="405"/>
      <c r="HL74" s="405"/>
      <c r="HM74" s="405"/>
      <c r="HN74" s="405"/>
      <c r="HO74" s="405"/>
      <c r="HP74" s="405"/>
      <c r="HQ74" s="405"/>
      <c r="HR74" s="405"/>
      <c r="HS74" s="405"/>
      <c r="HT74" s="405"/>
      <c r="HU74" s="405"/>
      <c r="HV74" s="405"/>
      <c r="HW74" s="405"/>
      <c r="HX74" s="405"/>
      <c r="HY74" s="405"/>
      <c r="HZ74" s="405"/>
      <c r="IA74" s="405"/>
      <c r="IB74" s="405"/>
      <c r="IC74" s="405"/>
      <c r="ID74" s="405"/>
      <c r="IE74" s="405"/>
      <c r="IF74" s="405"/>
      <c r="IG74" s="405"/>
      <c r="IH74" s="405"/>
      <c r="II74" s="405"/>
      <c r="IJ74" s="405"/>
      <c r="IK74" s="405"/>
      <c r="IL74" s="405"/>
      <c r="IM74" s="405"/>
      <c r="IN74" s="405"/>
      <c r="IO74" s="405"/>
      <c r="IP74" s="405"/>
      <c r="IQ74" s="405"/>
      <c r="IR74" s="405"/>
      <c r="IS74" s="405"/>
      <c r="IT74" s="405"/>
      <c r="IU74" s="405"/>
      <c r="IV74" s="405"/>
      <c r="IW74" s="405"/>
      <c r="IX74" s="405"/>
      <c r="IY74" s="405"/>
      <c r="IZ74" s="405"/>
      <c r="JA74" s="405"/>
      <c r="JB74" s="405"/>
      <c r="JC74" s="405"/>
      <c r="JD74" s="405"/>
      <c r="JE74" s="405"/>
      <c r="JF74" s="405"/>
      <c r="JG74" s="405"/>
      <c r="JH74" s="405"/>
      <c r="JI74" s="405"/>
      <c r="JJ74" s="405"/>
      <c r="JK74" s="405"/>
      <c r="JL74" s="405"/>
      <c r="JM74" s="405"/>
      <c r="JN74" s="405"/>
      <c r="JO74" s="405"/>
      <c r="JP74" s="405"/>
      <c r="JQ74" s="405"/>
      <c r="JR74" s="405"/>
      <c r="JS74" s="405"/>
      <c r="JT74" s="405"/>
      <c r="JU74" s="405"/>
      <c r="JV74" s="405"/>
      <c r="JW74" s="405"/>
      <c r="JX74" s="405"/>
      <c r="JY74" s="405"/>
      <c r="JZ74" s="405"/>
      <c r="KA74" s="405"/>
      <c r="KB74" s="405"/>
      <c r="KC74" s="405"/>
      <c r="KD74" s="405"/>
      <c r="KE74" s="405"/>
      <c r="KF74" s="405"/>
      <c r="KG74" s="405"/>
      <c r="KH74" s="405"/>
      <c r="KI74" s="405"/>
      <c r="KJ74" s="405"/>
      <c r="KK74" s="405"/>
      <c r="KL74" s="405"/>
      <c r="KM74" s="405"/>
      <c r="KN74" s="405"/>
      <c r="KO74" s="405"/>
      <c r="KP74" s="405"/>
      <c r="KQ74" s="405"/>
      <c r="KR74" s="405"/>
      <c r="KS74" s="405"/>
      <c r="KT74" s="405"/>
      <c r="KU74" s="405"/>
      <c r="KV74" s="405"/>
      <c r="KW74" s="405"/>
      <c r="KX74" s="405"/>
      <c r="KY74" s="405"/>
      <c r="KZ74" s="405"/>
      <c r="LA74" s="405"/>
      <c r="LB74" s="405"/>
      <c r="LC74" s="405"/>
      <c r="LD74" s="405"/>
      <c r="LE74" s="405"/>
      <c r="LF74" s="405"/>
      <c r="LG74" s="405"/>
      <c r="LH74" s="405"/>
      <c r="LI74" s="405"/>
      <c r="LJ74" s="405"/>
      <c r="LK74" s="405"/>
      <c r="LL74" s="405"/>
      <c r="LM74" s="405"/>
      <c r="LN74" s="405"/>
      <c r="LO74" s="405"/>
      <c r="LP74" s="405"/>
      <c r="LQ74" s="405"/>
      <c r="LR74" s="405"/>
      <c r="LS74" s="405"/>
      <c r="LT74" s="405"/>
      <c r="LU74" s="405"/>
      <c r="LV74" s="405"/>
      <c r="LW74" s="405"/>
      <c r="LX74" s="405"/>
      <c r="LY74" s="405"/>
      <c r="LZ74" s="405"/>
      <c r="MA74" s="405"/>
      <c r="MB74" s="405"/>
      <c r="MC74" s="405"/>
      <c r="MD74" s="405"/>
      <c r="ME74" s="405"/>
      <c r="MF74" s="405"/>
      <c r="MG74" s="405"/>
      <c r="MH74" s="405"/>
      <c r="MI74" s="405"/>
      <c r="MJ74" s="405"/>
      <c r="MK74" s="405"/>
      <c r="ML74" s="405"/>
      <c r="MM74" s="405"/>
      <c r="MN74" s="405"/>
      <c r="MO74" s="405"/>
      <c r="MP74" s="405"/>
      <c r="MQ74" s="405"/>
      <c r="MR74" s="405"/>
      <c r="MS74" s="405"/>
      <c r="MT74" s="405"/>
      <c r="MU74" s="405"/>
      <c r="MV74" s="405"/>
      <c r="MW74" s="405"/>
      <c r="MX74" s="405"/>
      <c r="MY74" s="405"/>
      <c r="MZ74" s="405"/>
      <c r="NA74" s="405"/>
      <c r="NB74" s="405"/>
      <c r="NC74" s="405"/>
      <c r="ND74" s="405"/>
      <c r="NE74" s="405"/>
      <c r="NF74" s="405"/>
      <c r="NG74" s="405"/>
      <c r="NH74" s="405"/>
      <c r="NI74" s="405"/>
      <c r="NJ74" s="405"/>
      <c r="NK74" s="405"/>
      <c r="NL74" s="405"/>
      <c r="NM74" s="405"/>
      <c r="NN74" s="405"/>
      <c r="NO74" s="405"/>
      <c r="NP74" s="405"/>
      <c r="NQ74" s="405"/>
      <c r="NR74" s="405"/>
      <c r="NS74" s="405"/>
      <c r="NT74" s="405"/>
      <c r="NU74" s="405"/>
      <c r="NV74" s="405"/>
      <c r="NW74" s="405"/>
      <c r="NX74" s="405"/>
      <c r="NY74" s="405"/>
      <c r="NZ74" s="405"/>
      <c r="OA74" s="405"/>
      <c r="OB74" s="405"/>
      <c r="OC74" s="405"/>
      <c r="OD74" s="405"/>
      <c r="OE74" s="405"/>
      <c r="OF74" s="405"/>
      <c r="OG74" s="405"/>
      <c r="OH74" s="405"/>
      <c r="OI74" s="405"/>
      <c r="OJ74" s="405"/>
      <c r="OK74" s="405"/>
      <c r="OL74" s="405"/>
      <c r="OM74" s="405"/>
      <c r="ON74" s="405"/>
      <c r="OO74" s="405"/>
      <c r="OP74" s="405"/>
      <c r="OQ74" s="405"/>
      <c r="OR74" s="405"/>
      <c r="OS74" s="405"/>
      <c r="OT74" s="405"/>
      <c r="OU74" s="405"/>
      <c r="OV74" s="405"/>
      <c r="OW74" s="405"/>
      <c r="OX74" s="405"/>
      <c r="OY74" s="405"/>
      <c r="OZ74" s="405"/>
      <c r="PA74" s="405"/>
      <c r="PB74" s="405"/>
      <c r="PC74" s="405"/>
      <c r="PD74" s="405"/>
      <c r="PE74" s="405"/>
      <c r="PF74" s="405"/>
      <c r="PG74" s="405"/>
      <c r="PH74" s="405"/>
      <c r="PI74" s="405"/>
      <c r="PJ74" s="405"/>
      <c r="PK74" s="405"/>
      <c r="PL74" s="405"/>
      <c r="PM74" s="405"/>
      <c r="PN74" s="405"/>
      <c r="PO74" s="405"/>
      <c r="PP74" s="405"/>
      <c r="PQ74" s="405"/>
      <c r="PR74" s="405"/>
      <c r="PS74" s="405"/>
      <c r="PT74" s="405"/>
      <c r="PU74" s="405"/>
      <c r="PV74" s="405"/>
      <c r="PW74" s="405"/>
      <c r="PX74" s="405"/>
      <c r="PY74" s="405"/>
      <c r="PZ74" s="405"/>
      <c r="QA74" s="405"/>
      <c r="QB74" s="405"/>
      <c r="QC74" s="405"/>
      <c r="QD74" s="405"/>
      <c r="QE74" s="405"/>
      <c r="QF74" s="405"/>
      <c r="QG74" s="405"/>
      <c r="QH74" s="405"/>
      <c r="QI74" s="405"/>
      <c r="QJ74" s="405"/>
      <c r="QK74" s="405"/>
      <c r="QL74" s="405"/>
      <c r="QM74" s="405"/>
      <c r="QN74" s="405"/>
      <c r="QO74" s="405"/>
      <c r="QP74" s="405"/>
      <c r="QQ74" s="405"/>
      <c r="QR74" s="405"/>
      <c r="QS74" s="405"/>
      <c r="QT74" s="405"/>
      <c r="QU74" s="405"/>
      <c r="QV74" s="405"/>
      <c r="QW74" s="405"/>
      <c r="QX74" s="405"/>
      <c r="QY74" s="405"/>
      <c r="QZ74" s="405"/>
      <c r="RA74" s="405"/>
      <c r="RB74" s="405"/>
      <c r="RC74" s="405"/>
      <c r="RD74" s="405"/>
      <c r="RE74" s="405"/>
      <c r="RF74" s="405"/>
      <c r="RG74" s="405"/>
      <c r="RH74" s="405"/>
      <c r="RI74" s="405"/>
      <c r="RJ74" s="405"/>
      <c r="RK74" s="405"/>
      <c r="RL74" s="405"/>
      <c r="RM74" s="405"/>
      <c r="RN74" s="405"/>
      <c r="RO74" s="405"/>
      <c r="RP74" s="405"/>
      <c r="RQ74" s="405"/>
      <c r="RR74" s="405"/>
      <c r="RS74" s="405"/>
      <c r="RT74" s="405"/>
      <c r="RU74" s="405"/>
      <c r="RV74" s="405"/>
      <c r="RW74" s="405"/>
      <c r="RX74" s="405"/>
      <c r="RY74" s="405"/>
      <c r="RZ74" s="405"/>
      <c r="SA74" s="405"/>
      <c r="SB74" s="405"/>
      <c r="SC74" s="405"/>
      <c r="SD74" s="405"/>
      <c r="SE74" s="405"/>
      <c r="SF74" s="405"/>
      <c r="SG74" s="405"/>
      <c r="SH74" s="405"/>
      <c r="SI74" s="405"/>
      <c r="SJ74" s="405"/>
      <c r="SK74" s="405"/>
      <c r="SL74" s="405"/>
      <c r="SM74" s="405"/>
      <c r="SN74" s="405"/>
      <c r="SO74" s="405"/>
      <c r="SP74" s="405"/>
      <c r="SQ74" s="405"/>
      <c r="SR74" s="405"/>
      <c r="SS74" s="405"/>
      <c r="ST74" s="405"/>
      <c r="SU74" s="405"/>
      <c r="SV74" s="405"/>
      <c r="SW74" s="405"/>
      <c r="SX74" s="405"/>
      <c r="SY74" s="405"/>
      <c r="SZ74" s="405"/>
      <c r="TA74" s="405"/>
      <c r="TB74" s="405"/>
      <c r="TC74" s="405"/>
      <c r="TD74" s="405"/>
      <c r="TE74" s="405"/>
      <c r="TF74" s="405"/>
      <c r="TG74" s="405"/>
      <c r="TH74" s="405"/>
      <c r="TI74" s="405"/>
      <c r="TJ74" s="405"/>
      <c r="TK74" s="405"/>
      <c r="TL74" s="405"/>
      <c r="TM74" s="405"/>
      <c r="TN74" s="405"/>
      <c r="TO74" s="405"/>
      <c r="TP74" s="405"/>
      <c r="TQ74" s="405"/>
      <c r="TR74" s="405"/>
      <c r="TS74" s="405"/>
      <c r="TT74" s="405"/>
      <c r="TU74" s="405"/>
      <c r="TV74" s="405"/>
      <c r="TW74" s="405"/>
      <c r="TX74" s="405"/>
      <c r="TY74" s="405"/>
      <c r="TZ74" s="405"/>
      <c r="UA74" s="405"/>
      <c r="UB74" s="405"/>
      <c r="UC74" s="405"/>
      <c r="UD74" s="405"/>
      <c r="UE74" s="405"/>
      <c r="UF74" s="405"/>
      <c r="UG74" s="405"/>
      <c r="UH74" s="405"/>
      <c r="UI74" s="405"/>
      <c r="UJ74" s="405"/>
      <c r="UK74" s="405"/>
      <c r="UL74" s="405"/>
      <c r="UM74" s="405"/>
      <c r="UN74" s="405"/>
      <c r="UO74" s="405"/>
      <c r="UP74" s="405"/>
      <c r="UQ74" s="405"/>
      <c r="UR74" s="405"/>
      <c r="US74" s="405"/>
      <c r="UT74" s="405"/>
      <c r="UU74" s="405"/>
      <c r="UV74" s="405"/>
      <c r="UW74" s="405"/>
      <c r="UX74" s="405"/>
      <c r="UY74" s="405"/>
      <c r="UZ74" s="405"/>
      <c r="VA74" s="405"/>
      <c r="VB74" s="405"/>
      <c r="VC74" s="405"/>
      <c r="VD74" s="405"/>
      <c r="VE74" s="405"/>
      <c r="VF74" s="405"/>
      <c r="VG74" s="405"/>
      <c r="VH74" s="405"/>
      <c r="VI74" s="405"/>
      <c r="VJ74" s="405"/>
      <c r="VK74" s="405"/>
      <c r="VL74" s="405"/>
      <c r="VM74" s="405"/>
      <c r="VN74" s="405"/>
      <c r="VO74" s="405"/>
      <c r="VP74" s="405"/>
      <c r="VQ74" s="405"/>
      <c r="VR74" s="405"/>
      <c r="VS74" s="405"/>
      <c r="VT74" s="405"/>
      <c r="VU74" s="405"/>
      <c r="VV74" s="405"/>
      <c r="VW74" s="405"/>
      <c r="VX74" s="405"/>
      <c r="VY74" s="405"/>
      <c r="VZ74" s="405"/>
      <c r="WA74" s="405"/>
      <c r="WB74" s="405"/>
      <c r="WC74" s="405"/>
      <c r="WD74" s="405"/>
      <c r="WE74" s="405"/>
      <c r="WF74" s="405"/>
      <c r="WG74" s="405"/>
      <c r="WH74" s="405"/>
      <c r="WI74" s="405"/>
      <c r="WJ74" s="405"/>
      <c r="WK74" s="405"/>
      <c r="WL74" s="405"/>
      <c r="WM74" s="405"/>
      <c r="WN74" s="405"/>
      <c r="WO74" s="405"/>
      <c r="WP74" s="405"/>
      <c r="WQ74" s="405"/>
      <c r="WR74" s="405"/>
      <c r="WS74" s="405"/>
      <c r="WT74" s="405"/>
      <c r="WU74" s="405"/>
      <c r="WV74" s="405"/>
      <c r="WW74" s="405"/>
      <c r="WX74" s="405"/>
      <c r="WY74" s="405"/>
      <c r="WZ74" s="405"/>
      <c r="XA74" s="405"/>
      <c r="XB74" s="405"/>
      <c r="XC74" s="405"/>
      <c r="XD74" s="405"/>
      <c r="XE74" s="405"/>
      <c r="XF74" s="405"/>
      <c r="XG74" s="405"/>
      <c r="XH74" s="405"/>
      <c r="XI74" s="405"/>
      <c r="XJ74" s="405"/>
      <c r="XK74" s="405"/>
      <c r="XL74" s="405"/>
      <c r="XM74" s="405"/>
      <c r="XN74" s="405"/>
      <c r="XO74" s="405"/>
      <c r="XP74" s="405"/>
      <c r="XQ74" s="405"/>
      <c r="XR74" s="405"/>
      <c r="XS74" s="405"/>
      <c r="XT74" s="405"/>
      <c r="XU74" s="405"/>
      <c r="XV74" s="405"/>
      <c r="XW74" s="405"/>
      <c r="XX74" s="405"/>
      <c r="XY74" s="405"/>
      <c r="XZ74" s="405"/>
      <c r="YA74" s="405"/>
      <c r="YB74" s="405"/>
      <c r="YC74" s="405"/>
      <c r="YD74" s="405"/>
      <c r="YE74" s="405"/>
      <c r="YF74" s="405"/>
      <c r="YG74" s="405"/>
      <c r="YH74" s="405"/>
      <c r="YI74" s="405"/>
      <c r="YJ74" s="405"/>
      <c r="YK74" s="405"/>
      <c r="YL74" s="405"/>
      <c r="YM74" s="405"/>
      <c r="YN74" s="405"/>
      <c r="YO74" s="405"/>
      <c r="YP74" s="405"/>
      <c r="YQ74" s="405"/>
      <c r="YR74" s="405"/>
      <c r="YS74" s="405"/>
      <c r="YT74" s="405"/>
      <c r="YU74" s="405"/>
      <c r="YV74" s="405"/>
      <c r="YW74" s="405"/>
      <c r="YX74" s="405"/>
      <c r="YY74" s="405"/>
      <c r="YZ74" s="405"/>
      <c r="ZA74" s="405"/>
      <c r="ZB74" s="405"/>
      <c r="ZC74" s="405"/>
      <c r="ZD74" s="405"/>
      <c r="ZE74" s="405"/>
      <c r="ZF74" s="405"/>
      <c r="ZG74" s="405"/>
      <c r="ZH74" s="405"/>
      <c r="ZI74" s="405"/>
      <c r="ZJ74" s="405"/>
      <c r="ZK74" s="405"/>
      <c r="ZL74" s="405"/>
      <c r="ZM74" s="405"/>
      <c r="ZN74" s="405"/>
      <c r="ZO74" s="405"/>
      <c r="ZP74" s="405"/>
      <c r="ZQ74" s="405"/>
      <c r="ZR74" s="405"/>
      <c r="ZS74" s="405"/>
      <c r="ZT74" s="405"/>
      <c r="ZU74" s="405"/>
      <c r="ZV74" s="405"/>
      <c r="ZW74" s="405"/>
      <c r="ZX74" s="405"/>
      <c r="ZY74" s="405"/>
      <c r="ZZ74" s="405"/>
      <c r="AAA74" s="405"/>
      <c r="AAB74" s="405"/>
      <c r="AAC74" s="405"/>
      <c r="AAD74" s="405"/>
      <c r="AAE74" s="405"/>
      <c r="AAF74" s="405"/>
      <c r="AAG74" s="405"/>
      <c r="AAH74" s="405"/>
      <c r="AAI74" s="405"/>
      <c r="AAJ74" s="405"/>
      <c r="AAK74" s="405"/>
      <c r="AAL74" s="405"/>
      <c r="AAM74" s="405"/>
      <c r="AAN74" s="405"/>
      <c r="AAO74" s="405"/>
      <c r="AAP74" s="405"/>
      <c r="AAQ74" s="405"/>
      <c r="AAR74" s="405"/>
      <c r="AAS74" s="405"/>
      <c r="AAT74" s="405"/>
      <c r="AAU74" s="405"/>
      <c r="AAV74" s="405"/>
      <c r="AAW74" s="405"/>
      <c r="AAX74" s="405"/>
      <c r="AAY74" s="405"/>
      <c r="AAZ74" s="405"/>
      <c r="ABA74" s="405"/>
      <c r="ABB74" s="405"/>
      <c r="ABC74" s="405"/>
      <c r="ABD74" s="405"/>
      <c r="ABE74" s="405"/>
      <c r="ABF74" s="405"/>
      <c r="ABG74" s="405"/>
      <c r="ABH74" s="405"/>
      <c r="ABI74" s="405"/>
      <c r="ABJ74" s="405"/>
      <c r="ABK74" s="405"/>
      <c r="ABL74" s="405"/>
      <c r="ABM74" s="405"/>
      <c r="ABN74" s="405"/>
      <c r="ABO74" s="405"/>
      <c r="ABP74" s="405"/>
      <c r="ABQ74" s="405"/>
      <c r="ABR74" s="405"/>
      <c r="ABS74" s="405"/>
      <c r="ABT74" s="405"/>
      <c r="ABU74" s="405"/>
      <c r="ABV74" s="405"/>
      <c r="ABW74" s="405"/>
      <c r="ABX74" s="405"/>
      <c r="ABY74" s="405"/>
      <c r="ABZ74" s="405"/>
      <c r="ACA74" s="405"/>
      <c r="ACB74" s="405"/>
      <c r="ACC74" s="405"/>
      <c r="ACD74" s="405"/>
      <c r="ACE74" s="405"/>
      <c r="ACF74" s="405"/>
      <c r="ACG74" s="405"/>
      <c r="ACH74" s="405"/>
      <c r="ACI74" s="405"/>
      <c r="ACJ74" s="405"/>
      <c r="ACK74" s="405"/>
      <c r="ACL74" s="405"/>
      <c r="ACM74" s="405"/>
      <c r="ACN74" s="405"/>
      <c r="ACO74" s="405"/>
      <c r="ACP74" s="405"/>
      <c r="ACQ74" s="405"/>
      <c r="ACR74" s="405"/>
      <c r="ACS74" s="405"/>
      <c r="ACT74" s="405"/>
      <c r="ACU74" s="405"/>
      <c r="ACV74" s="405"/>
      <c r="ACW74" s="405"/>
      <c r="ACX74" s="405"/>
      <c r="ACY74" s="405"/>
      <c r="ACZ74" s="405"/>
      <c r="ADA74" s="405"/>
      <c r="ADB74" s="405"/>
      <c r="ADC74" s="405"/>
      <c r="ADD74" s="405"/>
      <c r="ADE74" s="405"/>
      <c r="ADF74" s="405"/>
      <c r="ADG74" s="405"/>
      <c r="ADH74" s="405"/>
      <c r="ADI74" s="405"/>
      <c r="ADJ74" s="405"/>
      <c r="ADK74" s="405"/>
      <c r="ADL74" s="405"/>
      <c r="ADM74" s="405"/>
      <c r="ADN74" s="405"/>
      <c r="ADO74" s="405"/>
      <c r="ADP74" s="405"/>
      <c r="ADQ74" s="405"/>
      <c r="ADR74" s="405"/>
      <c r="ADS74" s="405"/>
      <c r="ADT74" s="405"/>
      <c r="ADU74" s="405"/>
      <c r="ADV74" s="405"/>
      <c r="ADW74" s="405"/>
      <c r="ADX74" s="405"/>
      <c r="ADY74" s="405"/>
      <c r="ADZ74" s="405"/>
      <c r="AEA74" s="405"/>
      <c r="AEB74" s="405"/>
      <c r="AEC74" s="405"/>
      <c r="AED74" s="405"/>
      <c r="AEE74" s="405"/>
      <c r="AEF74" s="405"/>
      <c r="AEG74" s="405"/>
      <c r="AEH74" s="405"/>
      <c r="AEI74" s="405"/>
      <c r="AEJ74" s="405"/>
      <c r="AEK74" s="405"/>
      <c r="AEL74" s="405"/>
      <c r="AEM74" s="405"/>
      <c r="AEN74" s="405"/>
      <c r="AEO74" s="405"/>
      <c r="AEP74" s="405"/>
      <c r="AEQ74" s="405"/>
      <c r="AER74" s="405"/>
      <c r="AES74" s="405"/>
      <c r="AET74" s="405"/>
      <c r="AEU74" s="405"/>
      <c r="AEV74" s="405"/>
      <c r="AEW74" s="405"/>
      <c r="AEX74" s="405"/>
      <c r="AEY74" s="405"/>
      <c r="AEZ74" s="405"/>
      <c r="AFA74" s="405"/>
      <c r="AFB74" s="405"/>
      <c r="AFC74" s="405"/>
      <c r="AFD74" s="405"/>
      <c r="AFE74" s="405"/>
      <c r="AFF74" s="405"/>
      <c r="AFG74" s="405"/>
      <c r="AFH74" s="405"/>
      <c r="AFI74" s="405"/>
      <c r="AFJ74" s="405"/>
      <c r="AFK74" s="405"/>
      <c r="AFL74" s="405"/>
      <c r="AFM74" s="405"/>
      <c r="AFN74" s="405"/>
      <c r="AFO74" s="405"/>
      <c r="AFP74" s="405"/>
      <c r="AFQ74" s="405"/>
      <c r="AFR74" s="405"/>
      <c r="AFS74" s="405"/>
      <c r="AFT74" s="405"/>
      <c r="AFU74" s="405"/>
      <c r="AFV74" s="405"/>
      <c r="AFW74" s="405"/>
      <c r="AFX74" s="405"/>
      <c r="AFY74" s="405"/>
      <c r="AFZ74" s="405"/>
      <c r="AGA74" s="405"/>
      <c r="AGB74" s="405"/>
      <c r="AGC74" s="405"/>
      <c r="AGD74" s="405"/>
      <c r="AGE74" s="405"/>
      <c r="AGF74" s="405"/>
      <c r="AGG74" s="405"/>
      <c r="AGH74" s="405"/>
      <c r="AGI74" s="405"/>
      <c r="AGJ74" s="405"/>
      <c r="AGK74" s="405"/>
      <c r="AGL74" s="405"/>
      <c r="AGM74" s="405"/>
      <c r="AGN74" s="405"/>
      <c r="AGO74" s="405"/>
      <c r="AGP74" s="405"/>
      <c r="AGQ74" s="405"/>
      <c r="AGR74" s="405"/>
      <c r="AGS74" s="405"/>
      <c r="AGT74" s="405"/>
      <c r="AGU74" s="405"/>
      <c r="AGV74" s="405"/>
      <c r="AGW74" s="405"/>
      <c r="AGX74" s="405"/>
      <c r="AGY74" s="405"/>
      <c r="AGZ74" s="405"/>
      <c r="AHA74" s="405"/>
      <c r="AHB74" s="405"/>
      <c r="AHC74" s="405"/>
      <c r="AHD74" s="405"/>
      <c r="AHE74" s="405"/>
      <c r="AHF74" s="405"/>
      <c r="AHG74" s="405"/>
      <c r="AHH74" s="405"/>
      <c r="AHI74" s="405"/>
      <c r="AHJ74" s="405"/>
      <c r="AHK74" s="405"/>
      <c r="AHL74" s="405"/>
      <c r="AHM74" s="405"/>
      <c r="AHN74" s="405"/>
      <c r="AHO74" s="405"/>
      <c r="AHP74" s="405"/>
      <c r="AHQ74" s="405"/>
      <c r="AHR74" s="405"/>
      <c r="AHS74" s="405"/>
      <c r="AHT74" s="405"/>
      <c r="AHU74" s="405"/>
      <c r="AHV74" s="405"/>
      <c r="AHW74" s="405"/>
      <c r="AHX74" s="405"/>
      <c r="AHY74" s="405"/>
      <c r="AHZ74" s="405"/>
      <c r="AIA74" s="405"/>
      <c r="AIB74" s="405"/>
      <c r="AIC74" s="405"/>
      <c r="AID74" s="405"/>
      <c r="AIE74" s="405"/>
      <c r="AIF74" s="405"/>
      <c r="AIG74" s="405"/>
      <c r="AIH74" s="405"/>
      <c r="AII74" s="405"/>
      <c r="AIJ74" s="405"/>
      <c r="AIK74" s="405"/>
      <c r="AIL74" s="405"/>
      <c r="AIM74" s="405"/>
      <c r="AIN74" s="405"/>
      <c r="AIO74" s="405"/>
      <c r="AIP74" s="405"/>
      <c r="AIQ74" s="405"/>
      <c r="AIR74" s="405"/>
      <c r="AIS74" s="405"/>
      <c r="AIT74" s="405"/>
      <c r="AIU74" s="405"/>
      <c r="AIV74" s="405"/>
      <c r="AIW74" s="405"/>
      <c r="AIX74" s="405"/>
      <c r="AIY74" s="405"/>
      <c r="AIZ74" s="405"/>
      <c r="AJA74" s="405"/>
      <c r="AJB74" s="405"/>
      <c r="AJC74" s="405"/>
      <c r="AJD74" s="405"/>
      <c r="AJE74" s="405"/>
      <c r="AJF74" s="405"/>
      <c r="AJG74" s="405"/>
      <c r="AJH74" s="405"/>
      <c r="AJI74" s="405"/>
      <c r="AJJ74" s="405"/>
      <c r="AJK74" s="405"/>
      <c r="AJL74" s="405"/>
      <c r="AJM74" s="405"/>
      <c r="AJN74" s="405"/>
      <c r="AJO74" s="405"/>
      <c r="AJP74" s="405"/>
      <c r="AJQ74" s="405"/>
      <c r="AJR74" s="405"/>
      <c r="AJS74" s="405"/>
      <c r="AJT74" s="405"/>
      <c r="AJU74" s="405"/>
      <c r="AJV74" s="405"/>
      <c r="AJW74" s="405"/>
      <c r="AJX74" s="405"/>
      <c r="AJY74" s="405"/>
      <c r="AJZ74" s="405"/>
      <c r="AKA74" s="405"/>
      <c r="AKB74" s="405"/>
      <c r="AKC74" s="405"/>
      <c r="AKD74" s="405"/>
      <c r="AKE74" s="405"/>
      <c r="AKF74" s="405"/>
      <c r="AKG74" s="405"/>
      <c r="AKH74" s="405"/>
      <c r="AKI74" s="405"/>
      <c r="AKJ74" s="405"/>
      <c r="AKK74" s="405"/>
      <c r="AKL74" s="405"/>
      <c r="AKM74" s="405"/>
      <c r="AKN74" s="405"/>
      <c r="AKO74" s="405"/>
      <c r="AKP74" s="405"/>
      <c r="AKQ74" s="405"/>
      <c r="AKR74" s="405"/>
      <c r="AKS74" s="405"/>
      <c r="AKT74" s="405"/>
      <c r="AKU74" s="405"/>
      <c r="AKV74" s="405"/>
      <c r="AKW74" s="405"/>
      <c r="AKX74" s="405"/>
      <c r="AKY74" s="405"/>
      <c r="AKZ74" s="405"/>
      <c r="ALA74" s="405"/>
      <c r="ALB74" s="405"/>
      <c r="ALC74" s="405"/>
      <c r="ALD74" s="405"/>
      <c r="ALE74" s="405"/>
      <c r="ALF74" s="405"/>
      <c r="ALG74" s="405"/>
      <c r="ALH74" s="405"/>
      <c r="ALI74" s="405"/>
      <c r="ALJ74" s="405"/>
      <c r="ALK74" s="405"/>
      <c r="ALL74" s="405"/>
      <c r="ALM74" s="405"/>
      <c r="ALN74" s="405"/>
      <c r="ALO74" s="405"/>
      <c r="ALP74" s="405"/>
      <c r="ALQ74" s="405"/>
      <c r="ALR74" s="405"/>
      <c r="ALS74" s="405"/>
      <c r="ALT74" s="405"/>
      <c r="ALU74" s="405"/>
      <c r="ALV74" s="405"/>
      <c r="ALW74" s="405"/>
      <c r="ALX74" s="405"/>
      <c r="ALY74" s="405"/>
      <c r="ALZ74" s="405"/>
      <c r="AMA74" s="405"/>
      <c r="AMB74" s="405"/>
      <c r="AMC74" s="405"/>
      <c r="AMD74" s="405"/>
      <c r="AME74" s="405"/>
      <c r="AMF74" s="405"/>
      <c r="AMG74" s="405"/>
      <c r="AMH74" s="405"/>
      <c r="AMI74" s="405"/>
      <c r="AMJ74" s="405"/>
      <c r="AMK74" s="405"/>
      <c r="AML74" s="405"/>
      <c r="AMM74" s="405"/>
      <c r="AMN74" s="405"/>
      <c r="AMO74" s="405"/>
      <c r="AMP74" s="405"/>
      <c r="AMQ74" s="405"/>
      <c r="AMR74" s="405"/>
      <c r="AMS74" s="405"/>
      <c r="AMT74" s="405"/>
      <c r="AMU74" s="405"/>
      <c r="AMV74" s="405"/>
      <c r="AMW74" s="405"/>
      <c r="AMX74" s="405"/>
      <c r="AMY74" s="405"/>
      <c r="AMZ74" s="405"/>
      <c r="ANA74" s="405"/>
      <c r="ANB74" s="405"/>
      <c r="ANC74" s="405"/>
      <c r="AND74" s="405"/>
      <c r="ANE74" s="405"/>
      <c r="ANF74" s="405"/>
      <c r="ANG74" s="405"/>
      <c r="ANH74" s="405"/>
      <c r="ANI74" s="405"/>
      <c r="ANJ74" s="405"/>
      <c r="ANK74" s="405"/>
      <c r="ANL74" s="405"/>
      <c r="ANM74" s="405"/>
      <c r="ANN74" s="405"/>
      <c r="ANO74" s="405"/>
      <c r="ANP74" s="405"/>
      <c r="ANQ74" s="405"/>
      <c r="ANR74" s="405"/>
      <c r="ANS74" s="405"/>
      <c r="ANT74" s="405"/>
      <c r="ANU74" s="405"/>
      <c r="ANV74" s="405"/>
      <c r="ANW74" s="405"/>
      <c r="ANX74" s="405"/>
      <c r="ANY74" s="405"/>
      <c r="ANZ74" s="405"/>
      <c r="AOA74" s="405"/>
      <c r="AOB74" s="405"/>
      <c r="AOC74" s="405"/>
      <c r="AOD74" s="405"/>
      <c r="AOE74" s="405"/>
      <c r="AOF74" s="405"/>
      <c r="AOG74" s="405"/>
      <c r="AOH74" s="405"/>
      <c r="AOI74" s="405"/>
      <c r="AOJ74" s="405"/>
      <c r="AOK74" s="405"/>
      <c r="AOL74" s="405"/>
      <c r="AOM74" s="405"/>
      <c r="AON74" s="405"/>
      <c r="AOO74" s="405"/>
      <c r="AOP74" s="405"/>
      <c r="AOQ74" s="405"/>
      <c r="AOR74" s="405"/>
      <c r="AOS74" s="405"/>
      <c r="AOT74" s="405"/>
      <c r="AOU74" s="405"/>
      <c r="AOV74" s="405"/>
      <c r="AOW74" s="405"/>
      <c r="AOX74" s="405"/>
      <c r="AOY74" s="405"/>
      <c r="AOZ74" s="405"/>
      <c r="APA74" s="405"/>
      <c r="APB74" s="405"/>
      <c r="APC74" s="405"/>
      <c r="APD74" s="405"/>
      <c r="APE74" s="405"/>
      <c r="APF74" s="405"/>
      <c r="APG74" s="405"/>
      <c r="APH74" s="405"/>
      <c r="API74" s="405"/>
      <c r="APJ74" s="405"/>
      <c r="APK74" s="405"/>
      <c r="APL74" s="405"/>
      <c r="APM74" s="405"/>
      <c r="APN74" s="405"/>
      <c r="APO74" s="405"/>
      <c r="APP74" s="405"/>
      <c r="APQ74" s="405"/>
      <c r="APR74" s="405"/>
      <c r="APS74" s="405"/>
      <c r="APT74" s="405"/>
      <c r="APU74" s="405"/>
      <c r="APV74" s="405"/>
      <c r="APW74" s="405"/>
      <c r="APX74" s="405"/>
      <c r="APY74" s="405"/>
      <c r="APZ74" s="405"/>
      <c r="AQA74" s="405"/>
      <c r="AQB74" s="405"/>
      <c r="AQC74" s="405"/>
      <c r="AQD74" s="405"/>
      <c r="AQE74" s="405"/>
      <c r="AQF74" s="405"/>
      <c r="AQG74" s="405"/>
      <c r="AQH74" s="405"/>
      <c r="AQI74" s="405"/>
      <c r="AQJ74" s="405"/>
      <c r="AQK74" s="405"/>
      <c r="AQL74" s="405"/>
      <c r="AQM74" s="405"/>
      <c r="AQN74" s="405"/>
      <c r="AQO74" s="405"/>
      <c r="AQP74" s="405"/>
      <c r="AQQ74" s="405"/>
      <c r="AQR74" s="405"/>
      <c r="AQS74" s="405"/>
      <c r="AQT74" s="405"/>
      <c r="AQU74" s="405"/>
      <c r="AQV74" s="405"/>
      <c r="AQW74" s="405"/>
      <c r="AQX74" s="405"/>
      <c r="AQY74" s="405"/>
      <c r="AQZ74" s="405"/>
      <c r="ARA74" s="405"/>
      <c r="ARB74" s="405"/>
      <c r="ARC74" s="405"/>
      <c r="ARD74" s="405"/>
      <c r="ARE74" s="405"/>
      <c r="ARF74" s="405"/>
      <c r="ARG74" s="405"/>
      <c r="ARH74" s="405"/>
      <c r="ARI74" s="405"/>
      <c r="ARJ74" s="405"/>
      <c r="ARK74" s="405"/>
      <c r="ARL74" s="405"/>
      <c r="ARM74" s="405"/>
      <c r="ARN74" s="405"/>
      <c r="ARO74" s="405"/>
      <c r="ARP74" s="405"/>
      <c r="ARQ74" s="405"/>
      <c r="ARR74" s="405"/>
      <c r="ARS74" s="405"/>
      <c r="ART74" s="405"/>
      <c r="ARU74" s="405"/>
      <c r="ARV74" s="405"/>
      <c r="ARW74" s="405"/>
      <c r="ARX74" s="405"/>
      <c r="ARY74" s="405"/>
      <c r="ARZ74" s="405"/>
      <c r="ASA74" s="405"/>
      <c r="ASB74" s="405"/>
      <c r="ASC74" s="405"/>
      <c r="ASD74" s="405"/>
      <c r="ASE74" s="405"/>
      <c r="ASF74" s="405"/>
      <c r="ASG74" s="405"/>
      <c r="ASH74" s="405"/>
      <c r="ASI74" s="405"/>
      <c r="ASJ74" s="405"/>
      <c r="ASK74" s="405"/>
      <c r="ASL74" s="405"/>
      <c r="ASM74" s="405"/>
      <c r="ASN74" s="405"/>
      <c r="ASO74" s="405"/>
      <c r="ASP74" s="405"/>
      <c r="ASQ74" s="405"/>
      <c r="ASR74" s="405"/>
      <c r="ASS74" s="405"/>
      <c r="AST74" s="405"/>
      <c r="ASU74" s="405"/>
      <c r="ASV74" s="405"/>
      <c r="ASW74" s="405"/>
      <c r="ASX74" s="405"/>
      <c r="ASY74" s="405"/>
      <c r="ASZ74" s="405"/>
      <c r="ATA74" s="405"/>
      <c r="ATB74" s="405"/>
      <c r="ATC74" s="405"/>
      <c r="ATD74" s="405"/>
      <c r="ATE74" s="405"/>
      <c r="ATF74" s="405"/>
      <c r="ATG74" s="405"/>
      <c r="ATH74" s="405"/>
      <c r="ATI74" s="405"/>
      <c r="ATJ74" s="405"/>
      <c r="ATK74" s="405"/>
      <c r="ATL74" s="405"/>
      <c r="ATM74" s="405"/>
      <c r="ATN74" s="405"/>
      <c r="ATO74" s="405"/>
      <c r="ATP74" s="405"/>
      <c r="ATQ74" s="405"/>
      <c r="ATR74" s="405"/>
      <c r="ATS74" s="405"/>
      <c r="ATT74" s="405"/>
      <c r="ATU74" s="405"/>
      <c r="ATV74" s="405"/>
      <c r="ATW74" s="405"/>
      <c r="ATX74" s="405"/>
      <c r="ATY74" s="405"/>
      <c r="ATZ74" s="405"/>
      <c r="AUA74" s="405"/>
      <c r="AUB74" s="405"/>
      <c r="AUC74" s="405"/>
      <c r="AUD74" s="405"/>
      <c r="AUE74" s="405"/>
      <c r="AUF74" s="405"/>
      <c r="AUG74" s="405"/>
      <c r="AUH74" s="405"/>
      <c r="AUI74" s="405"/>
      <c r="AUJ74" s="405"/>
      <c r="AUK74" s="405"/>
      <c r="AUL74" s="405"/>
      <c r="AUM74" s="405"/>
      <c r="AUN74" s="405"/>
      <c r="AUO74" s="405"/>
      <c r="AUP74" s="405"/>
      <c r="AUQ74" s="405"/>
      <c r="AUR74" s="405"/>
      <c r="AUS74" s="405"/>
      <c r="AUT74" s="405"/>
      <c r="AUU74" s="405"/>
      <c r="AUV74" s="405"/>
      <c r="AUW74" s="405"/>
      <c r="AUX74" s="405"/>
      <c r="AUY74" s="405"/>
      <c r="AUZ74" s="405"/>
      <c r="AVA74" s="405"/>
      <c r="AVB74" s="405"/>
      <c r="AVC74" s="405"/>
      <c r="AVD74" s="405"/>
      <c r="AVE74" s="405"/>
      <c r="AVF74" s="405"/>
      <c r="AVG74" s="405"/>
      <c r="AVH74" s="405"/>
      <c r="AVI74" s="405"/>
      <c r="AVJ74" s="405"/>
      <c r="AVK74" s="405"/>
      <c r="AVL74" s="405"/>
      <c r="AVM74" s="405"/>
      <c r="AVN74" s="405"/>
      <c r="AVO74" s="405"/>
      <c r="AVP74" s="405"/>
      <c r="AVQ74" s="405"/>
      <c r="AVR74" s="405"/>
      <c r="AVS74" s="405"/>
      <c r="AVT74" s="405"/>
      <c r="AVU74" s="405"/>
      <c r="AVV74" s="405"/>
      <c r="AVW74" s="405"/>
      <c r="AVX74" s="405"/>
      <c r="AVY74" s="405"/>
      <c r="AVZ74" s="405"/>
      <c r="AWA74" s="405"/>
      <c r="AWB74" s="405"/>
      <c r="AWC74" s="405"/>
      <c r="AWD74" s="405"/>
      <c r="AWE74" s="405"/>
      <c r="AWF74" s="405"/>
      <c r="AWG74" s="405"/>
      <c r="AWH74" s="405"/>
      <c r="AWI74" s="405"/>
      <c r="AWJ74" s="405"/>
      <c r="AWK74" s="405"/>
      <c r="AWL74" s="405"/>
      <c r="AWM74" s="405"/>
      <c r="AWN74" s="405"/>
      <c r="AWO74" s="405"/>
      <c r="AWP74" s="405"/>
      <c r="AWQ74" s="405"/>
      <c r="AWR74" s="405"/>
      <c r="AWS74" s="405"/>
      <c r="AWT74" s="405"/>
      <c r="AWU74" s="405"/>
      <c r="AWV74" s="405"/>
      <c r="AWW74" s="405"/>
      <c r="AWX74" s="405"/>
      <c r="AWY74" s="405"/>
      <c r="AWZ74" s="405"/>
      <c r="AXA74" s="405"/>
      <c r="AXB74" s="405"/>
      <c r="AXC74" s="405"/>
      <c r="AXD74" s="405"/>
      <c r="AXE74" s="405"/>
      <c r="AXF74" s="405"/>
      <c r="AXG74" s="405"/>
      <c r="AXH74" s="405"/>
      <c r="AXI74" s="405"/>
      <c r="AXJ74" s="405"/>
      <c r="AXK74" s="405"/>
      <c r="AXL74" s="405"/>
      <c r="AXM74" s="405"/>
      <c r="AXN74" s="405"/>
      <c r="AXO74" s="405"/>
      <c r="AXP74" s="405"/>
      <c r="AXQ74" s="405"/>
      <c r="AXR74" s="405"/>
      <c r="AXS74" s="405"/>
      <c r="AXT74" s="405"/>
      <c r="AXU74" s="405"/>
      <c r="AXV74" s="405"/>
      <c r="AXW74" s="405"/>
      <c r="AXX74" s="405"/>
      <c r="AXY74" s="405"/>
      <c r="AXZ74" s="405"/>
      <c r="AYA74" s="405"/>
      <c r="AYB74" s="405"/>
      <c r="AYC74" s="405"/>
      <c r="AYD74" s="405"/>
      <c r="AYE74" s="405"/>
      <c r="AYF74" s="405"/>
      <c r="AYG74" s="405"/>
      <c r="AYH74" s="405"/>
      <c r="AYI74" s="405"/>
      <c r="AYJ74" s="405"/>
      <c r="AYK74" s="405"/>
      <c r="AYL74" s="405"/>
      <c r="AYM74" s="405"/>
      <c r="AYN74" s="405"/>
      <c r="AYO74" s="405"/>
      <c r="AYP74" s="405"/>
      <c r="AYQ74" s="405"/>
      <c r="AYR74" s="405"/>
      <c r="AYS74" s="405"/>
      <c r="AYT74" s="405"/>
      <c r="AYU74" s="405"/>
      <c r="AYV74" s="405"/>
      <c r="AYW74" s="405"/>
      <c r="AYX74" s="405"/>
      <c r="AYY74" s="405"/>
      <c r="AYZ74" s="405"/>
      <c r="AZA74" s="405"/>
      <c r="AZB74" s="405"/>
      <c r="AZC74" s="405"/>
      <c r="AZD74" s="405"/>
      <c r="AZE74" s="405"/>
      <c r="AZF74" s="405"/>
      <c r="AZG74" s="405"/>
      <c r="AZH74" s="405"/>
      <c r="AZI74" s="405"/>
      <c r="AZJ74" s="405"/>
      <c r="AZK74" s="405"/>
      <c r="AZL74" s="405"/>
      <c r="AZM74" s="405"/>
      <c r="AZN74" s="405"/>
      <c r="AZO74" s="405"/>
      <c r="AZP74" s="405"/>
      <c r="AZQ74" s="405"/>
      <c r="AZR74" s="405"/>
      <c r="AZS74" s="405"/>
      <c r="AZT74" s="405"/>
      <c r="AZU74" s="405"/>
      <c r="AZV74" s="405"/>
      <c r="AZW74" s="405"/>
      <c r="AZX74" s="405"/>
      <c r="AZY74" s="405"/>
      <c r="AZZ74" s="405"/>
      <c r="BAA74" s="405"/>
      <c r="BAB74" s="405"/>
      <c r="BAC74" s="405"/>
      <c r="BAD74" s="405"/>
      <c r="BAE74" s="405"/>
      <c r="BAF74" s="405"/>
      <c r="BAG74" s="405"/>
      <c r="BAH74" s="405"/>
      <c r="BAI74" s="405"/>
      <c r="BAJ74" s="405"/>
      <c r="BAK74" s="405"/>
      <c r="BAL74" s="405"/>
      <c r="BAM74" s="405"/>
      <c r="BAN74" s="405"/>
      <c r="BAO74" s="405"/>
      <c r="BAP74" s="405"/>
      <c r="BAQ74" s="405"/>
      <c r="BAR74" s="405"/>
      <c r="BAS74" s="405"/>
      <c r="BAT74" s="405"/>
      <c r="BAU74" s="405"/>
      <c r="BAV74" s="405"/>
      <c r="BAW74" s="405"/>
      <c r="BAX74" s="405"/>
      <c r="BAY74" s="405"/>
      <c r="BAZ74" s="405"/>
      <c r="BBA74" s="405"/>
      <c r="BBB74" s="405"/>
      <c r="BBC74" s="405"/>
      <c r="BBD74" s="405"/>
      <c r="BBE74" s="405"/>
      <c r="BBF74" s="405"/>
      <c r="BBG74" s="405"/>
      <c r="BBH74" s="405"/>
      <c r="BBI74" s="405"/>
      <c r="BBJ74" s="405"/>
      <c r="BBK74" s="405"/>
      <c r="BBL74" s="405"/>
      <c r="BBM74" s="405"/>
      <c r="BBN74" s="405"/>
      <c r="BBO74" s="405"/>
      <c r="BBP74" s="405"/>
      <c r="BBQ74" s="405"/>
      <c r="BBR74" s="405"/>
      <c r="BBS74" s="405"/>
      <c r="BBT74" s="405"/>
      <c r="BBU74" s="405"/>
      <c r="BBV74" s="405"/>
      <c r="BBW74" s="405"/>
      <c r="BBX74" s="405"/>
      <c r="BBY74" s="405"/>
      <c r="BBZ74" s="405"/>
      <c r="BCA74" s="405"/>
      <c r="BCB74" s="405"/>
      <c r="BCC74" s="405"/>
      <c r="BCD74" s="405"/>
      <c r="BCE74" s="405"/>
      <c r="BCF74" s="405"/>
      <c r="BCG74" s="405"/>
      <c r="BCH74" s="405"/>
      <c r="BCI74" s="405"/>
      <c r="BCJ74" s="405"/>
      <c r="BCK74" s="405"/>
      <c r="BCL74" s="405"/>
      <c r="BCM74" s="405"/>
      <c r="BCN74" s="405"/>
      <c r="BCO74" s="405"/>
      <c r="BCP74" s="405"/>
      <c r="BCQ74" s="405"/>
      <c r="BCR74" s="405"/>
      <c r="BCS74" s="405"/>
      <c r="BCT74" s="405"/>
      <c r="BCU74" s="405"/>
      <c r="BCV74" s="405"/>
      <c r="BCW74" s="405"/>
      <c r="BCX74" s="405"/>
      <c r="BCY74" s="405"/>
      <c r="BCZ74" s="405"/>
      <c r="BDA74" s="405"/>
      <c r="BDB74" s="405"/>
      <c r="BDC74" s="405"/>
      <c r="BDD74" s="405"/>
      <c r="BDE74" s="405"/>
      <c r="BDF74" s="405"/>
      <c r="BDG74" s="405"/>
      <c r="BDH74" s="405"/>
      <c r="BDI74" s="405"/>
      <c r="BDJ74" s="405"/>
      <c r="BDK74" s="405"/>
      <c r="BDL74" s="405"/>
      <c r="BDM74" s="405"/>
      <c r="BDN74" s="405"/>
      <c r="BDO74" s="405"/>
      <c r="BDP74" s="405"/>
      <c r="BDQ74" s="405"/>
      <c r="BDR74" s="405"/>
      <c r="BDS74" s="405"/>
      <c r="BDT74" s="405"/>
      <c r="BDU74" s="405"/>
      <c r="BDV74" s="405"/>
      <c r="BDW74" s="405"/>
      <c r="BDX74" s="405"/>
      <c r="BDY74" s="405"/>
      <c r="BDZ74" s="405"/>
      <c r="BEA74" s="405"/>
      <c r="BEB74" s="405"/>
      <c r="BEC74" s="405"/>
      <c r="BED74" s="405"/>
      <c r="BEE74" s="405"/>
      <c r="BEF74" s="405"/>
      <c r="BEG74" s="405"/>
      <c r="BEH74" s="405"/>
      <c r="BEI74" s="405"/>
      <c r="BEJ74" s="405"/>
      <c r="BEK74" s="405"/>
      <c r="BEL74" s="405"/>
      <c r="BEM74" s="405"/>
      <c r="BEN74" s="405"/>
      <c r="BEO74" s="405"/>
      <c r="BEP74" s="405"/>
      <c r="BEQ74" s="405"/>
      <c r="BER74" s="405"/>
      <c r="BES74" s="405"/>
      <c r="BET74" s="405"/>
      <c r="BEU74" s="405"/>
      <c r="BEV74" s="405"/>
      <c r="BEW74" s="405"/>
      <c r="BEX74" s="405"/>
      <c r="BEY74" s="405"/>
      <c r="BEZ74" s="405"/>
      <c r="BFA74" s="405"/>
      <c r="BFB74" s="405"/>
      <c r="BFC74" s="405"/>
      <c r="BFD74" s="405"/>
      <c r="BFE74" s="405"/>
      <c r="BFF74" s="405"/>
      <c r="BFG74" s="405"/>
      <c r="BFH74" s="405"/>
      <c r="BFI74" s="405"/>
      <c r="BFJ74" s="405"/>
      <c r="BFK74" s="405"/>
      <c r="BFL74" s="405"/>
      <c r="BFM74" s="405"/>
      <c r="BFN74" s="405"/>
      <c r="BFO74" s="405"/>
      <c r="BFP74" s="405"/>
      <c r="BFQ74" s="405"/>
      <c r="BFR74" s="405"/>
      <c r="BFS74" s="405"/>
      <c r="BFT74" s="405"/>
      <c r="BFU74" s="405"/>
      <c r="BFV74" s="405"/>
      <c r="BFW74" s="405"/>
      <c r="BFX74" s="405"/>
      <c r="BFY74" s="405"/>
      <c r="BFZ74" s="405"/>
      <c r="BGA74" s="405"/>
      <c r="BGB74" s="405"/>
      <c r="BGC74" s="405"/>
      <c r="BGD74" s="405"/>
      <c r="BGE74" s="405"/>
      <c r="BGF74" s="405"/>
      <c r="BGG74" s="405"/>
      <c r="BGH74" s="405"/>
      <c r="BGI74" s="405"/>
      <c r="BGJ74" s="405"/>
      <c r="BGK74" s="405"/>
      <c r="BGL74" s="405"/>
      <c r="BGM74" s="405"/>
      <c r="BGN74" s="405"/>
      <c r="BGO74" s="405"/>
      <c r="BGP74" s="405"/>
      <c r="BGQ74" s="405"/>
      <c r="BGR74" s="405"/>
      <c r="BGS74" s="405"/>
      <c r="BGT74" s="405"/>
      <c r="BGU74" s="405"/>
      <c r="BGV74" s="405"/>
      <c r="BGW74" s="405"/>
      <c r="BGX74" s="405"/>
      <c r="BGY74" s="405"/>
      <c r="BGZ74" s="405"/>
      <c r="BHA74" s="405"/>
      <c r="BHB74" s="405"/>
      <c r="BHC74" s="405"/>
      <c r="BHD74" s="405"/>
      <c r="BHE74" s="405"/>
      <c r="BHF74" s="405"/>
      <c r="BHG74" s="405"/>
      <c r="BHH74" s="405"/>
      <c r="BHI74" s="405"/>
      <c r="BHJ74" s="405"/>
      <c r="BHK74" s="405"/>
      <c r="BHL74" s="405"/>
      <c r="BHM74" s="405"/>
      <c r="BHN74" s="405"/>
      <c r="BHO74" s="405"/>
      <c r="BHP74" s="405"/>
      <c r="BHQ74" s="405"/>
      <c r="BHR74" s="405"/>
      <c r="BHS74" s="405"/>
      <c r="BHT74" s="405"/>
      <c r="BHU74" s="405"/>
      <c r="BHV74" s="405"/>
      <c r="BHW74" s="405"/>
      <c r="BHX74" s="405"/>
      <c r="BHY74" s="405"/>
      <c r="BHZ74" s="405"/>
      <c r="BIA74" s="405"/>
      <c r="BIB74" s="405"/>
      <c r="BIC74" s="405"/>
      <c r="BID74" s="405"/>
      <c r="BIE74" s="405"/>
      <c r="BIF74" s="405"/>
      <c r="BIG74" s="405"/>
      <c r="BIH74" s="405"/>
      <c r="BII74" s="405"/>
      <c r="BIJ74" s="405"/>
      <c r="BIK74" s="405"/>
      <c r="BIL74" s="405"/>
      <c r="BIM74" s="405"/>
      <c r="BIN74" s="405"/>
      <c r="BIO74" s="405"/>
      <c r="BIP74" s="405"/>
      <c r="BIQ74" s="405"/>
      <c r="BIR74" s="405"/>
      <c r="BIS74" s="405"/>
      <c r="BIT74" s="405"/>
      <c r="BIU74" s="405"/>
      <c r="BIV74" s="405"/>
      <c r="BIW74" s="405"/>
      <c r="BIX74" s="405"/>
      <c r="BIY74" s="405"/>
      <c r="BIZ74" s="405"/>
      <c r="BJA74" s="405"/>
      <c r="BJB74" s="405"/>
      <c r="BJC74" s="405"/>
      <c r="BJD74" s="405"/>
      <c r="BJE74" s="405"/>
      <c r="BJF74" s="405"/>
      <c r="BJG74" s="405"/>
      <c r="BJH74" s="405"/>
      <c r="BJI74" s="405"/>
      <c r="BJJ74" s="405"/>
      <c r="BJK74" s="405"/>
      <c r="BJL74" s="405"/>
      <c r="BJM74" s="405"/>
      <c r="BJN74" s="405"/>
      <c r="BJO74" s="405"/>
      <c r="BJP74" s="405"/>
      <c r="BJQ74" s="405"/>
      <c r="BJR74" s="405"/>
      <c r="BJS74" s="405"/>
      <c r="BJT74" s="405"/>
      <c r="BJU74" s="405"/>
      <c r="BJV74" s="405"/>
      <c r="BJW74" s="405"/>
      <c r="BJX74" s="405"/>
      <c r="BJY74" s="405"/>
      <c r="BJZ74" s="405"/>
      <c r="BKA74" s="405"/>
      <c r="BKB74" s="405"/>
      <c r="BKC74" s="405"/>
      <c r="BKD74" s="405"/>
      <c r="BKE74" s="405"/>
      <c r="BKF74" s="405"/>
      <c r="BKG74" s="405"/>
      <c r="BKH74" s="405"/>
      <c r="BKI74" s="405"/>
      <c r="BKJ74" s="405"/>
      <c r="BKK74" s="405"/>
      <c r="BKL74" s="405"/>
      <c r="BKM74" s="405"/>
      <c r="BKN74" s="405"/>
      <c r="BKO74" s="405"/>
      <c r="BKP74" s="405"/>
      <c r="BKQ74" s="405"/>
      <c r="BKR74" s="405"/>
      <c r="BKS74" s="405"/>
      <c r="BKT74" s="405"/>
      <c r="BKU74" s="405"/>
      <c r="BKV74" s="405"/>
      <c r="BKW74" s="405"/>
      <c r="BKX74" s="405"/>
      <c r="BKY74" s="405"/>
      <c r="BKZ74" s="405"/>
      <c r="BLA74" s="405"/>
      <c r="BLB74" s="405"/>
      <c r="BLC74" s="405"/>
      <c r="BLD74" s="405"/>
      <c r="BLE74" s="405"/>
      <c r="BLF74" s="405"/>
      <c r="BLG74" s="405"/>
      <c r="BLH74" s="405"/>
      <c r="BLI74" s="405"/>
      <c r="BLJ74" s="405"/>
      <c r="BLK74" s="405"/>
      <c r="BLL74" s="405"/>
      <c r="BLM74" s="405"/>
      <c r="BLN74" s="405"/>
      <c r="BLO74" s="405"/>
      <c r="BLP74" s="405"/>
      <c r="BLQ74" s="405"/>
      <c r="BLR74" s="405"/>
      <c r="BLS74" s="405"/>
      <c r="BLT74" s="405"/>
      <c r="BLU74" s="405"/>
      <c r="BLV74" s="405"/>
      <c r="BLW74" s="405"/>
      <c r="BLX74" s="405"/>
      <c r="BLY74" s="405"/>
      <c r="BLZ74" s="405"/>
      <c r="BMA74" s="405"/>
      <c r="BMB74" s="405"/>
      <c r="BMC74" s="405"/>
      <c r="BMD74" s="405"/>
      <c r="BME74" s="405"/>
      <c r="BMF74" s="405"/>
      <c r="BMG74" s="405"/>
      <c r="BMH74" s="405"/>
      <c r="BMI74" s="405"/>
      <c r="BMJ74" s="405"/>
      <c r="BMK74" s="405"/>
      <c r="BML74" s="405"/>
      <c r="BMM74" s="405"/>
      <c r="BMN74" s="405"/>
      <c r="BMO74" s="405"/>
      <c r="BMP74" s="405"/>
      <c r="BMQ74" s="405"/>
      <c r="BMR74" s="405"/>
      <c r="BMS74" s="405"/>
      <c r="BMT74" s="405"/>
      <c r="BMU74" s="405"/>
      <c r="BMV74" s="405"/>
      <c r="BMW74" s="405"/>
      <c r="BMX74" s="405"/>
      <c r="BMY74" s="405"/>
      <c r="BMZ74" s="405"/>
      <c r="BNA74" s="405"/>
      <c r="BNB74" s="405"/>
      <c r="BNC74" s="405"/>
      <c r="BND74" s="405"/>
      <c r="BNE74" s="405"/>
      <c r="BNF74" s="405"/>
      <c r="BNG74" s="405"/>
      <c r="BNH74" s="405"/>
      <c r="BNI74" s="405"/>
      <c r="BNJ74" s="405"/>
      <c r="BNK74" s="405"/>
      <c r="BNL74" s="405"/>
      <c r="BNM74" s="405"/>
      <c r="BNN74" s="405"/>
      <c r="BNO74" s="405"/>
      <c r="BNP74" s="405"/>
      <c r="BNQ74" s="405"/>
      <c r="BNR74" s="405"/>
      <c r="BNS74" s="405"/>
      <c r="BNT74" s="405"/>
      <c r="BNU74" s="405"/>
      <c r="BNV74" s="405"/>
      <c r="BNW74" s="405"/>
      <c r="BNX74" s="405"/>
      <c r="BNY74" s="405"/>
      <c r="BNZ74" s="405"/>
      <c r="BOA74" s="405"/>
      <c r="BOB74" s="405"/>
      <c r="BOC74" s="405"/>
      <c r="BOD74" s="405"/>
      <c r="BOE74" s="405"/>
      <c r="BOF74" s="405"/>
      <c r="BOG74" s="405"/>
      <c r="BOH74" s="405"/>
      <c r="BOI74" s="405"/>
      <c r="BOJ74" s="405"/>
      <c r="BOK74" s="405"/>
      <c r="BOL74" s="405"/>
      <c r="BOM74" s="405"/>
      <c r="BON74" s="405"/>
      <c r="BOO74" s="405"/>
      <c r="BOP74" s="405"/>
      <c r="BOQ74" s="405"/>
      <c r="BOR74" s="405"/>
      <c r="BOS74" s="405"/>
      <c r="BOT74" s="405"/>
      <c r="BOU74" s="405"/>
      <c r="BOV74" s="405"/>
      <c r="BOW74" s="405"/>
      <c r="BOX74" s="405"/>
      <c r="BOY74" s="405"/>
      <c r="BOZ74" s="405"/>
      <c r="BPA74" s="405"/>
      <c r="BPB74" s="405"/>
      <c r="BPC74" s="405"/>
      <c r="BPD74" s="405"/>
      <c r="BPE74" s="405"/>
      <c r="BPF74" s="405"/>
      <c r="BPG74" s="405"/>
      <c r="BPH74" s="405"/>
      <c r="BPI74" s="405"/>
      <c r="BPJ74" s="405"/>
      <c r="BPK74" s="405"/>
      <c r="BPL74" s="405"/>
      <c r="BPM74" s="405"/>
      <c r="BPN74" s="405"/>
      <c r="BPO74" s="405"/>
      <c r="BPP74" s="405"/>
      <c r="BPQ74" s="405"/>
      <c r="BPR74" s="405"/>
      <c r="BPS74" s="405"/>
      <c r="BPT74" s="405"/>
      <c r="BPU74" s="405"/>
      <c r="BPV74" s="405"/>
      <c r="BPW74" s="405"/>
      <c r="BPX74" s="405"/>
      <c r="BPY74" s="405"/>
      <c r="BPZ74" s="405"/>
      <c r="BQA74" s="405"/>
      <c r="BQB74" s="405"/>
      <c r="BQC74" s="405"/>
      <c r="BQD74" s="405"/>
      <c r="BQE74" s="405"/>
      <c r="BQF74" s="405"/>
      <c r="BQG74" s="405"/>
      <c r="BQH74" s="405"/>
      <c r="BQI74" s="405"/>
      <c r="BQJ74" s="405"/>
      <c r="BQK74" s="405"/>
      <c r="BQL74" s="405"/>
      <c r="BQM74" s="405"/>
      <c r="BQN74" s="405"/>
      <c r="BQO74" s="405"/>
      <c r="BQP74" s="405"/>
      <c r="BQQ74" s="405"/>
      <c r="BQR74" s="405"/>
      <c r="BQS74" s="405"/>
      <c r="BQT74" s="405"/>
      <c r="BQU74" s="405"/>
      <c r="BQV74" s="405"/>
      <c r="BQW74" s="405"/>
      <c r="BQX74" s="405"/>
      <c r="BQY74" s="405"/>
      <c r="BQZ74" s="405"/>
      <c r="BRA74" s="405"/>
      <c r="BRB74" s="405"/>
      <c r="BRC74" s="405"/>
      <c r="BRD74" s="405"/>
      <c r="BRE74" s="405"/>
      <c r="BRF74" s="405"/>
      <c r="BRG74" s="405"/>
      <c r="BRH74" s="405"/>
      <c r="BRI74" s="405"/>
      <c r="BRJ74" s="405"/>
      <c r="BRK74" s="405"/>
      <c r="BRL74" s="405"/>
      <c r="BRM74" s="405"/>
      <c r="BRN74" s="405"/>
      <c r="BRO74" s="405"/>
      <c r="BRP74" s="405"/>
      <c r="BRQ74" s="405"/>
      <c r="BRR74" s="405"/>
      <c r="BRS74" s="405"/>
      <c r="BRT74" s="405"/>
      <c r="BRU74" s="405"/>
      <c r="BRV74" s="405"/>
      <c r="BRW74" s="405"/>
      <c r="BRX74" s="405"/>
      <c r="BRY74" s="405"/>
      <c r="BRZ74" s="405"/>
      <c r="BSA74" s="405"/>
      <c r="BSB74" s="405"/>
      <c r="BSC74" s="405"/>
      <c r="BSD74" s="405"/>
      <c r="BSE74" s="405"/>
      <c r="BSF74" s="405"/>
      <c r="BSG74" s="405"/>
      <c r="BSH74" s="405"/>
      <c r="BSI74" s="405"/>
      <c r="BSJ74" s="405"/>
      <c r="BSK74" s="405"/>
      <c r="BSL74" s="405"/>
      <c r="BSM74" s="405"/>
      <c r="BSN74" s="405"/>
      <c r="BSO74" s="405"/>
      <c r="BSP74" s="405"/>
      <c r="BSQ74" s="405"/>
      <c r="BSR74" s="405"/>
      <c r="BSS74" s="405"/>
      <c r="BST74" s="405"/>
      <c r="BSU74" s="405"/>
      <c r="BSV74" s="405"/>
      <c r="BSW74" s="405"/>
      <c r="BSX74" s="405"/>
      <c r="BSY74" s="405"/>
      <c r="BSZ74" s="405"/>
      <c r="BTA74" s="405"/>
      <c r="BTB74" s="405"/>
      <c r="BTC74" s="405"/>
      <c r="BTD74" s="405"/>
      <c r="BTE74" s="405"/>
      <c r="BTF74" s="405"/>
      <c r="BTG74" s="405"/>
      <c r="BTH74" s="405"/>
      <c r="BTI74" s="405"/>
      <c r="BTJ74" s="405"/>
      <c r="BTK74" s="405"/>
      <c r="BTL74" s="405"/>
      <c r="BTM74" s="405"/>
      <c r="BTN74" s="405"/>
      <c r="BTO74" s="405"/>
      <c r="BTP74" s="405"/>
      <c r="BTQ74" s="405"/>
      <c r="BTR74" s="405"/>
      <c r="BTS74" s="405"/>
      <c r="BTT74" s="405"/>
      <c r="BTU74" s="405"/>
      <c r="BTV74" s="405"/>
      <c r="BTW74" s="405"/>
      <c r="BTX74" s="405"/>
      <c r="BTY74" s="405"/>
      <c r="BTZ74" s="405"/>
      <c r="BUA74" s="405"/>
      <c r="BUB74" s="405"/>
      <c r="BUC74" s="405"/>
      <c r="BUD74" s="405"/>
      <c r="BUE74" s="405"/>
      <c r="BUF74" s="405"/>
      <c r="BUG74" s="405"/>
      <c r="BUH74" s="405"/>
      <c r="BUI74" s="405"/>
      <c r="BUJ74" s="405"/>
      <c r="BUK74" s="405"/>
      <c r="BUL74" s="405"/>
      <c r="BUM74" s="405"/>
      <c r="BUN74" s="405"/>
      <c r="BUO74" s="405"/>
      <c r="BUP74" s="405"/>
      <c r="BUQ74" s="405"/>
      <c r="BUR74" s="405"/>
      <c r="BUS74" s="405"/>
      <c r="BUT74" s="405"/>
      <c r="BUU74" s="405"/>
      <c r="BUV74" s="405"/>
      <c r="BUW74" s="405"/>
      <c r="BUX74" s="405"/>
      <c r="BUY74" s="405"/>
      <c r="BUZ74" s="405"/>
      <c r="BVA74" s="405"/>
      <c r="BVB74" s="405"/>
      <c r="BVC74" s="405"/>
      <c r="BVD74" s="405"/>
      <c r="BVE74" s="405"/>
      <c r="BVF74" s="405"/>
      <c r="BVG74" s="405"/>
      <c r="BVH74" s="405"/>
      <c r="BVI74" s="405"/>
      <c r="BVJ74" s="405"/>
      <c r="BVK74" s="405"/>
      <c r="BVL74" s="405"/>
      <c r="BVM74" s="405"/>
      <c r="BVN74" s="405"/>
      <c r="BVO74" s="405"/>
      <c r="BVP74" s="405"/>
      <c r="BVQ74" s="405"/>
      <c r="BVR74" s="405"/>
      <c r="BVS74" s="405"/>
      <c r="BVT74" s="405"/>
      <c r="BVU74" s="405"/>
      <c r="BVV74" s="405"/>
      <c r="BVW74" s="405"/>
      <c r="BVX74" s="405"/>
      <c r="BVY74" s="405"/>
      <c r="BVZ74" s="405"/>
      <c r="BWA74" s="405"/>
      <c r="BWB74" s="405"/>
      <c r="BWC74" s="405"/>
      <c r="BWD74" s="405"/>
      <c r="BWE74" s="405"/>
      <c r="BWF74" s="405"/>
      <c r="BWG74" s="405"/>
      <c r="BWH74" s="405"/>
      <c r="BWI74" s="405"/>
      <c r="BWJ74" s="405"/>
      <c r="BWK74" s="405"/>
      <c r="BWL74" s="405"/>
      <c r="BWM74" s="405"/>
      <c r="BWN74" s="405"/>
      <c r="BWO74" s="405"/>
      <c r="BWP74" s="405"/>
      <c r="BWQ74" s="405"/>
      <c r="BWR74" s="405"/>
      <c r="BWS74" s="405"/>
      <c r="BWT74" s="405"/>
      <c r="BWU74" s="405"/>
      <c r="BWV74" s="405"/>
      <c r="BWW74" s="405"/>
      <c r="BWX74" s="405"/>
      <c r="BWY74" s="405"/>
      <c r="BWZ74" s="405"/>
      <c r="BXA74" s="405"/>
      <c r="BXB74" s="405"/>
      <c r="BXC74" s="405"/>
      <c r="BXD74" s="405"/>
      <c r="BXE74" s="405"/>
      <c r="BXF74" s="405"/>
      <c r="BXG74" s="405"/>
      <c r="BXH74" s="405"/>
      <c r="BXI74" s="405"/>
      <c r="BXJ74" s="405"/>
      <c r="BXK74" s="405"/>
      <c r="BXL74" s="405"/>
      <c r="BXM74" s="405"/>
      <c r="BXN74" s="405"/>
      <c r="BXO74" s="405"/>
      <c r="BXP74" s="405"/>
      <c r="BXQ74" s="405"/>
      <c r="BXR74" s="405"/>
      <c r="BXS74" s="405"/>
      <c r="BXT74" s="405"/>
      <c r="BXU74" s="405"/>
      <c r="BXV74" s="405"/>
      <c r="BXW74" s="405"/>
      <c r="BXX74" s="405"/>
      <c r="BXY74" s="405"/>
      <c r="BXZ74" s="405"/>
      <c r="BYA74" s="405"/>
      <c r="BYB74" s="405"/>
      <c r="BYC74" s="405"/>
      <c r="BYD74" s="405"/>
      <c r="BYE74" s="405"/>
      <c r="BYF74" s="405"/>
      <c r="BYG74" s="405"/>
      <c r="BYH74" s="405"/>
      <c r="BYI74" s="405"/>
      <c r="BYJ74" s="405"/>
      <c r="BYK74" s="405"/>
      <c r="BYL74" s="405"/>
      <c r="BYM74" s="405"/>
      <c r="BYN74" s="405"/>
      <c r="BYO74" s="405"/>
      <c r="BYP74" s="405"/>
      <c r="BYQ74" s="405"/>
      <c r="BYR74" s="405"/>
      <c r="BYS74" s="405"/>
      <c r="BYT74" s="405"/>
      <c r="BYU74" s="405"/>
      <c r="BYV74" s="405"/>
      <c r="BYW74" s="405"/>
      <c r="BYX74" s="405"/>
      <c r="BYY74" s="405"/>
      <c r="BYZ74" s="405"/>
      <c r="BZA74" s="405"/>
      <c r="BZB74" s="405"/>
      <c r="BZC74" s="405"/>
      <c r="BZD74" s="405"/>
      <c r="BZE74" s="405"/>
      <c r="BZF74" s="405"/>
      <c r="BZG74" s="405"/>
      <c r="BZH74" s="405"/>
      <c r="BZI74" s="405"/>
      <c r="BZJ74" s="405"/>
      <c r="BZK74" s="405"/>
      <c r="BZL74" s="405"/>
      <c r="BZM74" s="405"/>
      <c r="BZN74" s="405"/>
      <c r="BZO74" s="405"/>
      <c r="BZP74" s="405"/>
      <c r="BZQ74" s="405"/>
      <c r="BZR74" s="405"/>
      <c r="BZS74" s="405"/>
      <c r="BZT74" s="405"/>
      <c r="BZU74" s="405"/>
      <c r="BZV74" s="405"/>
      <c r="BZW74" s="405"/>
      <c r="BZX74" s="405"/>
      <c r="BZY74" s="405"/>
      <c r="BZZ74" s="405"/>
      <c r="CAA74" s="405"/>
      <c r="CAB74" s="405"/>
      <c r="CAC74" s="405"/>
      <c r="CAD74" s="405"/>
      <c r="CAE74" s="405"/>
      <c r="CAF74" s="405"/>
      <c r="CAG74" s="405"/>
      <c r="CAH74" s="405"/>
      <c r="CAI74" s="405"/>
      <c r="CAJ74" s="405"/>
      <c r="CAK74" s="405"/>
      <c r="CAL74" s="405"/>
      <c r="CAM74" s="405"/>
      <c r="CAN74" s="405"/>
      <c r="CAO74" s="405"/>
      <c r="CAP74" s="405"/>
      <c r="CAQ74" s="405"/>
      <c r="CAR74" s="405"/>
      <c r="CAS74" s="405"/>
      <c r="CAT74" s="405"/>
      <c r="CAU74" s="405"/>
      <c r="CAV74" s="405"/>
      <c r="CAW74" s="405"/>
      <c r="CAX74" s="405"/>
      <c r="CAY74" s="405"/>
      <c r="CAZ74" s="405"/>
      <c r="CBA74" s="405"/>
      <c r="CBB74" s="405"/>
      <c r="CBC74" s="405"/>
      <c r="CBD74" s="405"/>
      <c r="CBE74" s="405"/>
      <c r="CBF74" s="405"/>
      <c r="CBG74" s="405"/>
      <c r="CBH74" s="405"/>
      <c r="CBI74" s="405"/>
      <c r="CBJ74" s="405"/>
      <c r="CBK74" s="405"/>
      <c r="CBL74" s="405"/>
      <c r="CBM74" s="405"/>
      <c r="CBN74" s="405"/>
      <c r="CBO74" s="405"/>
      <c r="CBP74" s="405"/>
      <c r="CBQ74" s="405"/>
      <c r="CBR74" s="405"/>
      <c r="CBS74" s="405"/>
      <c r="CBT74" s="405"/>
      <c r="CBU74" s="405"/>
      <c r="CBV74" s="405"/>
      <c r="CBW74" s="405"/>
      <c r="CBX74" s="405"/>
      <c r="CBY74" s="405"/>
      <c r="CBZ74" s="405"/>
      <c r="CCA74" s="405"/>
      <c r="CCB74" s="405"/>
      <c r="CCC74" s="405"/>
      <c r="CCD74" s="405"/>
      <c r="CCE74" s="405"/>
      <c r="CCF74" s="405"/>
      <c r="CCG74" s="405"/>
      <c r="CCH74" s="405"/>
      <c r="CCI74" s="405"/>
      <c r="CCJ74" s="405"/>
      <c r="CCK74" s="405"/>
      <c r="CCL74" s="405"/>
      <c r="CCM74" s="405"/>
      <c r="CCN74" s="405"/>
      <c r="CCO74" s="405"/>
      <c r="CCP74" s="405"/>
      <c r="CCQ74" s="405"/>
      <c r="CCR74" s="405"/>
      <c r="CCS74" s="405"/>
      <c r="CCT74" s="405"/>
      <c r="CCU74" s="405"/>
      <c r="CCV74" s="405"/>
      <c r="CCW74" s="405"/>
      <c r="CCX74" s="405"/>
      <c r="CCY74" s="405"/>
      <c r="CCZ74" s="405"/>
      <c r="CDA74" s="405"/>
      <c r="CDB74" s="405"/>
      <c r="CDC74" s="405"/>
      <c r="CDD74" s="405"/>
      <c r="CDE74" s="405"/>
      <c r="CDF74" s="405"/>
      <c r="CDG74" s="405"/>
      <c r="CDH74" s="405"/>
      <c r="CDI74" s="405"/>
      <c r="CDJ74" s="405"/>
      <c r="CDK74" s="405"/>
      <c r="CDL74" s="405"/>
      <c r="CDM74" s="405"/>
      <c r="CDN74" s="405"/>
      <c r="CDO74" s="405"/>
      <c r="CDP74" s="405"/>
      <c r="CDQ74" s="405"/>
      <c r="CDR74" s="405"/>
      <c r="CDS74" s="405"/>
      <c r="CDT74" s="405"/>
      <c r="CDU74" s="405"/>
      <c r="CDV74" s="405"/>
      <c r="CDW74" s="405"/>
      <c r="CDX74" s="405"/>
      <c r="CDY74" s="405"/>
      <c r="CDZ74" s="405"/>
      <c r="CEA74" s="405"/>
      <c r="CEB74" s="405"/>
      <c r="CEC74" s="405"/>
      <c r="CED74" s="405"/>
      <c r="CEE74" s="405"/>
      <c r="CEF74" s="405"/>
      <c r="CEG74" s="405"/>
      <c r="CEH74" s="405"/>
      <c r="CEI74" s="405"/>
      <c r="CEJ74" s="405"/>
      <c r="CEK74" s="405"/>
      <c r="CEL74" s="405"/>
      <c r="CEM74" s="405"/>
      <c r="CEN74" s="405"/>
      <c r="CEO74" s="405"/>
      <c r="CEP74" s="405"/>
      <c r="CEQ74" s="405"/>
      <c r="CER74" s="405"/>
      <c r="CES74" s="405"/>
      <c r="CET74" s="405"/>
      <c r="CEU74" s="405"/>
      <c r="CEV74" s="405"/>
      <c r="CEW74" s="405"/>
      <c r="CEX74" s="405"/>
      <c r="CEY74" s="405"/>
      <c r="CEZ74" s="405"/>
      <c r="CFA74" s="405"/>
      <c r="CFB74" s="405"/>
      <c r="CFC74" s="405"/>
      <c r="CFD74" s="405"/>
      <c r="CFE74" s="405"/>
      <c r="CFF74" s="405"/>
      <c r="CFG74" s="405"/>
      <c r="CFH74" s="405"/>
      <c r="CFI74" s="405"/>
      <c r="CFJ74" s="405"/>
      <c r="CFK74" s="405"/>
      <c r="CFL74" s="405"/>
      <c r="CFM74" s="405"/>
      <c r="CFN74" s="405"/>
      <c r="CFO74" s="405"/>
      <c r="CFP74" s="405"/>
      <c r="CFQ74" s="405"/>
      <c r="CFR74" s="405"/>
      <c r="CFS74" s="405"/>
      <c r="CFT74" s="405"/>
      <c r="CFU74" s="405"/>
      <c r="CFV74" s="405"/>
      <c r="CFW74" s="405"/>
      <c r="CFX74" s="405"/>
      <c r="CFY74" s="405"/>
      <c r="CFZ74" s="405"/>
      <c r="CGA74" s="405"/>
      <c r="CGB74" s="405"/>
      <c r="CGC74" s="405"/>
      <c r="CGD74" s="405"/>
      <c r="CGE74" s="405"/>
      <c r="CGF74" s="405"/>
      <c r="CGG74" s="405"/>
      <c r="CGH74" s="405"/>
      <c r="CGI74" s="405"/>
      <c r="CGJ74" s="405"/>
      <c r="CGK74" s="405"/>
      <c r="CGL74" s="405"/>
      <c r="CGM74" s="405"/>
      <c r="CGN74" s="405"/>
      <c r="CGO74" s="405"/>
      <c r="CGP74" s="405"/>
      <c r="CGQ74" s="405"/>
      <c r="CGR74" s="405"/>
      <c r="CGS74" s="405"/>
      <c r="CGT74" s="405"/>
      <c r="CGU74" s="405"/>
      <c r="CGV74" s="405"/>
      <c r="CGW74" s="405"/>
      <c r="CGX74" s="405"/>
      <c r="CGY74" s="405"/>
      <c r="CGZ74" s="405"/>
      <c r="CHA74" s="405"/>
      <c r="CHB74" s="405"/>
      <c r="CHC74" s="405"/>
      <c r="CHD74" s="405"/>
      <c r="CHE74" s="405"/>
      <c r="CHF74" s="405"/>
      <c r="CHG74" s="405"/>
      <c r="CHH74" s="405"/>
      <c r="CHI74" s="405"/>
      <c r="CHJ74" s="405"/>
      <c r="CHK74" s="405"/>
      <c r="CHL74" s="405"/>
      <c r="CHM74" s="405"/>
      <c r="CHN74" s="405"/>
      <c r="CHO74" s="405"/>
      <c r="CHP74" s="405"/>
      <c r="CHQ74" s="405"/>
      <c r="CHR74" s="405"/>
      <c r="CHS74" s="405"/>
      <c r="CHT74" s="405"/>
      <c r="CHU74" s="405"/>
      <c r="CHV74" s="405"/>
      <c r="CHW74" s="405"/>
      <c r="CHX74" s="405"/>
      <c r="CHY74" s="405"/>
      <c r="CHZ74" s="405"/>
      <c r="CIA74" s="405"/>
      <c r="CIB74" s="405"/>
      <c r="CIC74" s="405"/>
      <c r="CID74" s="405"/>
      <c r="CIE74" s="405"/>
      <c r="CIF74" s="405"/>
      <c r="CIG74" s="405"/>
      <c r="CIH74" s="405"/>
      <c r="CII74" s="405"/>
      <c r="CIJ74" s="405"/>
      <c r="CIK74" s="405"/>
      <c r="CIL74" s="405"/>
      <c r="CIM74" s="405"/>
      <c r="CIN74" s="405"/>
      <c r="CIO74" s="405"/>
      <c r="CIP74" s="405"/>
      <c r="CIQ74" s="405"/>
      <c r="CIR74" s="405"/>
      <c r="CIS74" s="405"/>
      <c r="CIT74" s="405"/>
      <c r="CIU74" s="405"/>
      <c r="CIV74" s="405"/>
      <c r="CIW74" s="405"/>
      <c r="CIX74" s="405"/>
      <c r="CIY74" s="405"/>
      <c r="CIZ74" s="405"/>
      <c r="CJA74" s="405"/>
      <c r="CJB74" s="405"/>
      <c r="CJC74" s="405"/>
      <c r="CJD74" s="405"/>
      <c r="CJE74" s="405"/>
      <c r="CJF74" s="405"/>
      <c r="CJG74" s="405"/>
      <c r="CJH74" s="405"/>
      <c r="CJI74" s="405"/>
      <c r="CJJ74" s="405"/>
      <c r="CJK74" s="405"/>
      <c r="CJL74" s="405"/>
      <c r="CJM74" s="405"/>
      <c r="CJN74" s="405"/>
      <c r="CJO74" s="405"/>
      <c r="CJP74" s="405"/>
      <c r="CJQ74" s="405"/>
      <c r="CJR74" s="405"/>
      <c r="CJS74" s="405"/>
      <c r="CJT74" s="405"/>
      <c r="CJU74" s="405"/>
      <c r="CJV74" s="405"/>
      <c r="CJW74" s="405"/>
      <c r="CJX74" s="405"/>
      <c r="CJY74" s="405"/>
      <c r="CJZ74" s="405"/>
      <c r="CKA74" s="405"/>
      <c r="CKB74" s="405"/>
      <c r="CKC74" s="405"/>
      <c r="CKD74" s="405"/>
      <c r="CKE74" s="405"/>
      <c r="CKF74" s="405"/>
      <c r="CKG74" s="405"/>
      <c r="CKH74" s="405"/>
      <c r="CKI74" s="405"/>
      <c r="CKJ74" s="405"/>
      <c r="CKK74" s="405"/>
      <c r="CKL74" s="405"/>
      <c r="CKM74" s="405"/>
      <c r="CKN74" s="405"/>
      <c r="CKO74" s="405"/>
      <c r="CKP74" s="405"/>
      <c r="CKQ74" s="405"/>
      <c r="CKR74" s="405"/>
      <c r="CKS74" s="405"/>
      <c r="CKT74" s="405"/>
      <c r="CKU74" s="405"/>
      <c r="CKV74" s="405"/>
      <c r="CKW74" s="405"/>
      <c r="CKX74" s="405"/>
      <c r="CKY74" s="405"/>
      <c r="CKZ74" s="405"/>
      <c r="CLA74" s="405"/>
      <c r="CLB74" s="405"/>
      <c r="CLC74" s="405"/>
      <c r="CLD74" s="405"/>
      <c r="CLE74" s="405"/>
      <c r="CLF74" s="405"/>
      <c r="CLG74" s="405"/>
      <c r="CLH74" s="405"/>
      <c r="CLI74" s="405"/>
      <c r="CLJ74" s="405"/>
      <c r="CLK74" s="405"/>
      <c r="CLL74" s="405"/>
      <c r="CLM74" s="405"/>
      <c r="CLN74" s="405"/>
      <c r="CLO74" s="405"/>
      <c r="CLP74" s="405"/>
      <c r="CLQ74" s="405"/>
      <c r="CLR74" s="405"/>
      <c r="CLS74" s="405"/>
      <c r="CLT74" s="405"/>
      <c r="CLU74" s="405"/>
      <c r="CLV74" s="405"/>
      <c r="CLW74" s="405"/>
      <c r="CLX74" s="405"/>
      <c r="CLY74" s="405"/>
      <c r="CLZ74" s="405"/>
      <c r="CMA74" s="405"/>
      <c r="CMB74" s="405"/>
      <c r="CMC74" s="405"/>
      <c r="CMD74" s="405"/>
      <c r="CME74" s="405"/>
      <c r="CMF74" s="405"/>
      <c r="CMG74" s="405"/>
      <c r="CMH74" s="405"/>
      <c r="CMI74" s="405"/>
      <c r="CMJ74" s="405"/>
      <c r="CMK74" s="405"/>
      <c r="CML74" s="405"/>
      <c r="CMM74" s="405"/>
      <c r="CMN74" s="405"/>
      <c r="CMO74" s="405"/>
      <c r="CMP74" s="405"/>
      <c r="CMQ74" s="405"/>
      <c r="CMR74" s="405"/>
      <c r="CMS74" s="405"/>
      <c r="CMT74" s="405"/>
      <c r="CMU74" s="405"/>
      <c r="CMV74" s="405"/>
      <c r="CMW74" s="405"/>
      <c r="CMX74" s="405"/>
      <c r="CMY74" s="405"/>
      <c r="CMZ74" s="405"/>
      <c r="CNA74" s="405"/>
      <c r="CNB74" s="405"/>
      <c r="CNC74" s="405"/>
      <c r="CND74" s="405"/>
      <c r="CNE74" s="405"/>
      <c r="CNF74" s="405"/>
      <c r="CNG74" s="405"/>
      <c r="CNH74" s="405"/>
      <c r="CNI74" s="405"/>
      <c r="CNJ74" s="405"/>
      <c r="CNK74" s="405"/>
      <c r="CNL74" s="405"/>
      <c r="CNM74" s="405"/>
      <c r="CNN74" s="405"/>
      <c r="CNO74" s="405"/>
      <c r="CNP74" s="405"/>
      <c r="CNQ74" s="405"/>
      <c r="CNR74" s="405"/>
      <c r="CNS74" s="405"/>
      <c r="CNT74" s="405"/>
      <c r="CNU74" s="405"/>
      <c r="CNV74" s="405"/>
      <c r="CNW74" s="405"/>
      <c r="CNX74" s="405"/>
      <c r="CNY74" s="405"/>
      <c r="CNZ74" s="405"/>
      <c r="COA74" s="405"/>
      <c r="COB74" s="405"/>
      <c r="COC74" s="405"/>
      <c r="COD74" s="405"/>
      <c r="COE74" s="405"/>
      <c r="COF74" s="405"/>
      <c r="COG74" s="405"/>
      <c r="COH74" s="405"/>
      <c r="COI74" s="405"/>
      <c r="COJ74" s="405"/>
      <c r="COK74" s="405"/>
      <c r="COL74" s="405"/>
      <c r="COM74" s="405"/>
      <c r="CON74" s="405"/>
      <c r="COO74" s="405"/>
      <c r="COP74" s="405"/>
      <c r="COQ74" s="405"/>
      <c r="COR74" s="405"/>
      <c r="COS74" s="405"/>
      <c r="COT74" s="405"/>
      <c r="COU74" s="405"/>
      <c r="COV74" s="405"/>
      <c r="COW74" s="405"/>
      <c r="COX74" s="405"/>
      <c r="COY74" s="405"/>
      <c r="COZ74" s="405"/>
      <c r="CPA74" s="405"/>
      <c r="CPB74" s="405"/>
      <c r="CPC74" s="405"/>
      <c r="CPD74" s="405"/>
      <c r="CPE74" s="405"/>
      <c r="CPF74" s="405"/>
      <c r="CPG74" s="405"/>
      <c r="CPH74" s="405"/>
      <c r="CPI74" s="405"/>
      <c r="CPJ74" s="405"/>
      <c r="CPK74" s="405"/>
      <c r="CPL74" s="405"/>
      <c r="CPM74" s="405"/>
      <c r="CPN74" s="405"/>
      <c r="CPO74" s="405"/>
      <c r="CPP74" s="405"/>
      <c r="CPQ74" s="405"/>
      <c r="CPR74" s="405"/>
      <c r="CPS74" s="405"/>
      <c r="CPT74" s="405"/>
      <c r="CPU74" s="405"/>
      <c r="CPV74" s="405"/>
      <c r="CPW74" s="405"/>
      <c r="CPX74" s="405"/>
      <c r="CPY74" s="405"/>
      <c r="CPZ74" s="405"/>
      <c r="CQA74" s="405"/>
      <c r="CQB74" s="405"/>
      <c r="CQC74" s="405"/>
      <c r="CQD74" s="405"/>
      <c r="CQE74" s="405"/>
      <c r="CQF74" s="405"/>
      <c r="CQG74" s="405"/>
      <c r="CQH74" s="405"/>
      <c r="CQI74" s="405"/>
      <c r="CQJ74" s="405"/>
      <c r="CQK74" s="405"/>
      <c r="CQL74" s="405"/>
      <c r="CQM74" s="405"/>
      <c r="CQN74" s="405"/>
      <c r="CQO74" s="405"/>
      <c r="CQP74" s="405"/>
      <c r="CQQ74" s="405"/>
      <c r="CQR74" s="405"/>
      <c r="CQS74" s="405"/>
      <c r="CQT74" s="405"/>
      <c r="CQU74" s="405"/>
      <c r="CQV74" s="405"/>
      <c r="CQW74" s="405"/>
      <c r="CQX74" s="405"/>
      <c r="CQY74" s="405"/>
      <c r="CQZ74" s="405"/>
      <c r="CRA74" s="405"/>
      <c r="CRB74" s="405"/>
      <c r="CRC74" s="405"/>
      <c r="CRD74" s="405"/>
      <c r="CRE74" s="405"/>
      <c r="CRF74" s="405"/>
      <c r="CRG74" s="405"/>
      <c r="CRH74" s="405"/>
      <c r="CRI74" s="405"/>
      <c r="CRJ74" s="405"/>
      <c r="CRK74" s="405"/>
      <c r="CRL74" s="405"/>
      <c r="CRM74" s="405"/>
      <c r="CRN74" s="405"/>
      <c r="CRO74" s="405"/>
      <c r="CRP74" s="405"/>
      <c r="CRQ74" s="405"/>
      <c r="CRR74" s="405"/>
      <c r="CRS74" s="405"/>
      <c r="CRT74" s="405"/>
      <c r="CRU74" s="405"/>
      <c r="CRV74" s="405"/>
      <c r="CRW74" s="405"/>
      <c r="CRX74" s="405"/>
      <c r="CRY74" s="405"/>
      <c r="CRZ74" s="405"/>
      <c r="CSA74" s="405"/>
      <c r="CSB74" s="405"/>
      <c r="CSC74" s="405"/>
      <c r="CSD74" s="405"/>
      <c r="CSE74" s="405"/>
      <c r="CSF74" s="405"/>
      <c r="CSG74" s="405"/>
      <c r="CSH74" s="405"/>
      <c r="CSI74" s="405"/>
      <c r="CSJ74" s="405"/>
      <c r="CSK74" s="405"/>
      <c r="CSL74" s="405"/>
      <c r="CSM74" s="405"/>
      <c r="CSN74" s="405"/>
      <c r="CSO74" s="405"/>
      <c r="CSP74" s="405"/>
      <c r="CSQ74" s="405"/>
      <c r="CSR74" s="405"/>
      <c r="CSS74" s="405"/>
      <c r="CST74" s="405"/>
      <c r="CSU74" s="405"/>
      <c r="CSV74" s="405"/>
      <c r="CSW74" s="405"/>
      <c r="CSX74" s="405"/>
      <c r="CSY74" s="405"/>
      <c r="CSZ74" s="405"/>
      <c r="CTA74" s="405"/>
      <c r="CTB74" s="405"/>
      <c r="CTC74" s="405"/>
      <c r="CTD74" s="405"/>
      <c r="CTE74" s="405"/>
      <c r="CTF74" s="405"/>
      <c r="CTG74" s="405"/>
      <c r="CTH74" s="405"/>
      <c r="CTI74" s="405"/>
      <c r="CTJ74" s="405"/>
      <c r="CTK74" s="405"/>
      <c r="CTL74" s="405"/>
      <c r="CTM74" s="405"/>
      <c r="CTN74" s="405"/>
      <c r="CTO74" s="405"/>
      <c r="CTP74" s="405"/>
      <c r="CTQ74" s="405"/>
      <c r="CTR74" s="405"/>
      <c r="CTS74" s="405"/>
      <c r="CTT74" s="405"/>
      <c r="CTU74" s="405"/>
      <c r="CTV74" s="405"/>
      <c r="CTW74" s="405"/>
      <c r="CTX74" s="405"/>
      <c r="CTY74" s="405"/>
      <c r="CTZ74" s="405"/>
      <c r="CUA74" s="405"/>
      <c r="CUB74" s="405"/>
      <c r="CUC74" s="405"/>
      <c r="CUD74" s="405"/>
      <c r="CUE74" s="405"/>
      <c r="CUF74" s="405"/>
      <c r="CUG74" s="405"/>
      <c r="CUH74" s="405"/>
      <c r="CUI74" s="405"/>
      <c r="CUJ74" s="405"/>
      <c r="CUK74" s="405"/>
      <c r="CUL74" s="405"/>
      <c r="CUM74" s="405"/>
      <c r="CUN74" s="405"/>
      <c r="CUO74" s="405"/>
      <c r="CUP74" s="405"/>
      <c r="CUQ74" s="405"/>
      <c r="CUR74" s="405"/>
      <c r="CUS74" s="405"/>
      <c r="CUT74" s="405"/>
      <c r="CUU74" s="405"/>
      <c r="CUV74" s="405"/>
      <c r="CUW74" s="405"/>
      <c r="CUX74" s="405"/>
      <c r="CUY74" s="405"/>
      <c r="CUZ74" s="405"/>
      <c r="CVA74" s="405"/>
      <c r="CVB74" s="405"/>
      <c r="CVC74" s="405"/>
      <c r="CVD74" s="405"/>
      <c r="CVE74" s="405"/>
      <c r="CVF74" s="405"/>
      <c r="CVG74" s="405"/>
      <c r="CVH74" s="405"/>
      <c r="CVI74" s="405"/>
      <c r="CVJ74" s="405"/>
      <c r="CVK74" s="405"/>
      <c r="CVL74" s="405"/>
      <c r="CVM74" s="405"/>
      <c r="CVN74" s="405"/>
      <c r="CVO74" s="405"/>
      <c r="CVP74" s="405"/>
      <c r="CVQ74" s="405"/>
      <c r="CVR74" s="405"/>
      <c r="CVS74" s="405"/>
      <c r="CVT74" s="405"/>
      <c r="CVU74" s="405"/>
      <c r="CVV74" s="405"/>
      <c r="CVW74" s="405"/>
      <c r="CVX74" s="405"/>
      <c r="CVY74" s="405"/>
      <c r="CVZ74" s="405"/>
      <c r="CWA74" s="405"/>
      <c r="CWB74" s="405"/>
      <c r="CWC74" s="405"/>
      <c r="CWD74" s="405"/>
      <c r="CWE74" s="405"/>
      <c r="CWF74" s="405"/>
      <c r="CWG74" s="405"/>
      <c r="CWH74" s="405"/>
      <c r="CWI74" s="405"/>
      <c r="CWJ74" s="405"/>
      <c r="CWK74" s="405"/>
      <c r="CWL74" s="405"/>
      <c r="CWM74" s="405"/>
      <c r="CWN74" s="405"/>
      <c r="CWO74" s="405"/>
      <c r="CWP74" s="405"/>
      <c r="CWQ74" s="405"/>
      <c r="CWR74" s="405"/>
      <c r="CWS74" s="405"/>
      <c r="CWT74" s="405"/>
      <c r="CWU74" s="405"/>
      <c r="CWV74" s="405"/>
      <c r="CWW74" s="405"/>
      <c r="CWX74" s="405"/>
      <c r="CWY74" s="405"/>
      <c r="CWZ74" s="405"/>
      <c r="CXA74" s="405"/>
      <c r="CXB74" s="405"/>
      <c r="CXC74" s="405"/>
      <c r="CXD74" s="405"/>
      <c r="CXE74" s="405"/>
      <c r="CXF74" s="405"/>
      <c r="CXG74" s="405"/>
      <c r="CXH74" s="405"/>
      <c r="CXI74" s="405"/>
      <c r="CXJ74" s="405"/>
      <c r="CXK74" s="405"/>
      <c r="CXL74" s="405"/>
      <c r="CXM74" s="405"/>
      <c r="CXN74" s="405"/>
      <c r="CXO74" s="405"/>
      <c r="CXP74" s="405"/>
      <c r="CXQ74" s="405"/>
      <c r="CXR74" s="405"/>
      <c r="CXS74" s="405"/>
      <c r="CXT74" s="405"/>
      <c r="CXU74" s="405"/>
      <c r="CXV74" s="405"/>
      <c r="CXW74" s="405"/>
      <c r="CXX74" s="405"/>
      <c r="CXY74" s="405"/>
      <c r="CXZ74" s="405"/>
      <c r="CYA74" s="405"/>
      <c r="CYB74" s="405"/>
      <c r="CYC74" s="405"/>
      <c r="CYD74" s="405"/>
      <c r="CYE74" s="405"/>
      <c r="CYF74" s="405"/>
      <c r="CYG74" s="405"/>
      <c r="CYH74" s="405"/>
      <c r="CYI74" s="405"/>
      <c r="CYJ74" s="405"/>
      <c r="CYK74" s="405"/>
      <c r="CYL74" s="405"/>
      <c r="CYM74" s="405"/>
      <c r="CYN74" s="405"/>
      <c r="CYO74" s="405"/>
      <c r="CYP74" s="405"/>
      <c r="CYQ74" s="405"/>
      <c r="CYR74" s="405"/>
      <c r="CYS74" s="405"/>
      <c r="CYT74" s="405"/>
      <c r="CYU74" s="405"/>
      <c r="CYV74" s="405"/>
      <c r="CYW74" s="405"/>
      <c r="CYX74" s="405"/>
      <c r="CYY74" s="405"/>
      <c r="CYZ74" s="405"/>
      <c r="CZA74" s="405"/>
      <c r="CZB74" s="405"/>
      <c r="CZC74" s="405"/>
      <c r="CZD74" s="405"/>
      <c r="CZE74" s="405"/>
      <c r="CZF74" s="405"/>
      <c r="CZG74" s="405"/>
      <c r="CZH74" s="405"/>
      <c r="CZI74" s="405"/>
      <c r="CZJ74" s="405"/>
      <c r="CZK74" s="405"/>
      <c r="CZL74" s="405"/>
      <c r="CZM74" s="405"/>
      <c r="CZN74" s="405"/>
      <c r="CZO74" s="405"/>
      <c r="CZP74" s="405"/>
      <c r="CZQ74" s="405"/>
      <c r="CZR74" s="405"/>
      <c r="CZS74" s="405"/>
      <c r="CZT74" s="405"/>
      <c r="CZU74" s="405"/>
      <c r="CZV74" s="405"/>
      <c r="CZW74" s="405"/>
      <c r="CZX74" s="405"/>
      <c r="CZY74" s="405"/>
      <c r="CZZ74" s="405"/>
      <c r="DAA74" s="405"/>
      <c r="DAB74" s="405"/>
      <c r="DAC74" s="405"/>
      <c r="DAD74" s="405"/>
      <c r="DAE74" s="405"/>
      <c r="DAF74" s="405"/>
      <c r="DAG74" s="405"/>
      <c r="DAH74" s="405"/>
      <c r="DAI74" s="405"/>
      <c r="DAJ74" s="405"/>
      <c r="DAK74" s="405"/>
      <c r="DAL74" s="405"/>
      <c r="DAM74" s="405"/>
      <c r="DAN74" s="405"/>
      <c r="DAO74" s="405"/>
      <c r="DAP74" s="405"/>
      <c r="DAQ74" s="405"/>
      <c r="DAR74" s="405"/>
      <c r="DAS74" s="405"/>
      <c r="DAT74" s="405"/>
      <c r="DAU74" s="405"/>
      <c r="DAV74" s="405"/>
      <c r="DAW74" s="405"/>
      <c r="DAX74" s="405"/>
      <c r="DAY74" s="405"/>
      <c r="DAZ74" s="405"/>
      <c r="DBA74" s="405"/>
      <c r="DBB74" s="405"/>
      <c r="DBC74" s="405"/>
      <c r="DBD74" s="405"/>
      <c r="DBE74" s="405"/>
      <c r="DBF74" s="405"/>
      <c r="DBG74" s="405"/>
      <c r="DBH74" s="405"/>
      <c r="DBI74" s="405"/>
      <c r="DBJ74" s="405"/>
      <c r="DBK74" s="405"/>
      <c r="DBL74" s="405"/>
      <c r="DBM74" s="405"/>
      <c r="DBN74" s="405"/>
      <c r="DBO74" s="405"/>
      <c r="DBP74" s="405"/>
      <c r="DBQ74" s="405"/>
      <c r="DBR74" s="405"/>
      <c r="DBS74" s="405"/>
      <c r="DBT74" s="405"/>
      <c r="DBU74" s="405"/>
      <c r="DBV74" s="405"/>
      <c r="DBW74" s="405"/>
      <c r="DBX74" s="405"/>
      <c r="DBY74" s="405"/>
      <c r="DBZ74" s="405"/>
      <c r="DCA74" s="405"/>
      <c r="DCB74" s="405"/>
      <c r="DCC74" s="405"/>
      <c r="DCD74" s="405"/>
      <c r="DCE74" s="405"/>
      <c r="DCF74" s="405"/>
      <c r="DCG74" s="405"/>
      <c r="DCH74" s="405"/>
      <c r="DCI74" s="405"/>
      <c r="DCJ74" s="405"/>
      <c r="DCK74" s="405"/>
      <c r="DCL74" s="405"/>
      <c r="DCM74" s="405"/>
      <c r="DCN74" s="405"/>
      <c r="DCO74" s="405"/>
      <c r="DCP74" s="405"/>
      <c r="DCQ74" s="405"/>
      <c r="DCR74" s="405"/>
      <c r="DCS74" s="405"/>
      <c r="DCT74" s="405"/>
      <c r="DCU74" s="405"/>
      <c r="DCV74" s="405"/>
      <c r="DCW74" s="405"/>
      <c r="DCX74" s="405"/>
      <c r="DCY74" s="405"/>
      <c r="DCZ74" s="405"/>
      <c r="DDA74" s="405"/>
      <c r="DDB74" s="405"/>
      <c r="DDC74" s="405"/>
      <c r="DDD74" s="405"/>
      <c r="DDE74" s="405"/>
      <c r="DDF74" s="405"/>
      <c r="DDG74" s="405"/>
      <c r="DDH74" s="405"/>
      <c r="DDI74" s="405"/>
      <c r="DDJ74" s="405"/>
      <c r="DDK74" s="405"/>
      <c r="DDL74" s="405"/>
      <c r="DDM74" s="405"/>
      <c r="DDN74" s="405"/>
      <c r="DDO74" s="405"/>
      <c r="DDP74" s="405"/>
      <c r="DDQ74" s="405"/>
      <c r="DDR74" s="405"/>
      <c r="DDS74" s="405"/>
      <c r="DDT74" s="405"/>
      <c r="DDU74" s="405"/>
      <c r="DDV74" s="405"/>
      <c r="DDW74" s="405"/>
      <c r="DDX74" s="405"/>
      <c r="DDY74" s="405"/>
      <c r="DDZ74" s="405"/>
      <c r="DEA74" s="405"/>
      <c r="DEB74" s="405"/>
      <c r="DEC74" s="405"/>
      <c r="DED74" s="405"/>
      <c r="DEE74" s="405"/>
      <c r="DEF74" s="405"/>
      <c r="DEG74" s="405"/>
      <c r="DEH74" s="405"/>
      <c r="DEI74" s="405"/>
      <c r="DEJ74" s="405"/>
      <c r="DEK74" s="405"/>
      <c r="DEL74" s="405"/>
      <c r="DEM74" s="405"/>
      <c r="DEN74" s="405"/>
      <c r="DEO74" s="405"/>
      <c r="DEP74" s="405"/>
      <c r="DEQ74" s="405"/>
      <c r="DER74" s="405"/>
      <c r="DES74" s="405"/>
      <c r="DET74" s="405"/>
      <c r="DEU74" s="405"/>
      <c r="DEV74" s="405"/>
      <c r="DEW74" s="405"/>
      <c r="DEX74" s="405"/>
      <c r="DEY74" s="405"/>
      <c r="DEZ74" s="405"/>
      <c r="DFA74" s="405"/>
      <c r="DFB74" s="405"/>
      <c r="DFC74" s="405"/>
      <c r="DFD74" s="405"/>
      <c r="DFE74" s="405"/>
      <c r="DFF74" s="405"/>
      <c r="DFG74" s="405"/>
      <c r="DFH74" s="405"/>
      <c r="DFI74" s="405"/>
      <c r="DFJ74" s="405"/>
      <c r="DFK74" s="405"/>
      <c r="DFL74" s="405"/>
      <c r="DFM74" s="405"/>
      <c r="DFN74" s="405"/>
      <c r="DFO74" s="405"/>
      <c r="DFP74" s="405"/>
      <c r="DFQ74" s="405"/>
      <c r="DFR74" s="405"/>
      <c r="DFS74" s="405"/>
      <c r="DFT74" s="405"/>
      <c r="DFU74" s="405"/>
      <c r="DFV74" s="405"/>
      <c r="DFW74" s="405"/>
      <c r="DFX74" s="405"/>
      <c r="DFY74" s="405"/>
      <c r="DFZ74" s="405"/>
      <c r="DGA74" s="405"/>
      <c r="DGB74" s="405"/>
      <c r="DGC74" s="405"/>
      <c r="DGD74" s="405"/>
      <c r="DGE74" s="405"/>
      <c r="DGF74" s="405"/>
      <c r="DGG74" s="405"/>
      <c r="DGH74" s="405"/>
      <c r="DGI74" s="405"/>
      <c r="DGJ74" s="405"/>
      <c r="DGK74" s="405"/>
      <c r="DGL74" s="405"/>
      <c r="DGM74" s="405"/>
      <c r="DGN74" s="405"/>
      <c r="DGO74" s="405"/>
      <c r="DGP74" s="405"/>
      <c r="DGQ74" s="405"/>
      <c r="DGR74" s="405"/>
      <c r="DGS74" s="405"/>
      <c r="DGT74" s="405"/>
      <c r="DGU74" s="405"/>
      <c r="DGV74" s="405"/>
      <c r="DGW74" s="405"/>
      <c r="DGX74" s="405"/>
      <c r="DGY74" s="405"/>
      <c r="DGZ74" s="405"/>
      <c r="DHA74" s="405"/>
      <c r="DHB74" s="405"/>
      <c r="DHC74" s="405"/>
      <c r="DHD74" s="405"/>
      <c r="DHE74" s="405"/>
      <c r="DHF74" s="405"/>
      <c r="DHG74" s="405"/>
      <c r="DHH74" s="405"/>
      <c r="DHI74" s="405"/>
      <c r="DHJ74" s="405"/>
      <c r="DHK74" s="405"/>
      <c r="DHL74" s="405"/>
      <c r="DHM74" s="405"/>
      <c r="DHN74" s="405"/>
      <c r="DHO74" s="405"/>
      <c r="DHP74" s="405"/>
      <c r="DHQ74" s="405"/>
      <c r="DHR74" s="405"/>
      <c r="DHS74" s="405"/>
      <c r="DHT74" s="405"/>
      <c r="DHU74" s="405"/>
      <c r="DHV74" s="405"/>
      <c r="DHW74" s="405"/>
      <c r="DHX74" s="405"/>
      <c r="DHY74" s="405"/>
      <c r="DHZ74" s="405"/>
      <c r="DIA74" s="405"/>
      <c r="DIB74" s="405"/>
      <c r="DIC74" s="405"/>
      <c r="DID74" s="405"/>
      <c r="DIE74" s="405"/>
      <c r="DIF74" s="405"/>
      <c r="DIG74" s="405"/>
      <c r="DIH74" s="405"/>
      <c r="DII74" s="405"/>
      <c r="DIJ74" s="405"/>
      <c r="DIK74" s="405"/>
      <c r="DIL74" s="405"/>
      <c r="DIM74" s="405"/>
      <c r="DIN74" s="405"/>
      <c r="DIO74" s="405"/>
      <c r="DIP74" s="405"/>
      <c r="DIQ74" s="405"/>
      <c r="DIR74" s="405"/>
      <c r="DIS74" s="405"/>
      <c r="DIT74" s="405"/>
      <c r="DIU74" s="405"/>
      <c r="DIV74" s="405"/>
      <c r="DIW74" s="405"/>
      <c r="DIX74" s="405"/>
      <c r="DIY74" s="405"/>
      <c r="DIZ74" s="405"/>
      <c r="DJA74" s="405"/>
      <c r="DJB74" s="405"/>
      <c r="DJC74" s="405"/>
      <c r="DJD74" s="405"/>
      <c r="DJE74" s="405"/>
      <c r="DJF74" s="405"/>
      <c r="DJG74" s="405"/>
      <c r="DJH74" s="405"/>
      <c r="DJI74" s="405"/>
      <c r="DJJ74" s="405"/>
      <c r="DJK74" s="405"/>
      <c r="DJL74" s="405"/>
      <c r="DJM74" s="405"/>
      <c r="DJN74" s="405"/>
      <c r="DJO74" s="405"/>
      <c r="DJP74" s="405"/>
      <c r="DJQ74" s="405"/>
      <c r="DJR74" s="405"/>
      <c r="DJS74" s="405"/>
      <c r="DJT74" s="405"/>
      <c r="DJU74" s="405"/>
      <c r="DJV74" s="405"/>
      <c r="DJW74" s="405"/>
      <c r="DJX74" s="405"/>
      <c r="DJY74" s="405"/>
      <c r="DJZ74" s="405"/>
      <c r="DKA74" s="405"/>
      <c r="DKB74" s="405"/>
      <c r="DKC74" s="405"/>
      <c r="DKD74" s="405"/>
      <c r="DKE74" s="405"/>
      <c r="DKF74" s="405"/>
      <c r="DKG74" s="405"/>
      <c r="DKH74" s="405"/>
      <c r="DKI74" s="405"/>
      <c r="DKJ74" s="405"/>
      <c r="DKK74" s="405"/>
      <c r="DKL74" s="405"/>
      <c r="DKM74" s="405"/>
      <c r="DKN74" s="405"/>
      <c r="DKO74" s="405"/>
      <c r="DKP74" s="405"/>
      <c r="DKQ74" s="405"/>
      <c r="DKR74" s="405"/>
      <c r="DKS74" s="405"/>
      <c r="DKT74" s="405"/>
      <c r="DKU74" s="405"/>
      <c r="DKV74" s="405"/>
      <c r="DKW74" s="405"/>
      <c r="DKX74" s="405"/>
      <c r="DKY74" s="405"/>
      <c r="DKZ74" s="405"/>
      <c r="DLA74" s="405"/>
      <c r="DLB74" s="405"/>
      <c r="DLC74" s="405"/>
      <c r="DLD74" s="405"/>
      <c r="DLE74" s="405"/>
      <c r="DLF74" s="405"/>
      <c r="DLG74" s="405"/>
      <c r="DLH74" s="405"/>
      <c r="DLI74" s="405"/>
      <c r="DLJ74" s="405"/>
      <c r="DLK74" s="405"/>
      <c r="DLL74" s="405"/>
      <c r="DLM74" s="405"/>
      <c r="DLN74" s="405"/>
      <c r="DLO74" s="405"/>
      <c r="DLP74" s="405"/>
      <c r="DLQ74" s="405"/>
      <c r="DLR74" s="405"/>
      <c r="DLS74" s="405"/>
      <c r="DLT74" s="405"/>
      <c r="DLU74" s="405"/>
      <c r="DLV74" s="405"/>
      <c r="DLW74" s="405"/>
      <c r="DLX74" s="405"/>
      <c r="DLY74" s="405"/>
      <c r="DLZ74" s="405"/>
      <c r="DMA74" s="405"/>
      <c r="DMB74" s="405"/>
      <c r="DMC74" s="405"/>
      <c r="DMD74" s="405"/>
      <c r="DME74" s="405"/>
      <c r="DMF74" s="405"/>
      <c r="DMG74" s="405"/>
      <c r="DMH74" s="405"/>
      <c r="DMI74" s="405"/>
      <c r="DMJ74" s="405"/>
      <c r="DMK74" s="405"/>
      <c r="DML74" s="405"/>
      <c r="DMM74" s="405"/>
      <c r="DMN74" s="405"/>
      <c r="DMO74" s="405"/>
      <c r="DMP74" s="405"/>
      <c r="DMQ74" s="405"/>
      <c r="DMR74" s="405"/>
      <c r="DMS74" s="405"/>
      <c r="DMT74" s="405"/>
      <c r="DMU74" s="405"/>
      <c r="DMV74" s="405"/>
      <c r="DMW74" s="405"/>
      <c r="DMX74" s="405"/>
      <c r="DMY74" s="405"/>
      <c r="DMZ74" s="405"/>
      <c r="DNA74" s="405"/>
      <c r="DNB74" s="405"/>
      <c r="DNC74" s="405"/>
      <c r="DND74" s="405"/>
      <c r="DNE74" s="405"/>
      <c r="DNF74" s="405"/>
      <c r="DNG74" s="405"/>
      <c r="DNH74" s="405"/>
      <c r="DNI74" s="405"/>
      <c r="DNJ74" s="405"/>
      <c r="DNK74" s="405"/>
      <c r="DNL74" s="405"/>
      <c r="DNM74" s="405"/>
      <c r="DNN74" s="405"/>
      <c r="DNO74" s="405"/>
      <c r="DNP74" s="405"/>
      <c r="DNQ74" s="405"/>
      <c r="DNR74" s="405"/>
      <c r="DNS74" s="405"/>
      <c r="DNT74" s="405"/>
      <c r="DNU74" s="405"/>
      <c r="DNV74" s="405"/>
      <c r="DNW74" s="405"/>
      <c r="DNX74" s="405"/>
      <c r="DNY74" s="405"/>
      <c r="DNZ74" s="405"/>
      <c r="DOA74" s="405"/>
      <c r="DOB74" s="405"/>
      <c r="DOC74" s="405"/>
      <c r="DOD74" s="405"/>
      <c r="DOE74" s="405"/>
      <c r="DOF74" s="405"/>
      <c r="DOG74" s="405"/>
      <c r="DOH74" s="405"/>
      <c r="DOI74" s="405"/>
      <c r="DOJ74" s="405"/>
      <c r="DOK74" s="405"/>
      <c r="DOL74" s="405"/>
      <c r="DOM74" s="405"/>
      <c r="DON74" s="405"/>
      <c r="DOO74" s="405"/>
      <c r="DOP74" s="405"/>
      <c r="DOQ74" s="405"/>
      <c r="DOR74" s="405"/>
      <c r="DOS74" s="405"/>
      <c r="DOT74" s="405"/>
      <c r="DOU74" s="405"/>
      <c r="DOV74" s="405"/>
      <c r="DOW74" s="405"/>
      <c r="DOX74" s="405"/>
      <c r="DOY74" s="405"/>
      <c r="DOZ74" s="405"/>
      <c r="DPA74" s="405"/>
      <c r="DPB74" s="405"/>
      <c r="DPC74" s="405"/>
      <c r="DPD74" s="405"/>
      <c r="DPE74" s="405"/>
      <c r="DPF74" s="405"/>
      <c r="DPG74" s="405"/>
      <c r="DPH74" s="405"/>
      <c r="DPI74" s="405"/>
      <c r="DPJ74" s="405"/>
      <c r="DPK74" s="405"/>
      <c r="DPL74" s="405"/>
      <c r="DPM74" s="405"/>
      <c r="DPN74" s="405"/>
      <c r="DPO74" s="405"/>
      <c r="DPP74" s="405"/>
      <c r="DPQ74" s="405"/>
      <c r="DPR74" s="405"/>
      <c r="DPS74" s="405"/>
      <c r="DPT74" s="405"/>
      <c r="DPU74" s="405"/>
      <c r="DPV74" s="405"/>
      <c r="DPW74" s="405"/>
      <c r="DPX74" s="405"/>
      <c r="DPY74" s="405"/>
      <c r="DPZ74" s="405"/>
      <c r="DQA74" s="405"/>
      <c r="DQB74" s="405"/>
      <c r="DQC74" s="405"/>
      <c r="DQD74" s="405"/>
      <c r="DQE74" s="405"/>
      <c r="DQF74" s="405"/>
      <c r="DQG74" s="405"/>
      <c r="DQH74" s="405"/>
      <c r="DQI74" s="405"/>
      <c r="DQJ74" s="405"/>
      <c r="DQK74" s="405"/>
      <c r="DQL74" s="405"/>
      <c r="DQM74" s="405"/>
      <c r="DQN74" s="405"/>
      <c r="DQO74" s="405"/>
      <c r="DQP74" s="405"/>
      <c r="DQQ74" s="405"/>
      <c r="DQR74" s="405"/>
      <c r="DQS74" s="405"/>
      <c r="DQT74" s="405"/>
      <c r="DQU74" s="405"/>
      <c r="DQV74" s="405"/>
      <c r="DQW74" s="405"/>
      <c r="DQX74" s="405"/>
      <c r="DQY74" s="405"/>
      <c r="DQZ74" s="405"/>
      <c r="DRA74" s="405"/>
      <c r="DRB74" s="405"/>
      <c r="DRC74" s="405"/>
      <c r="DRD74" s="405"/>
      <c r="DRE74" s="405"/>
      <c r="DRF74" s="405"/>
      <c r="DRG74" s="405"/>
      <c r="DRH74" s="405"/>
      <c r="DRI74" s="405"/>
      <c r="DRJ74" s="405"/>
      <c r="DRK74" s="405"/>
      <c r="DRL74" s="405"/>
      <c r="DRM74" s="405"/>
      <c r="DRN74" s="405"/>
      <c r="DRO74" s="405"/>
      <c r="DRP74" s="405"/>
      <c r="DRQ74" s="405"/>
      <c r="DRR74" s="405"/>
      <c r="DRS74" s="405"/>
      <c r="DRT74" s="405"/>
      <c r="DRU74" s="405"/>
      <c r="DRV74" s="405"/>
      <c r="DRW74" s="405"/>
      <c r="DRX74" s="405"/>
      <c r="DRY74" s="405"/>
      <c r="DRZ74" s="405"/>
      <c r="DSA74" s="405"/>
      <c r="DSB74" s="405"/>
      <c r="DSC74" s="405"/>
      <c r="DSD74" s="405"/>
      <c r="DSE74" s="405"/>
      <c r="DSF74" s="405"/>
      <c r="DSG74" s="405"/>
      <c r="DSH74" s="405"/>
      <c r="DSI74" s="405"/>
      <c r="DSJ74" s="405"/>
      <c r="DSK74" s="405"/>
      <c r="DSL74" s="405"/>
      <c r="DSM74" s="405"/>
      <c r="DSN74" s="405"/>
      <c r="DSO74" s="405"/>
      <c r="DSP74" s="405"/>
      <c r="DSQ74" s="405"/>
      <c r="DSR74" s="405"/>
      <c r="DSS74" s="405"/>
      <c r="DST74" s="405"/>
      <c r="DSU74" s="405"/>
      <c r="DSV74" s="405"/>
      <c r="DSW74" s="405"/>
      <c r="DSX74" s="405"/>
      <c r="DSY74" s="405"/>
      <c r="DSZ74" s="405"/>
      <c r="DTA74" s="405"/>
      <c r="DTB74" s="405"/>
      <c r="DTC74" s="405"/>
      <c r="DTD74" s="405"/>
      <c r="DTE74" s="405"/>
      <c r="DTF74" s="405"/>
      <c r="DTG74" s="405"/>
      <c r="DTH74" s="405"/>
      <c r="DTI74" s="405"/>
      <c r="DTJ74" s="405"/>
      <c r="DTK74" s="405"/>
      <c r="DTL74" s="405"/>
      <c r="DTM74" s="405"/>
      <c r="DTN74" s="405"/>
      <c r="DTO74" s="405"/>
      <c r="DTP74" s="405"/>
      <c r="DTQ74" s="405"/>
      <c r="DTR74" s="405"/>
      <c r="DTS74" s="405"/>
      <c r="DTT74" s="405"/>
      <c r="DTU74" s="405"/>
      <c r="DTV74" s="405"/>
      <c r="DTW74" s="405"/>
      <c r="DTX74" s="405"/>
      <c r="DTY74" s="405"/>
      <c r="DTZ74" s="405"/>
      <c r="DUA74" s="405"/>
      <c r="DUB74" s="405"/>
      <c r="DUC74" s="405"/>
      <c r="DUD74" s="405"/>
      <c r="DUE74" s="405"/>
      <c r="DUF74" s="405"/>
      <c r="DUG74" s="405"/>
      <c r="DUH74" s="405"/>
      <c r="DUI74" s="405"/>
      <c r="DUJ74" s="405"/>
      <c r="DUK74" s="405"/>
      <c r="DUL74" s="405"/>
      <c r="DUM74" s="405"/>
      <c r="DUN74" s="405"/>
      <c r="DUO74" s="405"/>
      <c r="DUP74" s="405"/>
      <c r="DUQ74" s="405"/>
      <c r="DUR74" s="405"/>
      <c r="DUS74" s="405"/>
      <c r="DUT74" s="405"/>
      <c r="DUU74" s="405"/>
      <c r="DUV74" s="405"/>
      <c r="DUW74" s="405"/>
      <c r="DUX74" s="405"/>
      <c r="DUY74" s="405"/>
      <c r="DUZ74" s="405"/>
      <c r="DVA74" s="405"/>
      <c r="DVB74" s="405"/>
      <c r="DVC74" s="405"/>
      <c r="DVD74" s="405"/>
      <c r="DVE74" s="405"/>
      <c r="DVF74" s="405"/>
      <c r="DVG74" s="405"/>
      <c r="DVH74" s="405"/>
      <c r="DVI74" s="405"/>
      <c r="DVJ74" s="405"/>
      <c r="DVK74" s="405"/>
      <c r="DVL74" s="405"/>
      <c r="DVM74" s="405"/>
      <c r="DVN74" s="405"/>
      <c r="DVO74" s="405"/>
      <c r="DVP74" s="405"/>
      <c r="DVQ74" s="405"/>
      <c r="DVR74" s="405"/>
      <c r="DVS74" s="405"/>
      <c r="DVT74" s="405"/>
      <c r="DVU74" s="405"/>
      <c r="DVV74" s="405"/>
      <c r="DVW74" s="405"/>
      <c r="DVX74" s="405"/>
      <c r="DVY74" s="405"/>
      <c r="DVZ74" s="405"/>
      <c r="DWA74" s="405"/>
      <c r="DWB74" s="405"/>
      <c r="DWC74" s="405"/>
      <c r="DWD74" s="405"/>
      <c r="DWE74" s="405"/>
      <c r="DWF74" s="405"/>
      <c r="DWG74" s="405"/>
      <c r="DWH74" s="405"/>
      <c r="DWI74" s="405"/>
      <c r="DWJ74" s="405"/>
      <c r="DWK74" s="405"/>
      <c r="DWL74" s="405"/>
      <c r="DWM74" s="405"/>
      <c r="DWN74" s="405"/>
      <c r="DWO74" s="405"/>
      <c r="DWP74" s="405"/>
      <c r="DWQ74" s="405"/>
      <c r="DWR74" s="405"/>
      <c r="DWS74" s="405"/>
      <c r="DWT74" s="405"/>
      <c r="DWU74" s="405"/>
      <c r="DWV74" s="405"/>
      <c r="DWW74" s="405"/>
      <c r="DWX74" s="405"/>
      <c r="DWY74" s="405"/>
      <c r="DWZ74" s="405"/>
      <c r="DXA74" s="405"/>
      <c r="DXB74" s="405"/>
      <c r="DXC74" s="405"/>
      <c r="DXD74" s="405"/>
      <c r="DXE74" s="405"/>
      <c r="DXF74" s="405"/>
      <c r="DXG74" s="405"/>
      <c r="DXH74" s="405"/>
      <c r="DXI74" s="405"/>
      <c r="DXJ74" s="405"/>
      <c r="DXK74" s="405"/>
      <c r="DXL74" s="405"/>
      <c r="DXM74" s="405"/>
      <c r="DXN74" s="405"/>
      <c r="DXO74" s="405"/>
      <c r="DXP74" s="405"/>
      <c r="DXQ74" s="405"/>
      <c r="DXR74" s="405"/>
      <c r="DXS74" s="405"/>
      <c r="DXT74" s="405"/>
      <c r="DXU74" s="405"/>
      <c r="DXV74" s="405"/>
      <c r="DXW74" s="405"/>
      <c r="DXX74" s="405"/>
      <c r="DXY74" s="405"/>
      <c r="DXZ74" s="405"/>
      <c r="DYA74" s="405"/>
      <c r="DYB74" s="405"/>
      <c r="DYC74" s="405"/>
      <c r="DYD74" s="405"/>
      <c r="DYE74" s="405"/>
      <c r="DYF74" s="405"/>
      <c r="DYG74" s="405"/>
      <c r="DYH74" s="405"/>
      <c r="DYI74" s="405"/>
      <c r="DYJ74" s="405"/>
      <c r="DYK74" s="405"/>
      <c r="DYL74" s="405"/>
      <c r="DYM74" s="405"/>
      <c r="DYN74" s="405"/>
      <c r="DYO74" s="405"/>
      <c r="DYP74" s="405"/>
      <c r="DYQ74" s="405"/>
      <c r="DYR74" s="405"/>
      <c r="DYS74" s="405"/>
      <c r="DYT74" s="405"/>
      <c r="DYU74" s="405"/>
      <c r="DYV74" s="405"/>
      <c r="DYW74" s="405"/>
      <c r="DYX74" s="405"/>
      <c r="DYY74" s="405"/>
      <c r="DYZ74" s="405"/>
      <c r="DZA74" s="405"/>
      <c r="DZB74" s="405"/>
      <c r="DZC74" s="405"/>
      <c r="DZD74" s="405"/>
      <c r="DZE74" s="405"/>
      <c r="DZF74" s="405"/>
      <c r="DZG74" s="405"/>
      <c r="DZH74" s="405"/>
      <c r="DZI74" s="405"/>
      <c r="DZJ74" s="405"/>
      <c r="DZK74" s="405"/>
      <c r="DZL74" s="405"/>
      <c r="DZM74" s="405"/>
      <c r="DZN74" s="405"/>
      <c r="DZO74" s="405"/>
      <c r="DZP74" s="405"/>
      <c r="DZQ74" s="405"/>
      <c r="DZR74" s="405"/>
      <c r="DZS74" s="405"/>
      <c r="DZT74" s="405"/>
      <c r="DZU74" s="405"/>
      <c r="DZV74" s="405"/>
      <c r="DZW74" s="405"/>
      <c r="DZX74" s="405"/>
      <c r="DZY74" s="405"/>
      <c r="DZZ74" s="405"/>
      <c r="EAA74" s="405"/>
      <c r="EAB74" s="405"/>
      <c r="EAC74" s="405"/>
      <c r="EAD74" s="405"/>
      <c r="EAE74" s="405"/>
      <c r="EAF74" s="405"/>
      <c r="EAG74" s="405"/>
      <c r="EAH74" s="405"/>
      <c r="EAI74" s="405"/>
      <c r="EAJ74" s="405"/>
      <c r="EAK74" s="405"/>
      <c r="EAL74" s="405"/>
      <c r="EAM74" s="405"/>
      <c r="EAN74" s="405"/>
      <c r="EAO74" s="405"/>
      <c r="EAP74" s="405"/>
      <c r="EAQ74" s="405"/>
      <c r="EAR74" s="405"/>
      <c r="EAS74" s="405"/>
      <c r="EAT74" s="405"/>
      <c r="EAU74" s="405"/>
      <c r="EAV74" s="405"/>
      <c r="EAW74" s="405"/>
      <c r="EAX74" s="405"/>
      <c r="EAY74" s="405"/>
      <c r="EAZ74" s="405"/>
      <c r="EBA74" s="405"/>
      <c r="EBB74" s="405"/>
      <c r="EBC74" s="405"/>
      <c r="EBD74" s="405"/>
      <c r="EBE74" s="405"/>
      <c r="EBF74" s="405"/>
      <c r="EBG74" s="405"/>
      <c r="EBH74" s="405"/>
      <c r="EBI74" s="405"/>
      <c r="EBJ74" s="405"/>
      <c r="EBK74" s="405"/>
      <c r="EBL74" s="405"/>
      <c r="EBM74" s="405"/>
      <c r="EBN74" s="405"/>
      <c r="EBO74" s="405"/>
      <c r="EBP74" s="405"/>
      <c r="EBQ74" s="405"/>
      <c r="EBR74" s="405"/>
      <c r="EBS74" s="405"/>
      <c r="EBT74" s="405"/>
      <c r="EBU74" s="405"/>
      <c r="EBV74" s="405"/>
      <c r="EBW74" s="405"/>
      <c r="EBX74" s="405"/>
      <c r="EBY74" s="405"/>
      <c r="EBZ74" s="405"/>
      <c r="ECA74" s="405"/>
      <c r="ECB74" s="405"/>
      <c r="ECC74" s="405"/>
      <c r="ECD74" s="405"/>
      <c r="ECE74" s="405"/>
      <c r="ECF74" s="405"/>
      <c r="ECG74" s="405"/>
      <c r="ECH74" s="405"/>
      <c r="ECI74" s="405"/>
      <c r="ECJ74" s="405"/>
      <c r="ECK74" s="405"/>
      <c r="ECL74" s="405"/>
      <c r="ECM74" s="405"/>
      <c r="ECN74" s="405"/>
      <c r="ECO74" s="405"/>
      <c r="ECP74" s="405"/>
      <c r="ECQ74" s="405"/>
      <c r="ECR74" s="405"/>
      <c r="ECS74" s="405"/>
      <c r="ECT74" s="405"/>
      <c r="ECU74" s="405"/>
      <c r="ECV74" s="405"/>
      <c r="ECW74" s="405"/>
      <c r="ECX74" s="405"/>
      <c r="ECY74" s="405"/>
      <c r="ECZ74" s="405"/>
      <c r="EDA74" s="405"/>
      <c r="EDB74" s="405"/>
      <c r="EDC74" s="405"/>
      <c r="EDD74" s="405"/>
      <c r="EDE74" s="405"/>
      <c r="EDF74" s="405"/>
      <c r="EDG74" s="405"/>
      <c r="EDH74" s="405"/>
      <c r="EDI74" s="405"/>
      <c r="EDJ74" s="405"/>
      <c r="EDK74" s="405"/>
      <c r="EDL74" s="405"/>
      <c r="EDM74" s="405"/>
      <c r="EDN74" s="405"/>
      <c r="EDO74" s="405"/>
      <c r="EDP74" s="405"/>
      <c r="EDQ74" s="405"/>
      <c r="EDR74" s="405"/>
      <c r="EDS74" s="405"/>
      <c r="EDT74" s="405"/>
      <c r="EDU74" s="405"/>
      <c r="EDV74" s="405"/>
      <c r="EDW74" s="405"/>
      <c r="EDX74" s="405"/>
      <c r="EDY74" s="405"/>
      <c r="EDZ74" s="405"/>
      <c r="EEA74" s="405"/>
      <c r="EEB74" s="405"/>
      <c r="EEC74" s="405"/>
      <c r="EED74" s="405"/>
      <c r="EEE74" s="405"/>
      <c r="EEF74" s="405"/>
      <c r="EEG74" s="405"/>
      <c r="EEH74" s="405"/>
      <c r="EEI74" s="405"/>
      <c r="EEJ74" s="405"/>
      <c r="EEK74" s="405"/>
      <c r="EEL74" s="405"/>
      <c r="EEM74" s="405"/>
      <c r="EEN74" s="405"/>
      <c r="EEO74" s="405"/>
      <c r="EEP74" s="405"/>
      <c r="EEQ74" s="405"/>
      <c r="EER74" s="405"/>
      <c r="EES74" s="405"/>
      <c r="EET74" s="405"/>
      <c r="EEU74" s="405"/>
      <c r="EEV74" s="405"/>
      <c r="EEW74" s="405"/>
      <c r="EEX74" s="405"/>
      <c r="EEY74" s="405"/>
      <c r="EEZ74" s="405"/>
      <c r="EFA74" s="405"/>
      <c r="EFB74" s="405"/>
      <c r="EFC74" s="405"/>
      <c r="EFD74" s="405"/>
      <c r="EFE74" s="405"/>
      <c r="EFF74" s="405"/>
      <c r="EFG74" s="405"/>
      <c r="EFH74" s="405"/>
      <c r="EFI74" s="405"/>
      <c r="EFJ74" s="405"/>
      <c r="EFK74" s="405"/>
      <c r="EFL74" s="405"/>
      <c r="EFM74" s="405"/>
      <c r="EFN74" s="405"/>
      <c r="EFO74" s="405"/>
      <c r="EFP74" s="405"/>
      <c r="EFQ74" s="405"/>
      <c r="EFR74" s="405"/>
      <c r="EFS74" s="405"/>
      <c r="EFT74" s="405"/>
      <c r="EFU74" s="405"/>
      <c r="EFV74" s="405"/>
      <c r="EFW74" s="405"/>
      <c r="EFX74" s="405"/>
      <c r="EFY74" s="405"/>
      <c r="EFZ74" s="405"/>
      <c r="EGA74" s="405"/>
      <c r="EGB74" s="405"/>
      <c r="EGC74" s="405"/>
      <c r="EGD74" s="405"/>
      <c r="EGE74" s="405"/>
      <c r="EGF74" s="405"/>
      <c r="EGG74" s="405"/>
      <c r="EGH74" s="405"/>
      <c r="EGI74" s="405"/>
      <c r="EGJ74" s="405"/>
      <c r="EGK74" s="405"/>
      <c r="EGL74" s="405"/>
      <c r="EGM74" s="405"/>
      <c r="EGN74" s="405"/>
      <c r="EGO74" s="405"/>
      <c r="EGP74" s="405"/>
      <c r="EGQ74" s="405"/>
      <c r="EGR74" s="405"/>
      <c r="EGS74" s="405"/>
      <c r="EGT74" s="405"/>
      <c r="EGU74" s="405"/>
      <c r="EGV74" s="405"/>
      <c r="EGW74" s="405"/>
      <c r="EGX74" s="405"/>
      <c r="EGY74" s="405"/>
      <c r="EGZ74" s="405"/>
      <c r="EHA74" s="405"/>
      <c r="EHB74" s="405"/>
      <c r="EHC74" s="405"/>
      <c r="EHD74" s="405"/>
      <c r="EHE74" s="405"/>
      <c r="EHF74" s="405"/>
      <c r="EHG74" s="405"/>
      <c r="EHH74" s="405"/>
      <c r="EHI74" s="405"/>
      <c r="EHJ74" s="405"/>
      <c r="EHK74" s="405"/>
      <c r="EHL74" s="405"/>
      <c r="EHM74" s="405"/>
      <c r="EHN74" s="405"/>
      <c r="EHO74" s="405"/>
      <c r="EHP74" s="405"/>
      <c r="EHQ74" s="405"/>
      <c r="EHR74" s="405"/>
      <c r="EHS74" s="405"/>
      <c r="EHT74" s="405"/>
      <c r="EHU74" s="405"/>
      <c r="EHV74" s="405"/>
      <c r="EHW74" s="405"/>
      <c r="EHX74" s="405"/>
      <c r="EHY74" s="405"/>
      <c r="EHZ74" s="405"/>
      <c r="EIA74" s="405"/>
      <c r="EIB74" s="405"/>
      <c r="EIC74" s="405"/>
      <c r="EID74" s="405"/>
      <c r="EIE74" s="405"/>
      <c r="EIF74" s="405"/>
      <c r="EIG74" s="405"/>
      <c r="EIH74" s="405"/>
      <c r="EII74" s="405"/>
      <c r="EIJ74" s="405"/>
      <c r="EIK74" s="405"/>
      <c r="EIL74" s="405"/>
      <c r="EIM74" s="405"/>
      <c r="EIN74" s="405"/>
      <c r="EIO74" s="405"/>
      <c r="EIP74" s="405"/>
      <c r="EIQ74" s="405"/>
      <c r="EIR74" s="405"/>
      <c r="EIS74" s="405"/>
      <c r="EIT74" s="405"/>
      <c r="EIU74" s="405"/>
      <c r="EIV74" s="405"/>
      <c r="EIW74" s="405"/>
      <c r="EIX74" s="405"/>
      <c r="EIY74" s="405"/>
      <c r="EIZ74" s="405"/>
      <c r="EJA74" s="405"/>
      <c r="EJB74" s="405"/>
      <c r="EJC74" s="405"/>
      <c r="EJD74" s="405"/>
      <c r="EJE74" s="405"/>
      <c r="EJF74" s="405"/>
      <c r="EJG74" s="405"/>
      <c r="EJH74" s="405"/>
      <c r="EJI74" s="405"/>
      <c r="EJJ74" s="405"/>
      <c r="EJK74" s="405"/>
      <c r="EJL74" s="405"/>
      <c r="EJM74" s="405"/>
      <c r="EJN74" s="405"/>
      <c r="EJO74" s="405"/>
      <c r="EJP74" s="405"/>
      <c r="EJQ74" s="405"/>
      <c r="EJR74" s="405"/>
      <c r="EJS74" s="405"/>
      <c r="EJT74" s="405"/>
      <c r="EJU74" s="405"/>
      <c r="EJV74" s="405"/>
      <c r="EJW74" s="405"/>
      <c r="EJX74" s="405"/>
      <c r="EJY74" s="405"/>
      <c r="EJZ74" s="405"/>
      <c r="EKA74" s="405"/>
      <c r="EKB74" s="405"/>
      <c r="EKC74" s="405"/>
      <c r="EKD74" s="405"/>
      <c r="EKE74" s="405"/>
      <c r="EKF74" s="405"/>
      <c r="EKG74" s="405"/>
      <c r="EKH74" s="405"/>
      <c r="EKI74" s="405"/>
      <c r="EKJ74" s="405"/>
      <c r="EKK74" s="405"/>
      <c r="EKL74" s="405"/>
      <c r="EKM74" s="405"/>
      <c r="EKN74" s="405"/>
      <c r="EKO74" s="405"/>
      <c r="EKP74" s="405"/>
      <c r="EKQ74" s="405"/>
      <c r="EKR74" s="405"/>
      <c r="EKS74" s="405"/>
      <c r="EKT74" s="405"/>
      <c r="EKU74" s="405"/>
      <c r="EKV74" s="405"/>
      <c r="EKW74" s="405"/>
      <c r="EKX74" s="405"/>
      <c r="EKY74" s="405"/>
      <c r="EKZ74" s="405"/>
      <c r="ELA74" s="405"/>
      <c r="ELB74" s="405"/>
      <c r="ELC74" s="405"/>
      <c r="ELD74" s="405"/>
      <c r="ELE74" s="405"/>
      <c r="ELF74" s="405"/>
      <c r="ELG74" s="405"/>
      <c r="ELH74" s="405"/>
      <c r="ELI74" s="405"/>
      <c r="ELJ74" s="405"/>
      <c r="ELK74" s="405"/>
      <c r="ELL74" s="405"/>
      <c r="ELM74" s="405"/>
      <c r="ELN74" s="405"/>
      <c r="ELO74" s="405"/>
      <c r="ELP74" s="405"/>
      <c r="ELQ74" s="405"/>
      <c r="ELR74" s="405"/>
      <c r="ELS74" s="405"/>
      <c r="ELT74" s="405"/>
      <c r="ELU74" s="405"/>
      <c r="ELV74" s="405"/>
      <c r="ELW74" s="405"/>
      <c r="ELX74" s="405"/>
      <c r="ELY74" s="405"/>
      <c r="ELZ74" s="405"/>
      <c r="EMA74" s="405"/>
      <c r="EMB74" s="405"/>
      <c r="EMC74" s="405"/>
      <c r="EMD74" s="405"/>
      <c r="EME74" s="405"/>
      <c r="EMF74" s="405"/>
      <c r="EMG74" s="405"/>
      <c r="EMH74" s="405"/>
      <c r="EMI74" s="405"/>
      <c r="EMJ74" s="405"/>
      <c r="EMK74" s="405"/>
      <c r="EML74" s="405"/>
      <c r="EMM74" s="405"/>
      <c r="EMN74" s="405"/>
      <c r="EMO74" s="405"/>
      <c r="EMP74" s="405"/>
      <c r="EMQ74" s="405"/>
      <c r="EMR74" s="405"/>
      <c r="EMS74" s="405"/>
      <c r="EMT74" s="405"/>
      <c r="EMU74" s="405"/>
      <c r="EMV74" s="405"/>
      <c r="EMW74" s="405"/>
      <c r="EMX74" s="405"/>
      <c r="EMY74" s="405"/>
      <c r="EMZ74" s="405"/>
      <c r="ENA74" s="405"/>
      <c r="ENB74" s="405"/>
      <c r="ENC74" s="405"/>
      <c r="END74" s="405"/>
      <c r="ENE74" s="405"/>
      <c r="ENF74" s="405"/>
      <c r="ENG74" s="405"/>
      <c r="ENH74" s="405"/>
      <c r="ENI74" s="405"/>
      <c r="ENJ74" s="405"/>
      <c r="ENK74" s="405"/>
      <c r="ENL74" s="405"/>
      <c r="ENM74" s="405"/>
      <c r="ENN74" s="405"/>
      <c r="ENO74" s="405"/>
      <c r="ENP74" s="405"/>
      <c r="ENQ74" s="405"/>
      <c r="ENR74" s="405"/>
      <c r="ENS74" s="405"/>
      <c r="ENT74" s="405"/>
      <c r="ENU74" s="405"/>
      <c r="ENV74" s="405"/>
      <c r="ENW74" s="405"/>
      <c r="ENX74" s="405"/>
      <c r="ENY74" s="405"/>
      <c r="ENZ74" s="405"/>
      <c r="EOA74" s="405"/>
      <c r="EOB74" s="405"/>
      <c r="EOC74" s="405"/>
      <c r="EOD74" s="405"/>
      <c r="EOE74" s="405"/>
      <c r="EOF74" s="405"/>
      <c r="EOG74" s="405"/>
      <c r="EOH74" s="405"/>
      <c r="EOI74" s="405"/>
      <c r="EOJ74" s="405"/>
      <c r="EOK74" s="405"/>
      <c r="EOL74" s="405"/>
      <c r="EOM74" s="405"/>
      <c r="EON74" s="405"/>
      <c r="EOO74" s="405"/>
      <c r="EOP74" s="405"/>
      <c r="EOQ74" s="405"/>
      <c r="EOR74" s="405"/>
      <c r="EOS74" s="405"/>
      <c r="EOT74" s="405"/>
      <c r="EOU74" s="405"/>
      <c r="EOV74" s="405"/>
      <c r="EOW74" s="405"/>
      <c r="EOX74" s="405"/>
      <c r="EOY74" s="405"/>
      <c r="EOZ74" s="405"/>
      <c r="EPA74" s="405"/>
      <c r="EPB74" s="405"/>
      <c r="EPC74" s="405"/>
      <c r="EPD74" s="405"/>
      <c r="EPE74" s="405"/>
      <c r="EPF74" s="405"/>
      <c r="EPG74" s="405"/>
      <c r="EPH74" s="405"/>
      <c r="EPI74" s="405"/>
      <c r="EPJ74" s="405"/>
      <c r="EPK74" s="405"/>
      <c r="EPL74" s="405"/>
      <c r="EPM74" s="405"/>
      <c r="EPN74" s="405"/>
      <c r="EPO74" s="405"/>
      <c r="EPP74" s="405"/>
      <c r="EPQ74" s="405"/>
      <c r="EPR74" s="405"/>
      <c r="EPS74" s="405"/>
      <c r="EPT74" s="405"/>
      <c r="EPU74" s="405"/>
      <c r="EPV74" s="405"/>
      <c r="EPW74" s="405"/>
      <c r="EPX74" s="405"/>
      <c r="EPY74" s="405"/>
      <c r="EPZ74" s="405"/>
      <c r="EQA74" s="405"/>
      <c r="EQB74" s="405"/>
      <c r="EQC74" s="405"/>
      <c r="EQD74" s="405"/>
      <c r="EQE74" s="405"/>
      <c r="EQF74" s="405"/>
      <c r="EQG74" s="405"/>
      <c r="EQH74" s="405"/>
      <c r="EQI74" s="405"/>
      <c r="EQJ74" s="405"/>
      <c r="EQK74" s="405"/>
      <c r="EQL74" s="405"/>
      <c r="EQM74" s="405"/>
      <c r="EQN74" s="405"/>
      <c r="EQO74" s="405"/>
      <c r="EQP74" s="405"/>
      <c r="EQQ74" s="405"/>
      <c r="EQR74" s="405"/>
      <c r="EQS74" s="405"/>
      <c r="EQT74" s="405"/>
      <c r="EQU74" s="405"/>
      <c r="EQV74" s="405"/>
      <c r="EQW74" s="405"/>
      <c r="EQX74" s="405"/>
      <c r="EQY74" s="405"/>
      <c r="EQZ74" s="405"/>
      <c r="ERA74" s="405"/>
      <c r="ERB74" s="405"/>
      <c r="ERC74" s="405"/>
      <c r="ERD74" s="405"/>
      <c r="ERE74" s="405"/>
      <c r="ERF74" s="405"/>
      <c r="ERG74" s="405"/>
      <c r="ERH74" s="405"/>
      <c r="ERI74" s="405"/>
      <c r="ERJ74" s="405"/>
      <c r="ERK74" s="405"/>
      <c r="ERL74" s="405"/>
      <c r="ERM74" s="405"/>
      <c r="ERN74" s="405"/>
      <c r="ERO74" s="405"/>
      <c r="ERP74" s="405"/>
      <c r="ERQ74" s="405"/>
      <c r="ERR74" s="405"/>
      <c r="ERS74" s="405"/>
      <c r="ERT74" s="405"/>
      <c r="ERU74" s="405"/>
      <c r="ERV74" s="405"/>
      <c r="ERW74" s="405"/>
      <c r="ERX74" s="405"/>
      <c r="ERY74" s="405"/>
      <c r="ERZ74" s="405"/>
      <c r="ESA74" s="405"/>
      <c r="ESB74" s="405"/>
      <c r="ESC74" s="405"/>
      <c r="ESD74" s="405"/>
      <c r="ESE74" s="405"/>
      <c r="ESF74" s="405"/>
      <c r="ESG74" s="405"/>
      <c r="ESH74" s="405"/>
      <c r="ESI74" s="405"/>
      <c r="ESJ74" s="405"/>
      <c r="ESK74" s="405"/>
      <c r="ESL74" s="405"/>
      <c r="ESM74" s="405"/>
      <c r="ESN74" s="405"/>
      <c r="ESO74" s="405"/>
      <c r="ESP74" s="405"/>
      <c r="ESQ74" s="405"/>
      <c r="ESR74" s="405"/>
      <c r="ESS74" s="405"/>
      <c r="EST74" s="405"/>
      <c r="ESU74" s="405"/>
      <c r="ESV74" s="405"/>
      <c r="ESW74" s="405"/>
      <c r="ESX74" s="405"/>
      <c r="ESY74" s="405"/>
      <c r="ESZ74" s="405"/>
      <c r="ETA74" s="405"/>
      <c r="ETB74" s="405"/>
      <c r="ETC74" s="405"/>
      <c r="ETD74" s="405"/>
      <c r="ETE74" s="405"/>
      <c r="ETF74" s="405"/>
      <c r="ETG74" s="405"/>
      <c r="ETH74" s="405"/>
      <c r="ETI74" s="405"/>
      <c r="ETJ74" s="405"/>
      <c r="ETK74" s="405"/>
      <c r="ETL74" s="405"/>
      <c r="ETM74" s="405"/>
      <c r="ETN74" s="405"/>
      <c r="ETO74" s="405"/>
      <c r="ETP74" s="405"/>
      <c r="ETQ74" s="405"/>
      <c r="ETR74" s="405"/>
      <c r="ETS74" s="405"/>
      <c r="ETT74" s="405"/>
      <c r="ETU74" s="405"/>
      <c r="ETV74" s="405"/>
      <c r="ETW74" s="405"/>
      <c r="ETX74" s="405"/>
      <c r="ETY74" s="405"/>
      <c r="ETZ74" s="405"/>
      <c r="EUA74" s="405"/>
      <c r="EUB74" s="405"/>
      <c r="EUC74" s="405"/>
      <c r="EUD74" s="405"/>
      <c r="EUE74" s="405"/>
      <c r="EUF74" s="405"/>
      <c r="EUG74" s="405"/>
      <c r="EUH74" s="405"/>
      <c r="EUI74" s="405"/>
      <c r="EUJ74" s="405"/>
      <c r="EUK74" s="405"/>
      <c r="EUL74" s="405"/>
      <c r="EUM74" s="405"/>
      <c r="EUN74" s="405"/>
      <c r="EUO74" s="405"/>
      <c r="EUP74" s="405"/>
      <c r="EUQ74" s="405"/>
      <c r="EUR74" s="405"/>
      <c r="EUS74" s="405"/>
      <c r="EUT74" s="405"/>
      <c r="EUU74" s="405"/>
      <c r="EUV74" s="405"/>
      <c r="EUW74" s="405"/>
      <c r="EUX74" s="405"/>
      <c r="EUY74" s="405"/>
      <c r="EUZ74" s="405"/>
      <c r="EVA74" s="405"/>
      <c r="EVB74" s="405"/>
      <c r="EVC74" s="405"/>
      <c r="EVD74" s="405"/>
      <c r="EVE74" s="405"/>
      <c r="EVF74" s="405"/>
      <c r="EVG74" s="405"/>
      <c r="EVH74" s="405"/>
      <c r="EVI74" s="405"/>
      <c r="EVJ74" s="405"/>
      <c r="EVK74" s="405"/>
      <c r="EVL74" s="405"/>
      <c r="EVM74" s="405"/>
      <c r="EVN74" s="405"/>
      <c r="EVO74" s="405"/>
      <c r="EVP74" s="405"/>
      <c r="EVQ74" s="405"/>
      <c r="EVR74" s="405"/>
      <c r="EVS74" s="405"/>
      <c r="EVT74" s="405"/>
      <c r="EVU74" s="405"/>
      <c r="EVV74" s="405"/>
      <c r="EVW74" s="405"/>
      <c r="EVX74" s="405"/>
      <c r="EVY74" s="405"/>
      <c r="EVZ74" s="405"/>
      <c r="EWA74" s="405"/>
      <c r="EWB74" s="405"/>
      <c r="EWC74" s="405"/>
      <c r="EWD74" s="405"/>
      <c r="EWE74" s="405"/>
      <c r="EWF74" s="405"/>
      <c r="EWG74" s="405"/>
      <c r="EWH74" s="405"/>
      <c r="EWI74" s="405"/>
      <c r="EWJ74" s="405"/>
      <c r="EWK74" s="405"/>
      <c r="EWL74" s="405"/>
      <c r="EWM74" s="405"/>
      <c r="EWN74" s="405"/>
      <c r="EWO74" s="405"/>
      <c r="EWP74" s="405"/>
      <c r="EWQ74" s="405"/>
      <c r="EWR74" s="405"/>
      <c r="EWS74" s="405"/>
      <c r="EWT74" s="405"/>
      <c r="EWU74" s="405"/>
      <c r="EWV74" s="405"/>
      <c r="EWW74" s="405"/>
      <c r="EWX74" s="405"/>
      <c r="EWY74" s="405"/>
      <c r="EWZ74" s="405"/>
      <c r="EXA74" s="405"/>
      <c r="EXB74" s="405"/>
      <c r="EXC74" s="405"/>
      <c r="EXD74" s="405"/>
      <c r="EXE74" s="405"/>
      <c r="EXF74" s="405"/>
      <c r="EXG74" s="405"/>
      <c r="EXH74" s="405"/>
      <c r="EXI74" s="405"/>
      <c r="EXJ74" s="405"/>
      <c r="EXK74" s="405"/>
      <c r="EXL74" s="405"/>
      <c r="EXM74" s="405"/>
      <c r="EXN74" s="405"/>
      <c r="EXO74" s="405"/>
      <c r="EXP74" s="405"/>
      <c r="EXQ74" s="405"/>
      <c r="EXR74" s="405"/>
      <c r="EXS74" s="405"/>
      <c r="EXT74" s="405"/>
      <c r="EXU74" s="405"/>
      <c r="EXV74" s="405"/>
      <c r="EXW74" s="405"/>
      <c r="EXX74" s="405"/>
      <c r="EXY74" s="405"/>
      <c r="EXZ74" s="405"/>
      <c r="EYA74" s="405"/>
      <c r="EYB74" s="405"/>
      <c r="EYC74" s="405"/>
      <c r="EYD74" s="405"/>
      <c r="EYE74" s="405"/>
      <c r="EYF74" s="405"/>
      <c r="EYG74" s="405"/>
      <c r="EYH74" s="405"/>
      <c r="EYI74" s="405"/>
      <c r="EYJ74" s="405"/>
      <c r="EYK74" s="405"/>
      <c r="EYL74" s="405"/>
      <c r="EYM74" s="405"/>
      <c r="EYN74" s="405"/>
      <c r="EYO74" s="405"/>
      <c r="EYP74" s="405"/>
      <c r="EYQ74" s="405"/>
      <c r="EYR74" s="405"/>
      <c r="EYS74" s="405"/>
      <c r="EYT74" s="405"/>
      <c r="EYU74" s="405"/>
      <c r="EYV74" s="405"/>
      <c r="EYW74" s="405"/>
      <c r="EYX74" s="405"/>
      <c r="EYY74" s="405"/>
      <c r="EYZ74" s="405"/>
      <c r="EZA74" s="405"/>
      <c r="EZB74" s="405"/>
      <c r="EZC74" s="405"/>
      <c r="EZD74" s="405"/>
      <c r="EZE74" s="405"/>
      <c r="EZF74" s="405"/>
      <c r="EZG74" s="405"/>
      <c r="EZH74" s="405"/>
      <c r="EZI74" s="405"/>
      <c r="EZJ74" s="405"/>
      <c r="EZK74" s="405"/>
      <c r="EZL74" s="405"/>
      <c r="EZM74" s="405"/>
      <c r="EZN74" s="405"/>
      <c r="EZO74" s="405"/>
      <c r="EZP74" s="405"/>
      <c r="EZQ74" s="405"/>
      <c r="EZR74" s="405"/>
      <c r="EZS74" s="405"/>
      <c r="EZT74" s="405"/>
      <c r="EZU74" s="405"/>
      <c r="EZV74" s="405"/>
      <c r="EZW74" s="405"/>
      <c r="EZX74" s="405"/>
      <c r="EZY74" s="405"/>
      <c r="EZZ74" s="405"/>
      <c r="FAA74" s="405"/>
      <c r="FAB74" s="405"/>
      <c r="FAC74" s="405"/>
      <c r="FAD74" s="405"/>
      <c r="FAE74" s="405"/>
      <c r="FAF74" s="405"/>
      <c r="FAG74" s="405"/>
      <c r="FAH74" s="405"/>
      <c r="FAI74" s="405"/>
      <c r="FAJ74" s="405"/>
      <c r="FAK74" s="405"/>
      <c r="FAL74" s="405"/>
      <c r="FAM74" s="405"/>
      <c r="FAN74" s="405"/>
      <c r="FAO74" s="405"/>
      <c r="FAP74" s="405"/>
      <c r="FAQ74" s="405"/>
      <c r="FAR74" s="405"/>
      <c r="FAS74" s="405"/>
      <c r="FAT74" s="405"/>
      <c r="FAU74" s="405"/>
      <c r="FAV74" s="405"/>
      <c r="FAW74" s="405"/>
      <c r="FAX74" s="405"/>
      <c r="FAY74" s="405"/>
      <c r="FAZ74" s="405"/>
      <c r="FBA74" s="405"/>
      <c r="FBB74" s="405"/>
      <c r="FBC74" s="405"/>
      <c r="FBD74" s="405"/>
      <c r="FBE74" s="405"/>
      <c r="FBF74" s="405"/>
      <c r="FBG74" s="405"/>
      <c r="FBH74" s="405"/>
      <c r="FBI74" s="405"/>
      <c r="FBJ74" s="405"/>
      <c r="FBK74" s="405"/>
      <c r="FBL74" s="405"/>
      <c r="FBM74" s="405"/>
      <c r="FBN74" s="405"/>
      <c r="FBO74" s="405"/>
      <c r="FBP74" s="405"/>
      <c r="FBQ74" s="405"/>
      <c r="FBR74" s="405"/>
      <c r="FBS74" s="405"/>
      <c r="FBT74" s="405"/>
      <c r="FBU74" s="405"/>
      <c r="FBV74" s="405"/>
      <c r="FBW74" s="405"/>
      <c r="FBX74" s="405"/>
      <c r="FBY74" s="405"/>
      <c r="FBZ74" s="405"/>
      <c r="FCA74" s="405"/>
      <c r="FCB74" s="405"/>
      <c r="FCC74" s="405"/>
      <c r="FCD74" s="405"/>
      <c r="FCE74" s="405"/>
      <c r="FCF74" s="405"/>
      <c r="FCG74" s="405"/>
      <c r="FCH74" s="405"/>
      <c r="FCI74" s="405"/>
      <c r="FCJ74" s="405"/>
      <c r="FCK74" s="405"/>
      <c r="FCL74" s="405"/>
      <c r="FCM74" s="405"/>
      <c r="FCN74" s="405"/>
      <c r="FCO74" s="405"/>
      <c r="FCP74" s="405"/>
      <c r="FCQ74" s="405"/>
      <c r="FCR74" s="405"/>
      <c r="FCS74" s="405"/>
      <c r="FCT74" s="405"/>
      <c r="FCU74" s="405"/>
      <c r="FCV74" s="405"/>
      <c r="FCW74" s="405"/>
      <c r="FCX74" s="405"/>
      <c r="FCY74" s="405"/>
      <c r="FCZ74" s="405"/>
      <c r="FDA74" s="405"/>
      <c r="FDB74" s="405"/>
      <c r="FDC74" s="405"/>
      <c r="FDD74" s="405"/>
      <c r="FDE74" s="405"/>
      <c r="FDF74" s="405"/>
      <c r="FDG74" s="405"/>
      <c r="FDH74" s="405"/>
      <c r="FDI74" s="405"/>
      <c r="FDJ74" s="405"/>
      <c r="FDK74" s="405"/>
      <c r="FDL74" s="405"/>
      <c r="FDM74" s="405"/>
      <c r="FDN74" s="405"/>
      <c r="FDO74" s="405"/>
      <c r="FDP74" s="405"/>
      <c r="FDQ74" s="405"/>
      <c r="FDR74" s="405"/>
      <c r="FDS74" s="405"/>
      <c r="FDT74" s="405"/>
      <c r="FDU74" s="405"/>
      <c r="FDV74" s="405"/>
      <c r="FDW74" s="405"/>
      <c r="FDX74" s="405"/>
      <c r="FDY74" s="405"/>
      <c r="FDZ74" s="405"/>
      <c r="FEA74" s="405"/>
      <c r="FEB74" s="405"/>
      <c r="FEC74" s="405"/>
      <c r="FED74" s="405"/>
      <c r="FEE74" s="405"/>
      <c r="FEF74" s="405"/>
      <c r="FEG74" s="405"/>
      <c r="FEH74" s="405"/>
      <c r="FEI74" s="405"/>
      <c r="FEJ74" s="405"/>
      <c r="FEK74" s="405"/>
      <c r="FEL74" s="405"/>
      <c r="FEM74" s="405"/>
      <c r="FEN74" s="405"/>
      <c r="FEO74" s="405"/>
      <c r="FEP74" s="405"/>
      <c r="FEQ74" s="405"/>
      <c r="FER74" s="405"/>
      <c r="FES74" s="405"/>
      <c r="FET74" s="405"/>
      <c r="FEU74" s="405"/>
      <c r="FEV74" s="405"/>
      <c r="FEW74" s="405"/>
      <c r="FEX74" s="405"/>
      <c r="FEY74" s="405"/>
      <c r="FEZ74" s="405"/>
      <c r="FFA74" s="405"/>
      <c r="FFB74" s="405"/>
      <c r="FFC74" s="405"/>
      <c r="FFD74" s="405"/>
      <c r="FFE74" s="405"/>
      <c r="FFF74" s="405"/>
      <c r="FFG74" s="405"/>
      <c r="FFH74" s="405"/>
      <c r="FFI74" s="405"/>
      <c r="FFJ74" s="405"/>
      <c r="FFK74" s="405"/>
      <c r="FFL74" s="405"/>
      <c r="FFM74" s="405"/>
      <c r="FFN74" s="405"/>
      <c r="FFO74" s="405"/>
      <c r="FFP74" s="405"/>
      <c r="FFQ74" s="405"/>
      <c r="FFR74" s="405"/>
      <c r="FFS74" s="405"/>
      <c r="FFT74" s="405"/>
      <c r="FFU74" s="405"/>
      <c r="FFV74" s="405"/>
      <c r="FFW74" s="405"/>
      <c r="FFX74" s="405"/>
      <c r="FFY74" s="405"/>
      <c r="FFZ74" s="405"/>
      <c r="FGA74" s="405"/>
      <c r="FGB74" s="405"/>
      <c r="FGC74" s="405"/>
      <c r="FGD74" s="405"/>
      <c r="FGE74" s="405"/>
      <c r="FGF74" s="405"/>
      <c r="FGG74" s="405"/>
      <c r="FGH74" s="405"/>
      <c r="FGI74" s="405"/>
      <c r="FGJ74" s="405"/>
      <c r="FGK74" s="405"/>
      <c r="FGL74" s="405"/>
      <c r="FGM74" s="405"/>
      <c r="FGN74" s="405"/>
      <c r="FGO74" s="405"/>
      <c r="FGP74" s="405"/>
      <c r="FGQ74" s="405"/>
      <c r="FGR74" s="405"/>
      <c r="FGS74" s="405"/>
      <c r="FGT74" s="405"/>
      <c r="FGU74" s="405"/>
      <c r="FGV74" s="405"/>
      <c r="FGW74" s="405"/>
      <c r="FGX74" s="405"/>
      <c r="FGY74" s="405"/>
      <c r="FGZ74" s="405"/>
      <c r="FHA74" s="405"/>
      <c r="FHB74" s="405"/>
      <c r="FHC74" s="405"/>
      <c r="FHD74" s="405"/>
      <c r="FHE74" s="405"/>
      <c r="FHF74" s="405"/>
      <c r="FHG74" s="405"/>
      <c r="FHH74" s="405"/>
      <c r="FHI74" s="405"/>
      <c r="FHJ74" s="405"/>
      <c r="FHK74" s="405"/>
      <c r="FHL74" s="405"/>
      <c r="FHM74" s="405"/>
      <c r="FHN74" s="405"/>
      <c r="FHO74" s="405"/>
      <c r="FHP74" s="405"/>
      <c r="FHQ74" s="405"/>
      <c r="FHR74" s="405"/>
      <c r="FHS74" s="405"/>
      <c r="FHT74" s="405"/>
      <c r="FHU74" s="405"/>
      <c r="FHV74" s="405"/>
      <c r="FHW74" s="405"/>
      <c r="FHX74" s="405"/>
      <c r="FHY74" s="405"/>
      <c r="FHZ74" s="405"/>
      <c r="FIA74" s="405"/>
      <c r="FIB74" s="405"/>
      <c r="FIC74" s="405"/>
      <c r="FID74" s="405"/>
      <c r="FIE74" s="405"/>
      <c r="FIF74" s="405"/>
      <c r="FIG74" s="405"/>
      <c r="FIH74" s="405"/>
      <c r="FII74" s="405"/>
      <c r="FIJ74" s="405"/>
      <c r="FIK74" s="405"/>
      <c r="FIL74" s="405"/>
      <c r="FIM74" s="405"/>
      <c r="FIN74" s="405"/>
      <c r="FIO74" s="405"/>
      <c r="FIP74" s="405"/>
      <c r="FIQ74" s="405"/>
      <c r="FIR74" s="405"/>
      <c r="FIS74" s="405"/>
      <c r="FIT74" s="405"/>
      <c r="FIU74" s="405"/>
      <c r="FIV74" s="405"/>
      <c r="FIW74" s="405"/>
      <c r="FIX74" s="405"/>
      <c r="FIY74" s="405"/>
      <c r="FIZ74" s="405"/>
      <c r="FJA74" s="405"/>
      <c r="FJB74" s="405"/>
      <c r="FJC74" s="405"/>
      <c r="FJD74" s="405"/>
      <c r="FJE74" s="405"/>
      <c r="FJF74" s="405"/>
      <c r="FJG74" s="405"/>
      <c r="FJH74" s="405"/>
      <c r="FJI74" s="405"/>
      <c r="FJJ74" s="405"/>
      <c r="FJK74" s="405"/>
      <c r="FJL74" s="405"/>
      <c r="FJM74" s="405"/>
      <c r="FJN74" s="405"/>
      <c r="FJO74" s="405"/>
      <c r="FJP74" s="405"/>
      <c r="FJQ74" s="405"/>
      <c r="FJR74" s="405"/>
      <c r="FJS74" s="405"/>
      <c r="FJT74" s="405"/>
      <c r="FJU74" s="405"/>
      <c r="FJV74" s="405"/>
      <c r="FJW74" s="405"/>
      <c r="FJX74" s="405"/>
      <c r="FJY74" s="405"/>
      <c r="FJZ74" s="405"/>
      <c r="FKA74" s="405"/>
      <c r="FKB74" s="405"/>
      <c r="FKC74" s="405"/>
      <c r="FKD74" s="405"/>
      <c r="FKE74" s="405"/>
      <c r="FKF74" s="405"/>
      <c r="FKG74" s="405"/>
      <c r="FKH74" s="405"/>
      <c r="FKI74" s="405"/>
      <c r="FKJ74" s="405"/>
      <c r="FKK74" s="405"/>
      <c r="FKL74" s="405"/>
      <c r="FKM74" s="405"/>
      <c r="FKN74" s="405"/>
      <c r="FKO74" s="405"/>
      <c r="FKP74" s="405"/>
      <c r="FKQ74" s="405"/>
      <c r="FKR74" s="405"/>
      <c r="FKS74" s="405"/>
      <c r="FKT74" s="405"/>
      <c r="FKU74" s="405"/>
      <c r="FKV74" s="405"/>
      <c r="FKW74" s="405"/>
      <c r="FKX74" s="405"/>
      <c r="FKY74" s="405"/>
      <c r="FKZ74" s="405"/>
      <c r="FLA74" s="405"/>
      <c r="FLB74" s="405"/>
      <c r="FLC74" s="405"/>
      <c r="FLD74" s="405"/>
      <c r="FLE74" s="405"/>
      <c r="FLF74" s="405"/>
      <c r="FLG74" s="405"/>
      <c r="FLH74" s="405"/>
      <c r="FLI74" s="405"/>
      <c r="FLJ74" s="405"/>
      <c r="FLK74" s="405"/>
      <c r="FLL74" s="405"/>
      <c r="FLM74" s="405"/>
      <c r="FLN74" s="405"/>
      <c r="FLO74" s="405"/>
      <c r="FLP74" s="405"/>
      <c r="FLQ74" s="405"/>
      <c r="FLR74" s="405"/>
      <c r="FLS74" s="405"/>
      <c r="FLT74" s="405"/>
      <c r="FLU74" s="405"/>
      <c r="FLV74" s="405"/>
      <c r="FLW74" s="405"/>
      <c r="FLX74" s="405"/>
      <c r="FLY74" s="405"/>
      <c r="FLZ74" s="405"/>
      <c r="FMA74" s="405"/>
      <c r="FMB74" s="405"/>
      <c r="FMC74" s="405"/>
      <c r="FMD74" s="405"/>
      <c r="FME74" s="405"/>
      <c r="FMF74" s="405"/>
      <c r="FMG74" s="405"/>
      <c r="FMH74" s="405"/>
      <c r="FMI74" s="405"/>
      <c r="FMJ74" s="405"/>
      <c r="FMK74" s="405"/>
      <c r="FML74" s="405"/>
      <c r="FMM74" s="405"/>
      <c r="FMN74" s="405"/>
      <c r="FMO74" s="405"/>
      <c r="FMP74" s="405"/>
      <c r="FMQ74" s="405"/>
      <c r="FMR74" s="405"/>
      <c r="FMS74" s="405"/>
      <c r="FMT74" s="405"/>
      <c r="FMU74" s="405"/>
      <c r="FMV74" s="405"/>
      <c r="FMW74" s="405"/>
      <c r="FMX74" s="405"/>
      <c r="FMY74" s="405"/>
      <c r="FMZ74" s="405"/>
      <c r="FNA74" s="405"/>
      <c r="FNB74" s="405"/>
      <c r="FNC74" s="405"/>
      <c r="FND74" s="405"/>
      <c r="FNE74" s="405"/>
      <c r="FNF74" s="405"/>
      <c r="FNG74" s="405"/>
      <c r="FNH74" s="405"/>
      <c r="FNI74" s="405"/>
      <c r="FNJ74" s="405"/>
      <c r="FNK74" s="405"/>
      <c r="FNL74" s="405"/>
      <c r="FNM74" s="405"/>
      <c r="FNN74" s="405"/>
      <c r="FNO74" s="405"/>
      <c r="FNP74" s="405"/>
      <c r="FNQ74" s="405"/>
      <c r="FNR74" s="405"/>
      <c r="FNS74" s="405"/>
      <c r="FNT74" s="405"/>
      <c r="FNU74" s="405"/>
      <c r="FNV74" s="405"/>
      <c r="FNW74" s="405"/>
      <c r="FNX74" s="405"/>
      <c r="FNY74" s="405"/>
      <c r="FNZ74" s="405"/>
      <c r="FOA74" s="405"/>
      <c r="FOB74" s="405"/>
      <c r="FOC74" s="405"/>
      <c r="FOD74" s="405"/>
      <c r="FOE74" s="405"/>
      <c r="FOF74" s="405"/>
      <c r="FOG74" s="405"/>
      <c r="FOH74" s="405"/>
      <c r="FOI74" s="405"/>
      <c r="FOJ74" s="405"/>
      <c r="FOK74" s="405"/>
      <c r="FOL74" s="405"/>
      <c r="FOM74" s="405"/>
      <c r="FON74" s="405"/>
      <c r="FOO74" s="405"/>
      <c r="FOP74" s="405"/>
      <c r="FOQ74" s="405"/>
      <c r="FOR74" s="405"/>
      <c r="FOS74" s="405"/>
      <c r="FOT74" s="405"/>
      <c r="FOU74" s="405"/>
      <c r="FOV74" s="405"/>
      <c r="FOW74" s="405"/>
      <c r="FOX74" s="405"/>
      <c r="FOY74" s="405"/>
      <c r="FOZ74" s="405"/>
      <c r="FPA74" s="405"/>
      <c r="FPB74" s="405"/>
      <c r="FPC74" s="405"/>
      <c r="FPD74" s="405"/>
      <c r="FPE74" s="405"/>
      <c r="FPF74" s="405"/>
      <c r="FPG74" s="405"/>
      <c r="FPH74" s="405"/>
      <c r="FPI74" s="405"/>
      <c r="FPJ74" s="405"/>
      <c r="FPK74" s="405"/>
      <c r="FPL74" s="405"/>
      <c r="FPM74" s="405"/>
      <c r="FPN74" s="405"/>
      <c r="FPO74" s="405"/>
      <c r="FPP74" s="405"/>
      <c r="FPQ74" s="405"/>
      <c r="FPR74" s="405"/>
      <c r="FPS74" s="405"/>
      <c r="FPT74" s="405"/>
      <c r="FPU74" s="405"/>
      <c r="FPV74" s="405"/>
      <c r="FPW74" s="405"/>
      <c r="FPX74" s="405"/>
      <c r="FPY74" s="405"/>
      <c r="FPZ74" s="405"/>
      <c r="FQA74" s="405"/>
      <c r="FQB74" s="405"/>
      <c r="FQC74" s="405"/>
      <c r="FQD74" s="405"/>
      <c r="FQE74" s="405"/>
      <c r="FQF74" s="405"/>
      <c r="FQG74" s="405"/>
      <c r="FQH74" s="405"/>
      <c r="FQI74" s="405"/>
      <c r="FQJ74" s="405"/>
      <c r="FQK74" s="405"/>
      <c r="FQL74" s="405"/>
      <c r="FQM74" s="405"/>
      <c r="FQN74" s="405"/>
      <c r="FQO74" s="405"/>
      <c r="FQP74" s="405"/>
      <c r="FQQ74" s="405"/>
      <c r="FQR74" s="405"/>
      <c r="FQS74" s="405"/>
      <c r="FQT74" s="405"/>
      <c r="FQU74" s="405"/>
      <c r="FQV74" s="405"/>
      <c r="FQW74" s="405"/>
      <c r="FQX74" s="405"/>
      <c r="FQY74" s="405"/>
      <c r="FQZ74" s="405"/>
      <c r="FRA74" s="405"/>
      <c r="FRB74" s="405"/>
      <c r="FRC74" s="405"/>
      <c r="FRD74" s="405"/>
      <c r="FRE74" s="405"/>
      <c r="FRF74" s="405"/>
      <c r="FRG74" s="405"/>
      <c r="FRH74" s="405"/>
      <c r="FRI74" s="405"/>
      <c r="FRJ74" s="405"/>
      <c r="FRK74" s="405"/>
      <c r="FRL74" s="405"/>
      <c r="FRM74" s="405"/>
      <c r="FRN74" s="405"/>
      <c r="FRO74" s="405"/>
      <c r="FRP74" s="405"/>
      <c r="FRQ74" s="405"/>
      <c r="FRR74" s="405"/>
      <c r="FRS74" s="405"/>
      <c r="FRT74" s="405"/>
      <c r="FRU74" s="405"/>
      <c r="FRV74" s="405"/>
      <c r="FRW74" s="405"/>
      <c r="FRX74" s="405"/>
      <c r="FRY74" s="405"/>
      <c r="FRZ74" s="405"/>
      <c r="FSA74" s="405"/>
      <c r="FSB74" s="405"/>
      <c r="FSC74" s="405"/>
      <c r="FSD74" s="405"/>
      <c r="FSE74" s="405"/>
      <c r="FSF74" s="405"/>
      <c r="FSG74" s="405"/>
      <c r="FSH74" s="405"/>
      <c r="FSI74" s="405"/>
      <c r="FSJ74" s="405"/>
      <c r="FSK74" s="405"/>
      <c r="FSL74" s="405"/>
      <c r="FSM74" s="405"/>
      <c r="FSN74" s="405"/>
      <c r="FSO74" s="405"/>
      <c r="FSP74" s="405"/>
      <c r="FSQ74" s="405"/>
      <c r="FSR74" s="405"/>
      <c r="FSS74" s="405"/>
      <c r="FST74" s="405"/>
      <c r="FSU74" s="405"/>
      <c r="FSV74" s="405"/>
      <c r="FSW74" s="405"/>
      <c r="FSX74" s="405"/>
      <c r="FSY74" s="405"/>
      <c r="FSZ74" s="405"/>
      <c r="FTA74" s="405"/>
      <c r="FTB74" s="405"/>
      <c r="FTC74" s="405"/>
      <c r="FTD74" s="405"/>
      <c r="FTE74" s="405"/>
      <c r="FTF74" s="405"/>
      <c r="FTG74" s="405"/>
      <c r="FTH74" s="405"/>
      <c r="FTI74" s="405"/>
      <c r="FTJ74" s="405"/>
      <c r="FTK74" s="405"/>
      <c r="FTL74" s="405"/>
      <c r="FTM74" s="405"/>
      <c r="FTN74" s="405"/>
      <c r="FTO74" s="405"/>
      <c r="FTP74" s="405"/>
      <c r="FTQ74" s="405"/>
      <c r="FTR74" s="405"/>
      <c r="FTS74" s="405"/>
      <c r="FTT74" s="405"/>
      <c r="FTU74" s="405"/>
      <c r="FTV74" s="405"/>
      <c r="FTW74" s="405"/>
      <c r="FTX74" s="405"/>
      <c r="FTY74" s="405"/>
      <c r="FTZ74" s="405"/>
      <c r="FUA74" s="405"/>
      <c r="FUB74" s="405"/>
      <c r="FUC74" s="405"/>
      <c r="FUD74" s="405"/>
      <c r="FUE74" s="405"/>
      <c r="FUF74" s="405"/>
      <c r="FUG74" s="405"/>
      <c r="FUH74" s="405"/>
      <c r="FUI74" s="405"/>
      <c r="FUJ74" s="405"/>
      <c r="FUK74" s="405"/>
      <c r="FUL74" s="405"/>
      <c r="FUM74" s="405"/>
      <c r="FUN74" s="405"/>
      <c r="FUO74" s="405"/>
      <c r="FUP74" s="405"/>
      <c r="FUQ74" s="405"/>
      <c r="FUR74" s="405"/>
      <c r="FUS74" s="405"/>
      <c r="FUT74" s="405"/>
      <c r="FUU74" s="405"/>
      <c r="FUV74" s="405"/>
      <c r="FUW74" s="405"/>
      <c r="FUX74" s="405"/>
      <c r="FUY74" s="405"/>
      <c r="FUZ74" s="405"/>
      <c r="FVA74" s="405"/>
      <c r="FVB74" s="405"/>
      <c r="FVC74" s="405"/>
      <c r="FVD74" s="405"/>
      <c r="FVE74" s="405"/>
      <c r="FVF74" s="405"/>
      <c r="FVG74" s="405"/>
      <c r="FVH74" s="405"/>
      <c r="FVI74" s="405"/>
      <c r="FVJ74" s="405"/>
      <c r="FVK74" s="405"/>
      <c r="FVL74" s="405"/>
      <c r="FVM74" s="405"/>
      <c r="FVN74" s="405"/>
      <c r="FVO74" s="405"/>
      <c r="FVP74" s="405"/>
      <c r="FVQ74" s="405"/>
      <c r="FVR74" s="405"/>
      <c r="FVS74" s="405"/>
      <c r="FVT74" s="405"/>
      <c r="FVU74" s="405"/>
      <c r="FVV74" s="405"/>
      <c r="FVW74" s="405"/>
      <c r="FVX74" s="405"/>
      <c r="FVY74" s="405"/>
      <c r="FVZ74" s="405"/>
      <c r="FWA74" s="405"/>
      <c r="FWB74" s="405"/>
      <c r="FWC74" s="405"/>
      <c r="FWD74" s="405"/>
      <c r="FWE74" s="405"/>
      <c r="FWF74" s="405"/>
      <c r="FWG74" s="405"/>
      <c r="FWH74" s="405"/>
      <c r="FWI74" s="405"/>
      <c r="FWJ74" s="405"/>
      <c r="FWK74" s="405"/>
      <c r="FWL74" s="405"/>
      <c r="FWM74" s="405"/>
      <c r="FWN74" s="405"/>
      <c r="FWO74" s="405"/>
      <c r="FWP74" s="405"/>
      <c r="FWQ74" s="405"/>
      <c r="FWR74" s="405"/>
      <c r="FWS74" s="405"/>
      <c r="FWT74" s="405"/>
      <c r="FWU74" s="405"/>
      <c r="FWV74" s="405"/>
      <c r="FWW74" s="405"/>
      <c r="FWX74" s="405"/>
      <c r="FWY74" s="405"/>
      <c r="FWZ74" s="405"/>
      <c r="FXA74" s="405"/>
      <c r="FXB74" s="405"/>
      <c r="FXC74" s="405"/>
      <c r="FXD74" s="405"/>
      <c r="FXE74" s="405"/>
      <c r="FXF74" s="405"/>
      <c r="FXG74" s="405"/>
      <c r="FXH74" s="405"/>
      <c r="FXI74" s="405"/>
      <c r="FXJ74" s="405"/>
      <c r="FXK74" s="405"/>
      <c r="FXL74" s="405"/>
      <c r="FXM74" s="405"/>
      <c r="FXN74" s="405"/>
      <c r="FXO74" s="405"/>
      <c r="FXP74" s="405"/>
      <c r="FXQ74" s="405"/>
      <c r="FXR74" s="405"/>
      <c r="FXS74" s="405"/>
      <c r="FXT74" s="405"/>
      <c r="FXU74" s="405"/>
      <c r="FXV74" s="405"/>
      <c r="FXW74" s="405"/>
      <c r="FXX74" s="405"/>
      <c r="FXY74" s="405"/>
      <c r="FXZ74" s="405"/>
      <c r="FYA74" s="405"/>
      <c r="FYB74" s="405"/>
      <c r="FYC74" s="405"/>
      <c r="FYD74" s="405"/>
      <c r="FYE74" s="405"/>
      <c r="FYF74" s="405"/>
      <c r="FYG74" s="405"/>
      <c r="FYH74" s="405"/>
      <c r="FYI74" s="405"/>
      <c r="FYJ74" s="405"/>
      <c r="FYK74" s="405"/>
      <c r="FYL74" s="405"/>
      <c r="FYM74" s="405"/>
      <c r="FYN74" s="405"/>
      <c r="FYO74" s="405"/>
      <c r="FYP74" s="405"/>
      <c r="FYQ74" s="405"/>
      <c r="FYR74" s="405"/>
      <c r="FYS74" s="405"/>
      <c r="FYT74" s="405"/>
      <c r="FYU74" s="405"/>
      <c r="FYV74" s="405"/>
      <c r="FYW74" s="405"/>
      <c r="FYX74" s="405"/>
      <c r="FYY74" s="405"/>
      <c r="FYZ74" s="405"/>
      <c r="FZA74" s="405"/>
      <c r="FZB74" s="405"/>
      <c r="FZC74" s="405"/>
      <c r="FZD74" s="405"/>
      <c r="FZE74" s="405"/>
      <c r="FZF74" s="405"/>
      <c r="FZG74" s="405"/>
      <c r="FZH74" s="405"/>
      <c r="FZI74" s="405"/>
      <c r="FZJ74" s="405"/>
      <c r="FZK74" s="405"/>
      <c r="FZL74" s="405"/>
      <c r="FZM74" s="405"/>
      <c r="FZN74" s="405"/>
      <c r="FZO74" s="405"/>
      <c r="FZP74" s="405"/>
      <c r="FZQ74" s="405"/>
      <c r="FZR74" s="405"/>
      <c r="FZS74" s="405"/>
      <c r="FZT74" s="405"/>
      <c r="FZU74" s="405"/>
      <c r="FZV74" s="405"/>
      <c r="FZW74" s="405"/>
      <c r="FZX74" s="405"/>
      <c r="FZY74" s="405"/>
      <c r="FZZ74" s="405"/>
      <c r="GAA74" s="405"/>
      <c r="GAB74" s="405"/>
      <c r="GAC74" s="405"/>
      <c r="GAD74" s="405"/>
      <c r="GAE74" s="405"/>
      <c r="GAF74" s="405"/>
      <c r="GAG74" s="405"/>
      <c r="GAH74" s="405"/>
      <c r="GAI74" s="405"/>
      <c r="GAJ74" s="405"/>
      <c r="GAK74" s="405"/>
      <c r="GAL74" s="405"/>
      <c r="GAM74" s="405"/>
      <c r="GAN74" s="405"/>
      <c r="GAO74" s="405"/>
      <c r="GAP74" s="405"/>
      <c r="GAQ74" s="405"/>
      <c r="GAR74" s="405"/>
      <c r="GAS74" s="405"/>
      <c r="GAT74" s="405"/>
      <c r="GAU74" s="405"/>
      <c r="GAV74" s="405"/>
      <c r="GAW74" s="405"/>
      <c r="GAX74" s="405"/>
      <c r="GAY74" s="405"/>
      <c r="GAZ74" s="405"/>
      <c r="GBA74" s="405"/>
      <c r="GBB74" s="405"/>
      <c r="GBC74" s="405"/>
      <c r="GBD74" s="405"/>
      <c r="GBE74" s="405"/>
      <c r="GBF74" s="405"/>
      <c r="GBG74" s="405"/>
      <c r="GBH74" s="405"/>
      <c r="GBI74" s="405"/>
      <c r="GBJ74" s="405"/>
      <c r="GBK74" s="405"/>
      <c r="GBL74" s="405"/>
      <c r="GBM74" s="405"/>
      <c r="GBN74" s="405"/>
      <c r="GBO74" s="405"/>
      <c r="GBP74" s="405"/>
      <c r="GBQ74" s="405"/>
      <c r="GBR74" s="405"/>
      <c r="GBS74" s="405"/>
      <c r="GBT74" s="405"/>
      <c r="GBU74" s="405"/>
      <c r="GBV74" s="405"/>
      <c r="GBW74" s="405"/>
      <c r="GBX74" s="405"/>
      <c r="GBY74" s="405"/>
      <c r="GBZ74" s="405"/>
      <c r="GCA74" s="405"/>
      <c r="GCB74" s="405"/>
      <c r="GCC74" s="405"/>
      <c r="GCD74" s="405"/>
      <c r="GCE74" s="405"/>
      <c r="GCF74" s="405"/>
      <c r="GCG74" s="405"/>
      <c r="GCH74" s="405"/>
      <c r="GCI74" s="405"/>
      <c r="GCJ74" s="405"/>
      <c r="GCK74" s="405"/>
      <c r="GCL74" s="405"/>
      <c r="GCM74" s="405"/>
      <c r="GCN74" s="405"/>
      <c r="GCO74" s="405"/>
      <c r="GCP74" s="405"/>
      <c r="GCQ74" s="405"/>
      <c r="GCR74" s="405"/>
      <c r="GCS74" s="405"/>
      <c r="GCT74" s="405"/>
      <c r="GCU74" s="405"/>
      <c r="GCV74" s="405"/>
      <c r="GCW74" s="405"/>
      <c r="GCX74" s="405"/>
      <c r="GCY74" s="405"/>
      <c r="GCZ74" s="405"/>
      <c r="GDA74" s="405"/>
      <c r="GDB74" s="405"/>
      <c r="GDC74" s="405"/>
      <c r="GDD74" s="405"/>
      <c r="GDE74" s="405"/>
      <c r="GDF74" s="405"/>
      <c r="GDG74" s="405"/>
      <c r="GDH74" s="405"/>
      <c r="GDI74" s="405"/>
      <c r="GDJ74" s="405"/>
      <c r="GDK74" s="405"/>
      <c r="GDL74" s="405"/>
      <c r="GDM74" s="405"/>
      <c r="GDN74" s="405"/>
      <c r="GDO74" s="405"/>
      <c r="GDP74" s="405"/>
      <c r="GDQ74" s="405"/>
      <c r="GDR74" s="405"/>
      <c r="GDS74" s="405"/>
      <c r="GDT74" s="405"/>
      <c r="GDU74" s="405"/>
      <c r="GDV74" s="405"/>
      <c r="GDW74" s="405"/>
      <c r="GDX74" s="405"/>
      <c r="GDY74" s="405"/>
      <c r="GDZ74" s="405"/>
      <c r="GEA74" s="405"/>
      <c r="GEB74" s="405"/>
      <c r="GEC74" s="405"/>
      <c r="GED74" s="405"/>
      <c r="GEE74" s="405"/>
      <c r="GEF74" s="405"/>
      <c r="GEG74" s="405"/>
      <c r="GEH74" s="405"/>
      <c r="GEI74" s="405"/>
      <c r="GEJ74" s="405"/>
      <c r="GEK74" s="405"/>
      <c r="GEL74" s="405"/>
      <c r="GEM74" s="405"/>
      <c r="GEN74" s="405"/>
      <c r="GEO74" s="405"/>
      <c r="GEP74" s="405"/>
      <c r="GEQ74" s="405"/>
      <c r="GER74" s="405"/>
      <c r="GES74" s="405"/>
      <c r="GET74" s="405"/>
      <c r="GEU74" s="405"/>
      <c r="GEV74" s="405"/>
      <c r="GEW74" s="405"/>
      <c r="GEX74" s="405"/>
      <c r="GEY74" s="405"/>
      <c r="GEZ74" s="405"/>
      <c r="GFA74" s="405"/>
      <c r="GFB74" s="405"/>
      <c r="GFC74" s="405"/>
      <c r="GFD74" s="405"/>
      <c r="GFE74" s="405"/>
      <c r="GFF74" s="405"/>
      <c r="GFG74" s="405"/>
      <c r="GFH74" s="405"/>
      <c r="GFI74" s="405"/>
      <c r="GFJ74" s="405"/>
      <c r="GFK74" s="405"/>
      <c r="GFL74" s="405"/>
      <c r="GFM74" s="405"/>
      <c r="GFN74" s="405"/>
      <c r="GFO74" s="405"/>
      <c r="GFP74" s="405"/>
      <c r="GFQ74" s="405"/>
      <c r="GFR74" s="405"/>
      <c r="GFS74" s="405"/>
      <c r="GFT74" s="405"/>
      <c r="GFU74" s="405"/>
      <c r="GFV74" s="405"/>
      <c r="GFW74" s="405"/>
      <c r="GFX74" s="405"/>
      <c r="GFY74" s="405"/>
      <c r="GFZ74" s="405"/>
      <c r="GGA74" s="405"/>
      <c r="GGB74" s="405"/>
      <c r="GGC74" s="405"/>
      <c r="GGD74" s="405"/>
      <c r="GGE74" s="405"/>
      <c r="GGF74" s="405"/>
      <c r="GGG74" s="405"/>
      <c r="GGH74" s="405"/>
      <c r="GGI74" s="405"/>
      <c r="GGJ74" s="405"/>
      <c r="GGK74" s="405"/>
      <c r="GGL74" s="405"/>
      <c r="GGM74" s="405"/>
      <c r="GGN74" s="405"/>
      <c r="GGO74" s="405"/>
      <c r="GGP74" s="405"/>
      <c r="GGQ74" s="405"/>
      <c r="GGR74" s="405"/>
      <c r="GGS74" s="405"/>
      <c r="GGT74" s="405"/>
      <c r="GGU74" s="405"/>
      <c r="GGV74" s="405"/>
      <c r="GGW74" s="405"/>
      <c r="GGX74" s="405"/>
      <c r="GGY74" s="405"/>
      <c r="GGZ74" s="405"/>
      <c r="GHA74" s="405"/>
      <c r="GHB74" s="405"/>
      <c r="GHC74" s="405"/>
      <c r="GHD74" s="405"/>
      <c r="GHE74" s="405"/>
      <c r="GHF74" s="405"/>
      <c r="GHG74" s="405"/>
      <c r="GHH74" s="405"/>
      <c r="GHI74" s="405"/>
      <c r="GHJ74" s="405"/>
      <c r="GHK74" s="405"/>
      <c r="GHL74" s="405"/>
      <c r="GHM74" s="405"/>
      <c r="GHN74" s="405"/>
      <c r="GHO74" s="405"/>
      <c r="GHP74" s="405"/>
      <c r="GHQ74" s="405"/>
      <c r="GHR74" s="405"/>
      <c r="GHS74" s="405"/>
      <c r="GHT74" s="405"/>
      <c r="GHU74" s="405"/>
      <c r="GHV74" s="405"/>
      <c r="GHW74" s="405"/>
      <c r="GHX74" s="405"/>
      <c r="GHY74" s="405"/>
      <c r="GHZ74" s="405"/>
      <c r="GIA74" s="405"/>
      <c r="GIB74" s="405"/>
      <c r="GIC74" s="405"/>
      <c r="GID74" s="405"/>
      <c r="GIE74" s="405"/>
      <c r="GIF74" s="405"/>
      <c r="GIG74" s="405"/>
      <c r="GIH74" s="405"/>
      <c r="GII74" s="405"/>
      <c r="GIJ74" s="405"/>
      <c r="GIK74" s="405"/>
      <c r="GIL74" s="405"/>
      <c r="GIM74" s="405"/>
      <c r="GIN74" s="405"/>
      <c r="GIO74" s="405"/>
      <c r="GIP74" s="405"/>
      <c r="GIQ74" s="405"/>
      <c r="GIR74" s="405"/>
      <c r="GIS74" s="405"/>
      <c r="GIT74" s="405"/>
      <c r="GIU74" s="405"/>
      <c r="GIV74" s="405"/>
      <c r="GIW74" s="405"/>
      <c r="GIX74" s="405"/>
      <c r="GIY74" s="405"/>
      <c r="GIZ74" s="405"/>
      <c r="GJA74" s="405"/>
      <c r="GJB74" s="405"/>
      <c r="GJC74" s="405"/>
      <c r="GJD74" s="405"/>
      <c r="GJE74" s="405"/>
      <c r="GJF74" s="405"/>
      <c r="GJG74" s="405"/>
      <c r="GJH74" s="405"/>
      <c r="GJI74" s="405"/>
      <c r="GJJ74" s="405"/>
      <c r="GJK74" s="405"/>
      <c r="GJL74" s="405"/>
      <c r="GJM74" s="405"/>
      <c r="GJN74" s="405"/>
      <c r="GJO74" s="405"/>
      <c r="GJP74" s="405"/>
      <c r="GJQ74" s="405"/>
      <c r="GJR74" s="405"/>
      <c r="GJS74" s="405"/>
      <c r="GJT74" s="405"/>
      <c r="GJU74" s="405"/>
      <c r="GJV74" s="405"/>
      <c r="GJW74" s="405"/>
      <c r="GJX74" s="405"/>
      <c r="GJY74" s="405"/>
      <c r="GJZ74" s="405"/>
      <c r="GKA74" s="405"/>
      <c r="GKB74" s="405"/>
      <c r="GKC74" s="405"/>
      <c r="GKD74" s="405"/>
      <c r="GKE74" s="405"/>
      <c r="GKF74" s="405"/>
      <c r="GKG74" s="405"/>
      <c r="GKH74" s="405"/>
      <c r="GKI74" s="405"/>
      <c r="GKJ74" s="405"/>
      <c r="GKK74" s="405"/>
      <c r="GKL74" s="405"/>
      <c r="GKM74" s="405"/>
      <c r="GKN74" s="405"/>
      <c r="GKO74" s="405"/>
      <c r="GKP74" s="405"/>
      <c r="GKQ74" s="405"/>
      <c r="GKR74" s="405"/>
      <c r="GKS74" s="405"/>
      <c r="GKT74" s="405"/>
      <c r="GKU74" s="405"/>
      <c r="GKV74" s="405"/>
      <c r="GKW74" s="405"/>
      <c r="GKX74" s="405"/>
      <c r="GKY74" s="405"/>
      <c r="GKZ74" s="405"/>
      <c r="GLA74" s="405"/>
      <c r="GLB74" s="405"/>
      <c r="GLC74" s="405"/>
      <c r="GLD74" s="405"/>
      <c r="GLE74" s="405"/>
      <c r="GLF74" s="405"/>
      <c r="GLG74" s="405"/>
      <c r="GLH74" s="405"/>
      <c r="GLI74" s="405"/>
      <c r="GLJ74" s="405"/>
      <c r="GLK74" s="405"/>
      <c r="GLL74" s="405"/>
      <c r="GLM74" s="405"/>
      <c r="GLN74" s="405"/>
      <c r="GLO74" s="405"/>
      <c r="GLP74" s="405"/>
      <c r="GLQ74" s="405"/>
      <c r="GLR74" s="405"/>
      <c r="GLS74" s="405"/>
      <c r="GLT74" s="405"/>
      <c r="GLU74" s="405"/>
      <c r="GLV74" s="405"/>
      <c r="GLW74" s="405"/>
      <c r="GLX74" s="405"/>
      <c r="GLY74" s="405"/>
      <c r="GLZ74" s="405"/>
      <c r="GMA74" s="405"/>
      <c r="GMB74" s="405"/>
      <c r="GMC74" s="405"/>
      <c r="GMD74" s="405"/>
      <c r="GME74" s="405"/>
      <c r="GMF74" s="405"/>
      <c r="GMG74" s="405"/>
      <c r="GMH74" s="405"/>
      <c r="GMI74" s="405"/>
      <c r="GMJ74" s="405"/>
      <c r="GMK74" s="405"/>
      <c r="GML74" s="405"/>
      <c r="GMM74" s="405"/>
      <c r="GMN74" s="405"/>
      <c r="GMO74" s="405"/>
      <c r="GMP74" s="405"/>
      <c r="GMQ74" s="405"/>
      <c r="GMR74" s="405"/>
      <c r="GMS74" s="405"/>
      <c r="GMT74" s="405"/>
      <c r="GMU74" s="405"/>
      <c r="GMV74" s="405"/>
      <c r="GMW74" s="405"/>
      <c r="GMX74" s="405"/>
      <c r="GMY74" s="405"/>
      <c r="GMZ74" s="405"/>
      <c r="GNA74" s="405"/>
      <c r="GNB74" s="405"/>
      <c r="GNC74" s="405"/>
      <c r="GND74" s="405"/>
      <c r="GNE74" s="405"/>
      <c r="GNF74" s="405"/>
      <c r="GNG74" s="405"/>
      <c r="GNH74" s="405"/>
      <c r="GNI74" s="405"/>
      <c r="GNJ74" s="405"/>
      <c r="GNK74" s="405"/>
      <c r="GNL74" s="405"/>
      <c r="GNM74" s="405"/>
      <c r="GNN74" s="405"/>
      <c r="GNO74" s="405"/>
      <c r="GNP74" s="405"/>
      <c r="GNQ74" s="405"/>
      <c r="GNR74" s="405"/>
      <c r="GNS74" s="405"/>
      <c r="GNT74" s="405"/>
      <c r="GNU74" s="405"/>
      <c r="GNV74" s="405"/>
      <c r="GNW74" s="405"/>
      <c r="GNX74" s="405"/>
      <c r="GNY74" s="405"/>
      <c r="GNZ74" s="405"/>
      <c r="GOA74" s="405"/>
      <c r="GOB74" s="405"/>
      <c r="GOC74" s="405"/>
      <c r="GOD74" s="405"/>
      <c r="GOE74" s="405"/>
      <c r="GOF74" s="405"/>
      <c r="GOG74" s="405"/>
      <c r="GOH74" s="405"/>
      <c r="GOI74" s="405"/>
      <c r="GOJ74" s="405"/>
      <c r="GOK74" s="405"/>
      <c r="GOL74" s="405"/>
      <c r="GOM74" s="405"/>
      <c r="GON74" s="405"/>
      <c r="GOO74" s="405"/>
      <c r="GOP74" s="405"/>
      <c r="GOQ74" s="405"/>
      <c r="GOR74" s="405"/>
      <c r="GOS74" s="405"/>
      <c r="GOT74" s="405"/>
      <c r="GOU74" s="405"/>
      <c r="GOV74" s="405"/>
      <c r="GOW74" s="405"/>
      <c r="GOX74" s="405"/>
      <c r="GOY74" s="405"/>
      <c r="GOZ74" s="405"/>
      <c r="GPA74" s="405"/>
      <c r="GPB74" s="405"/>
      <c r="GPC74" s="405"/>
      <c r="GPD74" s="405"/>
      <c r="GPE74" s="405"/>
      <c r="GPF74" s="405"/>
      <c r="GPG74" s="405"/>
      <c r="GPH74" s="405"/>
      <c r="GPI74" s="405"/>
      <c r="GPJ74" s="405"/>
      <c r="GPK74" s="405"/>
      <c r="GPL74" s="405"/>
      <c r="GPM74" s="405"/>
      <c r="GPN74" s="405"/>
      <c r="GPO74" s="405"/>
      <c r="GPP74" s="405"/>
      <c r="GPQ74" s="405"/>
      <c r="GPR74" s="405"/>
      <c r="GPS74" s="405"/>
      <c r="GPT74" s="405"/>
      <c r="GPU74" s="405"/>
      <c r="GPV74" s="405"/>
      <c r="GPW74" s="405"/>
      <c r="GPX74" s="405"/>
      <c r="GPY74" s="405"/>
      <c r="GPZ74" s="405"/>
      <c r="GQA74" s="405"/>
      <c r="GQB74" s="405"/>
      <c r="GQC74" s="405"/>
      <c r="GQD74" s="405"/>
      <c r="GQE74" s="405"/>
      <c r="GQF74" s="405"/>
      <c r="GQG74" s="405"/>
      <c r="GQH74" s="405"/>
      <c r="GQI74" s="405"/>
      <c r="GQJ74" s="405"/>
      <c r="GQK74" s="405"/>
      <c r="GQL74" s="405"/>
      <c r="GQM74" s="405"/>
      <c r="GQN74" s="405"/>
      <c r="GQO74" s="405"/>
      <c r="GQP74" s="405"/>
      <c r="GQQ74" s="405"/>
      <c r="GQR74" s="405"/>
      <c r="GQS74" s="405"/>
      <c r="GQT74" s="405"/>
      <c r="GQU74" s="405"/>
      <c r="GQV74" s="405"/>
      <c r="GQW74" s="405"/>
      <c r="GQX74" s="405"/>
      <c r="GQY74" s="405"/>
      <c r="GQZ74" s="405"/>
      <c r="GRA74" s="405"/>
      <c r="GRB74" s="405"/>
      <c r="GRC74" s="405"/>
      <c r="GRD74" s="405"/>
      <c r="GRE74" s="405"/>
      <c r="GRF74" s="405"/>
      <c r="GRG74" s="405"/>
      <c r="GRH74" s="405"/>
      <c r="GRI74" s="405"/>
      <c r="GRJ74" s="405"/>
      <c r="GRK74" s="405"/>
      <c r="GRL74" s="405"/>
      <c r="GRM74" s="405"/>
      <c r="GRN74" s="405"/>
      <c r="GRO74" s="405"/>
      <c r="GRP74" s="405"/>
      <c r="GRQ74" s="405"/>
      <c r="GRR74" s="405"/>
      <c r="GRS74" s="405"/>
      <c r="GRT74" s="405"/>
      <c r="GRU74" s="405"/>
      <c r="GRV74" s="405"/>
      <c r="GRW74" s="405"/>
      <c r="GRX74" s="405"/>
      <c r="GRY74" s="405"/>
      <c r="GRZ74" s="405"/>
      <c r="GSA74" s="405"/>
      <c r="GSB74" s="405"/>
      <c r="GSC74" s="405"/>
      <c r="GSD74" s="405"/>
      <c r="GSE74" s="405"/>
      <c r="GSF74" s="405"/>
      <c r="GSG74" s="405"/>
      <c r="GSH74" s="405"/>
      <c r="GSI74" s="405"/>
      <c r="GSJ74" s="405"/>
      <c r="GSK74" s="405"/>
      <c r="GSL74" s="405"/>
      <c r="GSM74" s="405"/>
      <c r="GSN74" s="405"/>
      <c r="GSO74" s="405"/>
      <c r="GSP74" s="405"/>
      <c r="GSQ74" s="405"/>
      <c r="GSR74" s="405"/>
      <c r="GSS74" s="405"/>
      <c r="GST74" s="405"/>
      <c r="GSU74" s="405"/>
      <c r="GSV74" s="405"/>
      <c r="GSW74" s="405"/>
      <c r="GSX74" s="405"/>
      <c r="GSY74" s="405"/>
      <c r="GSZ74" s="405"/>
      <c r="GTA74" s="405"/>
      <c r="GTB74" s="405"/>
      <c r="GTC74" s="405"/>
      <c r="GTD74" s="405"/>
      <c r="GTE74" s="405"/>
      <c r="GTF74" s="405"/>
      <c r="GTG74" s="405"/>
      <c r="GTH74" s="405"/>
      <c r="GTI74" s="405"/>
      <c r="GTJ74" s="405"/>
      <c r="GTK74" s="405"/>
      <c r="GTL74" s="405"/>
      <c r="GTM74" s="405"/>
      <c r="GTN74" s="405"/>
      <c r="GTO74" s="405"/>
      <c r="GTP74" s="405"/>
      <c r="GTQ74" s="405"/>
      <c r="GTR74" s="405"/>
      <c r="GTS74" s="405"/>
      <c r="GTT74" s="405"/>
      <c r="GTU74" s="405"/>
      <c r="GTV74" s="405"/>
      <c r="GTW74" s="405"/>
      <c r="GTX74" s="405"/>
      <c r="GTY74" s="405"/>
      <c r="GTZ74" s="405"/>
      <c r="GUA74" s="405"/>
      <c r="GUB74" s="405"/>
      <c r="GUC74" s="405"/>
      <c r="GUD74" s="405"/>
      <c r="GUE74" s="405"/>
      <c r="GUF74" s="405"/>
      <c r="GUG74" s="405"/>
      <c r="GUH74" s="405"/>
      <c r="GUI74" s="405"/>
      <c r="GUJ74" s="405"/>
      <c r="GUK74" s="405"/>
      <c r="GUL74" s="405"/>
      <c r="GUM74" s="405"/>
      <c r="GUN74" s="405"/>
      <c r="GUO74" s="405"/>
      <c r="GUP74" s="405"/>
      <c r="GUQ74" s="405"/>
      <c r="GUR74" s="405"/>
      <c r="GUS74" s="405"/>
      <c r="GUT74" s="405"/>
      <c r="GUU74" s="405"/>
      <c r="GUV74" s="405"/>
      <c r="GUW74" s="405"/>
      <c r="GUX74" s="405"/>
      <c r="GUY74" s="405"/>
      <c r="GUZ74" s="405"/>
      <c r="GVA74" s="405"/>
      <c r="GVB74" s="405"/>
      <c r="GVC74" s="405"/>
      <c r="GVD74" s="405"/>
      <c r="GVE74" s="405"/>
      <c r="GVF74" s="405"/>
      <c r="GVG74" s="405"/>
      <c r="GVH74" s="405"/>
      <c r="GVI74" s="405"/>
      <c r="GVJ74" s="405"/>
      <c r="GVK74" s="405"/>
      <c r="GVL74" s="405"/>
      <c r="GVM74" s="405"/>
      <c r="GVN74" s="405"/>
      <c r="GVO74" s="405"/>
      <c r="GVP74" s="405"/>
      <c r="GVQ74" s="405"/>
      <c r="GVR74" s="405"/>
      <c r="GVS74" s="405"/>
      <c r="GVT74" s="405"/>
      <c r="GVU74" s="405"/>
      <c r="GVV74" s="405"/>
      <c r="GVW74" s="405"/>
      <c r="GVX74" s="405"/>
      <c r="GVY74" s="405"/>
      <c r="GVZ74" s="405"/>
      <c r="GWA74" s="405"/>
      <c r="GWB74" s="405"/>
      <c r="GWC74" s="405"/>
      <c r="GWD74" s="405"/>
      <c r="GWE74" s="405"/>
      <c r="GWF74" s="405"/>
      <c r="GWG74" s="405"/>
      <c r="GWH74" s="405"/>
      <c r="GWI74" s="405"/>
      <c r="GWJ74" s="405"/>
      <c r="GWK74" s="405"/>
      <c r="GWL74" s="405"/>
      <c r="GWM74" s="405"/>
      <c r="GWN74" s="405"/>
      <c r="GWO74" s="405"/>
      <c r="GWP74" s="405"/>
      <c r="GWQ74" s="405"/>
      <c r="GWR74" s="405"/>
      <c r="GWS74" s="405"/>
      <c r="GWT74" s="405"/>
      <c r="GWU74" s="405"/>
      <c r="GWV74" s="405"/>
      <c r="GWW74" s="405"/>
      <c r="GWX74" s="405"/>
      <c r="GWY74" s="405"/>
      <c r="GWZ74" s="405"/>
      <c r="GXA74" s="405"/>
      <c r="GXB74" s="405"/>
      <c r="GXC74" s="405"/>
      <c r="GXD74" s="405"/>
      <c r="GXE74" s="405"/>
      <c r="GXF74" s="405"/>
      <c r="GXG74" s="405"/>
      <c r="GXH74" s="405"/>
      <c r="GXI74" s="405"/>
      <c r="GXJ74" s="405"/>
      <c r="GXK74" s="405"/>
      <c r="GXL74" s="405"/>
      <c r="GXM74" s="405"/>
      <c r="GXN74" s="405"/>
      <c r="GXO74" s="405"/>
      <c r="GXP74" s="405"/>
      <c r="GXQ74" s="405"/>
      <c r="GXR74" s="405"/>
      <c r="GXS74" s="405"/>
      <c r="GXT74" s="405"/>
      <c r="GXU74" s="405"/>
      <c r="GXV74" s="405"/>
      <c r="GXW74" s="405"/>
      <c r="GXX74" s="405"/>
      <c r="GXY74" s="405"/>
      <c r="GXZ74" s="405"/>
      <c r="GYA74" s="405"/>
      <c r="GYB74" s="405"/>
      <c r="GYC74" s="405"/>
      <c r="GYD74" s="405"/>
      <c r="GYE74" s="405"/>
      <c r="GYF74" s="405"/>
      <c r="GYG74" s="405"/>
      <c r="GYH74" s="405"/>
      <c r="GYI74" s="405"/>
      <c r="GYJ74" s="405"/>
      <c r="GYK74" s="405"/>
      <c r="GYL74" s="405"/>
      <c r="GYM74" s="405"/>
      <c r="GYN74" s="405"/>
      <c r="GYO74" s="405"/>
      <c r="GYP74" s="405"/>
      <c r="GYQ74" s="405"/>
      <c r="GYR74" s="405"/>
      <c r="GYS74" s="405"/>
      <c r="GYT74" s="405"/>
      <c r="GYU74" s="405"/>
      <c r="GYV74" s="405"/>
      <c r="GYW74" s="405"/>
      <c r="GYX74" s="405"/>
      <c r="GYY74" s="405"/>
      <c r="GYZ74" s="405"/>
      <c r="GZA74" s="405"/>
      <c r="GZB74" s="405"/>
      <c r="GZC74" s="405"/>
      <c r="GZD74" s="405"/>
      <c r="GZE74" s="405"/>
      <c r="GZF74" s="405"/>
      <c r="GZG74" s="405"/>
      <c r="GZH74" s="405"/>
      <c r="GZI74" s="405"/>
      <c r="GZJ74" s="405"/>
      <c r="GZK74" s="405"/>
      <c r="GZL74" s="405"/>
      <c r="GZM74" s="405"/>
      <c r="GZN74" s="405"/>
      <c r="GZO74" s="405"/>
      <c r="GZP74" s="405"/>
      <c r="GZQ74" s="405"/>
      <c r="GZR74" s="405"/>
      <c r="GZS74" s="405"/>
      <c r="GZT74" s="405"/>
      <c r="GZU74" s="405"/>
      <c r="GZV74" s="405"/>
      <c r="GZW74" s="405"/>
      <c r="GZX74" s="405"/>
      <c r="GZY74" s="405"/>
      <c r="GZZ74" s="405"/>
      <c r="HAA74" s="405"/>
      <c r="HAB74" s="405"/>
      <c r="HAC74" s="405"/>
      <c r="HAD74" s="405"/>
      <c r="HAE74" s="405"/>
      <c r="HAF74" s="405"/>
      <c r="HAG74" s="405"/>
      <c r="HAH74" s="405"/>
      <c r="HAI74" s="405"/>
      <c r="HAJ74" s="405"/>
      <c r="HAK74" s="405"/>
      <c r="HAL74" s="405"/>
      <c r="HAM74" s="405"/>
      <c r="HAN74" s="405"/>
      <c r="HAO74" s="405"/>
      <c r="HAP74" s="405"/>
      <c r="HAQ74" s="405"/>
      <c r="HAR74" s="405"/>
      <c r="HAS74" s="405"/>
      <c r="HAT74" s="405"/>
      <c r="HAU74" s="405"/>
      <c r="HAV74" s="405"/>
      <c r="HAW74" s="405"/>
      <c r="HAX74" s="405"/>
      <c r="HAY74" s="405"/>
      <c r="HAZ74" s="405"/>
      <c r="HBA74" s="405"/>
      <c r="HBB74" s="405"/>
      <c r="HBC74" s="405"/>
      <c r="HBD74" s="405"/>
      <c r="HBE74" s="405"/>
      <c r="HBF74" s="405"/>
      <c r="HBG74" s="405"/>
      <c r="HBH74" s="405"/>
      <c r="HBI74" s="405"/>
      <c r="HBJ74" s="405"/>
      <c r="HBK74" s="405"/>
      <c r="HBL74" s="405"/>
      <c r="HBM74" s="405"/>
      <c r="HBN74" s="405"/>
      <c r="HBO74" s="405"/>
      <c r="HBP74" s="405"/>
      <c r="HBQ74" s="405"/>
      <c r="HBR74" s="405"/>
      <c r="HBS74" s="405"/>
      <c r="HBT74" s="405"/>
      <c r="HBU74" s="405"/>
      <c r="HBV74" s="405"/>
      <c r="HBW74" s="405"/>
      <c r="HBX74" s="405"/>
      <c r="HBY74" s="405"/>
      <c r="HBZ74" s="405"/>
      <c r="HCA74" s="405"/>
      <c r="HCB74" s="405"/>
      <c r="HCC74" s="405"/>
      <c r="HCD74" s="405"/>
      <c r="HCE74" s="405"/>
      <c r="HCF74" s="405"/>
      <c r="HCG74" s="405"/>
      <c r="HCH74" s="405"/>
      <c r="HCI74" s="405"/>
      <c r="HCJ74" s="405"/>
      <c r="HCK74" s="405"/>
      <c r="HCL74" s="405"/>
      <c r="HCM74" s="405"/>
      <c r="HCN74" s="405"/>
      <c r="HCO74" s="405"/>
      <c r="HCP74" s="405"/>
      <c r="HCQ74" s="405"/>
      <c r="HCR74" s="405"/>
      <c r="HCS74" s="405"/>
      <c r="HCT74" s="405"/>
      <c r="HCU74" s="405"/>
      <c r="HCV74" s="405"/>
      <c r="HCW74" s="405"/>
      <c r="HCX74" s="405"/>
      <c r="HCY74" s="405"/>
      <c r="HCZ74" s="405"/>
      <c r="HDA74" s="405"/>
      <c r="HDB74" s="405"/>
      <c r="HDC74" s="405"/>
      <c r="HDD74" s="405"/>
      <c r="HDE74" s="405"/>
      <c r="HDF74" s="405"/>
      <c r="HDG74" s="405"/>
      <c r="HDH74" s="405"/>
      <c r="HDI74" s="405"/>
      <c r="HDJ74" s="405"/>
      <c r="HDK74" s="405"/>
      <c r="HDL74" s="405"/>
      <c r="HDM74" s="405"/>
      <c r="HDN74" s="405"/>
      <c r="HDO74" s="405"/>
      <c r="HDP74" s="405"/>
      <c r="HDQ74" s="405"/>
      <c r="HDR74" s="405"/>
      <c r="HDS74" s="405"/>
      <c r="HDT74" s="405"/>
      <c r="HDU74" s="405"/>
      <c r="HDV74" s="405"/>
      <c r="HDW74" s="405"/>
      <c r="HDX74" s="405"/>
      <c r="HDY74" s="405"/>
      <c r="HDZ74" s="405"/>
      <c r="HEA74" s="405"/>
      <c r="HEB74" s="405"/>
      <c r="HEC74" s="405"/>
      <c r="HED74" s="405"/>
      <c r="HEE74" s="405"/>
      <c r="HEF74" s="405"/>
      <c r="HEG74" s="405"/>
      <c r="HEH74" s="405"/>
      <c r="HEI74" s="405"/>
      <c r="HEJ74" s="405"/>
      <c r="HEK74" s="405"/>
      <c r="HEL74" s="405"/>
      <c r="HEM74" s="405"/>
      <c r="HEN74" s="405"/>
      <c r="HEO74" s="405"/>
      <c r="HEP74" s="405"/>
      <c r="HEQ74" s="405"/>
      <c r="HER74" s="405"/>
      <c r="HES74" s="405"/>
      <c r="HET74" s="405"/>
      <c r="HEU74" s="405"/>
      <c r="HEV74" s="405"/>
      <c r="HEW74" s="405"/>
      <c r="HEX74" s="405"/>
      <c r="HEY74" s="405"/>
      <c r="HEZ74" s="405"/>
      <c r="HFA74" s="405"/>
      <c r="HFB74" s="405"/>
      <c r="HFC74" s="405"/>
      <c r="HFD74" s="405"/>
      <c r="HFE74" s="405"/>
      <c r="HFF74" s="405"/>
      <c r="HFG74" s="405"/>
      <c r="HFH74" s="405"/>
      <c r="HFI74" s="405"/>
      <c r="HFJ74" s="405"/>
      <c r="HFK74" s="405"/>
      <c r="HFL74" s="405"/>
      <c r="HFM74" s="405"/>
      <c r="HFN74" s="405"/>
      <c r="HFO74" s="405"/>
      <c r="HFP74" s="405"/>
      <c r="HFQ74" s="405"/>
      <c r="HFR74" s="405"/>
      <c r="HFS74" s="405"/>
      <c r="HFT74" s="405"/>
      <c r="HFU74" s="405"/>
      <c r="HFV74" s="405"/>
      <c r="HFW74" s="405"/>
      <c r="HFX74" s="405"/>
      <c r="HFY74" s="405"/>
      <c r="HFZ74" s="405"/>
      <c r="HGA74" s="405"/>
      <c r="HGB74" s="405"/>
      <c r="HGC74" s="405"/>
      <c r="HGD74" s="405"/>
      <c r="HGE74" s="405"/>
      <c r="HGF74" s="405"/>
      <c r="HGG74" s="405"/>
      <c r="HGH74" s="405"/>
      <c r="HGI74" s="405"/>
      <c r="HGJ74" s="405"/>
      <c r="HGK74" s="405"/>
      <c r="HGL74" s="405"/>
      <c r="HGM74" s="405"/>
      <c r="HGN74" s="405"/>
      <c r="HGO74" s="405"/>
      <c r="HGP74" s="405"/>
      <c r="HGQ74" s="405"/>
      <c r="HGR74" s="405"/>
      <c r="HGS74" s="405"/>
      <c r="HGT74" s="405"/>
      <c r="HGU74" s="405"/>
      <c r="HGV74" s="405"/>
      <c r="HGW74" s="405"/>
      <c r="HGX74" s="405"/>
      <c r="HGY74" s="405"/>
      <c r="HGZ74" s="405"/>
      <c r="HHA74" s="405"/>
      <c r="HHB74" s="405"/>
      <c r="HHC74" s="405"/>
      <c r="HHD74" s="405"/>
      <c r="HHE74" s="405"/>
      <c r="HHF74" s="405"/>
      <c r="HHG74" s="405"/>
      <c r="HHH74" s="405"/>
      <c r="HHI74" s="405"/>
      <c r="HHJ74" s="405"/>
      <c r="HHK74" s="405"/>
      <c r="HHL74" s="405"/>
      <c r="HHM74" s="405"/>
      <c r="HHN74" s="405"/>
      <c r="HHO74" s="405"/>
      <c r="HHP74" s="405"/>
      <c r="HHQ74" s="405"/>
      <c r="HHR74" s="405"/>
      <c r="HHS74" s="405"/>
      <c r="HHT74" s="405"/>
      <c r="HHU74" s="405"/>
      <c r="HHV74" s="405"/>
      <c r="HHW74" s="405"/>
      <c r="HHX74" s="405"/>
      <c r="HHY74" s="405"/>
      <c r="HHZ74" s="405"/>
      <c r="HIA74" s="405"/>
      <c r="HIB74" s="405"/>
      <c r="HIC74" s="405"/>
      <c r="HID74" s="405"/>
      <c r="HIE74" s="405"/>
      <c r="HIF74" s="405"/>
      <c r="HIG74" s="405"/>
      <c r="HIH74" s="405"/>
      <c r="HII74" s="405"/>
      <c r="HIJ74" s="405"/>
      <c r="HIK74" s="405"/>
      <c r="HIL74" s="405"/>
      <c r="HIM74" s="405"/>
      <c r="HIN74" s="405"/>
      <c r="HIO74" s="405"/>
      <c r="HIP74" s="405"/>
      <c r="HIQ74" s="405"/>
      <c r="HIR74" s="405"/>
      <c r="HIS74" s="405"/>
      <c r="HIT74" s="405"/>
      <c r="HIU74" s="405"/>
      <c r="HIV74" s="405"/>
      <c r="HIW74" s="405"/>
      <c r="HIX74" s="405"/>
      <c r="HIY74" s="405"/>
      <c r="HIZ74" s="405"/>
      <c r="HJA74" s="405"/>
      <c r="HJB74" s="405"/>
      <c r="HJC74" s="405"/>
      <c r="HJD74" s="405"/>
      <c r="HJE74" s="405"/>
      <c r="HJF74" s="405"/>
      <c r="HJG74" s="405"/>
      <c r="HJH74" s="405"/>
      <c r="HJI74" s="405"/>
      <c r="HJJ74" s="405"/>
      <c r="HJK74" s="405"/>
      <c r="HJL74" s="405"/>
      <c r="HJM74" s="405"/>
      <c r="HJN74" s="405"/>
      <c r="HJO74" s="405"/>
      <c r="HJP74" s="405"/>
      <c r="HJQ74" s="405"/>
      <c r="HJR74" s="405"/>
      <c r="HJS74" s="405"/>
      <c r="HJT74" s="405"/>
      <c r="HJU74" s="405"/>
      <c r="HJV74" s="405"/>
      <c r="HJW74" s="405"/>
      <c r="HJX74" s="405"/>
      <c r="HJY74" s="405"/>
      <c r="HJZ74" s="405"/>
      <c r="HKA74" s="405"/>
      <c r="HKB74" s="405"/>
      <c r="HKC74" s="405"/>
      <c r="HKD74" s="405"/>
      <c r="HKE74" s="405"/>
      <c r="HKF74" s="405"/>
      <c r="HKG74" s="405"/>
      <c r="HKH74" s="405"/>
      <c r="HKI74" s="405"/>
      <c r="HKJ74" s="405"/>
      <c r="HKK74" s="405"/>
      <c r="HKL74" s="405"/>
      <c r="HKM74" s="405"/>
      <c r="HKN74" s="405"/>
      <c r="HKO74" s="405"/>
      <c r="HKP74" s="405"/>
      <c r="HKQ74" s="405"/>
      <c r="HKR74" s="405"/>
      <c r="HKS74" s="405"/>
      <c r="HKT74" s="405"/>
      <c r="HKU74" s="405"/>
      <c r="HKV74" s="405"/>
      <c r="HKW74" s="405"/>
      <c r="HKX74" s="405"/>
      <c r="HKY74" s="405"/>
      <c r="HKZ74" s="405"/>
      <c r="HLA74" s="405"/>
      <c r="HLB74" s="405"/>
      <c r="HLC74" s="405"/>
      <c r="HLD74" s="405"/>
      <c r="HLE74" s="405"/>
      <c r="HLF74" s="405"/>
      <c r="HLG74" s="405"/>
      <c r="HLH74" s="405"/>
      <c r="HLI74" s="405"/>
      <c r="HLJ74" s="405"/>
      <c r="HLK74" s="405"/>
      <c r="HLL74" s="405"/>
      <c r="HLM74" s="405"/>
      <c r="HLN74" s="405"/>
      <c r="HLO74" s="405"/>
      <c r="HLP74" s="405"/>
      <c r="HLQ74" s="405"/>
      <c r="HLR74" s="405"/>
      <c r="HLS74" s="405"/>
      <c r="HLT74" s="405"/>
      <c r="HLU74" s="405"/>
      <c r="HLV74" s="405"/>
      <c r="HLW74" s="405"/>
      <c r="HLX74" s="405"/>
      <c r="HLY74" s="405"/>
      <c r="HLZ74" s="405"/>
      <c r="HMA74" s="405"/>
      <c r="HMB74" s="405"/>
      <c r="HMC74" s="405"/>
      <c r="HMD74" s="405"/>
      <c r="HME74" s="405"/>
      <c r="HMF74" s="405"/>
      <c r="HMG74" s="405"/>
      <c r="HMH74" s="405"/>
      <c r="HMI74" s="405"/>
      <c r="HMJ74" s="405"/>
      <c r="HMK74" s="405"/>
      <c r="HML74" s="405"/>
      <c r="HMM74" s="405"/>
      <c r="HMN74" s="405"/>
      <c r="HMO74" s="405"/>
      <c r="HMP74" s="405"/>
      <c r="HMQ74" s="405"/>
      <c r="HMR74" s="405"/>
      <c r="HMS74" s="405"/>
      <c r="HMT74" s="405"/>
      <c r="HMU74" s="405"/>
      <c r="HMV74" s="405"/>
      <c r="HMW74" s="405"/>
      <c r="HMX74" s="405"/>
      <c r="HMY74" s="405"/>
      <c r="HMZ74" s="405"/>
      <c r="HNA74" s="405"/>
      <c r="HNB74" s="405"/>
      <c r="HNC74" s="405"/>
      <c r="HND74" s="405"/>
      <c r="HNE74" s="405"/>
      <c r="HNF74" s="405"/>
      <c r="HNG74" s="405"/>
      <c r="HNH74" s="405"/>
      <c r="HNI74" s="405"/>
      <c r="HNJ74" s="405"/>
      <c r="HNK74" s="405"/>
      <c r="HNL74" s="405"/>
      <c r="HNM74" s="405"/>
      <c r="HNN74" s="405"/>
      <c r="HNO74" s="405"/>
      <c r="HNP74" s="405"/>
      <c r="HNQ74" s="405"/>
      <c r="HNR74" s="405"/>
      <c r="HNS74" s="405"/>
      <c r="HNT74" s="405"/>
      <c r="HNU74" s="405"/>
      <c r="HNV74" s="405"/>
      <c r="HNW74" s="405"/>
      <c r="HNX74" s="405"/>
      <c r="HNY74" s="405"/>
      <c r="HNZ74" s="405"/>
      <c r="HOA74" s="405"/>
      <c r="HOB74" s="405"/>
      <c r="HOC74" s="405"/>
      <c r="HOD74" s="405"/>
      <c r="HOE74" s="405"/>
      <c r="HOF74" s="405"/>
      <c r="HOG74" s="405"/>
      <c r="HOH74" s="405"/>
      <c r="HOI74" s="405"/>
      <c r="HOJ74" s="405"/>
      <c r="HOK74" s="405"/>
      <c r="HOL74" s="405"/>
      <c r="HOM74" s="405"/>
      <c r="HON74" s="405"/>
      <c r="HOO74" s="405"/>
      <c r="HOP74" s="405"/>
      <c r="HOQ74" s="405"/>
      <c r="HOR74" s="405"/>
      <c r="HOS74" s="405"/>
      <c r="HOT74" s="405"/>
      <c r="HOU74" s="405"/>
      <c r="HOV74" s="405"/>
      <c r="HOW74" s="405"/>
      <c r="HOX74" s="405"/>
      <c r="HOY74" s="405"/>
      <c r="HOZ74" s="405"/>
      <c r="HPA74" s="405"/>
      <c r="HPB74" s="405"/>
      <c r="HPC74" s="405"/>
      <c r="HPD74" s="405"/>
      <c r="HPE74" s="405"/>
      <c r="HPF74" s="405"/>
      <c r="HPG74" s="405"/>
      <c r="HPH74" s="405"/>
      <c r="HPI74" s="405"/>
      <c r="HPJ74" s="405"/>
      <c r="HPK74" s="405"/>
      <c r="HPL74" s="405"/>
      <c r="HPM74" s="405"/>
      <c r="HPN74" s="405"/>
      <c r="HPO74" s="405"/>
      <c r="HPP74" s="405"/>
      <c r="HPQ74" s="405"/>
      <c r="HPR74" s="405"/>
      <c r="HPS74" s="405"/>
      <c r="HPT74" s="405"/>
      <c r="HPU74" s="405"/>
      <c r="HPV74" s="405"/>
      <c r="HPW74" s="405"/>
      <c r="HPX74" s="405"/>
      <c r="HPY74" s="405"/>
      <c r="HPZ74" s="405"/>
      <c r="HQA74" s="405"/>
      <c r="HQB74" s="405"/>
      <c r="HQC74" s="405"/>
      <c r="HQD74" s="405"/>
      <c r="HQE74" s="405"/>
      <c r="HQF74" s="405"/>
      <c r="HQG74" s="405"/>
      <c r="HQH74" s="405"/>
      <c r="HQI74" s="405"/>
      <c r="HQJ74" s="405"/>
      <c r="HQK74" s="405"/>
      <c r="HQL74" s="405"/>
      <c r="HQM74" s="405"/>
      <c r="HQN74" s="405"/>
      <c r="HQO74" s="405"/>
      <c r="HQP74" s="405"/>
      <c r="HQQ74" s="405"/>
      <c r="HQR74" s="405"/>
      <c r="HQS74" s="405"/>
      <c r="HQT74" s="405"/>
      <c r="HQU74" s="405"/>
      <c r="HQV74" s="405"/>
      <c r="HQW74" s="405"/>
      <c r="HQX74" s="405"/>
      <c r="HQY74" s="405"/>
      <c r="HQZ74" s="405"/>
      <c r="HRA74" s="405"/>
      <c r="HRB74" s="405"/>
      <c r="HRC74" s="405"/>
      <c r="HRD74" s="405"/>
      <c r="HRE74" s="405"/>
      <c r="HRF74" s="405"/>
      <c r="HRG74" s="405"/>
      <c r="HRH74" s="405"/>
      <c r="HRI74" s="405"/>
      <c r="HRJ74" s="405"/>
      <c r="HRK74" s="405"/>
      <c r="HRL74" s="405"/>
      <c r="HRM74" s="405"/>
      <c r="HRN74" s="405"/>
      <c r="HRO74" s="405"/>
      <c r="HRP74" s="405"/>
      <c r="HRQ74" s="405"/>
      <c r="HRR74" s="405"/>
      <c r="HRS74" s="405"/>
      <c r="HRT74" s="405"/>
      <c r="HRU74" s="405"/>
      <c r="HRV74" s="405"/>
      <c r="HRW74" s="405"/>
      <c r="HRX74" s="405"/>
      <c r="HRY74" s="405"/>
      <c r="HRZ74" s="405"/>
      <c r="HSA74" s="405"/>
      <c r="HSB74" s="405"/>
      <c r="HSC74" s="405"/>
      <c r="HSD74" s="405"/>
      <c r="HSE74" s="405"/>
      <c r="HSF74" s="405"/>
      <c r="HSG74" s="405"/>
      <c r="HSH74" s="405"/>
      <c r="HSI74" s="405"/>
      <c r="HSJ74" s="405"/>
      <c r="HSK74" s="405"/>
      <c r="HSL74" s="405"/>
      <c r="HSM74" s="405"/>
      <c r="HSN74" s="405"/>
      <c r="HSO74" s="405"/>
      <c r="HSP74" s="405"/>
      <c r="HSQ74" s="405"/>
      <c r="HSR74" s="405"/>
      <c r="HSS74" s="405"/>
      <c r="HST74" s="405"/>
      <c r="HSU74" s="405"/>
      <c r="HSV74" s="405"/>
      <c r="HSW74" s="405"/>
      <c r="HSX74" s="405"/>
      <c r="HSY74" s="405"/>
      <c r="HSZ74" s="405"/>
      <c r="HTA74" s="405"/>
      <c r="HTB74" s="405"/>
      <c r="HTC74" s="405"/>
      <c r="HTD74" s="405"/>
      <c r="HTE74" s="405"/>
      <c r="HTF74" s="405"/>
      <c r="HTG74" s="405"/>
      <c r="HTH74" s="405"/>
      <c r="HTI74" s="405"/>
      <c r="HTJ74" s="405"/>
      <c r="HTK74" s="405"/>
      <c r="HTL74" s="405"/>
      <c r="HTM74" s="405"/>
      <c r="HTN74" s="405"/>
      <c r="HTO74" s="405"/>
      <c r="HTP74" s="405"/>
      <c r="HTQ74" s="405"/>
      <c r="HTR74" s="405"/>
      <c r="HTS74" s="405"/>
      <c r="HTT74" s="405"/>
      <c r="HTU74" s="405"/>
      <c r="HTV74" s="405"/>
      <c r="HTW74" s="405"/>
      <c r="HTX74" s="405"/>
      <c r="HTY74" s="405"/>
      <c r="HTZ74" s="405"/>
      <c r="HUA74" s="405"/>
      <c r="HUB74" s="405"/>
      <c r="HUC74" s="405"/>
      <c r="HUD74" s="405"/>
      <c r="HUE74" s="405"/>
      <c r="HUF74" s="405"/>
      <c r="HUG74" s="405"/>
      <c r="HUH74" s="405"/>
      <c r="HUI74" s="405"/>
      <c r="HUJ74" s="405"/>
      <c r="HUK74" s="405"/>
      <c r="HUL74" s="405"/>
      <c r="HUM74" s="405"/>
      <c r="HUN74" s="405"/>
      <c r="HUO74" s="405"/>
      <c r="HUP74" s="405"/>
      <c r="HUQ74" s="405"/>
      <c r="HUR74" s="405"/>
      <c r="HUS74" s="405"/>
      <c r="HUT74" s="405"/>
      <c r="HUU74" s="405"/>
      <c r="HUV74" s="405"/>
      <c r="HUW74" s="405"/>
      <c r="HUX74" s="405"/>
      <c r="HUY74" s="405"/>
      <c r="HUZ74" s="405"/>
      <c r="HVA74" s="405"/>
      <c r="HVB74" s="405"/>
      <c r="HVC74" s="405"/>
      <c r="HVD74" s="405"/>
      <c r="HVE74" s="405"/>
      <c r="HVF74" s="405"/>
      <c r="HVG74" s="405"/>
      <c r="HVH74" s="405"/>
      <c r="HVI74" s="405"/>
      <c r="HVJ74" s="405"/>
      <c r="HVK74" s="405"/>
      <c r="HVL74" s="405"/>
      <c r="HVM74" s="405"/>
      <c r="HVN74" s="405"/>
      <c r="HVO74" s="405"/>
      <c r="HVP74" s="405"/>
      <c r="HVQ74" s="405"/>
      <c r="HVR74" s="405"/>
      <c r="HVS74" s="405"/>
      <c r="HVT74" s="405"/>
      <c r="HVU74" s="405"/>
      <c r="HVV74" s="405"/>
      <c r="HVW74" s="405"/>
      <c r="HVX74" s="405"/>
      <c r="HVY74" s="405"/>
      <c r="HVZ74" s="405"/>
      <c r="HWA74" s="405"/>
      <c r="HWB74" s="405"/>
      <c r="HWC74" s="405"/>
      <c r="HWD74" s="405"/>
      <c r="HWE74" s="405"/>
      <c r="HWF74" s="405"/>
      <c r="HWG74" s="405"/>
      <c r="HWH74" s="405"/>
      <c r="HWI74" s="405"/>
      <c r="HWJ74" s="405"/>
      <c r="HWK74" s="405"/>
      <c r="HWL74" s="405"/>
      <c r="HWM74" s="405"/>
      <c r="HWN74" s="405"/>
      <c r="HWO74" s="405"/>
      <c r="HWP74" s="405"/>
      <c r="HWQ74" s="405"/>
      <c r="HWR74" s="405"/>
      <c r="HWS74" s="405"/>
      <c r="HWT74" s="405"/>
      <c r="HWU74" s="405"/>
      <c r="HWV74" s="405"/>
      <c r="HWW74" s="405"/>
      <c r="HWX74" s="405"/>
      <c r="HWY74" s="405"/>
      <c r="HWZ74" s="405"/>
      <c r="HXA74" s="405"/>
      <c r="HXB74" s="405"/>
      <c r="HXC74" s="405"/>
      <c r="HXD74" s="405"/>
      <c r="HXE74" s="405"/>
      <c r="HXF74" s="405"/>
      <c r="HXG74" s="405"/>
      <c r="HXH74" s="405"/>
      <c r="HXI74" s="405"/>
      <c r="HXJ74" s="405"/>
      <c r="HXK74" s="405"/>
      <c r="HXL74" s="405"/>
      <c r="HXM74" s="405"/>
      <c r="HXN74" s="405"/>
      <c r="HXO74" s="405"/>
      <c r="HXP74" s="405"/>
      <c r="HXQ74" s="405"/>
      <c r="HXR74" s="405"/>
      <c r="HXS74" s="405"/>
      <c r="HXT74" s="405"/>
      <c r="HXU74" s="405"/>
      <c r="HXV74" s="405"/>
      <c r="HXW74" s="405"/>
      <c r="HXX74" s="405"/>
      <c r="HXY74" s="405"/>
      <c r="HXZ74" s="405"/>
      <c r="HYA74" s="405"/>
      <c r="HYB74" s="405"/>
      <c r="HYC74" s="405"/>
      <c r="HYD74" s="405"/>
      <c r="HYE74" s="405"/>
      <c r="HYF74" s="405"/>
      <c r="HYG74" s="405"/>
      <c r="HYH74" s="405"/>
      <c r="HYI74" s="405"/>
      <c r="HYJ74" s="405"/>
      <c r="HYK74" s="405"/>
      <c r="HYL74" s="405"/>
      <c r="HYM74" s="405"/>
      <c r="HYN74" s="405"/>
      <c r="HYO74" s="405"/>
      <c r="HYP74" s="405"/>
      <c r="HYQ74" s="405"/>
      <c r="HYR74" s="405"/>
      <c r="HYS74" s="405"/>
      <c r="HYT74" s="405"/>
      <c r="HYU74" s="405"/>
      <c r="HYV74" s="405"/>
      <c r="HYW74" s="405"/>
      <c r="HYX74" s="405"/>
      <c r="HYY74" s="405"/>
      <c r="HYZ74" s="405"/>
      <c r="HZA74" s="405"/>
      <c r="HZB74" s="405"/>
      <c r="HZC74" s="405"/>
      <c r="HZD74" s="405"/>
      <c r="HZE74" s="405"/>
      <c r="HZF74" s="405"/>
      <c r="HZG74" s="405"/>
      <c r="HZH74" s="405"/>
      <c r="HZI74" s="405"/>
      <c r="HZJ74" s="405"/>
      <c r="HZK74" s="405"/>
      <c r="HZL74" s="405"/>
      <c r="HZM74" s="405"/>
      <c r="HZN74" s="405"/>
      <c r="HZO74" s="405"/>
      <c r="HZP74" s="405"/>
      <c r="HZQ74" s="405"/>
      <c r="HZR74" s="405"/>
      <c r="HZS74" s="405"/>
      <c r="HZT74" s="405"/>
      <c r="HZU74" s="405"/>
      <c r="HZV74" s="405"/>
      <c r="HZW74" s="405"/>
      <c r="HZX74" s="405"/>
      <c r="HZY74" s="405"/>
      <c r="HZZ74" s="405"/>
      <c r="IAA74" s="405"/>
      <c r="IAB74" s="405"/>
      <c r="IAC74" s="405"/>
      <c r="IAD74" s="405"/>
      <c r="IAE74" s="405"/>
      <c r="IAF74" s="405"/>
      <c r="IAG74" s="405"/>
      <c r="IAH74" s="405"/>
      <c r="IAI74" s="405"/>
      <c r="IAJ74" s="405"/>
      <c r="IAK74" s="405"/>
      <c r="IAL74" s="405"/>
      <c r="IAM74" s="405"/>
      <c r="IAN74" s="405"/>
      <c r="IAO74" s="405"/>
      <c r="IAP74" s="405"/>
      <c r="IAQ74" s="405"/>
      <c r="IAR74" s="405"/>
      <c r="IAS74" s="405"/>
      <c r="IAT74" s="405"/>
      <c r="IAU74" s="405"/>
      <c r="IAV74" s="405"/>
      <c r="IAW74" s="405"/>
      <c r="IAX74" s="405"/>
      <c r="IAY74" s="405"/>
      <c r="IAZ74" s="405"/>
      <c r="IBA74" s="405"/>
      <c r="IBB74" s="405"/>
      <c r="IBC74" s="405"/>
      <c r="IBD74" s="405"/>
      <c r="IBE74" s="405"/>
      <c r="IBF74" s="405"/>
      <c r="IBG74" s="405"/>
      <c r="IBH74" s="405"/>
      <c r="IBI74" s="405"/>
      <c r="IBJ74" s="405"/>
      <c r="IBK74" s="405"/>
      <c r="IBL74" s="405"/>
      <c r="IBM74" s="405"/>
      <c r="IBN74" s="405"/>
      <c r="IBO74" s="405"/>
      <c r="IBP74" s="405"/>
      <c r="IBQ74" s="405"/>
      <c r="IBR74" s="405"/>
      <c r="IBS74" s="405"/>
      <c r="IBT74" s="405"/>
      <c r="IBU74" s="405"/>
      <c r="IBV74" s="405"/>
      <c r="IBW74" s="405"/>
      <c r="IBX74" s="405"/>
      <c r="IBY74" s="405"/>
      <c r="IBZ74" s="405"/>
      <c r="ICA74" s="405"/>
      <c r="ICB74" s="405"/>
      <c r="ICC74" s="405"/>
      <c r="ICD74" s="405"/>
      <c r="ICE74" s="405"/>
      <c r="ICF74" s="405"/>
      <c r="ICG74" s="405"/>
      <c r="ICH74" s="405"/>
      <c r="ICI74" s="405"/>
      <c r="ICJ74" s="405"/>
      <c r="ICK74" s="405"/>
      <c r="ICL74" s="405"/>
      <c r="ICM74" s="405"/>
      <c r="ICN74" s="405"/>
      <c r="ICO74" s="405"/>
      <c r="ICP74" s="405"/>
      <c r="ICQ74" s="405"/>
      <c r="ICR74" s="405"/>
      <c r="ICS74" s="405"/>
      <c r="ICT74" s="405"/>
      <c r="ICU74" s="405"/>
      <c r="ICV74" s="405"/>
      <c r="ICW74" s="405"/>
      <c r="ICX74" s="405"/>
      <c r="ICY74" s="405"/>
      <c r="ICZ74" s="405"/>
      <c r="IDA74" s="405"/>
      <c r="IDB74" s="405"/>
      <c r="IDC74" s="405"/>
      <c r="IDD74" s="405"/>
      <c r="IDE74" s="405"/>
      <c r="IDF74" s="405"/>
      <c r="IDG74" s="405"/>
      <c r="IDH74" s="405"/>
      <c r="IDI74" s="405"/>
      <c r="IDJ74" s="405"/>
      <c r="IDK74" s="405"/>
      <c r="IDL74" s="405"/>
      <c r="IDM74" s="405"/>
      <c r="IDN74" s="405"/>
      <c r="IDO74" s="405"/>
      <c r="IDP74" s="405"/>
      <c r="IDQ74" s="405"/>
      <c r="IDR74" s="405"/>
      <c r="IDS74" s="405"/>
      <c r="IDT74" s="405"/>
      <c r="IDU74" s="405"/>
      <c r="IDV74" s="405"/>
      <c r="IDW74" s="405"/>
      <c r="IDX74" s="405"/>
      <c r="IDY74" s="405"/>
      <c r="IDZ74" s="405"/>
      <c r="IEA74" s="405"/>
      <c r="IEB74" s="405"/>
      <c r="IEC74" s="405"/>
      <c r="IED74" s="405"/>
      <c r="IEE74" s="405"/>
      <c r="IEF74" s="405"/>
      <c r="IEG74" s="405"/>
      <c r="IEH74" s="405"/>
      <c r="IEI74" s="405"/>
      <c r="IEJ74" s="405"/>
      <c r="IEK74" s="405"/>
      <c r="IEL74" s="405"/>
      <c r="IEM74" s="405"/>
      <c r="IEN74" s="405"/>
      <c r="IEO74" s="405"/>
      <c r="IEP74" s="405"/>
      <c r="IEQ74" s="405"/>
      <c r="IER74" s="405"/>
      <c r="IES74" s="405"/>
      <c r="IET74" s="405"/>
      <c r="IEU74" s="405"/>
      <c r="IEV74" s="405"/>
      <c r="IEW74" s="405"/>
      <c r="IEX74" s="405"/>
      <c r="IEY74" s="405"/>
      <c r="IEZ74" s="405"/>
      <c r="IFA74" s="405"/>
      <c r="IFB74" s="405"/>
      <c r="IFC74" s="405"/>
      <c r="IFD74" s="405"/>
      <c r="IFE74" s="405"/>
      <c r="IFF74" s="405"/>
      <c r="IFG74" s="405"/>
      <c r="IFH74" s="405"/>
      <c r="IFI74" s="405"/>
      <c r="IFJ74" s="405"/>
      <c r="IFK74" s="405"/>
      <c r="IFL74" s="405"/>
      <c r="IFM74" s="405"/>
      <c r="IFN74" s="405"/>
      <c r="IFO74" s="405"/>
      <c r="IFP74" s="405"/>
      <c r="IFQ74" s="405"/>
      <c r="IFR74" s="405"/>
      <c r="IFS74" s="405"/>
      <c r="IFT74" s="405"/>
      <c r="IFU74" s="405"/>
      <c r="IFV74" s="405"/>
      <c r="IFW74" s="405"/>
      <c r="IFX74" s="405"/>
      <c r="IFY74" s="405"/>
      <c r="IFZ74" s="405"/>
      <c r="IGA74" s="405"/>
      <c r="IGB74" s="405"/>
      <c r="IGC74" s="405"/>
      <c r="IGD74" s="405"/>
      <c r="IGE74" s="405"/>
      <c r="IGF74" s="405"/>
      <c r="IGG74" s="405"/>
      <c r="IGH74" s="405"/>
      <c r="IGI74" s="405"/>
      <c r="IGJ74" s="405"/>
      <c r="IGK74" s="405"/>
      <c r="IGL74" s="405"/>
      <c r="IGM74" s="405"/>
      <c r="IGN74" s="405"/>
      <c r="IGO74" s="405"/>
      <c r="IGP74" s="405"/>
      <c r="IGQ74" s="405"/>
      <c r="IGR74" s="405"/>
      <c r="IGS74" s="405"/>
      <c r="IGT74" s="405"/>
      <c r="IGU74" s="405"/>
      <c r="IGV74" s="405"/>
      <c r="IGW74" s="405"/>
      <c r="IGX74" s="405"/>
      <c r="IGY74" s="405"/>
      <c r="IGZ74" s="405"/>
      <c r="IHA74" s="405"/>
      <c r="IHB74" s="405"/>
      <c r="IHC74" s="405"/>
      <c r="IHD74" s="405"/>
      <c r="IHE74" s="405"/>
      <c r="IHF74" s="405"/>
      <c r="IHG74" s="405"/>
      <c r="IHH74" s="405"/>
      <c r="IHI74" s="405"/>
      <c r="IHJ74" s="405"/>
      <c r="IHK74" s="405"/>
      <c r="IHL74" s="405"/>
      <c r="IHM74" s="405"/>
      <c r="IHN74" s="405"/>
      <c r="IHO74" s="405"/>
      <c r="IHP74" s="405"/>
      <c r="IHQ74" s="405"/>
      <c r="IHR74" s="405"/>
      <c r="IHS74" s="405"/>
      <c r="IHT74" s="405"/>
      <c r="IHU74" s="405"/>
      <c r="IHV74" s="405"/>
      <c r="IHW74" s="405"/>
      <c r="IHX74" s="405"/>
      <c r="IHY74" s="405"/>
      <c r="IHZ74" s="405"/>
      <c r="IIA74" s="405"/>
      <c r="IIB74" s="405"/>
      <c r="IIC74" s="405"/>
      <c r="IID74" s="405"/>
      <c r="IIE74" s="405"/>
      <c r="IIF74" s="405"/>
      <c r="IIG74" s="405"/>
      <c r="IIH74" s="405"/>
      <c r="III74" s="405"/>
      <c r="IIJ74" s="405"/>
      <c r="IIK74" s="405"/>
      <c r="IIL74" s="405"/>
      <c r="IIM74" s="405"/>
      <c r="IIN74" s="405"/>
      <c r="IIO74" s="405"/>
      <c r="IIP74" s="405"/>
      <c r="IIQ74" s="405"/>
      <c r="IIR74" s="405"/>
      <c r="IIS74" s="405"/>
      <c r="IIT74" s="405"/>
      <c r="IIU74" s="405"/>
      <c r="IIV74" s="405"/>
      <c r="IIW74" s="405"/>
      <c r="IIX74" s="405"/>
      <c r="IIY74" s="405"/>
      <c r="IIZ74" s="405"/>
      <c r="IJA74" s="405"/>
      <c r="IJB74" s="405"/>
      <c r="IJC74" s="405"/>
      <c r="IJD74" s="405"/>
      <c r="IJE74" s="405"/>
      <c r="IJF74" s="405"/>
      <c r="IJG74" s="405"/>
      <c r="IJH74" s="405"/>
      <c r="IJI74" s="405"/>
      <c r="IJJ74" s="405"/>
      <c r="IJK74" s="405"/>
      <c r="IJL74" s="405"/>
      <c r="IJM74" s="405"/>
      <c r="IJN74" s="405"/>
      <c r="IJO74" s="405"/>
      <c r="IJP74" s="405"/>
      <c r="IJQ74" s="405"/>
      <c r="IJR74" s="405"/>
      <c r="IJS74" s="405"/>
      <c r="IJT74" s="405"/>
      <c r="IJU74" s="405"/>
      <c r="IJV74" s="405"/>
      <c r="IJW74" s="405"/>
      <c r="IJX74" s="405"/>
      <c r="IJY74" s="405"/>
      <c r="IJZ74" s="405"/>
      <c r="IKA74" s="405"/>
      <c r="IKB74" s="405"/>
      <c r="IKC74" s="405"/>
      <c r="IKD74" s="405"/>
      <c r="IKE74" s="405"/>
      <c r="IKF74" s="405"/>
      <c r="IKG74" s="405"/>
      <c r="IKH74" s="405"/>
      <c r="IKI74" s="405"/>
      <c r="IKJ74" s="405"/>
      <c r="IKK74" s="405"/>
      <c r="IKL74" s="405"/>
      <c r="IKM74" s="405"/>
      <c r="IKN74" s="405"/>
      <c r="IKO74" s="405"/>
      <c r="IKP74" s="405"/>
      <c r="IKQ74" s="405"/>
      <c r="IKR74" s="405"/>
      <c r="IKS74" s="405"/>
      <c r="IKT74" s="405"/>
      <c r="IKU74" s="405"/>
      <c r="IKV74" s="405"/>
      <c r="IKW74" s="405"/>
      <c r="IKX74" s="405"/>
      <c r="IKY74" s="405"/>
      <c r="IKZ74" s="405"/>
      <c r="ILA74" s="405"/>
      <c r="ILB74" s="405"/>
      <c r="ILC74" s="405"/>
      <c r="ILD74" s="405"/>
      <c r="ILE74" s="405"/>
      <c r="ILF74" s="405"/>
      <c r="ILG74" s="405"/>
      <c r="ILH74" s="405"/>
      <c r="ILI74" s="405"/>
      <c r="ILJ74" s="405"/>
      <c r="ILK74" s="405"/>
      <c r="ILL74" s="405"/>
      <c r="ILM74" s="405"/>
      <c r="ILN74" s="405"/>
      <c r="ILO74" s="405"/>
      <c r="ILP74" s="405"/>
      <c r="ILQ74" s="405"/>
      <c r="ILR74" s="405"/>
      <c r="ILS74" s="405"/>
      <c r="ILT74" s="405"/>
      <c r="ILU74" s="405"/>
      <c r="ILV74" s="405"/>
      <c r="ILW74" s="405"/>
      <c r="ILX74" s="405"/>
      <c r="ILY74" s="405"/>
      <c r="ILZ74" s="405"/>
      <c r="IMA74" s="405"/>
      <c r="IMB74" s="405"/>
      <c r="IMC74" s="405"/>
      <c r="IMD74" s="405"/>
      <c r="IME74" s="405"/>
      <c r="IMF74" s="405"/>
      <c r="IMG74" s="405"/>
      <c r="IMH74" s="405"/>
      <c r="IMI74" s="405"/>
      <c r="IMJ74" s="405"/>
      <c r="IMK74" s="405"/>
      <c r="IML74" s="405"/>
      <c r="IMM74" s="405"/>
      <c r="IMN74" s="405"/>
      <c r="IMO74" s="405"/>
      <c r="IMP74" s="405"/>
      <c r="IMQ74" s="405"/>
      <c r="IMR74" s="405"/>
      <c r="IMS74" s="405"/>
      <c r="IMT74" s="405"/>
      <c r="IMU74" s="405"/>
      <c r="IMV74" s="405"/>
      <c r="IMW74" s="405"/>
      <c r="IMX74" s="405"/>
      <c r="IMY74" s="405"/>
      <c r="IMZ74" s="405"/>
      <c r="INA74" s="405"/>
      <c r="INB74" s="405"/>
      <c r="INC74" s="405"/>
      <c r="IND74" s="405"/>
      <c r="INE74" s="405"/>
      <c r="INF74" s="405"/>
      <c r="ING74" s="405"/>
      <c r="INH74" s="405"/>
      <c r="INI74" s="405"/>
      <c r="INJ74" s="405"/>
      <c r="INK74" s="405"/>
      <c r="INL74" s="405"/>
      <c r="INM74" s="405"/>
      <c r="INN74" s="405"/>
      <c r="INO74" s="405"/>
      <c r="INP74" s="405"/>
      <c r="INQ74" s="405"/>
      <c r="INR74" s="405"/>
      <c r="INS74" s="405"/>
      <c r="INT74" s="405"/>
      <c r="INU74" s="405"/>
      <c r="INV74" s="405"/>
      <c r="INW74" s="405"/>
      <c r="INX74" s="405"/>
      <c r="INY74" s="405"/>
      <c r="INZ74" s="405"/>
      <c r="IOA74" s="405"/>
      <c r="IOB74" s="405"/>
      <c r="IOC74" s="405"/>
      <c r="IOD74" s="405"/>
      <c r="IOE74" s="405"/>
      <c r="IOF74" s="405"/>
      <c r="IOG74" s="405"/>
      <c r="IOH74" s="405"/>
      <c r="IOI74" s="405"/>
      <c r="IOJ74" s="405"/>
      <c r="IOK74" s="405"/>
      <c r="IOL74" s="405"/>
      <c r="IOM74" s="405"/>
      <c r="ION74" s="405"/>
      <c r="IOO74" s="405"/>
      <c r="IOP74" s="405"/>
      <c r="IOQ74" s="405"/>
      <c r="IOR74" s="405"/>
      <c r="IOS74" s="405"/>
      <c r="IOT74" s="405"/>
      <c r="IOU74" s="405"/>
      <c r="IOV74" s="405"/>
      <c r="IOW74" s="405"/>
      <c r="IOX74" s="405"/>
      <c r="IOY74" s="405"/>
      <c r="IOZ74" s="405"/>
      <c r="IPA74" s="405"/>
      <c r="IPB74" s="405"/>
      <c r="IPC74" s="405"/>
      <c r="IPD74" s="405"/>
      <c r="IPE74" s="405"/>
      <c r="IPF74" s="405"/>
      <c r="IPG74" s="405"/>
      <c r="IPH74" s="405"/>
      <c r="IPI74" s="405"/>
      <c r="IPJ74" s="405"/>
      <c r="IPK74" s="405"/>
      <c r="IPL74" s="405"/>
      <c r="IPM74" s="405"/>
      <c r="IPN74" s="405"/>
      <c r="IPO74" s="405"/>
      <c r="IPP74" s="405"/>
      <c r="IPQ74" s="405"/>
      <c r="IPR74" s="405"/>
      <c r="IPS74" s="405"/>
      <c r="IPT74" s="405"/>
      <c r="IPU74" s="405"/>
      <c r="IPV74" s="405"/>
      <c r="IPW74" s="405"/>
      <c r="IPX74" s="405"/>
      <c r="IPY74" s="405"/>
      <c r="IPZ74" s="405"/>
      <c r="IQA74" s="405"/>
      <c r="IQB74" s="405"/>
      <c r="IQC74" s="405"/>
      <c r="IQD74" s="405"/>
      <c r="IQE74" s="405"/>
      <c r="IQF74" s="405"/>
      <c r="IQG74" s="405"/>
      <c r="IQH74" s="405"/>
      <c r="IQI74" s="405"/>
      <c r="IQJ74" s="405"/>
      <c r="IQK74" s="405"/>
      <c r="IQL74" s="405"/>
      <c r="IQM74" s="405"/>
      <c r="IQN74" s="405"/>
      <c r="IQO74" s="405"/>
      <c r="IQP74" s="405"/>
      <c r="IQQ74" s="405"/>
      <c r="IQR74" s="405"/>
      <c r="IQS74" s="405"/>
      <c r="IQT74" s="405"/>
      <c r="IQU74" s="405"/>
      <c r="IQV74" s="405"/>
      <c r="IQW74" s="405"/>
      <c r="IQX74" s="405"/>
      <c r="IQY74" s="405"/>
      <c r="IQZ74" s="405"/>
      <c r="IRA74" s="405"/>
      <c r="IRB74" s="405"/>
      <c r="IRC74" s="405"/>
      <c r="IRD74" s="405"/>
      <c r="IRE74" s="405"/>
      <c r="IRF74" s="405"/>
      <c r="IRG74" s="405"/>
      <c r="IRH74" s="405"/>
      <c r="IRI74" s="405"/>
      <c r="IRJ74" s="405"/>
      <c r="IRK74" s="405"/>
      <c r="IRL74" s="405"/>
      <c r="IRM74" s="405"/>
      <c r="IRN74" s="405"/>
      <c r="IRO74" s="405"/>
      <c r="IRP74" s="405"/>
      <c r="IRQ74" s="405"/>
      <c r="IRR74" s="405"/>
      <c r="IRS74" s="405"/>
      <c r="IRT74" s="405"/>
      <c r="IRU74" s="405"/>
      <c r="IRV74" s="405"/>
      <c r="IRW74" s="405"/>
      <c r="IRX74" s="405"/>
      <c r="IRY74" s="405"/>
      <c r="IRZ74" s="405"/>
      <c r="ISA74" s="405"/>
      <c r="ISB74" s="405"/>
      <c r="ISC74" s="405"/>
      <c r="ISD74" s="405"/>
      <c r="ISE74" s="405"/>
      <c r="ISF74" s="405"/>
      <c r="ISG74" s="405"/>
      <c r="ISH74" s="405"/>
      <c r="ISI74" s="405"/>
      <c r="ISJ74" s="405"/>
      <c r="ISK74" s="405"/>
      <c r="ISL74" s="405"/>
      <c r="ISM74" s="405"/>
      <c r="ISN74" s="405"/>
      <c r="ISO74" s="405"/>
      <c r="ISP74" s="405"/>
      <c r="ISQ74" s="405"/>
      <c r="ISR74" s="405"/>
      <c r="ISS74" s="405"/>
      <c r="IST74" s="405"/>
      <c r="ISU74" s="405"/>
      <c r="ISV74" s="405"/>
      <c r="ISW74" s="405"/>
      <c r="ISX74" s="405"/>
      <c r="ISY74" s="405"/>
      <c r="ISZ74" s="405"/>
      <c r="ITA74" s="405"/>
      <c r="ITB74" s="405"/>
      <c r="ITC74" s="405"/>
      <c r="ITD74" s="405"/>
      <c r="ITE74" s="405"/>
      <c r="ITF74" s="405"/>
      <c r="ITG74" s="405"/>
      <c r="ITH74" s="405"/>
      <c r="ITI74" s="405"/>
      <c r="ITJ74" s="405"/>
      <c r="ITK74" s="405"/>
      <c r="ITL74" s="405"/>
      <c r="ITM74" s="405"/>
      <c r="ITN74" s="405"/>
      <c r="ITO74" s="405"/>
      <c r="ITP74" s="405"/>
      <c r="ITQ74" s="405"/>
      <c r="ITR74" s="405"/>
      <c r="ITS74" s="405"/>
      <c r="ITT74" s="405"/>
      <c r="ITU74" s="405"/>
      <c r="ITV74" s="405"/>
      <c r="ITW74" s="405"/>
      <c r="ITX74" s="405"/>
      <c r="ITY74" s="405"/>
      <c r="ITZ74" s="405"/>
      <c r="IUA74" s="405"/>
      <c r="IUB74" s="405"/>
      <c r="IUC74" s="405"/>
      <c r="IUD74" s="405"/>
      <c r="IUE74" s="405"/>
      <c r="IUF74" s="405"/>
      <c r="IUG74" s="405"/>
      <c r="IUH74" s="405"/>
      <c r="IUI74" s="405"/>
      <c r="IUJ74" s="405"/>
      <c r="IUK74" s="405"/>
      <c r="IUL74" s="405"/>
      <c r="IUM74" s="405"/>
      <c r="IUN74" s="405"/>
      <c r="IUO74" s="405"/>
      <c r="IUP74" s="405"/>
      <c r="IUQ74" s="405"/>
      <c r="IUR74" s="405"/>
      <c r="IUS74" s="405"/>
      <c r="IUT74" s="405"/>
      <c r="IUU74" s="405"/>
      <c r="IUV74" s="405"/>
      <c r="IUW74" s="405"/>
      <c r="IUX74" s="405"/>
      <c r="IUY74" s="405"/>
      <c r="IUZ74" s="405"/>
      <c r="IVA74" s="405"/>
      <c r="IVB74" s="405"/>
      <c r="IVC74" s="405"/>
      <c r="IVD74" s="405"/>
      <c r="IVE74" s="405"/>
      <c r="IVF74" s="405"/>
      <c r="IVG74" s="405"/>
      <c r="IVH74" s="405"/>
      <c r="IVI74" s="405"/>
      <c r="IVJ74" s="405"/>
      <c r="IVK74" s="405"/>
      <c r="IVL74" s="405"/>
      <c r="IVM74" s="405"/>
      <c r="IVN74" s="405"/>
      <c r="IVO74" s="405"/>
      <c r="IVP74" s="405"/>
      <c r="IVQ74" s="405"/>
      <c r="IVR74" s="405"/>
      <c r="IVS74" s="405"/>
      <c r="IVT74" s="405"/>
      <c r="IVU74" s="405"/>
      <c r="IVV74" s="405"/>
      <c r="IVW74" s="405"/>
      <c r="IVX74" s="405"/>
      <c r="IVY74" s="405"/>
      <c r="IVZ74" s="405"/>
      <c r="IWA74" s="405"/>
      <c r="IWB74" s="405"/>
      <c r="IWC74" s="405"/>
      <c r="IWD74" s="405"/>
      <c r="IWE74" s="405"/>
      <c r="IWF74" s="405"/>
      <c r="IWG74" s="405"/>
      <c r="IWH74" s="405"/>
      <c r="IWI74" s="405"/>
      <c r="IWJ74" s="405"/>
      <c r="IWK74" s="405"/>
      <c r="IWL74" s="405"/>
      <c r="IWM74" s="405"/>
      <c r="IWN74" s="405"/>
      <c r="IWO74" s="405"/>
      <c r="IWP74" s="405"/>
      <c r="IWQ74" s="405"/>
      <c r="IWR74" s="405"/>
      <c r="IWS74" s="405"/>
      <c r="IWT74" s="405"/>
      <c r="IWU74" s="405"/>
      <c r="IWV74" s="405"/>
      <c r="IWW74" s="405"/>
      <c r="IWX74" s="405"/>
      <c r="IWY74" s="405"/>
      <c r="IWZ74" s="405"/>
      <c r="IXA74" s="405"/>
      <c r="IXB74" s="405"/>
      <c r="IXC74" s="405"/>
      <c r="IXD74" s="405"/>
      <c r="IXE74" s="405"/>
      <c r="IXF74" s="405"/>
      <c r="IXG74" s="405"/>
      <c r="IXH74" s="405"/>
      <c r="IXI74" s="405"/>
      <c r="IXJ74" s="405"/>
      <c r="IXK74" s="405"/>
      <c r="IXL74" s="405"/>
      <c r="IXM74" s="405"/>
      <c r="IXN74" s="405"/>
      <c r="IXO74" s="405"/>
      <c r="IXP74" s="405"/>
      <c r="IXQ74" s="405"/>
      <c r="IXR74" s="405"/>
      <c r="IXS74" s="405"/>
      <c r="IXT74" s="405"/>
      <c r="IXU74" s="405"/>
      <c r="IXV74" s="405"/>
      <c r="IXW74" s="405"/>
      <c r="IXX74" s="405"/>
      <c r="IXY74" s="405"/>
      <c r="IXZ74" s="405"/>
      <c r="IYA74" s="405"/>
      <c r="IYB74" s="405"/>
      <c r="IYC74" s="405"/>
      <c r="IYD74" s="405"/>
      <c r="IYE74" s="405"/>
      <c r="IYF74" s="405"/>
      <c r="IYG74" s="405"/>
      <c r="IYH74" s="405"/>
      <c r="IYI74" s="405"/>
      <c r="IYJ74" s="405"/>
      <c r="IYK74" s="405"/>
      <c r="IYL74" s="405"/>
      <c r="IYM74" s="405"/>
      <c r="IYN74" s="405"/>
      <c r="IYO74" s="405"/>
      <c r="IYP74" s="405"/>
      <c r="IYQ74" s="405"/>
      <c r="IYR74" s="405"/>
      <c r="IYS74" s="405"/>
      <c r="IYT74" s="405"/>
      <c r="IYU74" s="405"/>
      <c r="IYV74" s="405"/>
      <c r="IYW74" s="405"/>
      <c r="IYX74" s="405"/>
      <c r="IYY74" s="405"/>
      <c r="IYZ74" s="405"/>
      <c r="IZA74" s="405"/>
      <c r="IZB74" s="405"/>
      <c r="IZC74" s="405"/>
      <c r="IZD74" s="405"/>
      <c r="IZE74" s="405"/>
      <c r="IZF74" s="405"/>
      <c r="IZG74" s="405"/>
      <c r="IZH74" s="405"/>
      <c r="IZI74" s="405"/>
      <c r="IZJ74" s="405"/>
      <c r="IZK74" s="405"/>
      <c r="IZL74" s="405"/>
      <c r="IZM74" s="405"/>
      <c r="IZN74" s="405"/>
      <c r="IZO74" s="405"/>
      <c r="IZP74" s="405"/>
      <c r="IZQ74" s="405"/>
      <c r="IZR74" s="405"/>
      <c r="IZS74" s="405"/>
      <c r="IZT74" s="405"/>
      <c r="IZU74" s="405"/>
      <c r="IZV74" s="405"/>
      <c r="IZW74" s="405"/>
      <c r="IZX74" s="405"/>
      <c r="IZY74" s="405"/>
      <c r="IZZ74" s="405"/>
      <c r="JAA74" s="405"/>
      <c r="JAB74" s="405"/>
      <c r="JAC74" s="405"/>
      <c r="JAD74" s="405"/>
      <c r="JAE74" s="405"/>
      <c r="JAF74" s="405"/>
      <c r="JAG74" s="405"/>
      <c r="JAH74" s="405"/>
      <c r="JAI74" s="405"/>
      <c r="JAJ74" s="405"/>
      <c r="JAK74" s="405"/>
      <c r="JAL74" s="405"/>
      <c r="JAM74" s="405"/>
      <c r="JAN74" s="405"/>
      <c r="JAO74" s="405"/>
      <c r="JAP74" s="405"/>
      <c r="JAQ74" s="405"/>
      <c r="JAR74" s="405"/>
      <c r="JAS74" s="405"/>
      <c r="JAT74" s="405"/>
      <c r="JAU74" s="405"/>
      <c r="JAV74" s="405"/>
      <c r="JAW74" s="405"/>
      <c r="JAX74" s="405"/>
      <c r="JAY74" s="405"/>
      <c r="JAZ74" s="405"/>
      <c r="JBA74" s="405"/>
      <c r="JBB74" s="405"/>
      <c r="JBC74" s="405"/>
      <c r="JBD74" s="405"/>
      <c r="JBE74" s="405"/>
      <c r="JBF74" s="405"/>
      <c r="JBG74" s="405"/>
      <c r="JBH74" s="405"/>
      <c r="JBI74" s="405"/>
      <c r="JBJ74" s="405"/>
      <c r="JBK74" s="405"/>
      <c r="JBL74" s="405"/>
      <c r="JBM74" s="405"/>
      <c r="JBN74" s="405"/>
      <c r="JBO74" s="405"/>
      <c r="JBP74" s="405"/>
      <c r="JBQ74" s="405"/>
      <c r="JBR74" s="405"/>
      <c r="JBS74" s="405"/>
      <c r="JBT74" s="405"/>
      <c r="JBU74" s="405"/>
      <c r="JBV74" s="405"/>
      <c r="JBW74" s="405"/>
      <c r="JBX74" s="405"/>
      <c r="JBY74" s="405"/>
      <c r="JBZ74" s="405"/>
      <c r="JCA74" s="405"/>
      <c r="JCB74" s="405"/>
      <c r="JCC74" s="405"/>
      <c r="JCD74" s="405"/>
      <c r="JCE74" s="405"/>
      <c r="JCF74" s="405"/>
      <c r="JCG74" s="405"/>
      <c r="JCH74" s="405"/>
      <c r="JCI74" s="405"/>
      <c r="JCJ74" s="405"/>
      <c r="JCK74" s="405"/>
      <c r="JCL74" s="405"/>
      <c r="JCM74" s="405"/>
      <c r="JCN74" s="405"/>
      <c r="JCO74" s="405"/>
      <c r="JCP74" s="405"/>
      <c r="JCQ74" s="405"/>
      <c r="JCR74" s="405"/>
      <c r="JCS74" s="405"/>
      <c r="JCT74" s="405"/>
      <c r="JCU74" s="405"/>
      <c r="JCV74" s="405"/>
      <c r="JCW74" s="405"/>
      <c r="JCX74" s="405"/>
      <c r="JCY74" s="405"/>
      <c r="JCZ74" s="405"/>
      <c r="JDA74" s="405"/>
      <c r="JDB74" s="405"/>
      <c r="JDC74" s="405"/>
      <c r="JDD74" s="405"/>
      <c r="JDE74" s="405"/>
      <c r="JDF74" s="405"/>
      <c r="JDG74" s="405"/>
      <c r="JDH74" s="405"/>
      <c r="JDI74" s="405"/>
      <c r="JDJ74" s="405"/>
      <c r="JDK74" s="405"/>
      <c r="JDL74" s="405"/>
      <c r="JDM74" s="405"/>
      <c r="JDN74" s="405"/>
      <c r="JDO74" s="405"/>
      <c r="JDP74" s="405"/>
      <c r="JDQ74" s="405"/>
      <c r="JDR74" s="405"/>
      <c r="JDS74" s="405"/>
      <c r="JDT74" s="405"/>
      <c r="JDU74" s="405"/>
      <c r="JDV74" s="405"/>
      <c r="JDW74" s="405"/>
      <c r="JDX74" s="405"/>
      <c r="JDY74" s="405"/>
      <c r="JDZ74" s="405"/>
      <c r="JEA74" s="405"/>
      <c r="JEB74" s="405"/>
      <c r="JEC74" s="405"/>
      <c r="JED74" s="405"/>
      <c r="JEE74" s="405"/>
      <c r="JEF74" s="405"/>
      <c r="JEG74" s="405"/>
      <c r="JEH74" s="405"/>
      <c r="JEI74" s="405"/>
      <c r="JEJ74" s="405"/>
      <c r="JEK74" s="405"/>
      <c r="JEL74" s="405"/>
      <c r="JEM74" s="405"/>
      <c r="JEN74" s="405"/>
      <c r="JEO74" s="405"/>
      <c r="JEP74" s="405"/>
      <c r="JEQ74" s="405"/>
      <c r="JER74" s="405"/>
      <c r="JES74" s="405"/>
      <c r="JET74" s="405"/>
      <c r="JEU74" s="405"/>
      <c r="JEV74" s="405"/>
      <c r="JEW74" s="405"/>
      <c r="JEX74" s="405"/>
      <c r="JEY74" s="405"/>
      <c r="JEZ74" s="405"/>
      <c r="JFA74" s="405"/>
      <c r="JFB74" s="405"/>
      <c r="JFC74" s="405"/>
      <c r="JFD74" s="405"/>
      <c r="JFE74" s="405"/>
      <c r="JFF74" s="405"/>
      <c r="JFG74" s="405"/>
      <c r="JFH74" s="405"/>
      <c r="JFI74" s="405"/>
      <c r="JFJ74" s="405"/>
      <c r="JFK74" s="405"/>
      <c r="JFL74" s="405"/>
      <c r="JFM74" s="405"/>
      <c r="JFN74" s="405"/>
      <c r="JFO74" s="405"/>
      <c r="JFP74" s="405"/>
      <c r="JFQ74" s="405"/>
      <c r="JFR74" s="405"/>
      <c r="JFS74" s="405"/>
      <c r="JFT74" s="405"/>
      <c r="JFU74" s="405"/>
      <c r="JFV74" s="405"/>
      <c r="JFW74" s="405"/>
      <c r="JFX74" s="405"/>
      <c r="JFY74" s="405"/>
      <c r="JFZ74" s="405"/>
      <c r="JGA74" s="405"/>
      <c r="JGB74" s="405"/>
      <c r="JGC74" s="405"/>
      <c r="JGD74" s="405"/>
      <c r="JGE74" s="405"/>
      <c r="JGF74" s="405"/>
      <c r="JGG74" s="405"/>
      <c r="JGH74" s="405"/>
      <c r="JGI74" s="405"/>
      <c r="JGJ74" s="405"/>
      <c r="JGK74" s="405"/>
      <c r="JGL74" s="405"/>
      <c r="JGM74" s="405"/>
      <c r="JGN74" s="405"/>
      <c r="JGO74" s="405"/>
      <c r="JGP74" s="405"/>
      <c r="JGQ74" s="405"/>
      <c r="JGR74" s="405"/>
      <c r="JGS74" s="405"/>
      <c r="JGT74" s="405"/>
      <c r="JGU74" s="405"/>
      <c r="JGV74" s="405"/>
      <c r="JGW74" s="405"/>
      <c r="JGX74" s="405"/>
      <c r="JGY74" s="405"/>
      <c r="JGZ74" s="405"/>
      <c r="JHA74" s="405"/>
      <c r="JHB74" s="405"/>
      <c r="JHC74" s="405"/>
      <c r="JHD74" s="405"/>
      <c r="JHE74" s="405"/>
      <c r="JHF74" s="405"/>
      <c r="JHG74" s="405"/>
      <c r="JHH74" s="405"/>
      <c r="JHI74" s="405"/>
      <c r="JHJ74" s="405"/>
      <c r="JHK74" s="405"/>
      <c r="JHL74" s="405"/>
      <c r="JHM74" s="405"/>
      <c r="JHN74" s="405"/>
      <c r="JHO74" s="405"/>
      <c r="JHP74" s="405"/>
      <c r="JHQ74" s="405"/>
      <c r="JHR74" s="405"/>
      <c r="JHS74" s="405"/>
      <c r="JHT74" s="405"/>
      <c r="JHU74" s="405"/>
      <c r="JHV74" s="405"/>
      <c r="JHW74" s="405"/>
      <c r="JHX74" s="405"/>
      <c r="JHY74" s="405"/>
      <c r="JHZ74" s="405"/>
      <c r="JIA74" s="405"/>
      <c r="JIB74" s="405"/>
      <c r="JIC74" s="405"/>
      <c r="JID74" s="405"/>
      <c r="JIE74" s="405"/>
      <c r="JIF74" s="405"/>
      <c r="JIG74" s="405"/>
      <c r="JIH74" s="405"/>
      <c r="JII74" s="405"/>
      <c r="JIJ74" s="405"/>
      <c r="JIK74" s="405"/>
      <c r="JIL74" s="405"/>
      <c r="JIM74" s="405"/>
      <c r="JIN74" s="405"/>
      <c r="JIO74" s="405"/>
      <c r="JIP74" s="405"/>
      <c r="JIQ74" s="405"/>
      <c r="JIR74" s="405"/>
      <c r="JIS74" s="405"/>
      <c r="JIT74" s="405"/>
      <c r="JIU74" s="405"/>
      <c r="JIV74" s="405"/>
      <c r="JIW74" s="405"/>
      <c r="JIX74" s="405"/>
      <c r="JIY74" s="405"/>
      <c r="JIZ74" s="405"/>
      <c r="JJA74" s="405"/>
      <c r="JJB74" s="405"/>
      <c r="JJC74" s="405"/>
      <c r="JJD74" s="405"/>
      <c r="JJE74" s="405"/>
      <c r="JJF74" s="405"/>
      <c r="JJG74" s="405"/>
      <c r="JJH74" s="405"/>
      <c r="JJI74" s="405"/>
      <c r="JJJ74" s="405"/>
      <c r="JJK74" s="405"/>
      <c r="JJL74" s="405"/>
      <c r="JJM74" s="405"/>
      <c r="JJN74" s="405"/>
      <c r="JJO74" s="405"/>
      <c r="JJP74" s="405"/>
      <c r="JJQ74" s="405"/>
      <c r="JJR74" s="405"/>
      <c r="JJS74" s="405"/>
      <c r="JJT74" s="405"/>
      <c r="JJU74" s="405"/>
      <c r="JJV74" s="405"/>
      <c r="JJW74" s="405"/>
      <c r="JJX74" s="405"/>
      <c r="JJY74" s="405"/>
      <c r="JJZ74" s="405"/>
      <c r="JKA74" s="405"/>
      <c r="JKB74" s="405"/>
      <c r="JKC74" s="405"/>
      <c r="JKD74" s="405"/>
      <c r="JKE74" s="405"/>
      <c r="JKF74" s="405"/>
      <c r="JKG74" s="405"/>
      <c r="JKH74" s="405"/>
      <c r="JKI74" s="405"/>
      <c r="JKJ74" s="405"/>
      <c r="JKK74" s="405"/>
      <c r="JKL74" s="405"/>
      <c r="JKM74" s="405"/>
      <c r="JKN74" s="405"/>
      <c r="JKO74" s="405"/>
      <c r="JKP74" s="405"/>
      <c r="JKQ74" s="405"/>
      <c r="JKR74" s="405"/>
      <c r="JKS74" s="405"/>
      <c r="JKT74" s="405"/>
      <c r="JKU74" s="405"/>
      <c r="JKV74" s="405"/>
      <c r="JKW74" s="405"/>
      <c r="JKX74" s="405"/>
      <c r="JKY74" s="405"/>
      <c r="JKZ74" s="405"/>
      <c r="JLA74" s="405"/>
      <c r="JLB74" s="405"/>
      <c r="JLC74" s="405"/>
      <c r="JLD74" s="405"/>
      <c r="JLE74" s="405"/>
      <c r="JLF74" s="405"/>
      <c r="JLG74" s="405"/>
      <c r="JLH74" s="405"/>
      <c r="JLI74" s="405"/>
      <c r="JLJ74" s="405"/>
      <c r="JLK74" s="405"/>
      <c r="JLL74" s="405"/>
      <c r="JLM74" s="405"/>
      <c r="JLN74" s="405"/>
      <c r="JLO74" s="405"/>
      <c r="JLP74" s="405"/>
      <c r="JLQ74" s="405"/>
      <c r="JLR74" s="405"/>
      <c r="JLS74" s="405"/>
      <c r="JLT74" s="405"/>
      <c r="JLU74" s="405"/>
      <c r="JLV74" s="405"/>
      <c r="JLW74" s="405"/>
      <c r="JLX74" s="405"/>
      <c r="JLY74" s="405"/>
      <c r="JLZ74" s="405"/>
      <c r="JMA74" s="405"/>
      <c r="JMB74" s="405"/>
      <c r="JMC74" s="405"/>
      <c r="JMD74" s="405"/>
      <c r="JME74" s="405"/>
      <c r="JMF74" s="405"/>
      <c r="JMG74" s="405"/>
      <c r="JMH74" s="405"/>
      <c r="JMI74" s="405"/>
      <c r="JMJ74" s="405"/>
      <c r="JMK74" s="405"/>
      <c r="JML74" s="405"/>
      <c r="JMM74" s="405"/>
      <c r="JMN74" s="405"/>
      <c r="JMO74" s="405"/>
      <c r="JMP74" s="405"/>
      <c r="JMQ74" s="405"/>
      <c r="JMR74" s="405"/>
      <c r="JMS74" s="405"/>
      <c r="JMT74" s="405"/>
      <c r="JMU74" s="405"/>
      <c r="JMV74" s="405"/>
      <c r="JMW74" s="405"/>
      <c r="JMX74" s="405"/>
      <c r="JMY74" s="405"/>
      <c r="JMZ74" s="405"/>
      <c r="JNA74" s="405"/>
      <c r="JNB74" s="405"/>
      <c r="JNC74" s="405"/>
      <c r="JND74" s="405"/>
      <c r="JNE74" s="405"/>
      <c r="JNF74" s="405"/>
      <c r="JNG74" s="405"/>
      <c r="JNH74" s="405"/>
      <c r="JNI74" s="405"/>
      <c r="JNJ74" s="405"/>
      <c r="JNK74" s="405"/>
      <c r="JNL74" s="405"/>
      <c r="JNM74" s="405"/>
      <c r="JNN74" s="405"/>
      <c r="JNO74" s="405"/>
      <c r="JNP74" s="405"/>
      <c r="JNQ74" s="405"/>
      <c r="JNR74" s="405"/>
      <c r="JNS74" s="405"/>
      <c r="JNT74" s="405"/>
      <c r="JNU74" s="405"/>
      <c r="JNV74" s="405"/>
      <c r="JNW74" s="405"/>
      <c r="JNX74" s="405"/>
      <c r="JNY74" s="405"/>
      <c r="JNZ74" s="405"/>
      <c r="JOA74" s="405"/>
      <c r="JOB74" s="405"/>
      <c r="JOC74" s="405"/>
      <c r="JOD74" s="405"/>
      <c r="JOE74" s="405"/>
      <c r="JOF74" s="405"/>
      <c r="JOG74" s="405"/>
      <c r="JOH74" s="405"/>
      <c r="JOI74" s="405"/>
      <c r="JOJ74" s="405"/>
      <c r="JOK74" s="405"/>
      <c r="JOL74" s="405"/>
      <c r="JOM74" s="405"/>
      <c r="JON74" s="405"/>
      <c r="JOO74" s="405"/>
      <c r="JOP74" s="405"/>
      <c r="JOQ74" s="405"/>
      <c r="JOR74" s="405"/>
      <c r="JOS74" s="405"/>
      <c r="JOT74" s="405"/>
      <c r="JOU74" s="405"/>
      <c r="JOV74" s="405"/>
      <c r="JOW74" s="405"/>
      <c r="JOX74" s="405"/>
      <c r="JOY74" s="405"/>
      <c r="JOZ74" s="405"/>
      <c r="JPA74" s="405"/>
      <c r="JPB74" s="405"/>
      <c r="JPC74" s="405"/>
      <c r="JPD74" s="405"/>
      <c r="JPE74" s="405"/>
      <c r="JPF74" s="405"/>
      <c r="JPG74" s="405"/>
      <c r="JPH74" s="405"/>
      <c r="JPI74" s="405"/>
      <c r="JPJ74" s="405"/>
      <c r="JPK74" s="405"/>
      <c r="JPL74" s="405"/>
      <c r="JPM74" s="405"/>
      <c r="JPN74" s="405"/>
      <c r="JPO74" s="405"/>
      <c r="JPP74" s="405"/>
      <c r="JPQ74" s="405"/>
      <c r="JPR74" s="405"/>
      <c r="JPS74" s="405"/>
      <c r="JPT74" s="405"/>
      <c r="JPU74" s="405"/>
      <c r="JPV74" s="405"/>
      <c r="JPW74" s="405"/>
      <c r="JPX74" s="405"/>
      <c r="JPY74" s="405"/>
      <c r="JPZ74" s="405"/>
      <c r="JQA74" s="405"/>
      <c r="JQB74" s="405"/>
      <c r="JQC74" s="405"/>
      <c r="JQD74" s="405"/>
      <c r="JQE74" s="405"/>
      <c r="JQF74" s="405"/>
      <c r="JQG74" s="405"/>
      <c r="JQH74" s="405"/>
      <c r="JQI74" s="405"/>
      <c r="JQJ74" s="405"/>
      <c r="JQK74" s="405"/>
      <c r="JQL74" s="405"/>
      <c r="JQM74" s="405"/>
      <c r="JQN74" s="405"/>
      <c r="JQO74" s="405"/>
      <c r="JQP74" s="405"/>
      <c r="JQQ74" s="405"/>
      <c r="JQR74" s="405"/>
      <c r="JQS74" s="405"/>
      <c r="JQT74" s="405"/>
      <c r="JQU74" s="405"/>
      <c r="JQV74" s="405"/>
      <c r="JQW74" s="405"/>
      <c r="JQX74" s="405"/>
      <c r="JQY74" s="405"/>
      <c r="JQZ74" s="405"/>
      <c r="JRA74" s="405"/>
      <c r="JRB74" s="405"/>
      <c r="JRC74" s="405"/>
      <c r="JRD74" s="405"/>
      <c r="JRE74" s="405"/>
      <c r="JRF74" s="405"/>
      <c r="JRG74" s="405"/>
      <c r="JRH74" s="405"/>
      <c r="JRI74" s="405"/>
      <c r="JRJ74" s="405"/>
      <c r="JRK74" s="405"/>
      <c r="JRL74" s="405"/>
      <c r="JRM74" s="405"/>
      <c r="JRN74" s="405"/>
      <c r="JRO74" s="405"/>
      <c r="JRP74" s="405"/>
      <c r="JRQ74" s="405"/>
      <c r="JRR74" s="405"/>
      <c r="JRS74" s="405"/>
      <c r="JRT74" s="405"/>
      <c r="JRU74" s="405"/>
      <c r="JRV74" s="405"/>
      <c r="JRW74" s="405"/>
      <c r="JRX74" s="405"/>
      <c r="JRY74" s="405"/>
      <c r="JRZ74" s="405"/>
      <c r="JSA74" s="405"/>
      <c r="JSB74" s="405"/>
      <c r="JSC74" s="405"/>
      <c r="JSD74" s="405"/>
      <c r="JSE74" s="405"/>
      <c r="JSF74" s="405"/>
      <c r="JSG74" s="405"/>
      <c r="JSH74" s="405"/>
      <c r="JSI74" s="405"/>
      <c r="JSJ74" s="405"/>
      <c r="JSK74" s="405"/>
      <c r="JSL74" s="405"/>
      <c r="JSM74" s="405"/>
      <c r="JSN74" s="405"/>
      <c r="JSO74" s="405"/>
      <c r="JSP74" s="405"/>
      <c r="JSQ74" s="405"/>
      <c r="JSR74" s="405"/>
      <c r="JSS74" s="405"/>
      <c r="JST74" s="405"/>
      <c r="JSU74" s="405"/>
      <c r="JSV74" s="405"/>
      <c r="JSW74" s="405"/>
      <c r="JSX74" s="405"/>
      <c r="JSY74" s="405"/>
      <c r="JSZ74" s="405"/>
      <c r="JTA74" s="405"/>
      <c r="JTB74" s="405"/>
      <c r="JTC74" s="405"/>
      <c r="JTD74" s="405"/>
      <c r="JTE74" s="405"/>
      <c r="JTF74" s="405"/>
      <c r="JTG74" s="405"/>
      <c r="JTH74" s="405"/>
      <c r="JTI74" s="405"/>
      <c r="JTJ74" s="405"/>
      <c r="JTK74" s="405"/>
      <c r="JTL74" s="405"/>
      <c r="JTM74" s="405"/>
      <c r="JTN74" s="405"/>
      <c r="JTO74" s="405"/>
      <c r="JTP74" s="405"/>
      <c r="JTQ74" s="405"/>
      <c r="JTR74" s="405"/>
      <c r="JTS74" s="405"/>
      <c r="JTT74" s="405"/>
      <c r="JTU74" s="405"/>
      <c r="JTV74" s="405"/>
      <c r="JTW74" s="405"/>
      <c r="JTX74" s="405"/>
      <c r="JTY74" s="405"/>
      <c r="JTZ74" s="405"/>
      <c r="JUA74" s="405"/>
      <c r="JUB74" s="405"/>
      <c r="JUC74" s="405"/>
      <c r="JUD74" s="405"/>
      <c r="JUE74" s="405"/>
      <c r="JUF74" s="405"/>
      <c r="JUG74" s="405"/>
      <c r="JUH74" s="405"/>
      <c r="JUI74" s="405"/>
      <c r="JUJ74" s="405"/>
      <c r="JUK74" s="405"/>
      <c r="JUL74" s="405"/>
      <c r="JUM74" s="405"/>
      <c r="JUN74" s="405"/>
      <c r="JUO74" s="405"/>
      <c r="JUP74" s="405"/>
      <c r="JUQ74" s="405"/>
      <c r="JUR74" s="405"/>
      <c r="JUS74" s="405"/>
      <c r="JUT74" s="405"/>
      <c r="JUU74" s="405"/>
      <c r="JUV74" s="405"/>
      <c r="JUW74" s="405"/>
      <c r="JUX74" s="405"/>
      <c r="JUY74" s="405"/>
      <c r="JUZ74" s="405"/>
      <c r="JVA74" s="405"/>
      <c r="JVB74" s="405"/>
      <c r="JVC74" s="405"/>
      <c r="JVD74" s="405"/>
      <c r="JVE74" s="405"/>
      <c r="JVF74" s="405"/>
      <c r="JVG74" s="405"/>
      <c r="JVH74" s="405"/>
      <c r="JVI74" s="405"/>
      <c r="JVJ74" s="405"/>
      <c r="JVK74" s="405"/>
      <c r="JVL74" s="405"/>
      <c r="JVM74" s="405"/>
      <c r="JVN74" s="405"/>
      <c r="JVO74" s="405"/>
      <c r="JVP74" s="405"/>
      <c r="JVQ74" s="405"/>
      <c r="JVR74" s="405"/>
      <c r="JVS74" s="405"/>
      <c r="JVT74" s="405"/>
      <c r="JVU74" s="405"/>
      <c r="JVV74" s="405"/>
      <c r="JVW74" s="405"/>
      <c r="JVX74" s="405"/>
      <c r="JVY74" s="405"/>
      <c r="JVZ74" s="405"/>
      <c r="JWA74" s="405"/>
      <c r="JWB74" s="405"/>
      <c r="JWC74" s="405"/>
      <c r="JWD74" s="405"/>
      <c r="JWE74" s="405"/>
      <c r="JWF74" s="405"/>
      <c r="JWG74" s="405"/>
      <c r="JWH74" s="405"/>
      <c r="JWI74" s="405"/>
      <c r="JWJ74" s="405"/>
      <c r="JWK74" s="405"/>
      <c r="JWL74" s="405"/>
      <c r="JWM74" s="405"/>
      <c r="JWN74" s="405"/>
      <c r="JWO74" s="405"/>
      <c r="JWP74" s="405"/>
      <c r="JWQ74" s="405"/>
      <c r="JWR74" s="405"/>
      <c r="JWS74" s="405"/>
      <c r="JWT74" s="405"/>
      <c r="JWU74" s="405"/>
      <c r="JWV74" s="405"/>
      <c r="JWW74" s="405"/>
      <c r="JWX74" s="405"/>
      <c r="JWY74" s="405"/>
      <c r="JWZ74" s="405"/>
      <c r="JXA74" s="405"/>
      <c r="JXB74" s="405"/>
      <c r="JXC74" s="405"/>
      <c r="JXD74" s="405"/>
      <c r="JXE74" s="405"/>
      <c r="JXF74" s="405"/>
      <c r="JXG74" s="405"/>
      <c r="JXH74" s="405"/>
      <c r="JXI74" s="405"/>
      <c r="JXJ74" s="405"/>
      <c r="JXK74" s="405"/>
      <c r="JXL74" s="405"/>
      <c r="JXM74" s="405"/>
      <c r="JXN74" s="405"/>
      <c r="JXO74" s="405"/>
      <c r="JXP74" s="405"/>
      <c r="JXQ74" s="405"/>
      <c r="JXR74" s="405"/>
      <c r="JXS74" s="405"/>
      <c r="JXT74" s="405"/>
      <c r="JXU74" s="405"/>
      <c r="JXV74" s="405"/>
      <c r="JXW74" s="405"/>
      <c r="JXX74" s="405"/>
      <c r="JXY74" s="405"/>
      <c r="JXZ74" s="405"/>
      <c r="JYA74" s="405"/>
      <c r="JYB74" s="405"/>
      <c r="JYC74" s="405"/>
      <c r="JYD74" s="405"/>
      <c r="JYE74" s="405"/>
      <c r="JYF74" s="405"/>
      <c r="JYG74" s="405"/>
      <c r="JYH74" s="405"/>
      <c r="JYI74" s="405"/>
      <c r="JYJ74" s="405"/>
      <c r="JYK74" s="405"/>
      <c r="JYL74" s="405"/>
      <c r="JYM74" s="405"/>
      <c r="JYN74" s="405"/>
      <c r="JYO74" s="405"/>
      <c r="JYP74" s="405"/>
      <c r="JYQ74" s="405"/>
      <c r="JYR74" s="405"/>
      <c r="JYS74" s="405"/>
      <c r="JYT74" s="405"/>
      <c r="JYU74" s="405"/>
      <c r="JYV74" s="405"/>
      <c r="JYW74" s="405"/>
      <c r="JYX74" s="405"/>
      <c r="JYY74" s="405"/>
      <c r="JYZ74" s="405"/>
      <c r="JZA74" s="405"/>
      <c r="JZB74" s="405"/>
      <c r="JZC74" s="405"/>
      <c r="JZD74" s="405"/>
      <c r="JZE74" s="405"/>
      <c r="JZF74" s="405"/>
      <c r="JZG74" s="405"/>
      <c r="JZH74" s="405"/>
      <c r="JZI74" s="405"/>
      <c r="JZJ74" s="405"/>
      <c r="JZK74" s="405"/>
      <c r="JZL74" s="405"/>
      <c r="JZM74" s="405"/>
      <c r="JZN74" s="405"/>
      <c r="JZO74" s="405"/>
      <c r="JZP74" s="405"/>
      <c r="JZQ74" s="405"/>
      <c r="JZR74" s="405"/>
      <c r="JZS74" s="405"/>
      <c r="JZT74" s="405"/>
      <c r="JZU74" s="405"/>
      <c r="JZV74" s="405"/>
      <c r="JZW74" s="405"/>
      <c r="JZX74" s="405"/>
      <c r="JZY74" s="405"/>
      <c r="JZZ74" s="405"/>
      <c r="KAA74" s="405"/>
      <c r="KAB74" s="405"/>
      <c r="KAC74" s="405"/>
      <c r="KAD74" s="405"/>
      <c r="KAE74" s="405"/>
      <c r="KAF74" s="405"/>
      <c r="KAG74" s="405"/>
      <c r="KAH74" s="405"/>
      <c r="KAI74" s="405"/>
      <c r="KAJ74" s="405"/>
      <c r="KAK74" s="405"/>
      <c r="KAL74" s="405"/>
      <c r="KAM74" s="405"/>
      <c r="KAN74" s="405"/>
      <c r="KAO74" s="405"/>
      <c r="KAP74" s="405"/>
      <c r="KAQ74" s="405"/>
      <c r="KAR74" s="405"/>
      <c r="KAS74" s="405"/>
      <c r="KAT74" s="405"/>
      <c r="KAU74" s="405"/>
      <c r="KAV74" s="405"/>
      <c r="KAW74" s="405"/>
      <c r="KAX74" s="405"/>
      <c r="KAY74" s="405"/>
      <c r="KAZ74" s="405"/>
      <c r="KBA74" s="405"/>
      <c r="KBB74" s="405"/>
      <c r="KBC74" s="405"/>
      <c r="KBD74" s="405"/>
      <c r="KBE74" s="405"/>
      <c r="KBF74" s="405"/>
      <c r="KBG74" s="405"/>
      <c r="KBH74" s="405"/>
      <c r="KBI74" s="405"/>
      <c r="KBJ74" s="405"/>
      <c r="KBK74" s="405"/>
      <c r="KBL74" s="405"/>
      <c r="KBM74" s="405"/>
      <c r="KBN74" s="405"/>
      <c r="KBO74" s="405"/>
      <c r="KBP74" s="405"/>
      <c r="KBQ74" s="405"/>
      <c r="KBR74" s="405"/>
      <c r="KBS74" s="405"/>
      <c r="KBT74" s="405"/>
      <c r="KBU74" s="405"/>
      <c r="KBV74" s="405"/>
      <c r="KBW74" s="405"/>
      <c r="KBX74" s="405"/>
      <c r="KBY74" s="405"/>
      <c r="KBZ74" s="405"/>
      <c r="KCA74" s="405"/>
      <c r="KCB74" s="405"/>
      <c r="KCC74" s="405"/>
      <c r="KCD74" s="405"/>
      <c r="KCE74" s="405"/>
      <c r="KCF74" s="405"/>
      <c r="KCG74" s="405"/>
      <c r="KCH74" s="405"/>
      <c r="KCI74" s="405"/>
      <c r="KCJ74" s="405"/>
      <c r="KCK74" s="405"/>
      <c r="KCL74" s="405"/>
      <c r="KCM74" s="405"/>
      <c r="KCN74" s="405"/>
      <c r="KCO74" s="405"/>
      <c r="KCP74" s="405"/>
      <c r="KCQ74" s="405"/>
      <c r="KCR74" s="405"/>
      <c r="KCS74" s="405"/>
      <c r="KCT74" s="405"/>
      <c r="KCU74" s="405"/>
      <c r="KCV74" s="405"/>
      <c r="KCW74" s="405"/>
      <c r="KCX74" s="405"/>
      <c r="KCY74" s="405"/>
      <c r="KCZ74" s="405"/>
      <c r="KDA74" s="405"/>
      <c r="KDB74" s="405"/>
      <c r="KDC74" s="405"/>
      <c r="KDD74" s="405"/>
      <c r="KDE74" s="405"/>
      <c r="KDF74" s="405"/>
      <c r="KDG74" s="405"/>
      <c r="KDH74" s="405"/>
      <c r="KDI74" s="405"/>
      <c r="KDJ74" s="405"/>
      <c r="KDK74" s="405"/>
      <c r="KDL74" s="405"/>
      <c r="KDM74" s="405"/>
      <c r="KDN74" s="405"/>
      <c r="KDO74" s="405"/>
      <c r="KDP74" s="405"/>
      <c r="KDQ74" s="405"/>
      <c r="KDR74" s="405"/>
      <c r="KDS74" s="405"/>
      <c r="KDT74" s="405"/>
      <c r="KDU74" s="405"/>
      <c r="KDV74" s="405"/>
      <c r="KDW74" s="405"/>
      <c r="KDX74" s="405"/>
      <c r="KDY74" s="405"/>
      <c r="KDZ74" s="405"/>
      <c r="KEA74" s="405"/>
      <c r="KEB74" s="405"/>
      <c r="KEC74" s="405"/>
      <c r="KED74" s="405"/>
      <c r="KEE74" s="405"/>
      <c r="KEF74" s="405"/>
      <c r="KEG74" s="405"/>
      <c r="KEH74" s="405"/>
      <c r="KEI74" s="405"/>
      <c r="KEJ74" s="405"/>
      <c r="KEK74" s="405"/>
      <c r="KEL74" s="405"/>
      <c r="KEM74" s="405"/>
      <c r="KEN74" s="405"/>
      <c r="KEO74" s="405"/>
      <c r="KEP74" s="405"/>
      <c r="KEQ74" s="405"/>
      <c r="KER74" s="405"/>
      <c r="KES74" s="405"/>
      <c r="KET74" s="405"/>
      <c r="KEU74" s="405"/>
      <c r="KEV74" s="405"/>
      <c r="KEW74" s="405"/>
      <c r="KEX74" s="405"/>
      <c r="KEY74" s="405"/>
      <c r="KEZ74" s="405"/>
      <c r="KFA74" s="405"/>
      <c r="KFB74" s="405"/>
      <c r="KFC74" s="405"/>
      <c r="KFD74" s="405"/>
      <c r="KFE74" s="405"/>
      <c r="KFF74" s="405"/>
      <c r="KFG74" s="405"/>
      <c r="KFH74" s="405"/>
      <c r="KFI74" s="405"/>
      <c r="KFJ74" s="405"/>
      <c r="KFK74" s="405"/>
      <c r="KFL74" s="405"/>
      <c r="KFM74" s="405"/>
      <c r="KFN74" s="405"/>
      <c r="KFO74" s="405"/>
      <c r="KFP74" s="405"/>
      <c r="KFQ74" s="405"/>
      <c r="KFR74" s="405"/>
      <c r="KFS74" s="405"/>
      <c r="KFT74" s="405"/>
      <c r="KFU74" s="405"/>
      <c r="KFV74" s="405"/>
      <c r="KFW74" s="405"/>
      <c r="KFX74" s="405"/>
      <c r="KFY74" s="405"/>
      <c r="KFZ74" s="405"/>
      <c r="KGA74" s="405"/>
      <c r="KGB74" s="405"/>
      <c r="KGC74" s="405"/>
      <c r="KGD74" s="405"/>
      <c r="KGE74" s="405"/>
      <c r="KGF74" s="405"/>
      <c r="KGG74" s="405"/>
      <c r="KGH74" s="405"/>
      <c r="KGI74" s="405"/>
      <c r="KGJ74" s="405"/>
      <c r="KGK74" s="405"/>
      <c r="KGL74" s="405"/>
      <c r="KGM74" s="405"/>
      <c r="KGN74" s="405"/>
      <c r="KGO74" s="405"/>
      <c r="KGP74" s="405"/>
      <c r="KGQ74" s="405"/>
      <c r="KGR74" s="405"/>
      <c r="KGS74" s="405"/>
      <c r="KGT74" s="405"/>
      <c r="KGU74" s="405"/>
      <c r="KGV74" s="405"/>
      <c r="KGW74" s="405"/>
      <c r="KGX74" s="405"/>
      <c r="KGY74" s="405"/>
      <c r="KGZ74" s="405"/>
      <c r="KHA74" s="405"/>
      <c r="KHB74" s="405"/>
      <c r="KHC74" s="405"/>
      <c r="KHD74" s="405"/>
      <c r="KHE74" s="405"/>
      <c r="KHF74" s="405"/>
      <c r="KHG74" s="405"/>
      <c r="KHH74" s="405"/>
      <c r="KHI74" s="405"/>
      <c r="KHJ74" s="405"/>
      <c r="KHK74" s="405"/>
      <c r="KHL74" s="405"/>
      <c r="KHM74" s="405"/>
      <c r="KHN74" s="405"/>
      <c r="KHO74" s="405"/>
      <c r="KHP74" s="405"/>
      <c r="KHQ74" s="405"/>
      <c r="KHR74" s="405"/>
      <c r="KHS74" s="405"/>
      <c r="KHT74" s="405"/>
      <c r="KHU74" s="405"/>
      <c r="KHV74" s="405"/>
      <c r="KHW74" s="405"/>
      <c r="KHX74" s="405"/>
      <c r="KHY74" s="405"/>
      <c r="KHZ74" s="405"/>
      <c r="KIA74" s="405"/>
      <c r="KIB74" s="405"/>
      <c r="KIC74" s="405"/>
      <c r="KID74" s="405"/>
      <c r="KIE74" s="405"/>
      <c r="KIF74" s="405"/>
      <c r="KIG74" s="405"/>
      <c r="KIH74" s="405"/>
      <c r="KII74" s="405"/>
      <c r="KIJ74" s="405"/>
      <c r="KIK74" s="405"/>
      <c r="KIL74" s="405"/>
      <c r="KIM74" s="405"/>
      <c r="KIN74" s="405"/>
      <c r="KIO74" s="405"/>
      <c r="KIP74" s="405"/>
      <c r="KIQ74" s="405"/>
      <c r="KIR74" s="405"/>
      <c r="KIS74" s="405"/>
      <c r="KIT74" s="405"/>
      <c r="KIU74" s="405"/>
      <c r="KIV74" s="405"/>
      <c r="KIW74" s="405"/>
      <c r="KIX74" s="405"/>
      <c r="KIY74" s="405"/>
      <c r="KIZ74" s="405"/>
      <c r="KJA74" s="405"/>
      <c r="KJB74" s="405"/>
      <c r="KJC74" s="405"/>
      <c r="KJD74" s="405"/>
      <c r="KJE74" s="405"/>
      <c r="KJF74" s="405"/>
      <c r="KJG74" s="405"/>
      <c r="KJH74" s="405"/>
      <c r="KJI74" s="405"/>
      <c r="KJJ74" s="405"/>
      <c r="KJK74" s="405"/>
      <c r="KJL74" s="405"/>
      <c r="KJM74" s="405"/>
      <c r="KJN74" s="405"/>
      <c r="KJO74" s="405"/>
      <c r="KJP74" s="405"/>
      <c r="KJQ74" s="405"/>
      <c r="KJR74" s="405"/>
      <c r="KJS74" s="405"/>
      <c r="KJT74" s="405"/>
      <c r="KJU74" s="405"/>
      <c r="KJV74" s="405"/>
      <c r="KJW74" s="405"/>
      <c r="KJX74" s="405"/>
      <c r="KJY74" s="405"/>
      <c r="KJZ74" s="405"/>
      <c r="KKA74" s="405"/>
      <c r="KKB74" s="405"/>
      <c r="KKC74" s="405"/>
      <c r="KKD74" s="405"/>
      <c r="KKE74" s="405"/>
      <c r="KKF74" s="405"/>
      <c r="KKG74" s="405"/>
      <c r="KKH74" s="405"/>
      <c r="KKI74" s="405"/>
      <c r="KKJ74" s="405"/>
      <c r="KKK74" s="405"/>
      <c r="KKL74" s="405"/>
      <c r="KKM74" s="405"/>
      <c r="KKN74" s="405"/>
      <c r="KKO74" s="405"/>
      <c r="KKP74" s="405"/>
      <c r="KKQ74" s="405"/>
      <c r="KKR74" s="405"/>
      <c r="KKS74" s="405"/>
      <c r="KKT74" s="405"/>
      <c r="KKU74" s="405"/>
      <c r="KKV74" s="405"/>
      <c r="KKW74" s="405"/>
      <c r="KKX74" s="405"/>
      <c r="KKY74" s="405"/>
      <c r="KKZ74" s="405"/>
      <c r="KLA74" s="405"/>
      <c r="KLB74" s="405"/>
      <c r="KLC74" s="405"/>
      <c r="KLD74" s="405"/>
      <c r="KLE74" s="405"/>
      <c r="KLF74" s="405"/>
      <c r="KLG74" s="405"/>
      <c r="KLH74" s="405"/>
      <c r="KLI74" s="405"/>
      <c r="KLJ74" s="405"/>
      <c r="KLK74" s="405"/>
      <c r="KLL74" s="405"/>
      <c r="KLM74" s="405"/>
      <c r="KLN74" s="405"/>
      <c r="KLO74" s="405"/>
      <c r="KLP74" s="405"/>
      <c r="KLQ74" s="405"/>
      <c r="KLR74" s="405"/>
      <c r="KLS74" s="405"/>
      <c r="KLT74" s="405"/>
      <c r="KLU74" s="405"/>
      <c r="KLV74" s="405"/>
      <c r="KLW74" s="405"/>
      <c r="KLX74" s="405"/>
      <c r="KLY74" s="405"/>
      <c r="KLZ74" s="405"/>
      <c r="KMA74" s="405"/>
      <c r="KMB74" s="405"/>
      <c r="KMC74" s="405"/>
      <c r="KMD74" s="405"/>
      <c r="KME74" s="405"/>
      <c r="KMF74" s="405"/>
      <c r="KMG74" s="405"/>
      <c r="KMH74" s="405"/>
      <c r="KMI74" s="405"/>
      <c r="KMJ74" s="405"/>
      <c r="KMK74" s="405"/>
      <c r="KML74" s="405"/>
      <c r="KMM74" s="405"/>
      <c r="KMN74" s="405"/>
      <c r="KMO74" s="405"/>
      <c r="KMP74" s="405"/>
      <c r="KMQ74" s="405"/>
      <c r="KMR74" s="405"/>
      <c r="KMS74" s="405"/>
      <c r="KMT74" s="405"/>
      <c r="KMU74" s="405"/>
      <c r="KMV74" s="405"/>
      <c r="KMW74" s="405"/>
      <c r="KMX74" s="405"/>
      <c r="KMY74" s="405"/>
      <c r="KMZ74" s="405"/>
      <c r="KNA74" s="405"/>
      <c r="KNB74" s="405"/>
      <c r="KNC74" s="405"/>
      <c r="KND74" s="405"/>
      <c r="KNE74" s="405"/>
      <c r="KNF74" s="405"/>
      <c r="KNG74" s="405"/>
      <c r="KNH74" s="405"/>
      <c r="KNI74" s="405"/>
      <c r="KNJ74" s="405"/>
      <c r="KNK74" s="405"/>
      <c r="KNL74" s="405"/>
      <c r="KNM74" s="405"/>
      <c r="KNN74" s="405"/>
      <c r="KNO74" s="405"/>
      <c r="KNP74" s="405"/>
      <c r="KNQ74" s="405"/>
      <c r="KNR74" s="405"/>
      <c r="KNS74" s="405"/>
      <c r="KNT74" s="405"/>
      <c r="KNU74" s="405"/>
      <c r="KNV74" s="405"/>
      <c r="KNW74" s="405"/>
      <c r="KNX74" s="405"/>
      <c r="KNY74" s="405"/>
      <c r="KNZ74" s="405"/>
      <c r="KOA74" s="405"/>
      <c r="KOB74" s="405"/>
      <c r="KOC74" s="405"/>
      <c r="KOD74" s="405"/>
      <c r="KOE74" s="405"/>
      <c r="KOF74" s="405"/>
      <c r="KOG74" s="405"/>
      <c r="KOH74" s="405"/>
      <c r="KOI74" s="405"/>
      <c r="KOJ74" s="405"/>
      <c r="KOK74" s="405"/>
      <c r="KOL74" s="405"/>
      <c r="KOM74" s="405"/>
      <c r="KON74" s="405"/>
      <c r="KOO74" s="405"/>
      <c r="KOP74" s="405"/>
      <c r="KOQ74" s="405"/>
      <c r="KOR74" s="405"/>
      <c r="KOS74" s="405"/>
      <c r="KOT74" s="405"/>
      <c r="KOU74" s="405"/>
      <c r="KOV74" s="405"/>
      <c r="KOW74" s="405"/>
      <c r="KOX74" s="405"/>
      <c r="KOY74" s="405"/>
      <c r="KOZ74" s="405"/>
      <c r="KPA74" s="405"/>
      <c r="KPB74" s="405"/>
      <c r="KPC74" s="405"/>
      <c r="KPD74" s="405"/>
      <c r="KPE74" s="405"/>
      <c r="KPF74" s="405"/>
      <c r="KPG74" s="405"/>
      <c r="KPH74" s="405"/>
      <c r="KPI74" s="405"/>
      <c r="KPJ74" s="405"/>
      <c r="KPK74" s="405"/>
      <c r="KPL74" s="405"/>
      <c r="KPM74" s="405"/>
      <c r="KPN74" s="405"/>
      <c r="KPO74" s="405"/>
      <c r="KPP74" s="405"/>
      <c r="KPQ74" s="405"/>
      <c r="KPR74" s="405"/>
      <c r="KPS74" s="405"/>
      <c r="KPT74" s="405"/>
      <c r="KPU74" s="405"/>
      <c r="KPV74" s="405"/>
      <c r="KPW74" s="405"/>
      <c r="KPX74" s="405"/>
      <c r="KPY74" s="405"/>
      <c r="KPZ74" s="405"/>
      <c r="KQA74" s="405"/>
      <c r="KQB74" s="405"/>
      <c r="KQC74" s="405"/>
      <c r="KQD74" s="405"/>
      <c r="KQE74" s="405"/>
      <c r="KQF74" s="405"/>
      <c r="KQG74" s="405"/>
      <c r="KQH74" s="405"/>
      <c r="KQI74" s="405"/>
      <c r="KQJ74" s="405"/>
      <c r="KQK74" s="405"/>
      <c r="KQL74" s="405"/>
      <c r="KQM74" s="405"/>
      <c r="KQN74" s="405"/>
      <c r="KQO74" s="405"/>
      <c r="KQP74" s="405"/>
      <c r="KQQ74" s="405"/>
      <c r="KQR74" s="405"/>
      <c r="KQS74" s="405"/>
      <c r="KQT74" s="405"/>
      <c r="KQU74" s="405"/>
      <c r="KQV74" s="405"/>
      <c r="KQW74" s="405"/>
      <c r="KQX74" s="405"/>
      <c r="KQY74" s="405"/>
      <c r="KQZ74" s="405"/>
      <c r="KRA74" s="405"/>
      <c r="KRB74" s="405"/>
      <c r="KRC74" s="405"/>
      <c r="KRD74" s="405"/>
      <c r="KRE74" s="405"/>
      <c r="KRF74" s="405"/>
      <c r="KRG74" s="405"/>
      <c r="KRH74" s="405"/>
      <c r="KRI74" s="405"/>
      <c r="KRJ74" s="405"/>
      <c r="KRK74" s="405"/>
      <c r="KRL74" s="405"/>
      <c r="KRM74" s="405"/>
      <c r="KRN74" s="405"/>
      <c r="KRO74" s="405"/>
      <c r="KRP74" s="405"/>
      <c r="KRQ74" s="405"/>
      <c r="KRR74" s="405"/>
      <c r="KRS74" s="405"/>
      <c r="KRT74" s="405"/>
      <c r="KRU74" s="405"/>
      <c r="KRV74" s="405"/>
      <c r="KRW74" s="405"/>
      <c r="KRX74" s="405"/>
      <c r="KRY74" s="405"/>
      <c r="KRZ74" s="405"/>
      <c r="KSA74" s="405"/>
      <c r="KSB74" s="405"/>
      <c r="KSC74" s="405"/>
      <c r="KSD74" s="405"/>
      <c r="KSE74" s="405"/>
      <c r="KSF74" s="405"/>
      <c r="KSG74" s="405"/>
      <c r="KSH74" s="405"/>
      <c r="KSI74" s="405"/>
      <c r="KSJ74" s="405"/>
      <c r="KSK74" s="405"/>
      <c r="KSL74" s="405"/>
      <c r="KSM74" s="405"/>
      <c r="KSN74" s="405"/>
      <c r="KSO74" s="405"/>
      <c r="KSP74" s="405"/>
      <c r="KSQ74" s="405"/>
      <c r="KSR74" s="405"/>
      <c r="KSS74" s="405"/>
      <c r="KST74" s="405"/>
      <c r="KSU74" s="405"/>
      <c r="KSV74" s="405"/>
      <c r="KSW74" s="405"/>
      <c r="KSX74" s="405"/>
      <c r="KSY74" s="405"/>
      <c r="KSZ74" s="405"/>
      <c r="KTA74" s="405"/>
      <c r="KTB74" s="405"/>
      <c r="KTC74" s="405"/>
      <c r="KTD74" s="405"/>
      <c r="KTE74" s="405"/>
      <c r="KTF74" s="405"/>
      <c r="KTG74" s="405"/>
      <c r="KTH74" s="405"/>
      <c r="KTI74" s="405"/>
      <c r="KTJ74" s="405"/>
      <c r="KTK74" s="405"/>
      <c r="KTL74" s="405"/>
      <c r="KTM74" s="405"/>
      <c r="KTN74" s="405"/>
      <c r="KTO74" s="405"/>
      <c r="KTP74" s="405"/>
      <c r="KTQ74" s="405"/>
      <c r="KTR74" s="405"/>
      <c r="KTS74" s="405"/>
      <c r="KTT74" s="405"/>
      <c r="KTU74" s="405"/>
      <c r="KTV74" s="405"/>
      <c r="KTW74" s="405"/>
      <c r="KTX74" s="405"/>
      <c r="KTY74" s="405"/>
      <c r="KTZ74" s="405"/>
      <c r="KUA74" s="405"/>
      <c r="KUB74" s="405"/>
      <c r="KUC74" s="405"/>
      <c r="KUD74" s="405"/>
      <c r="KUE74" s="405"/>
      <c r="KUF74" s="405"/>
      <c r="KUG74" s="405"/>
      <c r="KUH74" s="405"/>
      <c r="KUI74" s="405"/>
      <c r="KUJ74" s="405"/>
      <c r="KUK74" s="405"/>
      <c r="KUL74" s="405"/>
      <c r="KUM74" s="405"/>
      <c r="KUN74" s="405"/>
      <c r="KUO74" s="405"/>
      <c r="KUP74" s="405"/>
      <c r="KUQ74" s="405"/>
      <c r="KUR74" s="405"/>
      <c r="KUS74" s="405"/>
      <c r="KUT74" s="405"/>
      <c r="KUU74" s="405"/>
      <c r="KUV74" s="405"/>
      <c r="KUW74" s="405"/>
      <c r="KUX74" s="405"/>
      <c r="KUY74" s="405"/>
      <c r="KUZ74" s="405"/>
      <c r="KVA74" s="405"/>
      <c r="KVB74" s="405"/>
      <c r="KVC74" s="405"/>
      <c r="KVD74" s="405"/>
      <c r="KVE74" s="405"/>
      <c r="KVF74" s="405"/>
      <c r="KVG74" s="405"/>
      <c r="KVH74" s="405"/>
      <c r="KVI74" s="405"/>
      <c r="KVJ74" s="405"/>
      <c r="KVK74" s="405"/>
      <c r="KVL74" s="405"/>
      <c r="KVM74" s="405"/>
      <c r="KVN74" s="405"/>
      <c r="KVO74" s="405"/>
      <c r="KVP74" s="405"/>
      <c r="KVQ74" s="405"/>
      <c r="KVR74" s="405"/>
      <c r="KVS74" s="405"/>
      <c r="KVT74" s="405"/>
      <c r="KVU74" s="405"/>
      <c r="KVV74" s="405"/>
      <c r="KVW74" s="405"/>
      <c r="KVX74" s="405"/>
      <c r="KVY74" s="405"/>
      <c r="KVZ74" s="405"/>
      <c r="KWA74" s="405"/>
      <c r="KWB74" s="405"/>
      <c r="KWC74" s="405"/>
      <c r="KWD74" s="405"/>
      <c r="KWE74" s="405"/>
      <c r="KWF74" s="405"/>
      <c r="KWG74" s="405"/>
      <c r="KWH74" s="405"/>
      <c r="KWI74" s="405"/>
      <c r="KWJ74" s="405"/>
      <c r="KWK74" s="405"/>
      <c r="KWL74" s="405"/>
      <c r="KWM74" s="405"/>
      <c r="KWN74" s="405"/>
      <c r="KWO74" s="405"/>
      <c r="KWP74" s="405"/>
      <c r="KWQ74" s="405"/>
      <c r="KWR74" s="405"/>
      <c r="KWS74" s="405"/>
      <c r="KWT74" s="405"/>
      <c r="KWU74" s="405"/>
      <c r="KWV74" s="405"/>
      <c r="KWW74" s="405"/>
      <c r="KWX74" s="405"/>
      <c r="KWY74" s="405"/>
      <c r="KWZ74" s="405"/>
      <c r="KXA74" s="405"/>
      <c r="KXB74" s="405"/>
      <c r="KXC74" s="405"/>
      <c r="KXD74" s="405"/>
      <c r="KXE74" s="405"/>
      <c r="KXF74" s="405"/>
      <c r="KXG74" s="405"/>
      <c r="KXH74" s="405"/>
      <c r="KXI74" s="405"/>
      <c r="KXJ74" s="405"/>
      <c r="KXK74" s="405"/>
      <c r="KXL74" s="405"/>
      <c r="KXM74" s="405"/>
      <c r="KXN74" s="405"/>
      <c r="KXO74" s="405"/>
      <c r="KXP74" s="405"/>
      <c r="KXQ74" s="405"/>
      <c r="KXR74" s="405"/>
      <c r="KXS74" s="405"/>
      <c r="KXT74" s="405"/>
      <c r="KXU74" s="405"/>
      <c r="KXV74" s="405"/>
      <c r="KXW74" s="405"/>
      <c r="KXX74" s="405"/>
      <c r="KXY74" s="405"/>
      <c r="KXZ74" s="405"/>
      <c r="KYA74" s="405"/>
      <c r="KYB74" s="405"/>
      <c r="KYC74" s="405"/>
      <c r="KYD74" s="405"/>
      <c r="KYE74" s="405"/>
      <c r="KYF74" s="405"/>
      <c r="KYG74" s="405"/>
      <c r="KYH74" s="405"/>
      <c r="KYI74" s="405"/>
      <c r="KYJ74" s="405"/>
      <c r="KYK74" s="405"/>
      <c r="KYL74" s="405"/>
      <c r="KYM74" s="405"/>
      <c r="KYN74" s="405"/>
      <c r="KYO74" s="405"/>
      <c r="KYP74" s="405"/>
      <c r="KYQ74" s="405"/>
      <c r="KYR74" s="405"/>
      <c r="KYS74" s="405"/>
      <c r="KYT74" s="405"/>
      <c r="KYU74" s="405"/>
      <c r="KYV74" s="405"/>
      <c r="KYW74" s="405"/>
      <c r="KYX74" s="405"/>
      <c r="KYY74" s="405"/>
      <c r="KYZ74" s="405"/>
      <c r="KZA74" s="405"/>
      <c r="KZB74" s="405"/>
      <c r="KZC74" s="405"/>
      <c r="KZD74" s="405"/>
      <c r="KZE74" s="405"/>
      <c r="KZF74" s="405"/>
      <c r="KZG74" s="405"/>
      <c r="KZH74" s="405"/>
      <c r="KZI74" s="405"/>
      <c r="KZJ74" s="405"/>
      <c r="KZK74" s="405"/>
      <c r="KZL74" s="405"/>
      <c r="KZM74" s="405"/>
      <c r="KZN74" s="405"/>
      <c r="KZO74" s="405"/>
      <c r="KZP74" s="405"/>
      <c r="KZQ74" s="405"/>
      <c r="KZR74" s="405"/>
      <c r="KZS74" s="405"/>
      <c r="KZT74" s="405"/>
      <c r="KZU74" s="405"/>
      <c r="KZV74" s="405"/>
      <c r="KZW74" s="405"/>
      <c r="KZX74" s="405"/>
      <c r="KZY74" s="405"/>
      <c r="KZZ74" s="405"/>
      <c r="LAA74" s="405"/>
      <c r="LAB74" s="405"/>
      <c r="LAC74" s="405"/>
      <c r="LAD74" s="405"/>
      <c r="LAE74" s="405"/>
      <c r="LAF74" s="405"/>
      <c r="LAG74" s="405"/>
      <c r="LAH74" s="405"/>
      <c r="LAI74" s="405"/>
      <c r="LAJ74" s="405"/>
      <c r="LAK74" s="405"/>
      <c r="LAL74" s="405"/>
      <c r="LAM74" s="405"/>
      <c r="LAN74" s="405"/>
      <c r="LAO74" s="405"/>
      <c r="LAP74" s="405"/>
      <c r="LAQ74" s="405"/>
      <c r="LAR74" s="405"/>
      <c r="LAS74" s="405"/>
      <c r="LAT74" s="405"/>
      <c r="LAU74" s="405"/>
      <c r="LAV74" s="405"/>
      <c r="LAW74" s="405"/>
      <c r="LAX74" s="405"/>
      <c r="LAY74" s="405"/>
      <c r="LAZ74" s="405"/>
      <c r="LBA74" s="405"/>
      <c r="LBB74" s="405"/>
      <c r="LBC74" s="405"/>
      <c r="LBD74" s="405"/>
      <c r="LBE74" s="405"/>
      <c r="LBF74" s="405"/>
      <c r="LBG74" s="405"/>
      <c r="LBH74" s="405"/>
      <c r="LBI74" s="405"/>
      <c r="LBJ74" s="405"/>
      <c r="LBK74" s="405"/>
      <c r="LBL74" s="405"/>
      <c r="LBM74" s="405"/>
      <c r="LBN74" s="405"/>
      <c r="LBO74" s="405"/>
      <c r="LBP74" s="405"/>
      <c r="LBQ74" s="405"/>
      <c r="LBR74" s="405"/>
      <c r="LBS74" s="405"/>
      <c r="LBT74" s="405"/>
      <c r="LBU74" s="405"/>
      <c r="LBV74" s="405"/>
      <c r="LBW74" s="405"/>
      <c r="LBX74" s="405"/>
      <c r="LBY74" s="405"/>
      <c r="LBZ74" s="405"/>
      <c r="LCA74" s="405"/>
      <c r="LCB74" s="405"/>
      <c r="LCC74" s="405"/>
      <c r="LCD74" s="405"/>
      <c r="LCE74" s="405"/>
      <c r="LCF74" s="405"/>
      <c r="LCG74" s="405"/>
      <c r="LCH74" s="405"/>
      <c r="LCI74" s="405"/>
      <c r="LCJ74" s="405"/>
      <c r="LCK74" s="405"/>
      <c r="LCL74" s="405"/>
      <c r="LCM74" s="405"/>
      <c r="LCN74" s="405"/>
      <c r="LCO74" s="405"/>
      <c r="LCP74" s="405"/>
      <c r="LCQ74" s="405"/>
      <c r="LCR74" s="405"/>
      <c r="LCS74" s="405"/>
      <c r="LCT74" s="405"/>
      <c r="LCU74" s="405"/>
      <c r="LCV74" s="405"/>
      <c r="LCW74" s="405"/>
      <c r="LCX74" s="405"/>
      <c r="LCY74" s="405"/>
      <c r="LCZ74" s="405"/>
      <c r="LDA74" s="405"/>
      <c r="LDB74" s="405"/>
      <c r="LDC74" s="405"/>
      <c r="LDD74" s="405"/>
      <c r="LDE74" s="405"/>
      <c r="LDF74" s="405"/>
      <c r="LDG74" s="405"/>
      <c r="LDH74" s="405"/>
      <c r="LDI74" s="405"/>
      <c r="LDJ74" s="405"/>
      <c r="LDK74" s="405"/>
      <c r="LDL74" s="405"/>
      <c r="LDM74" s="405"/>
      <c r="LDN74" s="405"/>
      <c r="LDO74" s="405"/>
      <c r="LDP74" s="405"/>
      <c r="LDQ74" s="405"/>
      <c r="LDR74" s="405"/>
      <c r="LDS74" s="405"/>
      <c r="LDT74" s="405"/>
      <c r="LDU74" s="405"/>
      <c r="LDV74" s="405"/>
      <c r="LDW74" s="405"/>
      <c r="LDX74" s="405"/>
      <c r="LDY74" s="405"/>
      <c r="LDZ74" s="405"/>
      <c r="LEA74" s="405"/>
      <c r="LEB74" s="405"/>
      <c r="LEC74" s="405"/>
      <c r="LED74" s="405"/>
      <c r="LEE74" s="405"/>
      <c r="LEF74" s="405"/>
      <c r="LEG74" s="405"/>
      <c r="LEH74" s="405"/>
      <c r="LEI74" s="405"/>
      <c r="LEJ74" s="405"/>
      <c r="LEK74" s="405"/>
      <c r="LEL74" s="405"/>
      <c r="LEM74" s="405"/>
      <c r="LEN74" s="405"/>
      <c r="LEO74" s="405"/>
      <c r="LEP74" s="405"/>
      <c r="LEQ74" s="405"/>
      <c r="LER74" s="405"/>
      <c r="LES74" s="405"/>
      <c r="LET74" s="405"/>
      <c r="LEU74" s="405"/>
      <c r="LEV74" s="405"/>
      <c r="LEW74" s="405"/>
      <c r="LEX74" s="405"/>
      <c r="LEY74" s="405"/>
      <c r="LEZ74" s="405"/>
      <c r="LFA74" s="405"/>
      <c r="LFB74" s="405"/>
      <c r="LFC74" s="405"/>
      <c r="LFD74" s="405"/>
      <c r="LFE74" s="405"/>
      <c r="LFF74" s="405"/>
      <c r="LFG74" s="405"/>
      <c r="LFH74" s="405"/>
      <c r="LFI74" s="405"/>
      <c r="LFJ74" s="405"/>
      <c r="LFK74" s="405"/>
      <c r="LFL74" s="405"/>
      <c r="LFM74" s="405"/>
      <c r="LFN74" s="405"/>
      <c r="LFO74" s="405"/>
      <c r="LFP74" s="405"/>
      <c r="LFQ74" s="405"/>
      <c r="LFR74" s="405"/>
      <c r="LFS74" s="405"/>
      <c r="LFT74" s="405"/>
      <c r="LFU74" s="405"/>
      <c r="LFV74" s="405"/>
      <c r="LFW74" s="405"/>
      <c r="LFX74" s="405"/>
      <c r="LFY74" s="405"/>
      <c r="LFZ74" s="405"/>
      <c r="LGA74" s="405"/>
      <c r="LGB74" s="405"/>
      <c r="LGC74" s="405"/>
      <c r="LGD74" s="405"/>
      <c r="LGE74" s="405"/>
      <c r="LGF74" s="405"/>
      <c r="LGG74" s="405"/>
      <c r="LGH74" s="405"/>
      <c r="LGI74" s="405"/>
      <c r="LGJ74" s="405"/>
      <c r="LGK74" s="405"/>
      <c r="LGL74" s="405"/>
      <c r="LGM74" s="405"/>
      <c r="LGN74" s="405"/>
      <c r="LGO74" s="405"/>
      <c r="LGP74" s="405"/>
      <c r="LGQ74" s="405"/>
      <c r="LGR74" s="405"/>
      <c r="LGS74" s="405"/>
      <c r="LGT74" s="405"/>
      <c r="LGU74" s="405"/>
      <c r="LGV74" s="405"/>
      <c r="LGW74" s="405"/>
      <c r="LGX74" s="405"/>
      <c r="LGY74" s="405"/>
      <c r="LGZ74" s="405"/>
      <c r="LHA74" s="405"/>
      <c r="LHB74" s="405"/>
      <c r="LHC74" s="405"/>
      <c r="LHD74" s="405"/>
      <c r="LHE74" s="405"/>
      <c r="LHF74" s="405"/>
      <c r="LHG74" s="405"/>
      <c r="LHH74" s="405"/>
      <c r="LHI74" s="405"/>
      <c r="LHJ74" s="405"/>
      <c r="LHK74" s="405"/>
      <c r="LHL74" s="405"/>
      <c r="LHM74" s="405"/>
      <c r="LHN74" s="405"/>
      <c r="LHO74" s="405"/>
      <c r="LHP74" s="405"/>
      <c r="LHQ74" s="405"/>
      <c r="LHR74" s="405"/>
      <c r="LHS74" s="405"/>
      <c r="LHT74" s="405"/>
      <c r="LHU74" s="405"/>
      <c r="LHV74" s="405"/>
      <c r="LHW74" s="405"/>
      <c r="LHX74" s="405"/>
      <c r="LHY74" s="405"/>
      <c r="LHZ74" s="405"/>
      <c r="LIA74" s="405"/>
      <c r="LIB74" s="405"/>
      <c r="LIC74" s="405"/>
      <c r="LID74" s="405"/>
      <c r="LIE74" s="405"/>
      <c r="LIF74" s="405"/>
      <c r="LIG74" s="405"/>
      <c r="LIH74" s="405"/>
      <c r="LII74" s="405"/>
      <c r="LIJ74" s="405"/>
      <c r="LIK74" s="405"/>
      <c r="LIL74" s="405"/>
      <c r="LIM74" s="405"/>
      <c r="LIN74" s="405"/>
      <c r="LIO74" s="405"/>
      <c r="LIP74" s="405"/>
      <c r="LIQ74" s="405"/>
      <c r="LIR74" s="405"/>
      <c r="LIS74" s="405"/>
      <c r="LIT74" s="405"/>
      <c r="LIU74" s="405"/>
      <c r="LIV74" s="405"/>
      <c r="LIW74" s="405"/>
      <c r="LIX74" s="405"/>
      <c r="LIY74" s="405"/>
      <c r="LIZ74" s="405"/>
      <c r="LJA74" s="405"/>
      <c r="LJB74" s="405"/>
      <c r="LJC74" s="405"/>
      <c r="LJD74" s="405"/>
      <c r="LJE74" s="405"/>
      <c r="LJF74" s="405"/>
      <c r="LJG74" s="405"/>
      <c r="LJH74" s="405"/>
      <c r="LJI74" s="405"/>
      <c r="LJJ74" s="405"/>
      <c r="LJK74" s="405"/>
      <c r="LJL74" s="405"/>
      <c r="LJM74" s="405"/>
      <c r="LJN74" s="405"/>
      <c r="LJO74" s="405"/>
      <c r="LJP74" s="405"/>
      <c r="LJQ74" s="405"/>
      <c r="LJR74" s="405"/>
      <c r="LJS74" s="405"/>
      <c r="LJT74" s="405"/>
      <c r="LJU74" s="405"/>
      <c r="LJV74" s="405"/>
      <c r="LJW74" s="405"/>
      <c r="LJX74" s="405"/>
      <c r="LJY74" s="405"/>
      <c r="LJZ74" s="405"/>
      <c r="LKA74" s="405"/>
      <c r="LKB74" s="405"/>
      <c r="LKC74" s="405"/>
      <c r="LKD74" s="405"/>
      <c r="LKE74" s="405"/>
      <c r="LKF74" s="405"/>
      <c r="LKG74" s="405"/>
      <c r="LKH74" s="405"/>
      <c r="LKI74" s="405"/>
      <c r="LKJ74" s="405"/>
      <c r="LKK74" s="405"/>
      <c r="LKL74" s="405"/>
      <c r="LKM74" s="405"/>
      <c r="LKN74" s="405"/>
      <c r="LKO74" s="405"/>
      <c r="LKP74" s="405"/>
      <c r="LKQ74" s="405"/>
      <c r="LKR74" s="405"/>
      <c r="LKS74" s="405"/>
      <c r="LKT74" s="405"/>
      <c r="LKU74" s="405"/>
      <c r="LKV74" s="405"/>
      <c r="LKW74" s="405"/>
      <c r="LKX74" s="405"/>
      <c r="LKY74" s="405"/>
      <c r="LKZ74" s="405"/>
      <c r="LLA74" s="405"/>
      <c r="LLB74" s="405"/>
      <c r="LLC74" s="405"/>
      <c r="LLD74" s="405"/>
      <c r="LLE74" s="405"/>
      <c r="LLF74" s="405"/>
      <c r="LLG74" s="405"/>
      <c r="LLH74" s="405"/>
      <c r="LLI74" s="405"/>
      <c r="LLJ74" s="405"/>
      <c r="LLK74" s="405"/>
      <c r="LLL74" s="405"/>
      <c r="LLM74" s="405"/>
      <c r="LLN74" s="405"/>
      <c r="LLO74" s="405"/>
      <c r="LLP74" s="405"/>
      <c r="LLQ74" s="405"/>
      <c r="LLR74" s="405"/>
      <c r="LLS74" s="405"/>
      <c r="LLT74" s="405"/>
      <c r="LLU74" s="405"/>
      <c r="LLV74" s="405"/>
      <c r="LLW74" s="405"/>
      <c r="LLX74" s="405"/>
      <c r="LLY74" s="405"/>
      <c r="LLZ74" s="405"/>
      <c r="LMA74" s="405"/>
      <c r="LMB74" s="405"/>
      <c r="LMC74" s="405"/>
      <c r="LMD74" s="405"/>
      <c r="LME74" s="405"/>
      <c r="LMF74" s="405"/>
      <c r="LMG74" s="405"/>
      <c r="LMH74" s="405"/>
      <c r="LMI74" s="405"/>
      <c r="LMJ74" s="405"/>
      <c r="LMK74" s="405"/>
      <c r="LML74" s="405"/>
      <c r="LMM74" s="405"/>
      <c r="LMN74" s="405"/>
      <c r="LMO74" s="405"/>
      <c r="LMP74" s="405"/>
      <c r="LMQ74" s="405"/>
      <c r="LMR74" s="405"/>
      <c r="LMS74" s="405"/>
      <c r="LMT74" s="405"/>
      <c r="LMU74" s="405"/>
      <c r="LMV74" s="405"/>
      <c r="LMW74" s="405"/>
      <c r="LMX74" s="405"/>
      <c r="LMY74" s="405"/>
      <c r="LMZ74" s="405"/>
      <c r="LNA74" s="405"/>
      <c r="LNB74" s="405"/>
      <c r="LNC74" s="405"/>
      <c r="LND74" s="405"/>
      <c r="LNE74" s="405"/>
      <c r="LNF74" s="405"/>
      <c r="LNG74" s="405"/>
      <c r="LNH74" s="405"/>
      <c r="LNI74" s="405"/>
      <c r="LNJ74" s="405"/>
      <c r="LNK74" s="405"/>
      <c r="LNL74" s="405"/>
      <c r="LNM74" s="405"/>
      <c r="LNN74" s="405"/>
      <c r="LNO74" s="405"/>
      <c r="LNP74" s="405"/>
      <c r="LNQ74" s="405"/>
      <c r="LNR74" s="405"/>
      <c r="LNS74" s="405"/>
      <c r="LNT74" s="405"/>
      <c r="LNU74" s="405"/>
      <c r="LNV74" s="405"/>
      <c r="LNW74" s="405"/>
      <c r="LNX74" s="405"/>
      <c r="LNY74" s="405"/>
      <c r="LNZ74" s="405"/>
      <c r="LOA74" s="405"/>
      <c r="LOB74" s="405"/>
      <c r="LOC74" s="405"/>
      <c r="LOD74" s="405"/>
      <c r="LOE74" s="405"/>
      <c r="LOF74" s="405"/>
      <c r="LOG74" s="405"/>
      <c r="LOH74" s="405"/>
      <c r="LOI74" s="405"/>
      <c r="LOJ74" s="405"/>
      <c r="LOK74" s="405"/>
      <c r="LOL74" s="405"/>
      <c r="LOM74" s="405"/>
      <c r="LON74" s="405"/>
      <c r="LOO74" s="405"/>
      <c r="LOP74" s="405"/>
      <c r="LOQ74" s="405"/>
      <c r="LOR74" s="405"/>
      <c r="LOS74" s="405"/>
      <c r="LOT74" s="405"/>
      <c r="LOU74" s="405"/>
      <c r="LOV74" s="405"/>
      <c r="LOW74" s="405"/>
      <c r="LOX74" s="405"/>
      <c r="LOY74" s="405"/>
      <c r="LOZ74" s="405"/>
      <c r="LPA74" s="405"/>
      <c r="LPB74" s="405"/>
      <c r="LPC74" s="405"/>
      <c r="LPD74" s="405"/>
      <c r="LPE74" s="405"/>
      <c r="LPF74" s="405"/>
      <c r="LPG74" s="405"/>
      <c r="LPH74" s="405"/>
      <c r="LPI74" s="405"/>
      <c r="LPJ74" s="405"/>
      <c r="LPK74" s="405"/>
      <c r="LPL74" s="405"/>
      <c r="LPM74" s="405"/>
      <c r="LPN74" s="405"/>
      <c r="LPO74" s="405"/>
      <c r="LPP74" s="405"/>
      <c r="LPQ74" s="405"/>
      <c r="LPR74" s="405"/>
      <c r="LPS74" s="405"/>
      <c r="LPT74" s="405"/>
      <c r="LPU74" s="405"/>
      <c r="LPV74" s="405"/>
      <c r="LPW74" s="405"/>
      <c r="LPX74" s="405"/>
      <c r="LPY74" s="405"/>
      <c r="LPZ74" s="405"/>
      <c r="LQA74" s="405"/>
      <c r="LQB74" s="405"/>
      <c r="LQC74" s="405"/>
      <c r="LQD74" s="405"/>
      <c r="LQE74" s="405"/>
      <c r="LQF74" s="405"/>
      <c r="LQG74" s="405"/>
      <c r="LQH74" s="405"/>
      <c r="LQI74" s="405"/>
      <c r="LQJ74" s="405"/>
      <c r="LQK74" s="405"/>
      <c r="LQL74" s="405"/>
      <c r="LQM74" s="405"/>
      <c r="LQN74" s="405"/>
      <c r="LQO74" s="405"/>
      <c r="LQP74" s="405"/>
      <c r="LQQ74" s="405"/>
      <c r="LQR74" s="405"/>
      <c r="LQS74" s="405"/>
      <c r="LQT74" s="405"/>
      <c r="LQU74" s="405"/>
      <c r="LQV74" s="405"/>
      <c r="LQW74" s="405"/>
      <c r="LQX74" s="405"/>
      <c r="LQY74" s="405"/>
      <c r="LQZ74" s="405"/>
      <c r="LRA74" s="405"/>
      <c r="LRB74" s="405"/>
      <c r="LRC74" s="405"/>
      <c r="LRD74" s="405"/>
      <c r="LRE74" s="405"/>
      <c r="LRF74" s="405"/>
      <c r="LRG74" s="405"/>
      <c r="LRH74" s="405"/>
      <c r="LRI74" s="405"/>
      <c r="LRJ74" s="405"/>
      <c r="LRK74" s="405"/>
      <c r="LRL74" s="405"/>
      <c r="LRM74" s="405"/>
      <c r="LRN74" s="405"/>
      <c r="LRO74" s="405"/>
      <c r="LRP74" s="405"/>
      <c r="LRQ74" s="405"/>
      <c r="LRR74" s="405"/>
      <c r="LRS74" s="405"/>
      <c r="LRT74" s="405"/>
      <c r="LRU74" s="405"/>
      <c r="LRV74" s="405"/>
      <c r="LRW74" s="405"/>
      <c r="LRX74" s="405"/>
      <c r="LRY74" s="405"/>
      <c r="LRZ74" s="405"/>
      <c r="LSA74" s="405"/>
      <c r="LSB74" s="405"/>
      <c r="LSC74" s="405"/>
      <c r="LSD74" s="405"/>
      <c r="LSE74" s="405"/>
      <c r="LSF74" s="405"/>
      <c r="LSG74" s="405"/>
      <c r="LSH74" s="405"/>
      <c r="LSI74" s="405"/>
      <c r="LSJ74" s="405"/>
      <c r="LSK74" s="405"/>
      <c r="LSL74" s="405"/>
      <c r="LSM74" s="405"/>
      <c r="LSN74" s="405"/>
      <c r="LSO74" s="405"/>
      <c r="LSP74" s="405"/>
      <c r="LSQ74" s="405"/>
      <c r="LSR74" s="405"/>
      <c r="LSS74" s="405"/>
      <c r="LST74" s="405"/>
      <c r="LSU74" s="405"/>
      <c r="LSV74" s="405"/>
      <c r="LSW74" s="405"/>
      <c r="LSX74" s="405"/>
      <c r="LSY74" s="405"/>
      <c r="LSZ74" s="405"/>
      <c r="LTA74" s="405"/>
      <c r="LTB74" s="405"/>
      <c r="LTC74" s="405"/>
      <c r="LTD74" s="405"/>
      <c r="LTE74" s="405"/>
      <c r="LTF74" s="405"/>
      <c r="LTG74" s="405"/>
      <c r="LTH74" s="405"/>
      <c r="LTI74" s="405"/>
      <c r="LTJ74" s="405"/>
      <c r="LTK74" s="405"/>
      <c r="LTL74" s="405"/>
      <c r="LTM74" s="405"/>
      <c r="LTN74" s="405"/>
      <c r="LTO74" s="405"/>
      <c r="LTP74" s="405"/>
      <c r="LTQ74" s="405"/>
      <c r="LTR74" s="405"/>
      <c r="LTS74" s="405"/>
      <c r="LTT74" s="405"/>
      <c r="LTU74" s="405"/>
      <c r="LTV74" s="405"/>
      <c r="LTW74" s="405"/>
      <c r="LTX74" s="405"/>
      <c r="LTY74" s="405"/>
      <c r="LTZ74" s="405"/>
      <c r="LUA74" s="405"/>
      <c r="LUB74" s="405"/>
      <c r="LUC74" s="405"/>
      <c r="LUD74" s="405"/>
      <c r="LUE74" s="405"/>
      <c r="LUF74" s="405"/>
      <c r="LUG74" s="405"/>
      <c r="LUH74" s="405"/>
      <c r="LUI74" s="405"/>
      <c r="LUJ74" s="405"/>
      <c r="LUK74" s="405"/>
      <c r="LUL74" s="405"/>
      <c r="LUM74" s="405"/>
      <c r="LUN74" s="405"/>
      <c r="LUO74" s="405"/>
      <c r="LUP74" s="405"/>
      <c r="LUQ74" s="405"/>
      <c r="LUR74" s="405"/>
      <c r="LUS74" s="405"/>
      <c r="LUT74" s="405"/>
      <c r="LUU74" s="405"/>
      <c r="LUV74" s="405"/>
      <c r="LUW74" s="405"/>
      <c r="LUX74" s="405"/>
      <c r="LUY74" s="405"/>
      <c r="LUZ74" s="405"/>
      <c r="LVA74" s="405"/>
      <c r="LVB74" s="405"/>
      <c r="LVC74" s="405"/>
      <c r="LVD74" s="405"/>
      <c r="LVE74" s="405"/>
      <c r="LVF74" s="405"/>
      <c r="LVG74" s="405"/>
      <c r="LVH74" s="405"/>
      <c r="LVI74" s="405"/>
      <c r="LVJ74" s="405"/>
      <c r="LVK74" s="405"/>
      <c r="LVL74" s="405"/>
      <c r="LVM74" s="405"/>
      <c r="LVN74" s="405"/>
      <c r="LVO74" s="405"/>
      <c r="LVP74" s="405"/>
      <c r="LVQ74" s="405"/>
      <c r="LVR74" s="405"/>
      <c r="LVS74" s="405"/>
      <c r="LVT74" s="405"/>
      <c r="LVU74" s="405"/>
      <c r="LVV74" s="405"/>
      <c r="LVW74" s="405"/>
      <c r="LVX74" s="405"/>
      <c r="LVY74" s="405"/>
      <c r="LVZ74" s="405"/>
      <c r="LWA74" s="405"/>
      <c r="LWB74" s="405"/>
      <c r="LWC74" s="405"/>
      <c r="LWD74" s="405"/>
      <c r="LWE74" s="405"/>
      <c r="LWF74" s="405"/>
      <c r="LWG74" s="405"/>
      <c r="LWH74" s="405"/>
      <c r="LWI74" s="405"/>
      <c r="LWJ74" s="405"/>
      <c r="LWK74" s="405"/>
      <c r="LWL74" s="405"/>
      <c r="LWM74" s="405"/>
      <c r="LWN74" s="405"/>
      <c r="LWO74" s="405"/>
      <c r="LWP74" s="405"/>
      <c r="LWQ74" s="405"/>
      <c r="LWR74" s="405"/>
      <c r="LWS74" s="405"/>
      <c r="LWT74" s="405"/>
      <c r="LWU74" s="405"/>
      <c r="LWV74" s="405"/>
      <c r="LWW74" s="405"/>
      <c r="LWX74" s="405"/>
      <c r="LWY74" s="405"/>
      <c r="LWZ74" s="405"/>
      <c r="LXA74" s="405"/>
      <c r="LXB74" s="405"/>
      <c r="LXC74" s="405"/>
      <c r="LXD74" s="405"/>
      <c r="LXE74" s="405"/>
      <c r="LXF74" s="405"/>
      <c r="LXG74" s="405"/>
      <c r="LXH74" s="405"/>
      <c r="LXI74" s="405"/>
      <c r="LXJ74" s="405"/>
      <c r="LXK74" s="405"/>
      <c r="LXL74" s="405"/>
      <c r="LXM74" s="405"/>
      <c r="LXN74" s="405"/>
      <c r="LXO74" s="405"/>
      <c r="LXP74" s="405"/>
      <c r="LXQ74" s="405"/>
      <c r="LXR74" s="405"/>
      <c r="LXS74" s="405"/>
      <c r="LXT74" s="405"/>
      <c r="LXU74" s="405"/>
      <c r="LXV74" s="405"/>
      <c r="LXW74" s="405"/>
      <c r="LXX74" s="405"/>
      <c r="LXY74" s="405"/>
      <c r="LXZ74" s="405"/>
      <c r="LYA74" s="405"/>
      <c r="LYB74" s="405"/>
      <c r="LYC74" s="405"/>
      <c r="LYD74" s="405"/>
      <c r="LYE74" s="405"/>
      <c r="LYF74" s="405"/>
      <c r="LYG74" s="405"/>
      <c r="LYH74" s="405"/>
      <c r="LYI74" s="405"/>
      <c r="LYJ74" s="405"/>
      <c r="LYK74" s="405"/>
      <c r="LYL74" s="405"/>
      <c r="LYM74" s="405"/>
      <c r="LYN74" s="405"/>
      <c r="LYO74" s="405"/>
      <c r="LYP74" s="405"/>
      <c r="LYQ74" s="405"/>
      <c r="LYR74" s="405"/>
      <c r="LYS74" s="405"/>
      <c r="LYT74" s="405"/>
      <c r="LYU74" s="405"/>
      <c r="LYV74" s="405"/>
      <c r="LYW74" s="405"/>
      <c r="LYX74" s="405"/>
      <c r="LYY74" s="405"/>
      <c r="LYZ74" s="405"/>
      <c r="LZA74" s="405"/>
      <c r="LZB74" s="405"/>
      <c r="LZC74" s="405"/>
      <c r="LZD74" s="405"/>
      <c r="LZE74" s="405"/>
      <c r="LZF74" s="405"/>
      <c r="LZG74" s="405"/>
      <c r="LZH74" s="405"/>
      <c r="LZI74" s="405"/>
      <c r="LZJ74" s="405"/>
      <c r="LZK74" s="405"/>
      <c r="LZL74" s="405"/>
      <c r="LZM74" s="405"/>
      <c r="LZN74" s="405"/>
      <c r="LZO74" s="405"/>
      <c r="LZP74" s="405"/>
      <c r="LZQ74" s="405"/>
      <c r="LZR74" s="405"/>
      <c r="LZS74" s="405"/>
      <c r="LZT74" s="405"/>
      <c r="LZU74" s="405"/>
      <c r="LZV74" s="405"/>
      <c r="LZW74" s="405"/>
      <c r="LZX74" s="405"/>
      <c r="LZY74" s="405"/>
      <c r="LZZ74" s="405"/>
      <c r="MAA74" s="405"/>
      <c r="MAB74" s="405"/>
      <c r="MAC74" s="405"/>
      <c r="MAD74" s="405"/>
      <c r="MAE74" s="405"/>
      <c r="MAF74" s="405"/>
      <c r="MAG74" s="405"/>
      <c r="MAH74" s="405"/>
      <c r="MAI74" s="405"/>
      <c r="MAJ74" s="405"/>
      <c r="MAK74" s="405"/>
      <c r="MAL74" s="405"/>
      <c r="MAM74" s="405"/>
      <c r="MAN74" s="405"/>
      <c r="MAO74" s="405"/>
      <c r="MAP74" s="405"/>
      <c r="MAQ74" s="405"/>
      <c r="MAR74" s="405"/>
      <c r="MAS74" s="405"/>
      <c r="MAT74" s="405"/>
      <c r="MAU74" s="405"/>
      <c r="MAV74" s="405"/>
      <c r="MAW74" s="405"/>
      <c r="MAX74" s="405"/>
      <c r="MAY74" s="405"/>
      <c r="MAZ74" s="405"/>
      <c r="MBA74" s="405"/>
      <c r="MBB74" s="405"/>
      <c r="MBC74" s="405"/>
      <c r="MBD74" s="405"/>
      <c r="MBE74" s="405"/>
      <c r="MBF74" s="405"/>
      <c r="MBG74" s="405"/>
      <c r="MBH74" s="405"/>
      <c r="MBI74" s="405"/>
      <c r="MBJ74" s="405"/>
      <c r="MBK74" s="405"/>
      <c r="MBL74" s="405"/>
      <c r="MBM74" s="405"/>
      <c r="MBN74" s="405"/>
      <c r="MBO74" s="405"/>
      <c r="MBP74" s="405"/>
      <c r="MBQ74" s="405"/>
      <c r="MBR74" s="405"/>
      <c r="MBS74" s="405"/>
      <c r="MBT74" s="405"/>
      <c r="MBU74" s="405"/>
      <c r="MBV74" s="405"/>
      <c r="MBW74" s="405"/>
      <c r="MBX74" s="405"/>
      <c r="MBY74" s="405"/>
      <c r="MBZ74" s="405"/>
      <c r="MCA74" s="405"/>
      <c r="MCB74" s="405"/>
      <c r="MCC74" s="405"/>
      <c r="MCD74" s="405"/>
      <c r="MCE74" s="405"/>
      <c r="MCF74" s="405"/>
      <c r="MCG74" s="405"/>
      <c r="MCH74" s="405"/>
      <c r="MCI74" s="405"/>
      <c r="MCJ74" s="405"/>
      <c r="MCK74" s="405"/>
      <c r="MCL74" s="405"/>
      <c r="MCM74" s="405"/>
      <c r="MCN74" s="405"/>
      <c r="MCO74" s="405"/>
      <c r="MCP74" s="405"/>
      <c r="MCQ74" s="405"/>
      <c r="MCR74" s="405"/>
      <c r="MCS74" s="405"/>
      <c r="MCT74" s="405"/>
      <c r="MCU74" s="405"/>
      <c r="MCV74" s="405"/>
      <c r="MCW74" s="405"/>
      <c r="MCX74" s="405"/>
      <c r="MCY74" s="405"/>
      <c r="MCZ74" s="405"/>
      <c r="MDA74" s="405"/>
      <c r="MDB74" s="405"/>
      <c r="MDC74" s="405"/>
      <c r="MDD74" s="405"/>
      <c r="MDE74" s="405"/>
      <c r="MDF74" s="405"/>
      <c r="MDG74" s="405"/>
      <c r="MDH74" s="405"/>
      <c r="MDI74" s="405"/>
      <c r="MDJ74" s="405"/>
      <c r="MDK74" s="405"/>
      <c r="MDL74" s="405"/>
      <c r="MDM74" s="405"/>
      <c r="MDN74" s="405"/>
      <c r="MDO74" s="405"/>
      <c r="MDP74" s="405"/>
      <c r="MDQ74" s="405"/>
      <c r="MDR74" s="405"/>
      <c r="MDS74" s="405"/>
      <c r="MDT74" s="405"/>
      <c r="MDU74" s="405"/>
      <c r="MDV74" s="405"/>
      <c r="MDW74" s="405"/>
      <c r="MDX74" s="405"/>
      <c r="MDY74" s="405"/>
      <c r="MDZ74" s="405"/>
      <c r="MEA74" s="405"/>
      <c r="MEB74" s="405"/>
      <c r="MEC74" s="405"/>
      <c r="MED74" s="405"/>
      <c r="MEE74" s="405"/>
      <c r="MEF74" s="405"/>
      <c r="MEG74" s="405"/>
      <c r="MEH74" s="405"/>
      <c r="MEI74" s="405"/>
      <c r="MEJ74" s="405"/>
      <c r="MEK74" s="405"/>
      <c r="MEL74" s="405"/>
      <c r="MEM74" s="405"/>
      <c r="MEN74" s="405"/>
      <c r="MEO74" s="405"/>
      <c r="MEP74" s="405"/>
      <c r="MEQ74" s="405"/>
      <c r="MER74" s="405"/>
      <c r="MES74" s="405"/>
      <c r="MET74" s="405"/>
      <c r="MEU74" s="405"/>
      <c r="MEV74" s="405"/>
      <c r="MEW74" s="405"/>
      <c r="MEX74" s="405"/>
      <c r="MEY74" s="405"/>
      <c r="MEZ74" s="405"/>
      <c r="MFA74" s="405"/>
      <c r="MFB74" s="405"/>
      <c r="MFC74" s="405"/>
      <c r="MFD74" s="405"/>
      <c r="MFE74" s="405"/>
      <c r="MFF74" s="405"/>
      <c r="MFG74" s="405"/>
      <c r="MFH74" s="405"/>
      <c r="MFI74" s="405"/>
      <c r="MFJ74" s="405"/>
      <c r="MFK74" s="405"/>
      <c r="MFL74" s="405"/>
      <c r="MFM74" s="405"/>
      <c r="MFN74" s="405"/>
      <c r="MFO74" s="405"/>
      <c r="MFP74" s="405"/>
      <c r="MFQ74" s="405"/>
      <c r="MFR74" s="405"/>
      <c r="MFS74" s="405"/>
      <c r="MFT74" s="405"/>
      <c r="MFU74" s="405"/>
      <c r="MFV74" s="405"/>
      <c r="MFW74" s="405"/>
      <c r="MFX74" s="405"/>
      <c r="MFY74" s="405"/>
      <c r="MFZ74" s="405"/>
      <c r="MGA74" s="405"/>
      <c r="MGB74" s="405"/>
      <c r="MGC74" s="405"/>
      <c r="MGD74" s="405"/>
      <c r="MGE74" s="405"/>
      <c r="MGF74" s="405"/>
      <c r="MGG74" s="405"/>
      <c r="MGH74" s="405"/>
      <c r="MGI74" s="405"/>
      <c r="MGJ74" s="405"/>
      <c r="MGK74" s="405"/>
      <c r="MGL74" s="405"/>
      <c r="MGM74" s="405"/>
      <c r="MGN74" s="405"/>
      <c r="MGO74" s="405"/>
      <c r="MGP74" s="405"/>
      <c r="MGQ74" s="405"/>
      <c r="MGR74" s="405"/>
      <c r="MGS74" s="405"/>
      <c r="MGT74" s="405"/>
      <c r="MGU74" s="405"/>
      <c r="MGV74" s="405"/>
      <c r="MGW74" s="405"/>
      <c r="MGX74" s="405"/>
      <c r="MGY74" s="405"/>
      <c r="MGZ74" s="405"/>
      <c r="MHA74" s="405"/>
      <c r="MHB74" s="405"/>
      <c r="MHC74" s="405"/>
      <c r="MHD74" s="405"/>
      <c r="MHE74" s="405"/>
      <c r="MHF74" s="405"/>
      <c r="MHG74" s="405"/>
      <c r="MHH74" s="405"/>
      <c r="MHI74" s="405"/>
      <c r="MHJ74" s="405"/>
      <c r="MHK74" s="405"/>
      <c r="MHL74" s="405"/>
      <c r="MHM74" s="405"/>
      <c r="MHN74" s="405"/>
      <c r="MHO74" s="405"/>
      <c r="MHP74" s="405"/>
      <c r="MHQ74" s="405"/>
      <c r="MHR74" s="405"/>
      <c r="MHS74" s="405"/>
      <c r="MHT74" s="405"/>
      <c r="MHU74" s="405"/>
      <c r="MHV74" s="405"/>
      <c r="MHW74" s="405"/>
      <c r="MHX74" s="405"/>
      <c r="MHY74" s="405"/>
      <c r="MHZ74" s="405"/>
      <c r="MIA74" s="405"/>
      <c r="MIB74" s="405"/>
      <c r="MIC74" s="405"/>
      <c r="MID74" s="405"/>
      <c r="MIE74" s="405"/>
      <c r="MIF74" s="405"/>
      <c r="MIG74" s="405"/>
      <c r="MIH74" s="405"/>
      <c r="MII74" s="405"/>
      <c r="MIJ74" s="405"/>
      <c r="MIK74" s="405"/>
      <c r="MIL74" s="405"/>
      <c r="MIM74" s="405"/>
      <c r="MIN74" s="405"/>
      <c r="MIO74" s="405"/>
      <c r="MIP74" s="405"/>
      <c r="MIQ74" s="405"/>
      <c r="MIR74" s="405"/>
      <c r="MIS74" s="405"/>
      <c r="MIT74" s="405"/>
      <c r="MIU74" s="405"/>
      <c r="MIV74" s="405"/>
      <c r="MIW74" s="405"/>
      <c r="MIX74" s="405"/>
      <c r="MIY74" s="405"/>
      <c r="MIZ74" s="405"/>
      <c r="MJA74" s="405"/>
      <c r="MJB74" s="405"/>
      <c r="MJC74" s="405"/>
      <c r="MJD74" s="405"/>
      <c r="MJE74" s="405"/>
      <c r="MJF74" s="405"/>
      <c r="MJG74" s="405"/>
      <c r="MJH74" s="405"/>
      <c r="MJI74" s="405"/>
      <c r="MJJ74" s="405"/>
      <c r="MJK74" s="405"/>
      <c r="MJL74" s="405"/>
      <c r="MJM74" s="405"/>
      <c r="MJN74" s="405"/>
      <c r="MJO74" s="405"/>
      <c r="MJP74" s="405"/>
      <c r="MJQ74" s="405"/>
      <c r="MJR74" s="405"/>
      <c r="MJS74" s="405"/>
      <c r="MJT74" s="405"/>
      <c r="MJU74" s="405"/>
      <c r="MJV74" s="405"/>
      <c r="MJW74" s="405"/>
      <c r="MJX74" s="405"/>
      <c r="MJY74" s="405"/>
      <c r="MJZ74" s="405"/>
      <c r="MKA74" s="405"/>
      <c r="MKB74" s="405"/>
      <c r="MKC74" s="405"/>
      <c r="MKD74" s="405"/>
      <c r="MKE74" s="405"/>
      <c r="MKF74" s="405"/>
      <c r="MKG74" s="405"/>
      <c r="MKH74" s="405"/>
      <c r="MKI74" s="405"/>
      <c r="MKJ74" s="405"/>
      <c r="MKK74" s="405"/>
      <c r="MKL74" s="405"/>
      <c r="MKM74" s="405"/>
      <c r="MKN74" s="405"/>
      <c r="MKO74" s="405"/>
      <c r="MKP74" s="405"/>
      <c r="MKQ74" s="405"/>
      <c r="MKR74" s="405"/>
      <c r="MKS74" s="405"/>
      <c r="MKT74" s="405"/>
      <c r="MKU74" s="405"/>
      <c r="MKV74" s="405"/>
      <c r="MKW74" s="405"/>
      <c r="MKX74" s="405"/>
      <c r="MKY74" s="405"/>
      <c r="MKZ74" s="405"/>
      <c r="MLA74" s="405"/>
      <c r="MLB74" s="405"/>
      <c r="MLC74" s="405"/>
      <c r="MLD74" s="405"/>
      <c r="MLE74" s="405"/>
      <c r="MLF74" s="405"/>
      <c r="MLG74" s="405"/>
      <c r="MLH74" s="405"/>
      <c r="MLI74" s="405"/>
      <c r="MLJ74" s="405"/>
      <c r="MLK74" s="405"/>
      <c r="MLL74" s="405"/>
      <c r="MLM74" s="405"/>
      <c r="MLN74" s="405"/>
      <c r="MLO74" s="405"/>
      <c r="MLP74" s="405"/>
      <c r="MLQ74" s="405"/>
      <c r="MLR74" s="405"/>
      <c r="MLS74" s="405"/>
      <c r="MLT74" s="405"/>
      <c r="MLU74" s="405"/>
      <c r="MLV74" s="405"/>
      <c r="MLW74" s="405"/>
      <c r="MLX74" s="405"/>
      <c r="MLY74" s="405"/>
      <c r="MLZ74" s="405"/>
      <c r="MMA74" s="405"/>
      <c r="MMB74" s="405"/>
      <c r="MMC74" s="405"/>
      <c r="MMD74" s="405"/>
      <c r="MME74" s="405"/>
      <c r="MMF74" s="405"/>
      <c r="MMG74" s="405"/>
      <c r="MMH74" s="405"/>
      <c r="MMI74" s="405"/>
      <c r="MMJ74" s="405"/>
      <c r="MMK74" s="405"/>
      <c r="MML74" s="405"/>
      <c r="MMM74" s="405"/>
      <c r="MMN74" s="405"/>
      <c r="MMO74" s="405"/>
      <c r="MMP74" s="405"/>
      <c r="MMQ74" s="405"/>
      <c r="MMR74" s="405"/>
      <c r="MMS74" s="405"/>
      <c r="MMT74" s="405"/>
      <c r="MMU74" s="405"/>
      <c r="MMV74" s="405"/>
      <c r="MMW74" s="405"/>
      <c r="MMX74" s="405"/>
      <c r="MMY74" s="405"/>
      <c r="MMZ74" s="405"/>
      <c r="MNA74" s="405"/>
      <c r="MNB74" s="405"/>
      <c r="MNC74" s="405"/>
      <c r="MND74" s="405"/>
      <c r="MNE74" s="405"/>
      <c r="MNF74" s="405"/>
      <c r="MNG74" s="405"/>
      <c r="MNH74" s="405"/>
      <c r="MNI74" s="405"/>
      <c r="MNJ74" s="405"/>
      <c r="MNK74" s="405"/>
      <c r="MNL74" s="405"/>
      <c r="MNM74" s="405"/>
      <c r="MNN74" s="405"/>
      <c r="MNO74" s="405"/>
      <c r="MNP74" s="405"/>
      <c r="MNQ74" s="405"/>
      <c r="MNR74" s="405"/>
      <c r="MNS74" s="405"/>
      <c r="MNT74" s="405"/>
      <c r="MNU74" s="405"/>
      <c r="MNV74" s="405"/>
      <c r="MNW74" s="405"/>
      <c r="MNX74" s="405"/>
      <c r="MNY74" s="405"/>
      <c r="MNZ74" s="405"/>
      <c r="MOA74" s="405"/>
      <c r="MOB74" s="405"/>
      <c r="MOC74" s="405"/>
      <c r="MOD74" s="405"/>
      <c r="MOE74" s="405"/>
      <c r="MOF74" s="405"/>
      <c r="MOG74" s="405"/>
      <c r="MOH74" s="405"/>
      <c r="MOI74" s="405"/>
      <c r="MOJ74" s="405"/>
      <c r="MOK74" s="405"/>
      <c r="MOL74" s="405"/>
      <c r="MOM74" s="405"/>
      <c r="MON74" s="405"/>
      <c r="MOO74" s="405"/>
      <c r="MOP74" s="405"/>
      <c r="MOQ74" s="405"/>
      <c r="MOR74" s="405"/>
      <c r="MOS74" s="405"/>
      <c r="MOT74" s="405"/>
      <c r="MOU74" s="405"/>
      <c r="MOV74" s="405"/>
      <c r="MOW74" s="405"/>
      <c r="MOX74" s="405"/>
      <c r="MOY74" s="405"/>
      <c r="MOZ74" s="405"/>
      <c r="MPA74" s="405"/>
      <c r="MPB74" s="405"/>
      <c r="MPC74" s="405"/>
      <c r="MPD74" s="405"/>
      <c r="MPE74" s="405"/>
      <c r="MPF74" s="405"/>
      <c r="MPG74" s="405"/>
      <c r="MPH74" s="405"/>
      <c r="MPI74" s="405"/>
      <c r="MPJ74" s="405"/>
      <c r="MPK74" s="405"/>
      <c r="MPL74" s="405"/>
      <c r="MPM74" s="405"/>
      <c r="MPN74" s="405"/>
      <c r="MPO74" s="405"/>
      <c r="MPP74" s="405"/>
      <c r="MPQ74" s="405"/>
      <c r="MPR74" s="405"/>
      <c r="MPS74" s="405"/>
      <c r="MPT74" s="405"/>
      <c r="MPU74" s="405"/>
      <c r="MPV74" s="405"/>
      <c r="MPW74" s="405"/>
      <c r="MPX74" s="405"/>
      <c r="MPY74" s="405"/>
      <c r="MPZ74" s="405"/>
      <c r="MQA74" s="405"/>
      <c r="MQB74" s="405"/>
      <c r="MQC74" s="405"/>
      <c r="MQD74" s="405"/>
      <c r="MQE74" s="405"/>
      <c r="MQF74" s="405"/>
      <c r="MQG74" s="405"/>
      <c r="MQH74" s="405"/>
      <c r="MQI74" s="405"/>
      <c r="MQJ74" s="405"/>
      <c r="MQK74" s="405"/>
      <c r="MQL74" s="405"/>
      <c r="MQM74" s="405"/>
      <c r="MQN74" s="405"/>
      <c r="MQO74" s="405"/>
      <c r="MQP74" s="405"/>
      <c r="MQQ74" s="405"/>
      <c r="MQR74" s="405"/>
      <c r="MQS74" s="405"/>
      <c r="MQT74" s="405"/>
      <c r="MQU74" s="405"/>
      <c r="MQV74" s="405"/>
      <c r="MQW74" s="405"/>
      <c r="MQX74" s="405"/>
      <c r="MQY74" s="405"/>
      <c r="MQZ74" s="405"/>
      <c r="MRA74" s="405"/>
      <c r="MRB74" s="405"/>
      <c r="MRC74" s="405"/>
      <c r="MRD74" s="405"/>
      <c r="MRE74" s="405"/>
      <c r="MRF74" s="405"/>
      <c r="MRG74" s="405"/>
      <c r="MRH74" s="405"/>
      <c r="MRI74" s="405"/>
      <c r="MRJ74" s="405"/>
      <c r="MRK74" s="405"/>
      <c r="MRL74" s="405"/>
      <c r="MRM74" s="405"/>
      <c r="MRN74" s="405"/>
      <c r="MRO74" s="405"/>
      <c r="MRP74" s="405"/>
      <c r="MRQ74" s="405"/>
      <c r="MRR74" s="405"/>
      <c r="MRS74" s="405"/>
      <c r="MRT74" s="405"/>
      <c r="MRU74" s="405"/>
      <c r="MRV74" s="405"/>
      <c r="MRW74" s="405"/>
      <c r="MRX74" s="405"/>
      <c r="MRY74" s="405"/>
      <c r="MRZ74" s="405"/>
      <c r="MSA74" s="405"/>
      <c r="MSB74" s="405"/>
      <c r="MSC74" s="405"/>
      <c r="MSD74" s="405"/>
      <c r="MSE74" s="405"/>
      <c r="MSF74" s="405"/>
      <c r="MSG74" s="405"/>
      <c r="MSH74" s="405"/>
      <c r="MSI74" s="405"/>
      <c r="MSJ74" s="405"/>
      <c r="MSK74" s="405"/>
      <c r="MSL74" s="405"/>
      <c r="MSM74" s="405"/>
      <c r="MSN74" s="405"/>
      <c r="MSO74" s="405"/>
      <c r="MSP74" s="405"/>
      <c r="MSQ74" s="405"/>
      <c r="MSR74" s="405"/>
      <c r="MSS74" s="405"/>
      <c r="MST74" s="405"/>
      <c r="MSU74" s="405"/>
      <c r="MSV74" s="405"/>
      <c r="MSW74" s="405"/>
      <c r="MSX74" s="405"/>
      <c r="MSY74" s="405"/>
      <c r="MSZ74" s="405"/>
      <c r="MTA74" s="405"/>
      <c r="MTB74" s="405"/>
      <c r="MTC74" s="405"/>
      <c r="MTD74" s="405"/>
      <c r="MTE74" s="405"/>
      <c r="MTF74" s="405"/>
      <c r="MTG74" s="405"/>
      <c r="MTH74" s="405"/>
      <c r="MTI74" s="405"/>
      <c r="MTJ74" s="405"/>
      <c r="MTK74" s="405"/>
      <c r="MTL74" s="405"/>
      <c r="MTM74" s="405"/>
      <c r="MTN74" s="405"/>
      <c r="MTO74" s="405"/>
      <c r="MTP74" s="405"/>
      <c r="MTQ74" s="405"/>
      <c r="MTR74" s="405"/>
      <c r="MTS74" s="405"/>
      <c r="MTT74" s="405"/>
      <c r="MTU74" s="405"/>
      <c r="MTV74" s="405"/>
      <c r="MTW74" s="405"/>
      <c r="MTX74" s="405"/>
      <c r="MTY74" s="405"/>
      <c r="MTZ74" s="405"/>
      <c r="MUA74" s="405"/>
      <c r="MUB74" s="405"/>
      <c r="MUC74" s="405"/>
      <c r="MUD74" s="405"/>
      <c r="MUE74" s="405"/>
      <c r="MUF74" s="405"/>
      <c r="MUG74" s="405"/>
      <c r="MUH74" s="405"/>
      <c r="MUI74" s="405"/>
      <c r="MUJ74" s="405"/>
      <c r="MUK74" s="405"/>
      <c r="MUL74" s="405"/>
      <c r="MUM74" s="405"/>
      <c r="MUN74" s="405"/>
      <c r="MUO74" s="405"/>
      <c r="MUP74" s="405"/>
      <c r="MUQ74" s="405"/>
      <c r="MUR74" s="405"/>
      <c r="MUS74" s="405"/>
      <c r="MUT74" s="405"/>
      <c r="MUU74" s="405"/>
      <c r="MUV74" s="405"/>
      <c r="MUW74" s="405"/>
      <c r="MUX74" s="405"/>
      <c r="MUY74" s="405"/>
      <c r="MUZ74" s="405"/>
      <c r="MVA74" s="405"/>
      <c r="MVB74" s="405"/>
      <c r="MVC74" s="405"/>
      <c r="MVD74" s="405"/>
      <c r="MVE74" s="405"/>
      <c r="MVF74" s="405"/>
      <c r="MVG74" s="405"/>
      <c r="MVH74" s="405"/>
      <c r="MVI74" s="405"/>
      <c r="MVJ74" s="405"/>
      <c r="MVK74" s="405"/>
      <c r="MVL74" s="405"/>
      <c r="MVM74" s="405"/>
      <c r="MVN74" s="405"/>
      <c r="MVO74" s="405"/>
      <c r="MVP74" s="405"/>
      <c r="MVQ74" s="405"/>
      <c r="MVR74" s="405"/>
      <c r="MVS74" s="405"/>
      <c r="MVT74" s="405"/>
      <c r="MVU74" s="405"/>
      <c r="MVV74" s="405"/>
      <c r="MVW74" s="405"/>
      <c r="MVX74" s="405"/>
      <c r="MVY74" s="405"/>
      <c r="MVZ74" s="405"/>
      <c r="MWA74" s="405"/>
      <c r="MWB74" s="405"/>
      <c r="MWC74" s="405"/>
      <c r="MWD74" s="405"/>
      <c r="MWE74" s="405"/>
      <c r="MWF74" s="405"/>
      <c r="MWG74" s="405"/>
      <c r="MWH74" s="405"/>
      <c r="MWI74" s="405"/>
      <c r="MWJ74" s="405"/>
      <c r="MWK74" s="405"/>
      <c r="MWL74" s="405"/>
      <c r="MWM74" s="405"/>
      <c r="MWN74" s="405"/>
      <c r="MWO74" s="405"/>
      <c r="MWP74" s="405"/>
      <c r="MWQ74" s="405"/>
      <c r="MWR74" s="405"/>
      <c r="MWS74" s="405"/>
      <c r="MWT74" s="405"/>
      <c r="MWU74" s="405"/>
      <c r="MWV74" s="405"/>
      <c r="MWW74" s="405"/>
      <c r="MWX74" s="405"/>
      <c r="MWY74" s="405"/>
      <c r="MWZ74" s="405"/>
      <c r="MXA74" s="405"/>
      <c r="MXB74" s="405"/>
      <c r="MXC74" s="405"/>
      <c r="MXD74" s="405"/>
      <c r="MXE74" s="405"/>
      <c r="MXF74" s="405"/>
      <c r="MXG74" s="405"/>
      <c r="MXH74" s="405"/>
      <c r="MXI74" s="405"/>
      <c r="MXJ74" s="405"/>
      <c r="MXK74" s="405"/>
      <c r="MXL74" s="405"/>
      <c r="MXM74" s="405"/>
      <c r="MXN74" s="405"/>
      <c r="MXO74" s="405"/>
      <c r="MXP74" s="405"/>
      <c r="MXQ74" s="405"/>
      <c r="MXR74" s="405"/>
      <c r="MXS74" s="405"/>
      <c r="MXT74" s="405"/>
      <c r="MXU74" s="405"/>
      <c r="MXV74" s="405"/>
      <c r="MXW74" s="405"/>
      <c r="MXX74" s="405"/>
      <c r="MXY74" s="405"/>
      <c r="MXZ74" s="405"/>
      <c r="MYA74" s="405"/>
      <c r="MYB74" s="405"/>
      <c r="MYC74" s="405"/>
      <c r="MYD74" s="405"/>
      <c r="MYE74" s="405"/>
      <c r="MYF74" s="405"/>
      <c r="MYG74" s="405"/>
      <c r="MYH74" s="405"/>
      <c r="MYI74" s="405"/>
      <c r="MYJ74" s="405"/>
      <c r="MYK74" s="405"/>
      <c r="MYL74" s="405"/>
      <c r="MYM74" s="405"/>
      <c r="MYN74" s="405"/>
      <c r="MYO74" s="405"/>
      <c r="MYP74" s="405"/>
      <c r="MYQ74" s="405"/>
      <c r="MYR74" s="405"/>
      <c r="MYS74" s="405"/>
      <c r="MYT74" s="405"/>
      <c r="MYU74" s="405"/>
      <c r="MYV74" s="405"/>
      <c r="MYW74" s="405"/>
      <c r="MYX74" s="405"/>
      <c r="MYY74" s="405"/>
      <c r="MYZ74" s="405"/>
      <c r="MZA74" s="405"/>
      <c r="MZB74" s="405"/>
      <c r="MZC74" s="405"/>
      <c r="MZD74" s="405"/>
      <c r="MZE74" s="405"/>
      <c r="MZF74" s="405"/>
      <c r="MZG74" s="405"/>
      <c r="MZH74" s="405"/>
      <c r="MZI74" s="405"/>
      <c r="MZJ74" s="405"/>
      <c r="MZK74" s="405"/>
      <c r="MZL74" s="405"/>
      <c r="MZM74" s="405"/>
      <c r="MZN74" s="405"/>
      <c r="MZO74" s="405"/>
      <c r="MZP74" s="405"/>
      <c r="MZQ74" s="405"/>
      <c r="MZR74" s="405"/>
      <c r="MZS74" s="405"/>
      <c r="MZT74" s="405"/>
      <c r="MZU74" s="405"/>
      <c r="MZV74" s="405"/>
      <c r="MZW74" s="405"/>
      <c r="MZX74" s="405"/>
      <c r="MZY74" s="405"/>
      <c r="MZZ74" s="405"/>
      <c r="NAA74" s="405"/>
      <c r="NAB74" s="405"/>
      <c r="NAC74" s="405"/>
      <c r="NAD74" s="405"/>
      <c r="NAE74" s="405"/>
      <c r="NAF74" s="405"/>
      <c r="NAG74" s="405"/>
      <c r="NAH74" s="405"/>
      <c r="NAI74" s="405"/>
      <c r="NAJ74" s="405"/>
      <c r="NAK74" s="405"/>
      <c r="NAL74" s="405"/>
      <c r="NAM74" s="405"/>
      <c r="NAN74" s="405"/>
      <c r="NAO74" s="405"/>
      <c r="NAP74" s="405"/>
      <c r="NAQ74" s="405"/>
      <c r="NAR74" s="405"/>
      <c r="NAS74" s="405"/>
      <c r="NAT74" s="405"/>
      <c r="NAU74" s="405"/>
      <c r="NAV74" s="405"/>
      <c r="NAW74" s="405"/>
      <c r="NAX74" s="405"/>
      <c r="NAY74" s="405"/>
      <c r="NAZ74" s="405"/>
      <c r="NBA74" s="405"/>
      <c r="NBB74" s="405"/>
      <c r="NBC74" s="405"/>
      <c r="NBD74" s="405"/>
      <c r="NBE74" s="405"/>
      <c r="NBF74" s="405"/>
      <c r="NBG74" s="405"/>
      <c r="NBH74" s="405"/>
      <c r="NBI74" s="405"/>
      <c r="NBJ74" s="405"/>
      <c r="NBK74" s="405"/>
      <c r="NBL74" s="405"/>
      <c r="NBM74" s="405"/>
      <c r="NBN74" s="405"/>
      <c r="NBO74" s="405"/>
      <c r="NBP74" s="405"/>
      <c r="NBQ74" s="405"/>
      <c r="NBR74" s="405"/>
      <c r="NBS74" s="405"/>
      <c r="NBT74" s="405"/>
      <c r="NBU74" s="405"/>
      <c r="NBV74" s="405"/>
      <c r="NBW74" s="405"/>
      <c r="NBX74" s="405"/>
      <c r="NBY74" s="405"/>
      <c r="NBZ74" s="405"/>
      <c r="NCA74" s="405"/>
      <c r="NCB74" s="405"/>
      <c r="NCC74" s="405"/>
      <c r="NCD74" s="405"/>
      <c r="NCE74" s="405"/>
      <c r="NCF74" s="405"/>
      <c r="NCG74" s="405"/>
      <c r="NCH74" s="405"/>
      <c r="NCI74" s="405"/>
      <c r="NCJ74" s="405"/>
      <c r="NCK74" s="405"/>
      <c r="NCL74" s="405"/>
      <c r="NCM74" s="405"/>
      <c r="NCN74" s="405"/>
      <c r="NCO74" s="405"/>
      <c r="NCP74" s="405"/>
      <c r="NCQ74" s="405"/>
      <c r="NCR74" s="405"/>
      <c r="NCS74" s="405"/>
      <c r="NCT74" s="405"/>
      <c r="NCU74" s="405"/>
      <c r="NCV74" s="405"/>
      <c r="NCW74" s="405"/>
      <c r="NCX74" s="405"/>
      <c r="NCY74" s="405"/>
      <c r="NCZ74" s="405"/>
      <c r="NDA74" s="405"/>
      <c r="NDB74" s="405"/>
      <c r="NDC74" s="405"/>
      <c r="NDD74" s="405"/>
      <c r="NDE74" s="405"/>
      <c r="NDF74" s="405"/>
      <c r="NDG74" s="405"/>
      <c r="NDH74" s="405"/>
      <c r="NDI74" s="405"/>
      <c r="NDJ74" s="405"/>
      <c r="NDK74" s="405"/>
      <c r="NDL74" s="405"/>
      <c r="NDM74" s="405"/>
      <c r="NDN74" s="405"/>
      <c r="NDO74" s="405"/>
      <c r="NDP74" s="405"/>
      <c r="NDQ74" s="405"/>
      <c r="NDR74" s="405"/>
      <c r="NDS74" s="405"/>
      <c r="NDT74" s="405"/>
      <c r="NDU74" s="405"/>
      <c r="NDV74" s="405"/>
      <c r="NDW74" s="405"/>
      <c r="NDX74" s="405"/>
      <c r="NDY74" s="405"/>
      <c r="NDZ74" s="405"/>
      <c r="NEA74" s="405"/>
      <c r="NEB74" s="405"/>
      <c r="NEC74" s="405"/>
      <c r="NED74" s="405"/>
      <c r="NEE74" s="405"/>
      <c r="NEF74" s="405"/>
      <c r="NEG74" s="405"/>
      <c r="NEH74" s="405"/>
      <c r="NEI74" s="405"/>
      <c r="NEJ74" s="405"/>
      <c r="NEK74" s="405"/>
      <c r="NEL74" s="405"/>
      <c r="NEM74" s="405"/>
      <c r="NEN74" s="405"/>
      <c r="NEO74" s="405"/>
      <c r="NEP74" s="405"/>
      <c r="NEQ74" s="405"/>
      <c r="NER74" s="405"/>
      <c r="NES74" s="405"/>
      <c r="NET74" s="405"/>
      <c r="NEU74" s="405"/>
      <c r="NEV74" s="405"/>
      <c r="NEW74" s="405"/>
      <c r="NEX74" s="405"/>
      <c r="NEY74" s="405"/>
      <c r="NEZ74" s="405"/>
      <c r="NFA74" s="405"/>
      <c r="NFB74" s="405"/>
      <c r="NFC74" s="405"/>
      <c r="NFD74" s="405"/>
      <c r="NFE74" s="405"/>
      <c r="NFF74" s="405"/>
      <c r="NFG74" s="405"/>
      <c r="NFH74" s="405"/>
      <c r="NFI74" s="405"/>
      <c r="NFJ74" s="405"/>
      <c r="NFK74" s="405"/>
      <c r="NFL74" s="405"/>
      <c r="NFM74" s="405"/>
      <c r="NFN74" s="405"/>
      <c r="NFO74" s="405"/>
      <c r="NFP74" s="405"/>
      <c r="NFQ74" s="405"/>
      <c r="NFR74" s="405"/>
      <c r="NFS74" s="405"/>
      <c r="NFT74" s="405"/>
      <c r="NFU74" s="405"/>
      <c r="NFV74" s="405"/>
      <c r="NFW74" s="405"/>
      <c r="NFX74" s="405"/>
      <c r="NFY74" s="405"/>
      <c r="NFZ74" s="405"/>
      <c r="NGA74" s="405"/>
      <c r="NGB74" s="405"/>
      <c r="NGC74" s="405"/>
      <c r="NGD74" s="405"/>
      <c r="NGE74" s="405"/>
      <c r="NGF74" s="405"/>
      <c r="NGG74" s="405"/>
      <c r="NGH74" s="405"/>
      <c r="NGI74" s="405"/>
      <c r="NGJ74" s="405"/>
      <c r="NGK74" s="405"/>
      <c r="NGL74" s="405"/>
      <c r="NGM74" s="405"/>
      <c r="NGN74" s="405"/>
      <c r="NGO74" s="405"/>
      <c r="NGP74" s="405"/>
      <c r="NGQ74" s="405"/>
      <c r="NGR74" s="405"/>
      <c r="NGS74" s="405"/>
      <c r="NGT74" s="405"/>
      <c r="NGU74" s="405"/>
      <c r="NGV74" s="405"/>
      <c r="NGW74" s="405"/>
      <c r="NGX74" s="405"/>
      <c r="NGY74" s="405"/>
      <c r="NGZ74" s="405"/>
      <c r="NHA74" s="405"/>
      <c r="NHB74" s="405"/>
      <c r="NHC74" s="405"/>
      <c r="NHD74" s="405"/>
      <c r="NHE74" s="405"/>
      <c r="NHF74" s="405"/>
      <c r="NHG74" s="405"/>
      <c r="NHH74" s="405"/>
      <c r="NHI74" s="405"/>
      <c r="NHJ74" s="405"/>
      <c r="NHK74" s="405"/>
      <c r="NHL74" s="405"/>
      <c r="NHM74" s="405"/>
      <c r="NHN74" s="405"/>
      <c r="NHO74" s="405"/>
      <c r="NHP74" s="405"/>
      <c r="NHQ74" s="405"/>
      <c r="NHR74" s="405"/>
      <c r="NHS74" s="405"/>
      <c r="NHT74" s="405"/>
      <c r="NHU74" s="405"/>
      <c r="NHV74" s="405"/>
      <c r="NHW74" s="405"/>
      <c r="NHX74" s="405"/>
      <c r="NHY74" s="405"/>
      <c r="NHZ74" s="405"/>
      <c r="NIA74" s="405"/>
      <c r="NIB74" s="405"/>
      <c r="NIC74" s="405"/>
      <c r="NID74" s="405"/>
      <c r="NIE74" s="405"/>
      <c r="NIF74" s="405"/>
      <c r="NIG74" s="405"/>
      <c r="NIH74" s="405"/>
      <c r="NII74" s="405"/>
      <c r="NIJ74" s="405"/>
      <c r="NIK74" s="405"/>
      <c r="NIL74" s="405"/>
      <c r="NIM74" s="405"/>
      <c r="NIN74" s="405"/>
      <c r="NIO74" s="405"/>
      <c r="NIP74" s="405"/>
      <c r="NIQ74" s="405"/>
      <c r="NIR74" s="405"/>
      <c r="NIS74" s="405"/>
      <c r="NIT74" s="405"/>
      <c r="NIU74" s="405"/>
      <c r="NIV74" s="405"/>
      <c r="NIW74" s="405"/>
      <c r="NIX74" s="405"/>
      <c r="NIY74" s="405"/>
      <c r="NIZ74" s="405"/>
      <c r="NJA74" s="405"/>
      <c r="NJB74" s="405"/>
      <c r="NJC74" s="405"/>
      <c r="NJD74" s="405"/>
      <c r="NJE74" s="405"/>
      <c r="NJF74" s="405"/>
      <c r="NJG74" s="405"/>
      <c r="NJH74" s="405"/>
      <c r="NJI74" s="405"/>
      <c r="NJJ74" s="405"/>
      <c r="NJK74" s="405"/>
      <c r="NJL74" s="405"/>
      <c r="NJM74" s="405"/>
      <c r="NJN74" s="405"/>
      <c r="NJO74" s="405"/>
      <c r="NJP74" s="405"/>
      <c r="NJQ74" s="405"/>
      <c r="NJR74" s="405"/>
      <c r="NJS74" s="405"/>
      <c r="NJT74" s="405"/>
      <c r="NJU74" s="405"/>
      <c r="NJV74" s="405"/>
      <c r="NJW74" s="405"/>
      <c r="NJX74" s="405"/>
      <c r="NJY74" s="405"/>
      <c r="NJZ74" s="405"/>
      <c r="NKA74" s="405"/>
      <c r="NKB74" s="405"/>
      <c r="NKC74" s="405"/>
      <c r="NKD74" s="405"/>
      <c r="NKE74" s="405"/>
      <c r="NKF74" s="405"/>
      <c r="NKG74" s="405"/>
      <c r="NKH74" s="405"/>
      <c r="NKI74" s="405"/>
      <c r="NKJ74" s="405"/>
      <c r="NKK74" s="405"/>
      <c r="NKL74" s="405"/>
      <c r="NKM74" s="405"/>
      <c r="NKN74" s="405"/>
      <c r="NKO74" s="405"/>
      <c r="NKP74" s="405"/>
      <c r="NKQ74" s="405"/>
      <c r="NKR74" s="405"/>
      <c r="NKS74" s="405"/>
      <c r="NKT74" s="405"/>
      <c r="NKU74" s="405"/>
      <c r="NKV74" s="405"/>
      <c r="NKW74" s="405"/>
      <c r="NKX74" s="405"/>
      <c r="NKY74" s="405"/>
      <c r="NKZ74" s="405"/>
      <c r="NLA74" s="405"/>
      <c r="NLB74" s="405"/>
      <c r="NLC74" s="405"/>
      <c r="NLD74" s="405"/>
      <c r="NLE74" s="405"/>
      <c r="NLF74" s="405"/>
      <c r="NLG74" s="405"/>
      <c r="NLH74" s="405"/>
      <c r="NLI74" s="405"/>
      <c r="NLJ74" s="405"/>
      <c r="NLK74" s="405"/>
      <c r="NLL74" s="405"/>
      <c r="NLM74" s="405"/>
      <c r="NLN74" s="405"/>
      <c r="NLO74" s="405"/>
      <c r="NLP74" s="405"/>
      <c r="NLQ74" s="405"/>
      <c r="NLR74" s="405"/>
      <c r="NLS74" s="405"/>
      <c r="NLT74" s="405"/>
      <c r="NLU74" s="405"/>
      <c r="NLV74" s="405"/>
      <c r="NLW74" s="405"/>
      <c r="NLX74" s="405"/>
      <c r="NLY74" s="405"/>
      <c r="NLZ74" s="405"/>
      <c r="NMA74" s="405"/>
      <c r="NMB74" s="405"/>
      <c r="NMC74" s="405"/>
      <c r="NMD74" s="405"/>
      <c r="NME74" s="405"/>
      <c r="NMF74" s="405"/>
      <c r="NMG74" s="405"/>
      <c r="NMH74" s="405"/>
      <c r="NMI74" s="405"/>
      <c r="NMJ74" s="405"/>
      <c r="NMK74" s="405"/>
      <c r="NML74" s="405"/>
      <c r="NMM74" s="405"/>
      <c r="NMN74" s="405"/>
      <c r="NMO74" s="405"/>
      <c r="NMP74" s="405"/>
      <c r="NMQ74" s="405"/>
      <c r="NMR74" s="405"/>
      <c r="NMS74" s="405"/>
      <c r="NMT74" s="405"/>
      <c r="NMU74" s="405"/>
      <c r="NMV74" s="405"/>
      <c r="NMW74" s="405"/>
      <c r="NMX74" s="405"/>
      <c r="NMY74" s="405"/>
      <c r="NMZ74" s="405"/>
      <c r="NNA74" s="405"/>
      <c r="NNB74" s="405"/>
      <c r="NNC74" s="405"/>
      <c r="NND74" s="405"/>
      <c r="NNE74" s="405"/>
      <c r="NNF74" s="405"/>
      <c r="NNG74" s="405"/>
      <c r="NNH74" s="405"/>
      <c r="NNI74" s="405"/>
      <c r="NNJ74" s="405"/>
      <c r="NNK74" s="405"/>
      <c r="NNL74" s="405"/>
      <c r="NNM74" s="405"/>
      <c r="NNN74" s="405"/>
      <c r="NNO74" s="405"/>
      <c r="NNP74" s="405"/>
      <c r="NNQ74" s="405"/>
      <c r="NNR74" s="405"/>
      <c r="NNS74" s="405"/>
      <c r="NNT74" s="405"/>
      <c r="NNU74" s="405"/>
      <c r="NNV74" s="405"/>
      <c r="NNW74" s="405"/>
      <c r="NNX74" s="405"/>
      <c r="NNY74" s="405"/>
      <c r="NNZ74" s="405"/>
      <c r="NOA74" s="405"/>
      <c r="NOB74" s="405"/>
      <c r="NOC74" s="405"/>
      <c r="NOD74" s="405"/>
      <c r="NOE74" s="405"/>
      <c r="NOF74" s="405"/>
      <c r="NOG74" s="405"/>
      <c r="NOH74" s="405"/>
      <c r="NOI74" s="405"/>
      <c r="NOJ74" s="405"/>
      <c r="NOK74" s="405"/>
      <c r="NOL74" s="405"/>
      <c r="NOM74" s="405"/>
      <c r="NON74" s="405"/>
      <c r="NOO74" s="405"/>
      <c r="NOP74" s="405"/>
      <c r="NOQ74" s="405"/>
      <c r="NOR74" s="405"/>
      <c r="NOS74" s="405"/>
      <c r="NOT74" s="405"/>
      <c r="NOU74" s="405"/>
      <c r="NOV74" s="405"/>
      <c r="NOW74" s="405"/>
      <c r="NOX74" s="405"/>
      <c r="NOY74" s="405"/>
      <c r="NOZ74" s="405"/>
      <c r="NPA74" s="405"/>
      <c r="NPB74" s="405"/>
      <c r="NPC74" s="405"/>
      <c r="NPD74" s="405"/>
      <c r="NPE74" s="405"/>
      <c r="NPF74" s="405"/>
      <c r="NPG74" s="405"/>
      <c r="NPH74" s="405"/>
      <c r="NPI74" s="405"/>
      <c r="NPJ74" s="405"/>
      <c r="NPK74" s="405"/>
      <c r="NPL74" s="405"/>
      <c r="NPM74" s="405"/>
      <c r="NPN74" s="405"/>
      <c r="NPO74" s="405"/>
      <c r="NPP74" s="405"/>
      <c r="NPQ74" s="405"/>
      <c r="NPR74" s="405"/>
      <c r="NPS74" s="405"/>
      <c r="NPT74" s="405"/>
      <c r="NPU74" s="405"/>
      <c r="NPV74" s="405"/>
      <c r="NPW74" s="405"/>
      <c r="NPX74" s="405"/>
      <c r="NPY74" s="405"/>
      <c r="NPZ74" s="405"/>
      <c r="NQA74" s="405"/>
      <c r="NQB74" s="405"/>
      <c r="NQC74" s="405"/>
      <c r="NQD74" s="405"/>
      <c r="NQE74" s="405"/>
      <c r="NQF74" s="405"/>
      <c r="NQG74" s="405"/>
      <c r="NQH74" s="405"/>
      <c r="NQI74" s="405"/>
      <c r="NQJ74" s="405"/>
      <c r="NQK74" s="405"/>
      <c r="NQL74" s="405"/>
      <c r="NQM74" s="405"/>
      <c r="NQN74" s="405"/>
      <c r="NQO74" s="405"/>
      <c r="NQP74" s="405"/>
      <c r="NQQ74" s="405"/>
      <c r="NQR74" s="405"/>
      <c r="NQS74" s="405"/>
      <c r="NQT74" s="405"/>
      <c r="NQU74" s="405"/>
      <c r="NQV74" s="405"/>
      <c r="NQW74" s="405"/>
      <c r="NQX74" s="405"/>
      <c r="NQY74" s="405"/>
      <c r="NQZ74" s="405"/>
      <c r="NRA74" s="405"/>
      <c r="NRB74" s="405"/>
      <c r="NRC74" s="405"/>
      <c r="NRD74" s="405"/>
      <c r="NRE74" s="405"/>
      <c r="NRF74" s="405"/>
      <c r="NRG74" s="405"/>
      <c r="NRH74" s="405"/>
      <c r="NRI74" s="405"/>
      <c r="NRJ74" s="405"/>
      <c r="NRK74" s="405"/>
      <c r="NRL74" s="405"/>
      <c r="NRM74" s="405"/>
      <c r="NRN74" s="405"/>
      <c r="NRO74" s="405"/>
      <c r="NRP74" s="405"/>
      <c r="NRQ74" s="405"/>
      <c r="NRR74" s="405"/>
      <c r="NRS74" s="405"/>
      <c r="NRT74" s="405"/>
      <c r="NRU74" s="405"/>
      <c r="NRV74" s="405"/>
      <c r="NRW74" s="405"/>
      <c r="NRX74" s="405"/>
      <c r="NRY74" s="405"/>
      <c r="NRZ74" s="405"/>
      <c r="NSA74" s="405"/>
      <c r="NSB74" s="405"/>
      <c r="NSC74" s="405"/>
      <c r="NSD74" s="405"/>
      <c r="NSE74" s="405"/>
      <c r="NSF74" s="405"/>
      <c r="NSG74" s="405"/>
      <c r="NSH74" s="405"/>
      <c r="NSI74" s="405"/>
      <c r="NSJ74" s="405"/>
      <c r="NSK74" s="405"/>
      <c r="NSL74" s="405"/>
      <c r="NSM74" s="405"/>
      <c r="NSN74" s="405"/>
      <c r="NSO74" s="405"/>
      <c r="NSP74" s="405"/>
      <c r="NSQ74" s="405"/>
      <c r="NSR74" s="405"/>
      <c r="NSS74" s="405"/>
      <c r="NST74" s="405"/>
      <c r="NSU74" s="405"/>
      <c r="NSV74" s="405"/>
      <c r="NSW74" s="405"/>
      <c r="NSX74" s="405"/>
      <c r="NSY74" s="405"/>
      <c r="NSZ74" s="405"/>
      <c r="NTA74" s="405"/>
      <c r="NTB74" s="405"/>
      <c r="NTC74" s="405"/>
      <c r="NTD74" s="405"/>
      <c r="NTE74" s="405"/>
      <c r="NTF74" s="405"/>
      <c r="NTG74" s="405"/>
      <c r="NTH74" s="405"/>
      <c r="NTI74" s="405"/>
      <c r="NTJ74" s="405"/>
      <c r="NTK74" s="405"/>
      <c r="NTL74" s="405"/>
      <c r="NTM74" s="405"/>
      <c r="NTN74" s="405"/>
      <c r="NTO74" s="405"/>
      <c r="NTP74" s="405"/>
      <c r="NTQ74" s="405"/>
      <c r="NTR74" s="405"/>
      <c r="NTS74" s="405"/>
      <c r="NTT74" s="405"/>
      <c r="NTU74" s="405"/>
      <c r="NTV74" s="405"/>
      <c r="NTW74" s="405"/>
      <c r="NTX74" s="405"/>
      <c r="NTY74" s="405"/>
      <c r="NTZ74" s="405"/>
      <c r="NUA74" s="405"/>
      <c r="NUB74" s="405"/>
      <c r="NUC74" s="405"/>
      <c r="NUD74" s="405"/>
      <c r="NUE74" s="405"/>
      <c r="NUF74" s="405"/>
      <c r="NUG74" s="405"/>
      <c r="NUH74" s="405"/>
      <c r="NUI74" s="405"/>
      <c r="NUJ74" s="405"/>
      <c r="NUK74" s="405"/>
      <c r="NUL74" s="405"/>
      <c r="NUM74" s="405"/>
      <c r="NUN74" s="405"/>
      <c r="NUO74" s="405"/>
      <c r="NUP74" s="405"/>
      <c r="NUQ74" s="405"/>
      <c r="NUR74" s="405"/>
      <c r="NUS74" s="405"/>
      <c r="NUT74" s="405"/>
      <c r="NUU74" s="405"/>
      <c r="NUV74" s="405"/>
      <c r="NUW74" s="405"/>
      <c r="NUX74" s="405"/>
      <c r="NUY74" s="405"/>
      <c r="NUZ74" s="405"/>
      <c r="NVA74" s="405"/>
      <c r="NVB74" s="405"/>
      <c r="NVC74" s="405"/>
      <c r="NVD74" s="405"/>
      <c r="NVE74" s="405"/>
      <c r="NVF74" s="405"/>
      <c r="NVG74" s="405"/>
      <c r="NVH74" s="405"/>
      <c r="NVI74" s="405"/>
      <c r="NVJ74" s="405"/>
      <c r="NVK74" s="405"/>
      <c r="NVL74" s="405"/>
      <c r="NVM74" s="405"/>
      <c r="NVN74" s="405"/>
      <c r="NVO74" s="405"/>
      <c r="NVP74" s="405"/>
      <c r="NVQ74" s="405"/>
      <c r="NVR74" s="405"/>
      <c r="NVS74" s="405"/>
      <c r="NVT74" s="405"/>
      <c r="NVU74" s="405"/>
      <c r="NVV74" s="405"/>
      <c r="NVW74" s="405"/>
      <c r="NVX74" s="405"/>
      <c r="NVY74" s="405"/>
      <c r="NVZ74" s="405"/>
      <c r="NWA74" s="405"/>
      <c r="NWB74" s="405"/>
      <c r="NWC74" s="405"/>
      <c r="NWD74" s="405"/>
      <c r="NWE74" s="405"/>
      <c r="NWF74" s="405"/>
      <c r="NWG74" s="405"/>
      <c r="NWH74" s="405"/>
      <c r="NWI74" s="405"/>
      <c r="NWJ74" s="405"/>
      <c r="NWK74" s="405"/>
      <c r="NWL74" s="405"/>
      <c r="NWM74" s="405"/>
      <c r="NWN74" s="405"/>
      <c r="NWO74" s="405"/>
      <c r="NWP74" s="405"/>
      <c r="NWQ74" s="405"/>
      <c r="NWR74" s="405"/>
      <c r="NWS74" s="405"/>
      <c r="NWT74" s="405"/>
      <c r="NWU74" s="405"/>
      <c r="NWV74" s="405"/>
      <c r="NWW74" s="405"/>
      <c r="NWX74" s="405"/>
      <c r="NWY74" s="405"/>
      <c r="NWZ74" s="405"/>
      <c r="NXA74" s="405"/>
      <c r="NXB74" s="405"/>
      <c r="NXC74" s="405"/>
      <c r="NXD74" s="405"/>
      <c r="NXE74" s="405"/>
      <c r="NXF74" s="405"/>
      <c r="NXG74" s="405"/>
      <c r="NXH74" s="405"/>
      <c r="NXI74" s="405"/>
      <c r="NXJ74" s="405"/>
      <c r="NXK74" s="405"/>
      <c r="NXL74" s="405"/>
      <c r="NXM74" s="405"/>
      <c r="NXN74" s="405"/>
      <c r="NXO74" s="405"/>
      <c r="NXP74" s="405"/>
      <c r="NXQ74" s="405"/>
      <c r="NXR74" s="405"/>
      <c r="NXS74" s="405"/>
      <c r="NXT74" s="405"/>
      <c r="NXU74" s="405"/>
      <c r="NXV74" s="405"/>
      <c r="NXW74" s="405"/>
      <c r="NXX74" s="405"/>
      <c r="NXY74" s="405"/>
      <c r="NXZ74" s="405"/>
      <c r="NYA74" s="405"/>
      <c r="NYB74" s="405"/>
      <c r="NYC74" s="405"/>
      <c r="NYD74" s="405"/>
      <c r="NYE74" s="405"/>
      <c r="NYF74" s="405"/>
      <c r="NYG74" s="405"/>
      <c r="NYH74" s="405"/>
      <c r="NYI74" s="405"/>
      <c r="NYJ74" s="405"/>
      <c r="NYK74" s="405"/>
      <c r="NYL74" s="405"/>
      <c r="NYM74" s="405"/>
      <c r="NYN74" s="405"/>
      <c r="NYO74" s="405"/>
      <c r="NYP74" s="405"/>
      <c r="NYQ74" s="405"/>
      <c r="NYR74" s="405"/>
      <c r="NYS74" s="405"/>
      <c r="NYT74" s="405"/>
      <c r="NYU74" s="405"/>
      <c r="NYV74" s="405"/>
      <c r="NYW74" s="405"/>
      <c r="NYX74" s="405"/>
      <c r="NYY74" s="405"/>
      <c r="NYZ74" s="405"/>
      <c r="NZA74" s="405"/>
      <c r="NZB74" s="405"/>
      <c r="NZC74" s="405"/>
      <c r="NZD74" s="405"/>
      <c r="NZE74" s="405"/>
      <c r="NZF74" s="405"/>
      <c r="NZG74" s="405"/>
      <c r="NZH74" s="405"/>
      <c r="NZI74" s="405"/>
      <c r="NZJ74" s="405"/>
      <c r="NZK74" s="405"/>
      <c r="NZL74" s="405"/>
      <c r="NZM74" s="405"/>
      <c r="NZN74" s="405"/>
      <c r="NZO74" s="405"/>
      <c r="NZP74" s="405"/>
      <c r="NZQ74" s="405"/>
      <c r="NZR74" s="405"/>
      <c r="NZS74" s="405"/>
      <c r="NZT74" s="405"/>
      <c r="NZU74" s="405"/>
      <c r="NZV74" s="405"/>
      <c r="NZW74" s="405"/>
      <c r="NZX74" s="405"/>
      <c r="NZY74" s="405"/>
      <c r="NZZ74" s="405"/>
      <c r="OAA74" s="405"/>
      <c r="OAB74" s="405"/>
      <c r="OAC74" s="405"/>
      <c r="OAD74" s="405"/>
      <c r="OAE74" s="405"/>
      <c r="OAF74" s="405"/>
      <c r="OAG74" s="405"/>
      <c r="OAH74" s="405"/>
      <c r="OAI74" s="405"/>
      <c r="OAJ74" s="405"/>
      <c r="OAK74" s="405"/>
      <c r="OAL74" s="405"/>
      <c r="OAM74" s="405"/>
      <c r="OAN74" s="405"/>
      <c r="OAO74" s="405"/>
      <c r="OAP74" s="405"/>
      <c r="OAQ74" s="405"/>
      <c r="OAR74" s="405"/>
      <c r="OAS74" s="405"/>
      <c r="OAT74" s="405"/>
      <c r="OAU74" s="405"/>
      <c r="OAV74" s="405"/>
      <c r="OAW74" s="405"/>
      <c r="OAX74" s="405"/>
      <c r="OAY74" s="405"/>
      <c r="OAZ74" s="405"/>
      <c r="OBA74" s="405"/>
      <c r="OBB74" s="405"/>
      <c r="OBC74" s="405"/>
      <c r="OBD74" s="405"/>
      <c r="OBE74" s="405"/>
      <c r="OBF74" s="405"/>
      <c r="OBG74" s="405"/>
      <c r="OBH74" s="405"/>
      <c r="OBI74" s="405"/>
      <c r="OBJ74" s="405"/>
      <c r="OBK74" s="405"/>
      <c r="OBL74" s="405"/>
      <c r="OBM74" s="405"/>
      <c r="OBN74" s="405"/>
      <c r="OBO74" s="405"/>
      <c r="OBP74" s="405"/>
      <c r="OBQ74" s="405"/>
      <c r="OBR74" s="405"/>
      <c r="OBS74" s="405"/>
      <c r="OBT74" s="405"/>
      <c r="OBU74" s="405"/>
      <c r="OBV74" s="405"/>
      <c r="OBW74" s="405"/>
      <c r="OBX74" s="405"/>
      <c r="OBY74" s="405"/>
      <c r="OBZ74" s="405"/>
      <c r="OCA74" s="405"/>
      <c r="OCB74" s="405"/>
      <c r="OCC74" s="405"/>
      <c r="OCD74" s="405"/>
      <c r="OCE74" s="405"/>
      <c r="OCF74" s="405"/>
      <c r="OCG74" s="405"/>
      <c r="OCH74" s="405"/>
      <c r="OCI74" s="405"/>
      <c r="OCJ74" s="405"/>
      <c r="OCK74" s="405"/>
      <c r="OCL74" s="405"/>
      <c r="OCM74" s="405"/>
      <c r="OCN74" s="405"/>
      <c r="OCO74" s="405"/>
      <c r="OCP74" s="405"/>
      <c r="OCQ74" s="405"/>
      <c r="OCR74" s="405"/>
      <c r="OCS74" s="405"/>
      <c r="OCT74" s="405"/>
      <c r="OCU74" s="405"/>
      <c r="OCV74" s="405"/>
      <c r="OCW74" s="405"/>
      <c r="OCX74" s="405"/>
      <c r="OCY74" s="405"/>
      <c r="OCZ74" s="405"/>
      <c r="ODA74" s="405"/>
      <c r="ODB74" s="405"/>
      <c r="ODC74" s="405"/>
      <c r="ODD74" s="405"/>
      <c r="ODE74" s="405"/>
      <c r="ODF74" s="405"/>
      <c r="ODG74" s="405"/>
      <c r="ODH74" s="405"/>
      <c r="ODI74" s="405"/>
      <c r="ODJ74" s="405"/>
      <c r="ODK74" s="405"/>
      <c r="ODL74" s="405"/>
      <c r="ODM74" s="405"/>
      <c r="ODN74" s="405"/>
      <c r="ODO74" s="405"/>
      <c r="ODP74" s="405"/>
      <c r="ODQ74" s="405"/>
      <c r="ODR74" s="405"/>
      <c r="ODS74" s="405"/>
      <c r="ODT74" s="405"/>
      <c r="ODU74" s="405"/>
      <c r="ODV74" s="405"/>
      <c r="ODW74" s="405"/>
      <c r="ODX74" s="405"/>
      <c r="ODY74" s="405"/>
      <c r="ODZ74" s="405"/>
      <c r="OEA74" s="405"/>
      <c r="OEB74" s="405"/>
      <c r="OEC74" s="405"/>
      <c r="OED74" s="405"/>
      <c r="OEE74" s="405"/>
      <c r="OEF74" s="405"/>
      <c r="OEG74" s="405"/>
      <c r="OEH74" s="405"/>
      <c r="OEI74" s="405"/>
      <c r="OEJ74" s="405"/>
      <c r="OEK74" s="405"/>
      <c r="OEL74" s="405"/>
      <c r="OEM74" s="405"/>
      <c r="OEN74" s="405"/>
      <c r="OEO74" s="405"/>
      <c r="OEP74" s="405"/>
      <c r="OEQ74" s="405"/>
      <c r="OER74" s="405"/>
      <c r="OES74" s="405"/>
      <c r="OET74" s="405"/>
      <c r="OEU74" s="405"/>
      <c r="OEV74" s="405"/>
      <c r="OEW74" s="405"/>
      <c r="OEX74" s="405"/>
      <c r="OEY74" s="405"/>
      <c r="OEZ74" s="405"/>
      <c r="OFA74" s="405"/>
      <c r="OFB74" s="405"/>
      <c r="OFC74" s="405"/>
      <c r="OFD74" s="405"/>
      <c r="OFE74" s="405"/>
      <c r="OFF74" s="405"/>
      <c r="OFG74" s="405"/>
      <c r="OFH74" s="405"/>
      <c r="OFI74" s="405"/>
      <c r="OFJ74" s="405"/>
      <c r="OFK74" s="405"/>
      <c r="OFL74" s="405"/>
      <c r="OFM74" s="405"/>
      <c r="OFN74" s="405"/>
      <c r="OFO74" s="405"/>
      <c r="OFP74" s="405"/>
      <c r="OFQ74" s="405"/>
      <c r="OFR74" s="405"/>
      <c r="OFS74" s="405"/>
      <c r="OFT74" s="405"/>
      <c r="OFU74" s="405"/>
      <c r="OFV74" s="405"/>
      <c r="OFW74" s="405"/>
      <c r="OFX74" s="405"/>
      <c r="OFY74" s="405"/>
      <c r="OFZ74" s="405"/>
      <c r="OGA74" s="405"/>
      <c r="OGB74" s="405"/>
      <c r="OGC74" s="405"/>
      <c r="OGD74" s="405"/>
      <c r="OGE74" s="405"/>
      <c r="OGF74" s="405"/>
      <c r="OGG74" s="405"/>
      <c r="OGH74" s="405"/>
      <c r="OGI74" s="405"/>
      <c r="OGJ74" s="405"/>
      <c r="OGK74" s="405"/>
      <c r="OGL74" s="405"/>
      <c r="OGM74" s="405"/>
      <c r="OGN74" s="405"/>
      <c r="OGO74" s="405"/>
      <c r="OGP74" s="405"/>
      <c r="OGQ74" s="405"/>
      <c r="OGR74" s="405"/>
      <c r="OGS74" s="405"/>
      <c r="OGT74" s="405"/>
      <c r="OGU74" s="405"/>
      <c r="OGV74" s="405"/>
      <c r="OGW74" s="405"/>
      <c r="OGX74" s="405"/>
      <c r="OGY74" s="405"/>
      <c r="OGZ74" s="405"/>
      <c r="OHA74" s="405"/>
      <c r="OHB74" s="405"/>
      <c r="OHC74" s="405"/>
      <c r="OHD74" s="405"/>
      <c r="OHE74" s="405"/>
      <c r="OHF74" s="405"/>
      <c r="OHG74" s="405"/>
      <c r="OHH74" s="405"/>
      <c r="OHI74" s="405"/>
      <c r="OHJ74" s="405"/>
      <c r="OHK74" s="405"/>
      <c r="OHL74" s="405"/>
      <c r="OHM74" s="405"/>
      <c r="OHN74" s="405"/>
      <c r="OHO74" s="405"/>
      <c r="OHP74" s="405"/>
      <c r="OHQ74" s="405"/>
      <c r="OHR74" s="405"/>
      <c r="OHS74" s="405"/>
      <c r="OHT74" s="405"/>
      <c r="OHU74" s="405"/>
      <c r="OHV74" s="405"/>
      <c r="OHW74" s="405"/>
      <c r="OHX74" s="405"/>
      <c r="OHY74" s="405"/>
      <c r="OHZ74" s="405"/>
      <c r="OIA74" s="405"/>
      <c r="OIB74" s="405"/>
      <c r="OIC74" s="405"/>
      <c r="OID74" s="405"/>
      <c r="OIE74" s="405"/>
      <c r="OIF74" s="405"/>
      <c r="OIG74" s="405"/>
      <c r="OIH74" s="405"/>
      <c r="OII74" s="405"/>
      <c r="OIJ74" s="405"/>
      <c r="OIK74" s="405"/>
      <c r="OIL74" s="405"/>
      <c r="OIM74" s="405"/>
      <c r="OIN74" s="405"/>
      <c r="OIO74" s="405"/>
      <c r="OIP74" s="405"/>
      <c r="OIQ74" s="405"/>
      <c r="OIR74" s="405"/>
      <c r="OIS74" s="405"/>
      <c r="OIT74" s="405"/>
      <c r="OIU74" s="405"/>
      <c r="OIV74" s="405"/>
      <c r="OIW74" s="405"/>
      <c r="OIX74" s="405"/>
      <c r="OIY74" s="405"/>
      <c r="OIZ74" s="405"/>
      <c r="OJA74" s="405"/>
      <c r="OJB74" s="405"/>
      <c r="OJC74" s="405"/>
      <c r="OJD74" s="405"/>
      <c r="OJE74" s="405"/>
      <c r="OJF74" s="405"/>
      <c r="OJG74" s="405"/>
      <c r="OJH74" s="405"/>
      <c r="OJI74" s="405"/>
      <c r="OJJ74" s="405"/>
      <c r="OJK74" s="405"/>
      <c r="OJL74" s="405"/>
      <c r="OJM74" s="405"/>
      <c r="OJN74" s="405"/>
      <c r="OJO74" s="405"/>
      <c r="OJP74" s="405"/>
      <c r="OJQ74" s="405"/>
      <c r="OJR74" s="405"/>
      <c r="OJS74" s="405"/>
      <c r="OJT74" s="405"/>
      <c r="OJU74" s="405"/>
      <c r="OJV74" s="405"/>
      <c r="OJW74" s="405"/>
      <c r="OJX74" s="405"/>
      <c r="OJY74" s="405"/>
      <c r="OJZ74" s="405"/>
      <c r="OKA74" s="405"/>
      <c r="OKB74" s="405"/>
      <c r="OKC74" s="405"/>
      <c r="OKD74" s="405"/>
      <c r="OKE74" s="405"/>
      <c r="OKF74" s="405"/>
      <c r="OKG74" s="405"/>
      <c r="OKH74" s="405"/>
      <c r="OKI74" s="405"/>
      <c r="OKJ74" s="405"/>
      <c r="OKK74" s="405"/>
      <c r="OKL74" s="405"/>
      <c r="OKM74" s="405"/>
      <c r="OKN74" s="405"/>
      <c r="OKO74" s="405"/>
      <c r="OKP74" s="405"/>
      <c r="OKQ74" s="405"/>
      <c r="OKR74" s="405"/>
      <c r="OKS74" s="405"/>
      <c r="OKT74" s="405"/>
      <c r="OKU74" s="405"/>
      <c r="OKV74" s="405"/>
      <c r="OKW74" s="405"/>
      <c r="OKX74" s="405"/>
      <c r="OKY74" s="405"/>
      <c r="OKZ74" s="405"/>
      <c r="OLA74" s="405"/>
      <c r="OLB74" s="405"/>
      <c r="OLC74" s="405"/>
      <c r="OLD74" s="405"/>
      <c r="OLE74" s="405"/>
      <c r="OLF74" s="405"/>
      <c r="OLG74" s="405"/>
      <c r="OLH74" s="405"/>
      <c r="OLI74" s="405"/>
      <c r="OLJ74" s="405"/>
      <c r="OLK74" s="405"/>
      <c r="OLL74" s="405"/>
      <c r="OLM74" s="405"/>
      <c r="OLN74" s="405"/>
      <c r="OLO74" s="405"/>
      <c r="OLP74" s="405"/>
      <c r="OLQ74" s="405"/>
      <c r="OLR74" s="405"/>
      <c r="OLS74" s="405"/>
      <c r="OLT74" s="405"/>
      <c r="OLU74" s="405"/>
      <c r="OLV74" s="405"/>
      <c r="OLW74" s="405"/>
      <c r="OLX74" s="405"/>
      <c r="OLY74" s="405"/>
      <c r="OLZ74" s="405"/>
      <c r="OMA74" s="405"/>
      <c r="OMB74" s="405"/>
      <c r="OMC74" s="405"/>
      <c r="OMD74" s="405"/>
      <c r="OME74" s="405"/>
      <c r="OMF74" s="405"/>
      <c r="OMG74" s="405"/>
      <c r="OMH74" s="405"/>
      <c r="OMI74" s="405"/>
      <c r="OMJ74" s="405"/>
      <c r="OMK74" s="405"/>
      <c r="OML74" s="405"/>
      <c r="OMM74" s="405"/>
      <c r="OMN74" s="405"/>
      <c r="OMO74" s="405"/>
      <c r="OMP74" s="405"/>
      <c r="OMQ74" s="405"/>
      <c r="OMR74" s="405"/>
      <c r="OMS74" s="405"/>
      <c r="OMT74" s="405"/>
      <c r="OMU74" s="405"/>
      <c r="OMV74" s="405"/>
      <c r="OMW74" s="405"/>
      <c r="OMX74" s="405"/>
      <c r="OMY74" s="405"/>
      <c r="OMZ74" s="405"/>
      <c r="ONA74" s="405"/>
      <c r="ONB74" s="405"/>
      <c r="ONC74" s="405"/>
      <c r="OND74" s="405"/>
      <c r="ONE74" s="405"/>
      <c r="ONF74" s="405"/>
      <c r="ONG74" s="405"/>
      <c r="ONH74" s="405"/>
      <c r="ONI74" s="405"/>
      <c r="ONJ74" s="405"/>
      <c r="ONK74" s="405"/>
      <c r="ONL74" s="405"/>
      <c r="ONM74" s="405"/>
      <c r="ONN74" s="405"/>
      <c r="ONO74" s="405"/>
      <c r="ONP74" s="405"/>
      <c r="ONQ74" s="405"/>
      <c r="ONR74" s="405"/>
      <c r="ONS74" s="405"/>
      <c r="ONT74" s="405"/>
      <c r="ONU74" s="405"/>
      <c r="ONV74" s="405"/>
      <c r="ONW74" s="405"/>
      <c r="ONX74" s="405"/>
      <c r="ONY74" s="405"/>
      <c r="ONZ74" s="405"/>
      <c r="OOA74" s="405"/>
      <c r="OOB74" s="405"/>
      <c r="OOC74" s="405"/>
      <c r="OOD74" s="405"/>
      <c r="OOE74" s="405"/>
      <c r="OOF74" s="405"/>
      <c r="OOG74" s="405"/>
      <c r="OOH74" s="405"/>
      <c r="OOI74" s="405"/>
      <c r="OOJ74" s="405"/>
      <c r="OOK74" s="405"/>
      <c r="OOL74" s="405"/>
      <c r="OOM74" s="405"/>
      <c r="OON74" s="405"/>
      <c r="OOO74" s="405"/>
      <c r="OOP74" s="405"/>
      <c r="OOQ74" s="405"/>
      <c r="OOR74" s="405"/>
      <c r="OOS74" s="405"/>
      <c r="OOT74" s="405"/>
      <c r="OOU74" s="405"/>
      <c r="OOV74" s="405"/>
      <c r="OOW74" s="405"/>
      <c r="OOX74" s="405"/>
      <c r="OOY74" s="405"/>
      <c r="OOZ74" s="405"/>
      <c r="OPA74" s="405"/>
      <c r="OPB74" s="405"/>
      <c r="OPC74" s="405"/>
      <c r="OPD74" s="405"/>
      <c r="OPE74" s="405"/>
      <c r="OPF74" s="405"/>
      <c r="OPG74" s="405"/>
      <c r="OPH74" s="405"/>
      <c r="OPI74" s="405"/>
      <c r="OPJ74" s="405"/>
      <c r="OPK74" s="405"/>
      <c r="OPL74" s="405"/>
      <c r="OPM74" s="405"/>
      <c r="OPN74" s="405"/>
      <c r="OPO74" s="405"/>
      <c r="OPP74" s="405"/>
      <c r="OPQ74" s="405"/>
      <c r="OPR74" s="405"/>
      <c r="OPS74" s="405"/>
      <c r="OPT74" s="405"/>
      <c r="OPU74" s="405"/>
      <c r="OPV74" s="405"/>
      <c r="OPW74" s="405"/>
      <c r="OPX74" s="405"/>
      <c r="OPY74" s="405"/>
      <c r="OPZ74" s="405"/>
      <c r="OQA74" s="405"/>
      <c r="OQB74" s="405"/>
      <c r="OQC74" s="405"/>
      <c r="OQD74" s="405"/>
      <c r="OQE74" s="405"/>
      <c r="OQF74" s="405"/>
      <c r="OQG74" s="405"/>
      <c r="OQH74" s="405"/>
      <c r="OQI74" s="405"/>
      <c r="OQJ74" s="405"/>
      <c r="OQK74" s="405"/>
      <c r="OQL74" s="405"/>
      <c r="OQM74" s="405"/>
      <c r="OQN74" s="405"/>
      <c r="OQO74" s="405"/>
      <c r="OQP74" s="405"/>
      <c r="OQQ74" s="405"/>
      <c r="OQR74" s="405"/>
      <c r="OQS74" s="405"/>
      <c r="OQT74" s="405"/>
      <c r="OQU74" s="405"/>
      <c r="OQV74" s="405"/>
      <c r="OQW74" s="405"/>
      <c r="OQX74" s="405"/>
      <c r="OQY74" s="405"/>
      <c r="OQZ74" s="405"/>
      <c r="ORA74" s="405"/>
      <c r="ORB74" s="405"/>
      <c r="ORC74" s="405"/>
      <c r="ORD74" s="405"/>
      <c r="ORE74" s="405"/>
      <c r="ORF74" s="405"/>
      <c r="ORG74" s="405"/>
      <c r="ORH74" s="405"/>
      <c r="ORI74" s="405"/>
      <c r="ORJ74" s="405"/>
      <c r="ORK74" s="405"/>
      <c r="ORL74" s="405"/>
      <c r="ORM74" s="405"/>
      <c r="ORN74" s="405"/>
      <c r="ORO74" s="405"/>
      <c r="ORP74" s="405"/>
      <c r="ORQ74" s="405"/>
      <c r="ORR74" s="405"/>
      <c r="ORS74" s="405"/>
      <c r="ORT74" s="405"/>
      <c r="ORU74" s="405"/>
      <c r="ORV74" s="405"/>
      <c r="ORW74" s="405"/>
      <c r="ORX74" s="405"/>
      <c r="ORY74" s="405"/>
      <c r="ORZ74" s="405"/>
      <c r="OSA74" s="405"/>
      <c r="OSB74" s="405"/>
      <c r="OSC74" s="405"/>
      <c r="OSD74" s="405"/>
      <c r="OSE74" s="405"/>
      <c r="OSF74" s="405"/>
      <c r="OSG74" s="405"/>
      <c r="OSH74" s="405"/>
      <c r="OSI74" s="405"/>
      <c r="OSJ74" s="405"/>
      <c r="OSK74" s="405"/>
      <c r="OSL74" s="405"/>
      <c r="OSM74" s="405"/>
      <c r="OSN74" s="405"/>
      <c r="OSO74" s="405"/>
      <c r="OSP74" s="405"/>
      <c r="OSQ74" s="405"/>
      <c r="OSR74" s="405"/>
      <c r="OSS74" s="405"/>
      <c r="OST74" s="405"/>
      <c r="OSU74" s="405"/>
      <c r="OSV74" s="405"/>
      <c r="OSW74" s="405"/>
      <c r="OSX74" s="405"/>
      <c r="OSY74" s="405"/>
      <c r="OSZ74" s="405"/>
      <c r="OTA74" s="405"/>
      <c r="OTB74" s="405"/>
      <c r="OTC74" s="405"/>
      <c r="OTD74" s="405"/>
      <c r="OTE74" s="405"/>
      <c r="OTF74" s="405"/>
      <c r="OTG74" s="405"/>
      <c r="OTH74" s="405"/>
      <c r="OTI74" s="405"/>
      <c r="OTJ74" s="405"/>
      <c r="OTK74" s="405"/>
      <c r="OTL74" s="405"/>
      <c r="OTM74" s="405"/>
      <c r="OTN74" s="405"/>
      <c r="OTO74" s="405"/>
      <c r="OTP74" s="405"/>
      <c r="OTQ74" s="405"/>
      <c r="OTR74" s="405"/>
      <c r="OTS74" s="405"/>
      <c r="OTT74" s="405"/>
      <c r="OTU74" s="405"/>
      <c r="OTV74" s="405"/>
      <c r="OTW74" s="405"/>
      <c r="OTX74" s="405"/>
      <c r="OTY74" s="405"/>
      <c r="OTZ74" s="405"/>
      <c r="OUA74" s="405"/>
      <c r="OUB74" s="405"/>
      <c r="OUC74" s="405"/>
      <c r="OUD74" s="405"/>
      <c r="OUE74" s="405"/>
      <c r="OUF74" s="405"/>
      <c r="OUG74" s="405"/>
      <c r="OUH74" s="405"/>
      <c r="OUI74" s="405"/>
      <c r="OUJ74" s="405"/>
      <c r="OUK74" s="405"/>
      <c r="OUL74" s="405"/>
      <c r="OUM74" s="405"/>
      <c r="OUN74" s="405"/>
      <c r="OUO74" s="405"/>
      <c r="OUP74" s="405"/>
      <c r="OUQ74" s="405"/>
      <c r="OUR74" s="405"/>
      <c r="OUS74" s="405"/>
      <c r="OUT74" s="405"/>
      <c r="OUU74" s="405"/>
      <c r="OUV74" s="405"/>
      <c r="OUW74" s="405"/>
      <c r="OUX74" s="405"/>
      <c r="OUY74" s="405"/>
      <c r="OUZ74" s="405"/>
      <c r="OVA74" s="405"/>
      <c r="OVB74" s="405"/>
      <c r="OVC74" s="405"/>
      <c r="OVD74" s="405"/>
      <c r="OVE74" s="405"/>
      <c r="OVF74" s="405"/>
      <c r="OVG74" s="405"/>
      <c r="OVH74" s="405"/>
      <c r="OVI74" s="405"/>
      <c r="OVJ74" s="405"/>
      <c r="OVK74" s="405"/>
      <c r="OVL74" s="405"/>
      <c r="OVM74" s="405"/>
      <c r="OVN74" s="405"/>
      <c r="OVO74" s="405"/>
      <c r="OVP74" s="405"/>
      <c r="OVQ74" s="405"/>
      <c r="OVR74" s="405"/>
      <c r="OVS74" s="405"/>
      <c r="OVT74" s="405"/>
      <c r="OVU74" s="405"/>
      <c r="OVV74" s="405"/>
      <c r="OVW74" s="405"/>
      <c r="OVX74" s="405"/>
      <c r="OVY74" s="405"/>
      <c r="OVZ74" s="405"/>
      <c r="OWA74" s="405"/>
      <c r="OWB74" s="405"/>
      <c r="OWC74" s="405"/>
      <c r="OWD74" s="405"/>
      <c r="OWE74" s="405"/>
      <c r="OWF74" s="405"/>
      <c r="OWG74" s="405"/>
      <c r="OWH74" s="405"/>
      <c r="OWI74" s="405"/>
      <c r="OWJ74" s="405"/>
      <c r="OWK74" s="405"/>
      <c r="OWL74" s="405"/>
      <c r="OWM74" s="405"/>
      <c r="OWN74" s="405"/>
      <c r="OWO74" s="405"/>
      <c r="OWP74" s="405"/>
      <c r="OWQ74" s="405"/>
      <c r="OWR74" s="405"/>
      <c r="OWS74" s="405"/>
      <c r="OWT74" s="405"/>
      <c r="OWU74" s="405"/>
      <c r="OWV74" s="405"/>
      <c r="OWW74" s="405"/>
      <c r="OWX74" s="405"/>
      <c r="OWY74" s="405"/>
      <c r="OWZ74" s="405"/>
      <c r="OXA74" s="405"/>
      <c r="OXB74" s="405"/>
      <c r="OXC74" s="405"/>
      <c r="OXD74" s="405"/>
      <c r="OXE74" s="405"/>
      <c r="OXF74" s="405"/>
      <c r="OXG74" s="405"/>
      <c r="OXH74" s="405"/>
      <c r="OXI74" s="405"/>
      <c r="OXJ74" s="405"/>
      <c r="OXK74" s="405"/>
      <c r="OXL74" s="405"/>
      <c r="OXM74" s="405"/>
      <c r="OXN74" s="405"/>
      <c r="OXO74" s="405"/>
      <c r="OXP74" s="405"/>
      <c r="OXQ74" s="405"/>
      <c r="OXR74" s="405"/>
      <c r="OXS74" s="405"/>
      <c r="OXT74" s="405"/>
      <c r="OXU74" s="405"/>
      <c r="OXV74" s="405"/>
      <c r="OXW74" s="405"/>
      <c r="OXX74" s="405"/>
      <c r="OXY74" s="405"/>
      <c r="OXZ74" s="405"/>
      <c r="OYA74" s="405"/>
      <c r="OYB74" s="405"/>
      <c r="OYC74" s="405"/>
      <c r="OYD74" s="405"/>
      <c r="OYE74" s="405"/>
      <c r="OYF74" s="405"/>
      <c r="OYG74" s="405"/>
      <c r="OYH74" s="405"/>
      <c r="OYI74" s="405"/>
      <c r="OYJ74" s="405"/>
      <c r="OYK74" s="405"/>
      <c r="OYL74" s="405"/>
      <c r="OYM74" s="405"/>
      <c r="OYN74" s="405"/>
      <c r="OYO74" s="405"/>
      <c r="OYP74" s="405"/>
      <c r="OYQ74" s="405"/>
      <c r="OYR74" s="405"/>
      <c r="OYS74" s="405"/>
      <c r="OYT74" s="405"/>
      <c r="OYU74" s="405"/>
      <c r="OYV74" s="405"/>
      <c r="OYW74" s="405"/>
      <c r="OYX74" s="405"/>
      <c r="OYY74" s="405"/>
      <c r="OYZ74" s="405"/>
      <c r="OZA74" s="405"/>
      <c r="OZB74" s="405"/>
      <c r="OZC74" s="405"/>
      <c r="OZD74" s="405"/>
      <c r="OZE74" s="405"/>
      <c r="OZF74" s="405"/>
      <c r="OZG74" s="405"/>
      <c r="OZH74" s="405"/>
      <c r="OZI74" s="405"/>
      <c r="OZJ74" s="405"/>
      <c r="OZK74" s="405"/>
      <c r="OZL74" s="405"/>
      <c r="OZM74" s="405"/>
      <c r="OZN74" s="405"/>
      <c r="OZO74" s="405"/>
      <c r="OZP74" s="405"/>
      <c r="OZQ74" s="405"/>
      <c r="OZR74" s="405"/>
      <c r="OZS74" s="405"/>
      <c r="OZT74" s="405"/>
      <c r="OZU74" s="405"/>
      <c r="OZV74" s="405"/>
      <c r="OZW74" s="405"/>
      <c r="OZX74" s="405"/>
      <c r="OZY74" s="405"/>
      <c r="OZZ74" s="405"/>
      <c r="PAA74" s="405"/>
      <c r="PAB74" s="405"/>
      <c r="PAC74" s="405"/>
      <c r="PAD74" s="405"/>
      <c r="PAE74" s="405"/>
      <c r="PAF74" s="405"/>
      <c r="PAG74" s="405"/>
      <c r="PAH74" s="405"/>
      <c r="PAI74" s="405"/>
      <c r="PAJ74" s="405"/>
      <c r="PAK74" s="405"/>
      <c r="PAL74" s="405"/>
      <c r="PAM74" s="405"/>
      <c r="PAN74" s="405"/>
      <c r="PAO74" s="405"/>
      <c r="PAP74" s="405"/>
      <c r="PAQ74" s="405"/>
      <c r="PAR74" s="405"/>
      <c r="PAS74" s="405"/>
      <c r="PAT74" s="405"/>
      <c r="PAU74" s="405"/>
      <c r="PAV74" s="405"/>
      <c r="PAW74" s="405"/>
      <c r="PAX74" s="405"/>
      <c r="PAY74" s="405"/>
      <c r="PAZ74" s="405"/>
      <c r="PBA74" s="405"/>
      <c r="PBB74" s="405"/>
      <c r="PBC74" s="405"/>
      <c r="PBD74" s="405"/>
      <c r="PBE74" s="405"/>
      <c r="PBF74" s="405"/>
      <c r="PBG74" s="405"/>
      <c r="PBH74" s="405"/>
      <c r="PBI74" s="405"/>
      <c r="PBJ74" s="405"/>
      <c r="PBK74" s="405"/>
      <c r="PBL74" s="405"/>
      <c r="PBM74" s="405"/>
      <c r="PBN74" s="405"/>
      <c r="PBO74" s="405"/>
      <c r="PBP74" s="405"/>
      <c r="PBQ74" s="405"/>
      <c r="PBR74" s="405"/>
      <c r="PBS74" s="405"/>
      <c r="PBT74" s="405"/>
      <c r="PBU74" s="405"/>
      <c r="PBV74" s="405"/>
      <c r="PBW74" s="405"/>
      <c r="PBX74" s="405"/>
      <c r="PBY74" s="405"/>
      <c r="PBZ74" s="405"/>
      <c r="PCA74" s="405"/>
      <c r="PCB74" s="405"/>
      <c r="PCC74" s="405"/>
      <c r="PCD74" s="405"/>
      <c r="PCE74" s="405"/>
      <c r="PCF74" s="405"/>
      <c r="PCG74" s="405"/>
      <c r="PCH74" s="405"/>
      <c r="PCI74" s="405"/>
      <c r="PCJ74" s="405"/>
      <c r="PCK74" s="405"/>
      <c r="PCL74" s="405"/>
      <c r="PCM74" s="405"/>
      <c r="PCN74" s="405"/>
      <c r="PCO74" s="405"/>
      <c r="PCP74" s="405"/>
      <c r="PCQ74" s="405"/>
      <c r="PCR74" s="405"/>
      <c r="PCS74" s="405"/>
      <c r="PCT74" s="405"/>
      <c r="PCU74" s="405"/>
      <c r="PCV74" s="405"/>
      <c r="PCW74" s="405"/>
      <c r="PCX74" s="405"/>
      <c r="PCY74" s="405"/>
      <c r="PCZ74" s="405"/>
      <c r="PDA74" s="405"/>
      <c r="PDB74" s="405"/>
      <c r="PDC74" s="405"/>
      <c r="PDD74" s="405"/>
      <c r="PDE74" s="405"/>
      <c r="PDF74" s="405"/>
      <c r="PDG74" s="405"/>
      <c r="PDH74" s="405"/>
      <c r="PDI74" s="405"/>
      <c r="PDJ74" s="405"/>
      <c r="PDK74" s="405"/>
      <c r="PDL74" s="405"/>
      <c r="PDM74" s="405"/>
      <c r="PDN74" s="405"/>
      <c r="PDO74" s="405"/>
      <c r="PDP74" s="405"/>
      <c r="PDQ74" s="405"/>
      <c r="PDR74" s="405"/>
      <c r="PDS74" s="405"/>
      <c r="PDT74" s="405"/>
      <c r="PDU74" s="405"/>
      <c r="PDV74" s="405"/>
      <c r="PDW74" s="405"/>
      <c r="PDX74" s="405"/>
      <c r="PDY74" s="405"/>
      <c r="PDZ74" s="405"/>
      <c r="PEA74" s="405"/>
      <c r="PEB74" s="405"/>
      <c r="PEC74" s="405"/>
      <c r="PED74" s="405"/>
      <c r="PEE74" s="405"/>
      <c r="PEF74" s="405"/>
      <c r="PEG74" s="405"/>
      <c r="PEH74" s="405"/>
      <c r="PEI74" s="405"/>
      <c r="PEJ74" s="405"/>
      <c r="PEK74" s="405"/>
      <c r="PEL74" s="405"/>
      <c r="PEM74" s="405"/>
      <c r="PEN74" s="405"/>
      <c r="PEO74" s="405"/>
      <c r="PEP74" s="405"/>
      <c r="PEQ74" s="405"/>
      <c r="PER74" s="405"/>
      <c r="PES74" s="405"/>
      <c r="PET74" s="405"/>
      <c r="PEU74" s="405"/>
      <c r="PEV74" s="405"/>
      <c r="PEW74" s="405"/>
      <c r="PEX74" s="405"/>
      <c r="PEY74" s="405"/>
      <c r="PEZ74" s="405"/>
      <c r="PFA74" s="405"/>
      <c r="PFB74" s="405"/>
      <c r="PFC74" s="405"/>
      <c r="PFD74" s="405"/>
      <c r="PFE74" s="405"/>
      <c r="PFF74" s="405"/>
      <c r="PFG74" s="405"/>
      <c r="PFH74" s="405"/>
      <c r="PFI74" s="405"/>
      <c r="PFJ74" s="405"/>
      <c r="PFK74" s="405"/>
      <c r="PFL74" s="405"/>
      <c r="PFM74" s="405"/>
      <c r="PFN74" s="405"/>
      <c r="PFO74" s="405"/>
      <c r="PFP74" s="405"/>
      <c r="PFQ74" s="405"/>
      <c r="PFR74" s="405"/>
      <c r="PFS74" s="405"/>
      <c r="PFT74" s="405"/>
      <c r="PFU74" s="405"/>
      <c r="PFV74" s="405"/>
      <c r="PFW74" s="405"/>
      <c r="PFX74" s="405"/>
      <c r="PFY74" s="405"/>
      <c r="PFZ74" s="405"/>
      <c r="PGA74" s="405"/>
      <c r="PGB74" s="405"/>
      <c r="PGC74" s="405"/>
      <c r="PGD74" s="405"/>
      <c r="PGE74" s="405"/>
      <c r="PGF74" s="405"/>
      <c r="PGG74" s="405"/>
      <c r="PGH74" s="405"/>
      <c r="PGI74" s="405"/>
      <c r="PGJ74" s="405"/>
      <c r="PGK74" s="405"/>
      <c r="PGL74" s="405"/>
      <c r="PGM74" s="405"/>
      <c r="PGN74" s="405"/>
      <c r="PGO74" s="405"/>
      <c r="PGP74" s="405"/>
      <c r="PGQ74" s="405"/>
      <c r="PGR74" s="405"/>
      <c r="PGS74" s="405"/>
      <c r="PGT74" s="405"/>
      <c r="PGU74" s="405"/>
      <c r="PGV74" s="405"/>
      <c r="PGW74" s="405"/>
      <c r="PGX74" s="405"/>
      <c r="PGY74" s="405"/>
      <c r="PGZ74" s="405"/>
      <c r="PHA74" s="405"/>
      <c r="PHB74" s="405"/>
      <c r="PHC74" s="405"/>
      <c r="PHD74" s="405"/>
      <c r="PHE74" s="405"/>
      <c r="PHF74" s="405"/>
      <c r="PHG74" s="405"/>
      <c r="PHH74" s="405"/>
      <c r="PHI74" s="405"/>
      <c r="PHJ74" s="405"/>
      <c r="PHK74" s="405"/>
      <c r="PHL74" s="405"/>
      <c r="PHM74" s="405"/>
      <c r="PHN74" s="405"/>
      <c r="PHO74" s="405"/>
      <c r="PHP74" s="405"/>
      <c r="PHQ74" s="405"/>
      <c r="PHR74" s="405"/>
      <c r="PHS74" s="405"/>
      <c r="PHT74" s="405"/>
      <c r="PHU74" s="405"/>
      <c r="PHV74" s="405"/>
      <c r="PHW74" s="405"/>
      <c r="PHX74" s="405"/>
      <c r="PHY74" s="405"/>
      <c r="PHZ74" s="405"/>
      <c r="PIA74" s="405"/>
      <c r="PIB74" s="405"/>
      <c r="PIC74" s="405"/>
      <c r="PID74" s="405"/>
      <c r="PIE74" s="405"/>
      <c r="PIF74" s="405"/>
      <c r="PIG74" s="405"/>
      <c r="PIH74" s="405"/>
      <c r="PII74" s="405"/>
      <c r="PIJ74" s="405"/>
      <c r="PIK74" s="405"/>
      <c r="PIL74" s="405"/>
      <c r="PIM74" s="405"/>
      <c r="PIN74" s="405"/>
      <c r="PIO74" s="405"/>
      <c r="PIP74" s="405"/>
      <c r="PIQ74" s="405"/>
      <c r="PIR74" s="405"/>
      <c r="PIS74" s="405"/>
      <c r="PIT74" s="405"/>
      <c r="PIU74" s="405"/>
      <c r="PIV74" s="405"/>
      <c r="PIW74" s="405"/>
      <c r="PIX74" s="405"/>
      <c r="PIY74" s="405"/>
      <c r="PIZ74" s="405"/>
      <c r="PJA74" s="405"/>
      <c r="PJB74" s="405"/>
      <c r="PJC74" s="405"/>
      <c r="PJD74" s="405"/>
      <c r="PJE74" s="405"/>
      <c r="PJF74" s="405"/>
      <c r="PJG74" s="405"/>
      <c r="PJH74" s="405"/>
      <c r="PJI74" s="405"/>
      <c r="PJJ74" s="405"/>
      <c r="PJK74" s="405"/>
      <c r="PJL74" s="405"/>
      <c r="PJM74" s="405"/>
      <c r="PJN74" s="405"/>
      <c r="PJO74" s="405"/>
      <c r="PJP74" s="405"/>
      <c r="PJQ74" s="405"/>
      <c r="PJR74" s="405"/>
      <c r="PJS74" s="405"/>
      <c r="PJT74" s="405"/>
      <c r="PJU74" s="405"/>
      <c r="PJV74" s="405"/>
      <c r="PJW74" s="405"/>
      <c r="PJX74" s="405"/>
      <c r="PJY74" s="405"/>
      <c r="PJZ74" s="405"/>
      <c r="PKA74" s="405"/>
      <c r="PKB74" s="405"/>
      <c r="PKC74" s="405"/>
      <c r="PKD74" s="405"/>
      <c r="PKE74" s="405"/>
      <c r="PKF74" s="405"/>
      <c r="PKG74" s="405"/>
      <c r="PKH74" s="405"/>
      <c r="PKI74" s="405"/>
      <c r="PKJ74" s="405"/>
      <c r="PKK74" s="405"/>
      <c r="PKL74" s="405"/>
      <c r="PKM74" s="405"/>
      <c r="PKN74" s="405"/>
      <c r="PKO74" s="405"/>
      <c r="PKP74" s="405"/>
      <c r="PKQ74" s="405"/>
      <c r="PKR74" s="405"/>
      <c r="PKS74" s="405"/>
      <c r="PKT74" s="405"/>
      <c r="PKU74" s="405"/>
      <c r="PKV74" s="405"/>
      <c r="PKW74" s="405"/>
      <c r="PKX74" s="405"/>
      <c r="PKY74" s="405"/>
      <c r="PKZ74" s="405"/>
      <c r="PLA74" s="405"/>
      <c r="PLB74" s="405"/>
      <c r="PLC74" s="405"/>
      <c r="PLD74" s="405"/>
      <c r="PLE74" s="405"/>
      <c r="PLF74" s="405"/>
      <c r="PLG74" s="405"/>
      <c r="PLH74" s="405"/>
      <c r="PLI74" s="405"/>
      <c r="PLJ74" s="405"/>
      <c r="PLK74" s="405"/>
      <c r="PLL74" s="405"/>
      <c r="PLM74" s="405"/>
      <c r="PLN74" s="405"/>
      <c r="PLO74" s="405"/>
      <c r="PLP74" s="405"/>
      <c r="PLQ74" s="405"/>
      <c r="PLR74" s="405"/>
      <c r="PLS74" s="405"/>
      <c r="PLT74" s="405"/>
      <c r="PLU74" s="405"/>
      <c r="PLV74" s="405"/>
      <c r="PLW74" s="405"/>
      <c r="PLX74" s="405"/>
      <c r="PLY74" s="405"/>
      <c r="PLZ74" s="405"/>
      <c r="PMA74" s="405"/>
      <c r="PMB74" s="405"/>
      <c r="PMC74" s="405"/>
      <c r="PMD74" s="405"/>
      <c r="PME74" s="405"/>
      <c r="PMF74" s="405"/>
      <c r="PMG74" s="405"/>
      <c r="PMH74" s="405"/>
      <c r="PMI74" s="405"/>
      <c r="PMJ74" s="405"/>
      <c r="PMK74" s="405"/>
      <c r="PML74" s="405"/>
      <c r="PMM74" s="405"/>
      <c r="PMN74" s="405"/>
      <c r="PMO74" s="405"/>
      <c r="PMP74" s="405"/>
      <c r="PMQ74" s="405"/>
      <c r="PMR74" s="405"/>
      <c r="PMS74" s="405"/>
      <c r="PMT74" s="405"/>
      <c r="PMU74" s="405"/>
      <c r="PMV74" s="405"/>
      <c r="PMW74" s="405"/>
      <c r="PMX74" s="405"/>
      <c r="PMY74" s="405"/>
      <c r="PMZ74" s="405"/>
      <c r="PNA74" s="405"/>
      <c r="PNB74" s="405"/>
      <c r="PNC74" s="405"/>
      <c r="PND74" s="405"/>
      <c r="PNE74" s="405"/>
      <c r="PNF74" s="405"/>
      <c r="PNG74" s="405"/>
      <c r="PNH74" s="405"/>
      <c r="PNI74" s="405"/>
      <c r="PNJ74" s="405"/>
      <c r="PNK74" s="405"/>
      <c r="PNL74" s="405"/>
      <c r="PNM74" s="405"/>
      <c r="PNN74" s="405"/>
      <c r="PNO74" s="405"/>
      <c r="PNP74" s="405"/>
      <c r="PNQ74" s="405"/>
      <c r="PNR74" s="405"/>
      <c r="PNS74" s="405"/>
      <c r="PNT74" s="405"/>
      <c r="PNU74" s="405"/>
      <c r="PNV74" s="405"/>
      <c r="PNW74" s="405"/>
      <c r="PNX74" s="405"/>
      <c r="PNY74" s="405"/>
      <c r="PNZ74" s="405"/>
      <c r="POA74" s="405"/>
      <c r="POB74" s="405"/>
      <c r="POC74" s="405"/>
      <c r="POD74" s="405"/>
      <c r="POE74" s="405"/>
      <c r="POF74" s="405"/>
      <c r="POG74" s="405"/>
      <c r="POH74" s="405"/>
      <c r="POI74" s="405"/>
      <c r="POJ74" s="405"/>
      <c r="POK74" s="405"/>
      <c r="POL74" s="405"/>
      <c r="POM74" s="405"/>
      <c r="PON74" s="405"/>
      <c r="POO74" s="405"/>
      <c r="POP74" s="405"/>
      <c r="POQ74" s="405"/>
      <c r="POR74" s="405"/>
      <c r="POS74" s="405"/>
      <c r="POT74" s="405"/>
      <c r="POU74" s="405"/>
      <c r="POV74" s="405"/>
      <c r="POW74" s="405"/>
      <c r="POX74" s="405"/>
      <c r="POY74" s="405"/>
      <c r="POZ74" s="405"/>
      <c r="PPA74" s="405"/>
      <c r="PPB74" s="405"/>
      <c r="PPC74" s="405"/>
      <c r="PPD74" s="405"/>
      <c r="PPE74" s="405"/>
      <c r="PPF74" s="405"/>
      <c r="PPG74" s="405"/>
      <c r="PPH74" s="405"/>
      <c r="PPI74" s="405"/>
      <c r="PPJ74" s="405"/>
      <c r="PPK74" s="405"/>
      <c r="PPL74" s="405"/>
      <c r="PPM74" s="405"/>
      <c r="PPN74" s="405"/>
      <c r="PPO74" s="405"/>
      <c r="PPP74" s="405"/>
      <c r="PPQ74" s="405"/>
      <c r="PPR74" s="405"/>
      <c r="PPS74" s="405"/>
      <c r="PPT74" s="405"/>
      <c r="PPU74" s="405"/>
      <c r="PPV74" s="405"/>
      <c r="PPW74" s="405"/>
      <c r="PPX74" s="405"/>
      <c r="PPY74" s="405"/>
      <c r="PPZ74" s="405"/>
      <c r="PQA74" s="405"/>
      <c r="PQB74" s="405"/>
      <c r="PQC74" s="405"/>
      <c r="PQD74" s="405"/>
      <c r="PQE74" s="405"/>
      <c r="PQF74" s="405"/>
      <c r="PQG74" s="405"/>
      <c r="PQH74" s="405"/>
      <c r="PQI74" s="405"/>
      <c r="PQJ74" s="405"/>
      <c r="PQK74" s="405"/>
      <c r="PQL74" s="405"/>
      <c r="PQM74" s="405"/>
      <c r="PQN74" s="405"/>
      <c r="PQO74" s="405"/>
      <c r="PQP74" s="405"/>
      <c r="PQQ74" s="405"/>
      <c r="PQR74" s="405"/>
      <c r="PQS74" s="405"/>
      <c r="PQT74" s="405"/>
      <c r="PQU74" s="405"/>
      <c r="PQV74" s="405"/>
      <c r="PQW74" s="405"/>
      <c r="PQX74" s="405"/>
      <c r="PQY74" s="405"/>
      <c r="PQZ74" s="405"/>
      <c r="PRA74" s="405"/>
      <c r="PRB74" s="405"/>
      <c r="PRC74" s="405"/>
      <c r="PRD74" s="405"/>
      <c r="PRE74" s="405"/>
      <c r="PRF74" s="405"/>
      <c r="PRG74" s="405"/>
      <c r="PRH74" s="405"/>
      <c r="PRI74" s="405"/>
      <c r="PRJ74" s="405"/>
      <c r="PRK74" s="405"/>
      <c r="PRL74" s="405"/>
      <c r="PRM74" s="405"/>
      <c r="PRN74" s="405"/>
      <c r="PRO74" s="405"/>
      <c r="PRP74" s="405"/>
      <c r="PRQ74" s="405"/>
      <c r="PRR74" s="405"/>
      <c r="PRS74" s="405"/>
      <c r="PRT74" s="405"/>
      <c r="PRU74" s="405"/>
      <c r="PRV74" s="405"/>
      <c r="PRW74" s="405"/>
      <c r="PRX74" s="405"/>
      <c r="PRY74" s="405"/>
      <c r="PRZ74" s="405"/>
      <c r="PSA74" s="405"/>
      <c r="PSB74" s="405"/>
      <c r="PSC74" s="405"/>
      <c r="PSD74" s="405"/>
      <c r="PSE74" s="405"/>
      <c r="PSF74" s="405"/>
      <c r="PSG74" s="405"/>
      <c r="PSH74" s="405"/>
      <c r="PSI74" s="405"/>
      <c r="PSJ74" s="405"/>
      <c r="PSK74" s="405"/>
      <c r="PSL74" s="405"/>
      <c r="PSM74" s="405"/>
      <c r="PSN74" s="405"/>
      <c r="PSO74" s="405"/>
      <c r="PSP74" s="405"/>
      <c r="PSQ74" s="405"/>
      <c r="PSR74" s="405"/>
      <c r="PSS74" s="405"/>
      <c r="PST74" s="405"/>
      <c r="PSU74" s="405"/>
      <c r="PSV74" s="405"/>
      <c r="PSW74" s="405"/>
      <c r="PSX74" s="405"/>
      <c r="PSY74" s="405"/>
      <c r="PSZ74" s="405"/>
      <c r="PTA74" s="405"/>
      <c r="PTB74" s="405"/>
      <c r="PTC74" s="405"/>
      <c r="PTD74" s="405"/>
      <c r="PTE74" s="405"/>
      <c r="PTF74" s="405"/>
      <c r="PTG74" s="405"/>
      <c r="PTH74" s="405"/>
      <c r="PTI74" s="405"/>
      <c r="PTJ74" s="405"/>
      <c r="PTK74" s="405"/>
      <c r="PTL74" s="405"/>
      <c r="PTM74" s="405"/>
      <c r="PTN74" s="405"/>
      <c r="PTO74" s="405"/>
      <c r="PTP74" s="405"/>
      <c r="PTQ74" s="405"/>
      <c r="PTR74" s="405"/>
      <c r="PTS74" s="405"/>
      <c r="PTT74" s="405"/>
      <c r="PTU74" s="405"/>
      <c r="PTV74" s="405"/>
      <c r="PTW74" s="405"/>
      <c r="PTX74" s="405"/>
      <c r="PTY74" s="405"/>
      <c r="PTZ74" s="405"/>
      <c r="PUA74" s="405"/>
      <c r="PUB74" s="405"/>
      <c r="PUC74" s="405"/>
      <c r="PUD74" s="405"/>
      <c r="PUE74" s="405"/>
      <c r="PUF74" s="405"/>
      <c r="PUG74" s="405"/>
      <c r="PUH74" s="405"/>
      <c r="PUI74" s="405"/>
      <c r="PUJ74" s="405"/>
      <c r="PUK74" s="405"/>
      <c r="PUL74" s="405"/>
      <c r="PUM74" s="405"/>
      <c r="PUN74" s="405"/>
      <c r="PUO74" s="405"/>
      <c r="PUP74" s="405"/>
      <c r="PUQ74" s="405"/>
      <c r="PUR74" s="405"/>
      <c r="PUS74" s="405"/>
      <c r="PUT74" s="405"/>
      <c r="PUU74" s="405"/>
      <c r="PUV74" s="405"/>
      <c r="PUW74" s="405"/>
      <c r="PUX74" s="405"/>
      <c r="PUY74" s="405"/>
      <c r="PUZ74" s="405"/>
      <c r="PVA74" s="405"/>
      <c r="PVB74" s="405"/>
      <c r="PVC74" s="405"/>
      <c r="PVD74" s="405"/>
      <c r="PVE74" s="405"/>
      <c r="PVF74" s="405"/>
      <c r="PVG74" s="405"/>
      <c r="PVH74" s="405"/>
      <c r="PVI74" s="405"/>
      <c r="PVJ74" s="405"/>
      <c r="PVK74" s="405"/>
      <c r="PVL74" s="405"/>
      <c r="PVM74" s="405"/>
      <c r="PVN74" s="405"/>
      <c r="PVO74" s="405"/>
      <c r="PVP74" s="405"/>
      <c r="PVQ74" s="405"/>
      <c r="PVR74" s="405"/>
      <c r="PVS74" s="405"/>
      <c r="PVT74" s="405"/>
      <c r="PVU74" s="405"/>
      <c r="PVV74" s="405"/>
      <c r="PVW74" s="405"/>
      <c r="PVX74" s="405"/>
      <c r="PVY74" s="405"/>
      <c r="PVZ74" s="405"/>
      <c r="PWA74" s="405"/>
      <c r="PWB74" s="405"/>
      <c r="PWC74" s="405"/>
      <c r="PWD74" s="405"/>
      <c r="PWE74" s="405"/>
      <c r="PWF74" s="405"/>
      <c r="PWG74" s="405"/>
      <c r="PWH74" s="405"/>
      <c r="PWI74" s="405"/>
      <c r="PWJ74" s="405"/>
      <c r="PWK74" s="405"/>
      <c r="PWL74" s="405"/>
      <c r="PWM74" s="405"/>
      <c r="PWN74" s="405"/>
      <c r="PWO74" s="405"/>
      <c r="PWP74" s="405"/>
      <c r="PWQ74" s="405"/>
      <c r="PWR74" s="405"/>
      <c r="PWS74" s="405"/>
      <c r="PWT74" s="405"/>
      <c r="PWU74" s="405"/>
      <c r="PWV74" s="405"/>
      <c r="PWW74" s="405"/>
      <c r="PWX74" s="405"/>
      <c r="PWY74" s="405"/>
      <c r="PWZ74" s="405"/>
      <c r="PXA74" s="405"/>
      <c r="PXB74" s="405"/>
      <c r="PXC74" s="405"/>
      <c r="PXD74" s="405"/>
      <c r="PXE74" s="405"/>
      <c r="PXF74" s="405"/>
      <c r="PXG74" s="405"/>
      <c r="PXH74" s="405"/>
      <c r="PXI74" s="405"/>
      <c r="PXJ74" s="405"/>
      <c r="PXK74" s="405"/>
      <c r="PXL74" s="405"/>
      <c r="PXM74" s="405"/>
      <c r="PXN74" s="405"/>
      <c r="PXO74" s="405"/>
      <c r="PXP74" s="405"/>
      <c r="PXQ74" s="405"/>
      <c r="PXR74" s="405"/>
      <c r="PXS74" s="405"/>
      <c r="PXT74" s="405"/>
      <c r="PXU74" s="405"/>
      <c r="PXV74" s="405"/>
      <c r="PXW74" s="405"/>
      <c r="PXX74" s="405"/>
      <c r="PXY74" s="405"/>
      <c r="PXZ74" s="405"/>
      <c r="PYA74" s="405"/>
      <c r="PYB74" s="405"/>
      <c r="PYC74" s="405"/>
      <c r="PYD74" s="405"/>
      <c r="PYE74" s="405"/>
      <c r="PYF74" s="405"/>
      <c r="PYG74" s="405"/>
      <c r="PYH74" s="405"/>
      <c r="PYI74" s="405"/>
      <c r="PYJ74" s="405"/>
      <c r="PYK74" s="405"/>
      <c r="PYL74" s="405"/>
      <c r="PYM74" s="405"/>
      <c r="PYN74" s="405"/>
      <c r="PYO74" s="405"/>
      <c r="PYP74" s="405"/>
      <c r="PYQ74" s="405"/>
      <c r="PYR74" s="405"/>
      <c r="PYS74" s="405"/>
      <c r="PYT74" s="405"/>
      <c r="PYU74" s="405"/>
      <c r="PYV74" s="405"/>
      <c r="PYW74" s="405"/>
      <c r="PYX74" s="405"/>
      <c r="PYY74" s="405"/>
      <c r="PYZ74" s="405"/>
      <c r="PZA74" s="405"/>
      <c r="PZB74" s="405"/>
      <c r="PZC74" s="405"/>
      <c r="PZD74" s="405"/>
      <c r="PZE74" s="405"/>
      <c r="PZF74" s="405"/>
      <c r="PZG74" s="405"/>
      <c r="PZH74" s="405"/>
      <c r="PZI74" s="405"/>
      <c r="PZJ74" s="405"/>
      <c r="PZK74" s="405"/>
      <c r="PZL74" s="405"/>
      <c r="PZM74" s="405"/>
      <c r="PZN74" s="405"/>
      <c r="PZO74" s="405"/>
      <c r="PZP74" s="405"/>
      <c r="PZQ74" s="405"/>
      <c r="PZR74" s="405"/>
      <c r="PZS74" s="405"/>
      <c r="PZT74" s="405"/>
      <c r="PZU74" s="405"/>
      <c r="PZV74" s="405"/>
      <c r="PZW74" s="405"/>
      <c r="PZX74" s="405"/>
      <c r="PZY74" s="405"/>
      <c r="PZZ74" s="405"/>
      <c r="QAA74" s="405"/>
      <c r="QAB74" s="405"/>
      <c r="QAC74" s="405"/>
      <c r="QAD74" s="405"/>
      <c r="QAE74" s="405"/>
      <c r="QAF74" s="405"/>
      <c r="QAG74" s="405"/>
      <c r="QAH74" s="405"/>
      <c r="QAI74" s="405"/>
      <c r="QAJ74" s="405"/>
      <c r="QAK74" s="405"/>
      <c r="QAL74" s="405"/>
      <c r="QAM74" s="405"/>
      <c r="QAN74" s="405"/>
      <c r="QAO74" s="405"/>
      <c r="QAP74" s="405"/>
      <c r="QAQ74" s="405"/>
      <c r="QAR74" s="405"/>
      <c r="QAS74" s="405"/>
      <c r="QAT74" s="405"/>
      <c r="QAU74" s="405"/>
      <c r="QAV74" s="405"/>
      <c r="QAW74" s="405"/>
      <c r="QAX74" s="405"/>
      <c r="QAY74" s="405"/>
      <c r="QAZ74" s="405"/>
      <c r="QBA74" s="405"/>
      <c r="QBB74" s="405"/>
      <c r="QBC74" s="405"/>
      <c r="QBD74" s="405"/>
      <c r="QBE74" s="405"/>
      <c r="QBF74" s="405"/>
      <c r="QBG74" s="405"/>
      <c r="QBH74" s="405"/>
      <c r="QBI74" s="405"/>
      <c r="QBJ74" s="405"/>
      <c r="QBK74" s="405"/>
      <c r="QBL74" s="405"/>
      <c r="QBM74" s="405"/>
      <c r="QBN74" s="405"/>
      <c r="QBO74" s="405"/>
      <c r="QBP74" s="405"/>
      <c r="QBQ74" s="405"/>
      <c r="QBR74" s="405"/>
      <c r="QBS74" s="405"/>
      <c r="QBT74" s="405"/>
      <c r="QBU74" s="405"/>
      <c r="QBV74" s="405"/>
      <c r="QBW74" s="405"/>
      <c r="QBX74" s="405"/>
      <c r="QBY74" s="405"/>
      <c r="QBZ74" s="405"/>
      <c r="QCA74" s="405"/>
      <c r="QCB74" s="405"/>
      <c r="QCC74" s="405"/>
      <c r="QCD74" s="405"/>
      <c r="QCE74" s="405"/>
      <c r="QCF74" s="405"/>
      <c r="QCG74" s="405"/>
      <c r="QCH74" s="405"/>
      <c r="QCI74" s="405"/>
      <c r="QCJ74" s="405"/>
      <c r="QCK74" s="405"/>
      <c r="QCL74" s="405"/>
      <c r="QCM74" s="405"/>
      <c r="QCN74" s="405"/>
      <c r="QCO74" s="405"/>
      <c r="QCP74" s="405"/>
      <c r="QCQ74" s="405"/>
      <c r="QCR74" s="405"/>
      <c r="QCS74" s="405"/>
      <c r="QCT74" s="405"/>
      <c r="QCU74" s="405"/>
      <c r="QCV74" s="405"/>
      <c r="QCW74" s="405"/>
      <c r="QCX74" s="405"/>
      <c r="QCY74" s="405"/>
      <c r="QCZ74" s="405"/>
      <c r="QDA74" s="405"/>
      <c r="QDB74" s="405"/>
      <c r="QDC74" s="405"/>
      <c r="QDD74" s="405"/>
      <c r="QDE74" s="405"/>
      <c r="QDF74" s="405"/>
      <c r="QDG74" s="405"/>
      <c r="QDH74" s="405"/>
      <c r="QDI74" s="405"/>
      <c r="QDJ74" s="405"/>
      <c r="QDK74" s="405"/>
      <c r="QDL74" s="405"/>
      <c r="QDM74" s="405"/>
      <c r="QDN74" s="405"/>
      <c r="QDO74" s="405"/>
      <c r="QDP74" s="405"/>
      <c r="QDQ74" s="405"/>
      <c r="QDR74" s="405"/>
      <c r="QDS74" s="405"/>
      <c r="QDT74" s="405"/>
      <c r="QDU74" s="405"/>
      <c r="QDV74" s="405"/>
      <c r="QDW74" s="405"/>
      <c r="QDX74" s="405"/>
      <c r="QDY74" s="405"/>
      <c r="QDZ74" s="405"/>
      <c r="QEA74" s="405"/>
      <c r="QEB74" s="405"/>
      <c r="QEC74" s="405"/>
      <c r="QED74" s="405"/>
      <c r="QEE74" s="405"/>
      <c r="QEF74" s="405"/>
      <c r="QEG74" s="405"/>
      <c r="QEH74" s="405"/>
      <c r="QEI74" s="405"/>
      <c r="QEJ74" s="405"/>
      <c r="QEK74" s="405"/>
      <c r="QEL74" s="405"/>
      <c r="QEM74" s="405"/>
      <c r="QEN74" s="405"/>
      <c r="QEO74" s="405"/>
      <c r="QEP74" s="405"/>
      <c r="QEQ74" s="405"/>
      <c r="QER74" s="405"/>
      <c r="QES74" s="405"/>
      <c r="QET74" s="405"/>
      <c r="QEU74" s="405"/>
      <c r="QEV74" s="405"/>
      <c r="QEW74" s="405"/>
      <c r="QEX74" s="405"/>
      <c r="QEY74" s="405"/>
      <c r="QEZ74" s="405"/>
      <c r="QFA74" s="405"/>
      <c r="QFB74" s="405"/>
      <c r="QFC74" s="405"/>
      <c r="QFD74" s="405"/>
      <c r="QFE74" s="405"/>
      <c r="QFF74" s="405"/>
      <c r="QFG74" s="405"/>
      <c r="QFH74" s="405"/>
      <c r="QFI74" s="405"/>
      <c r="QFJ74" s="405"/>
      <c r="QFK74" s="405"/>
      <c r="QFL74" s="405"/>
      <c r="QFM74" s="405"/>
      <c r="QFN74" s="405"/>
      <c r="QFO74" s="405"/>
      <c r="QFP74" s="405"/>
      <c r="QFQ74" s="405"/>
      <c r="QFR74" s="405"/>
      <c r="QFS74" s="405"/>
      <c r="QFT74" s="405"/>
      <c r="QFU74" s="405"/>
      <c r="QFV74" s="405"/>
      <c r="QFW74" s="405"/>
      <c r="QFX74" s="405"/>
      <c r="QFY74" s="405"/>
      <c r="QFZ74" s="405"/>
      <c r="QGA74" s="405"/>
      <c r="QGB74" s="405"/>
      <c r="QGC74" s="405"/>
      <c r="QGD74" s="405"/>
      <c r="QGE74" s="405"/>
      <c r="QGF74" s="405"/>
      <c r="QGG74" s="405"/>
      <c r="QGH74" s="405"/>
      <c r="QGI74" s="405"/>
      <c r="QGJ74" s="405"/>
      <c r="QGK74" s="405"/>
      <c r="QGL74" s="405"/>
      <c r="QGM74" s="405"/>
      <c r="QGN74" s="405"/>
      <c r="QGO74" s="405"/>
      <c r="QGP74" s="405"/>
      <c r="QGQ74" s="405"/>
      <c r="QGR74" s="405"/>
      <c r="QGS74" s="405"/>
      <c r="QGT74" s="405"/>
      <c r="QGU74" s="405"/>
      <c r="QGV74" s="405"/>
      <c r="QGW74" s="405"/>
      <c r="QGX74" s="405"/>
      <c r="QGY74" s="405"/>
      <c r="QGZ74" s="405"/>
      <c r="QHA74" s="405"/>
      <c r="QHB74" s="405"/>
      <c r="QHC74" s="405"/>
      <c r="QHD74" s="405"/>
      <c r="QHE74" s="405"/>
      <c r="QHF74" s="405"/>
      <c r="QHG74" s="405"/>
      <c r="QHH74" s="405"/>
      <c r="QHI74" s="405"/>
      <c r="QHJ74" s="405"/>
      <c r="QHK74" s="405"/>
      <c r="QHL74" s="405"/>
      <c r="QHM74" s="405"/>
      <c r="QHN74" s="405"/>
      <c r="QHO74" s="405"/>
      <c r="QHP74" s="405"/>
      <c r="QHQ74" s="405"/>
      <c r="QHR74" s="405"/>
      <c r="QHS74" s="405"/>
      <c r="QHT74" s="405"/>
      <c r="QHU74" s="405"/>
      <c r="QHV74" s="405"/>
      <c r="QHW74" s="405"/>
      <c r="QHX74" s="405"/>
      <c r="QHY74" s="405"/>
      <c r="QHZ74" s="405"/>
      <c r="QIA74" s="405"/>
      <c r="QIB74" s="405"/>
      <c r="QIC74" s="405"/>
      <c r="QID74" s="405"/>
      <c r="QIE74" s="405"/>
      <c r="QIF74" s="405"/>
      <c r="QIG74" s="405"/>
      <c r="QIH74" s="405"/>
      <c r="QII74" s="405"/>
      <c r="QIJ74" s="405"/>
      <c r="QIK74" s="405"/>
      <c r="QIL74" s="405"/>
      <c r="QIM74" s="405"/>
      <c r="QIN74" s="405"/>
      <c r="QIO74" s="405"/>
      <c r="QIP74" s="405"/>
      <c r="QIQ74" s="405"/>
      <c r="QIR74" s="405"/>
      <c r="QIS74" s="405"/>
      <c r="QIT74" s="405"/>
      <c r="QIU74" s="405"/>
      <c r="QIV74" s="405"/>
      <c r="QIW74" s="405"/>
      <c r="QIX74" s="405"/>
      <c r="QIY74" s="405"/>
      <c r="QIZ74" s="405"/>
      <c r="QJA74" s="405"/>
      <c r="QJB74" s="405"/>
      <c r="QJC74" s="405"/>
      <c r="QJD74" s="405"/>
      <c r="QJE74" s="405"/>
      <c r="QJF74" s="405"/>
      <c r="QJG74" s="405"/>
      <c r="QJH74" s="405"/>
      <c r="QJI74" s="405"/>
      <c r="QJJ74" s="405"/>
      <c r="QJK74" s="405"/>
      <c r="QJL74" s="405"/>
      <c r="QJM74" s="405"/>
      <c r="QJN74" s="405"/>
      <c r="QJO74" s="405"/>
      <c r="QJP74" s="405"/>
      <c r="QJQ74" s="405"/>
      <c r="QJR74" s="405"/>
      <c r="QJS74" s="405"/>
      <c r="QJT74" s="405"/>
      <c r="QJU74" s="405"/>
      <c r="QJV74" s="405"/>
      <c r="QJW74" s="405"/>
      <c r="QJX74" s="405"/>
      <c r="QJY74" s="405"/>
      <c r="QJZ74" s="405"/>
      <c r="QKA74" s="405"/>
      <c r="QKB74" s="405"/>
      <c r="QKC74" s="405"/>
      <c r="QKD74" s="405"/>
      <c r="QKE74" s="405"/>
      <c r="QKF74" s="405"/>
      <c r="QKG74" s="405"/>
      <c r="QKH74" s="405"/>
      <c r="QKI74" s="405"/>
      <c r="QKJ74" s="405"/>
      <c r="QKK74" s="405"/>
      <c r="QKL74" s="405"/>
      <c r="QKM74" s="405"/>
      <c r="QKN74" s="405"/>
      <c r="QKO74" s="405"/>
      <c r="QKP74" s="405"/>
      <c r="QKQ74" s="405"/>
      <c r="QKR74" s="405"/>
      <c r="QKS74" s="405"/>
      <c r="QKT74" s="405"/>
      <c r="QKU74" s="405"/>
      <c r="QKV74" s="405"/>
      <c r="QKW74" s="405"/>
      <c r="QKX74" s="405"/>
      <c r="QKY74" s="405"/>
      <c r="QKZ74" s="405"/>
      <c r="QLA74" s="405"/>
      <c r="QLB74" s="405"/>
      <c r="QLC74" s="405"/>
      <c r="QLD74" s="405"/>
      <c r="QLE74" s="405"/>
      <c r="QLF74" s="405"/>
      <c r="QLG74" s="405"/>
      <c r="QLH74" s="405"/>
      <c r="QLI74" s="405"/>
      <c r="QLJ74" s="405"/>
      <c r="QLK74" s="405"/>
      <c r="QLL74" s="405"/>
      <c r="QLM74" s="405"/>
      <c r="QLN74" s="405"/>
      <c r="QLO74" s="405"/>
      <c r="QLP74" s="405"/>
      <c r="QLQ74" s="405"/>
      <c r="QLR74" s="405"/>
      <c r="QLS74" s="405"/>
      <c r="QLT74" s="405"/>
      <c r="QLU74" s="405"/>
      <c r="QLV74" s="405"/>
      <c r="QLW74" s="405"/>
      <c r="QLX74" s="405"/>
      <c r="QLY74" s="405"/>
      <c r="QLZ74" s="405"/>
      <c r="QMA74" s="405"/>
      <c r="QMB74" s="405"/>
      <c r="QMC74" s="405"/>
      <c r="QMD74" s="405"/>
      <c r="QME74" s="405"/>
      <c r="QMF74" s="405"/>
      <c r="QMG74" s="405"/>
      <c r="QMH74" s="405"/>
      <c r="QMI74" s="405"/>
      <c r="QMJ74" s="405"/>
      <c r="QMK74" s="405"/>
      <c r="QML74" s="405"/>
      <c r="QMM74" s="405"/>
      <c r="QMN74" s="405"/>
      <c r="QMO74" s="405"/>
      <c r="QMP74" s="405"/>
      <c r="QMQ74" s="405"/>
      <c r="QMR74" s="405"/>
      <c r="QMS74" s="405"/>
      <c r="QMT74" s="405"/>
      <c r="QMU74" s="405"/>
      <c r="QMV74" s="405"/>
      <c r="QMW74" s="405"/>
      <c r="QMX74" s="405"/>
      <c r="QMY74" s="405"/>
      <c r="QMZ74" s="405"/>
      <c r="QNA74" s="405"/>
      <c r="QNB74" s="405"/>
      <c r="QNC74" s="405"/>
      <c r="QND74" s="405"/>
      <c r="QNE74" s="405"/>
      <c r="QNF74" s="405"/>
      <c r="QNG74" s="405"/>
      <c r="QNH74" s="405"/>
      <c r="QNI74" s="405"/>
      <c r="QNJ74" s="405"/>
      <c r="QNK74" s="405"/>
      <c r="QNL74" s="405"/>
      <c r="QNM74" s="405"/>
      <c r="QNN74" s="405"/>
      <c r="QNO74" s="405"/>
      <c r="QNP74" s="405"/>
      <c r="QNQ74" s="405"/>
      <c r="QNR74" s="405"/>
      <c r="QNS74" s="405"/>
      <c r="QNT74" s="405"/>
      <c r="QNU74" s="405"/>
      <c r="QNV74" s="405"/>
      <c r="QNW74" s="405"/>
      <c r="QNX74" s="405"/>
      <c r="QNY74" s="405"/>
      <c r="QNZ74" s="405"/>
      <c r="QOA74" s="405"/>
      <c r="QOB74" s="405"/>
      <c r="QOC74" s="405"/>
      <c r="QOD74" s="405"/>
      <c r="QOE74" s="405"/>
      <c r="QOF74" s="405"/>
      <c r="QOG74" s="405"/>
      <c r="QOH74" s="405"/>
      <c r="QOI74" s="405"/>
      <c r="QOJ74" s="405"/>
      <c r="QOK74" s="405"/>
      <c r="QOL74" s="405"/>
      <c r="QOM74" s="405"/>
      <c r="QON74" s="405"/>
      <c r="QOO74" s="405"/>
      <c r="QOP74" s="405"/>
      <c r="QOQ74" s="405"/>
      <c r="QOR74" s="405"/>
      <c r="QOS74" s="405"/>
      <c r="QOT74" s="405"/>
      <c r="QOU74" s="405"/>
      <c r="QOV74" s="405"/>
      <c r="QOW74" s="405"/>
      <c r="QOX74" s="405"/>
      <c r="QOY74" s="405"/>
      <c r="QOZ74" s="405"/>
      <c r="QPA74" s="405"/>
      <c r="QPB74" s="405"/>
      <c r="QPC74" s="405"/>
      <c r="QPD74" s="405"/>
      <c r="QPE74" s="405"/>
      <c r="QPF74" s="405"/>
      <c r="QPG74" s="405"/>
      <c r="QPH74" s="405"/>
      <c r="QPI74" s="405"/>
      <c r="QPJ74" s="405"/>
      <c r="QPK74" s="405"/>
      <c r="QPL74" s="405"/>
      <c r="QPM74" s="405"/>
      <c r="QPN74" s="405"/>
      <c r="QPO74" s="405"/>
      <c r="QPP74" s="405"/>
      <c r="QPQ74" s="405"/>
      <c r="QPR74" s="405"/>
      <c r="QPS74" s="405"/>
      <c r="QPT74" s="405"/>
      <c r="QPU74" s="405"/>
      <c r="QPV74" s="405"/>
      <c r="QPW74" s="405"/>
      <c r="QPX74" s="405"/>
      <c r="QPY74" s="405"/>
      <c r="QPZ74" s="405"/>
      <c r="QQA74" s="405"/>
      <c r="QQB74" s="405"/>
      <c r="QQC74" s="405"/>
      <c r="QQD74" s="405"/>
      <c r="QQE74" s="405"/>
      <c r="QQF74" s="405"/>
      <c r="QQG74" s="405"/>
      <c r="QQH74" s="405"/>
      <c r="QQI74" s="405"/>
      <c r="QQJ74" s="405"/>
      <c r="QQK74" s="405"/>
      <c r="QQL74" s="405"/>
      <c r="QQM74" s="405"/>
      <c r="QQN74" s="405"/>
      <c r="QQO74" s="405"/>
      <c r="QQP74" s="405"/>
      <c r="QQQ74" s="405"/>
      <c r="QQR74" s="405"/>
      <c r="QQS74" s="405"/>
      <c r="QQT74" s="405"/>
      <c r="QQU74" s="405"/>
      <c r="QQV74" s="405"/>
      <c r="QQW74" s="405"/>
      <c r="QQX74" s="405"/>
      <c r="QQY74" s="405"/>
      <c r="QQZ74" s="405"/>
      <c r="QRA74" s="405"/>
      <c r="QRB74" s="405"/>
      <c r="QRC74" s="405"/>
      <c r="QRD74" s="405"/>
      <c r="QRE74" s="405"/>
      <c r="QRF74" s="405"/>
      <c r="QRG74" s="405"/>
      <c r="QRH74" s="405"/>
      <c r="QRI74" s="405"/>
      <c r="QRJ74" s="405"/>
      <c r="QRK74" s="405"/>
      <c r="QRL74" s="405"/>
      <c r="QRM74" s="405"/>
      <c r="QRN74" s="405"/>
      <c r="QRO74" s="405"/>
      <c r="QRP74" s="405"/>
      <c r="QRQ74" s="405"/>
      <c r="QRR74" s="405"/>
      <c r="QRS74" s="405"/>
      <c r="QRT74" s="405"/>
      <c r="QRU74" s="405"/>
      <c r="QRV74" s="405"/>
      <c r="QRW74" s="405"/>
      <c r="QRX74" s="405"/>
      <c r="QRY74" s="405"/>
      <c r="QRZ74" s="405"/>
      <c r="QSA74" s="405"/>
      <c r="QSB74" s="405"/>
      <c r="QSC74" s="405"/>
      <c r="QSD74" s="405"/>
      <c r="QSE74" s="405"/>
      <c r="QSF74" s="405"/>
      <c r="QSG74" s="405"/>
      <c r="QSH74" s="405"/>
      <c r="QSI74" s="405"/>
      <c r="QSJ74" s="405"/>
      <c r="QSK74" s="405"/>
      <c r="QSL74" s="405"/>
      <c r="QSM74" s="405"/>
      <c r="QSN74" s="405"/>
      <c r="QSO74" s="405"/>
      <c r="QSP74" s="405"/>
      <c r="QSQ74" s="405"/>
      <c r="QSR74" s="405"/>
      <c r="QSS74" s="405"/>
      <c r="QST74" s="405"/>
      <c r="QSU74" s="405"/>
      <c r="QSV74" s="405"/>
      <c r="QSW74" s="405"/>
      <c r="QSX74" s="405"/>
      <c r="QSY74" s="405"/>
      <c r="QSZ74" s="405"/>
      <c r="QTA74" s="405"/>
      <c r="QTB74" s="405"/>
      <c r="QTC74" s="405"/>
      <c r="QTD74" s="405"/>
      <c r="QTE74" s="405"/>
      <c r="QTF74" s="405"/>
      <c r="QTG74" s="405"/>
      <c r="QTH74" s="405"/>
      <c r="QTI74" s="405"/>
      <c r="QTJ74" s="405"/>
      <c r="QTK74" s="405"/>
      <c r="QTL74" s="405"/>
      <c r="QTM74" s="405"/>
      <c r="QTN74" s="405"/>
      <c r="QTO74" s="405"/>
      <c r="QTP74" s="405"/>
      <c r="QTQ74" s="405"/>
      <c r="QTR74" s="405"/>
      <c r="QTS74" s="405"/>
      <c r="QTT74" s="405"/>
      <c r="QTU74" s="405"/>
      <c r="QTV74" s="405"/>
      <c r="QTW74" s="405"/>
      <c r="QTX74" s="405"/>
      <c r="QTY74" s="405"/>
      <c r="QTZ74" s="405"/>
      <c r="QUA74" s="405"/>
      <c r="QUB74" s="405"/>
      <c r="QUC74" s="405"/>
      <c r="QUD74" s="405"/>
      <c r="QUE74" s="405"/>
      <c r="QUF74" s="405"/>
      <c r="QUG74" s="405"/>
      <c r="QUH74" s="405"/>
      <c r="QUI74" s="405"/>
      <c r="QUJ74" s="405"/>
      <c r="QUK74" s="405"/>
      <c r="QUL74" s="405"/>
      <c r="QUM74" s="405"/>
      <c r="QUN74" s="405"/>
      <c r="QUO74" s="405"/>
      <c r="QUP74" s="405"/>
      <c r="QUQ74" s="405"/>
      <c r="QUR74" s="405"/>
      <c r="QUS74" s="405"/>
      <c r="QUT74" s="405"/>
      <c r="QUU74" s="405"/>
      <c r="QUV74" s="405"/>
      <c r="QUW74" s="405"/>
      <c r="QUX74" s="405"/>
      <c r="QUY74" s="405"/>
      <c r="QUZ74" s="405"/>
      <c r="QVA74" s="405"/>
      <c r="QVB74" s="405"/>
      <c r="QVC74" s="405"/>
      <c r="QVD74" s="405"/>
      <c r="QVE74" s="405"/>
      <c r="QVF74" s="405"/>
      <c r="QVG74" s="405"/>
      <c r="QVH74" s="405"/>
      <c r="QVI74" s="405"/>
      <c r="QVJ74" s="405"/>
      <c r="QVK74" s="405"/>
      <c r="QVL74" s="405"/>
      <c r="QVM74" s="405"/>
      <c r="QVN74" s="405"/>
      <c r="QVO74" s="405"/>
      <c r="QVP74" s="405"/>
      <c r="QVQ74" s="405"/>
      <c r="QVR74" s="405"/>
      <c r="QVS74" s="405"/>
      <c r="QVT74" s="405"/>
      <c r="QVU74" s="405"/>
      <c r="QVV74" s="405"/>
      <c r="QVW74" s="405"/>
      <c r="QVX74" s="405"/>
      <c r="QVY74" s="405"/>
      <c r="QVZ74" s="405"/>
      <c r="QWA74" s="405"/>
      <c r="QWB74" s="405"/>
      <c r="QWC74" s="405"/>
      <c r="QWD74" s="405"/>
      <c r="QWE74" s="405"/>
      <c r="QWF74" s="405"/>
      <c r="QWG74" s="405"/>
      <c r="QWH74" s="405"/>
      <c r="QWI74" s="405"/>
      <c r="QWJ74" s="405"/>
      <c r="QWK74" s="405"/>
      <c r="QWL74" s="405"/>
      <c r="QWM74" s="405"/>
      <c r="QWN74" s="405"/>
      <c r="QWO74" s="405"/>
      <c r="QWP74" s="405"/>
      <c r="QWQ74" s="405"/>
      <c r="QWR74" s="405"/>
      <c r="QWS74" s="405"/>
      <c r="QWT74" s="405"/>
      <c r="QWU74" s="405"/>
      <c r="QWV74" s="405"/>
      <c r="QWW74" s="405"/>
      <c r="QWX74" s="405"/>
      <c r="QWY74" s="405"/>
      <c r="QWZ74" s="405"/>
      <c r="QXA74" s="405"/>
      <c r="QXB74" s="405"/>
      <c r="QXC74" s="405"/>
      <c r="QXD74" s="405"/>
      <c r="QXE74" s="405"/>
      <c r="QXF74" s="405"/>
      <c r="QXG74" s="405"/>
      <c r="QXH74" s="405"/>
      <c r="QXI74" s="405"/>
      <c r="QXJ74" s="405"/>
      <c r="QXK74" s="405"/>
      <c r="QXL74" s="405"/>
      <c r="QXM74" s="405"/>
      <c r="QXN74" s="405"/>
      <c r="QXO74" s="405"/>
      <c r="QXP74" s="405"/>
      <c r="QXQ74" s="405"/>
      <c r="QXR74" s="405"/>
      <c r="QXS74" s="405"/>
      <c r="QXT74" s="405"/>
      <c r="QXU74" s="405"/>
      <c r="QXV74" s="405"/>
      <c r="QXW74" s="405"/>
      <c r="QXX74" s="405"/>
      <c r="QXY74" s="405"/>
      <c r="QXZ74" s="405"/>
      <c r="QYA74" s="405"/>
      <c r="QYB74" s="405"/>
      <c r="QYC74" s="405"/>
      <c r="QYD74" s="405"/>
      <c r="QYE74" s="405"/>
      <c r="QYF74" s="405"/>
      <c r="QYG74" s="405"/>
      <c r="QYH74" s="405"/>
      <c r="QYI74" s="405"/>
      <c r="QYJ74" s="405"/>
      <c r="QYK74" s="405"/>
      <c r="QYL74" s="405"/>
      <c r="QYM74" s="405"/>
      <c r="QYN74" s="405"/>
      <c r="QYO74" s="405"/>
      <c r="QYP74" s="405"/>
      <c r="QYQ74" s="405"/>
      <c r="QYR74" s="405"/>
      <c r="QYS74" s="405"/>
      <c r="QYT74" s="405"/>
      <c r="QYU74" s="405"/>
      <c r="QYV74" s="405"/>
      <c r="QYW74" s="405"/>
      <c r="QYX74" s="405"/>
      <c r="QYY74" s="405"/>
      <c r="QYZ74" s="405"/>
      <c r="QZA74" s="405"/>
      <c r="QZB74" s="405"/>
      <c r="QZC74" s="405"/>
      <c r="QZD74" s="405"/>
      <c r="QZE74" s="405"/>
      <c r="QZF74" s="405"/>
      <c r="QZG74" s="405"/>
      <c r="QZH74" s="405"/>
      <c r="QZI74" s="405"/>
      <c r="QZJ74" s="405"/>
      <c r="QZK74" s="405"/>
      <c r="QZL74" s="405"/>
      <c r="QZM74" s="405"/>
      <c r="QZN74" s="405"/>
      <c r="QZO74" s="405"/>
      <c r="QZP74" s="405"/>
      <c r="QZQ74" s="405"/>
      <c r="QZR74" s="405"/>
      <c r="QZS74" s="405"/>
      <c r="QZT74" s="405"/>
      <c r="QZU74" s="405"/>
      <c r="QZV74" s="405"/>
      <c r="QZW74" s="405"/>
      <c r="QZX74" s="405"/>
      <c r="QZY74" s="405"/>
      <c r="QZZ74" s="405"/>
      <c r="RAA74" s="405"/>
      <c r="RAB74" s="405"/>
      <c r="RAC74" s="405"/>
      <c r="RAD74" s="405"/>
      <c r="RAE74" s="405"/>
      <c r="RAF74" s="405"/>
      <c r="RAG74" s="405"/>
      <c r="RAH74" s="405"/>
      <c r="RAI74" s="405"/>
      <c r="RAJ74" s="405"/>
      <c r="RAK74" s="405"/>
      <c r="RAL74" s="405"/>
      <c r="RAM74" s="405"/>
      <c r="RAN74" s="405"/>
      <c r="RAO74" s="405"/>
      <c r="RAP74" s="405"/>
      <c r="RAQ74" s="405"/>
      <c r="RAR74" s="405"/>
      <c r="RAS74" s="405"/>
      <c r="RAT74" s="405"/>
      <c r="RAU74" s="405"/>
      <c r="RAV74" s="405"/>
      <c r="RAW74" s="405"/>
      <c r="RAX74" s="405"/>
      <c r="RAY74" s="405"/>
      <c r="RAZ74" s="405"/>
      <c r="RBA74" s="405"/>
      <c r="RBB74" s="405"/>
      <c r="RBC74" s="405"/>
      <c r="RBD74" s="405"/>
      <c r="RBE74" s="405"/>
      <c r="RBF74" s="405"/>
      <c r="RBG74" s="405"/>
      <c r="RBH74" s="405"/>
      <c r="RBI74" s="405"/>
      <c r="RBJ74" s="405"/>
      <c r="RBK74" s="405"/>
      <c r="RBL74" s="405"/>
      <c r="RBM74" s="405"/>
      <c r="RBN74" s="405"/>
      <c r="RBO74" s="405"/>
      <c r="RBP74" s="405"/>
      <c r="RBQ74" s="405"/>
      <c r="RBR74" s="405"/>
      <c r="RBS74" s="405"/>
      <c r="RBT74" s="405"/>
      <c r="RBU74" s="405"/>
      <c r="RBV74" s="405"/>
      <c r="RBW74" s="405"/>
      <c r="RBX74" s="405"/>
      <c r="RBY74" s="405"/>
      <c r="RBZ74" s="405"/>
      <c r="RCA74" s="405"/>
      <c r="RCB74" s="405"/>
      <c r="RCC74" s="405"/>
      <c r="RCD74" s="405"/>
      <c r="RCE74" s="405"/>
      <c r="RCF74" s="405"/>
      <c r="RCG74" s="405"/>
      <c r="RCH74" s="405"/>
      <c r="RCI74" s="405"/>
      <c r="RCJ74" s="405"/>
      <c r="RCK74" s="405"/>
      <c r="RCL74" s="405"/>
      <c r="RCM74" s="405"/>
      <c r="RCN74" s="405"/>
      <c r="RCO74" s="405"/>
      <c r="RCP74" s="405"/>
      <c r="RCQ74" s="405"/>
      <c r="RCR74" s="405"/>
      <c r="RCS74" s="405"/>
      <c r="RCT74" s="405"/>
      <c r="RCU74" s="405"/>
      <c r="RCV74" s="405"/>
      <c r="RCW74" s="405"/>
      <c r="RCX74" s="405"/>
      <c r="RCY74" s="405"/>
      <c r="RCZ74" s="405"/>
      <c r="RDA74" s="405"/>
      <c r="RDB74" s="405"/>
      <c r="RDC74" s="405"/>
      <c r="RDD74" s="405"/>
      <c r="RDE74" s="405"/>
      <c r="RDF74" s="405"/>
      <c r="RDG74" s="405"/>
      <c r="RDH74" s="405"/>
      <c r="RDI74" s="405"/>
      <c r="RDJ74" s="405"/>
      <c r="RDK74" s="405"/>
      <c r="RDL74" s="405"/>
      <c r="RDM74" s="405"/>
      <c r="RDN74" s="405"/>
      <c r="RDO74" s="405"/>
      <c r="RDP74" s="405"/>
      <c r="RDQ74" s="405"/>
      <c r="RDR74" s="405"/>
      <c r="RDS74" s="405"/>
      <c r="RDT74" s="405"/>
      <c r="RDU74" s="405"/>
      <c r="RDV74" s="405"/>
      <c r="RDW74" s="405"/>
      <c r="RDX74" s="405"/>
      <c r="RDY74" s="405"/>
      <c r="RDZ74" s="405"/>
      <c r="REA74" s="405"/>
      <c r="REB74" s="405"/>
      <c r="REC74" s="405"/>
      <c r="RED74" s="405"/>
      <c r="REE74" s="405"/>
      <c r="REF74" s="405"/>
      <c r="REG74" s="405"/>
      <c r="REH74" s="405"/>
      <c r="REI74" s="405"/>
      <c r="REJ74" s="405"/>
      <c r="REK74" s="405"/>
      <c r="REL74" s="405"/>
      <c r="REM74" s="405"/>
      <c r="REN74" s="405"/>
      <c r="REO74" s="405"/>
      <c r="REP74" s="405"/>
      <c r="REQ74" s="405"/>
      <c r="RER74" s="405"/>
      <c r="RES74" s="405"/>
      <c r="RET74" s="405"/>
      <c r="REU74" s="405"/>
      <c r="REV74" s="405"/>
      <c r="REW74" s="405"/>
      <c r="REX74" s="405"/>
      <c r="REY74" s="405"/>
      <c r="REZ74" s="405"/>
      <c r="RFA74" s="405"/>
      <c r="RFB74" s="405"/>
      <c r="RFC74" s="405"/>
      <c r="RFD74" s="405"/>
      <c r="RFE74" s="405"/>
      <c r="RFF74" s="405"/>
      <c r="RFG74" s="405"/>
      <c r="RFH74" s="405"/>
      <c r="RFI74" s="405"/>
      <c r="RFJ74" s="405"/>
      <c r="RFK74" s="405"/>
      <c r="RFL74" s="405"/>
      <c r="RFM74" s="405"/>
      <c r="RFN74" s="405"/>
      <c r="RFO74" s="405"/>
      <c r="RFP74" s="405"/>
      <c r="RFQ74" s="405"/>
      <c r="RFR74" s="405"/>
      <c r="RFS74" s="405"/>
      <c r="RFT74" s="405"/>
      <c r="RFU74" s="405"/>
      <c r="RFV74" s="405"/>
      <c r="RFW74" s="405"/>
      <c r="RFX74" s="405"/>
      <c r="RFY74" s="405"/>
      <c r="RFZ74" s="405"/>
      <c r="RGA74" s="405"/>
      <c r="RGB74" s="405"/>
      <c r="RGC74" s="405"/>
      <c r="RGD74" s="405"/>
      <c r="RGE74" s="405"/>
      <c r="RGF74" s="405"/>
      <c r="RGG74" s="405"/>
      <c r="RGH74" s="405"/>
      <c r="RGI74" s="405"/>
      <c r="RGJ74" s="405"/>
      <c r="RGK74" s="405"/>
      <c r="RGL74" s="405"/>
      <c r="RGM74" s="405"/>
      <c r="RGN74" s="405"/>
      <c r="RGO74" s="405"/>
      <c r="RGP74" s="405"/>
      <c r="RGQ74" s="405"/>
      <c r="RGR74" s="405"/>
      <c r="RGS74" s="405"/>
      <c r="RGT74" s="405"/>
      <c r="RGU74" s="405"/>
      <c r="RGV74" s="405"/>
      <c r="RGW74" s="405"/>
      <c r="RGX74" s="405"/>
      <c r="RGY74" s="405"/>
      <c r="RGZ74" s="405"/>
      <c r="RHA74" s="405"/>
      <c r="RHB74" s="405"/>
      <c r="RHC74" s="405"/>
      <c r="RHD74" s="405"/>
      <c r="RHE74" s="405"/>
      <c r="RHF74" s="405"/>
      <c r="RHG74" s="405"/>
      <c r="RHH74" s="405"/>
      <c r="RHI74" s="405"/>
      <c r="RHJ74" s="405"/>
      <c r="RHK74" s="405"/>
      <c r="RHL74" s="405"/>
      <c r="RHM74" s="405"/>
      <c r="RHN74" s="405"/>
      <c r="RHO74" s="405"/>
      <c r="RHP74" s="405"/>
      <c r="RHQ74" s="405"/>
      <c r="RHR74" s="405"/>
      <c r="RHS74" s="405"/>
      <c r="RHT74" s="405"/>
      <c r="RHU74" s="405"/>
      <c r="RHV74" s="405"/>
      <c r="RHW74" s="405"/>
      <c r="RHX74" s="405"/>
      <c r="RHY74" s="405"/>
      <c r="RHZ74" s="405"/>
      <c r="RIA74" s="405"/>
      <c r="RIB74" s="405"/>
      <c r="RIC74" s="405"/>
      <c r="RID74" s="405"/>
      <c r="RIE74" s="405"/>
      <c r="RIF74" s="405"/>
      <c r="RIG74" s="405"/>
      <c r="RIH74" s="405"/>
      <c r="RII74" s="405"/>
      <c r="RIJ74" s="405"/>
      <c r="RIK74" s="405"/>
      <c r="RIL74" s="405"/>
      <c r="RIM74" s="405"/>
      <c r="RIN74" s="405"/>
      <c r="RIO74" s="405"/>
      <c r="RIP74" s="405"/>
      <c r="RIQ74" s="405"/>
      <c r="RIR74" s="405"/>
      <c r="RIS74" s="405"/>
      <c r="RIT74" s="405"/>
      <c r="RIU74" s="405"/>
      <c r="RIV74" s="405"/>
      <c r="RIW74" s="405"/>
      <c r="RIX74" s="405"/>
      <c r="RIY74" s="405"/>
      <c r="RIZ74" s="405"/>
      <c r="RJA74" s="405"/>
      <c r="RJB74" s="405"/>
      <c r="RJC74" s="405"/>
      <c r="RJD74" s="405"/>
      <c r="RJE74" s="405"/>
      <c r="RJF74" s="405"/>
      <c r="RJG74" s="405"/>
      <c r="RJH74" s="405"/>
      <c r="RJI74" s="405"/>
      <c r="RJJ74" s="405"/>
      <c r="RJK74" s="405"/>
      <c r="RJL74" s="405"/>
      <c r="RJM74" s="405"/>
      <c r="RJN74" s="405"/>
      <c r="RJO74" s="405"/>
      <c r="RJP74" s="405"/>
      <c r="RJQ74" s="405"/>
      <c r="RJR74" s="405"/>
      <c r="RJS74" s="405"/>
      <c r="RJT74" s="405"/>
      <c r="RJU74" s="405"/>
      <c r="RJV74" s="405"/>
      <c r="RJW74" s="405"/>
      <c r="RJX74" s="405"/>
      <c r="RJY74" s="405"/>
      <c r="RJZ74" s="405"/>
      <c r="RKA74" s="405"/>
      <c r="RKB74" s="405"/>
      <c r="RKC74" s="405"/>
      <c r="RKD74" s="405"/>
      <c r="RKE74" s="405"/>
      <c r="RKF74" s="405"/>
      <c r="RKG74" s="405"/>
      <c r="RKH74" s="405"/>
      <c r="RKI74" s="405"/>
      <c r="RKJ74" s="405"/>
      <c r="RKK74" s="405"/>
      <c r="RKL74" s="405"/>
      <c r="RKM74" s="405"/>
      <c r="RKN74" s="405"/>
      <c r="RKO74" s="405"/>
      <c r="RKP74" s="405"/>
      <c r="RKQ74" s="405"/>
      <c r="RKR74" s="405"/>
      <c r="RKS74" s="405"/>
      <c r="RKT74" s="405"/>
      <c r="RKU74" s="405"/>
      <c r="RKV74" s="405"/>
      <c r="RKW74" s="405"/>
      <c r="RKX74" s="405"/>
      <c r="RKY74" s="405"/>
      <c r="RKZ74" s="405"/>
      <c r="RLA74" s="405"/>
      <c r="RLB74" s="405"/>
      <c r="RLC74" s="405"/>
      <c r="RLD74" s="405"/>
      <c r="RLE74" s="405"/>
      <c r="RLF74" s="405"/>
      <c r="RLG74" s="405"/>
      <c r="RLH74" s="405"/>
      <c r="RLI74" s="405"/>
      <c r="RLJ74" s="405"/>
      <c r="RLK74" s="405"/>
      <c r="RLL74" s="405"/>
      <c r="RLM74" s="405"/>
      <c r="RLN74" s="405"/>
      <c r="RLO74" s="405"/>
      <c r="RLP74" s="405"/>
      <c r="RLQ74" s="405"/>
      <c r="RLR74" s="405"/>
      <c r="RLS74" s="405"/>
      <c r="RLT74" s="405"/>
      <c r="RLU74" s="405"/>
      <c r="RLV74" s="405"/>
      <c r="RLW74" s="405"/>
      <c r="RLX74" s="405"/>
      <c r="RLY74" s="405"/>
      <c r="RLZ74" s="405"/>
      <c r="RMA74" s="405"/>
      <c r="RMB74" s="405"/>
      <c r="RMC74" s="405"/>
      <c r="RMD74" s="405"/>
      <c r="RME74" s="405"/>
      <c r="RMF74" s="405"/>
      <c r="RMG74" s="405"/>
      <c r="RMH74" s="405"/>
      <c r="RMI74" s="405"/>
      <c r="RMJ74" s="405"/>
      <c r="RMK74" s="405"/>
      <c r="RML74" s="405"/>
      <c r="RMM74" s="405"/>
      <c r="RMN74" s="405"/>
      <c r="RMO74" s="405"/>
      <c r="RMP74" s="405"/>
      <c r="RMQ74" s="405"/>
      <c r="RMR74" s="405"/>
      <c r="RMS74" s="405"/>
      <c r="RMT74" s="405"/>
      <c r="RMU74" s="405"/>
      <c r="RMV74" s="405"/>
      <c r="RMW74" s="405"/>
      <c r="RMX74" s="405"/>
      <c r="RMY74" s="405"/>
      <c r="RMZ74" s="405"/>
      <c r="RNA74" s="405"/>
      <c r="RNB74" s="405"/>
      <c r="RNC74" s="405"/>
      <c r="RND74" s="405"/>
      <c r="RNE74" s="405"/>
      <c r="RNF74" s="405"/>
      <c r="RNG74" s="405"/>
      <c r="RNH74" s="405"/>
      <c r="RNI74" s="405"/>
      <c r="RNJ74" s="405"/>
      <c r="RNK74" s="405"/>
      <c r="RNL74" s="405"/>
      <c r="RNM74" s="405"/>
      <c r="RNN74" s="405"/>
      <c r="RNO74" s="405"/>
      <c r="RNP74" s="405"/>
      <c r="RNQ74" s="405"/>
      <c r="RNR74" s="405"/>
      <c r="RNS74" s="405"/>
      <c r="RNT74" s="405"/>
      <c r="RNU74" s="405"/>
      <c r="RNV74" s="405"/>
      <c r="RNW74" s="405"/>
      <c r="RNX74" s="405"/>
      <c r="RNY74" s="405"/>
      <c r="RNZ74" s="405"/>
      <c r="ROA74" s="405"/>
      <c r="ROB74" s="405"/>
      <c r="ROC74" s="405"/>
      <c r="ROD74" s="405"/>
      <c r="ROE74" s="405"/>
      <c r="ROF74" s="405"/>
      <c r="ROG74" s="405"/>
      <c r="ROH74" s="405"/>
      <c r="ROI74" s="405"/>
      <c r="ROJ74" s="405"/>
      <c r="ROK74" s="405"/>
      <c r="ROL74" s="405"/>
      <c r="ROM74" s="405"/>
      <c r="RON74" s="405"/>
      <c r="ROO74" s="405"/>
      <c r="ROP74" s="405"/>
      <c r="ROQ74" s="405"/>
      <c r="ROR74" s="405"/>
      <c r="ROS74" s="405"/>
      <c r="ROT74" s="405"/>
      <c r="ROU74" s="405"/>
      <c r="ROV74" s="405"/>
      <c r="ROW74" s="405"/>
      <c r="ROX74" s="405"/>
      <c r="ROY74" s="405"/>
      <c r="ROZ74" s="405"/>
      <c r="RPA74" s="405"/>
      <c r="RPB74" s="405"/>
      <c r="RPC74" s="405"/>
      <c r="RPD74" s="405"/>
      <c r="RPE74" s="405"/>
      <c r="RPF74" s="405"/>
      <c r="RPG74" s="405"/>
      <c r="RPH74" s="405"/>
      <c r="RPI74" s="405"/>
      <c r="RPJ74" s="405"/>
      <c r="RPK74" s="405"/>
      <c r="RPL74" s="405"/>
      <c r="RPM74" s="405"/>
      <c r="RPN74" s="405"/>
      <c r="RPO74" s="405"/>
      <c r="RPP74" s="405"/>
      <c r="RPQ74" s="405"/>
      <c r="RPR74" s="405"/>
      <c r="RPS74" s="405"/>
      <c r="RPT74" s="405"/>
      <c r="RPU74" s="405"/>
      <c r="RPV74" s="405"/>
      <c r="RPW74" s="405"/>
      <c r="RPX74" s="405"/>
      <c r="RPY74" s="405"/>
      <c r="RPZ74" s="405"/>
      <c r="RQA74" s="405"/>
      <c r="RQB74" s="405"/>
      <c r="RQC74" s="405"/>
      <c r="RQD74" s="405"/>
      <c r="RQE74" s="405"/>
      <c r="RQF74" s="405"/>
      <c r="RQG74" s="405"/>
      <c r="RQH74" s="405"/>
      <c r="RQI74" s="405"/>
      <c r="RQJ74" s="405"/>
      <c r="RQK74" s="405"/>
      <c r="RQL74" s="405"/>
      <c r="RQM74" s="405"/>
      <c r="RQN74" s="405"/>
      <c r="RQO74" s="405"/>
      <c r="RQP74" s="405"/>
      <c r="RQQ74" s="405"/>
      <c r="RQR74" s="405"/>
      <c r="RQS74" s="405"/>
      <c r="RQT74" s="405"/>
      <c r="RQU74" s="405"/>
      <c r="RQV74" s="405"/>
      <c r="RQW74" s="405"/>
      <c r="RQX74" s="405"/>
      <c r="RQY74" s="405"/>
      <c r="RQZ74" s="405"/>
      <c r="RRA74" s="405"/>
      <c r="RRB74" s="405"/>
      <c r="RRC74" s="405"/>
      <c r="RRD74" s="405"/>
      <c r="RRE74" s="405"/>
      <c r="RRF74" s="405"/>
      <c r="RRG74" s="405"/>
      <c r="RRH74" s="405"/>
      <c r="RRI74" s="405"/>
      <c r="RRJ74" s="405"/>
      <c r="RRK74" s="405"/>
      <c r="RRL74" s="405"/>
      <c r="RRM74" s="405"/>
      <c r="RRN74" s="405"/>
      <c r="RRO74" s="405"/>
      <c r="RRP74" s="405"/>
      <c r="RRQ74" s="405"/>
      <c r="RRR74" s="405"/>
      <c r="RRS74" s="405"/>
      <c r="RRT74" s="405"/>
      <c r="RRU74" s="405"/>
      <c r="RRV74" s="405"/>
      <c r="RRW74" s="405"/>
      <c r="RRX74" s="405"/>
      <c r="RRY74" s="405"/>
      <c r="RRZ74" s="405"/>
      <c r="RSA74" s="405"/>
      <c r="RSB74" s="405"/>
      <c r="RSC74" s="405"/>
      <c r="RSD74" s="405"/>
      <c r="RSE74" s="405"/>
      <c r="RSF74" s="405"/>
      <c r="RSG74" s="405"/>
      <c r="RSH74" s="405"/>
      <c r="RSI74" s="405"/>
      <c r="RSJ74" s="405"/>
      <c r="RSK74" s="405"/>
      <c r="RSL74" s="405"/>
      <c r="RSM74" s="405"/>
      <c r="RSN74" s="405"/>
      <c r="RSO74" s="405"/>
      <c r="RSP74" s="405"/>
      <c r="RSQ74" s="405"/>
      <c r="RSR74" s="405"/>
      <c r="RSS74" s="405"/>
      <c r="RST74" s="405"/>
      <c r="RSU74" s="405"/>
      <c r="RSV74" s="405"/>
      <c r="RSW74" s="405"/>
      <c r="RSX74" s="405"/>
      <c r="RSY74" s="405"/>
      <c r="RSZ74" s="405"/>
      <c r="RTA74" s="405"/>
      <c r="RTB74" s="405"/>
      <c r="RTC74" s="405"/>
      <c r="RTD74" s="405"/>
      <c r="RTE74" s="405"/>
      <c r="RTF74" s="405"/>
      <c r="RTG74" s="405"/>
      <c r="RTH74" s="405"/>
      <c r="RTI74" s="405"/>
      <c r="RTJ74" s="405"/>
      <c r="RTK74" s="405"/>
      <c r="RTL74" s="405"/>
      <c r="RTM74" s="405"/>
      <c r="RTN74" s="405"/>
      <c r="RTO74" s="405"/>
      <c r="RTP74" s="405"/>
      <c r="RTQ74" s="405"/>
      <c r="RTR74" s="405"/>
      <c r="RTS74" s="405"/>
      <c r="RTT74" s="405"/>
      <c r="RTU74" s="405"/>
      <c r="RTV74" s="405"/>
      <c r="RTW74" s="405"/>
      <c r="RTX74" s="405"/>
      <c r="RTY74" s="405"/>
      <c r="RTZ74" s="405"/>
      <c r="RUA74" s="405"/>
      <c r="RUB74" s="405"/>
      <c r="RUC74" s="405"/>
      <c r="RUD74" s="405"/>
      <c r="RUE74" s="405"/>
      <c r="RUF74" s="405"/>
      <c r="RUG74" s="405"/>
      <c r="RUH74" s="405"/>
      <c r="RUI74" s="405"/>
      <c r="RUJ74" s="405"/>
      <c r="RUK74" s="405"/>
      <c r="RUL74" s="405"/>
      <c r="RUM74" s="405"/>
      <c r="RUN74" s="405"/>
      <c r="RUO74" s="405"/>
      <c r="RUP74" s="405"/>
      <c r="RUQ74" s="405"/>
      <c r="RUR74" s="405"/>
      <c r="RUS74" s="405"/>
      <c r="RUT74" s="405"/>
      <c r="RUU74" s="405"/>
      <c r="RUV74" s="405"/>
      <c r="RUW74" s="405"/>
      <c r="RUX74" s="405"/>
      <c r="RUY74" s="405"/>
      <c r="RUZ74" s="405"/>
      <c r="RVA74" s="405"/>
      <c r="RVB74" s="405"/>
      <c r="RVC74" s="405"/>
      <c r="RVD74" s="405"/>
      <c r="RVE74" s="405"/>
      <c r="RVF74" s="405"/>
      <c r="RVG74" s="405"/>
      <c r="RVH74" s="405"/>
      <c r="RVI74" s="405"/>
      <c r="RVJ74" s="405"/>
      <c r="RVK74" s="405"/>
      <c r="RVL74" s="405"/>
      <c r="RVM74" s="405"/>
      <c r="RVN74" s="405"/>
      <c r="RVO74" s="405"/>
      <c r="RVP74" s="405"/>
      <c r="RVQ74" s="405"/>
      <c r="RVR74" s="405"/>
      <c r="RVS74" s="405"/>
      <c r="RVT74" s="405"/>
      <c r="RVU74" s="405"/>
      <c r="RVV74" s="405"/>
      <c r="RVW74" s="405"/>
      <c r="RVX74" s="405"/>
      <c r="RVY74" s="405"/>
      <c r="RVZ74" s="405"/>
      <c r="RWA74" s="405"/>
      <c r="RWB74" s="405"/>
      <c r="RWC74" s="405"/>
      <c r="RWD74" s="405"/>
      <c r="RWE74" s="405"/>
      <c r="RWF74" s="405"/>
      <c r="RWG74" s="405"/>
      <c r="RWH74" s="405"/>
      <c r="RWI74" s="405"/>
      <c r="RWJ74" s="405"/>
      <c r="RWK74" s="405"/>
      <c r="RWL74" s="405"/>
      <c r="RWM74" s="405"/>
      <c r="RWN74" s="405"/>
      <c r="RWO74" s="405"/>
      <c r="RWP74" s="405"/>
      <c r="RWQ74" s="405"/>
      <c r="RWR74" s="405"/>
      <c r="RWS74" s="405"/>
      <c r="RWT74" s="405"/>
      <c r="RWU74" s="405"/>
      <c r="RWV74" s="405"/>
      <c r="RWW74" s="405"/>
      <c r="RWX74" s="405"/>
      <c r="RWY74" s="405"/>
      <c r="RWZ74" s="405"/>
      <c r="RXA74" s="405"/>
      <c r="RXB74" s="405"/>
      <c r="RXC74" s="405"/>
      <c r="RXD74" s="405"/>
      <c r="RXE74" s="405"/>
      <c r="RXF74" s="405"/>
      <c r="RXG74" s="405"/>
      <c r="RXH74" s="405"/>
      <c r="RXI74" s="405"/>
      <c r="RXJ74" s="405"/>
      <c r="RXK74" s="405"/>
      <c r="RXL74" s="405"/>
      <c r="RXM74" s="405"/>
      <c r="RXN74" s="405"/>
      <c r="RXO74" s="405"/>
      <c r="RXP74" s="405"/>
      <c r="RXQ74" s="405"/>
      <c r="RXR74" s="405"/>
      <c r="RXS74" s="405"/>
      <c r="RXT74" s="405"/>
      <c r="RXU74" s="405"/>
      <c r="RXV74" s="405"/>
      <c r="RXW74" s="405"/>
      <c r="RXX74" s="405"/>
      <c r="RXY74" s="405"/>
      <c r="RXZ74" s="405"/>
      <c r="RYA74" s="405"/>
      <c r="RYB74" s="405"/>
      <c r="RYC74" s="405"/>
      <c r="RYD74" s="405"/>
      <c r="RYE74" s="405"/>
      <c r="RYF74" s="405"/>
      <c r="RYG74" s="405"/>
      <c r="RYH74" s="405"/>
      <c r="RYI74" s="405"/>
      <c r="RYJ74" s="405"/>
      <c r="RYK74" s="405"/>
      <c r="RYL74" s="405"/>
      <c r="RYM74" s="405"/>
      <c r="RYN74" s="405"/>
      <c r="RYO74" s="405"/>
      <c r="RYP74" s="405"/>
      <c r="RYQ74" s="405"/>
      <c r="RYR74" s="405"/>
      <c r="RYS74" s="405"/>
      <c r="RYT74" s="405"/>
      <c r="RYU74" s="405"/>
      <c r="RYV74" s="405"/>
      <c r="RYW74" s="405"/>
      <c r="RYX74" s="405"/>
      <c r="RYY74" s="405"/>
      <c r="RYZ74" s="405"/>
      <c r="RZA74" s="405"/>
      <c r="RZB74" s="405"/>
      <c r="RZC74" s="405"/>
      <c r="RZD74" s="405"/>
      <c r="RZE74" s="405"/>
      <c r="RZF74" s="405"/>
      <c r="RZG74" s="405"/>
      <c r="RZH74" s="405"/>
      <c r="RZI74" s="405"/>
      <c r="RZJ74" s="405"/>
      <c r="RZK74" s="405"/>
      <c r="RZL74" s="405"/>
      <c r="RZM74" s="405"/>
      <c r="RZN74" s="405"/>
      <c r="RZO74" s="405"/>
      <c r="RZP74" s="405"/>
      <c r="RZQ74" s="405"/>
      <c r="RZR74" s="405"/>
      <c r="RZS74" s="405"/>
      <c r="RZT74" s="405"/>
      <c r="RZU74" s="405"/>
      <c r="RZV74" s="405"/>
      <c r="RZW74" s="405"/>
      <c r="RZX74" s="405"/>
      <c r="RZY74" s="405"/>
      <c r="RZZ74" s="405"/>
      <c r="SAA74" s="405"/>
      <c r="SAB74" s="405"/>
      <c r="SAC74" s="405"/>
      <c r="SAD74" s="405"/>
      <c r="SAE74" s="405"/>
      <c r="SAF74" s="405"/>
      <c r="SAG74" s="405"/>
      <c r="SAH74" s="405"/>
      <c r="SAI74" s="405"/>
      <c r="SAJ74" s="405"/>
      <c r="SAK74" s="405"/>
      <c r="SAL74" s="405"/>
      <c r="SAM74" s="405"/>
      <c r="SAN74" s="405"/>
      <c r="SAO74" s="405"/>
      <c r="SAP74" s="405"/>
      <c r="SAQ74" s="405"/>
      <c r="SAR74" s="405"/>
      <c r="SAS74" s="405"/>
      <c r="SAT74" s="405"/>
      <c r="SAU74" s="405"/>
      <c r="SAV74" s="405"/>
      <c r="SAW74" s="405"/>
      <c r="SAX74" s="405"/>
      <c r="SAY74" s="405"/>
      <c r="SAZ74" s="405"/>
      <c r="SBA74" s="405"/>
      <c r="SBB74" s="405"/>
      <c r="SBC74" s="405"/>
      <c r="SBD74" s="405"/>
      <c r="SBE74" s="405"/>
      <c r="SBF74" s="405"/>
      <c r="SBG74" s="405"/>
      <c r="SBH74" s="405"/>
      <c r="SBI74" s="405"/>
      <c r="SBJ74" s="405"/>
      <c r="SBK74" s="405"/>
      <c r="SBL74" s="405"/>
      <c r="SBM74" s="405"/>
      <c r="SBN74" s="405"/>
      <c r="SBO74" s="405"/>
      <c r="SBP74" s="405"/>
      <c r="SBQ74" s="405"/>
      <c r="SBR74" s="405"/>
      <c r="SBS74" s="405"/>
      <c r="SBT74" s="405"/>
      <c r="SBU74" s="405"/>
      <c r="SBV74" s="405"/>
      <c r="SBW74" s="405"/>
      <c r="SBX74" s="405"/>
      <c r="SBY74" s="405"/>
      <c r="SBZ74" s="405"/>
      <c r="SCA74" s="405"/>
      <c r="SCB74" s="405"/>
      <c r="SCC74" s="405"/>
      <c r="SCD74" s="405"/>
      <c r="SCE74" s="405"/>
      <c r="SCF74" s="405"/>
      <c r="SCG74" s="405"/>
      <c r="SCH74" s="405"/>
      <c r="SCI74" s="405"/>
      <c r="SCJ74" s="405"/>
      <c r="SCK74" s="405"/>
      <c r="SCL74" s="405"/>
      <c r="SCM74" s="405"/>
      <c r="SCN74" s="405"/>
      <c r="SCO74" s="405"/>
      <c r="SCP74" s="405"/>
      <c r="SCQ74" s="405"/>
      <c r="SCR74" s="405"/>
      <c r="SCS74" s="405"/>
      <c r="SCT74" s="405"/>
      <c r="SCU74" s="405"/>
      <c r="SCV74" s="405"/>
      <c r="SCW74" s="405"/>
      <c r="SCX74" s="405"/>
      <c r="SCY74" s="405"/>
      <c r="SCZ74" s="405"/>
      <c r="SDA74" s="405"/>
      <c r="SDB74" s="405"/>
      <c r="SDC74" s="405"/>
      <c r="SDD74" s="405"/>
      <c r="SDE74" s="405"/>
      <c r="SDF74" s="405"/>
      <c r="SDG74" s="405"/>
      <c r="SDH74" s="405"/>
      <c r="SDI74" s="405"/>
      <c r="SDJ74" s="405"/>
      <c r="SDK74" s="405"/>
      <c r="SDL74" s="405"/>
      <c r="SDM74" s="405"/>
      <c r="SDN74" s="405"/>
      <c r="SDO74" s="405"/>
      <c r="SDP74" s="405"/>
      <c r="SDQ74" s="405"/>
      <c r="SDR74" s="405"/>
      <c r="SDS74" s="405"/>
      <c r="SDT74" s="405"/>
      <c r="SDU74" s="405"/>
      <c r="SDV74" s="405"/>
      <c r="SDW74" s="405"/>
      <c r="SDX74" s="405"/>
      <c r="SDY74" s="405"/>
      <c r="SDZ74" s="405"/>
      <c r="SEA74" s="405"/>
      <c r="SEB74" s="405"/>
      <c r="SEC74" s="405"/>
      <c r="SED74" s="405"/>
      <c r="SEE74" s="405"/>
      <c r="SEF74" s="405"/>
      <c r="SEG74" s="405"/>
      <c r="SEH74" s="405"/>
      <c r="SEI74" s="405"/>
      <c r="SEJ74" s="405"/>
      <c r="SEK74" s="405"/>
      <c r="SEL74" s="405"/>
      <c r="SEM74" s="405"/>
      <c r="SEN74" s="405"/>
      <c r="SEO74" s="405"/>
      <c r="SEP74" s="405"/>
      <c r="SEQ74" s="405"/>
      <c r="SER74" s="405"/>
      <c r="SES74" s="405"/>
      <c r="SET74" s="405"/>
      <c r="SEU74" s="405"/>
      <c r="SEV74" s="405"/>
      <c r="SEW74" s="405"/>
      <c r="SEX74" s="405"/>
      <c r="SEY74" s="405"/>
      <c r="SEZ74" s="405"/>
      <c r="SFA74" s="405"/>
      <c r="SFB74" s="405"/>
      <c r="SFC74" s="405"/>
      <c r="SFD74" s="405"/>
      <c r="SFE74" s="405"/>
      <c r="SFF74" s="405"/>
      <c r="SFG74" s="405"/>
      <c r="SFH74" s="405"/>
      <c r="SFI74" s="405"/>
      <c r="SFJ74" s="405"/>
      <c r="SFK74" s="405"/>
      <c r="SFL74" s="405"/>
      <c r="SFM74" s="405"/>
      <c r="SFN74" s="405"/>
      <c r="SFO74" s="405"/>
      <c r="SFP74" s="405"/>
      <c r="SFQ74" s="405"/>
      <c r="SFR74" s="405"/>
      <c r="SFS74" s="405"/>
      <c r="SFT74" s="405"/>
      <c r="SFU74" s="405"/>
      <c r="SFV74" s="405"/>
      <c r="SFW74" s="405"/>
      <c r="SFX74" s="405"/>
      <c r="SFY74" s="405"/>
      <c r="SFZ74" s="405"/>
      <c r="SGA74" s="405"/>
      <c r="SGB74" s="405"/>
      <c r="SGC74" s="405"/>
      <c r="SGD74" s="405"/>
      <c r="SGE74" s="405"/>
      <c r="SGF74" s="405"/>
      <c r="SGG74" s="405"/>
      <c r="SGH74" s="405"/>
      <c r="SGI74" s="405"/>
      <c r="SGJ74" s="405"/>
      <c r="SGK74" s="405"/>
      <c r="SGL74" s="405"/>
      <c r="SGM74" s="405"/>
      <c r="SGN74" s="405"/>
      <c r="SGO74" s="405"/>
      <c r="SGP74" s="405"/>
      <c r="SGQ74" s="405"/>
      <c r="SGR74" s="405"/>
      <c r="SGS74" s="405"/>
      <c r="SGT74" s="405"/>
      <c r="SGU74" s="405"/>
      <c r="SGV74" s="405"/>
      <c r="SGW74" s="405"/>
      <c r="SGX74" s="405"/>
      <c r="SGY74" s="405"/>
      <c r="SGZ74" s="405"/>
      <c r="SHA74" s="405"/>
      <c r="SHB74" s="405"/>
      <c r="SHC74" s="405"/>
      <c r="SHD74" s="405"/>
      <c r="SHE74" s="405"/>
      <c r="SHF74" s="405"/>
      <c r="SHG74" s="405"/>
      <c r="SHH74" s="405"/>
      <c r="SHI74" s="405"/>
      <c r="SHJ74" s="405"/>
      <c r="SHK74" s="405"/>
      <c r="SHL74" s="405"/>
      <c r="SHM74" s="405"/>
      <c r="SHN74" s="405"/>
      <c r="SHO74" s="405"/>
      <c r="SHP74" s="405"/>
      <c r="SHQ74" s="405"/>
      <c r="SHR74" s="405"/>
      <c r="SHS74" s="405"/>
      <c r="SHT74" s="405"/>
      <c r="SHU74" s="405"/>
      <c r="SHV74" s="405"/>
      <c r="SHW74" s="405"/>
      <c r="SHX74" s="405"/>
      <c r="SHY74" s="405"/>
      <c r="SHZ74" s="405"/>
      <c r="SIA74" s="405"/>
      <c r="SIB74" s="405"/>
      <c r="SIC74" s="405"/>
      <c r="SID74" s="405"/>
      <c r="SIE74" s="405"/>
      <c r="SIF74" s="405"/>
      <c r="SIG74" s="405"/>
      <c r="SIH74" s="405"/>
      <c r="SII74" s="405"/>
      <c r="SIJ74" s="405"/>
      <c r="SIK74" s="405"/>
      <c r="SIL74" s="405"/>
      <c r="SIM74" s="405"/>
      <c r="SIN74" s="405"/>
      <c r="SIO74" s="405"/>
      <c r="SIP74" s="405"/>
      <c r="SIQ74" s="405"/>
      <c r="SIR74" s="405"/>
      <c r="SIS74" s="405"/>
      <c r="SIT74" s="405"/>
      <c r="SIU74" s="405"/>
      <c r="SIV74" s="405"/>
      <c r="SIW74" s="405"/>
      <c r="SIX74" s="405"/>
      <c r="SIY74" s="405"/>
      <c r="SIZ74" s="405"/>
      <c r="SJA74" s="405"/>
      <c r="SJB74" s="405"/>
      <c r="SJC74" s="405"/>
      <c r="SJD74" s="405"/>
      <c r="SJE74" s="405"/>
      <c r="SJF74" s="405"/>
      <c r="SJG74" s="405"/>
      <c r="SJH74" s="405"/>
      <c r="SJI74" s="405"/>
      <c r="SJJ74" s="405"/>
      <c r="SJK74" s="405"/>
      <c r="SJL74" s="405"/>
      <c r="SJM74" s="405"/>
      <c r="SJN74" s="405"/>
      <c r="SJO74" s="405"/>
      <c r="SJP74" s="405"/>
      <c r="SJQ74" s="405"/>
      <c r="SJR74" s="405"/>
      <c r="SJS74" s="405"/>
      <c r="SJT74" s="405"/>
      <c r="SJU74" s="405"/>
      <c r="SJV74" s="405"/>
      <c r="SJW74" s="405"/>
      <c r="SJX74" s="405"/>
      <c r="SJY74" s="405"/>
      <c r="SJZ74" s="405"/>
      <c r="SKA74" s="405"/>
      <c r="SKB74" s="405"/>
      <c r="SKC74" s="405"/>
      <c r="SKD74" s="405"/>
      <c r="SKE74" s="405"/>
      <c r="SKF74" s="405"/>
      <c r="SKG74" s="405"/>
      <c r="SKH74" s="405"/>
      <c r="SKI74" s="405"/>
      <c r="SKJ74" s="405"/>
      <c r="SKK74" s="405"/>
      <c r="SKL74" s="405"/>
      <c r="SKM74" s="405"/>
      <c r="SKN74" s="405"/>
      <c r="SKO74" s="405"/>
      <c r="SKP74" s="405"/>
      <c r="SKQ74" s="405"/>
      <c r="SKR74" s="405"/>
      <c r="SKS74" s="405"/>
      <c r="SKT74" s="405"/>
      <c r="SKU74" s="405"/>
      <c r="SKV74" s="405"/>
      <c r="SKW74" s="405"/>
      <c r="SKX74" s="405"/>
      <c r="SKY74" s="405"/>
      <c r="SKZ74" s="405"/>
      <c r="SLA74" s="405"/>
      <c r="SLB74" s="405"/>
      <c r="SLC74" s="405"/>
      <c r="SLD74" s="405"/>
      <c r="SLE74" s="405"/>
      <c r="SLF74" s="405"/>
      <c r="SLG74" s="405"/>
      <c r="SLH74" s="405"/>
      <c r="SLI74" s="405"/>
      <c r="SLJ74" s="405"/>
      <c r="SLK74" s="405"/>
      <c r="SLL74" s="405"/>
      <c r="SLM74" s="405"/>
      <c r="SLN74" s="405"/>
      <c r="SLO74" s="405"/>
      <c r="SLP74" s="405"/>
      <c r="SLQ74" s="405"/>
      <c r="SLR74" s="405"/>
      <c r="SLS74" s="405"/>
      <c r="SLT74" s="405"/>
      <c r="SLU74" s="405"/>
      <c r="SLV74" s="405"/>
      <c r="SLW74" s="405"/>
      <c r="SLX74" s="405"/>
      <c r="SLY74" s="405"/>
      <c r="SLZ74" s="405"/>
      <c r="SMA74" s="405"/>
      <c r="SMB74" s="405"/>
      <c r="SMC74" s="405"/>
      <c r="SMD74" s="405"/>
      <c r="SME74" s="405"/>
      <c r="SMF74" s="405"/>
      <c r="SMG74" s="405"/>
      <c r="SMH74" s="405"/>
      <c r="SMI74" s="405"/>
      <c r="SMJ74" s="405"/>
      <c r="SMK74" s="405"/>
      <c r="SML74" s="405"/>
      <c r="SMM74" s="405"/>
      <c r="SMN74" s="405"/>
      <c r="SMO74" s="405"/>
      <c r="SMP74" s="405"/>
      <c r="SMQ74" s="405"/>
      <c r="SMR74" s="405"/>
      <c r="SMS74" s="405"/>
      <c r="SMT74" s="405"/>
      <c r="SMU74" s="405"/>
      <c r="SMV74" s="405"/>
      <c r="SMW74" s="405"/>
      <c r="SMX74" s="405"/>
      <c r="SMY74" s="405"/>
      <c r="SMZ74" s="405"/>
      <c r="SNA74" s="405"/>
      <c r="SNB74" s="405"/>
      <c r="SNC74" s="405"/>
      <c r="SND74" s="405"/>
      <c r="SNE74" s="405"/>
      <c r="SNF74" s="405"/>
      <c r="SNG74" s="405"/>
      <c r="SNH74" s="405"/>
      <c r="SNI74" s="405"/>
      <c r="SNJ74" s="405"/>
      <c r="SNK74" s="405"/>
      <c r="SNL74" s="405"/>
      <c r="SNM74" s="405"/>
      <c r="SNN74" s="405"/>
      <c r="SNO74" s="405"/>
      <c r="SNP74" s="405"/>
      <c r="SNQ74" s="405"/>
      <c r="SNR74" s="405"/>
      <c r="SNS74" s="405"/>
      <c r="SNT74" s="405"/>
      <c r="SNU74" s="405"/>
      <c r="SNV74" s="405"/>
      <c r="SNW74" s="405"/>
      <c r="SNX74" s="405"/>
      <c r="SNY74" s="405"/>
      <c r="SNZ74" s="405"/>
      <c r="SOA74" s="405"/>
      <c r="SOB74" s="405"/>
      <c r="SOC74" s="405"/>
      <c r="SOD74" s="405"/>
      <c r="SOE74" s="405"/>
      <c r="SOF74" s="405"/>
      <c r="SOG74" s="405"/>
      <c r="SOH74" s="405"/>
      <c r="SOI74" s="405"/>
      <c r="SOJ74" s="405"/>
      <c r="SOK74" s="405"/>
      <c r="SOL74" s="405"/>
      <c r="SOM74" s="405"/>
      <c r="SON74" s="405"/>
      <c r="SOO74" s="405"/>
      <c r="SOP74" s="405"/>
      <c r="SOQ74" s="405"/>
      <c r="SOR74" s="405"/>
      <c r="SOS74" s="405"/>
      <c r="SOT74" s="405"/>
      <c r="SOU74" s="405"/>
      <c r="SOV74" s="405"/>
      <c r="SOW74" s="405"/>
      <c r="SOX74" s="405"/>
      <c r="SOY74" s="405"/>
      <c r="SOZ74" s="405"/>
      <c r="SPA74" s="405"/>
      <c r="SPB74" s="405"/>
      <c r="SPC74" s="405"/>
      <c r="SPD74" s="405"/>
      <c r="SPE74" s="405"/>
      <c r="SPF74" s="405"/>
      <c r="SPG74" s="405"/>
      <c r="SPH74" s="405"/>
      <c r="SPI74" s="405"/>
      <c r="SPJ74" s="405"/>
      <c r="SPK74" s="405"/>
      <c r="SPL74" s="405"/>
      <c r="SPM74" s="405"/>
      <c r="SPN74" s="405"/>
      <c r="SPO74" s="405"/>
      <c r="SPP74" s="405"/>
      <c r="SPQ74" s="405"/>
      <c r="SPR74" s="405"/>
      <c r="SPS74" s="405"/>
      <c r="SPT74" s="405"/>
      <c r="SPU74" s="405"/>
      <c r="SPV74" s="405"/>
      <c r="SPW74" s="405"/>
      <c r="SPX74" s="405"/>
      <c r="SPY74" s="405"/>
      <c r="SPZ74" s="405"/>
      <c r="SQA74" s="405"/>
      <c r="SQB74" s="405"/>
      <c r="SQC74" s="405"/>
      <c r="SQD74" s="405"/>
      <c r="SQE74" s="405"/>
      <c r="SQF74" s="405"/>
      <c r="SQG74" s="405"/>
      <c r="SQH74" s="405"/>
      <c r="SQI74" s="405"/>
      <c r="SQJ74" s="405"/>
      <c r="SQK74" s="405"/>
      <c r="SQL74" s="405"/>
      <c r="SQM74" s="405"/>
      <c r="SQN74" s="405"/>
      <c r="SQO74" s="405"/>
      <c r="SQP74" s="405"/>
      <c r="SQQ74" s="405"/>
      <c r="SQR74" s="405"/>
      <c r="SQS74" s="405"/>
      <c r="SQT74" s="405"/>
      <c r="SQU74" s="405"/>
      <c r="SQV74" s="405"/>
      <c r="SQW74" s="405"/>
      <c r="SQX74" s="405"/>
      <c r="SQY74" s="405"/>
      <c r="SQZ74" s="405"/>
      <c r="SRA74" s="405"/>
      <c r="SRB74" s="405"/>
      <c r="SRC74" s="405"/>
      <c r="SRD74" s="405"/>
      <c r="SRE74" s="405"/>
      <c r="SRF74" s="405"/>
      <c r="SRG74" s="405"/>
      <c r="SRH74" s="405"/>
      <c r="SRI74" s="405"/>
      <c r="SRJ74" s="405"/>
      <c r="SRK74" s="405"/>
      <c r="SRL74" s="405"/>
      <c r="SRM74" s="405"/>
      <c r="SRN74" s="405"/>
      <c r="SRO74" s="405"/>
      <c r="SRP74" s="405"/>
      <c r="SRQ74" s="405"/>
      <c r="SRR74" s="405"/>
      <c r="SRS74" s="405"/>
      <c r="SRT74" s="405"/>
      <c r="SRU74" s="405"/>
      <c r="SRV74" s="405"/>
      <c r="SRW74" s="405"/>
      <c r="SRX74" s="405"/>
      <c r="SRY74" s="405"/>
      <c r="SRZ74" s="405"/>
      <c r="SSA74" s="405"/>
      <c r="SSB74" s="405"/>
      <c r="SSC74" s="405"/>
      <c r="SSD74" s="405"/>
      <c r="SSE74" s="405"/>
      <c r="SSF74" s="405"/>
      <c r="SSG74" s="405"/>
      <c r="SSH74" s="405"/>
      <c r="SSI74" s="405"/>
      <c r="SSJ74" s="405"/>
      <c r="SSK74" s="405"/>
      <c r="SSL74" s="405"/>
      <c r="SSM74" s="405"/>
      <c r="SSN74" s="405"/>
      <c r="SSO74" s="405"/>
      <c r="SSP74" s="405"/>
      <c r="SSQ74" s="405"/>
      <c r="SSR74" s="405"/>
      <c r="SSS74" s="405"/>
      <c r="SST74" s="405"/>
      <c r="SSU74" s="405"/>
      <c r="SSV74" s="405"/>
      <c r="SSW74" s="405"/>
      <c r="SSX74" s="405"/>
      <c r="SSY74" s="405"/>
      <c r="SSZ74" s="405"/>
      <c r="STA74" s="405"/>
      <c r="STB74" s="405"/>
      <c r="STC74" s="405"/>
      <c r="STD74" s="405"/>
      <c r="STE74" s="405"/>
      <c r="STF74" s="405"/>
      <c r="STG74" s="405"/>
      <c r="STH74" s="405"/>
      <c r="STI74" s="405"/>
      <c r="STJ74" s="405"/>
      <c r="STK74" s="405"/>
      <c r="STL74" s="405"/>
      <c r="STM74" s="405"/>
      <c r="STN74" s="405"/>
      <c r="STO74" s="405"/>
      <c r="STP74" s="405"/>
      <c r="STQ74" s="405"/>
      <c r="STR74" s="405"/>
      <c r="STS74" s="405"/>
      <c r="STT74" s="405"/>
      <c r="STU74" s="405"/>
      <c r="STV74" s="405"/>
      <c r="STW74" s="405"/>
      <c r="STX74" s="405"/>
      <c r="STY74" s="405"/>
      <c r="STZ74" s="405"/>
      <c r="SUA74" s="405"/>
      <c r="SUB74" s="405"/>
      <c r="SUC74" s="405"/>
      <c r="SUD74" s="405"/>
      <c r="SUE74" s="405"/>
      <c r="SUF74" s="405"/>
      <c r="SUG74" s="405"/>
      <c r="SUH74" s="405"/>
      <c r="SUI74" s="405"/>
      <c r="SUJ74" s="405"/>
      <c r="SUK74" s="405"/>
      <c r="SUL74" s="405"/>
      <c r="SUM74" s="405"/>
      <c r="SUN74" s="405"/>
      <c r="SUO74" s="405"/>
      <c r="SUP74" s="405"/>
      <c r="SUQ74" s="405"/>
      <c r="SUR74" s="405"/>
      <c r="SUS74" s="405"/>
      <c r="SUT74" s="405"/>
      <c r="SUU74" s="405"/>
      <c r="SUV74" s="405"/>
      <c r="SUW74" s="405"/>
      <c r="SUX74" s="405"/>
      <c r="SUY74" s="405"/>
      <c r="SUZ74" s="405"/>
      <c r="SVA74" s="405"/>
      <c r="SVB74" s="405"/>
      <c r="SVC74" s="405"/>
      <c r="SVD74" s="405"/>
      <c r="SVE74" s="405"/>
      <c r="SVF74" s="405"/>
      <c r="SVG74" s="405"/>
      <c r="SVH74" s="405"/>
      <c r="SVI74" s="405"/>
      <c r="SVJ74" s="405"/>
      <c r="SVK74" s="405"/>
      <c r="SVL74" s="405"/>
      <c r="SVM74" s="405"/>
      <c r="SVN74" s="405"/>
      <c r="SVO74" s="405"/>
      <c r="SVP74" s="405"/>
      <c r="SVQ74" s="405"/>
      <c r="SVR74" s="405"/>
      <c r="SVS74" s="405"/>
      <c r="SVT74" s="405"/>
      <c r="SVU74" s="405"/>
      <c r="SVV74" s="405"/>
      <c r="SVW74" s="405"/>
      <c r="SVX74" s="405"/>
      <c r="SVY74" s="405"/>
      <c r="SVZ74" s="405"/>
      <c r="SWA74" s="405"/>
      <c r="SWB74" s="405"/>
      <c r="SWC74" s="405"/>
      <c r="SWD74" s="405"/>
      <c r="SWE74" s="405"/>
      <c r="SWF74" s="405"/>
      <c r="SWG74" s="405"/>
      <c r="SWH74" s="405"/>
      <c r="SWI74" s="405"/>
      <c r="SWJ74" s="405"/>
      <c r="SWK74" s="405"/>
      <c r="SWL74" s="405"/>
      <c r="SWM74" s="405"/>
      <c r="SWN74" s="405"/>
      <c r="SWO74" s="405"/>
      <c r="SWP74" s="405"/>
      <c r="SWQ74" s="405"/>
      <c r="SWR74" s="405"/>
      <c r="SWS74" s="405"/>
      <c r="SWT74" s="405"/>
      <c r="SWU74" s="405"/>
      <c r="SWV74" s="405"/>
      <c r="SWW74" s="405"/>
      <c r="SWX74" s="405"/>
      <c r="SWY74" s="405"/>
      <c r="SWZ74" s="405"/>
      <c r="SXA74" s="405"/>
      <c r="SXB74" s="405"/>
      <c r="SXC74" s="405"/>
      <c r="SXD74" s="405"/>
      <c r="SXE74" s="405"/>
      <c r="SXF74" s="405"/>
      <c r="SXG74" s="405"/>
      <c r="SXH74" s="405"/>
      <c r="SXI74" s="405"/>
      <c r="SXJ74" s="405"/>
      <c r="SXK74" s="405"/>
      <c r="SXL74" s="405"/>
      <c r="SXM74" s="405"/>
      <c r="SXN74" s="405"/>
      <c r="SXO74" s="405"/>
      <c r="SXP74" s="405"/>
      <c r="SXQ74" s="405"/>
      <c r="SXR74" s="405"/>
      <c r="SXS74" s="405"/>
      <c r="SXT74" s="405"/>
      <c r="SXU74" s="405"/>
      <c r="SXV74" s="405"/>
      <c r="SXW74" s="405"/>
      <c r="SXX74" s="405"/>
      <c r="SXY74" s="405"/>
      <c r="SXZ74" s="405"/>
      <c r="SYA74" s="405"/>
      <c r="SYB74" s="405"/>
      <c r="SYC74" s="405"/>
      <c r="SYD74" s="405"/>
      <c r="SYE74" s="405"/>
      <c r="SYF74" s="405"/>
      <c r="SYG74" s="405"/>
      <c r="SYH74" s="405"/>
      <c r="SYI74" s="405"/>
      <c r="SYJ74" s="405"/>
      <c r="SYK74" s="405"/>
      <c r="SYL74" s="405"/>
      <c r="SYM74" s="405"/>
      <c r="SYN74" s="405"/>
      <c r="SYO74" s="405"/>
      <c r="SYP74" s="405"/>
      <c r="SYQ74" s="405"/>
      <c r="SYR74" s="405"/>
      <c r="SYS74" s="405"/>
      <c r="SYT74" s="405"/>
      <c r="SYU74" s="405"/>
      <c r="SYV74" s="405"/>
      <c r="SYW74" s="405"/>
      <c r="SYX74" s="405"/>
      <c r="SYY74" s="405"/>
      <c r="SYZ74" s="405"/>
      <c r="SZA74" s="405"/>
      <c r="SZB74" s="405"/>
      <c r="SZC74" s="405"/>
      <c r="SZD74" s="405"/>
      <c r="SZE74" s="405"/>
      <c r="SZF74" s="405"/>
      <c r="SZG74" s="405"/>
      <c r="SZH74" s="405"/>
      <c r="SZI74" s="405"/>
      <c r="SZJ74" s="405"/>
      <c r="SZK74" s="405"/>
      <c r="SZL74" s="405"/>
      <c r="SZM74" s="405"/>
      <c r="SZN74" s="405"/>
      <c r="SZO74" s="405"/>
      <c r="SZP74" s="405"/>
      <c r="SZQ74" s="405"/>
      <c r="SZR74" s="405"/>
      <c r="SZS74" s="405"/>
      <c r="SZT74" s="405"/>
      <c r="SZU74" s="405"/>
      <c r="SZV74" s="405"/>
      <c r="SZW74" s="405"/>
      <c r="SZX74" s="405"/>
      <c r="SZY74" s="405"/>
      <c r="SZZ74" s="405"/>
      <c r="TAA74" s="405"/>
      <c r="TAB74" s="405"/>
      <c r="TAC74" s="405"/>
      <c r="TAD74" s="405"/>
      <c r="TAE74" s="405"/>
      <c r="TAF74" s="405"/>
      <c r="TAG74" s="405"/>
      <c r="TAH74" s="405"/>
      <c r="TAI74" s="405"/>
      <c r="TAJ74" s="405"/>
      <c r="TAK74" s="405"/>
      <c r="TAL74" s="405"/>
      <c r="TAM74" s="405"/>
      <c r="TAN74" s="405"/>
      <c r="TAO74" s="405"/>
      <c r="TAP74" s="405"/>
      <c r="TAQ74" s="405"/>
      <c r="TAR74" s="405"/>
      <c r="TAS74" s="405"/>
      <c r="TAT74" s="405"/>
      <c r="TAU74" s="405"/>
      <c r="TAV74" s="405"/>
      <c r="TAW74" s="405"/>
      <c r="TAX74" s="405"/>
      <c r="TAY74" s="405"/>
      <c r="TAZ74" s="405"/>
      <c r="TBA74" s="405"/>
      <c r="TBB74" s="405"/>
      <c r="TBC74" s="405"/>
      <c r="TBD74" s="405"/>
      <c r="TBE74" s="405"/>
      <c r="TBF74" s="405"/>
      <c r="TBG74" s="405"/>
      <c r="TBH74" s="405"/>
      <c r="TBI74" s="405"/>
      <c r="TBJ74" s="405"/>
      <c r="TBK74" s="405"/>
      <c r="TBL74" s="405"/>
      <c r="TBM74" s="405"/>
      <c r="TBN74" s="405"/>
      <c r="TBO74" s="405"/>
      <c r="TBP74" s="405"/>
      <c r="TBQ74" s="405"/>
      <c r="TBR74" s="405"/>
      <c r="TBS74" s="405"/>
      <c r="TBT74" s="405"/>
      <c r="TBU74" s="405"/>
      <c r="TBV74" s="405"/>
      <c r="TBW74" s="405"/>
      <c r="TBX74" s="405"/>
      <c r="TBY74" s="405"/>
      <c r="TBZ74" s="405"/>
      <c r="TCA74" s="405"/>
      <c r="TCB74" s="405"/>
      <c r="TCC74" s="405"/>
      <c r="TCD74" s="405"/>
      <c r="TCE74" s="405"/>
      <c r="TCF74" s="405"/>
      <c r="TCG74" s="405"/>
      <c r="TCH74" s="405"/>
      <c r="TCI74" s="405"/>
      <c r="TCJ74" s="405"/>
      <c r="TCK74" s="405"/>
      <c r="TCL74" s="405"/>
      <c r="TCM74" s="405"/>
      <c r="TCN74" s="405"/>
      <c r="TCO74" s="405"/>
      <c r="TCP74" s="405"/>
      <c r="TCQ74" s="405"/>
      <c r="TCR74" s="405"/>
      <c r="TCS74" s="405"/>
      <c r="TCT74" s="405"/>
      <c r="TCU74" s="405"/>
      <c r="TCV74" s="405"/>
      <c r="TCW74" s="405"/>
      <c r="TCX74" s="405"/>
      <c r="TCY74" s="405"/>
      <c r="TCZ74" s="405"/>
      <c r="TDA74" s="405"/>
      <c r="TDB74" s="405"/>
      <c r="TDC74" s="405"/>
      <c r="TDD74" s="405"/>
      <c r="TDE74" s="405"/>
      <c r="TDF74" s="405"/>
      <c r="TDG74" s="405"/>
      <c r="TDH74" s="405"/>
      <c r="TDI74" s="405"/>
      <c r="TDJ74" s="405"/>
      <c r="TDK74" s="405"/>
      <c r="TDL74" s="405"/>
      <c r="TDM74" s="405"/>
      <c r="TDN74" s="405"/>
      <c r="TDO74" s="405"/>
      <c r="TDP74" s="405"/>
      <c r="TDQ74" s="405"/>
      <c r="TDR74" s="405"/>
      <c r="TDS74" s="405"/>
      <c r="TDT74" s="405"/>
      <c r="TDU74" s="405"/>
      <c r="TDV74" s="405"/>
      <c r="TDW74" s="405"/>
      <c r="TDX74" s="405"/>
      <c r="TDY74" s="405"/>
      <c r="TDZ74" s="405"/>
      <c r="TEA74" s="405"/>
      <c r="TEB74" s="405"/>
      <c r="TEC74" s="405"/>
      <c r="TED74" s="405"/>
      <c r="TEE74" s="405"/>
      <c r="TEF74" s="405"/>
      <c r="TEG74" s="405"/>
      <c r="TEH74" s="405"/>
      <c r="TEI74" s="405"/>
      <c r="TEJ74" s="405"/>
      <c r="TEK74" s="405"/>
      <c r="TEL74" s="405"/>
      <c r="TEM74" s="405"/>
      <c r="TEN74" s="405"/>
      <c r="TEO74" s="405"/>
      <c r="TEP74" s="405"/>
      <c r="TEQ74" s="405"/>
      <c r="TER74" s="405"/>
      <c r="TES74" s="405"/>
      <c r="TET74" s="405"/>
      <c r="TEU74" s="405"/>
      <c r="TEV74" s="405"/>
      <c r="TEW74" s="405"/>
      <c r="TEX74" s="405"/>
      <c r="TEY74" s="405"/>
      <c r="TEZ74" s="405"/>
      <c r="TFA74" s="405"/>
      <c r="TFB74" s="405"/>
      <c r="TFC74" s="405"/>
      <c r="TFD74" s="405"/>
      <c r="TFE74" s="405"/>
      <c r="TFF74" s="405"/>
      <c r="TFG74" s="405"/>
      <c r="TFH74" s="405"/>
      <c r="TFI74" s="405"/>
      <c r="TFJ74" s="405"/>
      <c r="TFK74" s="405"/>
      <c r="TFL74" s="405"/>
      <c r="TFM74" s="405"/>
      <c r="TFN74" s="405"/>
      <c r="TFO74" s="405"/>
      <c r="TFP74" s="405"/>
      <c r="TFQ74" s="405"/>
      <c r="TFR74" s="405"/>
      <c r="TFS74" s="405"/>
      <c r="TFT74" s="405"/>
      <c r="TFU74" s="405"/>
      <c r="TFV74" s="405"/>
      <c r="TFW74" s="405"/>
      <c r="TFX74" s="405"/>
      <c r="TFY74" s="405"/>
      <c r="TFZ74" s="405"/>
      <c r="TGA74" s="405"/>
      <c r="TGB74" s="405"/>
      <c r="TGC74" s="405"/>
      <c r="TGD74" s="405"/>
      <c r="TGE74" s="405"/>
      <c r="TGF74" s="405"/>
      <c r="TGG74" s="405"/>
      <c r="TGH74" s="405"/>
      <c r="TGI74" s="405"/>
      <c r="TGJ74" s="405"/>
      <c r="TGK74" s="405"/>
      <c r="TGL74" s="405"/>
      <c r="TGM74" s="405"/>
      <c r="TGN74" s="405"/>
      <c r="TGO74" s="405"/>
      <c r="TGP74" s="405"/>
      <c r="TGQ74" s="405"/>
      <c r="TGR74" s="405"/>
      <c r="TGS74" s="405"/>
      <c r="TGT74" s="405"/>
      <c r="TGU74" s="405"/>
      <c r="TGV74" s="405"/>
      <c r="TGW74" s="405"/>
      <c r="TGX74" s="405"/>
      <c r="TGY74" s="405"/>
      <c r="TGZ74" s="405"/>
      <c r="THA74" s="405"/>
      <c r="THB74" s="405"/>
      <c r="THC74" s="405"/>
      <c r="THD74" s="405"/>
      <c r="THE74" s="405"/>
      <c r="THF74" s="405"/>
      <c r="THG74" s="405"/>
      <c r="THH74" s="405"/>
      <c r="THI74" s="405"/>
      <c r="THJ74" s="405"/>
      <c r="THK74" s="405"/>
      <c r="THL74" s="405"/>
      <c r="THM74" s="405"/>
      <c r="THN74" s="405"/>
      <c r="THO74" s="405"/>
      <c r="THP74" s="405"/>
      <c r="THQ74" s="405"/>
      <c r="THR74" s="405"/>
      <c r="THS74" s="405"/>
      <c r="THT74" s="405"/>
      <c r="THU74" s="405"/>
      <c r="THV74" s="405"/>
      <c r="THW74" s="405"/>
      <c r="THX74" s="405"/>
      <c r="THY74" s="405"/>
      <c r="THZ74" s="405"/>
      <c r="TIA74" s="405"/>
      <c r="TIB74" s="405"/>
      <c r="TIC74" s="405"/>
      <c r="TID74" s="405"/>
      <c r="TIE74" s="405"/>
      <c r="TIF74" s="405"/>
      <c r="TIG74" s="405"/>
      <c r="TIH74" s="405"/>
      <c r="TII74" s="405"/>
      <c r="TIJ74" s="405"/>
      <c r="TIK74" s="405"/>
      <c r="TIL74" s="405"/>
      <c r="TIM74" s="405"/>
      <c r="TIN74" s="405"/>
      <c r="TIO74" s="405"/>
      <c r="TIP74" s="405"/>
      <c r="TIQ74" s="405"/>
      <c r="TIR74" s="405"/>
      <c r="TIS74" s="405"/>
      <c r="TIT74" s="405"/>
      <c r="TIU74" s="405"/>
      <c r="TIV74" s="405"/>
      <c r="TIW74" s="405"/>
      <c r="TIX74" s="405"/>
      <c r="TIY74" s="405"/>
      <c r="TIZ74" s="405"/>
      <c r="TJA74" s="405"/>
      <c r="TJB74" s="405"/>
      <c r="TJC74" s="405"/>
      <c r="TJD74" s="405"/>
      <c r="TJE74" s="405"/>
      <c r="TJF74" s="405"/>
      <c r="TJG74" s="405"/>
      <c r="TJH74" s="405"/>
      <c r="TJI74" s="405"/>
      <c r="TJJ74" s="405"/>
      <c r="TJK74" s="405"/>
      <c r="TJL74" s="405"/>
      <c r="TJM74" s="405"/>
      <c r="TJN74" s="405"/>
      <c r="TJO74" s="405"/>
      <c r="TJP74" s="405"/>
      <c r="TJQ74" s="405"/>
      <c r="TJR74" s="405"/>
      <c r="TJS74" s="405"/>
      <c r="TJT74" s="405"/>
      <c r="TJU74" s="405"/>
      <c r="TJV74" s="405"/>
      <c r="TJW74" s="405"/>
      <c r="TJX74" s="405"/>
      <c r="TJY74" s="405"/>
      <c r="TJZ74" s="405"/>
      <c r="TKA74" s="405"/>
      <c r="TKB74" s="405"/>
      <c r="TKC74" s="405"/>
      <c r="TKD74" s="405"/>
      <c r="TKE74" s="405"/>
      <c r="TKF74" s="405"/>
      <c r="TKG74" s="405"/>
      <c r="TKH74" s="405"/>
      <c r="TKI74" s="405"/>
      <c r="TKJ74" s="405"/>
      <c r="TKK74" s="405"/>
      <c r="TKL74" s="405"/>
      <c r="TKM74" s="405"/>
      <c r="TKN74" s="405"/>
      <c r="TKO74" s="405"/>
      <c r="TKP74" s="405"/>
      <c r="TKQ74" s="405"/>
      <c r="TKR74" s="405"/>
      <c r="TKS74" s="405"/>
      <c r="TKT74" s="405"/>
      <c r="TKU74" s="405"/>
      <c r="TKV74" s="405"/>
      <c r="TKW74" s="405"/>
      <c r="TKX74" s="405"/>
      <c r="TKY74" s="405"/>
      <c r="TKZ74" s="405"/>
      <c r="TLA74" s="405"/>
      <c r="TLB74" s="405"/>
      <c r="TLC74" s="405"/>
      <c r="TLD74" s="405"/>
      <c r="TLE74" s="405"/>
      <c r="TLF74" s="405"/>
      <c r="TLG74" s="405"/>
      <c r="TLH74" s="405"/>
      <c r="TLI74" s="405"/>
      <c r="TLJ74" s="405"/>
      <c r="TLK74" s="405"/>
      <c r="TLL74" s="405"/>
      <c r="TLM74" s="405"/>
      <c r="TLN74" s="405"/>
      <c r="TLO74" s="405"/>
      <c r="TLP74" s="405"/>
      <c r="TLQ74" s="405"/>
      <c r="TLR74" s="405"/>
      <c r="TLS74" s="405"/>
      <c r="TLT74" s="405"/>
      <c r="TLU74" s="405"/>
      <c r="TLV74" s="405"/>
      <c r="TLW74" s="405"/>
      <c r="TLX74" s="405"/>
      <c r="TLY74" s="405"/>
      <c r="TLZ74" s="405"/>
      <c r="TMA74" s="405"/>
      <c r="TMB74" s="405"/>
      <c r="TMC74" s="405"/>
      <c r="TMD74" s="405"/>
      <c r="TME74" s="405"/>
      <c r="TMF74" s="405"/>
      <c r="TMG74" s="405"/>
      <c r="TMH74" s="405"/>
      <c r="TMI74" s="405"/>
      <c r="TMJ74" s="405"/>
      <c r="TMK74" s="405"/>
      <c r="TML74" s="405"/>
      <c r="TMM74" s="405"/>
      <c r="TMN74" s="405"/>
      <c r="TMO74" s="405"/>
      <c r="TMP74" s="405"/>
      <c r="TMQ74" s="405"/>
      <c r="TMR74" s="405"/>
      <c r="TMS74" s="405"/>
      <c r="TMT74" s="405"/>
      <c r="TMU74" s="405"/>
      <c r="TMV74" s="405"/>
      <c r="TMW74" s="405"/>
      <c r="TMX74" s="405"/>
      <c r="TMY74" s="405"/>
      <c r="TMZ74" s="405"/>
      <c r="TNA74" s="405"/>
      <c r="TNB74" s="405"/>
      <c r="TNC74" s="405"/>
      <c r="TND74" s="405"/>
      <c r="TNE74" s="405"/>
      <c r="TNF74" s="405"/>
      <c r="TNG74" s="405"/>
      <c r="TNH74" s="405"/>
      <c r="TNI74" s="405"/>
      <c r="TNJ74" s="405"/>
      <c r="TNK74" s="405"/>
      <c r="TNL74" s="405"/>
      <c r="TNM74" s="405"/>
      <c r="TNN74" s="405"/>
      <c r="TNO74" s="405"/>
      <c r="TNP74" s="405"/>
      <c r="TNQ74" s="405"/>
      <c r="TNR74" s="405"/>
      <c r="TNS74" s="405"/>
      <c r="TNT74" s="405"/>
      <c r="TNU74" s="405"/>
      <c r="TNV74" s="405"/>
      <c r="TNW74" s="405"/>
      <c r="TNX74" s="405"/>
      <c r="TNY74" s="405"/>
      <c r="TNZ74" s="405"/>
      <c r="TOA74" s="405"/>
      <c r="TOB74" s="405"/>
      <c r="TOC74" s="405"/>
      <c r="TOD74" s="405"/>
      <c r="TOE74" s="405"/>
      <c r="TOF74" s="405"/>
      <c r="TOG74" s="405"/>
      <c r="TOH74" s="405"/>
      <c r="TOI74" s="405"/>
      <c r="TOJ74" s="405"/>
      <c r="TOK74" s="405"/>
      <c r="TOL74" s="405"/>
      <c r="TOM74" s="405"/>
      <c r="TON74" s="405"/>
      <c r="TOO74" s="405"/>
      <c r="TOP74" s="405"/>
      <c r="TOQ74" s="405"/>
      <c r="TOR74" s="405"/>
      <c r="TOS74" s="405"/>
      <c r="TOT74" s="405"/>
      <c r="TOU74" s="405"/>
      <c r="TOV74" s="405"/>
      <c r="TOW74" s="405"/>
      <c r="TOX74" s="405"/>
      <c r="TOY74" s="405"/>
      <c r="TOZ74" s="405"/>
      <c r="TPA74" s="405"/>
      <c r="TPB74" s="405"/>
      <c r="TPC74" s="405"/>
      <c r="TPD74" s="405"/>
      <c r="TPE74" s="405"/>
      <c r="TPF74" s="405"/>
      <c r="TPG74" s="405"/>
      <c r="TPH74" s="405"/>
      <c r="TPI74" s="405"/>
      <c r="TPJ74" s="405"/>
      <c r="TPK74" s="405"/>
      <c r="TPL74" s="405"/>
      <c r="TPM74" s="405"/>
      <c r="TPN74" s="405"/>
      <c r="TPO74" s="405"/>
      <c r="TPP74" s="405"/>
      <c r="TPQ74" s="405"/>
      <c r="TPR74" s="405"/>
      <c r="TPS74" s="405"/>
      <c r="TPT74" s="405"/>
      <c r="TPU74" s="405"/>
      <c r="TPV74" s="405"/>
      <c r="TPW74" s="405"/>
      <c r="TPX74" s="405"/>
      <c r="TPY74" s="405"/>
      <c r="TPZ74" s="405"/>
      <c r="TQA74" s="405"/>
      <c r="TQB74" s="405"/>
      <c r="TQC74" s="405"/>
      <c r="TQD74" s="405"/>
      <c r="TQE74" s="405"/>
      <c r="TQF74" s="405"/>
      <c r="TQG74" s="405"/>
      <c r="TQH74" s="405"/>
      <c r="TQI74" s="405"/>
      <c r="TQJ74" s="405"/>
      <c r="TQK74" s="405"/>
      <c r="TQL74" s="405"/>
      <c r="TQM74" s="405"/>
      <c r="TQN74" s="405"/>
      <c r="TQO74" s="405"/>
      <c r="TQP74" s="405"/>
      <c r="TQQ74" s="405"/>
      <c r="TQR74" s="405"/>
      <c r="TQS74" s="405"/>
      <c r="TQT74" s="405"/>
      <c r="TQU74" s="405"/>
      <c r="TQV74" s="405"/>
      <c r="TQW74" s="405"/>
      <c r="TQX74" s="405"/>
      <c r="TQY74" s="405"/>
      <c r="TQZ74" s="405"/>
      <c r="TRA74" s="405"/>
      <c r="TRB74" s="405"/>
      <c r="TRC74" s="405"/>
      <c r="TRD74" s="405"/>
      <c r="TRE74" s="405"/>
      <c r="TRF74" s="405"/>
      <c r="TRG74" s="405"/>
      <c r="TRH74" s="405"/>
      <c r="TRI74" s="405"/>
      <c r="TRJ74" s="405"/>
      <c r="TRK74" s="405"/>
      <c r="TRL74" s="405"/>
      <c r="TRM74" s="405"/>
      <c r="TRN74" s="405"/>
      <c r="TRO74" s="405"/>
      <c r="TRP74" s="405"/>
      <c r="TRQ74" s="405"/>
      <c r="TRR74" s="405"/>
      <c r="TRS74" s="405"/>
      <c r="TRT74" s="405"/>
      <c r="TRU74" s="405"/>
      <c r="TRV74" s="405"/>
      <c r="TRW74" s="405"/>
      <c r="TRX74" s="405"/>
      <c r="TRY74" s="405"/>
      <c r="TRZ74" s="405"/>
      <c r="TSA74" s="405"/>
      <c r="TSB74" s="405"/>
      <c r="TSC74" s="405"/>
      <c r="TSD74" s="405"/>
      <c r="TSE74" s="405"/>
      <c r="TSF74" s="405"/>
      <c r="TSG74" s="405"/>
      <c r="TSH74" s="405"/>
      <c r="TSI74" s="405"/>
      <c r="TSJ74" s="405"/>
      <c r="TSK74" s="405"/>
      <c r="TSL74" s="405"/>
      <c r="TSM74" s="405"/>
      <c r="TSN74" s="405"/>
      <c r="TSO74" s="405"/>
      <c r="TSP74" s="405"/>
      <c r="TSQ74" s="405"/>
      <c r="TSR74" s="405"/>
      <c r="TSS74" s="405"/>
      <c r="TST74" s="405"/>
      <c r="TSU74" s="405"/>
      <c r="TSV74" s="405"/>
      <c r="TSW74" s="405"/>
      <c r="TSX74" s="405"/>
      <c r="TSY74" s="405"/>
      <c r="TSZ74" s="405"/>
      <c r="TTA74" s="405"/>
      <c r="TTB74" s="405"/>
      <c r="TTC74" s="405"/>
      <c r="TTD74" s="405"/>
      <c r="TTE74" s="405"/>
      <c r="TTF74" s="405"/>
      <c r="TTG74" s="405"/>
      <c r="TTH74" s="405"/>
      <c r="TTI74" s="405"/>
      <c r="TTJ74" s="405"/>
      <c r="TTK74" s="405"/>
      <c r="TTL74" s="405"/>
      <c r="TTM74" s="405"/>
      <c r="TTN74" s="405"/>
      <c r="TTO74" s="405"/>
      <c r="TTP74" s="405"/>
      <c r="TTQ74" s="405"/>
      <c r="TTR74" s="405"/>
      <c r="TTS74" s="405"/>
      <c r="TTT74" s="405"/>
      <c r="TTU74" s="405"/>
      <c r="TTV74" s="405"/>
      <c r="TTW74" s="405"/>
      <c r="TTX74" s="405"/>
      <c r="TTY74" s="405"/>
      <c r="TTZ74" s="405"/>
      <c r="TUA74" s="405"/>
      <c r="TUB74" s="405"/>
      <c r="TUC74" s="405"/>
      <c r="TUD74" s="405"/>
      <c r="TUE74" s="405"/>
      <c r="TUF74" s="405"/>
      <c r="TUG74" s="405"/>
      <c r="TUH74" s="405"/>
      <c r="TUI74" s="405"/>
      <c r="TUJ74" s="405"/>
      <c r="TUK74" s="405"/>
      <c r="TUL74" s="405"/>
      <c r="TUM74" s="405"/>
      <c r="TUN74" s="405"/>
      <c r="TUO74" s="405"/>
      <c r="TUP74" s="405"/>
      <c r="TUQ74" s="405"/>
      <c r="TUR74" s="405"/>
      <c r="TUS74" s="405"/>
      <c r="TUT74" s="405"/>
      <c r="TUU74" s="405"/>
      <c r="TUV74" s="405"/>
      <c r="TUW74" s="405"/>
      <c r="TUX74" s="405"/>
      <c r="TUY74" s="405"/>
      <c r="TUZ74" s="405"/>
      <c r="TVA74" s="405"/>
      <c r="TVB74" s="405"/>
      <c r="TVC74" s="405"/>
      <c r="TVD74" s="405"/>
      <c r="TVE74" s="405"/>
      <c r="TVF74" s="405"/>
      <c r="TVG74" s="405"/>
      <c r="TVH74" s="405"/>
      <c r="TVI74" s="405"/>
      <c r="TVJ74" s="405"/>
      <c r="TVK74" s="405"/>
      <c r="TVL74" s="405"/>
      <c r="TVM74" s="405"/>
      <c r="TVN74" s="405"/>
      <c r="TVO74" s="405"/>
      <c r="TVP74" s="405"/>
      <c r="TVQ74" s="405"/>
      <c r="TVR74" s="405"/>
      <c r="TVS74" s="405"/>
      <c r="TVT74" s="405"/>
      <c r="TVU74" s="405"/>
      <c r="TVV74" s="405"/>
      <c r="TVW74" s="405"/>
      <c r="TVX74" s="405"/>
      <c r="TVY74" s="405"/>
      <c r="TVZ74" s="405"/>
      <c r="TWA74" s="405"/>
      <c r="TWB74" s="405"/>
      <c r="TWC74" s="405"/>
      <c r="TWD74" s="405"/>
      <c r="TWE74" s="405"/>
      <c r="TWF74" s="405"/>
      <c r="TWG74" s="405"/>
      <c r="TWH74" s="405"/>
      <c r="TWI74" s="405"/>
      <c r="TWJ74" s="405"/>
      <c r="TWK74" s="405"/>
      <c r="TWL74" s="405"/>
      <c r="TWM74" s="405"/>
      <c r="TWN74" s="405"/>
      <c r="TWO74" s="405"/>
      <c r="TWP74" s="405"/>
      <c r="TWQ74" s="405"/>
      <c r="TWR74" s="405"/>
      <c r="TWS74" s="405"/>
      <c r="TWT74" s="405"/>
      <c r="TWU74" s="405"/>
      <c r="TWV74" s="405"/>
      <c r="TWW74" s="405"/>
      <c r="TWX74" s="405"/>
      <c r="TWY74" s="405"/>
      <c r="TWZ74" s="405"/>
      <c r="TXA74" s="405"/>
      <c r="TXB74" s="405"/>
      <c r="TXC74" s="405"/>
      <c r="TXD74" s="405"/>
      <c r="TXE74" s="405"/>
      <c r="TXF74" s="405"/>
      <c r="TXG74" s="405"/>
      <c r="TXH74" s="405"/>
      <c r="TXI74" s="405"/>
      <c r="TXJ74" s="405"/>
      <c r="TXK74" s="405"/>
      <c r="TXL74" s="405"/>
      <c r="TXM74" s="405"/>
      <c r="TXN74" s="405"/>
      <c r="TXO74" s="405"/>
      <c r="TXP74" s="405"/>
      <c r="TXQ74" s="405"/>
      <c r="TXR74" s="405"/>
      <c r="TXS74" s="405"/>
      <c r="TXT74" s="405"/>
      <c r="TXU74" s="405"/>
      <c r="TXV74" s="405"/>
      <c r="TXW74" s="405"/>
      <c r="TXX74" s="405"/>
      <c r="TXY74" s="405"/>
      <c r="TXZ74" s="405"/>
      <c r="TYA74" s="405"/>
      <c r="TYB74" s="405"/>
      <c r="TYC74" s="405"/>
      <c r="TYD74" s="405"/>
      <c r="TYE74" s="405"/>
      <c r="TYF74" s="405"/>
      <c r="TYG74" s="405"/>
      <c r="TYH74" s="405"/>
      <c r="TYI74" s="405"/>
      <c r="TYJ74" s="405"/>
      <c r="TYK74" s="405"/>
      <c r="TYL74" s="405"/>
      <c r="TYM74" s="405"/>
      <c r="TYN74" s="405"/>
      <c r="TYO74" s="405"/>
      <c r="TYP74" s="405"/>
      <c r="TYQ74" s="405"/>
      <c r="TYR74" s="405"/>
      <c r="TYS74" s="405"/>
      <c r="TYT74" s="405"/>
      <c r="TYU74" s="405"/>
      <c r="TYV74" s="405"/>
      <c r="TYW74" s="405"/>
      <c r="TYX74" s="405"/>
      <c r="TYY74" s="405"/>
      <c r="TYZ74" s="405"/>
      <c r="TZA74" s="405"/>
      <c r="TZB74" s="405"/>
      <c r="TZC74" s="405"/>
      <c r="TZD74" s="405"/>
      <c r="TZE74" s="405"/>
      <c r="TZF74" s="405"/>
      <c r="TZG74" s="405"/>
      <c r="TZH74" s="405"/>
      <c r="TZI74" s="405"/>
      <c r="TZJ74" s="405"/>
      <c r="TZK74" s="405"/>
      <c r="TZL74" s="405"/>
      <c r="TZM74" s="405"/>
      <c r="TZN74" s="405"/>
      <c r="TZO74" s="405"/>
      <c r="TZP74" s="405"/>
      <c r="TZQ74" s="405"/>
      <c r="TZR74" s="405"/>
      <c r="TZS74" s="405"/>
      <c r="TZT74" s="405"/>
      <c r="TZU74" s="405"/>
      <c r="TZV74" s="405"/>
      <c r="TZW74" s="405"/>
      <c r="TZX74" s="405"/>
      <c r="TZY74" s="405"/>
      <c r="TZZ74" s="405"/>
      <c r="UAA74" s="405"/>
      <c r="UAB74" s="405"/>
      <c r="UAC74" s="405"/>
      <c r="UAD74" s="405"/>
      <c r="UAE74" s="405"/>
      <c r="UAF74" s="405"/>
      <c r="UAG74" s="405"/>
      <c r="UAH74" s="405"/>
      <c r="UAI74" s="405"/>
      <c r="UAJ74" s="405"/>
      <c r="UAK74" s="405"/>
      <c r="UAL74" s="405"/>
      <c r="UAM74" s="405"/>
      <c r="UAN74" s="405"/>
      <c r="UAO74" s="405"/>
      <c r="UAP74" s="405"/>
      <c r="UAQ74" s="405"/>
      <c r="UAR74" s="405"/>
      <c r="UAS74" s="405"/>
      <c r="UAT74" s="405"/>
      <c r="UAU74" s="405"/>
      <c r="UAV74" s="405"/>
      <c r="UAW74" s="405"/>
      <c r="UAX74" s="405"/>
      <c r="UAY74" s="405"/>
      <c r="UAZ74" s="405"/>
      <c r="UBA74" s="405"/>
      <c r="UBB74" s="405"/>
      <c r="UBC74" s="405"/>
      <c r="UBD74" s="405"/>
      <c r="UBE74" s="405"/>
      <c r="UBF74" s="405"/>
      <c r="UBG74" s="405"/>
      <c r="UBH74" s="405"/>
      <c r="UBI74" s="405"/>
      <c r="UBJ74" s="405"/>
      <c r="UBK74" s="405"/>
      <c r="UBL74" s="405"/>
      <c r="UBM74" s="405"/>
      <c r="UBN74" s="405"/>
      <c r="UBO74" s="405"/>
      <c r="UBP74" s="405"/>
      <c r="UBQ74" s="405"/>
      <c r="UBR74" s="405"/>
      <c r="UBS74" s="405"/>
      <c r="UBT74" s="405"/>
      <c r="UBU74" s="405"/>
      <c r="UBV74" s="405"/>
      <c r="UBW74" s="405"/>
      <c r="UBX74" s="405"/>
      <c r="UBY74" s="405"/>
      <c r="UBZ74" s="405"/>
      <c r="UCA74" s="405"/>
      <c r="UCB74" s="405"/>
      <c r="UCC74" s="405"/>
      <c r="UCD74" s="405"/>
      <c r="UCE74" s="405"/>
      <c r="UCF74" s="405"/>
      <c r="UCG74" s="405"/>
      <c r="UCH74" s="405"/>
      <c r="UCI74" s="405"/>
      <c r="UCJ74" s="405"/>
      <c r="UCK74" s="405"/>
      <c r="UCL74" s="405"/>
      <c r="UCM74" s="405"/>
      <c r="UCN74" s="405"/>
      <c r="UCO74" s="405"/>
      <c r="UCP74" s="405"/>
      <c r="UCQ74" s="405"/>
      <c r="UCR74" s="405"/>
      <c r="UCS74" s="405"/>
      <c r="UCT74" s="405"/>
      <c r="UCU74" s="405"/>
      <c r="UCV74" s="405"/>
      <c r="UCW74" s="405"/>
      <c r="UCX74" s="405"/>
      <c r="UCY74" s="405"/>
      <c r="UCZ74" s="405"/>
      <c r="UDA74" s="405"/>
      <c r="UDB74" s="405"/>
      <c r="UDC74" s="405"/>
      <c r="UDD74" s="405"/>
      <c r="UDE74" s="405"/>
      <c r="UDF74" s="405"/>
      <c r="UDG74" s="405"/>
      <c r="UDH74" s="405"/>
      <c r="UDI74" s="405"/>
      <c r="UDJ74" s="405"/>
      <c r="UDK74" s="405"/>
      <c r="UDL74" s="405"/>
      <c r="UDM74" s="405"/>
      <c r="UDN74" s="405"/>
      <c r="UDO74" s="405"/>
      <c r="UDP74" s="405"/>
      <c r="UDQ74" s="405"/>
      <c r="UDR74" s="405"/>
      <c r="UDS74" s="405"/>
      <c r="UDT74" s="405"/>
      <c r="UDU74" s="405"/>
      <c r="UDV74" s="405"/>
      <c r="UDW74" s="405"/>
      <c r="UDX74" s="405"/>
      <c r="UDY74" s="405"/>
      <c r="UDZ74" s="405"/>
      <c r="UEA74" s="405"/>
      <c r="UEB74" s="405"/>
      <c r="UEC74" s="405"/>
      <c r="UED74" s="405"/>
      <c r="UEE74" s="405"/>
      <c r="UEF74" s="405"/>
      <c r="UEG74" s="405"/>
      <c r="UEH74" s="405"/>
      <c r="UEI74" s="405"/>
      <c r="UEJ74" s="405"/>
      <c r="UEK74" s="405"/>
      <c r="UEL74" s="405"/>
      <c r="UEM74" s="405"/>
      <c r="UEN74" s="405"/>
      <c r="UEO74" s="405"/>
      <c r="UEP74" s="405"/>
      <c r="UEQ74" s="405"/>
      <c r="UER74" s="405"/>
      <c r="UES74" s="405"/>
      <c r="UET74" s="405"/>
      <c r="UEU74" s="405"/>
      <c r="UEV74" s="405"/>
      <c r="UEW74" s="405"/>
      <c r="UEX74" s="405"/>
      <c r="UEY74" s="405"/>
      <c r="UEZ74" s="405"/>
      <c r="UFA74" s="405"/>
      <c r="UFB74" s="405"/>
      <c r="UFC74" s="405"/>
      <c r="UFD74" s="405"/>
      <c r="UFE74" s="405"/>
      <c r="UFF74" s="405"/>
      <c r="UFG74" s="405"/>
      <c r="UFH74" s="405"/>
      <c r="UFI74" s="405"/>
      <c r="UFJ74" s="405"/>
      <c r="UFK74" s="405"/>
      <c r="UFL74" s="405"/>
      <c r="UFM74" s="405"/>
      <c r="UFN74" s="405"/>
      <c r="UFO74" s="405"/>
      <c r="UFP74" s="405"/>
      <c r="UFQ74" s="405"/>
      <c r="UFR74" s="405"/>
      <c r="UFS74" s="405"/>
      <c r="UFT74" s="405"/>
      <c r="UFU74" s="405"/>
      <c r="UFV74" s="405"/>
      <c r="UFW74" s="405"/>
      <c r="UFX74" s="405"/>
      <c r="UFY74" s="405"/>
      <c r="UFZ74" s="405"/>
      <c r="UGA74" s="405"/>
      <c r="UGB74" s="405"/>
      <c r="UGC74" s="405"/>
      <c r="UGD74" s="405"/>
      <c r="UGE74" s="405"/>
      <c r="UGF74" s="405"/>
      <c r="UGG74" s="405"/>
      <c r="UGH74" s="405"/>
      <c r="UGI74" s="405"/>
      <c r="UGJ74" s="405"/>
      <c r="UGK74" s="405"/>
      <c r="UGL74" s="405"/>
      <c r="UGM74" s="405"/>
      <c r="UGN74" s="405"/>
      <c r="UGO74" s="405"/>
      <c r="UGP74" s="405"/>
      <c r="UGQ74" s="405"/>
      <c r="UGR74" s="405"/>
      <c r="UGS74" s="405"/>
      <c r="UGT74" s="405"/>
      <c r="UGU74" s="405"/>
      <c r="UGV74" s="405"/>
      <c r="UGW74" s="405"/>
      <c r="UGX74" s="405"/>
      <c r="UGY74" s="405"/>
      <c r="UGZ74" s="405"/>
      <c r="UHA74" s="405"/>
      <c r="UHB74" s="405"/>
      <c r="UHC74" s="405"/>
      <c r="UHD74" s="405"/>
      <c r="UHE74" s="405"/>
      <c r="UHF74" s="405"/>
      <c r="UHG74" s="405"/>
      <c r="UHH74" s="405"/>
      <c r="UHI74" s="405"/>
      <c r="UHJ74" s="405"/>
      <c r="UHK74" s="405"/>
      <c r="UHL74" s="405"/>
      <c r="UHM74" s="405"/>
      <c r="UHN74" s="405"/>
      <c r="UHO74" s="405"/>
      <c r="UHP74" s="405"/>
      <c r="UHQ74" s="405"/>
      <c r="UHR74" s="405"/>
      <c r="UHS74" s="405"/>
      <c r="UHT74" s="405"/>
      <c r="UHU74" s="405"/>
      <c r="UHV74" s="405"/>
      <c r="UHW74" s="405"/>
      <c r="UHX74" s="405"/>
      <c r="UHY74" s="405"/>
      <c r="UHZ74" s="405"/>
      <c r="UIA74" s="405"/>
      <c r="UIB74" s="405"/>
      <c r="UIC74" s="405"/>
      <c r="UID74" s="405"/>
      <c r="UIE74" s="405"/>
      <c r="UIF74" s="405"/>
      <c r="UIG74" s="405"/>
      <c r="UIH74" s="405"/>
      <c r="UII74" s="405"/>
      <c r="UIJ74" s="405"/>
      <c r="UIK74" s="405"/>
      <c r="UIL74" s="405"/>
      <c r="UIM74" s="405"/>
      <c r="UIN74" s="405"/>
      <c r="UIO74" s="405"/>
      <c r="UIP74" s="405"/>
      <c r="UIQ74" s="405"/>
      <c r="UIR74" s="405"/>
      <c r="UIS74" s="405"/>
      <c r="UIT74" s="405"/>
      <c r="UIU74" s="405"/>
      <c r="UIV74" s="405"/>
      <c r="UIW74" s="405"/>
      <c r="UIX74" s="405"/>
      <c r="UIY74" s="405"/>
      <c r="UIZ74" s="405"/>
      <c r="UJA74" s="405"/>
      <c r="UJB74" s="405"/>
      <c r="UJC74" s="405"/>
      <c r="UJD74" s="405"/>
      <c r="UJE74" s="405"/>
      <c r="UJF74" s="405"/>
      <c r="UJG74" s="405"/>
      <c r="UJH74" s="405"/>
      <c r="UJI74" s="405"/>
      <c r="UJJ74" s="405"/>
      <c r="UJK74" s="405"/>
      <c r="UJL74" s="405"/>
      <c r="UJM74" s="405"/>
      <c r="UJN74" s="405"/>
      <c r="UJO74" s="405"/>
      <c r="UJP74" s="405"/>
      <c r="UJQ74" s="405"/>
      <c r="UJR74" s="405"/>
      <c r="UJS74" s="405"/>
      <c r="UJT74" s="405"/>
      <c r="UJU74" s="405"/>
      <c r="UJV74" s="405"/>
      <c r="UJW74" s="405"/>
      <c r="UJX74" s="405"/>
      <c r="UJY74" s="405"/>
      <c r="UJZ74" s="405"/>
      <c r="UKA74" s="405"/>
      <c r="UKB74" s="405"/>
      <c r="UKC74" s="405"/>
      <c r="UKD74" s="405"/>
      <c r="UKE74" s="405"/>
      <c r="UKF74" s="405"/>
      <c r="UKG74" s="405"/>
      <c r="UKH74" s="405"/>
      <c r="UKI74" s="405"/>
      <c r="UKJ74" s="405"/>
      <c r="UKK74" s="405"/>
      <c r="UKL74" s="405"/>
      <c r="UKM74" s="405"/>
      <c r="UKN74" s="405"/>
      <c r="UKO74" s="405"/>
      <c r="UKP74" s="405"/>
      <c r="UKQ74" s="405"/>
      <c r="UKR74" s="405"/>
      <c r="UKS74" s="405"/>
      <c r="UKT74" s="405"/>
      <c r="UKU74" s="405"/>
      <c r="UKV74" s="405"/>
      <c r="UKW74" s="405"/>
      <c r="UKX74" s="405"/>
      <c r="UKY74" s="405"/>
      <c r="UKZ74" s="405"/>
      <c r="ULA74" s="405"/>
      <c r="ULB74" s="405"/>
      <c r="ULC74" s="405"/>
      <c r="ULD74" s="405"/>
      <c r="ULE74" s="405"/>
      <c r="ULF74" s="405"/>
      <c r="ULG74" s="405"/>
      <c r="ULH74" s="405"/>
      <c r="ULI74" s="405"/>
      <c r="ULJ74" s="405"/>
      <c r="ULK74" s="405"/>
      <c r="ULL74" s="405"/>
      <c r="ULM74" s="405"/>
      <c r="ULN74" s="405"/>
      <c r="ULO74" s="405"/>
      <c r="ULP74" s="405"/>
      <c r="ULQ74" s="405"/>
      <c r="ULR74" s="405"/>
      <c r="ULS74" s="405"/>
      <c r="ULT74" s="405"/>
      <c r="ULU74" s="405"/>
      <c r="ULV74" s="405"/>
      <c r="ULW74" s="405"/>
      <c r="ULX74" s="405"/>
      <c r="ULY74" s="405"/>
      <c r="ULZ74" s="405"/>
      <c r="UMA74" s="405"/>
      <c r="UMB74" s="405"/>
      <c r="UMC74" s="405"/>
      <c r="UMD74" s="405"/>
      <c r="UME74" s="405"/>
      <c r="UMF74" s="405"/>
      <c r="UMG74" s="405"/>
      <c r="UMH74" s="405"/>
      <c r="UMI74" s="405"/>
      <c r="UMJ74" s="405"/>
      <c r="UMK74" s="405"/>
      <c r="UML74" s="405"/>
      <c r="UMM74" s="405"/>
      <c r="UMN74" s="405"/>
      <c r="UMO74" s="405"/>
      <c r="UMP74" s="405"/>
      <c r="UMQ74" s="405"/>
      <c r="UMR74" s="405"/>
      <c r="UMS74" s="405"/>
      <c r="UMT74" s="405"/>
      <c r="UMU74" s="405"/>
      <c r="UMV74" s="405"/>
      <c r="UMW74" s="405"/>
      <c r="UMX74" s="405"/>
      <c r="UMY74" s="405"/>
      <c r="UMZ74" s="405"/>
      <c r="UNA74" s="405"/>
      <c r="UNB74" s="405"/>
      <c r="UNC74" s="405"/>
      <c r="UND74" s="405"/>
      <c r="UNE74" s="405"/>
      <c r="UNF74" s="405"/>
      <c r="UNG74" s="405"/>
      <c r="UNH74" s="405"/>
      <c r="UNI74" s="405"/>
      <c r="UNJ74" s="405"/>
      <c r="UNK74" s="405"/>
      <c r="UNL74" s="405"/>
      <c r="UNM74" s="405"/>
      <c r="UNN74" s="405"/>
      <c r="UNO74" s="405"/>
      <c r="UNP74" s="405"/>
      <c r="UNQ74" s="405"/>
      <c r="UNR74" s="405"/>
      <c r="UNS74" s="405"/>
      <c r="UNT74" s="405"/>
      <c r="UNU74" s="405"/>
      <c r="UNV74" s="405"/>
      <c r="UNW74" s="405"/>
      <c r="UNX74" s="405"/>
      <c r="UNY74" s="405"/>
      <c r="UNZ74" s="405"/>
      <c r="UOA74" s="405"/>
      <c r="UOB74" s="405"/>
      <c r="UOC74" s="405"/>
      <c r="UOD74" s="405"/>
      <c r="UOE74" s="405"/>
      <c r="UOF74" s="405"/>
      <c r="UOG74" s="405"/>
      <c r="UOH74" s="405"/>
      <c r="UOI74" s="405"/>
      <c r="UOJ74" s="405"/>
      <c r="UOK74" s="405"/>
      <c r="UOL74" s="405"/>
      <c r="UOM74" s="405"/>
      <c r="UON74" s="405"/>
      <c r="UOO74" s="405"/>
      <c r="UOP74" s="405"/>
      <c r="UOQ74" s="405"/>
      <c r="UOR74" s="405"/>
      <c r="UOS74" s="405"/>
      <c r="UOT74" s="405"/>
      <c r="UOU74" s="405"/>
      <c r="UOV74" s="405"/>
      <c r="UOW74" s="405"/>
      <c r="UOX74" s="405"/>
      <c r="UOY74" s="405"/>
      <c r="UOZ74" s="405"/>
      <c r="UPA74" s="405"/>
      <c r="UPB74" s="405"/>
      <c r="UPC74" s="405"/>
      <c r="UPD74" s="405"/>
      <c r="UPE74" s="405"/>
      <c r="UPF74" s="405"/>
      <c r="UPG74" s="405"/>
      <c r="UPH74" s="405"/>
      <c r="UPI74" s="405"/>
      <c r="UPJ74" s="405"/>
      <c r="UPK74" s="405"/>
      <c r="UPL74" s="405"/>
      <c r="UPM74" s="405"/>
      <c r="UPN74" s="405"/>
      <c r="UPO74" s="405"/>
      <c r="UPP74" s="405"/>
      <c r="UPQ74" s="405"/>
      <c r="UPR74" s="405"/>
      <c r="UPS74" s="405"/>
      <c r="UPT74" s="405"/>
      <c r="UPU74" s="405"/>
      <c r="UPV74" s="405"/>
      <c r="UPW74" s="405"/>
      <c r="UPX74" s="405"/>
      <c r="UPY74" s="405"/>
      <c r="UPZ74" s="405"/>
      <c r="UQA74" s="405"/>
      <c r="UQB74" s="405"/>
      <c r="UQC74" s="405"/>
      <c r="UQD74" s="405"/>
      <c r="UQE74" s="405"/>
      <c r="UQF74" s="405"/>
      <c r="UQG74" s="405"/>
      <c r="UQH74" s="405"/>
      <c r="UQI74" s="405"/>
      <c r="UQJ74" s="405"/>
      <c r="UQK74" s="405"/>
      <c r="UQL74" s="405"/>
      <c r="UQM74" s="405"/>
      <c r="UQN74" s="405"/>
      <c r="UQO74" s="405"/>
      <c r="UQP74" s="405"/>
      <c r="UQQ74" s="405"/>
      <c r="UQR74" s="405"/>
      <c r="UQS74" s="405"/>
      <c r="UQT74" s="405"/>
      <c r="UQU74" s="405"/>
      <c r="UQV74" s="405"/>
      <c r="UQW74" s="405"/>
      <c r="UQX74" s="405"/>
      <c r="UQY74" s="405"/>
      <c r="UQZ74" s="405"/>
      <c r="URA74" s="405"/>
      <c r="URB74" s="405"/>
      <c r="URC74" s="405"/>
      <c r="URD74" s="405"/>
      <c r="URE74" s="405"/>
      <c r="URF74" s="405"/>
      <c r="URG74" s="405"/>
      <c r="URH74" s="405"/>
      <c r="URI74" s="405"/>
      <c r="URJ74" s="405"/>
      <c r="URK74" s="405"/>
      <c r="URL74" s="405"/>
      <c r="URM74" s="405"/>
      <c r="URN74" s="405"/>
      <c r="URO74" s="405"/>
      <c r="URP74" s="405"/>
      <c r="URQ74" s="405"/>
      <c r="URR74" s="405"/>
      <c r="URS74" s="405"/>
      <c r="URT74" s="405"/>
      <c r="URU74" s="405"/>
      <c r="URV74" s="405"/>
      <c r="URW74" s="405"/>
      <c r="URX74" s="405"/>
      <c r="URY74" s="405"/>
      <c r="URZ74" s="405"/>
      <c r="USA74" s="405"/>
      <c r="USB74" s="405"/>
      <c r="USC74" s="405"/>
      <c r="USD74" s="405"/>
      <c r="USE74" s="405"/>
      <c r="USF74" s="405"/>
      <c r="USG74" s="405"/>
      <c r="USH74" s="405"/>
      <c r="USI74" s="405"/>
      <c r="USJ74" s="405"/>
      <c r="USK74" s="405"/>
      <c r="USL74" s="405"/>
      <c r="USM74" s="405"/>
      <c r="USN74" s="405"/>
      <c r="USO74" s="405"/>
      <c r="USP74" s="405"/>
      <c r="USQ74" s="405"/>
      <c r="USR74" s="405"/>
      <c r="USS74" s="405"/>
      <c r="UST74" s="405"/>
      <c r="USU74" s="405"/>
      <c r="USV74" s="405"/>
      <c r="USW74" s="405"/>
      <c r="USX74" s="405"/>
      <c r="USY74" s="405"/>
      <c r="USZ74" s="405"/>
      <c r="UTA74" s="405"/>
      <c r="UTB74" s="405"/>
      <c r="UTC74" s="405"/>
      <c r="UTD74" s="405"/>
      <c r="UTE74" s="405"/>
      <c r="UTF74" s="405"/>
      <c r="UTG74" s="405"/>
      <c r="UTH74" s="405"/>
      <c r="UTI74" s="405"/>
      <c r="UTJ74" s="405"/>
      <c r="UTK74" s="405"/>
      <c r="UTL74" s="405"/>
      <c r="UTM74" s="405"/>
      <c r="UTN74" s="405"/>
      <c r="UTO74" s="405"/>
      <c r="UTP74" s="405"/>
      <c r="UTQ74" s="405"/>
      <c r="UTR74" s="405"/>
      <c r="UTS74" s="405"/>
      <c r="UTT74" s="405"/>
      <c r="UTU74" s="405"/>
      <c r="UTV74" s="405"/>
      <c r="UTW74" s="405"/>
      <c r="UTX74" s="405"/>
      <c r="UTY74" s="405"/>
      <c r="UTZ74" s="405"/>
      <c r="UUA74" s="405"/>
      <c r="UUB74" s="405"/>
      <c r="UUC74" s="405"/>
      <c r="UUD74" s="405"/>
      <c r="UUE74" s="405"/>
      <c r="UUF74" s="405"/>
      <c r="UUG74" s="405"/>
      <c r="UUH74" s="405"/>
      <c r="UUI74" s="405"/>
      <c r="UUJ74" s="405"/>
      <c r="UUK74" s="405"/>
      <c r="UUL74" s="405"/>
      <c r="UUM74" s="405"/>
      <c r="UUN74" s="405"/>
      <c r="UUO74" s="405"/>
      <c r="UUP74" s="405"/>
      <c r="UUQ74" s="405"/>
      <c r="UUR74" s="405"/>
      <c r="UUS74" s="405"/>
      <c r="UUT74" s="405"/>
      <c r="UUU74" s="405"/>
      <c r="UUV74" s="405"/>
      <c r="UUW74" s="405"/>
      <c r="UUX74" s="405"/>
      <c r="UUY74" s="405"/>
      <c r="UUZ74" s="405"/>
      <c r="UVA74" s="405"/>
      <c r="UVB74" s="405"/>
      <c r="UVC74" s="405"/>
      <c r="UVD74" s="405"/>
      <c r="UVE74" s="405"/>
      <c r="UVF74" s="405"/>
      <c r="UVG74" s="405"/>
      <c r="UVH74" s="405"/>
      <c r="UVI74" s="405"/>
      <c r="UVJ74" s="405"/>
      <c r="UVK74" s="405"/>
      <c r="UVL74" s="405"/>
      <c r="UVM74" s="405"/>
      <c r="UVN74" s="405"/>
      <c r="UVO74" s="405"/>
      <c r="UVP74" s="405"/>
      <c r="UVQ74" s="405"/>
      <c r="UVR74" s="405"/>
      <c r="UVS74" s="405"/>
      <c r="UVT74" s="405"/>
      <c r="UVU74" s="405"/>
      <c r="UVV74" s="405"/>
      <c r="UVW74" s="405"/>
      <c r="UVX74" s="405"/>
      <c r="UVY74" s="405"/>
      <c r="UVZ74" s="405"/>
      <c r="UWA74" s="405"/>
      <c r="UWB74" s="405"/>
      <c r="UWC74" s="405"/>
      <c r="UWD74" s="405"/>
      <c r="UWE74" s="405"/>
      <c r="UWF74" s="405"/>
      <c r="UWG74" s="405"/>
      <c r="UWH74" s="405"/>
      <c r="UWI74" s="405"/>
      <c r="UWJ74" s="405"/>
      <c r="UWK74" s="405"/>
      <c r="UWL74" s="405"/>
      <c r="UWM74" s="405"/>
      <c r="UWN74" s="405"/>
      <c r="UWO74" s="405"/>
      <c r="UWP74" s="405"/>
      <c r="UWQ74" s="405"/>
      <c r="UWR74" s="405"/>
      <c r="UWS74" s="405"/>
      <c r="UWT74" s="405"/>
      <c r="UWU74" s="405"/>
      <c r="UWV74" s="405"/>
      <c r="UWW74" s="405"/>
      <c r="UWX74" s="405"/>
      <c r="UWY74" s="405"/>
      <c r="UWZ74" s="405"/>
      <c r="UXA74" s="405"/>
      <c r="UXB74" s="405"/>
      <c r="UXC74" s="405"/>
      <c r="UXD74" s="405"/>
      <c r="UXE74" s="405"/>
      <c r="UXF74" s="405"/>
      <c r="UXG74" s="405"/>
      <c r="UXH74" s="405"/>
      <c r="UXI74" s="405"/>
      <c r="UXJ74" s="405"/>
      <c r="UXK74" s="405"/>
      <c r="UXL74" s="405"/>
      <c r="UXM74" s="405"/>
      <c r="UXN74" s="405"/>
      <c r="UXO74" s="405"/>
      <c r="UXP74" s="405"/>
      <c r="UXQ74" s="405"/>
      <c r="UXR74" s="405"/>
      <c r="UXS74" s="405"/>
      <c r="UXT74" s="405"/>
      <c r="UXU74" s="405"/>
      <c r="UXV74" s="405"/>
      <c r="UXW74" s="405"/>
      <c r="UXX74" s="405"/>
      <c r="UXY74" s="405"/>
      <c r="UXZ74" s="405"/>
      <c r="UYA74" s="405"/>
      <c r="UYB74" s="405"/>
      <c r="UYC74" s="405"/>
      <c r="UYD74" s="405"/>
      <c r="UYE74" s="405"/>
      <c r="UYF74" s="405"/>
      <c r="UYG74" s="405"/>
      <c r="UYH74" s="405"/>
      <c r="UYI74" s="405"/>
      <c r="UYJ74" s="405"/>
      <c r="UYK74" s="405"/>
      <c r="UYL74" s="405"/>
      <c r="UYM74" s="405"/>
      <c r="UYN74" s="405"/>
      <c r="UYO74" s="405"/>
      <c r="UYP74" s="405"/>
      <c r="UYQ74" s="405"/>
      <c r="UYR74" s="405"/>
      <c r="UYS74" s="405"/>
      <c r="UYT74" s="405"/>
      <c r="UYU74" s="405"/>
      <c r="UYV74" s="405"/>
      <c r="UYW74" s="405"/>
      <c r="UYX74" s="405"/>
      <c r="UYY74" s="405"/>
      <c r="UYZ74" s="405"/>
      <c r="UZA74" s="405"/>
      <c r="UZB74" s="405"/>
      <c r="UZC74" s="405"/>
      <c r="UZD74" s="405"/>
      <c r="UZE74" s="405"/>
      <c r="UZF74" s="405"/>
      <c r="UZG74" s="405"/>
      <c r="UZH74" s="405"/>
      <c r="UZI74" s="405"/>
      <c r="UZJ74" s="405"/>
      <c r="UZK74" s="405"/>
      <c r="UZL74" s="405"/>
      <c r="UZM74" s="405"/>
      <c r="UZN74" s="405"/>
      <c r="UZO74" s="405"/>
      <c r="UZP74" s="405"/>
      <c r="UZQ74" s="405"/>
      <c r="UZR74" s="405"/>
      <c r="UZS74" s="405"/>
      <c r="UZT74" s="405"/>
      <c r="UZU74" s="405"/>
      <c r="UZV74" s="405"/>
      <c r="UZW74" s="405"/>
      <c r="UZX74" s="405"/>
      <c r="UZY74" s="405"/>
      <c r="UZZ74" s="405"/>
      <c r="VAA74" s="405"/>
      <c r="VAB74" s="405"/>
      <c r="VAC74" s="405"/>
      <c r="VAD74" s="405"/>
      <c r="VAE74" s="405"/>
      <c r="VAF74" s="405"/>
      <c r="VAG74" s="405"/>
      <c r="VAH74" s="405"/>
      <c r="VAI74" s="405"/>
      <c r="VAJ74" s="405"/>
      <c r="VAK74" s="405"/>
      <c r="VAL74" s="405"/>
      <c r="VAM74" s="405"/>
      <c r="VAN74" s="405"/>
      <c r="VAO74" s="405"/>
      <c r="VAP74" s="405"/>
      <c r="VAQ74" s="405"/>
      <c r="VAR74" s="405"/>
      <c r="VAS74" s="405"/>
      <c r="VAT74" s="405"/>
      <c r="VAU74" s="405"/>
      <c r="VAV74" s="405"/>
      <c r="VAW74" s="405"/>
      <c r="VAX74" s="405"/>
      <c r="VAY74" s="405"/>
      <c r="VAZ74" s="405"/>
      <c r="VBA74" s="405"/>
      <c r="VBB74" s="405"/>
      <c r="VBC74" s="405"/>
      <c r="VBD74" s="405"/>
      <c r="VBE74" s="405"/>
      <c r="VBF74" s="405"/>
      <c r="VBG74" s="405"/>
      <c r="VBH74" s="405"/>
      <c r="VBI74" s="405"/>
      <c r="VBJ74" s="405"/>
      <c r="VBK74" s="405"/>
      <c r="VBL74" s="405"/>
      <c r="VBM74" s="405"/>
      <c r="VBN74" s="405"/>
      <c r="VBO74" s="405"/>
      <c r="VBP74" s="405"/>
      <c r="VBQ74" s="405"/>
      <c r="VBR74" s="405"/>
      <c r="VBS74" s="405"/>
      <c r="VBT74" s="405"/>
      <c r="VBU74" s="405"/>
      <c r="VBV74" s="405"/>
      <c r="VBW74" s="405"/>
      <c r="VBX74" s="405"/>
      <c r="VBY74" s="405"/>
      <c r="VBZ74" s="405"/>
      <c r="VCA74" s="405"/>
      <c r="VCB74" s="405"/>
      <c r="VCC74" s="405"/>
      <c r="VCD74" s="405"/>
      <c r="VCE74" s="405"/>
      <c r="VCF74" s="405"/>
      <c r="VCG74" s="405"/>
      <c r="VCH74" s="405"/>
      <c r="VCI74" s="405"/>
      <c r="VCJ74" s="405"/>
      <c r="VCK74" s="405"/>
      <c r="VCL74" s="405"/>
      <c r="VCM74" s="405"/>
      <c r="VCN74" s="405"/>
      <c r="VCO74" s="405"/>
      <c r="VCP74" s="405"/>
      <c r="VCQ74" s="405"/>
      <c r="VCR74" s="405"/>
      <c r="VCS74" s="405"/>
      <c r="VCT74" s="405"/>
      <c r="VCU74" s="405"/>
      <c r="VCV74" s="405"/>
      <c r="VCW74" s="405"/>
      <c r="VCX74" s="405"/>
      <c r="VCY74" s="405"/>
      <c r="VCZ74" s="405"/>
      <c r="VDA74" s="405"/>
      <c r="VDB74" s="405"/>
      <c r="VDC74" s="405"/>
      <c r="VDD74" s="405"/>
      <c r="VDE74" s="405"/>
      <c r="VDF74" s="405"/>
      <c r="VDG74" s="405"/>
      <c r="VDH74" s="405"/>
      <c r="VDI74" s="405"/>
      <c r="VDJ74" s="405"/>
      <c r="VDK74" s="405"/>
      <c r="VDL74" s="405"/>
      <c r="VDM74" s="405"/>
      <c r="VDN74" s="405"/>
      <c r="VDO74" s="405"/>
      <c r="VDP74" s="405"/>
      <c r="VDQ74" s="405"/>
      <c r="VDR74" s="405"/>
      <c r="VDS74" s="405"/>
      <c r="VDT74" s="405"/>
      <c r="VDU74" s="405"/>
      <c r="VDV74" s="405"/>
      <c r="VDW74" s="405"/>
      <c r="VDX74" s="405"/>
      <c r="VDY74" s="405"/>
      <c r="VDZ74" s="405"/>
      <c r="VEA74" s="405"/>
      <c r="VEB74" s="405"/>
      <c r="VEC74" s="405"/>
      <c r="VED74" s="405"/>
      <c r="VEE74" s="405"/>
      <c r="VEF74" s="405"/>
      <c r="VEG74" s="405"/>
      <c r="VEH74" s="405"/>
      <c r="VEI74" s="405"/>
      <c r="VEJ74" s="405"/>
      <c r="VEK74" s="405"/>
      <c r="VEL74" s="405"/>
      <c r="VEM74" s="405"/>
      <c r="VEN74" s="405"/>
      <c r="VEO74" s="405"/>
      <c r="VEP74" s="405"/>
      <c r="VEQ74" s="405"/>
      <c r="VER74" s="405"/>
      <c r="VES74" s="405"/>
      <c r="VET74" s="405"/>
      <c r="VEU74" s="405"/>
      <c r="VEV74" s="405"/>
      <c r="VEW74" s="405"/>
      <c r="VEX74" s="405"/>
      <c r="VEY74" s="405"/>
      <c r="VEZ74" s="405"/>
      <c r="VFA74" s="405"/>
      <c r="VFB74" s="405"/>
      <c r="VFC74" s="405"/>
      <c r="VFD74" s="405"/>
      <c r="VFE74" s="405"/>
      <c r="VFF74" s="405"/>
      <c r="VFG74" s="405"/>
      <c r="VFH74" s="405"/>
      <c r="VFI74" s="405"/>
      <c r="VFJ74" s="405"/>
      <c r="VFK74" s="405"/>
      <c r="VFL74" s="405"/>
      <c r="VFM74" s="405"/>
      <c r="VFN74" s="405"/>
      <c r="VFO74" s="405"/>
      <c r="VFP74" s="405"/>
      <c r="VFQ74" s="405"/>
      <c r="VFR74" s="405"/>
      <c r="VFS74" s="405"/>
      <c r="VFT74" s="405"/>
      <c r="VFU74" s="405"/>
      <c r="VFV74" s="405"/>
      <c r="VFW74" s="405"/>
      <c r="VFX74" s="405"/>
      <c r="VFY74" s="405"/>
      <c r="VFZ74" s="405"/>
      <c r="VGA74" s="405"/>
      <c r="VGB74" s="405"/>
      <c r="VGC74" s="405"/>
      <c r="VGD74" s="405"/>
      <c r="VGE74" s="405"/>
      <c r="VGF74" s="405"/>
      <c r="VGG74" s="405"/>
      <c r="VGH74" s="405"/>
      <c r="VGI74" s="405"/>
      <c r="VGJ74" s="405"/>
      <c r="VGK74" s="405"/>
      <c r="VGL74" s="405"/>
      <c r="VGM74" s="405"/>
      <c r="VGN74" s="405"/>
      <c r="VGO74" s="405"/>
      <c r="VGP74" s="405"/>
      <c r="VGQ74" s="405"/>
      <c r="VGR74" s="405"/>
      <c r="VGS74" s="405"/>
      <c r="VGT74" s="405"/>
      <c r="VGU74" s="405"/>
      <c r="VGV74" s="405"/>
      <c r="VGW74" s="405"/>
      <c r="VGX74" s="405"/>
      <c r="VGY74" s="405"/>
      <c r="VGZ74" s="405"/>
      <c r="VHA74" s="405"/>
      <c r="VHB74" s="405"/>
      <c r="VHC74" s="405"/>
      <c r="VHD74" s="405"/>
      <c r="VHE74" s="405"/>
      <c r="VHF74" s="405"/>
      <c r="VHG74" s="405"/>
      <c r="VHH74" s="405"/>
      <c r="VHI74" s="405"/>
      <c r="VHJ74" s="405"/>
      <c r="VHK74" s="405"/>
      <c r="VHL74" s="405"/>
      <c r="VHM74" s="405"/>
      <c r="VHN74" s="405"/>
      <c r="VHO74" s="405"/>
      <c r="VHP74" s="405"/>
      <c r="VHQ74" s="405"/>
      <c r="VHR74" s="405"/>
      <c r="VHS74" s="405"/>
      <c r="VHT74" s="405"/>
      <c r="VHU74" s="405"/>
      <c r="VHV74" s="405"/>
      <c r="VHW74" s="405"/>
      <c r="VHX74" s="405"/>
      <c r="VHY74" s="405"/>
      <c r="VHZ74" s="405"/>
      <c r="VIA74" s="405"/>
      <c r="VIB74" s="405"/>
      <c r="VIC74" s="405"/>
      <c r="VID74" s="405"/>
      <c r="VIE74" s="405"/>
      <c r="VIF74" s="405"/>
      <c r="VIG74" s="405"/>
      <c r="VIH74" s="405"/>
      <c r="VII74" s="405"/>
      <c r="VIJ74" s="405"/>
      <c r="VIK74" s="405"/>
      <c r="VIL74" s="405"/>
      <c r="VIM74" s="405"/>
      <c r="VIN74" s="405"/>
      <c r="VIO74" s="405"/>
      <c r="VIP74" s="405"/>
      <c r="VIQ74" s="405"/>
      <c r="VIR74" s="405"/>
      <c r="VIS74" s="405"/>
      <c r="VIT74" s="405"/>
      <c r="VIU74" s="405"/>
      <c r="VIV74" s="405"/>
      <c r="VIW74" s="405"/>
      <c r="VIX74" s="405"/>
      <c r="VIY74" s="405"/>
      <c r="VIZ74" s="405"/>
      <c r="VJA74" s="405"/>
      <c r="VJB74" s="405"/>
      <c r="VJC74" s="405"/>
      <c r="VJD74" s="405"/>
      <c r="VJE74" s="405"/>
      <c r="VJF74" s="405"/>
      <c r="VJG74" s="405"/>
      <c r="VJH74" s="405"/>
      <c r="VJI74" s="405"/>
      <c r="VJJ74" s="405"/>
      <c r="VJK74" s="405"/>
      <c r="VJL74" s="405"/>
      <c r="VJM74" s="405"/>
      <c r="VJN74" s="405"/>
      <c r="VJO74" s="405"/>
      <c r="VJP74" s="405"/>
      <c r="VJQ74" s="405"/>
      <c r="VJR74" s="405"/>
      <c r="VJS74" s="405"/>
      <c r="VJT74" s="405"/>
      <c r="VJU74" s="405"/>
      <c r="VJV74" s="405"/>
      <c r="VJW74" s="405"/>
      <c r="VJX74" s="405"/>
      <c r="VJY74" s="405"/>
      <c r="VJZ74" s="405"/>
      <c r="VKA74" s="405"/>
      <c r="VKB74" s="405"/>
      <c r="VKC74" s="405"/>
      <c r="VKD74" s="405"/>
      <c r="VKE74" s="405"/>
      <c r="VKF74" s="405"/>
      <c r="VKG74" s="405"/>
      <c r="VKH74" s="405"/>
      <c r="VKI74" s="405"/>
      <c r="VKJ74" s="405"/>
      <c r="VKK74" s="405"/>
      <c r="VKL74" s="405"/>
      <c r="VKM74" s="405"/>
      <c r="VKN74" s="405"/>
      <c r="VKO74" s="405"/>
      <c r="VKP74" s="405"/>
      <c r="VKQ74" s="405"/>
      <c r="VKR74" s="405"/>
      <c r="VKS74" s="405"/>
      <c r="VKT74" s="405"/>
      <c r="VKU74" s="405"/>
      <c r="VKV74" s="405"/>
      <c r="VKW74" s="405"/>
      <c r="VKX74" s="405"/>
      <c r="VKY74" s="405"/>
      <c r="VKZ74" s="405"/>
      <c r="VLA74" s="405"/>
      <c r="VLB74" s="405"/>
      <c r="VLC74" s="405"/>
      <c r="VLD74" s="405"/>
      <c r="VLE74" s="405"/>
      <c r="VLF74" s="405"/>
      <c r="VLG74" s="405"/>
      <c r="VLH74" s="405"/>
      <c r="VLI74" s="405"/>
      <c r="VLJ74" s="405"/>
      <c r="VLK74" s="405"/>
      <c r="VLL74" s="405"/>
      <c r="VLM74" s="405"/>
      <c r="VLN74" s="405"/>
      <c r="VLO74" s="405"/>
      <c r="VLP74" s="405"/>
      <c r="VLQ74" s="405"/>
      <c r="VLR74" s="405"/>
      <c r="VLS74" s="405"/>
      <c r="VLT74" s="405"/>
      <c r="VLU74" s="405"/>
      <c r="VLV74" s="405"/>
      <c r="VLW74" s="405"/>
      <c r="VLX74" s="405"/>
      <c r="VLY74" s="405"/>
      <c r="VLZ74" s="405"/>
      <c r="VMA74" s="405"/>
      <c r="VMB74" s="405"/>
      <c r="VMC74" s="405"/>
      <c r="VMD74" s="405"/>
      <c r="VME74" s="405"/>
      <c r="VMF74" s="405"/>
      <c r="VMG74" s="405"/>
      <c r="VMH74" s="405"/>
      <c r="VMI74" s="405"/>
      <c r="VMJ74" s="405"/>
      <c r="VMK74" s="405"/>
      <c r="VML74" s="405"/>
      <c r="VMM74" s="405"/>
      <c r="VMN74" s="405"/>
      <c r="VMO74" s="405"/>
      <c r="VMP74" s="405"/>
      <c r="VMQ74" s="405"/>
      <c r="VMR74" s="405"/>
      <c r="VMS74" s="405"/>
      <c r="VMT74" s="405"/>
      <c r="VMU74" s="405"/>
      <c r="VMV74" s="405"/>
      <c r="VMW74" s="405"/>
      <c r="VMX74" s="405"/>
      <c r="VMY74" s="405"/>
      <c r="VMZ74" s="405"/>
      <c r="VNA74" s="405"/>
      <c r="VNB74" s="405"/>
      <c r="VNC74" s="405"/>
      <c r="VND74" s="405"/>
      <c r="VNE74" s="405"/>
      <c r="VNF74" s="405"/>
      <c r="VNG74" s="405"/>
      <c r="VNH74" s="405"/>
      <c r="VNI74" s="405"/>
      <c r="VNJ74" s="405"/>
      <c r="VNK74" s="405"/>
      <c r="VNL74" s="405"/>
      <c r="VNM74" s="405"/>
      <c r="VNN74" s="405"/>
      <c r="VNO74" s="405"/>
      <c r="VNP74" s="405"/>
      <c r="VNQ74" s="405"/>
      <c r="VNR74" s="405"/>
      <c r="VNS74" s="405"/>
      <c r="VNT74" s="405"/>
      <c r="VNU74" s="405"/>
      <c r="VNV74" s="405"/>
      <c r="VNW74" s="405"/>
      <c r="VNX74" s="405"/>
      <c r="VNY74" s="405"/>
      <c r="VNZ74" s="405"/>
      <c r="VOA74" s="405"/>
      <c r="VOB74" s="405"/>
      <c r="VOC74" s="405"/>
      <c r="VOD74" s="405"/>
      <c r="VOE74" s="405"/>
      <c r="VOF74" s="405"/>
      <c r="VOG74" s="405"/>
      <c r="VOH74" s="405"/>
      <c r="VOI74" s="405"/>
      <c r="VOJ74" s="405"/>
      <c r="VOK74" s="405"/>
      <c r="VOL74" s="405"/>
      <c r="VOM74" s="405"/>
      <c r="VON74" s="405"/>
      <c r="VOO74" s="405"/>
      <c r="VOP74" s="405"/>
      <c r="VOQ74" s="405"/>
      <c r="VOR74" s="405"/>
      <c r="VOS74" s="405"/>
      <c r="VOT74" s="405"/>
      <c r="VOU74" s="405"/>
      <c r="VOV74" s="405"/>
      <c r="VOW74" s="405"/>
      <c r="VOX74" s="405"/>
      <c r="VOY74" s="405"/>
      <c r="VOZ74" s="405"/>
      <c r="VPA74" s="405"/>
      <c r="VPB74" s="405"/>
      <c r="VPC74" s="405"/>
      <c r="VPD74" s="405"/>
      <c r="VPE74" s="405"/>
      <c r="VPF74" s="405"/>
      <c r="VPG74" s="405"/>
      <c r="VPH74" s="405"/>
      <c r="VPI74" s="405"/>
      <c r="VPJ74" s="405"/>
      <c r="VPK74" s="405"/>
      <c r="VPL74" s="405"/>
      <c r="VPM74" s="405"/>
      <c r="VPN74" s="405"/>
      <c r="VPO74" s="405"/>
      <c r="VPP74" s="405"/>
      <c r="VPQ74" s="405"/>
      <c r="VPR74" s="405"/>
      <c r="VPS74" s="405"/>
      <c r="VPT74" s="405"/>
      <c r="VPU74" s="405"/>
      <c r="VPV74" s="405"/>
      <c r="VPW74" s="405"/>
      <c r="VPX74" s="405"/>
      <c r="VPY74" s="405"/>
      <c r="VPZ74" s="405"/>
      <c r="VQA74" s="405"/>
      <c r="VQB74" s="405"/>
      <c r="VQC74" s="405"/>
      <c r="VQD74" s="405"/>
      <c r="VQE74" s="405"/>
      <c r="VQF74" s="405"/>
      <c r="VQG74" s="405"/>
      <c r="VQH74" s="405"/>
      <c r="VQI74" s="405"/>
      <c r="VQJ74" s="405"/>
      <c r="VQK74" s="405"/>
      <c r="VQL74" s="405"/>
      <c r="VQM74" s="405"/>
      <c r="VQN74" s="405"/>
      <c r="VQO74" s="405"/>
      <c r="VQP74" s="405"/>
      <c r="VQQ74" s="405"/>
      <c r="VQR74" s="405"/>
      <c r="VQS74" s="405"/>
      <c r="VQT74" s="405"/>
      <c r="VQU74" s="405"/>
      <c r="VQV74" s="405"/>
      <c r="VQW74" s="405"/>
      <c r="VQX74" s="405"/>
      <c r="VQY74" s="405"/>
      <c r="VQZ74" s="405"/>
      <c r="VRA74" s="405"/>
      <c r="VRB74" s="405"/>
      <c r="VRC74" s="405"/>
      <c r="VRD74" s="405"/>
      <c r="VRE74" s="405"/>
      <c r="VRF74" s="405"/>
      <c r="VRG74" s="405"/>
      <c r="VRH74" s="405"/>
      <c r="VRI74" s="405"/>
      <c r="VRJ74" s="405"/>
      <c r="VRK74" s="405"/>
      <c r="VRL74" s="405"/>
      <c r="VRM74" s="405"/>
      <c r="VRN74" s="405"/>
      <c r="VRO74" s="405"/>
      <c r="VRP74" s="405"/>
      <c r="VRQ74" s="405"/>
      <c r="VRR74" s="405"/>
      <c r="VRS74" s="405"/>
      <c r="VRT74" s="405"/>
      <c r="VRU74" s="405"/>
      <c r="VRV74" s="405"/>
      <c r="VRW74" s="405"/>
      <c r="VRX74" s="405"/>
      <c r="VRY74" s="405"/>
      <c r="VRZ74" s="405"/>
      <c r="VSA74" s="405"/>
      <c r="VSB74" s="405"/>
      <c r="VSC74" s="405"/>
      <c r="VSD74" s="405"/>
      <c r="VSE74" s="405"/>
      <c r="VSF74" s="405"/>
      <c r="VSG74" s="405"/>
      <c r="VSH74" s="405"/>
      <c r="VSI74" s="405"/>
      <c r="VSJ74" s="405"/>
      <c r="VSK74" s="405"/>
      <c r="VSL74" s="405"/>
      <c r="VSM74" s="405"/>
      <c r="VSN74" s="405"/>
      <c r="VSO74" s="405"/>
      <c r="VSP74" s="405"/>
      <c r="VSQ74" s="405"/>
      <c r="VSR74" s="405"/>
      <c r="VSS74" s="405"/>
      <c r="VST74" s="405"/>
      <c r="VSU74" s="405"/>
      <c r="VSV74" s="405"/>
      <c r="VSW74" s="405"/>
      <c r="VSX74" s="405"/>
      <c r="VSY74" s="405"/>
      <c r="VSZ74" s="405"/>
      <c r="VTA74" s="405"/>
      <c r="VTB74" s="405"/>
      <c r="VTC74" s="405"/>
      <c r="VTD74" s="405"/>
      <c r="VTE74" s="405"/>
      <c r="VTF74" s="405"/>
      <c r="VTG74" s="405"/>
      <c r="VTH74" s="405"/>
      <c r="VTI74" s="405"/>
      <c r="VTJ74" s="405"/>
      <c r="VTK74" s="405"/>
      <c r="VTL74" s="405"/>
      <c r="VTM74" s="405"/>
      <c r="VTN74" s="405"/>
      <c r="VTO74" s="405"/>
      <c r="VTP74" s="405"/>
      <c r="VTQ74" s="405"/>
      <c r="VTR74" s="405"/>
      <c r="VTS74" s="405"/>
      <c r="VTT74" s="405"/>
      <c r="VTU74" s="405"/>
      <c r="VTV74" s="405"/>
      <c r="VTW74" s="405"/>
      <c r="VTX74" s="405"/>
      <c r="VTY74" s="405"/>
      <c r="VTZ74" s="405"/>
      <c r="VUA74" s="405"/>
      <c r="VUB74" s="405"/>
      <c r="VUC74" s="405"/>
      <c r="VUD74" s="405"/>
      <c r="VUE74" s="405"/>
      <c r="VUF74" s="405"/>
      <c r="VUG74" s="405"/>
      <c r="VUH74" s="405"/>
      <c r="VUI74" s="405"/>
      <c r="VUJ74" s="405"/>
      <c r="VUK74" s="405"/>
      <c r="VUL74" s="405"/>
      <c r="VUM74" s="405"/>
      <c r="VUN74" s="405"/>
      <c r="VUO74" s="405"/>
      <c r="VUP74" s="405"/>
      <c r="VUQ74" s="405"/>
      <c r="VUR74" s="405"/>
      <c r="VUS74" s="405"/>
      <c r="VUT74" s="405"/>
      <c r="VUU74" s="405"/>
      <c r="VUV74" s="405"/>
      <c r="VUW74" s="405"/>
      <c r="VUX74" s="405"/>
      <c r="VUY74" s="405"/>
      <c r="VUZ74" s="405"/>
      <c r="VVA74" s="405"/>
      <c r="VVB74" s="405"/>
      <c r="VVC74" s="405"/>
      <c r="VVD74" s="405"/>
      <c r="VVE74" s="405"/>
      <c r="VVF74" s="405"/>
      <c r="VVG74" s="405"/>
      <c r="VVH74" s="405"/>
      <c r="VVI74" s="405"/>
      <c r="VVJ74" s="405"/>
      <c r="VVK74" s="405"/>
      <c r="VVL74" s="405"/>
      <c r="VVM74" s="405"/>
      <c r="VVN74" s="405"/>
      <c r="VVO74" s="405"/>
      <c r="VVP74" s="405"/>
      <c r="VVQ74" s="405"/>
      <c r="VVR74" s="405"/>
      <c r="VVS74" s="405"/>
      <c r="VVT74" s="405"/>
      <c r="VVU74" s="405"/>
      <c r="VVV74" s="405"/>
      <c r="VVW74" s="405"/>
      <c r="VVX74" s="405"/>
      <c r="VVY74" s="405"/>
      <c r="VVZ74" s="405"/>
      <c r="VWA74" s="405"/>
      <c r="VWB74" s="405"/>
      <c r="VWC74" s="405"/>
      <c r="VWD74" s="405"/>
      <c r="VWE74" s="405"/>
      <c r="VWF74" s="405"/>
      <c r="VWG74" s="405"/>
      <c r="VWH74" s="405"/>
      <c r="VWI74" s="405"/>
      <c r="VWJ74" s="405"/>
      <c r="VWK74" s="405"/>
      <c r="VWL74" s="405"/>
      <c r="VWM74" s="405"/>
      <c r="VWN74" s="405"/>
      <c r="VWO74" s="405"/>
      <c r="VWP74" s="405"/>
      <c r="VWQ74" s="405"/>
      <c r="VWR74" s="405"/>
      <c r="VWS74" s="405"/>
      <c r="VWT74" s="405"/>
      <c r="VWU74" s="405"/>
      <c r="VWV74" s="405"/>
      <c r="VWW74" s="405"/>
      <c r="VWX74" s="405"/>
      <c r="VWY74" s="405"/>
      <c r="VWZ74" s="405"/>
      <c r="VXA74" s="405"/>
      <c r="VXB74" s="405"/>
      <c r="VXC74" s="405"/>
      <c r="VXD74" s="405"/>
      <c r="VXE74" s="405"/>
      <c r="VXF74" s="405"/>
      <c r="VXG74" s="405"/>
      <c r="VXH74" s="405"/>
      <c r="VXI74" s="405"/>
      <c r="VXJ74" s="405"/>
      <c r="VXK74" s="405"/>
      <c r="VXL74" s="405"/>
      <c r="VXM74" s="405"/>
      <c r="VXN74" s="405"/>
      <c r="VXO74" s="405"/>
      <c r="VXP74" s="405"/>
      <c r="VXQ74" s="405"/>
      <c r="VXR74" s="405"/>
      <c r="VXS74" s="405"/>
      <c r="VXT74" s="405"/>
      <c r="VXU74" s="405"/>
      <c r="VXV74" s="405"/>
      <c r="VXW74" s="405"/>
      <c r="VXX74" s="405"/>
      <c r="VXY74" s="405"/>
      <c r="VXZ74" s="405"/>
      <c r="VYA74" s="405"/>
      <c r="VYB74" s="405"/>
      <c r="VYC74" s="405"/>
      <c r="VYD74" s="405"/>
      <c r="VYE74" s="405"/>
      <c r="VYF74" s="405"/>
      <c r="VYG74" s="405"/>
      <c r="VYH74" s="405"/>
      <c r="VYI74" s="405"/>
      <c r="VYJ74" s="405"/>
      <c r="VYK74" s="405"/>
      <c r="VYL74" s="405"/>
      <c r="VYM74" s="405"/>
      <c r="VYN74" s="405"/>
      <c r="VYO74" s="405"/>
      <c r="VYP74" s="405"/>
      <c r="VYQ74" s="405"/>
      <c r="VYR74" s="405"/>
      <c r="VYS74" s="405"/>
      <c r="VYT74" s="405"/>
      <c r="VYU74" s="405"/>
      <c r="VYV74" s="405"/>
      <c r="VYW74" s="405"/>
      <c r="VYX74" s="405"/>
      <c r="VYY74" s="405"/>
      <c r="VYZ74" s="405"/>
      <c r="VZA74" s="405"/>
      <c r="VZB74" s="405"/>
      <c r="VZC74" s="405"/>
      <c r="VZD74" s="405"/>
      <c r="VZE74" s="405"/>
      <c r="VZF74" s="405"/>
      <c r="VZG74" s="405"/>
      <c r="VZH74" s="405"/>
      <c r="VZI74" s="405"/>
      <c r="VZJ74" s="405"/>
      <c r="VZK74" s="405"/>
      <c r="VZL74" s="405"/>
      <c r="VZM74" s="405"/>
      <c r="VZN74" s="405"/>
      <c r="VZO74" s="405"/>
      <c r="VZP74" s="405"/>
      <c r="VZQ74" s="405"/>
      <c r="VZR74" s="405"/>
      <c r="VZS74" s="405"/>
      <c r="VZT74" s="405"/>
      <c r="VZU74" s="405"/>
      <c r="VZV74" s="405"/>
      <c r="VZW74" s="405"/>
      <c r="VZX74" s="405"/>
      <c r="VZY74" s="405"/>
      <c r="VZZ74" s="405"/>
      <c r="WAA74" s="405"/>
      <c r="WAB74" s="405"/>
      <c r="WAC74" s="405"/>
      <c r="WAD74" s="405"/>
      <c r="WAE74" s="405"/>
      <c r="WAF74" s="405"/>
      <c r="WAG74" s="405"/>
      <c r="WAH74" s="405"/>
      <c r="WAI74" s="405"/>
      <c r="WAJ74" s="405"/>
      <c r="WAK74" s="405"/>
      <c r="WAL74" s="405"/>
      <c r="WAM74" s="405"/>
      <c r="WAN74" s="405"/>
      <c r="WAO74" s="405"/>
      <c r="WAP74" s="405"/>
      <c r="WAQ74" s="405"/>
      <c r="WAR74" s="405"/>
      <c r="WAS74" s="405"/>
      <c r="WAT74" s="405"/>
      <c r="WAU74" s="405"/>
      <c r="WAV74" s="405"/>
      <c r="WAW74" s="405"/>
      <c r="WAX74" s="405"/>
      <c r="WAY74" s="405"/>
      <c r="WAZ74" s="405"/>
      <c r="WBA74" s="405"/>
      <c r="WBB74" s="405"/>
      <c r="WBC74" s="405"/>
      <c r="WBD74" s="405"/>
      <c r="WBE74" s="405"/>
      <c r="WBF74" s="405"/>
      <c r="WBG74" s="405"/>
      <c r="WBH74" s="405"/>
      <c r="WBI74" s="405"/>
      <c r="WBJ74" s="405"/>
      <c r="WBK74" s="405"/>
      <c r="WBL74" s="405"/>
      <c r="WBM74" s="405"/>
      <c r="WBN74" s="405"/>
      <c r="WBO74" s="405"/>
      <c r="WBP74" s="405"/>
      <c r="WBQ74" s="405"/>
      <c r="WBR74" s="405"/>
      <c r="WBS74" s="405"/>
      <c r="WBT74" s="405"/>
      <c r="WBU74" s="405"/>
      <c r="WBV74" s="405"/>
      <c r="WBW74" s="405"/>
      <c r="WBX74" s="405"/>
      <c r="WBY74" s="405"/>
      <c r="WBZ74" s="405"/>
      <c r="WCA74" s="405"/>
      <c r="WCB74" s="405"/>
      <c r="WCC74" s="405"/>
      <c r="WCD74" s="405"/>
      <c r="WCE74" s="405"/>
      <c r="WCF74" s="405"/>
      <c r="WCG74" s="405"/>
      <c r="WCH74" s="405"/>
      <c r="WCI74" s="405"/>
      <c r="WCJ74" s="405"/>
      <c r="WCK74" s="405"/>
      <c r="WCL74" s="405"/>
      <c r="WCM74" s="405"/>
      <c r="WCN74" s="405"/>
      <c r="WCO74" s="405"/>
      <c r="WCP74" s="405"/>
      <c r="WCQ74" s="405"/>
      <c r="WCR74" s="405"/>
      <c r="WCS74" s="405"/>
      <c r="WCT74" s="405"/>
      <c r="WCU74" s="405"/>
      <c r="WCV74" s="405"/>
      <c r="WCW74" s="405"/>
      <c r="WCX74" s="405"/>
      <c r="WCY74" s="405"/>
      <c r="WCZ74" s="405"/>
      <c r="WDA74" s="405"/>
      <c r="WDB74" s="405"/>
      <c r="WDC74" s="405"/>
      <c r="WDD74" s="405"/>
      <c r="WDE74" s="405"/>
      <c r="WDF74" s="405"/>
      <c r="WDG74" s="405"/>
      <c r="WDH74" s="405"/>
      <c r="WDI74" s="405"/>
      <c r="WDJ74" s="405"/>
      <c r="WDK74" s="405"/>
      <c r="WDL74" s="405"/>
      <c r="WDM74" s="405"/>
      <c r="WDN74" s="405"/>
      <c r="WDO74" s="405"/>
      <c r="WDP74" s="405"/>
      <c r="WDQ74" s="405"/>
      <c r="WDR74" s="405"/>
      <c r="WDS74" s="405"/>
      <c r="WDT74" s="405"/>
      <c r="WDU74" s="405"/>
      <c r="WDV74" s="405"/>
      <c r="WDW74" s="405"/>
      <c r="WDX74" s="405"/>
      <c r="WDY74" s="405"/>
      <c r="WDZ74" s="405"/>
      <c r="WEA74" s="405"/>
      <c r="WEB74" s="405"/>
      <c r="WEC74" s="405"/>
      <c r="WED74" s="405"/>
      <c r="WEE74" s="405"/>
      <c r="WEF74" s="405"/>
      <c r="WEG74" s="405"/>
      <c r="WEH74" s="405"/>
      <c r="WEI74" s="405"/>
      <c r="WEJ74" s="405"/>
      <c r="WEK74" s="405"/>
      <c r="WEL74" s="405"/>
      <c r="WEM74" s="405"/>
      <c r="WEN74" s="405"/>
      <c r="WEO74" s="405"/>
      <c r="WEP74" s="405"/>
      <c r="WEQ74" s="405"/>
      <c r="WER74" s="405"/>
      <c r="WES74" s="405"/>
      <c r="WET74" s="405"/>
      <c r="WEU74" s="405"/>
      <c r="WEV74" s="405"/>
      <c r="WEW74" s="405"/>
      <c r="WEX74" s="405"/>
      <c r="WEY74" s="405"/>
      <c r="WEZ74" s="405"/>
      <c r="WFA74" s="405"/>
      <c r="WFB74" s="405"/>
      <c r="WFC74" s="405"/>
      <c r="WFD74" s="405"/>
      <c r="WFE74" s="405"/>
      <c r="WFF74" s="405"/>
      <c r="WFG74" s="405"/>
      <c r="WFH74" s="405"/>
      <c r="WFI74" s="405"/>
      <c r="WFJ74" s="405"/>
      <c r="WFK74" s="405"/>
      <c r="WFL74" s="405"/>
      <c r="WFM74" s="405"/>
      <c r="WFN74" s="405"/>
      <c r="WFO74" s="405"/>
      <c r="WFP74" s="405"/>
      <c r="WFQ74" s="405"/>
      <c r="WFR74" s="405"/>
      <c r="WFS74" s="405"/>
      <c r="WFT74" s="405"/>
      <c r="WFU74" s="405"/>
      <c r="WFV74" s="405"/>
      <c r="WFW74" s="405"/>
      <c r="WFX74" s="405"/>
      <c r="WFY74" s="405"/>
      <c r="WFZ74" s="405"/>
      <c r="WGA74" s="405"/>
      <c r="WGB74" s="405"/>
      <c r="WGC74" s="405"/>
      <c r="WGD74" s="405"/>
      <c r="WGE74" s="405"/>
      <c r="WGF74" s="405"/>
      <c r="WGG74" s="405"/>
      <c r="WGH74" s="405"/>
      <c r="WGI74" s="405"/>
      <c r="WGJ74" s="405"/>
      <c r="WGK74" s="405"/>
      <c r="WGL74" s="405"/>
      <c r="WGM74" s="405"/>
      <c r="WGN74" s="405"/>
      <c r="WGO74" s="405"/>
      <c r="WGP74" s="405"/>
      <c r="WGQ74" s="405"/>
      <c r="WGR74" s="405"/>
      <c r="WGS74" s="405"/>
      <c r="WGT74" s="405"/>
      <c r="WGU74" s="405"/>
      <c r="WGV74" s="405"/>
      <c r="WGW74" s="405"/>
      <c r="WGX74" s="405"/>
      <c r="WGY74" s="405"/>
      <c r="WGZ74" s="405"/>
      <c r="WHA74" s="405"/>
      <c r="WHB74" s="405"/>
      <c r="WHC74" s="405"/>
      <c r="WHD74" s="405"/>
      <c r="WHE74" s="405"/>
      <c r="WHF74" s="405"/>
      <c r="WHG74" s="405"/>
      <c r="WHH74" s="405"/>
      <c r="WHI74" s="405"/>
      <c r="WHJ74" s="405"/>
      <c r="WHK74" s="405"/>
      <c r="WHL74" s="405"/>
      <c r="WHM74" s="405"/>
      <c r="WHN74" s="405"/>
      <c r="WHO74" s="405"/>
      <c r="WHP74" s="405"/>
      <c r="WHQ74" s="405"/>
      <c r="WHR74" s="405"/>
      <c r="WHS74" s="405"/>
      <c r="WHT74" s="405"/>
      <c r="WHU74" s="405"/>
      <c r="WHV74" s="405"/>
      <c r="WHW74" s="405"/>
      <c r="WHX74" s="405"/>
      <c r="WHY74" s="405"/>
      <c r="WHZ74" s="405"/>
      <c r="WIA74" s="405"/>
      <c r="WIB74" s="405"/>
      <c r="WIC74" s="405"/>
      <c r="WID74" s="405"/>
      <c r="WIE74" s="405"/>
      <c r="WIF74" s="405"/>
      <c r="WIG74" s="405"/>
      <c r="WIH74" s="405"/>
      <c r="WII74" s="405"/>
      <c r="WIJ74" s="405"/>
      <c r="WIK74" s="405"/>
      <c r="WIL74" s="405"/>
      <c r="WIM74" s="405"/>
      <c r="WIN74" s="405"/>
      <c r="WIO74" s="405"/>
      <c r="WIP74" s="405"/>
      <c r="WIQ74" s="405"/>
      <c r="WIR74" s="405"/>
      <c r="WIS74" s="405"/>
      <c r="WIT74" s="405"/>
      <c r="WIU74" s="405"/>
      <c r="WIV74" s="405"/>
      <c r="WIW74" s="405"/>
      <c r="WIX74" s="405"/>
      <c r="WIY74" s="405"/>
      <c r="WIZ74" s="405"/>
      <c r="WJA74" s="405"/>
      <c r="WJB74" s="405"/>
      <c r="WJC74" s="405"/>
      <c r="WJD74" s="405"/>
      <c r="WJE74" s="405"/>
      <c r="WJF74" s="405"/>
      <c r="WJG74" s="405"/>
      <c r="WJH74" s="405"/>
      <c r="WJI74" s="405"/>
      <c r="WJJ74" s="405"/>
      <c r="WJK74" s="405"/>
      <c r="WJL74" s="405"/>
      <c r="WJM74" s="405"/>
      <c r="WJN74" s="405"/>
      <c r="WJO74" s="405"/>
      <c r="WJP74" s="405"/>
      <c r="WJQ74" s="405"/>
      <c r="WJR74" s="405"/>
      <c r="WJS74" s="405"/>
      <c r="WJT74" s="405"/>
      <c r="WJU74" s="405"/>
      <c r="WJV74" s="405"/>
      <c r="WJW74" s="405"/>
      <c r="WJX74" s="405"/>
      <c r="WJY74" s="405"/>
      <c r="WJZ74" s="405"/>
      <c r="WKA74" s="405"/>
      <c r="WKB74" s="405"/>
      <c r="WKC74" s="405"/>
      <c r="WKD74" s="405"/>
      <c r="WKE74" s="405"/>
      <c r="WKF74" s="405"/>
      <c r="WKG74" s="405"/>
      <c r="WKH74" s="405"/>
      <c r="WKI74" s="405"/>
      <c r="WKJ74" s="405"/>
      <c r="WKK74" s="405"/>
      <c r="WKL74" s="405"/>
      <c r="WKM74" s="405"/>
      <c r="WKN74" s="405"/>
      <c r="WKO74" s="405"/>
      <c r="WKP74" s="405"/>
      <c r="WKQ74" s="405"/>
      <c r="WKR74" s="405"/>
      <c r="WKS74" s="405"/>
      <c r="WKT74" s="405"/>
      <c r="WKU74" s="405"/>
      <c r="WKV74" s="405"/>
      <c r="WKW74" s="405"/>
      <c r="WKX74" s="405"/>
      <c r="WKY74" s="405"/>
      <c r="WKZ74" s="405"/>
      <c r="WLA74" s="405"/>
      <c r="WLB74" s="405"/>
      <c r="WLC74" s="405"/>
      <c r="WLD74" s="405"/>
      <c r="WLE74" s="405"/>
      <c r="WLF74" s="405"/>
      <c r="WLG74" s="405"/>
      <c r="WLH74" s="405"/>
      <c r="WLI74" s="405"/>
      <c r="WLJ74" s="405"/>
      <c r="WLK74" s="405"/>
      <c r="WLL74" s="405"/>
      <c r="WLM74" s="405"/>
      <c r="WLN74" s="405"/>
      <c r="WLO74" s="405"/>
      <c r="WLP74" s="405"/>
      <c r="WLQ74" s="405"/>
      <c r="WLR74" s="405"/>
      <c r="WLS74" s="405"/>
      <c r="WLT74" s="405"/>
      <c r="WLU74" s="405"/>
      <c r="WLV74" s="405"/>
      <c r="WLW74" s="405"/>
      <c r="WLX74" s="405"/>
      <c r="WLY74" s="405"/>
      <c r="WLZ74" s="405"/>
      <c r="WMA74" s="405"/>
      <c r="WMB74" s="405"/>
      <c r="WMC74" s="405"/>
      <c r="WMD74" s="405"/>
      <c r="WME74" s="405"/>
      <c r="WMF74" s="405"/>
      <c r="WMG74" s="405"/>
      <c r="WMH74" s="405"/>
      <c r="WMI74" s="405"/>
      <c r="WMJ74" s="405"/>
      <c r="WMK74" s="405"/>
      <c r="WML74" s="405"/>
      <c r="WMM74" s="405"/>
      <c r="WMN74" s="405"/>
      <c r="WMO74" s="405"/>
      <c r="WMP74" s="405"/>
      <c r="WMQ74" s="405"/>
      <c r="WMR74" s="405"/>
      <c r="WMS74" s="405"/>
      <c r="WMT74" s="405"/>
      <c r="WMU74" s="405"/>
      <c r="WMV74" s="405"/>
      <c r="WMW74" s="405"/>
      <c r="WMX74" s="405"/>
      <c r="WMY74" s="405"/>
      <c r="WMZ74" s="405"/>
      <c r="WNA74" s="405"/>
      <c r="WNB74" s="405"/>
      <c r="WNC74" s="405"/>
      <c r="WND74" s="405"/>
      <c r="WNE74" s="405"/>
      <c r="WNF74" s="405"/>
      <c r="WNG74" s="405"/>
      <c r="WNH74" s="405"/>
      <c r="WNI74" s="405"/>
      <c r="WNJ74" s="405"/>
      <c r="WNK74" s="405"/>
      <c r="WNL74" s="405"/>
      <c r="WNM74" s="405"/>
      <c r="WNN74" s="405"/>
      <c r="WNO74" s="405"/>
      <c r="WNP74" s="405"/>
      <c r="WNQ74" s="405"/>
      <c r="WNR74" s="405"/>
      <c r="WNS74" s="405"/>
      <c r="WNT74" s="405"/>
      <c r="WNU74" s="405"/>
      <c r="WNV74" s="405"/>
      <c r="WNW74" s="405"/>
      <c r="WNX74" s="405"/>
      <c r="WNY74" s="405"/>
      <c r="WNZ74" s="405"/>
      <c r="WOA74" s="405"/>
      <c r="WOB74" s="405"/>
      <c r="WOC74" s="405"/>
      <c r="WOD74" s="405"/>
      <c r="WOE74" s="405"/>
      <c r="WOF74" s="405"/>
      <c r="WOG74" s="405"/>
      <c r="WOH74" s="405"/>
      <c r="WOI74" s="405"/>
      <c r="WOJ74" s="405"/>
      <c r="WOK74" s="405"/>
      <c r="WOL74" s="405"/>
      <c r="WOM74" s="405"/>
      <c r="WON74" s="405"/>
      <c r="WOO74" s="405"/>
      <c r="WOP74" s="405"/>
      <c r="WOQ74" s="405"/>
      <c r="WOR74" s="405"/>
      <c r="WOS74" s="405"/>
      <c r="WOT74" s="405"/>
      <c r="WOU74" s="405"/>
      <c r="WOV74" s="405"/>
      <c r="WOW74" s="405"/>
      <c r="WOX74" s="405"/>
      <c r="WOY74" s="405"/>
      <c r="WOZ74" s="405"/>
      <c r="WPA74" s="405"/>
      <c r="WPB74" s="405"/>
      <c r="WPC74" s="405"/>
      <c r="WPD74" s="405"/>
      <c r="WPE74" s="405"/>
      <c r="WPF74" s="405"/>
      <c r="WPG74" s="405"/>
      <c r="WPH74" s="405"/>
      <c r="WPI74" s="405"/>
      <c r="WPJ74" s="405"/>
      <c r="WPK74" s="405"/>
      <c r="WPL74" s="405"/>
      <c r="WPM74" s="405"/>
      <c r="WPN74" s="405"/>
      <c r="WPO74" s="405"/>
      <c r="WPP74" s="405"/>
      <c r="WPQ74" s="405"/>
      <c r="WPR74" s="405"/>
      <c r="WPS74" s="405"/>
      <c r="WPT74" s="405"/>
      <c r="WPU74" s="405"/>
      <c r="WPV74" s="405"/>
      <c r="WPW74" s="405"/>
      <c r="WPX74" s="405"/>
      <c r="WPY74" s="405"/>
      <c r="WPZ74" s="405"/>
      <c r="WQA74" s="405"/>
      <c r="WQB74" s="405"/>
      <c r="WQC74" s="405"/>
      <c r="WQD74" s="405"/>
      <c r="WQE74" s="405"/>
      <c r="WQF74" s="405"/>
      <c r="WQG74" s="405"/>
      <c r="WQH74" s="405"/>
      <c r="WQI74" s="405"/>
      <c r="WQJ74" s="405"/>
      <c r="WQK74" s="405"/>
      <c r="WQL74" s="405"/>
      <c r="WQM74" s="405"/>
      <c r="WQN74" s="405"/>
      <c r="WQO74" s="405"/>
      <c r="WQP74" s="405"/>
      <c r="WQQ74" s="405"/>
      <c r="WQR74" s="405"/>
      <c r="WQS74" s="405"/>
      <c r="WQT74" s="405"/>
      <c r="WQU74" s="405"/>
      <c r="WQV74" s="405"/>
      <c r="WQW74" s="405"/>
      <c r="WQX74" s="405"/>
      <c r="WQY74" s="405"/>
      <c r="WQZ74" s="405"/>
      <c r="WRA74" s="405"/>
      <c r="WRB74" s="405"/>
      <c r="WRC74" s="405"/>
      <c r="WRD74" s="405"/>
      <c r="WRE74" s="405"/>
      <c r="WRF74" s="405"/>
      <c r="WRG74" s="405"/>
      <c r="WRH74" s="405"/>
      <c r="WRI74" s="405"/>
      <c r="WRJ74" s="405"/>
      <c r="WRK74" s="405"/>
      <c r="WRL74" s="405"/>
      <c r="WRM74" s="405"/>
      <c r="WRN74" s="405"/>
      <c r="WRO74" s="405"/>
      <c r="WRP74" s="405"/>
      <c r="WRQ74" s="405"/>
      <c r="WRR74" s="405"/>
      <c r="WRS74" s="405"/>
      <c r="WRT74" s="405"/>
      <c r="WRU74" s="405"/>
      <c r="WRV74" s="405"/>
      <c r="WRW74" s="405"/>
      <c r="WRX74" s="405"/>
      <c r="WRY74" s="405"/>
      <c r="WRZ74" s="405"/>
      <c r="WSA74" s="405"/>
      <c r="WSB74" s="405"/>
      <c r="WSC74" s="405"/>
      <c r="WSD74" s="405"/>
      <c r="WSE74" s="405"/>
      <c r="WSF74" s="405"/>
      <c r="WSG74" s="405"/>
      <c r="WSH74" s="405"/>
      <c r="WSI74" s="405"/>
      <c r="WSJ74" s="405"/>
      <c r="WSK74" s="405"/>
      <c r="WSL74" s="405"/>
      <c r="WSM74" s="405"/>
      <c r="WSN74" s="405"/>
      <c r="WSO74" s="405"/>
      <c r="WSP74" s="405"/>
      <c r="WSQ74" s="405"/>
      <c r="WSR74" s="405"/>
      <c r="WSS74" s="405"/>
      <c r="WST74" s="405"/>
      <c r="WSU74" s="405"/>
      <c r="WSV74" s="405"/>
      <c r="WSW74" s="405"/>
      <c r="WSX74" s="405"/>
      <c r="WSY74" s="405"/>
      <c r="WSZ74" s="405"/>
      <c r="WTA74" s="405"/>
      <c r="WTB74" s="405"/>
      <c r="WTC74" s="405"/>
      <c r="WTD74" s="405"/>
      <c r="WTE74" s="405"/>
      <c r="WTF74" s="405"/>
      <c r="WTG74" s="405"/>
      <c r="WTH74" s="405"/>
      <c r="WTI74" s="405"/>
      <c r="WTJ74" s="405"/>
      <c r="WTK74" s="405"/>
      <c r="WTL74" s="405"/>
      <c r="WTM74" s="405"/>
      <c r="WTN74" s="405"/>
      <c r="WTO74" s="405"/>
      <c r="WTP74" s="405"/>
      <c r="WTQ74" s="405"/>
      <c r="WTR74" s="405"/>
      <c r="WTS74" s="405"/>
      <c r="WTT74" s="405"/>
      <c r="WTU74" s="405"/>
      <c r="WTV74" s="405"/>
      <c r="WTW74" s="405"/>
      <c r="WTX74" s="405"/>
      <c r="WTY74" s="405"/>
      <c r="WTZ74" s="405"/>
      <c r="WUA74" s="405"/>
      <c r="WUB74" s="405"/>
      <c r="WUC74" s="405"/>
      <c r="WUD74" s="405"/>
      <c r="WUE74" s="405"/>
      <c r="WUF74" s="405"/>
      <c r="WUG74" s="405"/>
      <c r="WUH74" s="405"/>
      <c r="WUI74" s="405"/>
      <c r="WUJ74" s="405"/>
      <c r="WUK74" s="405"/>
      <c r="WUL74" s="405"/>
      <c r="WUM74" s="405"/>
      <c r="WUN74" s="405"/>
      <c r="WUO74" s="405"/>
      <c r="WUP74" s="405"/>
      <c r="WUQ74" s="405"/>
      <c r="WUR74" s="405"/>
      <c r="WUS74" s="405"/>
      <c r="WUT74" s="405"/>
      <c r="WUU74" s="405"/>
      <c r="WUV74" s="405"/>
      <c r="WUW74" s="405"/>
      <c r="WUX74" s="405"/>
      <c r="WUY74" s="405"/>
      <c r="WUZ74" s="405"/>
      <c r="WVA74" s="405"/>
      <c r="WVB74" s="405"/>
      <c r="WVC74" s="405"/>
      <c r="WVD74" s="405"/>
      <c r="WVE74" s="405"/>
      <c r="WVF74" s="405"/>
      <c r="WVG74" s="405"/>
      <c r="WVH74" s="405"/>
      <c r="WVI74" s="405"/>
      <c r="WVJ74" s="405"/>
      <c r="WVK74" s="405"/>
      <c r="WVL74" s="405"/>
      <c r="WVM74" s="405"/>
      <c r="WVN74" s="405"/>
      <c r="WVO74" s="405"/>
      <c r="WVP74" s="405"/>
      <c r="WVQ74" s="405"/>
      <c r="WVR74" s="405"/>
      <c r="WVS74" s="405"/>
      <c r="WVT74" s="405"/>
      <c r="WVU74" s="405"/>
      <c r="WVV74" s="405"/>
      <c r="WVW74" s="405"/>
      <c r="WVX74" s="405"/>
      <c r="WVY74" s="405"/>
      <c r="WVZ74" s="405"/>
      <c r="WWA74" s="405"/>
      <c r="WWB74" s="405"/>
      <c r="WWC74" s="405"/>
      <c r="WWD74" s="405"/>
      <c r="WWE74" s="405"/>
      <c r="WWF74" s="405"/>
      <c r="WWG74" s="405"/>
      <c r="WWH74" s="405"/>
      <c r="WWI74" s="405"/>
      <c r="WWJ74" s="405"/>
      <c r="WWK74" s="405"/>
      <c r="WWL74" s="405"/>
      <c r="WWM74" s="405"/>
      <c r="WWN74" s="405"/>
      <c r="WWO74" s="405"/>
      <c r="WWP74" s="405"/>
      <c r="WWQ74" s="405"/>
      <c r="WWR74" s="405"/>
      <c r="WWS74" s="405"/>
      <c r="WWT74" s="405"/>
      <c r="WWU74" s="405"/>
      <c r="WWV74" s="405"/>
      <c r="WWW74" s="405"/>
      <c r="WWX74" s="405"/>
      <c r="WWY74" s="405"/>
      <c r="WWZ74" s="405"/>
      <c r="WXA74" s="405"/>
      <c r="WXB74" s="405"/>
      <c r="WXC74" s="405"/>
      <c r="WXD74" s="405"/>
      <c r="WXE74" s="405"/>
      <c r="WXF74" s="405"/>
      <c r="WXG74" s="405"/>
      <c r="WXH74" s="405"/>
      <c r="WXI74" s="405"/>
      <c r="WXJ74" s="405"/>
      <c r="WXK74" s="405"/>
      <c r="WXL74" s="405"/>
      <c r="WXM74" s="405"/>
      <c r="WXN74" s="405"/>
      <c r="WXO74" s="405"/>
      <c r="WXP74" s="405"/>
      <c r="WXQ74" s="405"/>
      <c r="WXR74" s="405"/>
      <c r="WXS74" s="405"/>
      <c r="WXT74" s="405"/>
      <c r="WXU74" s="405"/>
      <c r="WXV74" s="405"/>
      <c r="WXW74" s="405"/>
      <c r="WXX74" s="405"/>
      <c r="WXY74" s="405"/>
      <c r="WXZ74" s="405"/>
      <c r="WYA74" s="405"/>
      <c r="WYB74" s="405"/>
      <c r="WYC74" s="405"/>
      <c r="WYD74" s="405"/>
      <c r="WYE74" s="405"/>
      <c r="WYF74" s="405"/>
      <c r="WYG74" s="405"/>
      <c r="WYH74" s="405"/>
      <c r="WYI74" s="405"/>
      <c r="WYJ74" s="405"/>
      <c r="WYK74" s="405"/>
      <c r="WYL74" s="405"/>
      <c r="WYM74" s="405"/>
      <c r="WYN74" s="405"/>
      <c r="WYO74" s="405"/>
      <c r="WYP74" s="405"/>
      <c r="WYQ74" s="405"/>
      <c r="WYR74" s="405"/>
      <c r="WYS74" s="405"/>
      <c r="WYT74" s="405"/>
      <c r="WYU74" s="405"/>
      <c r="WYV74" s="405"/>
      <c r="WYW74" s="405"/>
      <c r="WYX74" s="405"/>
      <c r="WYY74" s="405"/>
      <c r="WYZ74" s="405"/>
      <c r="WZA74" s="405"/>
      <c r="WZB74" s="405"/>
      <c r="WZC74" s="405"/>
      <c r="WZD74" s="405"/>
      <c r="WZE74" s="405"/>
      <c r="WZF74" s="405"/>
      <c r="WZG74" s="405"/>
      <c r="WZH74" s="405"/>
      <c r="WZI74" s="405"/>
      <c r="WZJ74" s="405"/>
      <c r="WZK74" s="405"/>
      <c r="WZL74" s="405"/>
      <c r="WZM74" s="405"/>
      <c r="WZN74" s="405"/>
      <c r="WZO74" s="405"/>
      <c r="WZP74" s="405"/>
      <c r="WZQ74" s="405"/>
      <c r="WZR74" s="405"/>
      <c r="WZS74" s="405"/>
      <c r="WZT74" s="405"/>
      <c r="WZU74" s="405"/>
      <c r="WZV74" s="405"/>
      <c r="WZW74" s="405"/>
      <c r="WZX74" s="405"/>
      <c r="WZY74" s="405"/>
      <c r="WZZ74" s="405"/>
      <c r="XAA74" s="405"/>
      <c r="XAB74" s="405"/>
      <c r="XAC74" s="405"/>
      <c r="XAD74" s="405"/>
      <c r="XAE74" s="405"/>
      <c r="XAF74" s="405"/>
      <c r="XAG74" s="405"/>
      <c r="XAH74" s="405"/>
      <c r="XAI74" s="405"/>
      <c r="XAJ74" s="405"/>
      <c r="XAK74" s="405"/>
      <c r="XAL74" s="405"/>
      <c r="XAM74" s="405"/>
      <c r="XAN74" s="405"/>
      <c r="XAO74" s="405"/>
      <c r="XAP74" s="405"/>
      <c r="XAQ74" s="405"/>
      <c r="XAR74" s="405"/>
      <c r="XAS74" s="405"/>
      <c r="XAT74" s="405"/>
      <c r="XAU74" s="405"/>
      <c r="XAV74" s="405"/>
      <c r="XAW74" s="405"/>
      <c r="XAX74" s="405"/>
      <c r="XAY74" s="405"/>
      <c r="XAZ74" s="405"/>
      <c r="XBA74" s="405"/>
      <c r="XBB74" s="405"/>
      <c r="XBC74" s="405"/>
      <c r="XBD74" s="405"/>
      <c r="XBE74" s="405"/>
      <c r="XBF74" s="405"/>
      <c r="XBG74" s="405"/>
      <c r="XBH74" s="405"/>
      <c r="XBI74" s="405"/>
      <c r="XBJ74" s="405"/>
      <c r="XBK74" s="405"/>
      <c r="XBL74" s="405"/>
      <c r="XBM74" s="405"/>
      <c r="XBN74" s="405"/>
      <c r="XBO74" s="405"/>
      <c r="XBP74" s="405"/>
      <c r="XBQ74" s="405"/>
      <c r="XBR74" s="405"/>
      <c r="XBS74" s="405"/>
      <c r="XBT74" s="405"/>
      <c r="XBU74" s="405"/>
      <c r="XBV74" s="405"/>
      <c r="XBW74" s="405"/>
      <c r="XBX74" s="405"/>
      <c r="XBY74" s="405"/>
      <c r="XBZ74" s="405"/>
      <c r="XCA74" s="405"/>
      <c r="XCB74" s="405"/>
      <c r="XCC74" s="405"/>
      <c r="XCD74" s="405"/>
      <c r="XCE74" s="405"/>
      <c r="XCF74" s="405"/>
      <c r="XCG74" s="405"/>
      <c r="XCH74" s="405"/>
      <c r="XCI74" s="405"/>
      <c r="XCJ74" s="405"/>
      <c r="XCK74" s="405"/>
      <c r="XCL74" s="405"/>
      <c r="XCM74" s="405"/>
      <c r="XCN74" s="405"/>
      <c r="XCO74" s="405"/>
      <c r="XCP74" s="405"/>
      <c r="XCQ74" s="405"/>
      <c r="XCR74" s="405"/>
      <c r="XCS74" s="405"/>
      <c r="XCT74" s="405"/>
      <c r="XCU74" s="405"/>
      <c r="XCV74" s="405"/>
      <c r="XCW74" s="405"/>
      <c r="XCX74" s="405"/>
      <c r="XCY74" s="405"/>
      <c r="XCZ74" s="405"/>
      <c r="XDA74" s="405"/>
      <c r="XDB74" s="405"/>
      <c r="XDC74" s="405"/>
      <c r="XDD74" s="405"/>
      <c r="XDE74" s="405"/>
      <c r="XDF74" s="405"/>
      <c r="XDG74" s="405"/>
      <c r="XDH74" s="405"/>
      <c r="XDI74" s="405"/>
      <c r="XDJ74" s="405"/>
      <c r="XDK74" s="405"/>
      <c r="XDL74" s="405"/>
      <c r="XDM74" s="405"/>
      <c r="XDN74" s="405"/>
      <c r="XDO74" s="405"/>
      <c r="XDP74" s="405"/>
      <c r="XDQ74" s="405"/>
      <c r="XDR74" s="405"/>
      <c r="XDS74" s="405"/>
      <c r="XDT74" s="405"/>
      <c r="XDU74" s="405"/>
      <c r="XDV74" s="405"/>
      <c r="XDW74" s="405"/>
      <c r="XDX74" s="405"/>
      <c r="XDY74" s="405"/>
      <c r="XDZ74" s="405"/>
      <c r="XEA74" s="405"/>
      <c r="XEB74" s="405"/>
      <c r="XEC74" s="405"/>
      <c r="XED74" s="405"/>
      <c r="XEE74" s="405"/>
      <c r="XEF74" s="405"/>
      <c r="XEG74" s="405"/>
      <c r="XEH74" s="406"/>
    </row>
    <row r="75" spans="1:16362" s="405" customFormat="1" ht="18" customHeight="1">
      <c r="A75" s="886"/>
      <c r="B75" s="886"/>
      <c r="C75" s="890" t="s">
        <v>1415</v>
      </c>
      <c r="D75" s="890"/>
      <c r="E75" s="890"/>
      <c r="F75" s="411" t="s">
        <v>1376</v>
      </c>
      <c r="G75" s="413">
        <v>1</v>
      </c>
      <c r="H75" s="417">
        <v>54000</v>
      </c>
      <c r="I75" s="417">
        <f t="shared" ref="I75:I80" si="4">G75*H75</f>
        <v>54000</v>
      </c>
      <c r="J75" s="898"/>
    </row>
    <row r="76" spans="1:16362" s="405" customFormat="1" ht="18" customHeight="1">
      <c r="A76" s="886"/>
      <c r="B76" s="886"/>
      <c r="C76" s="888" t="s">
        <v>1427</v>
      </c>
      <c r="D76" s="888"/>
      <c r="E76" s="888"/>
      <c r="F76" s="411"/>
      <c r="G76" s="409"/>
      <c r="H76" s="409"/>
      <c r="I76" s="415">
        <f>I70+I72+I75+I73+I71</f>
        <v>237667.40000000002</v>
      </c>
      <c r="J76" s="898"/>
    </row>
    <row r="77" spans="1:16362" s="405" customFormat="1" ht="18" customHeight="1">
      <c r="A77" s="411"/>
      <c r="B77" s="411"/>
      <c r="C77" s="888" t="s">
        <v>1428</v>
      </c>
      <c r="D77" s="888"/>
      <c r="E77" s="888"/>
      <c r="F77" s="411"/>
      <c r="G77" s="409"/>
      <c r="H77" s="409"/>
      <c r="I77" s="415">
        <f>I69+I76</f>
        <v>2074341.4</v>
      </c>
      <c r="J77" s="898"/>
    </row>
    <row r="78" spans="1:16362" s="405" customFormat="1" ht="18" customHeight="1">
      <c r="A78" s="886">
        <v>4</v>
      </c>
      <c r="B78" s="886" t="s">
        <v>1063</v>
      </c>
      <c r="C78" s="411" t="s">
        <v>1430</v>
      </c>
      <c r="D78" s="886" t="s">
        <v>1478</v>
      </c>
      <c r="E78" s="886"/>
      <c r="F78" s="411" t="s">
        <v>1479</v>
      </c>
      <c r="G78" s="412">
        <v>950</v>
      </c>
      <c r="H78" s="413">
        <v>260</v>
      </c>
      <c r="I78" s="412">
        <f t="shared" si="4"/>
        <v>247000</v>
      </c>
      <c r="J78" s="887">
        <f>ROUND(I85*0.8,0)</f>
        <v>217360</v>
      </c>
    </row>
    <row r="79" spans="1:16362" s="410" customFormat="1" ht="18" customHeight="1">
      <c r="A79" s="888"/>
      <c r="B79" s="888"/>
      <c r="C79" s="888" t="s">
        <v>1424</v>
      </c>
      <c r="D79" s="888"/>
      <c r="E79" s="888"/>
      <c r="F79" s="414"/>
      <c r="G79" s="409"/>
      <c r="H79" s="409"/>
      <c r="I79" s="415">
        <f>SUM(I78:I78)</f>
        <v>247000</v>
      </c>
      <c r="J79" s="898"/>
      <c r="XEH79" s="416"/>
    </row>
    <row r="80" spans="1:16362" s="405" customFormat="1" ht="18" customHeight="1">
      <c r="A80" s="886"/>
      <c r="B80" s="886"/>
      <c r="C80" s="890" t="s">
        <v>1408</v>
      </c>
      <c r="D80" s="890"/>
      <c r="E80" s="890"/>
      <c r="F80" s="886" t="s">
        <v>1376</v>
      </c>
      <c r="G80" s="889">
        <v>1</v>
      </c>
      <c r="H80" s="885">
        <f>I79*0.1</f>
        <v>24700</v>
      </c>
      <c r="I80" s="885">
        <f t="shared" si="4"/>
        <v>24700</v>
      </c>
      <c r="J80" s="898"/>
    </row>
    <row r="81" spans="1:10" s="405" customFormat="1" ht="18" customHeight="1">
      <c r="A81" s="886"/>
      <c r="B81" s="886"/>
      <c r="C81" s="890" t="s">
        <v>1425</v>
      </c>
      <c r="D81" s="890"/>
      <c r="E81" s="890"/>
      <c r="F81" s="886"/>
      <c r="G81" s="889"/>
      <c r="H81" s="885"/>
      <c r="I81" s="885"/>
      <c r="J81" s="898"/>
    </row>
    <row r="82" spans="1:10" s="405" customFormat="1" ht="18" customHeight="1">
      <c r="A82" s="886"/>
      <c r="B82" s="886"/>
      <c r="C82" s="890" t="s">
        <v>1409</v>
      </c>
      <c r="D82" s="890"/>
      <c r="E82" s="890"/>
      <c r="F82" s="886"/>
      <c r="G82" s="889"/>
      <c r="H82" s="885"/>
      <c r="I82" s="885"/>
      <c r="J82" s="898"/>
    </row>
    <row r="83" spans="1:10" s="405" customFormat="1" ht="18" customHeight="1">
      <c r="A83" s="886"/>
      <c r="B83" s="886"/>
      <c r="C83" s="890" t="s">
        <v>1410</v>
      </c>
      <c r="D83" s="890"/>
      <c r="E83" s="890"/>
      <c r="F83" s="886"/>
      <c r="G83" s="889"/>
      <c r="H83" s="885"/>
      <c r="I83" s="885"/>
      <c r="J83" s="898"/>
    </row>
    <row r="84" spans="1:10" s="405" customFormat="1" ht="18" customHeight="1">
      <c r="A84" s="886"/>
      <c r="B84" s="886"/>
      <c r="C84" s="888" t="s">
        <v>1427</v>
      </c>
      <c r="D84" s="888"/>
      <c r="E84" s="888"/>
      <c r="F84" s="411"/>
      <c r="G84" s="409"/>
      <c r="H84" s="409"/>
      <c r="I84" s="415">
        <f>I80+I81+I82+I83</f>
        <v>24700</v>
      </c>
      <c r="J84" s="898"/>
    </row>
    <row r="85" spans="1:10" s="405" customFormat="1" ht="18" customHeight="1">
      <c r="A85" s="411"/>
      <c r="B85" s="411"/>
      <c r="C85" s="888" t="s">
        <v>1428</v>
      </c>
      <c r="D85" s="888"/>
      <c r="E85" s="888"/>
      <c r="F85" s="411"/>
      <c r="G85" s="409"/>
      <c r="H85" s="409"/>
      <c r="I85" s="415">
        <f>SUM(I79,I84)</f>
        <v>271700</v>
      </c>
      <c r="J85" s="898"/>
    </row>
    <row r="86" spans="1:10" s="405" customFormat="1" ht="18" customHeight="1">
      <c r="A86" s="891">
        <v>5</v>
      </c>
      <c r="B86" s="886" t="s">
        <v>1480</v>
      </c>
      <c r="C86" s="886" t="s">
        <v>1481</v>
      </c>
      <c r="D86" s="886" t="s">
        <v>1482</v>
      </c>
      <c r="E86" s="886"/>
      <c r="F86" s="423" t="s">
        <v>1388</v>
      </c>
      <c r="G86" s="412">
        <v>12</v>
      </c>
      <c r="H86" s="412">
        <f t="shared" ref="H86:H89" si="5">I86/G86</f>
        <v>145.62</v>
      </c>
      <c r="I86" s="412">
        <v>1747.44</v>
      </c>
      <c r="J86" s="887">
        <f>ROUND(I121*0.8,0)</f>
        <v>413029</v>
      </c>
    </row>
    <row r="87" spans="1:10" s="405" customFormat="1" ht="18" customHeight="1">
      <c r="A87" s="891"/>
      <c r="B87" s="886"/>
      <c r="C87" s="886"/>
      <c r="D87" s="886" t="s">
        <v>1483</v>
      </c>
      <c r="E87" s="886"/>
      <c r="F87" s="411" t="s">
        <v>1388</v>
      </c>
      <c r="G87" s="424">
        <v>35</v>
      </c>
      <c r="H87" s="412">
        <v>570</v>
      </c>
      <c r="I87" s="412">
        <f>G87*H87</f>
        <v>19950</v>
      </c>
      <c r="J87" s="898"/>
    </row>
    <row r="88" spans="1:10" s="405" customFormat="1" ht="18" customHeight="1">
      <c r="A88" s="891"/>
      <c r="B88" s="886"/>
      <c r="C88" s="886"/>
      <c r="D88" s="886" t="s">
        <v>1484</v>
      </c>
      <c r="E88" s="886"/>
      <c r="F88" s="411" t="s">
        <v>1485</v>
      </c>
      <c r="G88" s="424">
        <v>1</v>
      </c>
      <c r="H88" s="412">
        <f t="shared" si="5"/>
        <v>1143.79</v>
      </c>
      <c r="I88" s="412">
        <v>1143.79</v>
      </c>
      <c r="J88" s="898"/>
    </row>
    <row r="89" spans="1:10" s="405" customFormat="1" ht="18" customHeight="1">
      <c r="A89" s="891"/>
      <c r="B89" s="886"/>
      <c r="C89" s="886"/>
      <c r="D89" s="886" t="s">
        <v>1486</v>
      </c>
      <c r="E89" s="886"/>
      <c r="F89" s="425" t="s">
        <v>1485</v>
      </c>
      <c r="G89" s="424">
        <v>4</v>
      </c>
      <c r="H89" s="412">
        <f t="shared" si="5"/>
        <v>3659</v>
      </c>
      <c r="I89" s="412">
        <v>14636</v>
      </c>
      <c r="J89" s="898"/>
    </row>
    <row r="90" spans="1:10" s="405" customFormat="1" ht="18" customHeight="1">
      <c r="A90" s="891"/>
      <c r="B90" s="886"/>
      <c r="C90" s="886"/>
      <c r="D90" s="886" t="s">
        <v>1487</v>
      </c>
      <c r="E90" s="886"/>
      <c r="F90" s="425" t="s">
        <v>1388</v>
      </c>
      <c r="G90" s="424">
        <v>21</v>
      </c>
      <c r="H90" s="412">
        <v>570</v>
      </c>
      <c r="I90" s="412">
        <f>G90*H90</f>
        <v>11970</v>
      </c>
      <c r="J90" s="898"/>
    </row>
    <row r="91" spans="1:10" s="405" customFormat="1" ht="18" customHeight="1">
      <c r="A91" s="891"/>
      <c r="B91" s="886"/>
      <c r="C91" s="886"/>
      <c r="D91" s="886" t="s">
        <v>1488</v>
      </c>
      <c r="E91" s="886"/>
      <c r="F91" s="425" t="s">
        <v>1485</v>
      </c>
      <c r="G91" s="424">
        <v>1</v>
      </c>
      <c r="H91" s="412">
        <v>20000.580000000002</v>
      </c>
      <c r="I91" s="412">
        <v>20000.580000000002</v>
      </c>
      <c r="J91" s="898"/>
    </row>
    <row r="92" spans="1:10" s="405" customFormat="1" ht="18" customHeight="1">
      <c r="A92" s="891"/>
      <c r="B92" s="886"/>
      <c r="C92" s="886" t="s">
        <v>1489</v>
      </c>
      <c r="D92" s="886" t="s">
        <v>1490</v>
      </c>
      <c r="E92" s="411" t="s">
        <v>1491</v>
      </c>
      <c r="F92" s="425" t="s">
        <v>1388</v>
      </c>
      <c r="G92" s="424">
        <v>60</v>
      </c>
      <c r="H92" s="412">
        <f t="shared" ref="H92:H114" si="6">I92/G92</f>
        <v>907.27</v>
      </c>
      <c r="I92" s="424">
        <v>54436.2</v>
      </c>
      <c r="J92" s="898"/>
    </row>
    <row r="93" spans="1:10" s="405" customFormat="1" ht="18" customHeight="1">
      <c r="A93" s="891"/>
      <c r="B93" s="886"/>
      <c r="C93" s="886"/>
      <c r="D93" s="886"/>
      <c r="E93" s="411" t="s">
        <v>1492</v>
      </c>
      <c r="F93" s="425" t="s">
        <v>1388</v>
      </c>
      <c r="G93" s="424">
        <v>16</v>
      </c>
      <c r="H93" s="412">
        <f t="shared" si="6"/>
        <v>671.53</v>
      </c>
      <c r="I93" s="424">
        <v>10744.48</v>
      </c>
      <c r="J93" s="898"/>
    </row>
    <row r="94" spans="1:10" s="405" customFormat="1" ht="18" customHeight="1">
      <c r="A94" s="891"/>
      <c r="B94" s="886"/>
      <c r="C94" s="886"/>
      <c r="D94" s="886"/>
      <c r="E94" s="411" t="s">
        <v>1486</v>
      </c>
      <c r="F94" s="425" t="s">
        <v>1485</v>
      </c>
      <c r="G94" s="424">
        <v>5</v>
      </c>
      <c r="H94" s="412">
        <f t="shared" si="6"/>
        <v>3659</v>
      </c>
      <c r="I94" s="424">
        <v>18295</v>
      </c>
      <c r="J94" s="898"/>
    </row>
    <row r="95" spans="1:10" s="405" customFormat="1" ht="18" customHeight="1">
      <c r="A95" s="891"/>
      <c r="B95" s="886"/>
      <c r="C95" s="886"/>
      <c r="D95" s="886"/>
      <c r="E95" s="411" t="s">
        <v>1493</v>
      </c>
      <c r="F95" s="425" t="s">
        <v>1485</v>
      </c>
      <c r="G95" s="424">
        <v>5</v>
      </c>
      <c r="H95" s="412">
        <f t="shared" si="6"/>
        <v>1064.3399999999999</v>
      </c>
      <c r="I95" s="424">
        <v>5321.7</v>
      </c>
      <c r="J95" s="898"/>
    </row>
    <row r="96" spans="1:10" s="405" customFormat="1" ht="18" customHeight="1">
      <c r="A96" s="891"/>
      <c r="B96" s="886"/>
      <c r="C96" s="886"/>
      <c r="D96" s="886" t="s">
        <v>1494</v>
      </c>
      <c r="E96" s="886"/>
      <c r="F96" s="411" t="s">
        <v>1372</v>
      </c>
      <c r="G96" s="424">
        <v>66.8</v>
      </c>
      <c r="H96" s="412">
        <f t="shared" si="6"/>
        <v>114.37994011976048</v>
      </c>
      <c r="I96" s="424">
        <v>7640.58</v>
      </c>
      <c r="J96" s="898"/>
    </row>
    <row r="97" spans="1:10" s="405" customFormat="1" ht="18" customHeight="1">
      <c r="A97" s="891"/>
      <c r="B97" s="886"/>
      <c r="C97" s="886"/>
      <c r="D97" s="886" t="s">
        <v>1495</v>
      </c>
      <c r="E97" s="886"/>
      <c r="F97" s="411" t="s">
        <v>1388</v>
      </c>
      <c r="G97" s="424">
        <v>38.299999999999997</v>
      </c>
      <c r="H97" s="412">
        <f t="shared" si="6"/>
        <v>139.07989556135772</v>
      </c>
      <c r="I97" s="424">
        <v>5326.76</v>
      </c>
      <c r="J97" s="898"/>
    </row>
    <row r="98" spans="1:10" s="405" customFormat="1" ht="18" customHeight="1">
      <c r="A98" s="891"/>
      <c r="B98" s="886"/>
      <c r="C98" s="886"/>
      <c r="D98" s="886" t="s">
        <v>1496</v>
      </c>
      <c r="E98" s="886"/>
      <c r="F98" s="411" t="s">
        <v>1372</v>
      </c>
      <c r="G98" s="424">
        <v>100</v>
      </c>
      <c r="H98" s="412">
        <f t="shared" si="6"/>
        <v>205.28349999999998</v>
      </c>
      <c r="I98" s="424">
        <v>20528.349999999999</v>
      </c>
      <c r="J98" s="898"/>
    </row>
    <row r="99" spans="1:10" s="405" customFormat="1" ht="18" customHeight="1">
      <c r="A99" s="891"/>
      <c r="B99" s="886"/>
      <c r="C99" s="886"/>
      <c r="D99" s="886" t="s">
        <v>1497</v>
      </c>
      <c r="E99" s="426" t="s">
        <v>1498</v>
      </c>
      <c r="F99" s="411" t="s">
        <v>1372</v>
      </c>
      <c r="G99" s="413">
        <v>23.1</v>
      </c>
      <c r="H99" s="413">
        <f t="shared" si="6"/>
        <v>74.35021645021645</v>
      </c>
      <c r="I99" s="427">
        <v>1717.49</v>
      </c>
      <c r="J99" s="898"/>
    </row>
    <row r="100" spans="1:10" s="405" customFormat="1" ht="18" customHeight="1">
      <c r="A100" s="891"/>
      <c r="B100" s="886"/>
      <c r="C100" s="886"/>
      <c r="D100" s="886"/>
      <c r="E100" s="426" t="s">
        <v>1499</v>
      </c>
      <c r="F100" s="411" t="s">
        <v>1500</v>
      </c>
      <c r="G100" s="413">
        <v>2.31</v>
      </c>
      <c r="H100" s="413">
        <f t="shared" si="6"/>
        <v>142.97835497835496</v>
      </c>
      <c r="I100" s="427">
        <v>330.28</v>
      </c>
      <c r="J100" s="898"/>
    </row>
    <row r="101" spans="1:10" s="405" customFormat="1" ht="18" customHeight="1">
      <c r="A101" s="891"/>
      <c r="B101" s="886"/>
      <c r="C101" s="886"/>
      <c r="D101" s="886"/>
      <c r="E101" s="426" t="s">
        <v>1501</v>
      </c>
      <c r="F101" s="411" t="s">
        <v>1372</v>
      </c>
      <c r="G101" s="413">
        <v>412.9</v>
      </c>
      <c r="H101" s="413">
        <f t="shared" si="6"/>
        <v>7.030007265681764</v>
      </c>
      <c r="I101" s="427">
        <v>2902.69</v>
      </c>
      <c r="J101" s="898"/>
    </row>
    <row r="102" spans="1:10" s="405" customFormat="1" ht="18" customHeight="1">
      <c r="A102" s="891"/>
      <c r="B102" s="886"/>
      <c r="C102" s="886"/>
      <c r="D102" s="886"/>
      <c r="E102" s="426" t="s">
        <v>1502</v>
      </c>
      <c r="F102" s="411" t="s">
        <v>1372</v>
      </c>
      <c r="G102" s="413">
        <f t="shared" ref="G102:G105" si="7">G101</f>
        <v>412.9</v>
      </c>
      <c r="H102" s="413">
        <f t="shared" si="6"/>
        <v>81.340009687575687</v>
      </c>
      <c r="I102" s="427">
        <v>33585.29</v>
      </c>
      <c r="J102" s="898"/>
    </row>
    <row r="103" spans="1:10" s="405" customFormat="1" ht="18" customHeight="1">
      <c r="A103" s="891"/>
      <c r="B103" s="886"/>
      <c r="C103" s="886"/>
      <c r="D103" s="886"/>
      <c r="E103" s="426" t="s">
        <v>1503</v>
      </c>
      <c r="F103" s="411" t="s">
        <v>1372</v>
      </c>
      <c r="G103" s="413">
        <f t="shared" si="7"/>
        <v>412.9</v>
      </c>
      <c r="H103" s="413">
        <f t="shared" si="6"/>
        <v>191.14998789053041</v>
      </c>
      <c r="I103" s="427">
        <f>53003.97+25921.86</f>
        <v>78925.83</v>
      </c>
      <c r="J103" s="898"/>
    </row>
    <row r="104" spans="1:10" s="405" customFormat="1" ht="18" customHeight="1">
      <c r="A104" s="891"/>
      <c r="B104" s="886"/>
      <c r="C104" s="886"/>
      <c r="D104" s="886"/>
      <c r="E104" s="426" t="s">
        <v>1504</v>
      </c>
      <c r="F104" s="411" t="s">
        <v>1372</v>
      </c>
      <c r="G104" s="413">
        <f t="shared" si="7"/>
        <v>412.9</v>
      </c>
      <c r="H104" s="413">
        <f t="shared" si="6"/>
        <v>100.13000726568178</v>
      </c>
      <c r="I104" s="427">
        <f>55076.73-13733.05</f>
        <v>41343.680000000008</v>
      </c>
      <c r="J104" s="898"/>
    </row>
    <row r="105" spans="1:10" s="405" customFormat="1" ht="18" customHeight="1">
      <c r="A105" s="891"/>
      <c r="B105" s="886"/>
      <c r="C105" s="886"/>
      <c r="D105" s="886"/>
      <c r="E105" s="426" t="s">
        <v>1505</v>
      </c>
      <c r="F105" s="411" t="s">
        <v>1372</v>
      </c>
      <c r="G105" s="413">
        <f t="shared" si="7"/>
        <v>412.9</v>
      </c>
      <c r="H105" s="413">
        <f t="shared" si="6"/>
        <v>66.95999031242431</v>
      </c>
      <c r="I105" s="428">
        <f>21049.64+6598.14</f>
        <v>27647.78</v>
      </c>
      <c r="J105" s="898"/>
    </row>
    <row r="106" spans="1:10" s="405" customFormat="1" ht="18" customHeight="1">
      <c r="A106" s="891"/>
      <c r="B106" s="886"/>
      <c r="C106" s="886"/>
      <c r="D106" s="886" t="s">
        <v>1506</v>
      </c>
      <c r="E106" s="886"/>
      <c r="F106" s="411" t="s">
        <v>1500</v>
      </c>
      <c r="G106" s="424">
        <v>75</v>
      </c>
      <c r="H106" s="412">
        <f t="shared" si="6"/>
        <v>142.97999999999999</v>
      </c>
      <c r="I106" s="424">
        <v>10723.5</v>
      </c>
      <c r="J106" s="898"/>
    </row>
    <row r="107" spans="1:10" s="405" customFormat="1" ht="18" customHeight="1">
      <c r="A107" s="891"/>
      <c r="B107" s="886"/>
      <c r="C107" s="886" t="s">
        <v>1507</v>
      </c>
      <c r="D107" s="886" t="s">
        <v>1508</v>
      </c>
      <c r="E107" s="886"/>
      <c r="F107" s="411" t="s">
        <v>1372</v>
      </c>
      <c r="G107" s="424">
        <v>7.5</v>
      </c>
      <c r="H107" s="412">
        <f t="shared" si="6"/>
        <v>183.03066666666666</v>
      </c>
      <c r="I107" s="424">
        <v>1372.73</v>
      </c>
      <c r="J107" s="898"/>
    </row>
    <row r="108" spans="1:10" s="405" customFormat="1" ht="18" customHeight="1">
      <c r="A108" s="891"/>
      <c r="B108" s="886"/>
      <c r="C108" s="886"/>
      <c r="D108" s="886" t="s">
        <v>1509</v>
      </c>
      <c r="E108" s="886"/>
      <c r="F108" s="411" t="s">
        <v>1372</v>
      </c>
      <c r="G108" s="424">
        <v>0.6</v>
      </c>
      <c r="H108" s="412">
        <f t="shared" si="6"/>
        <v>393.23333333333335</v>
      </c>
      <c r="I108" s="424">
        <v>235.94</v>
      </c>
      <c r="J108" s="898"/>
    </row>
    <row r="109" spans="1:10" s="405" customFormat="1" ht="18" customHeight="1">
      <c r="A109" s="891"/>
      <c r="B109" s="886"/>
      <c r="C109" s="886"/>
      <c r="D109" s="886" t="s">
        <v>1510</v>
      </c>
      <c r="E109" s="886"/>
      <c r="F109" s="411" t="s">
        <v>1372</v>
      </c>
      <c r="G109" s="424">
        <v>4.2</v>
      </c>
      <c r="H109" s="412">
        <f t="shared" si="6"/>
        <v>811.41904761904755</v>
      </c>
      <c r="I109" s="424">
        <v>3407.96</v>
      </c>
      <c r="J109" s="898"/>
    </row>
    <row r="110" spans="1:10" s="405" customFormat="1" ht="18" customHeight="1">
      <c r="A110" s="891"/>
      <c r="B110" s="886"/>
      <c r="C110" s="886" t="s">
        <v>1511</v>
      </c>
      <c r="D110" s="891" t="s">
        <v>1512</v>
      </c>
      <c r="E110" s="411" t="s">
        <v>1513</v>
      </c>
      <c r="F110" s="411" t="s">
        <v>1372</v>
      </c>
      <c r="G110" s="424">
        <v>872</v>
      </c>
      <c r="H110" s="424">
        <f t="shared" si="6"/>
        <v>7.6490022935779818</v>
      </c>
      <c r="I110" s="424">
        <v>6669.93</v>
      </c>
      <c r="J110" s="898"/>
    </row>
    <row r="111" spans="1:10" s="405" customFormat="1" ht="18" customHeight="1">
      <c r="A111" s="891"/>
      <c r="B111" s="886"/>
      <c r="C111" s="886"/>
      <c r="D111" s="891"/>
      <c r="E111" s="411" t="s">
        <v>1499</v>
      </c>
      <c r="F111" s="411" t="s">
        <v>1500</v>
      </c>
      <c r="G111" s="424">
        <v>33.46</v>
      </c>
      <c r="H111" s="424">
        <f t="shared" si="6"/>
        <v>142.97997609085473</v>
      </c>
      <c r="I111" s="424">
        <v>4784.1099999999997</v>
      </c>
      <c r="J111" s="898"/>
    </row>
    <row r="112" spans="1:10" s="405" customFormat="1" ht="18" customHeight="1">
      <c r="A112" s="891"/>
      <c r="B112" s="886"/>
      <c r="C112" s="886"/>
      <c r="D112" s="891"/>
      <c r="E112" s="426" t="s">
        <v>1514</v>
      </c>
      <c r="F112" s="411" t="s">
        <v>1372</v>
      </c>
      <c r="G112" s="424">
        <v>872</v>
      </c>
      <c r="H112" s="424">
        <f t="shared" si="6"/>
        <v>66.960000000000008</v>
      </c>
      <c r="I112" s="424">
        <v>58389.120000000003</v>
      </c>
      <c r="J112" s="898"/>
    </row>
    <row r="113" spans="1:10 16362:16362" s="405" customFormat="1" ht="18" customHeight="1">
      <c r="A113" s="891"/>
      <c r="B113" s="886"/>
      <c r="C113" s="886"/>
      <c r="D113" s="891" t="s">
        <v>1515</v>
      </c>
      <c r="E113" s="891"/>
      <c r="F113" s="411" t="s">
        <v>1388</v>
      </c>
      <c r="G113" s="424">
        <v>91.4</v>
      </c>
      <c r="H113" s="413">
        <f t="shared" si="6"/>
        <v>40.959956236323848</v>
      </c>
      <c r="I113" s="427">
        <v>3743.74</v>
      </c>
      <c r="J113" s="898"/>
    </row>
    <row r="114" spans="1:10 16362:16362" s="405" customFormat="1" ht="18" customHeight="1">
      <c r="A114" s="891"/>
      <c r="B114" s="886"/>
      <c r="C114" s="886"/>
      <c r="D114" s="891" t="s">
        <v>1516</v>
      </c>
      <c r="E114" s="891"/>
      <c r="F114" s="411" t="s">
        <v>1441</v>
      </c>
      <c r="G114" s="424">
        <v>8</v>
      </c>
      <c r="H114" s="412">
        <f t="shared" si="6"/>
        <v>228.76</v>
      </c>
      <c r="I114" s="424">
        <v>1830.08</v>
      </c>
      <c r="J114" s="898"/>
    </row>
    <row r="115" spans="1:10 16362:16362" s="410" customFormat="1" ht="18" customHeight="1">
      <c r="A115" s="887"/>
      <c r="B115" s="888"/>
      <c r="C115" s="888" t="s">
        <v>1424</v>
      </c>
      <c r="D115" s="888"/>
      <c r="E115" s="888"/>
      <c r="F115" s="414"/>
      <c r="G115" s="409"/>
      <c r="H115" s="409"/>
      <c r="I115" s="415">
        <f>SUM(I86:I114)</f>
        <v>469351.03</v>
      </c>
      <c r="J115" s="898"/>
      <c r="XEH115" s="416"/>
    </row>
    <row r="116" spans="1:10 16362:16362" s="405" customFormat="1" ht="18" customHeight="1">
      <c r="A116" s="891"/>
      <c r="B116" s="886"/>
      <c r="C116" s="890" t="s">
        <v>1408</v>
      </c>
      <c r="D116" s="890"/>
      <c r="E116" s="890"/>
      <c r="F116" s="886" t="s">
        <v>1376</v>
      </c>
      <c r="G116" s="889">
        <v>1</v>
      </c>
      <c r="H116" s="892">
        <f>I115*0.1</f>
        <v>46935.103000000003</v>
      </c>
      <c r="I116" s="892">
        <f>G116*H116</f>
        <v>46935.103000000003</v>
      </c>
      <c r="J116" s="898"/>
    </row>
    <row r="117" spans="1:10 16362:16362" s="405" customFormat="1" ht="18" customHeight="1">
      <c r="A117" s="891"/>
      <c r="B117" s="886"/>
      <c r="C117" s="890" t="s">
        <v>1425</v>
      </c>
      <c r="D117" s="890"/>
      <c r="E117" s="890"/>
      <c r="F117" s="886"/>
      <c r="G117" s="889"/>
      <c r="H117" s="892"/>
      <c r="I117" s="893"/>
      <c r="J117" s="898"/>
    </row>
    <row r="118" spans="1:10 16362:16362" s="405" customFormat="1" ht="18" customHeight="1">
      <c r="A118" s="891"/>
      <c r="B118" s="886"/>
      <c r="C118" s="890" t="s">
        <v>1409</v>
      </c>
      <c r="D118" s="890"/>
      <c r="E118" s="890"/>
      <c r="F118" s="886"/>
      <c r="G118" s="889"/>
      <c r="H118" s="892"/>
      <c r="I118" s="893"/>
      <c r="J118" s="898"/>
    </row>
    <row r="119" spans="1:10 16362:16362" s="405" customFormat="1" ht="18" customHeight="1">
      <c r="A119" s="891"/>
      <c r="B119" s="886"/>
      <c r="C119" s="890" t="s">
        <v>1410</v>
      </c>
      <c r="D119" s="890"/>
      <c r="E119" s="890"/>
      <c r="F119" s="886"/>
      <c r="G119" s="889"/>
      <c r="H119" s="892"/>
      <c r="I119" s="893"/>
      <c r="J119" s="898"/>
    </row>
    <row r="120" spans="1:10 16362:16362" s="405" customFormat="1" ht="18" customHeight="1">
      <c r="A120" s="891"/>
      <c r="B120" s="886"/>
      <c r="C120" s="888" t="s">
        <v>1427</v>
      </c>
      <c r="D120" s="888"/>
      <c r="E120" s="888"/>
      <c r="F120" s="411"/>
      <c r="G120" s="409"/>
      <c r="H120" s="409"/>
      <c r="I120" s="415">
        <f>SUM(I116:I119)</f>
        <v>46935.103000000003</v>
      </c>
      <c r="J120" s="898"/>
    </row>
    <row r="121" spans="1:10 16362:16362" s="405" customFormat="1" ht="18" customHeight="1">
      <c r="A121" s="407"/>
      <c r="B121" s="411"/>
      <c r="C121" s="888" t="s">
        <v>1428</v>
      </c>
      <c r="D121" s="888"/>
      <c r="E121" s="888"/>
      <c r="F121" s="411"/>
      <c r="G121" s="409"/>
      <c r="H121" s="409"/>
      <c r="I121" s="415">
        <f>I115+I120</f>
        <v>516286.13300000003</v>
      </c>
      <c r="J121" s="898"/>
    </row>
    <row r="122" spans="1:10 16362:16362" s="405" customFormat="1" ht="18" customHeight="1">
      <c r="A122" s="886">
        <v>6</v>
      </c>
      <c r="B122" s="886" t="s">
        <v>1517</v>
      </c>
      <c r="C122" s="886" t="s">
        <v>1518</v>
      </c>
      <c r="D122" s="886" t="s">
        <v>1519</v>
      </c>
      <c r="E122" s="411" t="s">
        <v>1520</v>
      </c>
      <c r="F122" s="411" t="s">
        <v>1388</v>
      </c>
      <c r="G122" s="412">
        <v>192</v>
      </c>
      <c r="H122" s="412">
        <f t="shared" ref="H122:H128" si="8">I122/G122</f>
        <v>467.71401041666667</v>
      </c>
      <c r="I122" s="412">
        <v>89801.09</v>
      </c>
      <c r="J122" s="887">
        <f>ROUND(I147*0.8,0)</f>
        <v>728312</v>
      </c>
    </row>
    <row r="123" spans="1:10 16362:16362" s="405" customFormat="1" ht="18" customHeight="1">
      <c r="A123" s="886"/>
      <c r="B123" s="886"/>
      <c r="C123" s="886"/>
      <c r="D123" s="886"/>
      <c r="E123" s="411" t="s">
        <v>1502</v>
      </c>
      <c r="F123" s="411" t="s">
        <v>1372</v>
      </c>
      <c r="G123" s="412">
        <v>153.6</v>
      </c>
      <c r="H123" s="412">
        <f t="shared" si="8"/>
        <v>81.680013020833329</v>
      </c>
      <c r="I123" s="412">
        <v>12546.05</v>
      </c>
      <c r="J123" s="898"/>
    </row>
    <row r="124" spans="1:10 16362:16362" s="405" customFormat="1" ht="18" customHeight="1">
      <c r="A124" s="886"/>
      <c r="B124" s="886"/>
      <c r="C124" s="886"/>
      <c r="D124" s="886" t="s">
        <v>1521</v>
      </c>
      <c r="E124" s="411" t="s">
        <v>1520</v>
      </c>
      <c r="F124" s="411" t="s">
        <v>1388</v>
      </c>
      <c r="G124" s="424">
        <v>450</v>
      </c>
      <c r="H124" s="412">
        <f t="shared" si="8"/>
        <v>467.714</v>
      </c>
      <c r="I124" s="424">
        <v>210471.3</v>
      </c>
      <c r="J124" s="898"/>
    </row>
    <row r="125" spans="1:10 16362:16362" s="405" customFormat="1" ht="18" customHeight="1">
      <c r="A125" s="886"/>
      <c r="B125" s="886"/>
      <c r="C125" s="886"/>
      <c r="D125" s="886"/>
      <c r="E125" s="411" t="s">
        <v>1502</v>
      </c>
      <c r="F125" s="411" t="s">
        <v>1372</v>
      </c>
      <c r="G125" s="424">
        <v>360</v>
      </c>
      <c r="H125" s="412">
        <f t="shared" si="8"/>
        <v>81.679999999999993</v>
      </c>
      <c r="I125" s="424">
        <v>29404.799999999999</v>
      </c>
      <c r="J125" s="898"/>
    </row>
    <row r="126" spans="1:10 16362:16362" s="405" customFormat="1" ht="18" customHeight="1">
      <c r="A126" s="886"/>
      <c r="B126" s="886"/>
      <c r="C126" s="886"/>
      <c r="D126" s="886" t="s">
        <v>1522</v>
      </c>
      <c r="E126" s="886"/>
      <c r="F126" s="411" t="s">
        <v>1101</v>
      </c>
      <c r="G126" s="424">
        <v>3</v>
      </c>
      <c r="H126" s="412">
        <f t="shared" si="8"/>
        <v>3170.42</v>
      </c>
      <c r="I126" s="424">
        <v>9511.26</v>
      </c>
      <c r="J126" s="898"/>
    </row>
    <row r="127" spans="1:10 16362:16362" s="405" customFormat="1" ht="18" customHeight="1">
      <c r="A127" s="886"/>
      <c r="B127" s="886"/>
      <c r="C127" s="886"/>
      <c r="D127" s="886" t="s">
        <v>1523</v>
      </c>
      <c r="E127" s="886"/>
      <c r="F127" s="411" t="s">
        <v>1376</v>
      </c>
      <c r="G127" s="424">
        <v>1</v>
      </c>
      <c r="H127" s="412">
        <f t="shared" si="8"/>
        <v>9722.23</v>
      </c>
      <c r="I127" s="424">
        <v>9722.23</v>
      </c>
      <c r="J127" s="898"/>
    </row>
    <row r="128" spans="1:10 16362:16362" s="405" customFormat="1" ht="18" customHeight="1">
      <c r="A128" s="886"/>
      <c r="B128" s="886"/>
      <c r="C128" s="886"/>
      <c r="D128" s="886" t="s">
        <v>1524</v>
      </c>
      <c r="E128" s="886"/>
      <c r="F128" s="411" t="s">
        <v>1525</v>
      </c>
      <c r="G128" s="424">
        <v>3</v>
      </c>
      <c r="H128" s="412">
        <f t="shared" si="8"/>
        <v>1772.87</v>
      </c>
      <c r="I128" s="424">
        <v>5318.61</v>
      </c>
      <c r="J128" s="898"/>
    </row>
    <row r="129" spans="1:10 16362:16362" s="405" customFormat="1" ht="18" customHeight="1">
      <c r="A129" s="886"/>
      <c r="B129" s="886"/>
      <c r="C129" s="886" t="s">
        <v>1526</v>
      </c>
      <c r="D129" s="886" t="s">
        <v>1527</v>
      </c>
      <c r="E129" s="886"/>
      <c r="F129" s="411" t="s">
        <v>1388</v>
      </c>
      <c r="G129" s="424">
        <v>17</v>
      </c>
      <c r="H129" s="424">
        <v>570</v>
      </c>
      <c r="I129" s="424">
        <f>G129*H129</f>
        <v>9690</v>
      </c>
      <c r="J129" s="898"/>
    </row>
    <row r="130" spans="1:10 16362:16362" s="405" customFormat="1" ht="18" customHeight="1">
      <c r="A130" s="886"/>
      <c r="B130" s="886"/>
      <c r="C130" s="886"/>
      <c r="D130" s="886" t="s">
        <v>1528</v>
      </c>
      <c r="E130" s="886"/>
      <c r="F130" s="411" t="s">
        <v>1485</v>
      </c>
      <c r="G130" s="413">
        <v>2</v>
      </c>
      <c r="H130" s="413">
        <v>3659</v>
      </c>
      <c r="I130" s="427">
        <f>H130*G130</f>
        <v>7318</v>
      </c>
      <c r="J130" s="898"/>
    </row>
    <row r="131" spans="1:10 16362:16362" s="405" customFormat="1" ht="18" customHeight="1">
      <c r="A131" s="886"/>
      <c r="B131" s="886"/>
      <c r="C131" s="886"/>
      <c r="D131" s="886" t="s">
        <v>1477</v>
      </c>
      <c r="E131" s="886"/>
      <c r="F131" s="411" t="s">
        <v>1485</v>
      </c>
      <c r="G131" s="424">
        <v>1</v>
      </c>
      <c r="H131" s="424">
        <v>20000.580000000002</v>
      </c>
      <c r="I131" s="424">
        <v>20000.580000000002</v>
      </c>
      <c r="J131" s="898"/>
    </row>
    <row r="132" spans="1:10 16362:16362" s="405" customFormat="1" ht="18" customHeight="1">
      <c r="A132" s="886"/>
      <c r="B132" s="886"/>
      <c r="C132" s="886" t="s">
        <v>281</v>
      </c>
      <c r="D132" s="886" t="s">
        <v>1529</v>
      </c>
      <c r="E132" s="426" t="s">
        <v>1498</v>
      </c>
      <c r="F132" s="411" t="s">
        <v>1372</v>
      </c>
      <c r="G132" s="413">
        <v>564.9</v>
      </c>
      <c r="H132" s="413">
        <v>34.279996459550397</v>
      </c>
      <c r="I132" s="427">
        <v>19364.77</v>
      </c>
      <c r="J132" s="898"/>
    </row>
    <row r="133" spans="1:10 16362:16362" s="405" customFormat="1" ht="18" customHeight="1">
      <c r="A133" s="886"/>
      <c r="B133" s="886"/>
      <c r="C133" s="886"/>
      <c r="D133" s="886"/>
      <c r="E133" s="426" t="s">
        <v>1499</v>
      </c>
      <c r="F133" s="411" t="s">
        <v>1500</v>
      </c>
      <c r="G133" s="413">
        <v>79.650000000000006</v>
      </c>
      <c r="H133" s="413">
        <v>161.79974890144399</v>
      </c>
      <c r="I133" s="427">
        <v>12887.35</v>
      </c>
      <c r="J133" s="898"/>
    </row>
    <row r="134" spans="1:10 16362:16362" s="405" customFormat="1" ht="18" customHeight="1">
      <c r="A134" s="886"/>
      <c r="B134" s="886"/>
      <c r="C134" s="886"/>
      <c r="D134" s="886"/>
      <c r="E134" s="411" t="s">
        <v>1530</v>
      </c>
      <c r="F134" s="411" t="s">
        <v>1500</v>
      </c>
      <c r="G134" s="413">
        <v>120.96</v>
      </c>
      <c r="H134" s="413">
        <v>876.35003306878298</v>
      </c>
      <c r="I134" s="427">
        <v>106003.3</v>
      </c>
      <c r="J134" s="898"/>
    </row>
    <row r="135" spans="1:10 16362:16362" s="405" customFormat="1" ht="18" customHeight="1">
      <c r="A135" s="886"/>
      <c r="B135" s="886"/>
      <c r="C135" s="886"/>
      <c r="D135" s="886"/>
      <c r="E135" s="426" t="s">
        <v>1504</v>
      </c>
      <c r="F135" s="411" t="s">
        <v>1372</v>
      </c>
      <c r="G135" s="413">
        <v>564.9</v>
      </c>
      <c r="H135" s="413">
        <v>106.570012391574</v>
      </c>
      <c r="I135" s="427">
        <v>60201.4</v>
      </c>
      <c r="J135" s="898"/>
    </row>
    <row r="136" spans="1:10 16362:16362" s="405" customFormat="1" ht="18" customHeight="1">
      <c r="A136" s="886"/>
      <c r="B136" s="886"/>
      <c r="C136" s="886"/>
      <c r="D136" s="886"/>
      <c r="E136" s="426" t="s">
        <v>1505</v>
      </c>
      <c r="F136" s="411" t="s">
        <v>1372</v>
      </c>
      <c r="G136" s="413">
        <v>564.9</v>
      </c>
      <c r="H136" s="413">
        <v>71.279996459550404</v>
      </c>
      <c r="I136" s="427">
        <v>40266.07</v>
      </c>
      <c r="J136" s="898"/>
    </row>
    <row r="137" spans="1:10 16362:16362" s="405" customFormat="1" ht="18" customHeight="1">
      <c r="A137" s="886"/>
      <c r="B137" s="886"/>
      <c r="C137" s="886"/>
      <c r="D137" s="886" t="s">
        <v>1531</v>
      </c>
      <c r="E137" s="426" t="s">
        <v>1532</v>
      </c>
      <c r="F137" s="411" t="s">
        <v>1372</v>
      </c>
      <c r="G137" s="424">
        <v>16</v>
      </c>
      <c r="H137" s="424">
        <f t="shared" ref="H137:H139" si="9">I137/G137</f>
        <v>32.200000000000003</v>
      </c>
      <c r="I137" s="424">
        <v>515.20000000000005</v>
      </c>
      <c r="J137" s="898"/>
    </row>
    <row r="138" spans="1:10 16362:16362" s="405" customFormat="1" ht="18" customHeight="1">
      <c r="A138" s="886"/>
      <c r="B138" s="886"/>
      <c r="C138" s="886"/>
      <c r="D138" s="886"/>
      <c r="E138" s="426" t="s">
        <v>1533</v>
      </c>
      <c r="F138" s="411" t="s">
        <v>1388</v>
      </c>
      <c r="G138" s="424">
        <v>16</v>
      </c>
      <c r="H138" s="424">
        <f t="shared" si="9"/>
        <v>145.59</v>
      </c>
      <c r="I138" s="424">
        <v>2329.44</v>
      </c>
      <c r="J138" s="898"/>
    </row>
    <row r="139" spans="1:10 16362:16362" s="405" customFormat="1" ht="18" customHeight="1">
      <c r="A139" s="886"/>
      <c r="B139" s="886"/>
      <c r="C139" s="886"/>
      <c r="D139" s="886"/>
      <c r="E139" s="426" t="s">
        <v>1499</v>
      </c>
      <c r="F139" s="411" t="s">
        <v>1500</v>
      </c>
      <c r="G139" s="424">
        <v>3.2</v>
      </c>
      <c r="H139" s="424">
        <f t="shared" si="9"/>
        <v>142.98124999999999</v>
      </c>
      <c r="I139" s="424">
        <v>457.54</v>
      </c>
      <c r="J139" s="898"/>
    </row>
    <row r="140" spans="1:10 16362:16362" s="410" customFormat="1" ht="18" customHeight="1">
      <c r="A140" s="888"/>
      <c r="B140" s="888"/>
      <c r="C140" s="888" t="s">
        <v>1424</v>
      </c>
      <c r="D140" s="888"/>
      <c r="E140" s="888"/>
      <c r="F140" s="414"/>
      <c r="G140" s="409"/>
      <c r="H140" s="409"/>
      <c r="I140" s="415">
        <f>SUM(I122:I139)</f>
        <v>645808.98999999987</v>
      </c>
      <c r="J140" s="898"/>
      <c r="XEH140" s="416"/>
    </row>
    <row r="141" spans="1:10 16362:16362" s="405" customFormat="1" ht="18" customHeight="1">
      <c r="A141" s="886"/>
      <c r="B141" s="886"/>
      <c r="C141" s="890" t="s">
        <v>1408</v>
      </c>
      <c r="D141" s="890"/>
      <c r="E141" s="890"/>
      <c r="F141" s="886" t="s">
        <v>1376</v>
      </c>
      <c r="G141" s="889">
        <v>1</v>
      </c>
      <c r="H141" s="885">
        <f>I140*0.1</f>
        <v>64580.89899999999</v>
      </c>
      <c r="I141" s="891">
        <f>G141*H141</f>
        <v>64580.89899999999</v>
      </c>
      <c r="J141" s="898"/>
    </row>
    <row r="142" spans="1:10 16362:16362" s="405" customFormat="1" ht="18" customHeight="1">
      <c r="A142" s="886"/>
      <c r="B142" s="886"/>
      <c r="C142" s="890" t="s">
        <v>1425</v>
      </c>
      <c r="D142" s="890"/>
      <c r="E142" s="890"/>
      <c r="F142" s="886"/>
      <c r="G142" s="889"/>
      <c r="H142" s="885"/>
      <c r="I142" s="891"/>
      <c r="J142" s="898"/>
    </row>
    <row r="143" spans="1:10 16362:16362" s="405" customFormat="1" ht="18" customHeight="1">
      <c r="A143" s="886"/>
      <c r="B143" s="886"/>
      <c r="C143" s="890" t="s">
        <v>1409</v>
      </c>
      <c r="D143" s="890"/>
      <c r="E143" s="890"/>
      <c r="F143" s="886"/>
      <c r="G143" s="889"/>
      <c r="H143" s="885"/>
      <c r="I143" s="891"/>
      <c r="J143" s="898"/>
    </row>
    <row r="144" spans="1:10 16362:16362" s="405" customFormat="1" ht="18" customHeight="1">
      <c r="A144" s="886"/>
      <c r="B144" s="886"/>
      <c r="C144" s="890" t="s">
        <v>1410</v>
      </c>
      <c r="D144" s="890"/>
      <c r="E144" s="890"/>
      <c r="F144" s="886"/>
      <c r="G144" s="889"/>
      <c r="H144" s="885"/>
      <c r="I144" s="891"/>
      <c r="J144" s="898"/>
    </row>
    <row r="145" spans="1:10 16362:16362" s="405" customFormat="1" ht="18" customHeight="1">
      <c r="A145" s="886"/>
      <c r="B145" s="886"/>
      <c r="C145" s="890" t="s">
        <v>1534</v>
      </c>
      <c r="D145" s="890"/>
      <c r="E145" s="890"/>
      <c r="F145" s="411" t="s">
        <v>1376</v>
      </c>
      <c r="G145" s="413">
        <v>1</v>
      </c>
      <c r="H145" s="412">
        <f>I145</f>
        <v>200000</v>
      </c>
      <c r="I145" s="412">
        <v>200000</v>
      </c>
      <c r="J145" s="898"/>
    </row>
    <row r="146" spans="1:10 16362:16362" s="405" customFormat="1" ht="18" customHeight="1">
      <c r="A146" s="886"/>
      <c r="B146" s="886"/>
      <c r="C146" s="888" t="s">
        <v>1427</v>
      </c>
      <c r="D146" s="888"/>
      <c r="E146" s="888"/>
      <c r="F146" s="411"/>
      <c r="G146" s="409"/>
      <c r="H146" s="409"/>
      <c r="I146" s="409">
        <f>SUM(I141:I145)</f>
        <v>264580.89899999998</v>
      </c>
      <c r="J146" s="898"/>
    </row>
    <row r="147" spans="1:10 16362:16362" s="405" customFormat="1" ht="18" customHeight="1">
      <c r="A147" s="411"/>
      <c r="B147" s="411"/>
      <c r="C147" s="888" t="s">
        <v>1428</v>
      </c>
      <c r="D147" s="888"/>
      <c r="E147" s="888"/>
      <c r="F147" s="411"/>
      <c r="G147" s="409"/>
      <c r="H147" s="409"/>
      <c r="I147" s="409">
        <f>SUM(I146,I140)</f>
        <v>910389.88899999985</v>
      </c>
      <c r="J147" s="898"/>
    </row>
    <row r="148" spans="1:10 16362:16362" s="405" customFormat="1" ht="18" customHeight="1">
      <c r="A148" s="886">
        <v>7</v>
      </c>
      <c r="B148" s="886" t="s">
        <v>1535</v>
      </c>
      <c r="C148" s="886" t="s">
        <v>1421</v>
      </c>
      <c r="D148" s="886" t="s">
        <v>1536</v>
      </c>
      <c r="E148" s="422" t="s">
        <v>1537</v>
      </c>
      <c r="F148" s="411" t="s">
        <v>1372</v>
      </c>
      <c r="G148" s="412">
        <v>2006.5</v>
      </c>
      <c r="H148" s="412">
        <v>9.9132020931971105</v>
      </c>
      <c r="I148" s="417">
        <v>19890.84</v>
      </c>
      <c r="J148" s="887">
        <f>ROUND(I158*0.8,0)</f>
        <v>544734</v>
      </c>
      <c r="XEH148" s="406"/>
    </row>
    <row r="149" spans="1:10 16362:16362" s="405" customFormat="1" ht="18" customHeight="1">
      <c r="A149" s="886"/>
      <c r="B149" s="886"/>
      <c r="C149" s="886"/>
      <c r="D149" s="886"/>
      <c r="E149" s="422" t="s">
        <v>1538</v>
      </c>
      <c r="F149" s="411" t="s">
        <v>1372</v>
      </c>
      <c r="G149" s="892">
        <v>2006.5</v>
      </c>
      <c r="H149" s="892">
        <v>285</v>
      </c>
      <c r="I149" s="892">
        <v>571852.5</v>
      </c>
      <c r="J149" s="887"/>
      <c r="XEH149" s="406"/>
    </row>
    <row r="150" spans="1:10 16362:16362" s="405" customFormat="1" ht="18" customHeight="1">
      <c r="A150" s="886"/>
      <c r="B150" s="886"/>
      <c r="C150" s="886"/>
      <c r="D150" s="886"/>
      <c r="E150" s="422" t="s">
        <v>1539</v>
      </c>
      <c r="F150" s="411" t="s">
        <v>1372</v>
      </c>
      <c r="G150" s="893"/>
      <c r="H150" s="893"/>
      <c r="I150" s="893"/>
      <c r="J150" s="887"/>
      <c r="XEH150" s="406"/>
    </row>
    <row r="151" spans="1:10 16362:16362" s="405" customFormat="1" ht="18" customHeight="1">
      <c r="A151" s="886"/>
      <c r="B151" s="886"/>
      <c r="C151" s="888" t="s">
        <v>1424</v>
      </c>
      <c r="D151" s="888"/>
      <c r="E151" s="888"/>
      <c r="F151" s="411"/>
      <c r="G151" s="409"/>
      <c r="H151" s="409"/>
      <c r="I151" s="409">
        <f>SUM(I148:I149)</f>
        <v>591743.34</v>
      </c>
      <c r="J151" s="887"/>
      <c r="XEH151" s="406"/>
    </row>
    <row r="152" spans="1:10 16362:16362" s="405" customFormat="1" ht="18" customHeight="1">
      <c r="A152" s="886"/>
      <c r="B152" s="886"/>
      <c r="C152" s="894" t="s">
        <v>1408</v>
      </c>
      <c r="D152" s="894"/>
      <c r="E152" s="894"/>
      <c r="F152" s="411" t="s">
        <v>1376</v>
      </c>
      <c r="G152" s="892">
        <v>1</v>
      </c>
      <c r="H152" s="892">
        <f>I151*0.1</f>
        <v>59174.334000000003</v>
      </c>
      <c r="I152" s="892">
        <f>G152*H152</f>
        <v>59174.334000000003</v>
      </c>
      <c r="J152" s="887"/>
      <c r="XEH152" s="406"/>
    </row>
    <row r="153" spans="1:10 16362:16362" s="405" customFormat="1" ht="18" customHeight="1">
      <c r="A153" s="886"/>
      <c r="B153" s="886"/>
      <c r="C153" s="894" t="s">
        <v>1425</v>
      </c>
      <c r="D153" s="894"/>
      <c r="E153" s="894"/>
      <c r="F153" s="411" t="s">
        <v>1376</v>
      </c>
      <c r="G153" s="892"/>
      <c r="H153" s="892"/>
      <c r="I153" s="892"/>
      <c r="J153" s="887"/>
      <c r="XEH153" s="406"/>
    </row>
    <row r="154" spans="1:10 16362:16362" s="405" customFormat="1" ht="18" customHeight="1">
      <c r="A154" s="886"/>
      <c r="B154" s="886"/>
      <c r="C154" s="894" t="s">
        <v>1409</v>
      </c>
      <c r="D154" s="894"/>
      <c r="E154" s="894"/>
      <c r="F154" s="411" t="s">
        <v>1376</v>
      </c>
      <c r="G154" s="892"/>
      <c r="H154" s="892"/>
      <c r="I154" s="892"/>
      <c r="J154" s="887"/>
      <c r="XEH154" s="406"/>
    </row>
    <row r="155" spans="1:10 16362:16362" s="405" customFormat="1" ht="18" customHeight="1">
      <c r="A155" s="886"/>
      <c r="B155" s="886"/>
      <c r="C155" s="894" t="s">
        <v>1410</v>
      </c>
      <c r="D155" s="894"/>
      <c r="E155" s="894"/>
      <c r="F155" s="411" t="s">
        <v>1376</v>
      </c>
      <c r="G155" s="892"/>
      <c r="H155" s="892"/>
      <c r="I155" s="892"/>
      <c r="J155" s="887"/>
      <c r="XEH155" s="406"/>
    </row>
    <row r="156" spans="1:10 16362:16362" s="405" customFormat="1" ht="18" customHeight="1">
      <c r="A156" s="886"/>
      <c r="B156" s="886"/>
      <c r="C156" s="894" t="s">
        <v>1426</v>
      </c>
      <c r="D156" s="894"/>
      <c r="E156" s="894"/>
      <c r="F156" s="411" t="s">
        <v>1376</v>
      </c>
      <c r="G156" s="412">
        <v>1</v>
      </c>
      <c r="H156" s="412">
        <v>30000</v>
      </c>
      <c r="I156" s="412">
        <v>30000</v>
      </c>
      <c r="J156" s="887"/>
      <c r="XEH156" s="406"/>
    </row>
    <row r="157" spans="1:10 16362:16362" s="405" customFormat="1" ht="18" customHeight="1">
      <c r="A157" s="886"/>
      <c r="B157" s="886"/>
      <c r="C157" s="888" t="s">
        <v>1427</v>
      </c>
      <c r="D157" s="888"/>
      <c r="E157" s="888"/>
      <c r="F157" s="409"/>
      <c r="G157" s="409"/>
      <c r="H157" s="409"/>
      <c r="I157" s="409">
        <f>SUM(I152:I156)</f>
        <v>89174.334000000003</v>
      </c>
      <c r="J157" s="887"/>
      <c r="XEH157" s="406"/>
    </row>
    <row r="158" spans="1:10 16362:16362" s="405" customFormat="1" ht="18" customHeight="1">
      <c r="A158" s="411"/>
      <c r="B158" s="411"/>
      <c r="C158" s="888" t="s">
        <v>1428</v>
      </c>
      <c r="D158" s="888"/>
      <c r="E158" s="888"/>
      <c r="F158" s="409"/>
      <c r="G158" s="409"/>
      <c r="H158" s="409"/>
      <c r="I158" s="409">
        <f>I151+I157</f>
        <v>680917.674</v>
      </c>
      <c r="J158" s="887"/>
      <c r="XEH158" s="406"/>
    </row>
    <row r="159" spans="1:10 16362:16362" ht="18" customHeight="1">
      <c r="A159" s="422"/>
      <c r="B159" s="422"/>
      <c r="C159" s="895" t="s">
        <v>1540</v>
      </c>
      <c r="D159" s="895"/>
      <c r="E159" s="895"/>
      <c r="F159" s="429"/>
      <c r="G159" s="430"/>
      <c r="H159" s="430"/>
      <c r="I159" s="430"/>
      <c r="J159" s="407">
        <f>SUM(J3:J158)</f>
        <v>4719006</v>
      </c>
    </row>
  </sheetData>
  <mergeCells count="176">
    <mergeCell ref="C159:E159"/>
    <mergeCell ref="A1:J1"/>
    <mergeCell ref="C158:E158"/>
    <mergeCell ref="J3:J12"/>
    <mergeCell ref="J13:J40"/>
    <mergeCell ref="J41:J77"/>
    <mergeCell ref="J78:J85"/>
    <mergeCell ref="J86:J121"/>
    <mergeCell ref="J122:J147"/>
    <mergeCell ref="J148:J158"/>
    <mergeCell ref="G149:G150"/>
    <mergeCell ref="H149:H150"/>
    <mergeCell ref="I149:I150"/>
    <mergeCell ref="C151:E151"/>
    <mergeCell ref="C152:E152"/>
    <mergeCell ref="G152:G155"/>
    <mergeCell ref="H152:H155"/>
    <mergeCell ref="I152:I155"/>
    <mergeCell ref="C153:E153"/>
    <mergeCell ref="C154:E154"/>
    <mergeCell ref="C145:E145"/>
    <mergeCell ref="C146:E146"/>
    <mergeCell ref="C147:E147"/>
    <mergeCell ref="A148:A157"/>
    <mergeCell ref="B148:B157"/>
    <mergeCell ref="C148:C150"/>
    <mergeCell ref="D148:D150"/>
    <mergeCell ref="C155:E155"/>
    <mergeCell ref="C156:E156"/>
    <mergeCell ref="C157:E157"/>
    <mergeCell ref="C140:E140"/>
    <mergeCell ref="C141:E141"/>
    <mergeCell ref="F141:F144"/>
    <mergeCell ref="G141:G144"/>
    <mergeCell ref="H141:H144"/>
    <mergeCell ref="I141:I144"/>
    <mergeCell ref="C142:E142"/>
    <mergeCell ref="C143:E143"/>
    <mergeCell ref="C144:E144"/>
    <mergeCell ref="C129:C131"/>
    <mergeCell ref="D129:E129"/>
    <mergeCell ref="D130:E130"/>
    <mergeCell ref="D131:E131"/>
    <mergeCell ref="C132:C139"/>
    <mergeCell ref="D132:D136"/>
    <mergeCell ref="D137:D139"/>
    <mergeCell ref="C120:E120"/>
    <mergeCell ref="C121:E121"/>
    <mergeCell ref="A122:A146"/>
    <mergeCell ref="B122:B146"/>
    <mergeCell ref="C122:C128"/>
    <mergeCell ref="D122:D123"/>
    <mergeCell ref="D124:D125"/>
    <mergeCell ref="D126:E126"/>
    <mergeCell ref="D127:E127"/>
    <mergeCell ref="D128:E128"/>
    <mergeCell ref="D106:E106"/>
    <mergeCell ref="C115:E115"/>
    <mergeCell ref="C116:E116"/>
    <mergeCell ref="F116:F119"/>
    <mergeCell ref="G116:G119"/>
    <mergeCell ref="H116:H119"/>
    <mergeCell ref="I116:I119"/>
    <mergeCell ref="C117:E117"/>
    <mergeCell ref="C118:E118"/>
    <mergeCell ref="C119:E119"/>
    <mergeCell ref="C85:E85"/>
    <mergeCell ref="A86:A120"/>
    <mergeCell ref="B86:B120"/>
    <mergeCell ref="C86:C91"/>
    <mergeCell ref="D86:E86"/>
    <mergeCell ref="D87:E87"/>
    <mergeCell ref="D88:E88"/>
    <mergeCell ref="D89:E89"/>
    <mergeCell ref="D90:E90"/>
    <mergeCell ref="D91:E91"/>
    <mergeCell ref="C107:C109"/>
    <mergeCell ref="D107:E107"/>
    <mergeCell ref="D108:E108"/>
    <mergeCell ref="D109:E109"/>
    <mergeCell ref="C110:C114"/>
    <mergeCell ref="D110:D112"/>
    <mergeCell ref="D113:E113"/>
    <mergeCell ref="D114:E114"/>
    <mergeCell ref="C92:C106"/>
    <mergeCell ref="D92:D95"/>
    <mergeCell ref="D96:E96"/>
    <mergeCell ref="D97:E97"/>
    <mergeCell ref="D98:E98"/>
    <mergeCell ref="D99:D105"/>
    <mergeCell ref="G80:G83"/>
    <mergeCell ref="H80:H83"/>
    <mergeCell ref="I80:I83"/>
    <mergeCell ref="C81:E81"/>
    <mergeCell ref="C82:E82"/>
    <mergeCell ref="C83:E83"/>
    <mergeCell ref="C75:E75"/>
    <mergeCell ref="C76:E76"/>
    <mergeCell ref="C77:E77"/>
    <mergeCell ref="A78:A84"/>
    <mergeCell ref="B78:B84"/>
    <mergeCell ref="D78:E78"/>
    <mergeCell ref="C79:E79"/>
    <mergeCell ref="C80:E80"/>
    <mergeCell ref="C84:E84"/>
    <mergeCell ref="C69:E69"/>
    <mergeCell ref="C70:E70"/>
    <mergeCell ref="F70:F74"/>
    <mergeCell ref="F80:F83"/>
    <mergeCell ref="F55:F59"/>
    <mergeCell ref="D60:E60"/>
    <mergeCell ref="C61:C63"/>
    <mergeCell ref="D61:E61"/>
    <mergeCell ref="D62:E62"/>
    <mergeCell ref="D63:E63"/>
    <mergeCell ref="G70:G74"/>
    <mergeCell ref="H70:H74"/>
    <mergeCell ref="I70:I74"/>
    <mergeCell ref="C71:E71"/>
    <mergeCell ref="C72:E72"/>
    <mergeCell ref="C73:E73"/>
    <mergeCell ref="C74:E74"/>
    <mergeCell ref="C64:E64"/>
    <mergeCell ref="C65:C66"/>
    <mergeCell ref="D65:D66"/>
    <mergeCell ref="C67:C68"/>
    <mergeCell ref="D67:E67"/>
    <mergeCell ref="D68:E68"/>
    <mergeCell ref="C40:E40"/>
    <mergeCell ref="A41:A76"/>
    <mergeCell ref="B41:B76"/>
    <mergeCell ref="C41:C54"/>
    <mergeCell ref="D41:D48"/>
    <mergeCell ref="D49:D51"/>
    <mergeCell ref="D52:D53"/>
    <mergeCell ref="D54:E54"/>
    <mergeCell ref="C55:C60"/>
    <mergeCell ref="D55:D59"/>
    <mergeCell ref="F32:F36"/>
    <mergeCell ref="G32:G36"/>
    <mergeCell ref="H32:H36"/>
    <mergeCell ref="I32:I36"/>
    <mergeCell ref="C33:E33"/>
    <mergeCell ref="C34:E34"/>
    <mergeCell ref="C35:E35"/>
    <mergeCell ref="C36:E36"/>
    <mergeCell ref="C37:E37"/>
    <mergeCell ref="C12:E12"/>
    <mergeCell ref="A13:A39"/>
    <mergeCell ref="B13:B39"/>
    <mergeCell ref="C13:C30"/>
    <mergeCell ref="D13:E13"/>
    <mergeCell ref="D14:E14"/>
    <mergeCell ref="D15:E15"/>
    <mergeCell ref="D16:D23"/>
    <mergeCell ref="D24:D30"/>
    <mergeCell ref="C31:E31"/>
    <mergeCell ref="C32:E32"/>
    <mergeCell ref="C38:E38"/>
    <mergeCell ref="C39:E39"/>
    <mergeCell ref="H6:H9"/>
    <mergeCell ref="I6:I9"/>
    <mergeCell ref="C7:E7"/>
    <mergeCell ref="C8:E8"/>
    <mergeCell ref="C9:E9"/>
    <mergeCell ref="C10:E10"/>
    <mergeCell ref="D2:E2"/>
    <mergeCell ref="A3:A11"/>
    <mergeCell ref="B3:B11"/>
    <mergeCell ref="D3:E3"/>
    <mergeCell ref="D4:E4"/>
    <mergeCell ref="C5:E5"/>
    <mergeCell ref="C6:E6"/>
    <mergeCell ref="F6:F9"/>
    <mergeCell ref="G6:G9"/>
    <mergeCell ref="C11:E1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dimension ref="A1:XEH89"/>
  <sheetViews>
    <sheetView topLeftCell="A70" workbookViewId="0">
      <selection activeCell="J3" sqref="J3:J16"/>
    </sheetView>
  </sheetViews>
  <sheetFormatPr defaultColWidth="8.75" defaultRowHeight="13.5"/>
  <cols>
    <col min="1" max="1" width="5.25" style="405" customWidth="1"/>
    <col min="2" max="2" width="6.875" style="405" customWidth="1"/>
    <col min="3" max="3" width="15" style="405" customWidth="1"/>
    <col min="4" max="4" width="7" style="405" customWidth="1"/>
    <col min="5" max="5" width="24.5" style="405" customWidth="1"/>
    <col min="6" max="6" width="5.625" style="405" customWidth="1"/>
    <col min="7" max="7" width="9.375" style="431" customWidth="1"/>
    <col min="8" max="8" width="11.375" style="431" customWidth="1"/>
    <col min="9" max="9" width="13.25" style="431" customWidth="1"/>
    <col min="10" max="10" width="15.25" style="405" customWidth="1"/>
    <col min="11" max="16361" width="8.75" style="405"/>
    <col min="16362" max="16362" width="8.75" style="406"/>
    <col min="16363" max="16384" width="8.75" style="434"/>
  </cols>
  <sheetData>
    <row r="1" spans="1:16361" ht="23.1" customHeight="1">
      <c r="A1" s="896" t="s">
        <v>1585</v>
      </c>
      <c r="B1" s="896"/>
      <c r="C1" s="896"/>
      <c r="D1" s="896"/>
      <c r="E1" s="896"/>
      <c r="F1" s="896"/>
      <c r="G1" s="896"/>
      <c r="H1" s="896"/>
      <c r="I1" s="896"/>
      <c r="J1" s="924"/>
    </row>
    <row r="2" spans="1:16361" s="410" customFormat="1" ht="24">
      <c r="A2" s="407" t="s">
        <v>1</v>
      </c>
      <c r="B2" s="556" t="s">
        <v>1806</v>
      </c>
      <c r="C2" s="407" t="s">
        <v>1419</v>
      </c>
      <c r="D2" s="887" t="s">
        <v>1365</v>
      </c>
      <c r="E2" s="887"/>
      <c r="F2" s="407" t="s">
        <v>533</v>
      </c>
      <c r="G2" s="408" t="s">
        <v>1366</v>
      </c>
      <c r="H2" s="408" t="s">
        <v>695</v>
      </c>
      <c r="I2" s="435" t="s">
        <v>1367</v>
      </c>
      <c r="J2" s="556" t="s">
        <v>1805</v>
      </c>
    </row>
    <row r="3" spans="1:16361" ht="18" customHeight="1">
      <c r="A3" s="886">
        <v>1</v>
      </c>
      <c r="B3" s="886" t="s">
        <v>1542</v>
      </c>
      <c r="C3" s="886" t="s">
        <v>1543</v>
      </c>
      <c r="D3" s="886" t="s">
        <v>1544</v>
      </c>
      <c r="E3" s="886"/>
      <c r="F3" s="436" t="s">
        <v>1372</v>
      </c>
      <c r="G3" s="412">
        <v>985</v>
      </c>
      <c r="H3" s="413">
        <f>I3/G3</f>
        <v>79.457868020304574</v>
      </c>
      <c r="I3" s="437">
        <v>78266</v>
      </c>
      <c r="J3" s="887">
        <f>ROUND(I16*0.8,0)</f>
        <v>201511</v>
      </c>
    </row>
    <row r="4" spans="1:16361" ht="18" customHeight="1">
      <c r="A4" s="886"/>
      <c r="B4" s="886"/>
      <c r="C4" s="886"/>
      <c r="D4" s="886" t="s">
        <v>1545</v>
      </c>
      <c r="E4" s="886"/>
      <c r="F4" s="436" t="s">
        <v>1388</v>
      </c>
      <c r="G4" s="412">
        <v>118</v>
      </c>
      <c r="H4" s="412">
        <v>230</v>
      </c>
      <c r="I4" s="437">
        <f t="shared" ref="I4:I7" si="0">G4*H4</f>
        <v>27140</v>
      </c>
      <c r="J4" s="928"/>
    </row>
    <row r="5" spans="1:16361" ht="18" customHeight="1">
      <c r="A5" s="886"/>
      <c r="B5" s="886"/>
      <c r="C5" s="886"/>
      <c r="D5" s="886" t="s">
        <v>1546</v>
      </c>
      <c r="E5" s="886"/>
      <c r="F5" s="436" t="s">
        <v>1388</v>
      </c>
      <c r="G5" s="412">
        <v>66</v>
      </c>
      <c r="H5" s="413">
        <v>110</v>
      </c>
      <c r="I5" s="437">
        <f t="shared" si="0"/>
        <v>7260</v>
      </c>
      <c r="J5" s="928"/>
    </row>
    <row r="6" spans="1:16361" ht="18" customHeight="1">
      <c r="A6" s="886"/>
      <c r="B6" s="886"/>
      <c r="C6" s="886"/>
      <c r="D6" s="886" t="s">
        <v>1547</v>
      </c>
      <c r="E6" s="886"/>
      <c r="F6" s="436" t="s">
        <v>1376</v>
      </c>
      <c r="G6" s="412">
        <v>1</v>
      </c>
      <c r="H6" s="413">
        <f>I6/G6</f>
        <v>2815</v>
      </c>
      <c r="I6" s="437">
        <v>2815</v>
      </c>
      <c r="J6" s="928"/>
    </row>
    <row r="7" spans="1:16361" ht="18" customHeight="1">
      <c r="A7" s="886"/>
      <c r="B7" s="886"/>
      <c r="C7" s="886"/>
      <c r="D7" s="886" t="s">
        <v>1548</v>
      </c>
      <c r="E7" s="886"/>
      <c r="F7" s="436" t="s">
        <v>1372</v>
      </c>
      <c r="G7" s="412">
        <v>396</v>
      </c>
      <c r="H7" s="413">
        <v>250</v>
      </c>
      <c r="I7" s="437">
        <f t="shared" si="0"/>
        <v>99000</v>
      </c>
      <c r="J7" s="928"/>
    </row>
    <row r="8" spans="1:16361" ht="18" customHeight="1">
      <c r="A8" s="886"/>
      <c r="B8" s="886"/>
      <c r="C8" s="886"/>
      <c r="D8" s="886" t="s">
        <v>1549</v>
      </c>
      <c r="E8" s="886"/>
      <c r="F8" s="436" t="s">
        <v>1388</v>
      </c>
      <c r="G8" s="412">
        <v>0</v>
      </c>
      <c r="H8" s="412">
        <v>0</v>
      </c>
      <c r="I8" s="437">
        <v>0</v>
      </c>
      <c r="J8" s="928"/>
    </row>
    <row r="9" spans="1:16361" ht="18" customHeight="1">
      <c r="A9" s="886"/>
      <c r="B9" s="886"/>
      <c r="C9" s="886"/>
      <c r="D9" s="886" t="s">
        <v>1550</v>
      </c>
      <c r="E9" s="886"/>
      <c r="F9" s="436" t="s">
        <v>1101</v>
      </c>
      <c r="G9" s="412">
        <v>6</v>
      </c>
      <c r="H9" s="413">
        <f>I9/G9</f>
        <v>1600</v>
      </c>
      <c r="I9" s="437">
        <v>9600</v>
      </c>
      <c r="J9" s="928"/>
    </row>
    <row r="10" spans="1:16361" s="416" customFormat="1" ht="18" customHeight="1">
      <c r="A10" s="888"/>
      <c r="B10" s="888"/>
      <c r="C10" s="888" t="s">
        <v>1424</v>
      </c>
      <c r="D10" s="888"/>
      <c r="E10" s="888"/>
      <c r="F10" s="438"/>
      <c r="G10" s="409"/>
      <c r="H10" s="409"/>
      <c r="I10" s="439">
        <f>SUM(I3:I9)</f>
        <v>224081</v>
      </c>
      <c r="J10" s="928"/>
      <c r="K10" s="410"/>
      <c r="L10" s="410"/>
      <c r="M10" s="410"/>
      <c r="N10" s="410"/>
      <c r="O10" s="410"/>
      <c r="P10" s="410"/>
      <c r="Q10" s="410"/>
      <c r="R10" s="410"/>
      <c r="S10" s="410"/>
      <c r="T10" s="410"/>
      <c r="U10" s="410"/>
      <c r="V10" s="410"/>
      <c r="W10" s="410"/>
      <c r="X10" s="410"/>
      <c r="Y10" s="410"/>
      <c r="Z10" s="410"/>
      <c r="AA10" s="410"/>
      <c r="AB10" s="410"/>
      <c r="AC10" s="410"/>
      <c r="AD10" s="410"/>
      <c r="AE10" s="410"/>
      <c r="AF10" s="410"/>
      <c r="AG10" s="410"/>
      <c r="AH10" s="410"/>
      <c r="AI10" s="410"/>
      <c r="AJ10" s="410"/>
      <c r="AK10" s="410"/>
      <c r="AL10" s="410"/>
      <c r="AM10" s="410"/>
      <c r="AN10" s="410"/>
      <c r="AO10" s="410"/>
      <c r="AP10" s="410"/>
      <c r="AQ10" s="410"/>
      <c r="AR10" s="410"/>
      <c r="AS10" s="410"/>
      <c r="AT10" s="410"/>
      <c r="AU10" s="410"/>
      <c r="AV10" s="410"/>
      <c r="AW10" s="410"/>
      <c r="AX10" s="410"/>
      <c r="AY10" s="410"/>
      <c r="AZ10" s="410"/>
      <c r="BA10" s="410"/>
      <c r="BB10" s="410"/>
      <c r="BC10" s="410"/>
      <c r="BD10" s="410"/>
      <c r="BE10" s="410"/>
      <c r="BF10" s="410"/>
      <c r="BG10" s="410"/>
      <c r="BH10" s="410"/>
      <c r="BI10" s="410"/>
      <c r="BJ10" s="410"/>
      <c r="BK10" s="410"/>
      <c r="BL10" s="410"/>
      <c r="BM10" s="410"/>
      <c r="BN10" s="410"/>
      <c r="BO10" s="410"/>
      <c r="BP10" s="410"/>
      <c r="BQ10" s="410"/>
      <c r="BR10" s="410"/>
      <c r="BS10" s="410"/>
      <c r="BT10" s="410"/>
      <c r="BU10" s="410"/>
      <c r="BV10" s="410"/>
      <c r="BW10" s="410"/>
      <c r="BX10" s="410"/>
      <c r="BY10" s="410"/>
      <c r="BZ10" s="410"/>
      <c r="CA10" s="410"/>
      <c r="CB10" s="410"/>
      <c r="CC10" s="410"/>
      <c r="CD10" s="410"/>
      <c r="CE10" s="410"/>
      <c r="CF10" s="410"/>
      <c r="CG10" s="410"/>
      <c r="CH10" s="410"/>
      <c r="CI10" s="410"/>
      <c r="CJ10" s="410"/>
      <c r="CK10" s="410"/>
      <c r="CL10" s="410"/>
      <c r="CM10" s="410"/>
      <c r="CN10" s="410"/>
      <c r="CO10" s="410"/>
      <c r="CP10" s="410"/>
      <c r="CQ10" s="410"/>
      <c r="CR10" s="410"/>
      <c r="CS10" s="410"/>
      <c r="CT10" s="410"/>
      <c r="CU10" s="410"/>
      <c r="CV10" s="410"/>
      <c r="CW10" s="410"/>
      <c r="CX10" s="410"/>
      <c r="CY10" s="410"/>
      <c r="CZ10" s="410"/>
      <c r="DA10" s="410"/>
      <c r="DB10" s="410"/>
      <c r="DC10" s="410"/>
      <c r="DD10" s="410"/>
      <c r="DE10" s="410"/>
      <c r="DF10" s="410"/>
      <c r="DG10" s="410"/>
      <c r="DH10" s="410"/>
      <c r="DI10" s="410"/>
      <c r="DJ10" s="410"/>
      <c r="DK10" s="410"/>
      <c r="DL10" s="410"/>
      <c r="DM10" s="410"/>
      <c r="DN10" s="410"/>
      <c r="DO10" s="410"/>
      <c r="DP10" s="410"/>
      <c r="DQ10" s="410"/>
      <c r="DR10" s="410"/>
      <c r="DS10" s="410"/>
      <c r="DT10" s="410"/>
      <c r="DU10" s="410"/>
      <c r="DV10" s="410"/>
      <c r="DW10" s="410"/>
      <c r="DX10" s="410"/>
      <c r="DY10" s="410"/>
      <c r="DZ10" s="410"/>
      <c r="EA10" s="410"/>
      <c r="EB10" s="410"/>
      <c r="EC10" s="410"/>
      <c r="ED10" s="410"/>
      <c r="EE10" s="410"/>
      <c r="EF10" s="410"/>
      <c r="EG10" s="410"/>
      <c r="EH10" s="410"/>
      <c r="EI10" s="410"/>
      <c r="EJ10" s="410"/>
      <c r="EK10" s="410"/>
      <c r="EL10" s="410"/>
      <c r="EM10" s="410"/>
      <c r="EN10" s="410"/>
      <c r="EO10" s="410"/>
      <c r="EP10" s="410"/>
      <c r="EQ10" s="410"/>
      <c r="ER10" s="410"/>
      <c r="ES10" s="410"/>
      <c r="ET10" s="410"/>
      <c r="EU10" s="410"/>
      <c r="EV10" s="410"/>
      <c r="EW10" s="410"/>
      <c r="EX10" s="410"/>
      <c r="EY10" s="410"/>
      <c r="EZ10" s="410"/>
      <c r="FA10" s="410"/>
      <c r="FB10" s="410"/>
      <c r="FC10" s="410"/>
      <c r="FD10" s="410"/>
      <c r="FE10" s="410"/>
      <c r="FF10" s="410"/>
      <c r="FG10" s="410"/>
      <c r="FH10" s="410"/>
      <c r="FI10" s="410"/>
      <c r="FJ10" s="410"/>
      <c r="FK10" s="410"/>
      <c r="FL10" s="410"/>
      <c r="FM10" s="410"/>
      <c r="FN10" s="410"/>
      <c r="FO10" s="410"/>
      <c r="FP10" s="410"/>
      <c r="FQ10" s="410"/>
      <c r="FR10" s="410"/>
      <c r="FS10" s="410"/>
      <c r="FT10" s="410"/>
      <c r="FU10" s="410"/>
      <c r="FV10" s="410"/>
      <c r="FW10" s="410"/>
      <c r="FX10" s="410"/>
      <c r="FY10" s="410"/>
      <c r="FZ10" s="410"/>
      <c r="GA10" s="410"/>
      <c r="GB10" s="410"/>
      <c r="GC10" s="410"/>
      <c r="GD10" s="410"/>
      <c r="GE10" s="410"/>
      <c r="GF10" s="410"/>
      <c r="GG10" s="410"/>
      <c r="GH10" s="410"/>
      <c r="GI10" s="410"/>
      <c r="GJ10" s="410"/>
      <c r="GK10" s="410"/>
      <c r="GL10" s="410"/>
      <c r="GM10" s="410"/>
      <c r="GN10" s="410"/>
      <c r="GO10" s="410"/>
      <c r="GP10" s="410"/>
      <c r="GQ10" s="410"/>
      <c r="GR10" s="410"/>
      <c r="GS10" s="410"/>
      <c r="GT10" s="410"/>
      <c r="GU10" s="410"/>
      <c r="GV10" s="410"/>
      <c r="GW10" s="410"/>
      <c r="GX10" s="410"/>
      <c r="GY10" s="410"/>
      <c r="GZ10" s="410"/>
      <c r="HA10" s="410"/>
      <c r="HB10" s="410"/>
      <c r="HC10" s="410"/>
      <c r="HD10" s="410"/>
      <c r="HE10" s="410"/>
      <c r="HF10" s="410"/>
      <c r="HG10" s="410"/>
      <c r="HH10" s="410"/>
      <c r="HI10" s="410"/>
      <c r="HJ10" s="410"/>
      <c r="HK10" s="410"/>
      <c r="HL10" s="410"/>
      <c r="HM10" s="410"/>
      <c r="HN10" s="410"/>
      <c r="HO10" s="410"/>
      <c r="HP10" s="410"/>
      <c r="HQ10" s="410"/>
      <c r="HR10" s="410"/>
      <c r="HS10" s="410"/>
      <c r="HT10" s="410"/>
      <c r="HU10" s="410"/>
      <c r="HV10" s="410"/>
      <c r="HW10" s="410"/>
      <c r="HX10" s="410"/>
      <c r="HY10" s="410"/>
      <c r="HZ10" s="410"/>
      <c r="IA10" s="410"/>
      <c r="IB10" s="410"/>
      <c r="IC10" s="410"/>
      <c r="ID10" s="410"/>
      <c r="IE10" s="410"/>
      <c r="IF10" s="410"/>
      <c r="IG10" s="410"/>
      <c r="IH10" s="410"/>
      <c r="II10" s="410"/>
      <c r="IJ10" s="410"/>
      <c r="IK10" s="410"/>
      <c r="IL10" s="410"/>
      <c r="IM10" s="410"/>
      <c r="IN10" s="410"/>
      <c r="IO10" s="410"/>
      <c r="IP10" s="410"/>
      <c r="IQ10" s="410"/>
      <c r="IR10" s="410"/>
      <c r="IS10" s="410"/>
      <c r="IT10" s="410"/>
      <c r="IU10" s="410"/>
      <c r="IV10" s="410"/>
      <c r="IW10" s="410"/>
      <c r="IX10" s="410"/>
      <c r="IY10" s="410"/>
      <c r="IZ10" s="410"/>
      <c r="JA10" s="410"/>
      <c r="JB10" s="410"/>
      <c r="JC10" s="410"/>
      <c r="JD10" s="410"/>
      <c r="JE10" s="410"/>
      <c r="JF10" s="410"/>
      <c r="JG10" s="410"/>
      <c r="JH10" s="410"/>
      <c r="JI10" s="410"/>
      <c r="JJ10" s="410"/>
      <c r="JK10" s="410"/>
      <c r="JL10" s="410"/>
      <c r="JM10" s="410"/>
      <c r="JN10" s="410"/>
      <c r="JO10" s="410"/>
      <c r="JP10" s="410"/>
      <c r="JQ10" s="410"/>
      <c r="JR10" s="410"/>
      <c r="JS10" s="410"/>
      <c r="JT10" s="410"/>
      <c r="JU10" s="410"/>
      <c r="JV10" s="410"/>
      <c r="JW10" s="410"/>
      <c r="JX10" s="410"/>
      <c r="JY10" s="410"/>
      <c r="JZ10" s="410"/>
      <c r="KA10" s="410"/>
      <c r="KB10" s="410"/>
      <c r="KC10" s="410"/>
      <c r="KD10" s="410"/>
      <c r="KE10" s="410"/>
      <c r="KF10" s="410"/>
      <c r="KG10" s="410"/>
      <c r="KH10" s="410"/>
      <c r="KI10" s="410"/>
      <c r="KJ10" s="410"/>
      <c r="KK10" s="410"/>
      <c r="KL10" s="410"/>
      <c r="KM10" s="410"/>
      <c r="KN10" s="410"/>
      <c r="KO10" s="410"/>
      <c r="KP10" s="410"/>
      <c r="KQ10" s="410"/>
      <c r="KR10" s="410"/>
      <c r="KS10" s="410"/>
      <c r="KT10" s="410"/>
      <c r="KU10" s="410"/>
      <c r="KV10" s="410"/>
      <c r="KW10" s="410"/>
      <c r="KX10" s="410"/>
      <c r="KY10" s="410"/>
      <c r="KZ10" s="410"/>
      <c r="LA10" s="410"/>
      <c r="LB10" s="410"/>
      <c r="LC10" s="410"/>
      <c r="LD10" s="410"/>
      <c r="LE10" s="410"/>
      <c r="LF10" s="410"/>
      <c r="LG10" s="410"/>
      <c r="LH10" s="410"/>
      <c r="LI10" s="410"/>
      <c r="LJ10" s="410"/>
      <c r="LK10" s="410"/>
      <c r="LL10" s="410"/>
      <c r="LM10" s="410"/>
      <c r="LN10" s="410"/>
      <c r="LO10" s="410"/>
      <c r="LP10" s="410"/>
      <c r="LQ10" s="410"/>
      <c r="LR10" s="410"/>
      <c r="LS10" s="410"/>
      <c r="LT10" s="410"/>
      <c r="LU10" s="410"/>
      <c r="LV10" s="410"/>
      <c r="LW10" s="410"/>
      <c r="LX10" s="410"/>
      <c r="LY10" s="410"/>
      <c r="LZ10" s="410"/>
      <c r="MA10" s="410"/>
      <c r="MB10" s="410"/>
      <c r="MC10" s="410"/>
      <c r="MD10" s="410"/>
      <c r="ME10" s="410"/>
      <c r="MF10" s="410"/>
      <c r="MG10" s="410"/>
      <c r="MH10" s="410"/>
      <c r="MI10" s="410"/>
      <c r="MJ10" s="410"/>
      <c r="MK10" s="410"/>
      <c r="ML10" s="410"/>
      <c r="MM10" s="410"/>
      <c r="MN10" s="410"/>
      <c r="MO10" s="410"/>
      <c r="MP10" s="410"/>
      <c r="MQ10" s="410"/>
      <c r="MR10" s="410"/>
      <c r="MS10" s="410"/>
      <c r="MT10" s="410"/>
      <c r="MU10" s="410"/>
      <c r="MV10" s="410"/>
      <c r="MW10" s="410"/>
      <c r="MX10" s="410"/>
      <c r="MY10" s="410"/>
      <c r="MZ10" s="410"/>
      <c r="NA10" s="410"/>
      <c r="NB10" s="410"/>
      <c r="NC10" s="410"/>
      <c r="ND10" s="410"/>
      <c r="NE10" s="410"/>
      <c r="NF10" s="410"/>
      <c r="NG10" s="410"/>
      <c r="NH10" s="410"/>
      <c r="NI10" s="410"/>
      <c r="NJ10" s="410"/>
      <c r="NK10" s="410"/>
      <c r="NL10" s="410"/>
      <c r="NM10" s="410"/>
      <c r="NN10" s="410"/>
      <c r="NO10" s="410"/>
      <c r="NP10" s="410"/>
      <c r="NQ10" s="410"/>
      <c r="NR10" s="410"/>
      <c r="NS10" s="410"/>
      <c r="NT10" s="410"/>
      <c r="NU10" s="410"/>
      <c r="NV10" s="410"/>
      <c r="NW10" s="410"/>
      <c r="NX10" s="410"/>
      <c r="NY10" s="410"/>
      <c r="NZ10" s="410"/>
      <c r="OA10" s="410"/>
      <c r="OB10" s="410"/>
      <c r="OC10" s="410"/>
      <c r="OD10" s="410"/>
      <c r="OE10" s="410"/>
      <c r="OF10" s="410"/>
      <c r="OG10" s="410"/>
      <c r="OH10" s="410"/>
      <c r="OI10" s="410"/>
      <c r="OJ10" s="410"/>
      <c r="OK10" s="410"/>
      <c r="OL10" s="410"/>
      <c r="OM10" s="410"/>
      <c r="ON10" s="410"/>
      <c r="OO10" s="410"/>
      <c r="OP10" s="410"/>
      <c r="OQ10" s="410"/>
      <c r="OR10" s="410"/>
      <c r="OS10" s="410"/>
      <c r="OT10" s="410"/>
      <c r="OU10" s="410"/>
      <c r="OV10" s="410"/>
      <c r="OW10" s="410"/>
      <c r="OX10" s="410"/>
      <c r="OY10" s="410"/>
      <c r="OZ10" s="410"/>
      <c r="PA10" s="410"/>
      <c r="PB10" s="410"/>
      <c r="PC10" s="410"/>
      <c r="PD10" s="410"/>
      <c r="PE10" s="410"/>
      <c r="PF10" s="410"/>
      <c r="PG10" s="410"/>
      <c r="PH10" s="410"/>
      <c r="PI10" s="410"/>
      <c r="PJ10" s="410"/>
      <c r="PK10" s="410"/>
      <c r="PL10" s="410"/>
      <c r="PM10" s="410"/>
      <c r="PN10" s="410"/>
      <c r="PO10" s="410"/>
      <c r="PP10" s="410"/>
      <c r="PQ10" s="410"/>
      <c r="PR10" s="410"/>
      <c r="PS10" s="410"/>
      <c r="PT10" s="410"/>
      <c r="PU10" s="410"/>
      <c r="PV10" s="410"/>
      <c r="PW10" s="410"/>
      <c r="PX10" s="410"/>
      <c r="PY10" s="410"/>
      <c r="PZ10" s="410"/>
      <c r="QA10" s="410"/>
      <c r="QB10" s="410"/>
      <c r="QC10" s="410"/>
      <c r="QD10" s="410"/>
      <c r="QE10" s="410"/>
      <c r="QF10" s="410"/>
      <c r="QG10" s="410"/>
      <c r="QH10" s="410"/>
      <c r="QI10" s="410"/>
      <c r="QJ10" s="410"/>
      <c r="QK10" s="410"/>
      <c r="QL10" s="410"/>
      <c r="QM10" s="410"/>
      <c r="QN10" s="410"/>
      <c r="QO10" s="410"/>
      <c r="QP10" s="410"/>
      <c r="QQ10" s="410"/>
      <c r="QR10" s="410"/>
      <c r="QS10" s="410"/>
      <c r="QT10" s="410"/>
      <c r="QU10" s="410"/>
      <c r="QV10" s="410"/>
      <c r="QW10" s="410"/>
      <c r="QX10" s="410"/>
      <c r="QY10" s="410"/>
      <c r="QZ10" s="410"/>
      <c r="RA10" s="410"/>
      <c r="RB10" s="410"/>
      <c r="RC10" s="410"/>
      <c r="RD10" s="410"/>
      <c r="RE10" s="410"/>
      <c r="RF10" s="410"/>
      <c r="RG10" s="410"/>
      <c r="RH10" s="410"/>
      <c r="RI10" s="410"/>
      <c r="RJ10" s="410"/>
      <c r="RK10" s="410"/>
      <c r="RL10" s="410"/>
      <c r="RM10" s="410"/>
      <c r="RN10" s="410"/>
      <c r="RO10" s="410"/>
      <c r="RP10" s="410"/>
      <c r="RQ10" s="410"/>
      <c r="RR10" s="410"/>
      <c r="RS10" s="410"/>
      <c r="RT10" s="410"/>
      <c r="RU10" s="410"/>
      <c r="RV10" s="410"/>
      <c r="RW10" s="410"/>
      <c r="RX10" s="410"/>
      <c r="RY10" s="410"/>
      <c r="RZ10" s="410"/>
      <c r="SA10" s="410"/>
      <c r="SB10" s="410"/>
      <c r="SC10" s="410"/>
      <c r="SD10" s="410"/>
      <c r="SE10" s="410"/>
      <c r="SF10" s="410"/>
      <c r="SG10" s="410"/>
      <c r="SH10" s="410"/>
      <c r="SI10" s="410"/>
      <c r="SJ10" s="410"/>
      <c r="SK10" s="410"/>
      <c r="SL10" s="410"/>
      <c r="SM10" s="410"/>
      <c r="SN10" s="410"/>
      <c r="SO10" s="410"/>
      <c r="SP10" s="410"/>
      <c r="SQ10" s="410"/>
      <c r="SR10" s="410"/>
      <c r="SS10" s="410"/>
      <c r="ST10" s="410"/>
      <c r="SU10" s="410"/>
      <c r="SV10" s="410"/>
      <c r="SW10" s="410"/>
      <c r="SX10" s="410"/>
      <c r="SY10" s="410"/>
      <c r="SZ10" s="410"/>
      <c r="TA10" s="410"/>
      <c r="TB10" s="410"/>
      <c r="TC10" s="410"/>
      <c r="TD10" s="410"/>
      <c r="TE10" s="410"/>
      <c r="TF10" s="410"/>
      <c r="TG10" s="410"/>
      <c r="TH10" s="410"/>
      <c r="TI10" s="410"/>
      <c r="TJ10" s="410"/>
      <c r="TK10" s="410"/>
      <c r="TL10" s="410"/>
      <c r="TM10" s="410"/>
      <c r="TN10" s="410"/>
      <c r="TO10" s="410"/>
      <c r="TP10" s="410"/>
      <c r="TQ10" s="410"/>
      <c r="TR10" s="410"/>
      <c r="TS10" s="410"/>
      <c r="TT10" s="410"/>
      <c r="TU10" s="410"/>
      <c r="TV10" s="410"/>
      <c r="TW10" s="410"/>
      <c r="TX10" s="410"/>
      <c r="TY10" s="410"/>
      <c r="TZ10" s="410"/>
      <c r="UA10" s="410"/>
      <c r="UB10" s="410"/>
      <c r="UC10" s="410"/>
      <c r="UD10" s="410"/>
      <c r="UE10" s="410"/>
      <c r="UF10" s="410"/>
      <c r="UG10" s="410"/>
      <c r="UH10" s="410"/>
      <c r="UI10" s="410"/>
      <c r="UJ10" s="410"/>
      <c r="UK10" s="410"/>
      <c r="UL10" s="410"/>
      <c r="UM10" s="410"/>
      <c r="UN10" s="410"/>
      <c r="UO10" s="410"/>
      <c r="UP10" s="410"/>
      <c r="UQ10" s="410"/>
      <c r="UR10" s="410"/>
      <c r="US10" s="410"/>
      <c r="UT10" s="410"/>
      <c r="UU10" s="410"/>
      <c r="UV10" s="410"/>
      <c r="UW10" s="410"/>
      <c r="UX10" s="410"/>
      <c r="UY10" s="410"/>
      <c r="UZ10" s="410"/>
      <c r="VA10" s="410"/>
      <c r="VB10" s="410"/>
      <c r="VC10" s="410"/>
      <c r="VD10" s="410"/>
      <c r="VE10" s="410"/>
      <c r="VF10" s="410"/>
      <c r="VG10" s="410"/>
      <c r="VH10" s="410"/>
      <c r="VI10" s="410"/>
      <c r="VJ10" s="410"/>
      <c r="VK10" s="410"/>
      <c r="VL10" s="410"/>
      <c r="VM10" s="410"/>
      <c r="VN10" s="410"/>
      <c r="VO10" s="410"/>
      <c r="VP10" s="410"/>
      <c r="VQ10" s="410"/>
      <c r="VR10" s="410"/>
      <c r="VS10" s="410"/>
      <c r="VT10" s="410"/>
      <c r="VU10" s="410"/>
      <c r="VV10" s="410"/>
      <c r="VW10" s="410"/>
      <c r="VX10" s="410"/>
      <c r="VY10" s="410"/>
      <c r="VZ10" s="410"/>
      <c r="WA10" s="410"/>
      <c r="WB10" s="410"/>
      <c r="WC10" s="410"/>
      <c r="WD10" s="410"/>
      <c r="WE10" s="410"/>
      <c r="WF10" s="410"/>
      <c r="WG10" s="410"/>
      <c r="WH10" s="410"/>
      <c r="WI10" s="410"/>
      <c r="WJ10" s="410"/>
      <c r="WK10" s="410"/>
      <c r="WL10" s="410"/>
      <c r="WM10" s="410"/>
      <c r="WN10" s="410"/>
      <c r="WO10" s="410"/>
      <c r="WP10" s="410"/>
      <c r="WQ10" s="410"/>
      <c r="WR10" s="410"/>
      <c r="WS10" s="410"/>
      <c r="WT10" s="410"/>
      <c r="WU10" s="410"/>
      <c r="WV10" s="410"/>
      <c r="WW10" s="410"/>
      <c r="WX10" s="410"/>
      <c r="WY10" s="410"/>
      <c r="WZ10" s="410"/>
      <c r="XA10" s="410"/>
      <c r="XB10" s="410"/>
      <c r="XC10" s="410"/>
      <c r="XD10" s="410"/>
      <c r="XE10" s="410"/>
      <c r="XF10" s="410"/>
      <c r="XG10" s="410"/>
      <c r="XH10" s="410"/>
      <c r="XI10" s="410"/>
      <c r="XJ10" s="410"/>
      <c r="XK10" s="410"/>
      <c r="XL10" s="410"/>
      <c r="XM10" s="410"/>
      <c r="XN10" s="410"/>
      <c r="XO10" s="410"/>
      <c r="XP10" s="410"/>
      <c r="XQ10" s="410"/>
      <c r="XR10" s="410"/>
      <c r="XS10" s="410"/>
      <c r="XT10" s="410"/>
      <c r="XU10" s="410"/>
      <c r="XV10" s="410"/>
      <c r="XW10" s="410"/>
      <c r="XX10" s="410"/>
      <c r="XY10" s="410"/>
      <c r="XZ10" s="410"/>
      <c r="YA10" s="410"/>
      <c r="YB10" s="410"/>
      <c r="YC10" s="410"/>
      <c r="YD10" s="410"/>
      <c r="YE10" s="410"/>
      <c r="YF10" s="410"/>
      <c r="YG10" s="410"/>
      <c r="YH10" s="410"/>
      <c r="YI10" s="410"/>
      <c r="YJ10" s="410"/>
      <c r="YK10" s="410"/>
      <c r="YL10" s="410"/>
      <c r="YM10" s="410"/>
      <c r="YN10" s="410"/>
      <c r="YO10" s="410"/>
      <c r="YP10" s="410"/>
      <c r="YQ10" s="410"/>
      <c r="YR10" s="410"/>
      <c r="YS10" s="410"/>
      <c r="YT10" s="410"/>
      <c r="YU10" s="410"/>
      <c r="YV10" s="410"/>
      <c r="YW10" s="410"/>
      <c r="YX10" s="410"/>
      <c r="YY10" s="410"/>
      <c r="YZ10" s="410"/>
      <c r="ZA10" s="410"/>
      <c r="ZB10" s="410"/>
      <c r="ZC10" s="410"/>
      <c r="ZD10" s="410"/>
      <c r="ZE10" s="410"/>
      <c r="ZF10" s="410"/>
      <c r="ZG10" s="410"/>
      <c r="ZH10" s="410"/>
      <c r="ZI10" s="410"/>
      <c r="ZJ10" s="410"/>
      <c r="ZK10" s="410"/>
      <c r="ZL10" s="410"/>
      <c r="ZM10" s="410"/>
      <c r="ZN10" s="410"/>
      <c r="ZO10" s="410"/>
      <c r="ZP10" s="410"/>
      <c r="ZQ10" s="410"/>
      <c r="ZR10" s="410"/>
      <c r="ZS10" s="410"/>
      <c r="ZT10" s="410"/>
      <c r="ZU10" s="410"/>
      <c r="ZV10" s="410"/>
      <c r="ZW10" s="410"/>
      <c r="ZX10" s="410"/>
      <c r="ZY10" s="410"/>
      <c r="ZZ10" s="410"/>
      <c r="AAA10" s="410"/>
      <c r="AAB10" s="410"/>
      <c r="AAC10" s="410"/>
      <c r="AAD10" s="410"/>
      <c r="AAE10" s="410"/>
      <c r="AAF10" s="410"/>
      <c r="AAG10" s="410"/>
      <c r="AAH10" s="410"/>
      <c r="AAI10" s="410"/>
      <c r="AAJ10" s="410"/>
      <c r="AAK10" s="410"/>
      <c r="AAL10" s="410"/>
      <c r="AAM10" s="410"/>
      <c r="AAN10" s="410"/>
      <c r="AAO10" s="410"/>
      <c r="AAP10" s="410"/>
      <c r="AAQ10" s="410"/>
      <c r="AAR10" s="410"/>
      <c r="AAS10" s="410"/>
      <c r="AAT10" s="410"/>
      <c r="AAU10" s="410"/>
      <c r="AAV10" s="410"/>
      <c r="AAW10" s="410"/>
      <c r="AAX10" s="410"/>
      <c r="AAY10" s="410"/>
      <c r="AAZ10" s="410"/>
      <c r="ABA10" s="410"/>
      <c r="ABB10" s="410"/>
      <c r="ABC10" s="410"/>
      <c r="ABD10" s="410"/>
      <c r="ABE10" s="410"/>
      <c r="ABF10" s="410"/>
      <c r="ABG10" s="410"/>
      <c r="ABH10" s="410"/>
      <c r="ABI10" s="410"/>
      <c r="ABJ10" s="410"/>
      <c r="ABK10" s="410"/>
      <c r="ABL10" s="410"/>
      <c r="ABM10" s="410"/>
      <c r="ABN10" s="410"/>
      <c r="ABO10" s="410"/>
      <c r="ABP10" s="410"/>
      <c r="ABQ10" s="410"/>
      <c r="ABR10" s="410"/>
      <c r="ABS10" s="410"/>
      <c r="ABT10" s="410"/>
      <c r="ABU10" s="410"/>
      <c r="ABV10" s="410"/>
      <c r="ABW10" s="410"/>
      <c r="ABX10" s="410"/>
      <c r="ABY10" s="410"/>
      <c r="ABZ10" s="410"/>
      <c r="ACA10" s="410"/>
      <c r="ACB10" s="410"/>
      <c r="ACC10" s="410"/>
      <c r="ACD10" s="410"/>
      <c r="ACE10" s="410"/>
      <c r="ACF10" s="410"/>
      <c r="ACG10" s="410"/>
      <c r="ACH10" s="410"/>
      <c r="ACI10" s="410"/>
      <c r="ACJ10" s="410"/>
      <c r="ACK10" s="410"/>
      <c r="ACL10" s="410"/>
      <c r="ACM10" s="410"/>
      <c r="ACN10" s="410"/>
      <c r="ACO10" s="410"/>
      <c r="ACP10" s="410"/>
      <c r="ACQ10" s="410"/>
      <c r="ACR10" s="410"/>
      <c r="ACS10" s="410"/>
      <c r="ACT10" s="410"/>
      <c r="ACU10" s="410"/>
      <c r="ACV10" s="410"/>
      <c r="ACW10" s="410"/>
      <c r="ACX10" s="410"/>
      <c r="ACY10" s="410"/>
      <c r="ACZ10" s="410"/>
      <c r="ADA10" s="410"/>
      <c r="ADB10" s="410"/>
      <c r="ADC10" s="410"/>
      <c r="ADD10" s="410"/>
      <c r="ADE10" s="410"/>
      <c r="ADF10" s="410"/>
      <c r="ADG10" s="410"/>
      <c r="ADH10" s="410"/>
      <c r="ADI10" s="410"/>
      <c r="ADJ10" s="410"/>
      <c r="ADK10" s="410"/>
      <c r="ADL10" s="410"/>
      <c r="ADM10" s="410"/>
      <c r="ADN10" s="410"/>
      <c r="ADO10" s="410"/>
      <c r="ADP10" s="410"/>
      <c r="ADQ10" s="410"/>
      <c r="ADR10" s="410"/>
      <c r="ADS10" s="410"/>
      <c r="ADT10" s="410"/>
      <c r="ADU10" s="410"/>
      <c r="ADV10" s="410"/>
      <c r="ADW10" s="410"/>
      <c r="ADX10" s="410"/>
      <c r="ADY10" s="410"/>
      <c r="ADZ10" s="410"/>
      <c r="AEA10" s="410"/>
      <c r="AEB10" s="410"/>
      <c r="AEC10" s="410"/>
      <c r="AED10" s="410"/>
      <c r="AEE10" s="410"/>
      <c r="AEF10" s="410"/>
      <c r="AEG10" s="410"/>
      <c r="AEH10" s="410"/>
      <c r="AEI10" s="410"/>
      <c r="AEJ10" s="410"/>
      <c r="AEK10" s="410"/>
      <c r="AEL10" s="410"/>
      <c r="AEM10" s="410"/>
      <c r="AEN10" s="410"/>
      <c r="AEO10" s="410"/>
      <c r="AEP10" s="410"/>
      <c r="AEQ10" s="410"/>
      <c r="AER10" s="410"/>
      <c r="AES10" s="410"/>
      <c r="AET10" s="410"/>
      <c r="AEU10" s="410"/>
      <c r="AEV10" s="410"/>
      <c r="AEW10" s="410"/>
      <c r="AEX10" s="410"/>
      <c r="AEY10" s="410"/>
      <c r="AEZ10" s="410"/>
      <c r="AFA10" s="410"/>
      <c r="AFB10" s="410"/>
      <c r="AFC10" s="410"/>
      <c r="AFD10" s="410"/>
      <c r="AFE10" s="410"/>
      <c r="AFF10" s="410"/>
      <c r="AFG10" s="410"/>
      <c r="AFH10" s="410"/>
      <c r="AFI10" s="410"/>
      <c r="AFJ10" s="410"/>
      <c r="AFK10" s="410"/>
      <c r="AFL10" s="410"/>
      <c r="AFM10" s="410"/>
      <c r="AFN10" s="410"/>
      <c r="AFO10" s="410"/>
      <c r="AFP10" s="410"/>
      <c r="AFQ10" s="410"/>
      <c r="AFR10" s="410"/>
      <c r="AFS10" s="410"/>
      <c r="AFT10" s="410"/>
      <c r="AFU10" s="410"/>
      <c r="AFV10" s="410"/>
      <c r="AFW10" s="410"/>
      <c r="AFX10" s="410"/>
      <c r="AFY10" s="410"/>
      <c r="AFZ10" s="410"/>
      <c r="AGA10" s="410"/>
      <c r="AGB10" s="410"/>
      <c r="AGC10" s="410"/>
      <c r="AGD10" s="410"/>
      <c r="AGE10" s="410"/>
      <c r="AGF10" s="410"/>
      <c r="AGG10" s="410"/>
      <c r="AGH10" s="410"/>
      <c r="AGI10" s="410"/>
      <c r="AGJ10" s="410"/>
      <c r="AGK10" s="410"/>
      <c r="AGL10" s="410"/>
      <c r="AGM10" s="410"/>
      <c r="AGN10" s="410"/>
      <c r="AGO10" s="410"/>
      <c r="AGP10" s="410"/>
      <c r="AGQ10" s="410"/>
      <c r="AGR10" s="410"/>
      <c r="AGS10" s="410"/>
      <c r="AGT10" s="410"/>
      <c r="AGU10" s="410"/>
      <c r="AGV10" s="410"/>
      <c r="AGW10" s="410"/>
      <c r="AGX10" s="410"/>
      <c r="AGY10" s="410"/>
      <c r="AGZ10" s="410"/>
      <c r="AHA10" s="410"/>
      <c r="AHB10" s="410"/>
      <c r="AHC10" s="410"/>
      <c r="AHD10" s="410"/>
      <c r="AHE10" s="410"/>
      <c r="AHF10" s="410"/>
      <c r="AHG10" s="410"/>
      <c r="AHH10" s="410"/>
      <c r="AHI10" s="410"/>
      <c r="AHJ10" s="410"/>
      <c r="AHK10" s="410"/>
      <c r="AHL10" s="410"/>
      <c r="AHM10" s="410"/>
      <c r="AHN10" s="410"/>
      <c r="AHO10" s="410"/>
      <c r="AHP10" s="410"/>
      <c r="AHQ10" s="410"/>
      <c r="AHR10" s="410"/>
      <c r="AHS10" s="410"/>
      <c r="AHT10" s="410"/>
      <c r="AHU10" s="410"/>
      <c r="AHV10" s="410"/>
      <c r="AHW10" s="410"/>
      <c r="AHX10" s="410"/>
      <c r="AHY10" s="410"/>
      <c r="AHZ10" s="410"/>
      <c r="AIA10" s="410"/>
      <c r="AIB10" s="410"/>
      <c r="AIC10" s="410"/>
      <c r="AID10" s="410"/>
      <c r="AIE10" s="410"/>
      <c r="AIF10" s="410"/>
      <c r="AIG10" s="410"/>
      <c r="AIH10" s="410"/>
      <c r="AII10" s="410"/>
      <c r="AIJ10" s="410"/>
      <c r="AIK10" s="410"/>
      <c r="AIL10" s="410"/>
      <c r="AIM10" s="410"/>
      <c r="AIN10" s="410"/>
      <c r="AIO10" s="410"/>
      <c r="AIP10" s="410"/>
      <c r="AIQ10" s="410"/>
      <c r="AIR10" s="410"/>
      <c r="AIS10" s="410"/>
      <c r="AIT10" s="410"/>
      <c r="AIU10" s="410"/>
      <c r="AIV10" s="410"/>
      <c r="AIW10" s="410"/>
      <c r="AIX10" s="410"/>
      <c r="AIY10" s="410"/>
      <c r="AIZ10" s="410"/>
      <c r="AJA10" s="410"/>
      <c r="AJB10" s="410"/>
      <c r="AJC10" s="410"/>
      <c r="AJD10" s="410"/>
      <c r="AJE10" s="410"/>
      <c r="AJF10" s="410"/>
      <c r="AJG10" s="410"/>
      <c r="AJH10" s="410"/>
      <c r="AJI10" s="410"/>
      <c r="AJJ10" s="410"/>
      <c r="AJK10" s="410"/>
      <c r="AJL10" s="410"/>
      <c r="AJM10" s="410"/>
      <c r="AJN10" s="410"/>
      <c r="AJO10" s="410"/>
      <c r="AJP10" s="410"/>
      <c r="AJQ10" s="410"/>
      <c r="AJR10" s="410"/>
      <c r="AJS10" s="410"/>
      <c r="AJT10" s="410"/>
      <c r="AJU10" s="410"/>
      <c r="AJV10" s="410"/>
      <c r="AJW10" s="410"/>
      <c r="AJX10" s="410"/>
      <c r="AJY10" s="410"/>
      <c r="AJZ10" s="410"/>
      <c r="AKA10" s="410"/>
      <c r="AKB10" s="410"/>
      <c r="AKC10" s="410"/>
      <c r="AKD10" s="410"/>
      <c r="AKE10" s="410"/>
      <c r="AKF10" s="410"/>
      <c r="AKG10" s="410"/>
      <c r="AKH10" s="410"/>
      <c r="AKI10" s="410"/>
      <c r="AKJ10" s="410"/>
      <c r="AKK10" s="410"/>
      <c r="AKL10" s="410"/>
      <c r="AKM10" s="410"/>
      <c r="AKN10" s="410"/>
      <c r="AKO10" s="410"/>
      <c r="AKP10" s="410"/>
      <c r="AKQ10" s="410"/>
      <c r="AKR10" s="410"/>
      <c r="AKS10" s="410"/>
      <c r="AKT10" s="410"/>
      <c r="AKU10" s="410"/>
      <c r="AKV10" s="410"/>
      <c r="AKW10" s="410"/>
      <c r="AKX10" s="410"/>
      <c r="AKY10" s="410"/>
      <c r="AKZ10" s="410"/>
      <c r="ALA10" s="410"/>
      <c r="ALB10" s="410"/>
      <c r="ALC10" s="410"/>
      <c r="ALD10" s="410"/>
      <c r="ALE10" s="410"/>
      <c r="ALF10" s="410"/>
      <c r="ALG10" s="410"/>
      <c r="ALH10" s="410"/>
      <c r="ALI10" s="410"/>
      <c r="ALJ10" s="410"/>
      <c r="ALK10" s="410"/>
      <c r="ALL10" s="410"/>
      <c r="ALM10" s="410"/>
      <c r="ALN10" s="410"/>
      <c r="ALO10" s="410"/>
      <c r="ALP10" s="410"/>
      <c r="ALQ10" s="410"/>
      <c r="ALR10" s="410"/>
      <c r="ALS10" s="410"/>
      <c r="ALT10" s="410"/>
      <c r="ALU10" s="410"/>
      <c r="ALV10" s="410"/>
      <c r="ALW10" s="410"/>
      <c r="ALX10" s="410"/>
      <c r="ALY10" s="410"/>
      <c r="ALZ10" s="410"/>
      <c r="AMA10" s="410"/>
      <c r="AMB10" s="410"/>
      <c r="AMC10" s="410"/>
      <c r="AMD10" s="410"/>
      <c r="AME10" s="410"/>
      <c r="AMF10" s="410"/>
      <c r="AMG10" s="410"/>
      <c r="AMH10" s="410"/>
      <c r="AMI10" s="410"/>
      <c r="AMJ10" s="410"/>
      <c r="AMK10" s="410"/>
      <c r="AML10" s="410"/>
      <c r="AMM10" s="410"/>
      <c r="AMN10" s="410"/>
      <c r="AMO10" s="410"/>
      <c r="AMP10" s="410"/>
      <c r="AMQ10" s="410"/>
      <c r="AMR10" s="410"/>
      <c r="AMS10" s="410"/>
      <c r="AMT10" s="410"/>
      <c r="AMU10" s="410"/>
      <c r="AMV10" s="410"/>
      <c r="AMW10" s="410"/>
      <c r="AMX10" s="410"/>
      <c r="AMY10" s="410"/>
      <c r="AMZ10" s="410"/>
      <c r="ANA10" s="410"/>
      <c r="ANB10" s="410"/>
      <c r="ANC10" s="410"/>
      <c r="AND10" s="410"/>
      <c r="ANE10" s="410"/>
      <c r="ANF10" s="410"/>
      <c r="ANG10" s="410"/>
      <c r="ANH10" s="410"/>
      <c r="ANI10" s="410"/>
      <c r="ANJ10" s="410"/>
      <c r="ANK10" s="410"/>
      <c r="ANL10" s="410"/>
      <c r="ANM10" s="410"/>
      <c r="ANN10" s="410"/>
      <c r="ANO10" s="410"/>
      <c r="ANP10" s="410"/>
      <c r="ANQ10" s="410"/>
      <c r="ANR10" s="410"/>
      <c r="ANS10" s="410"/>
      <c r="ANT10" s="410"/>
      <c r="ANU10" s="410"/>
      <c r="ANV10" s="410"/>
      <c r="ANW10" s="410"/>
      <c r="ANX10" s="410"/>
      <c r="ANY10" s="410"/>
      <c r="ANZ10" s="410"/>
      <c r="AOA10" s="410"/>
      <c r="AOB10" s="410"/>
      <c r="AOC10" s="410"/>
      <c r="AOD10" s="410"/>
      <c r="AOE10" s="410"/>
      <c r="AOF10" s="410"/>
      <c r="AOG10" s="410"/>
      <c r="AOH10" s="410"/>
      <c r="AOI10" s="410"/>
      <c r="AOJ10" s="410"/>
      <c r="AOK10" s="410"/>
      <c r="AOL10" s="410"/>
      <c r="AOM10" s="410"/>
      <c r="AON10" s="410"/>
      <c r="AOO10" s="410"/>
      <c r="AOP10" s="410"/>
      <c r="AOQ10" s="410"/>
      <c r="AOR10" s="410"/>
      <c r="AOS10" s="410"/>
      <c r="AOT10" s="410"/>
      <c r="AOU10" s="410"/>
      <c r="AOV10" s="410"/>
      <c r="AOW10" s="410"/>
      <c r="AOX10" s="410"/>
      <c r="AOY10" s="410"/>
      <c r="AOZ10" s="410"/>
      <c r="APA10" s="410"/>
      <c r="APB10" s="410"/>
      <c r="APC10" s="410"/>
      <c r="APD10" s="410"/>
      <c r="APE10" s="410"/>
      <c r="APF10" s="410"/>
      <c r="APG10" s="410"/>
      <c r="APH10" s="410"/>
      <c r="API10" s="410"/>
      <c r="APJ10" s="410"/>
      <c r="APK10" s="410"/>
      <c r="APL10" s="410"/>
      <c r="APM10" s="410"/>
      <c r="APN10" s="410"/>
      <c r="APO10" s="410"/>
      <c r="APP10" s="410"/>
      <c r="APQ10" s="410"/>
      <c r="APR10" s="410"/>
      <c r="APS10" s="410"/>
      <c r="APT10" s="410"/>
      <c r="APU10" s="410"/>
      <c r="APV10" s="410"/>
      <c r="APW10" s="410"/>
      <c r="APX10" s="410"/>
      <c r="APY10" s="410"/>
      <c r="APZ10" s="410"/>
      <c r="AQA10" s="410"/>
      <c r="AQB10" s="410"/>
      <c r="AQC10" s="410"/>
      <c r="AQD10" s="410"/>
      <c r="AQE10" s="410"/>
      <c r="AQF10" s="410"/>
      <c r="AQG10" s="410"/>
      <c r="AQH10" s="410"/>
      <c r="AQI10" s="410"/>
      <c r="AQJ10" s="410"/>
      <c r="AQK10" s="410"/>
      <c r="AQL10" s="410"/>
      <c r="AQM10" s="410"/>
      <c r="AQN10" s="410"/>
      <c r="AQO10" s="410"/>
      <c r="AQP10" s="410"/>
      <c r="AQQ10" s="410"/>
      <c r="AQR10" s="410"/>
      <c r="AQS10" s="410"/>
      <c r="AQT10" s="410"/>
      <c r="AQU10" s="410"/>
      <c r="AQV10" s="410"/>
      <c r="AQW10" s="410"/>
      <c r="AQX10" s="410"/>
      <c r="AQY10" s="410"/>
      <c r="AQZ10" s="410"/>
      <c r="ARA10" s="410"/>
      <c r="ARB10" s="410"/>
      <c r="ARC10" s="410"/>
      <c r="ARD10" s="410"/>
      <c r="ARE10" s="410"/>
      <c r="ARF10" s="410"/>
      <c r="ARG10" s="410"/>
      <c r="ARH10" s="410"/>
      <c r="ARI10" s="410"/>
      <c r="ARJ10" s="410"/>
      <c r="ARK10" s="410"/>
      <c r="ARL10" s="410"/>
      <c r="ARM10" s="410"/>
      <c r="ARN10" s="410"/>
      <c r="ARO10" s="410"/>
      <c r="ARP10" s="410"/>
      <c r="ARQ10" s="410"/>
      <c r="ARR10" s="410"/>
      <c r="ARS10" s="410"/>
      <c r="ART10" s="410"/>
      <c r="ARU10" s="410"/>
      <c r="ARV10" s="410"/>
      <c r="ARW10" s="410"/>
      <c r="ARX10" s="410"/>
      <c r="ARY10" s="410"/>
      <c r="ARZ10" s="410"/>
      <c r="ASA10" s="410"/>
      <c r="ASB10" s="410"/>
      <c r="ASC10" s="410"/>
      <c r="ASD10" s="410"/>
      <c r="ASE10" s="410"/>
      <c r="ASF10" s="410"/>
      <c r="ASG10" s="410"/>
      <c r="ASH10" s="410"/>
      <c r="ASI10" s="410"/>
      <c r="ASJ10" s="410"/>
      <c r="ASK10" s="410"/>
      <c r="ASL10" s="410"/>
      <c r="ASM10" s="410"/>
      <c r="ASN10" s="410"/>
      <c r="ASO10" s="410"/>
      <c r="ASP10" s="410"/>
      <c r="ASQ10" s="410"/>
      <c r="ASR10" s="410"/>
      <c r="ASS10" s="410"/>
      <c r="AST10" s="410"/>
      <c r="ASU10" s="410"/>
      <c r="ASV10" s="410"/>
      <c r="ASW10" s="410"/>
      <c r="ASX10" s="410"/>
      <c r="ASY10" s="410"/>
      <c r="ASZ10" s="410"/>
      <c r="ATA10" s="410"/>
      <c r="ATB10" s="410"/>
      <c r="ATC10" s="410"/>
      <c r="ATD10" s="410"/>
      <c r="ATE10" s="410"/>
      <c r="ATF10" s="410"/>
      <c r="ATG10" s="410"/>
      <c r="ATH10" s="410"/>
      <c r="ATI10" s="410"/>
      <c r="ATJ10" s="410"/>
      <c r="ATK10" s="410"/>
      <c r="ATL10" s="410"/>
      <c r="ATM10" s="410"/>
      <c r="ATN10" s="410"/>
      <c r="ATO10" s="410"/>
      <c r="ATP10" s="410"/>
      <c r="ATQ10" s="410"/>
      <c r="ATR10" s="410"/>
      <c r="ATS10" s="410"/>
      <c r="ATT10" s="410"/>
      <c r="ATU10" s="410"/>
      <c r="ATV10" s="410"/>
      <c r="ATW10" s="410"/>
      <c r="ATX10" s="410"/>
      <c r="ATY10" s="410"/>
      <c r="ATZ10" s="410"/>
      <c r="AUA10" s="410"/>
      <c r="AUB10" s="410"/>
      <c r="AUC10" s="410"/>
      <c r="AUD10" s="410"/>
      <c r="AUE10" s="410"/>
      <c r="AUF10" s="410"/>
      <c r="AUG10" s="410"/>
      <c r="AUH10" s="410"/>
      <c r="AUI10" s="410"/>
      <c r="AUJ10" s="410"/>
      <c r="AUK10" s="410"/>
      <c r="AUL10" s="410"/>
      <c r="AUM10" s="410"/>
      <c r="AUN10" s="410"/>
      <c r="AUO10" s="410"/>
      <c r="AUP10" s="410"/>
      <c r="AUQ10" s="410"/>
      <c r="AUR10" s="410"/>
      <c r="AUS10" s="410"/>
      <c r="AUT10" s="410"/>
      <c r="AUU10" s="410"/>
      <c r="AUV10" s="410"/>
      <c r="AUW10" s="410"/>
      <c r="AUX10" s="410"/>
      <c r="AUY10" s="410"/>
      <c r="AUZ10" s="410"/>
      <c r="AVA10" s="410"/>
      <c r="AVB10" s="410"/>
      <c r="AVC10" s="410"/>
      <c r="AVD10" s="410"/>
      <c r="AVE10" s="410"/>
      <c r="AVF10" s="410"/>
      <c r="AVG10" s="410"/>
      <c r="AVH10" s="410"/>
      <c r="AVI10" s="410"/>
      <c r="AVJ10" s="410"/>
      <c r="AVK10" s="410"/>
      <c r="AVL10" s="410"/>
      <c r="AVM10" s="410"/>
      <c r="AVN10" s="410"/>
      <c r="AVO10" s="410"/>
      <c r="AVP10" s="410"/>
      <c r="AVQ10" s="410"/>
      <c r="AVR10" s="410"/>
      <c r="AVS10" s="410"/>
      <c r="AVT10" s="410"/>
      <c r="AVU10" s="410"/>
      <c r="AVV10" s="410"/>
      <c r="AVW10" s="410"/>
      <c r="AVX10" s="410"/>
      <c r="AVY10" s="410"/>
      <c r="AVZ10" s="410"/>
      <c r="AWA10" s="410"/>
      <c r="AWB10" s="410"/>
      <c r="AWC10" s="410"/>
      <c r="AWD10" s="410"/>
      <c r="AWE10" s="410"/>
      <c r="AWF10" s="410"/>
      <c r="AWG10" s="410"/>
      <c r="AWH10" s="410"/>
      <c r="AWI10" s="410"/>
      <c r="AWJ10" s="410"/>
      <c r="AWK10" s="410"/>
      <c r="AWL10" s="410"/>
      <c r="AWM10" s="410"/>
      <c r="AWN10" s="410"/>
      <c r="AWO10" s="410"/>
      <c r="AWP10" s="410"/>
      <c r="AWQ10" s="410"/>
      <c r="AWR10" s="410"/>
      <c r="AWS10" s="410"/>
      <c r="AWT10" s="410"/>
      <c r="AWU10" s="410"/>
      <c r="AWV10" s="410"/>
      <c r="AWW10" s="410"/>
      <c r="AWX10" s="410"/>
      <c r="AWY10" s="410"/>
      <c r="AWZ10" s="410"/>
      <c r="AXA10" s="410"/>
      <c r="AXB10" s="410"/>
      <c r="AXC10" s="410"/>
      <c r="AXD10" s="410"/>
      <c r="AXE10" s="410"/>
      <c r="AXF10" s="410"/>
      <c r="AXG10" s="410"/>
      <c r="AXH10" s="410"/>
      <c r="AXI10" s="410"/>
      <c r="AXJ10" s="410"/>
      <c r="AXK10" s="410"/>
      <c r="AXL10" s="410"/>
      <c r="AXM10" s="410"/>
      <c r="AXN10" s="410"/>
      <c r="AXO10" s="410"/>
      <c r="AXP10" s="410"/>
      <c r="AXQ10" s="410"/>
      <c r="AXR10" s="410"/>
      <c r="AXS10" s="410"/>
      <c r="AXT10" s="410"/>
      <c r="AXU10" s="410"/>
      <c r="AXV10" s="410"/>
      <c r="AXW10" s="410"/>
      <c r="AXX10" s="410"/>
      <c r="AXY10" s="410"/>
      <c r="AXZ10" s="410"/>
      <c r="AYA10" s="410"/>
      <c r="AYB10" s="410"/>
      <c r="AYC10" s="410"/>
      <c r="AYD10" s="410"/>
      <c r="AYE10" s="410"/>
      <c r="AYF10" s="410"/>
      <c r="AYG10" s="410"/>
      <c r="AYH10" s="410"/>
      <c r="AYI10" s="410"/>
      <c r="AYJ10" s="410"/>
      <c r="AYK10" s="410"/>
      <c r="AYL10" s="410"/>
      <c r="AYM10" s="410"/>
      <c r="AYN10" s="410"/>
      <c r="AYO10" s="410"/>
      <c r="AYP10" s="410"/>
      <c r="AYQ10" s="410"/>
      <c r="AYR10" s="410"/>
      <c r="AYS10" s="410"/>
      <c r="AYT10" s="410"/>
      <c r="AYU10" s="410"/>
      <c r="AYV10" s="410"/>
      <c r="AYW10" s="410"/>
      <c r="AYX10" s="410"/>
      <c r="AYY10" s="410"/>
      <c r="AYZ10" s="410"/>
      <c r="AZA10" s="410"/>
      <c r="AZB10" s="410"/>
      <c r="AZC10" s="410"/>
      <c r="AZD10" s="410"/>
      <c r="AZE10" s="410"/>
      <c r="AZF10" s="410"/>
      <c r="AZG10" s="410"/>
      <c r="AZH10" s="410"/>
      <c r="AZI10" s="410"/>
      <c r="AZJ10" s="410"/>
      <c r="AZK10" s="410"/>
      <c r="AZL10" s="410"/>
      <c r="AZM10" s="410"/>
      <c r="AZN10" s="410"/>
      <c r="AZO10" s="410"/>
      <c r="AZP10" s="410"/>
      <c r="AZQ10" s="410"/>
      <c r="AZR10" s="410"/>
      <c r="AZS10" s="410"/>
      <c r="AZT10" s="410"/>
      <c r="AZU10" s="410"/>
      <c r="AZV10" s="410"/>
      <c r="AZW10" s="410"/>
      <c r="AZX10" s="410"/>
      <c r="AZY10" s="410"/>
      <c r="AZZ10" s="410"/>
      <c r="BAA10" s="410"/>
      <c r="BAB10" s="410"/>
      <c r="BAC10" s="410"/>
      <c r="BAD10" s="410"/>
      <c r="BAE10" s="410"/>
      <c r="BAF10" s="410"/>
      <c r="BAG10" s="410"/>
      <c r="BAH10" s="410"/>
      <c r="BAI10" s="410"/>
      <c r="BAJ10" s="410"/>
      <c r="BAK10" s="410"/>
      <c r="BAL10" s="410"/>
      <c r="BAM10" s="410"/>
      <c r="BAN10" s="410"/>
      <c r="BAO10" s="410"/>
      <c r="BAP10" s="410"/>
      <c r="BAQ10" s="410"/>
      <c r="BAR10" s="410"/>
      <c r="BAS10" s="410"/>
      <c r="BAT10" s="410"/>
      <c r="BAU10" s="410"/>
      <c r="BAV10" s="410"/>
      <c r="BAW10" s="410"/>
      <c r="BAX10" s="410"/>
      <c r="BAY10" s="410"/>
      <c r="BAZ10" s="410"/>
      <c r="BBA10" s="410"/>
      <c r="BBB10" s="410"/>
      <c r="BBC10" s="410"/>
      <c r="BBD10" s="410"/>
      <c r="BBE10" s="410"/>
      <c r="BBF10" s="410"/>
      <c r="BBG10" s="410"/>
      <c r="BBH10" s="410"/>
      <c r="BBI10" s="410"/>
      <c r="BBJ10" s="410"/>
      <c r="BBK10" s="410"/>
      <c r="BBL10" s="410"/>
      <c r="BBM10" s="410"/>
      <c r="BBN10" s="410"/>
      <c r="BBO10" s="410"/>
      <c r="BBP10" s="410"/>
      <c r="BBQ10" s="410"/>
      <c r="BBR10" s="410"/>
      <c r="BBS10" s="410"/>
      <c r="BBT10" s="410"/>
      <c r="BBU10" s="410"/>
      <c r="BBV10" s="410"/>
      <c r="BBW10" s="410"/>
      <c r="BBX10" s="410"/>
      <c r="BBY10" s="410"/>
      <c r="BBZ10" s="410"/>
      <c r="BCA10" s="410"/>
      <c r="BCB10" s="410"/>
      <c r="BCC10" s="410"/>
      <c r="BCD10" s="410"/>
      <c r="BCE10" s="410"/>
      <c r="BCF10" s="410"/>
      <c r="BCG10" s="410"/>
      <c r="BCH10" s="410"/>
      <c r="BCI10" s="410"/>
      <c r="BCJ10" s="410"/>
      <c r="BCK10" s="410"/>
      <c r="BCL10" s="410"/>
      <c r="BCM10" s="410"/>
      <c r="BCN10" s="410"/>
      <c r="BCO10" s="410"/>
      <c r="BCP10" s="410"/>
      <c r="BCQ10" s="410"/>
      <c r="BCR10" s="410"/>
      <c r="BCS10" s="410"/>
      <c r="BCT10" s="410"/>
      <c r="BCU10" s="410"/>
      <c r="BCV10" s="410"/>
      <c r="BCW10" s="410"/>
      <c r="BCX10" s="410"/>
      <c r="BCY10" s="410"/>
      <c r="BCZ10" s="410"/>
      <c r="BDA10" s="410"/>
      <c r="BDB10" s="410"/>
      <c r="BDC10" s="410"/>
      <c r="BDD10" s="410"/>
      <c r="BDE10" s="410"/>
      <c r="BDF10" s="410"/>
      <c r="BDG10" s="410"/>
      <c r="BDH10" s="410"/>
      <c r="BDI10" s="410"/>
      <c r="BDJ10" s="410"/>
      <c r="BDK10" s="410"/>
      <c r="BDL10" s="410"/>
      <c r="BDM10" s="410"/>
      <c r="BDN10" s="410"/>
      <c r="BDO10" s="410"/>
      <c r="BDP10" s="410"/>
      <c r="BDQ10" s="410"/>
      <c r="BDR10" s="410"/>
      <c r="BDS10" s="410"/>
      <c r="BDT10" s="410"/>
      <c r="BDU10" s="410"/>
      <c r="BDV10" s="410"/>
      <c r="BDW10" s="410"/>
      <c r="BDX10" s="410"/>
      <c r="BDY10" s="410"/>
      <c r="BDZ10" s="410"/>
      <c r="BEA10" s="410"/>
      <c r="BEB10" s="410"/>
      <c r="BEC10" s="410"/>
      <c r="BED10" s="410"/>
      <c r="BEE10" s="410"/>
      <c r="BEF10" s="410"/>
      <c r="BEG10" s="410"/>
      <c r="BEH10" s="410"/>
      <c r="BEI10" s="410"/>
      <c r="BEJ10" s="410"/>
      <c r="BEK10" s="410"/>
      <c r="BEL10" s="410"/>
      <c r="BEM10" s="410"/>
      <c r="BEN10" s="410"/>
      <c r="BEO10" s="410"/>
      <c r="BEP10" s="410"/>
      <c r="BEQ10" s="410"/>
      <c r="BER10" s="410"/>
      <c r="BES10" s="410"/>
      <c r="BET10" s="410"/>
      <c r="BEU10" s="410"/>
      <c r="BEV10" s="410"/>
      <c r="BEW10" s="410"/>
      <c r="BEX10" s="410"/>
      <c r="BEY10" s="410"/>
      <c r="BEZ10" s="410"/>
      <c r="BFA10" s="410"/>
      <c r="BFB10" s="410"/>
      <c r="BFC10" s="410"/>
      <c r="BFD10" s="410"/>
      <c r="BFE10" s="410"/>
      <c r="BFF10" s="410"/>
      <c r="BFG10" s="410"/>
      <c r="BFH10" s="410"/>
      <c r="BFI10" s="410"/>
      <c r="BFJ10" s="410"/>
      <c r="BFK10" s="410"/>
      <c r="BFL10" s="410"/>
      <c r="BFM10" s="410"/>
      <c r="BFN10" s="410"/>
      <c r="BFO10" s="410"/>
      <c r="BFP10" s="410"/>
      <c r="BFQ10" s="410"/>
      <c r="BFR10" s="410"/>
      <c r="BFS10" s="410"/>
      <c r="BFT10" s="410"/>
      <c r="BFU10" s="410"/>
      <c r="BFV10" s="410"/>
      <c r="BFW10" s="410"/>
      <c r="BFX10" s="410"/>
      <c r="BFY10" s="410"/>
      <c r="BFZ10" s="410"/>
      <c r="BGA10" s="410"/>
      <c r="BGB10" s="410"/>
      <c r="BGC10" s="410"/>
      <c r="BGD10" s="410"/>
      <c r="BGE10" s="410"/>
      <c r="BGF10" s="410"/>
      <c r="BGG10" s="410"/>
      <c r="BGH10" s="410"/>
      <c r="BGI10" s="410"/>
      <c r="BGJ10" s="410"/>
      <c r="BGK10" s="410"/>
      <c r="BGL10" s="410"/>
      <c r="BGM10" s="410"/>
      <c r="BGN10" s="410"/>
      <c r="BGO10" s="410"/>
      <c r="BGP10" s="410"/>
      <c r="BGQ10" s="410"/>
      <c r="BGR10" s="410"/>
      <c r="BGS10" s="410"/>
      <c r="BGT10" s="410"/>
      <c r="BGU10" s="410"/>
      <c r="BGV10" s="410"/>
      <c r="BGW10" s="410"/>
      <c r="BGX10" s="410"/>
      <c r="BGY10" s="410"/>
      <c r="BGZ10" s="410"/>
      <c r="BHA10" s="410"/>
      <c r="BHB10" s="410"/>
      <c r="BHC10" s="410"/>
      <c r="BHD10" s="410"/>
      <c r="BHE10" s="410"/>
      <c r="BHF10" s="410"/>
      <c r="BHG10" s="410"/>
      <c r="BHH10" s="410"/>
      <c r="BHI10" s="410"/>
      <c r="BHJ10" s="410"/>
      <c r="BHK10" s="410"/>
      <c r="BHL10" s="410"/>
      <c r="BHM10" s="410"/>
      <c r="BHN10" s="410"/>
      <c r="BHO10" s="410"/>
      <c r="BHP10" s="410"/>
      <c r="BHQ10" s="410"/>
      <c r="BHR10" s="410"/>
      <c r="BHS10" s="410"/>
      <c r="BHT10" s="410"/>
      <c r="BHU10" s="410"/>
      <c r="BHV10" s="410"/>
      <c r="BHW10" s="410"/>
      <c r="BHX10" s="410"/>
      <c r="BHY10" s="410"/>
      <c r="BHZ10" s="410"/>
      <c r="BIA10" s="410"/>
      <c r="BIB10" s="410"/>
      <c r="BIC10" s="410"/>
      <c r="BID10" s="410"/>
      <c r="BIE10" s="410"/>
      <c r="BIF10" s="410"/>
      <c r="BIG10" s="410"/>
      <c r="BIH10" s="410"/>
      <c r="BII10" s="410"/>
      <c r="BIJ10" s="410"/>
      <c r="BIK10" s="410"/>
      <c r="BIL10" s="410"/>
      <c r="BIM10" s="410"/>
      <c r="BIN10" s="410"/>
      <c r="BIO10" s="410"/>
      <c r="BIP10" s="410"/>
      <c r="BIQ10" s="410"/>
      <c r="BIR10" s="410"/>
      <c r="BIS10" s="410"/>
      <c r="BIT10" s="410"/>
      <c r="BIU10" s="410"/>
      <c r="BIV10" s="410"/>
      <c r="BIW10" s="410"/>
      <c r="BIX10" s="410"/>
      <c r="BIY10" s="410"/>
      <c r="BIZ10" s="410"/>
      <c r="BJA10" s="410"/>
      <c r="BJB10" s="410"/>
      <c r="BJC10" s="410"/>
      <c r="BJD10" s="410"/>
      <c r="BJE10" s="410"/>
      <c r="BJF10" s="410"/>
      <c r="BJG10" s="410"/>
      <c r="BJH10" s="410"/>
      <c r="BJI10" s="410"/>
      <c r="BJJ10" s="410"/>
      <c r="BJK10" s="410"/>
      <c r="BJL10" s="410"/>
      <c r="BJM10" s="410"/>
      <c r="BJN10" s="410"/>
      <c r="BJO10" s="410"/>
      <c r="BJP10" s="410"/>
      <c r="BJQ10" s="410"/>
      <c r="BJR10" s="410"/>
      <c r="BJS10" s="410"/>
      <c r="BJT10" s="410"/>
      <c r="BJU10" s="410"/>
      <c r="BJV10" s="410"/>
      <c r="BJW10" s="410"/>
      <c r="BJX10" s="410"/>
      <c r="BJY10" s="410"/>
      <c r="BJZ10" s="410"/>
      <c r="BKA10" s="410"/>
      <c r="BKB10" s="410"/>
      <c r="BKC10" s="410"/>
      <c r="BKD10" s="410"/>
      <c r="BKE10" s="410"/>
      <c r="BKF10" s="410"/>
      <c r="BKG10" s="410"/>
      <c r="BKH10" s="410"/>
      <c r="BKI10" s="410"/>
      <c r="BKJ10" s="410"/>
      <c r="BKK10" s="410"/>
      <c r="BKL10" s="410"/>
      <c r="BKM10" s="410"/>
      <c r="BKN10" s="410"/>
      <c r="BKO10" s="410"/>
      <c r="BKP10" s="410"/>
      <c r="BKQ10" s="410"/>
      <c r="BKR10" s="410"/>
      <c r="BKS10" s="410"/>
      <c r="BKT10" s="410"/>
      <c r="BKU10" s="410"/>
      <c r="BKV10" s="410"/>
      <c r="BKW10" s="410"/>
      <c r="BKX10" s="410"/>
      <c r="BKY10" s="410"/>
      <c r="BKZ10" s="410"/>
      <c r="BLA10" s="410"/>
      <c r="BLB10" s="410"/>
      <c r="BLC10" s="410"/>
      <c r="BLD10" s="410"/>
      <c r="BLE10" s="410"/>
      <c r="BLF10" s="410"/>
      <c r="BLG10" s="410"/>
      <c r="BLH10" s="410"/>
      <c r="BLI10" s="410"/>
      <c r="BLJ10" s="410"/>
      <c r="BLK10" s="410"/>
      <c r="BLL10" s="410"/>
      <c r="BLM10" s="410"/>
      <c r="BLN10" s="410"/>
      <c r="BLO10" s="410"/>
      <c r="BLP10" s="410"/>
      <c r="BLQ10" s="410"/>
      <c r="BLR10" s="410"/>
      <c r="BLS10" s="410"/>
      <c r="BLT10" s="410"/>
      <c r="BLU10" s="410"/>
      <c r="BLV10" s="410"/>
      <c r="BLW10" s="410"/>
      <c r="BLX10" s="410"/>
      <c r="BLY10" s="410"/>
      <c r="BLZ10" s="410"/>
      <c r="BMA10" s="410"/>
      <c r="BMB10" s="410"/>
      <c r="BMC10" s="410"/>
      <c r="BMD10" s="410"/>
      <c r="BME10" s="410"/>
      <c r="BMF10" s="410"/>
      <c r="BMG10" s="410"/>
      <c r="BMH10" s="410"/>
      <c r="BMI10" s="410"/>
      <c r="BMJ10" s="410"/>
      <c r="BMK10" s="410"/>
      <c r="BML10" s="410"/>
      <c r="BMM10" s="410"/>
      <c r="BMN10" s="410"/>
      <c r="BMO10" s="410"/>
      <c r="BMP10" s="410"/>
      <c r="BMQ10" s="410"/>
      <c r="BMR10" s="410"/>
      <c r="BMS10" s="410"/>
      <c r="BMT10" s="410"/>
      <c r="BMU10" s="410"/>
      <c r="BMV10" s="410"/>
      <c r="BMW10" s="410"/>
      <c r="BMX10" s="410"/>
      <c r="BMY10" s="410"/>
      <c r="BMZ10" s="410"/>
      <c r="BNA10" s="410"/>
      <c r="BNB10" s="410"/>
      <c r="BNC10" s="410"/>
      <c r="BND10" s="410"/>
      <c r="BNE10" s="410"/>
      <c r="BNF10" s="410"/>
      <c r="BNG10" s="410"/>
      <c r="BNH10" s="410"/>
      <c r="BNI10" s="410"/>
      <c r="BNJ10" s="410"/>
      <c r="BNK10" s="410"/>
      <c r="BNL10" s="410"/>
      <c r="BNM10" s="410"/>
      <c r="BNN10" s="410"/>
      <c r="BNO10" s="410"/>
      <c r="BNP10" s="410"/>
      <c r="BNQ10" s="410"/>
      <c r="BNR10" s="410"/>
      <c r="BNS10" s="410"/>
      <c r="BNT10" s="410"/>
      <c r="BNU10" s="410"/>
      <c r="BNV10" s="410"/>
      <c r="BNW10" s="410"/>
      <c r="BNX10" s="410"/>
      <c r="BNY10" s="410"/>
      <c r="BNZ10" s="410"/>
      <c r="BOA10" s="410"/>
      <c r="BOB10" s="410"/>
      <c r="BOC10" s="410"/>
      <c r="BOD10" s="410"/>
      <c r="BOE10" s="410"/>
      <c r="BOF10" s="410"/>
      <c r="BOG10" s="410"/>
      <c r="BOH10" s="410"/>
      <c r="BOI10" s="410"/>
      <c r="BOJ10" s="410"/>
      <c r="BOK10" s="410"/>
      <c r="BOL10" s="410"/>
      <c r="BOM10" s="410"/>
      <c r="BON10" s="410"/>
      <c r="BOO10" s="410"/>
      <c r="BOP10" s="410"/>
      <c r="BOQ10" s="410"/>
      <c r="BOR10" s="410"/>
      <c r="BOS10" s="410"/>
      <c r="BOT10" s="410"/>
      <c r="BOU10" s="410"/>
      <c r="BOV10" s="410"/>
      <c r="BOW10" s="410"/>
      <c r="BOX10" s="410"/>
      <c r="BOY10" s="410"/>
      <c r="BOZ10" s="410"/>
      <c r="BPA10" s="410"/>
      <c r="BPB10" s="410"/>
      <c r="BPC10" s="410"/>
      <c r="BPD10" s="410"/>
      <c r="BPE10" s="410"/>
      <c r="BPF10" s="410"/>
      <c r="BPG10" s="410"/>
      <c r="BPH10" s="410"/>
      <c r="BPI10" s="410"/>
      <c r="BPJ10" s="410"/>
      <c r="BPK10" s="410"/>
      <c r="BPL10" s="410"/>
      <c r="BPM10" s="410"/>
      <c r="BPN10" s="410"/>
      <c r="BPO10" s="410"/>
      <c r="BPP10" s="410"/>
      <c r="BPQ10" s="410"/>
      <c r="BPR10" s="410"/>
      <c r="BPS10" s="410"/>
      <c r="BPT10" s="410"/>
      <c r="BPU10" s="410"/>
      <c r="BPV10" s="410"/>
      <c r="BPW10" s="410"/>
      <c r="BPX10" s="410"/>
      <c r="BPY10" s="410"/>
      <c r="BPZ10" s="410"/>
      <c r="BQA10" s="410"/>
      <c r="BQB10" s="410"/>
      <c r="BQC10" s="410"/>
      <c r="BQD10" s="410"/>
      <c r="BQE10" s="410"/>
      <c r="BQF10" s="410"/>
      <c r="BQG10" s="410"/>
      <c r="BQH10" s="410"/>
      <c r="BQI10" s="410"/>
      <c r="BQJ10" s="410"/>
      <c r="BQK10" s="410"/>
      <c r="BQL10" s="410"/>
      <c r="BQM10" s="410"/>
      <c r="BQN10" s="410"/>
      <c r="BQO10" s="410"/>
      <c r="BQP10" s="410"/>
      <c r="BQQ10" s="410"/>
      <c r="BQR10" s="410"/>
      <c r="BQS10" s="410"/>
      <c r="BQT10" s="410"/>
      <c r="BQU10" s="410"/>
      <c r="BQV10" s="410"/>
      <c r="BQW10" s="410"/>
      <c r="BQX10" s="410"/>
      <c r="BQY10" s="410"/>
      <c r="BQZ10" s="410"/>
      <c r="BRA10" s="410"/>
      <c r="BRB10" s="410"/>
      <c r="BRC10" s="410"/>
      <c r="BRD10" s="410"/>
      <c r="BRE10" s="410"/>
      <c r="BRF10" s="410"/>
      <c r="BRG10" s="410"/>
      <c r="BRH10" s="410"/>
      <c r="BRI10" s="410"/>
      <c r="BRJ10" s="410"/>
      <c r="BRK10" s="410"/>
      <c r="BRL10" s="410"/>
      <c r="BRM10" s="410"/>
      <c r="BRN10" s="410"/>
      <c r="BRO10" s="410"/>
      <c r="BRP10" s="410"/>
      <c r="BRQ10" s="410"/>
      <c r="BRR10" s="410"/>
      <c r="BRS10" s="410"/>
      <c r="BRT10" s="410"/>
      <c r="BRU10" s="410"/>
      <c r="BRV10" s="410"/>
      <c r="BRW10" s="410"/>
      <c r="BRX10" s="410"/>
      <c r="BRY10" s="410"/>
      <c r="BRZ10" s="410"/>
      <c r="BSA10" s="410"/>
      <c r="BSB10" s="410"/>
      <c r="BSC10" s="410"/>
      <c r="BSD10" s="410"/>
      <c r="BSE10" s="410"/>
      <c r="BSF10" s="410"/>
      <c r="BSG10" s="410"/>
      <c r="BSH10" s="410"/>
      <c r="BSI10" s="410"/>
      <c r="BSJ10" s="410"/>
      <c r="BSK10" s="410"/>
      <c r="BSL10" s="410"/>
      <c r="BSM10" s="410"/>
      <c r="BSN10" s="410"/>
      <c r="BSO10" s="410"/>
      <c r="BSP10" s="410"/>
      <c r="BSQ10" s="410"/>
      <c r="BSR10" s="410"/>
      <c r="BSS10" s="410"/>
      <c r="BST10" s="410"/>
      <c r="BSU10" s="410"/>
      <c r="BSV10" s="410"/>
      <c r="BSW10" s="410"/>
      <c r="BSX10" s="410"/>
      <c r="BSY10" s="410"/>
      <c r="BSZ10" s="410"/>
      <c r="BTA10" s="410"/>
      <c r="BTB10" s="410"/>
      <c r="BTC10" s="410"/>
      <c r="BTD10" s="410"/>
      <c r="BTE10" s="410"/>
      <c r="BTF10" s="410"/>
      <c r="BTG10" s="410"/>
      <c r="BTH10" s="410"/>
      <c r="BTI10" s="410"/>
      <c r="BTJ10" s="410"/>
      <c r="BTK10" s="410"/>
      <c r="BTL10" s="410"/>
      <c r="BTM10" s="410"/>
      <c r="BTN10" s="410"/>
      <c r="BTO10" s="410"/>
      <c r="BTP10" s="410"/>
      <c r="BTQ10" s="410"/>
      <c r="BTR10" s="410"/>
      <c r="BTS10" s="410"/>
      <c r="BTT10" s="410"/>
      <c r="BTU10" s="410"/>
      <c r="BTV10" s="410"/>
      <c r="BTW10" s="410"/>
      <c r="BTX10" s="410"/>
      <c r="BTY10" s="410"/>
      <c r="BTZ10" s="410"/>
      <c r="BUA10" s="410"/>
      <c r="BUB10" s="410"/>
      <c r="BUC10" s="410"/>
      <c r="BUD10" s="410"/>
      <c r="BUE10" s="410"/>
      <c r="BUF10" s="410"/>
      <c r="BUG10" s="410"/>
      <c r="BUH10" s="410"/>
      <c r="BUI10" s="410"/>
      <c r="BUJ10" s="410"/>
      <c r="BUK10" s="410"/>
      <c r="BUL10" s="410"/>
      <c r="BUM10" s="410"/>
      <c r="BUN10" s="410"/>
      <c r="BUO10" s="410"/>
      <c r="BUP10" s="410"/>
      <c r="BUQ10" s="410"/>
      <c r="BUR10" s="410"/>
      <c r="BUS10" s="410"/>
      <c r="BUT10" s="410"/>
      <c r="BUU10" s="410"/>
      <c r="BUV10" s="410"/>
      <c r="BUW10" s="410"/>
      <c r="BUX10" s="410"/>
      <c r="BUY10" s="410"/>
      <c r="BUZ10" s="410"/>
      <c r="BVA10" s="410"/>
      <c r="BVB10" s="410"/>
      <c r="BVC10" s="410"/>
      <c r="BVD10" s="410"/>
      <c r="BVE10" s="410"/>
      <c r="BVF10" s="410"/>
      <c r="BVG10" s="410"/>
      <c r="BVH10" s="410"/>
      <c r="BVI10" s="410"/>
      <c r="BVJ10" s="410"/>
      <c r="BVK10" s="410"/>
      <c r="BVL10" s="410"/>
      <c r="BVM10" s="410"/>
      <c r="BVN10" s="410"/>
      <c r="BVO10" s="410"/>
      <c r="BVP10" s="410"/>
      <c r="BVQ10" s="410"/>
      <c r="BVR10" s="410"/>
      <c r="BVS10" s="410"/>
      <c r="BVT10" s="410"/>
      <c r="BVU10" s="410"/>
      <c r="BVV10" s="410"/>
      <c r="BVW10" s="410"/>
      <c r="BVX10" s="410"/>
      <c r="BVY10" s="410"/>
      <c r="BVZ10" s="410"/>
      <c r="BWA10" s="410"/>
      <c r="BWB10" s="410"/>
      <c r="BWC10" s="410"/>
      <c r="BWD10" s="410"/>
      <c r="BWE10" s="410"/>
      <c r="BWF10" s="410"/>
      <c r="BWG10" s="410"/>
      <c r="BWH10" s="410"/>
      <c r="BWI10" s="410"/>
      <c r="BWJ10" s="410"/>
      <c r="BWK10" s="410"/>
      <c r="BWL10" s="410"/>
      <c r="BWM10" s="410"/>
      <c r="BWN10" s="410"/>
      <c r="BWO10" s="410"/>
      <c r="BWP10" s="410"/>
      <c r="BWQ10" s="410"/>
      <c r="BWR10" s="410"/>
      <c r="BWS10" s="410"/>
      <c r="BWT10" s="410"/>
      <c r="BWU10" s="410"/>
      <c r="BWV10" s="410"/>
      <c r="BWW10" s="410"/>
      <c r="BWX10" s="410"/>
      <c r="BWY10" s="410"/>
      <c r="BWZ10" s="410"/>
      <c r="BXA10" s="410"/>
      <c r="BXB10" s="410"/>
      <c r="BXC10" s="410"/>
      <c r="BXD10" s="410"/>
      <c r="BXE10" s="410"/>
      <c r="BXF10" s="410"/>
      <c r="BXG10" s="410"/>
      <c r="BXH10" s="410"/>
      <c r="BXI10" s="410"/>
      <c r="BXJ10" s="410"/>
      <c r="BXK10" s="410"/>
      <c r="BXL10" s="410"/>
      <c r="BXM10" s="410"/>
      <c r="BXN10" s="410"/>
      <c r="BXO10" s="410"/>
      <c r="BXP10" s="410"/>
      <c r="BXQ10" s="410"/>
      <c r="BXR10" s="410"/>
      <c r="BXS10" s="410"/>
      <c r="BXT10" s="410"/>
      <c r="BXU10" s="410"/>
      <c r="BXV10" s="410"/>
      <c r="BXW10" s="410"/>
      <c r="BXX10" s="410"/>
      <c r="BXY10" s="410"/>
      <c r="BXZ10" s="410"/>
      <c r="BYA10" s="410"/>
      <c r="BYB10" s="410"/>
      <c r="BYC10" s="410"/>
      <c r="BYD10" s="410"/>
      <c r="BYE10" s="410"/>
      <c r="BYF10" s="410"/>
      <c r="BYG10" s="410"/>
      <c r="BYH10" s="410"/>
      <c r="BYI10" s="410"/>
      <c r="BYJ10" s="410"/>
      <c r="BYK10" s="410"/>
      <c r="BYL10" s="410"/>
      <c r="BYM10" s="410"/>
      <c r="BYN10" s="410"/>
      <c r="BYO10" s="410"/>
      <c r="BYP10" s="410"/>
      <c r="BYQ10" s="410"/>
      <c r="BYR10" s="410"/>
      <c r="BYS10" s="410"/>
      <c r="BYT10" s="410"/>
      <c r="BYU10" s="410"/>
      <c r="BYV10" s="410"/>
      <c r="BYW10" s="410"/>
      <c r="BYX10" s="410"/>
      <c r="BYY10" s="410"/>
      <c r="BYZ10" s="410"/>
      <c r="BZA10" s="410"/>
      <c r="BZB10" s="410"/>
      <c r="BZC10" s="410"/>
      <c r="BZD10" s="410"/>
      <c r="BZE10" s="410"/>
      <c r="BZF10" s="410"/>
      <c r="BZG10" s="410"/>
      <c r="BZH10" s="410"/>
      <c r="BZI10" s="410"/>
      <c r="BZJ10" s="410"/>
      <c r="BZK10" s="410"/>
      <c r="BZL10" s="410"/>
      <c r="BZM10" s="410"/>
      <c r="BZN10" s="410"/>
      <c r="BZO10" s="410"/>
      <c r="BZP10" s="410"/>
      <c r="BZQ10" s="410"/>
      <c r="BZR10" s="410"/>
      <c r="BZS10" s="410"/>
      <c r="BZT10" s="410"/>
      <c r="BZU10" s="410"/>
      <c r="BZV10" s="410"/>
      <c r="BZW10" s="410"/>
      <c r="BZX10" s="410"/>
      <c r="BZY10" s="410"/>
      <c r="BZZ10" s="410"/>
      <c r="CAA10" s="410"/>
      <c r="CAB10" s="410"/>
      <c r="CAC10" s="410"/>
      <c r="CAD10" s="410"/>
      <c r="CAE10" s="410"/>
      <c r="CAF10" s="410"/>
      <c r="CAG10" s="410"/>
      <c r="CAH10" s="410"/>
      <c r="CAI10" s="410"/>
      <c r="CAJ10" s="410"/>
      <c r="CAK10" s="410"/>
      <c r="CAL10" s="410"/>
      <c r="CAM10" s="410"/>
      <c r="CAN10" s="410"/>
      <c r="CAO10" s="410"/>
      <c r="CAP10" s="410"/>
      <c r="CAQ10" s="410"/>
      <c r="CAR10" s="410"/>
      <c r="CAS10" s="410"/>
      <c r="CAT10" s="410"/>
      <c r="CAU10" s="410"/>
      <c r="CAV10" s="410"/>
      <c r="CAW10" s="410"/>
      <c r="CAX10" s="410"/>
      <c r="CAY10" s="410"/>
      <c r="CAZ10" s="410"/>
      <c r="CBA10" s="410"/>
      <c r="CBB10" s="410"/>
      <c r="CBC10" s="410"/>
      <c r="CBD10" s="410"/>
      <c r="CBE10" s="410"/>
      <c r="CBF10" s="410"/>
      <c r="CBG10" s="410"/>
      <c r="CBH10" s="410"/>
      <c r="CBI10" s="410"/>
      <c r="CBJ10" s="410"/>
      <c r="CBK10" s="410"/>
      <c r="CBL10" s="410"/>
      <c r="CBM10" s="410"/>
      <c r="CBN10" s="410"/>
      <c r="CBO10" s="410"/>
      <c r="CBP10" s="410"/>
      <c r="CBQ10" s="410"/>
      <c r="CBR10" s="410"/>
      <c r="CBS10" s="410"/>
      <c r="CBT10" s="410"/>
      <c r="CBU10" s="410"/>
      <c r="CBV10" s="410"/>
      <c r="CBW10" s="410"/>
      <c r="CBX10" s="410"/>
      <c r="CBY10" s="410"/>
      <c r="CBZ10" s="410"/>
      <c r="CCA10" s="410"/>
      <c r="CCB10" s="410"/>
      <c r="CCC10" s="410"/>
      <c r="CCD10" s="410"/>
      <c r="CCE10" s="410"/>
      <c r="CCF10" s="410"/>
      <c r="CCG10" s="410"/>
      <c r="CCH10" s="410"/>
      <c r="CCI10" s="410"/>
      <c r="CCJ10" s="410"/>
      <c r="CCK10" s="410"/>
      <c r="CCL10" s="410"/>
      <c r="CCM10" s="410"/>
      <c r="CCN10" s="410"/>
      <c r="CCO10" s="410"/>
      <c r="CCP10" s="410"/>
      <c r="CCQ10" s="410"/>
      <c r="CCR10" s="410"/>
      <c r="CCS10" s="410"/>
      <c r="CCT10" s="410"/>
      <c r="CCU10" s="410"/>
      <c r="CCV10" s="410"/>
      <c r="CCW10" s="410"/>
      <c r="CCX10" s="410"/>
      <c r="CCY10" s="410"/>
      <c r="CCZ10" s="410"/>
      <c r="CDA10" s="410"/>
      <c r="CDB10" s="410"/>
      <c r="CDC10" s="410"/>
      <c r="CDD10" s="410"/>
      <c r="CDE10" s="410"/>
      <c r="CDF10" s="410"/>
      <c r="CDG10" s="410"/>
      <c r="CDH10" s="410"/>
      <c r="CDI10" s="410"/>
      <c r="CDJ10" s="410"/>
      <c r="CDK10" s="410"/>
      <c r="CDL10" s="410"/>
      <c r="CDM10" s="410"/>
      <c r="CDN10" s="410"/>
      <c r="CDO10" s="410"/>
      <c r="CDP10" s="410"/>
      <c r="CDQ10" s="410"/>
      <c r="CDR10" s="410"/>
      <c r="CDS10" s="410"/>
      <c r="CDT10" s="410"/>
      <c r="CDU10" s="410"/>
      <c r="CDV10" s="410"/>
      <c r="CDW10" s="410"/>
      <c r="CDX10" s="410"/>
      <c r="CDY10" s="410"/>
      <c r="CDZ10" s="410"/>
      <c r="CEA10" s="410"/>
      <c r="CEB10" s="410"/>
      <c r="CEC10" s="410"/>
      <c r="CED10" s="410"/>
      <c r="CEE10" s="410"/>
      <c r="CEF10" s="410"/>
      <c r="CEG10" s="410"/>
      <c r="CEH10" s="410"/>
      <c r="CEI10" s="410"/>
      <c r="CEJ10" s="410"/>
      <c r="CEK10" s="410"/>
      <c r="CEL10" s="410"/>
      <c r="CEM10" s="410"/>
      <c r="CEN10" s="410"/>
      <c r="CEO10" s="410"/>
      <c r="CEP10" s="410"/>
      <c r="CEQ10" s="410"/>
      <c r="CER10" s="410"/>
      <c r="CES10" s="410"/>
      <c r="CET10" s="410"/>
      <c r="CEU10" s="410"/>
      <c r="CEV10" s="410"/>
      <c r="CEW10" s="410"/>
      <c r="CEX10" s="410"/>
      <c r="CEY10" s="410"/>
      <c r="CEZ10" s="410"/>
      <c r="CFA10" s="410"/>
      <c r="CFB10" s="410"/>
      <c r="CFC10" s="410"/>
      <c r="CFD10" s="410"/>
      <c r="CFE10" s="410"/>
      <c r="CFF10" s="410"/>
      <c r="CFG10" s="410"/>
      <c r="CFH10" s="410"/>
      <c r="CFI10" s="410"/>
      <c r="CFJ10" s="410"/>
      <c r="CFK10" s="410"/>
      <c r="CFL10" s="410"/>
      <c r="CFM10" s="410"/>
      <c r="CFN10" s="410"/>
      <c r="CFO10" s="410"/>
      <c r="CFP10" s="410"/>
      <c r="CFQ10" s="410"/>
      <c r="CFR10" s="410"/>
      <c r="CFS10" s="410"/>
      <c r="CFT10" s="410"/>
      <c r="CFU10" s="410"/>
      <c r="CFV10" s="410"/>
      <c r="CFW10" s="410"/>
      <c r="CFX10" s="410"/>
      <c r="CFY10" s="410"/>
      <c r="CFZ10" s="410"/>
      <c r="CGA10" s="410"/>
      <c r="CGB10" s="410"/>
      <c r="CGC10" s="410"/>
      <c r="CGD10" s="410"/>
      <c r="CGE10" s="410"/>
      <c r="CGF10" s="410"/>
      <c r="CGG10" s="410"/>
      <c r="CGH10" s="410"/>
      <c r="CGI10" s="410"/>
      <c r="CGJ10" s="410"/>
      <c r="CGK10" s="410"/>
      <c r="CGL10" s="410"/>
      <c r="CGM10" s="410"/>
      <c r="CGN10" s="410"/>
      <c r="CGO10" s="410"/>
      <c r="CGP10" s="410"/>
      <c r="CGQ10" s="410"/>
      <c r="CGR10" s="410"/>
      <c r="CGS10" s="410"/>
      <c r="CGT10" s="410"/>
      <c r="CGU10" s="410"/>
      <c r="CGV10" s="410"/>
      <c r="CGW10" s="410"/>
      <c r="CGX10" s="410"/>
      <c r="CGY10" s="410"/>
      <c r="CGZ10" s="410"/>
      <c r="CHA10" s="410"/>
      <c r="CHB10" s="410"/>
      <c r="CHC10" s="410"/>
      <c r="CHD10" s="410"/>
      <c r="CHE10" s="410"/>
      <c r="CHF10" s="410"/>
      <c r="CHG10" s="410"/>
      <c r="CHH10" s="410"/>
      <c r="CHI10" s="410"/>
      <c r="CHJ10" s="410"/>
      <c r="CHK10" s="410"/>
      <c r="CHL10" s="410"/>
      <c r="CHM10" s="410"/>
      <c r="CHN10" s="410"/>
      <c r="CHO10" s="410"/>
      <c r="CHP10" s="410"/>
      <c r="CHQ10" s="410"/>
      <c r="CHR10" s="410"/>
      <c r="CHS10" s="410"/>
      <c r="CHT10" s="410"/>
      <c r="CHU10" s="410"/>
      <c r="CHV10" s="410"/>
      <c r="CHW10" s="410"/>
      <c r="CHX10" s="410"/>
      <c r="CHY10" s="410"/>
      <c r="CHZ10" s="410"/>
      <c r="CIA10" s="410"/>
      <c r="CIB10" s="410"/>
      <c r="CIC10" s="410"/>
      <c r="CID10" s="410"/>
      <c r="CIE10" s="410"/>
      <c r="CIF10" s="410"/>
      <c r="CIG10" s="410"/>
      <c r="CIH10" s="410"/>
      <c r="CII10" s="410"/>
      <c r="CIJ10" s="410"/>
      <c r="CIK10" s="410"/>
      <c r="CIL10" s="410"/>
      <c r="CIM10" s="410"/>
      <c r="CIN10" s="410"/>
      <c r="CIO10" s="410"/>
      <c r="CIP10" s="410"/>
      <c r="CIQ10" s="410"/>
      <c r="CIR10" s="410"/>
      <c r="CIS10" s="410"/>
      <c r="CIT10" s="410"/>
      <c r="CIU10" s="410"/>
      <c r="CIV10" s="410"/>
      <c r="CIW10" s="410"/>
      <c r="CIX10" s="410"/>
      <c r="CIY10" s="410"/>
      <c r="CIZ10" s="410"/>
      <c r="CJA10" s="410"/>
      <c r="CJB10" s="410"/>
      <c r="CJC10" s="410"/>
      <c r="CJD10" s="410"/>
      <c r="CJE10" s="410"/>
      <c r="CJF10" s="410"/>
      <c r="CJG10" s="410"/>
      <c r="CJH10" s="410"/>
      <c r="CJI10" s="410"/>
      <c r="CJJ10" s="410"/>
      <c r="CJK10" s="410"/>
      <c r="CJL10" s="410"/>
      <c r="CJM10" s="410"/>
      <c r="CJN10" s="410"/>
      <c r="CJO10" s="410"/>
      <c r="CJP10" s="410"/>
      <c r="CJQ10" s="410"/>
      <c r="CJR10" s="410"/>
      <c r="CJS10" s="410"/>
      <c r="CJT10" s="410"/>
      <c r="CJU10" s="410"/>
      <c r="CJV10" s="410"/>
      <c r="CJW10" s="410"/>
      <c r="CJX10" s="410"/>
      <c r="CJY10" s="410"/>
      <c r="CJZ10" s="410"/>
      <c r="CKA10" s="410"/>
      <c r="CKB10" s="410"/>
      <c r="CKC10" s="410"/>
      <c r="CKD10" s="410"/>
      <c r="CKE10" s="410"/>
      <c r="CKF10" s="410"/>
      <c r="CKG10" s="410"/>
      <c r="CKH10" s="410"/>
      <c r="CKI10" s="410"/>
      <c r="CKJ10" s="410"/>
      <c r="CKK10" s="410"/>
      <c r="CKL10" s="410"/>
      <c r="CKM10" s="410"/>
      <c r="CKN10" s="410"/>
      <c r="CKO10" s="410"/>
      <c r="CKP10" s="410"/>
      <c r="CKQ10" s="410"/>
      <c r="CKR10" s="410"/>
      <c r="CKS10" s="410"/>
      <c r="CKT10" s="410"/>
      <c r="CKU10" s="410"/>
      <c r="CKV10" s="410"/>
      <c r="CKW10" s="410"/>
      <c r="CKX10" s="410"/>
      <c r="CKY10" s="410"/>
      <c r="CKZ10" s="410"/>
      <c r="CLA10" s="410"/>
      <c r="CLB10" s="410"/>
      <c r="CLC10" s="410"/>
      <c r="CLD10" s="410"/>
      <c r="CLE10" s="410"/>
      <c r="CLF10" s="410"/>
      <c r="CLG10" s="410"/>
      <c r="CLH10" s="410"/>
      <c r="CLI10" s="410"/>
      <c r="CLJ10" s="410"/>
      <c r="CLK10" s="410"/>
      <c r="CLL10" s="410"/>
      <c r="CLM10" s="410"/>
      <c r="CLN10" s="410"/>
      <c r="CLO10" s="410"/>
      <c r="CLP10" s="410"/>
      <c r="CLQ10" s="410"/>
      <c r="CLR10" s="410"/>
      <c r="CLS10" s="410"/>
      <c r="CLT10" s="410"/>
      <c r="CLU10" s="410"/>
      <c r="CLV10" s="410"/>
      <c r="CLW10" s="410"/>
      <c r="CLX10" s="410"/>
      <c r="CLY10" s="410"/>
      <c r="CLZ10" s="410"/>
      <c r="CMA10" s="410"/>
      <c r="CMB10" s="410"/>
      <c r="CMC10" s="410"/>
      <c r="CMD10" s="410"/>
      <c r="CME10" s="410"/>
      <c r="CMF10" s="410"/>
      <c r="CMG10" s="410"/>
      <c r="CMH10" s="410"/>
      <c r="CMI10" s="410"/>
      <c r="CMJ10" s="410"/>
      <c r="CMK10" s="410"/>
      <c r="CML10" s="410"/>
      <c r="CMM10" s="410"/>
      <c r="CMN10" s="410"/>
      <c r="CMO10" s="410"/>
      <c r="CMP10" s="410"/>
      <c r="CMQ10" s="410"/>
      <c r="CMR10" s="410"/>
      <c r="CMS10" s="410"/>
      <c r="CMT10" s="410"/>
      <c r="CMU10" s="410"/>
      <c r="CMV10" s="410"/>
      <c r="CMW10" s="410"/>
      <c r="CMX10" s="410"/>
      <c r="CMY10" s="410"/>
      <c r="CMZ10" s="410"/>
      <c r="CNA10" s="410"/>
      <c r="CNB10" s="410"/>
      <c r="CNC10" s="410"/>
      <c r="CND10" s="410"/>
      <c r="CNE10" s="410"/>
      <c r="CNF10" s="410"/>
      <c r="CNG10" s="410"/>
      <c r="CNH10" s="410"/>
      <c r="CNI10" s="410"/>
      <c r="CNJ10" s="410"/>
      <c r="CNK10" s="410"/>
      <c r="CNL10" s="410"/>
      <c r="CNM10" s="410"/>
      <c r="CNN10" s="410"/>
      <c r="CNO10" s="410"/>
      <c r="CNP10" s="410"/>
      <c r="CNQ10" s="410"/>
      <c r="CNR10" s="410"/>
      <c r="CNS10" s="410"/>
      <c r="CNT10" s="410"/>
      <c r="CNU10" s="410"/>
      <c r="CNV10" s="410"/>
      <c r="CNW10" s="410"/>
      <c r="CNX10" s="410"/>
      <c r="CNY10" s="410"/>
      <c r="CNZ10" s="410"/>
      <c r="COA10" s="410"/>
      <c r="COB10" s="410"/>
      <c r="COC10" s="410"/>
      <c r="COD10" s="410"/>
      <c r="COE10" s="410"/>
      <c r="COF10" s="410"/>
      <c r="COG10" s="410"/>
      <c r="COH10" s="410"/>
      <c r="COI10" s="410"/>
      <c r="COJ10" s="410"/>
      <c r="COK10" s="410"/>
      <c r="COL10" s="410"/>
      <c r="COM10" s="410"/>
      <c r="CON10" s="410"/>
      <c r="COO10" s="410"/>
      <c r="COP10" s="410"/>
      <c r="COQ10" s="410"/>
      <c r="COR10" s="410"/>
      <c r="COS10" s="410"/>
      <c r="COT10" s="410"/>
      <c r="COU10" s="410"/>
      <c r="COV10" s="410"/>
      <c r="COW10" s="410"/>
      <c r="COX10" s="410"/>
      <c r="COY10" s="410"/>
      <c r="COZ10" s="410"/>
      <c r="CPA10" s="410"/>
      <c r="CPB10" s="410"/>
      <c r="CPC10" s="410"/>
      <c r="CPD10" s="410"/>
      <c r="CPE10" s="410"/>
      <c r="CPF10" s="410"/>
      <c r="CPG10" s="410"/>
      <c r="CPH10" s="410"/>
      <c r="CPI10" s="410"/>
      <c r="CPJ10" s="410"/>
      <c r="CPK10" s="410"/>
      <c r="CPL10" s="410"/>
      <c r="CPM10" s="410"/>
      <c r="CPN10" s="410"/>
      <c r="CPO10" s="410"/>
      <c r="CPP10" s="410"/>
      <c r="CPQ10" s="410"/>
      <c r="CPR10" s="410"/>
      <c r="CPS10" s="410"/>
      <c r="CPT10" s="410"/>
      <c r="CPU10" s="410"/>
      <c r="CPV10" s="410"/>
      <c r="CPW10" s="410"/>
      <c r="CPX10" s="410"/>
      <c r="CPY10" s="410"/>
      <c r="CPZ10" s="410"/>
      <c r="CQA10" s="410"/>
      <c r="CQB10" s="410"/>
      <c r="CQC10" s="410"/>
      <c r="CQD10" s="410"/>
      <c r="CQE10" s="410"/>
      <c r="CQF10" s="410"/>
      <c r="CQG10" s="410"/>
      <c r="CQH10" s="410"/>
      <c r="CQI10" s="410"/>
      <c r="CQJ10" s="410"/>
      <c r="CQK10" s="410"/>
      <c r="CQL10" s="410"/>
      <c r="CQM10" s="410"/>
      <c r="CQN10" s="410"/>
      <c r="CQO10" s="410"/>
      <c r="CQP10" s="410"/>
      <c r="CQQ10" s="410"/>
      <c r="CQR10" s="410"/>
      <c r="CQS10" s="410"/>
      <c r="CQT10" s="410"/>
      <c r="CQU10" s="410"/>
      <c r="CQV10" s="410"/>
      <c r="CQW10" s="410"/>
      <c r="CQX10" s="410"/>
      <c r="CQY10" s="410"/>
      <c r="CQZ10" s="410"/>
      <c r="CRA10" s="410"/>
      <c r="CRB10" s="410"/>
      <c r="CRC10" s="410"/>
      <c r="CRD10" s="410"/>
      <c r="CRE10" s="410"/>
      <c r="CRF10" s="410"/>
      <c r="CRG10" s="410"/>
      <c r="CRH10" s="410"/>
      <c r="CRI10" s="410"/>
      <c r="CRJ10" s="410"/>
      <c r="CRK10" s="410"/>
      <c r="CRL10" s="410"/>
      <c r="CRM10" s="410"/>
      <c r="CRN10" s="410"/>
      <c r="CRO10" s="410"/>
      <c r="CRP10" s="410"/>
      <c r="CRQ10" s="410"/>
      <c r="CRR10" s="410"/>
      <c r="CRS10" s="410"/>
      <c r="CRT10" s="410"/>
      <c r="CRU10" s="410"/>
      <c r="CRV10" s="410"/>
      <c r="CRW10" s="410"/>
      <c r="CRX10" s="410"/>
      <c r="CRY10" s="410"/>
      <c r="CRZ10" s="410"/>
      <c r="CSA10" s="410"/>
      <c r="CSB10" s="410"/>
      <c r="CSC10" s="410"/>
      <c r="CSD10" s="410"/>
      <c r="CSE10" s="410"/>
      <c r="CSF10" s="410"/>
      <c r="CSG10" s="410"/>
      <c r="CSH10" s="410"/>
      <c r="CSI10" s="410"/>
      <c r="CSJ10" s="410"/>
      <c r="CSK10" s="410"/>
      <c r="CSL10" s="410"/>
      <c r="CSM10" s="410"/>
      <c r="CSN10" s="410"/>
      <c r="CSO10" s="410"/>
      <c r="CSP10" s="410"/>
      <c r="CSQ10" s="410"/>
      <c r="CSR10" s="410"/>
      <c r="CSS10" s="410"/>
      <c r="CST10" s="410"/>
      <c r="CSU10" s="410"/>
      <c r="CSV10" s="410"/>
      <c r="CSW10" s="410"/>
      <c r="CSX10" s="410"/>
      <c r="CSY10" s="410"/>
      <c r="CSZ10" s="410"/>
      <c r="CTA10" s="410"/>
      <c r="CTB10" s="410"/>
      <c r="CTC10" s="410"/>
      <c r="CTD10" s="410"/>
      <c r="CTE10" s="410"/>
      <c r="CTF10" s="410"/>
      <c r="CTG10" s="410"/>
      <c r="CTH10" s="410"/>
      <c r="CTI10" s="410"/>
      <c r="CTJ10" s="410"/>
      <c r="CTK10" s="410"/>
      <c r="CTL10" s="410"/>
      <c r="CTM10" s="410"/>
      <c r="CTN10" s="410"/>
      <c r="CTO10" s="410"/>
      <c r="CTP10" s="410"/>
      <c r="CTQ10" s="410"/>
      <c r="CTR10" s="410"/>
      <c r="CTS10" s="410"/>
      <c r="CTT10" s="410"/>
      <c r="CTU10" s="410"/>
      <c r="CTV10" s="410"/>
      <c r="CTW10" s="410"/>
      <c r="CTX10" s="410"/>
      <c r="CTY10" s="410"/>
      <c r="CTZ10" s="410"/>
      <c r="CUA10" s="410"/>
      <c r="CUB10" s="410"/>
      <c r="CUC10" s="410"/>
      <c r="CUD10" s="410"/>
      <c r="CUE10" s="410"/>
      <c r="CUF10" s="410"/>
      <c r="CUG10" s="410"/>
      <c r="CUH10" s="410"/>
      <c r="CUI10" s="410"/>
      <c r="CUJ10" s="410"/>
      <c r="CUK10" s="410"/>
      <c r="CUL10" s="410"/>
      <c r="CUM10" s="410"/>
      <c r="CUN10" s="410"/>
      <c r="CUO10" s="410"/>
      <c r="CUP10" s="410"/>
      <c r="CUQ10" s="410"/>
      <c r="CUR10" s="410"/>
      <c r="CUS10" s="410"/>
      <c r="CUT10" s="410"/>
      <c r="CUU10" s="410"/>
      <c r="CUV10" s="410"/>
      <c r="CUW10" s="410"/>
      <c r="CUX10" s="410"/>
      <c r="CUY10" s="410"/>
      <c r="CUZ10" s="410"/>
      <c r="CVA10" s="410"/>
      <c r="CVB10" s="410"/>
      <c r="CVC10" s="410"/>
      <c r="CVD10" s="410"/>
      <c r="CVE10" s="410"/>
      <c r="CVF10" s="410"/>
      <c r="CVG10" s="410"/>
      <c r="CVH10" s="410"/>
      <c r="CVI10" s="410"/>
      <c r="CVJ10" s="410"/>
      <c r="CVK10" s="410"/>
      <c r="CVL10" s="410"/>
      <c r="CVM10" s="410"/>
      <c r="CVN10" s="410"/>
      <c r="CVO10" s="410"/>
      <c r="CVP10" s="410"/>
      <c r="CVQ10" s="410"/>
      <c r="CVR10" s="410"/>
      <c r="CVS10" s="410"/>
      <c r="CVT10" s="410"/>
      <c r="CVU10" s="410"/>
      <c r="CVV10" s="410"/>
      <c r="CVW10" s="410"/>
      <c r="CVX10" s="410"/>
      <c r="CVY10" s="410"/>
      <c r="CVZ10" s="410"/>
      <c r="CWA10" s="410"/>
      <c r="CWB10" s="410"/>
      <c r="CWC10" s="410"/>
      <c r="CWD10" s="410"/>
      <c r="CWE10" s="410"/>
      <c r="CWF10" s="410"/>
      <c r="CWG10" s="410"/>
      <c r="CWH10" s="410"/>
      <c r="CWI10" s="410"/>
      <c r="CWJ10" s="410"/>
      <c r="CWK10" s="410"/>
      <c r="CWL10" s="410"/>
      <c r="CWM10" s="410"/>
      <c r="CWN10" s="410"/>
      <c r="CWO10" s="410"/>
      <c r="CWP10" s="410"/>
      <c r="CWQ10" s="410"/>
      <c r="CWR10" s="410"/>
      <c r="CWS10" s="410"/>
      <c r="CWT10" s="410"/>
      <c r="CWU10" s="410"/>
      <c r="CWV10" s="410"/>
      <c r="CWW10" s="410"/>
      <c r="CWX10" s="410"/>
      <c r="CWY10" s="410"/>
      <c r="CWZ10" s="410"/>
      <c r="CXA10" s="410"/>
      <c r="CXB10" s="410"/>
      <c r="CXC10" s="410"/>
      <c r="CXD10" s="410"/>
      <c r="CXE10" s="410"/>
      <c r="CXF10" s="410"/>
      <c r="CXG10" s="410"/>
      <c r="CXH10" s="410"/>
      <c r="CXI10" s="410"/>
      <c r="CXJ10" s="410"/>
      <c r="CXK10" s="410"/>
      <c r="CXL10" s="410"/>
      <c r="CXM10" s="410"/>
      <c r="CXN10" s="410"/>
      <c r="CXO10" s="410"/>
      <c r="CXP10" s="410"/>
      <c r="CXQ10" s="410"/>
      <c r="CXR10" s="410"/>
      <c r="CXS10" s="410"/>
      <c r="CXT10" s="410"/>
      <c r="CXU10" s="410"/>
      <c r="CXV10" s="410"/>
      <c r="CXW10" s="410"/>
      <c r="CXX10" s="410"/>
      <c r="CXY10" s="410"/>
      <c r="CXZ10" s="410"/>
      <c r="CYA10" s="410"/>
      <c r="CYB10" s="410"/>
      <c r="CYC10" s="410"/>
      <c r="CYD10" s="410"/>
      <c r="CYE10" s="410"/>
      <c r="CYF10" s="410"/>
      <c r="CYG10" s="410"/>
      <c r="CYH10" s="410"/>
      <c r="CYI10" s="410"/>
      <c r="CYJ10" s="410"/>
      <c r="CYK10" s="410"/>
      <c r="CYL10" s="410"/>
      <c r="CYM10" s="410"/>
      <c r="CYN10" s="410"/>
      <c r="CYO10" s="410"/>
      <c r="CYP10" s="410"/>
      <c r="CYQ10" s="410"/>
      <c r="CYR10" s="410"/>
      <c r="CYS10" s="410"/>
      <c r="CYT10" s="410"/>
      <c r="CYU10" s="410"/>
      <c r="CYV10" s="410"/>
      <c r="CYW10" s="410"/>
      <c r="CYX10" s="410"/>
      <c r="CYY10" s="410"/>
      <c r="CYZ10" s="410"/>
      <c r="CZA10" s="410"/>
      <c r="CZB10" s="410"/>
      <c r="CZC10" s="410"/>
      <c r="CZD10" s="410"/>
      <c r="CZE10" s="410"/>
      <c r="CZF10" s="410"/>
      <c r="CZG10" s="410"/>
      <c r="CZH10" s="410"/>
      <c r="CZI10" s="410"/>
      <c r="CZJ10" s="410"/>
      <c r="CZK10" s="410"/>
      <c r="CZL10" s="410"/>
      <c r="CZM10" s="410"/>
      <c r="CZN10" s="410"/>
      <c r="CZO10" s="410"/>
      <c r="CZP10" s="410"/>
      <c r="CZQ10" s="410"/>
      <c r="CZR10" s="410"/>
      <c r="CZS10" s="410"/>
      <c r="CZT10" s="410"/>
      <c r="CZU10" s="410"/>
      <c r="CZV10" s="410"/>
      <c r="CZW10" s="410"/>
      <c r="CZX10" s="410"/>
      <c r="CZY10" s="410"/>
      <c r="CZZ10" s="410"/>
      <c r="DAA10" s="410"/>
      <c r="DAB10" s="410"/>
      <c r="DAC10" s="410"/>
      <c r="DAD10" s="410"/>
      <c r="DAE10" s="410"/>
      <c r="DAF10" s="410"/>
      <c r="DAG10" s="410"/>
      <c r="DAH10" s="410"/>
      <c r="DAI10" s="410"/>
      <c r="DAJ10" s="410"/>
      <c r="DAK10" s="410"/>
      <c r="DAL10" s="410"/>
      <c r="DAM10" s="410"/>
      <c r="DAN10" s="410"/>
      <c r="DAO10" s="410"/>
      <c r="DAP10" s="410"/>
      <c r="DAQ10" s="410"/>
      <c r="DAR10" s="410"/>
      <c r="DAS10" s="410"/>
      <c r="DAT10" s="410"/>
      <c r="DAU10" s="410"/>
      <c r="DAV10" s="410"/>
      <c r="DAW10" s="410"/>
      <c r="DAX10" s="410"/>
      <c r="DAY10" s="410"/>
      <c r="DAZ10" s="410"/>
      <c r="DBA10" s="410"/>
      <c r="DBB10" s="410"/>
      <c r="DBC10" s="410"/>
      <c r="DBD10" s="410"/>
      <c r="DBE10" s="410"/>
      <c r="DBF10" s="410"/>
      <c r="DBG10" s="410"/>
      <c r="DBH10" s="410"/>
      <c r="DBI10" s="410"/>
      <c r="DBJ10" s="410"/>
      <c r="DBK10" s="410"/>
      <c r="DBL10" s="410"/>
      <c r="DBM10" s="410"/>
      <c r="DBN10" s="410"/>
      <c r="DBO10" s="410"/>
      <c r="DBP10" s="410"/>
      <c r="DBQ10" s="410"/>
      <c r="DBR10" s="410"/>
      <c r="DBS10" s="410"/>
      <c r="DBT10" s="410"/>
      <c r="DBU10" s="410"/>
      <c r="DBV10" s="410"/>
      <c r="DBW10" s="410"/>
      <c r="DBX10" s="410"/>
      <c r="DBY10" s="410"/>
      <c r="DBZ10" s="410"/>
      <c r="DCA10" s="410"/>
      <c r="DCB10" s="410"/>
      <c r="DCC10" s="410"/>
      <c r="DCD10" s="410"/>
      <c r="DCE10" s="410"/>
      <c r="DCF10" s="410"/>
      <c r="DCG10" s="410"/>
      <c r="DCH10" s="410"/>
      <c r="DCI10" s="410"/>
      <c r="DCJ10" s="410"/>
      <c r="DCK10" s="410"/>
      <c r="DCL10" s="410"/>
      <c r="DCM10" s="410"/>
      <c r="DCN10" s="410"/>
      <c r="DCO10" s="410"/>
      <c r="DCP10" s="410"/>
      <c r="DCQ10" s="410"/>
      <c r="DCR10" s="410"/>
      <c r="DCS10" s="410"/>
      <c r="DCT10" s="410"/>
      <c r="DCU10" s="410"/>
      <c r="DCV10" s="410"/>
      <c r="DCW10" s="410"/>
      <c r="DCX10" s="410"/>
      <c r="DCY10" s="410"/>
      <c r="DCZ10" s="410"/>
      <c r="DDA10" s="410"/>
      <c r="DDB10" s="410"/>
      <c r="DDC10" s="410"/>
      <c r="DDD10" s="410"/>
      <c r="DDE10" s="410"/>
      <c r="DDF10" s="410"/>
      <c r="DDG10" s="410"/>
      <c r="DDH10" s="410"/>
      <c r="DDI10" s="410"/>
      <c r="DDJ10" s="410"/>
      <c r="DDK10" s="410"/>
      <c r="DDL10" s="410"/>
      <c r="DDM10" s="410"/>
      <c r="DDN10" s="410"/>
      <c r="DDO10" s="410"/>
      <c r="DDP10" s="410"/>
      <c r="DDQ10" s="410"/>
      <c r="DDR10" s="410"/>
      <c r="DDS10" s="410"/>
      <c r="DDT10" s="410"/>
      <c r="DDU10" s="410"/>
      <c r="DDV10" s="410"/>
      <c r="DDW10" s="410"/>
      <c r="DDX10" s="410"/>
      <c r="DDY10" s="410"/>
      <c r="DDZ10" s="410"/>
      <c r="DEA10" s="410"/>
      <c r="DEB10" s="410"/>
      <c r="DEC10" s="410"/>
      <c r="DED10" s="410"/>
      <c r="DEE10" s="410"/>
      <c r="DEF10" s="410"/>
      <c r="DEG10" s="410"/>
      <c r="DEH10" s="410"/>
      <c r="DEI10" s="410"/>
      <c r="DEJ10" s="410"/>
      <c r="DEK10" s="410"/>
      <c r="DEL10" s="410"/>
      <c r="DEM10" s="410"/>
      <c r="DEN10" s="410"/>
      <c r="DEO10" s="410"/>
      <c r="DEP10" s="410"/>
      <c r="DEQ10" s="410"/>
      <c r="DER10" s="410"/>
      <c r="DES10" s="410"/>
      <c r="DET10" s="410"/>
      <c r="DEU10" s="410"/>
      <c r="DEV10" s="410"/>
      <c r="DEW10" s="410"/>
      <c r="DEX10" s="410"/>
      <c r="DEY10" s="410"/>
      <c r="DEZ10" s="410"/>
      <c r="DFA10" s="410"/>
      <c r="DFB10" s="410"/>
      <c r="DFC10" s="410"/>
      <c r="DFD10" s="410"/>
      <c r="DFE10" s="410"/>
      <c r="DFF10" s="410"/>
      <c r="DFG10" s="410"/>
      <c r="DFH10" s="410"/>
      <c r="DFI10" s="410"/>
      <c r="DFJ10" s="410"/>
      <c r="DFK10" s="410"/>
      <c r="DFL10" s="410"/>
      <c r="DFM10" s="410"/>
      <c r="DFN10" s="410"/>
      <c r="DFO10" s="410"/>
      <c r="DFP10" s="410"/>
      <c r="DFQ10" s="410"/>
      <c r="DFR10" s="410"/>
      <c r="DFS10" s="410"/>
      <c r="DFT10" s="410"/>
      <c r="DFU10" s="410"/>
      <c r="DFV10" s="410"/>
      <c r="DFW10" s="410"/>
      <c r="DFX10" s="410"/>
      <c r="DFY10" s="410"/>
      <c r="DFZ10" s="410"/>
      <c r="DGA10" s="410"/>
      <c r="DGB10" s="410"/>
      <c r="DGC10" s="410"/>
      <c r="DGD10" s="410"/>
      <c r="DGE10" s="410"/>
      <c r="DGF10" s="410"/>
      <c r="DGG10" s="410"/>
      <c r="DGH10" s="410"/>
      <c r="DGI10" s="410"/>
      <c r="DGJ10" s="410"/>
      <c r="DGK10" s="410"/>
      <c r="DGL10" s="410"/>
      <c r="DGM10" s="410"/>
      <c r="DGN10" s="410"/>
      <c r="DGO10" s="410"/>
      <c r="DGP10" s="410"/>
      <c r="DGQ10" s="410"/>
      <c r="DGR10" s="410"/>
      <c r="DGS10" s="410"/>
      <c r="DGT10" s="410"/>
      <c r="DGU10" s="410"/>
      <c r="DGV10" s="410"/>
      <c r="DGW10" s="410"/>
      <c r="DGX10" s="410"/>
      <c r="DGY10" s="410"/>
      <c r="DGZ10" s="410"/>
      <c r="DHA10" s="410"/>
      <c r="DHB10" s="410"/>
      <c r="DHC10" s="410"/>
      <c r="DHD10" s="410"/>
      <c r="DHE10" s="410"/>
      <c r="DHF10" s="410"/>
      <c r="DHG10" s="410"/>
      <c r="DHH10" s="410"/>
      <c r="DHI10" s="410"/>
      <c r="DHJ10" s="410"/>
      <c r="DHK10" s="410"/>
      <c r="DHL10" s="410"/>
      <c r="DHM10" s="410"/>
      <c r="DHN10" s="410"/>
      <c r="DHO10" s="410"/>
      <c r="DHP10" s="410"/>
      <c r="DHQ10" s="410"/>
      <c r="DHR10" s="410"/>
      <c r="DHS10" s="410"/>
      <c r="DHT10" s="410"/>
      <c r="DHU10" s="410"/>
      <c r="DHV10" s="410"/>
      <c r="DHW10" s="410"/>
      <c r="DHX10" s="410"/>
      <c r="DHY10" s="410"/>
      <c r="DHZ10" s="410"/>
      <c r="DIA10" s="410"/>
      <c r="DIB10" s="410"/>
      <c r="DIC10" s="410"/>
      <c r="DID10" s="410"/>
      <c r="DIE10" s="410"/>
      <c r="DIF10" s="410"/>
      <c r="DIG10" s="410"/>
      <c r="DIH10" s="410"/>
      <c r="DII10" s="410"/>
      <c r="DIJ10" s="410"/>
      <c r="DIK10" s="410"/>
      <c r="DIL10" s="410"/>
      <c r="DIM10" s="410"/>
      <c r="DIN10" s="410"/>
      <c r="DIO10" s="410"/>
      <c r="DIP10" s="410"/>
      <c r="DIQ10" s="410"/>
      <c r="DIR10" s="410"/>
      <c r="DIS10" s="410"/>
      <c r="DIT10" s="410"/>
      <c r="DIU10" s="410"/>
      <c r="DIV10" s="410"/>
      <c r="DIW10" s="410"/>
      <c r="DIX10" s="410"/>
      <c r="DIY10" s="410"/>
      <c r="DIZ10" s="410"/>
      <c r="DJA10" s="410"/>
      <c r="DJB10" s="410"/>
      <c r="DJC10" s="410"/>
      <c r="DJD10" s="410"/>
      <c r="DJE10" s="410"/>
      <c r="DJF10" s="410"/>
      <c r="DJG10" s="410"/>
      <c r="DJH10" s="410"/>
      <c r="DJI10" s="410"/>
      <c r="DJJ10" s="410"/>
      <c r="DJK10" s="410"/>
      <c r="DJL10" s="410"/>
      <c r="DJM10" s="410"/>
      <c r="DJN10" s="410"/>
      <c r="DJO10" s="410"/>
      <c r="DJP10" s="410"/>
      <c r="DJQ10" s="410"/>
      <c r="DJR10" s="410"/>
      <c r="DJS10" s="410"/>
      <c r="DJT10" s="410"/>
      <c r="DJU10" s="410"/>
      <c r="DJV10" s="410"/>
      <c r="DJW10" s="410"/>
      <c r="DJX10" s="410"/>
      <c r="DJY10" s="410"/>
      <c r="DJZ10" s="410"/>
      <c r="DKA10" s="410"/>
      <c r="DKB10" s="410"/>
      <c r="DKC10" s="410"/>
      <c r="DKD10" s="410"/>
      <c r="DKE10" s="410"/>
      <c r="DKF10" s="410"/>
      <c r="DKG10" s="410"/>
      <c r="DKH10" s="410"/>
      <c r="DKI10" s="410"/>
      <c r="DKJ10" s="410"/>
      <c r="DKK10" s="410"/>
      <c r="DKL10" s="410"/>
      <c r="DKM10" s="410"/>
      <c r="DKN10" s="410"/>
      <c r="DKO10" s="410"/>
      <c r="DKP10" s="410"/>
      <c r="DKQ10" s="410"/>
      <c r="DKR10" s="410"/>
      <c r="DKS10" s="410"/>
      <c r="DKT10" s="410"/>
      <c r="DKU10" s="410"/>
      <c r="DKV10" s="410"/>
      <c r="DKW10" s="410"/>
      <c r="DKX10" s="410"/>
      <c r="DKY10" s="410"/>
      <c r="DKZ10" s="410"/>
      <c r="DLA10" s="410"/>
      <c r="DLB10" s="410"/>
      <c r="DLC10" s="410"/>
      <c r="DLD10" s="410"/>
      <c r="DLE10" s="410"/>
      <c r="DLF10" s="410"/>
      <c r="DLG10" s="410"/>
      <c r="DLH10" s="410"/>
      <c r="DLI10" s="410"/>
      <c r="DLJ10" s="410"/>
      <c r="DLK10" s="410"/>
      <c r="DLL10" s="410"/>
      <c r="DLM10" s="410"/>
      <c r="DLN10" s="410"/>
      <c r="DLO10" s="410"/>
      <c r="DLP10" s="410"/>
      <c r="DLQ10" s="410"/>
      <c r="DLR10" s="410"/>
      <c r="DLS10" s="410"/>
      <c r="DLT10" s="410"/>
      <c r="DLU10" s="410"/>
      <c r="DLV10" s="410"/>
      <c r="DLW10" s="410"/>
      <c r="DLX10" s="410"/>
      <c r="DLY10" s="410"/>
      <c r="DLZ10" s="410"/>
      <c r="DMA10" s="410"/>
      <c r="DMB10" s="410"/>
      <c r="DMC10" s="410"/>
      <c r="DMD10" s="410"/>
      <c r="DME10" s="410"/>
      <c r="DMF10" s="410"/>
      <c r="DMG10" s="410"/>
      <c r="DMH10" s="410"/>
      <c r="DMI10" s="410"/>
      <c r="DMJ10" s="410"/>
      <c r="DMK10" s="410"/>
      <c r="DML10" s="410"/>
      <c r="DMM10" s="410"/>
      <c r="DMN10" s="410"/>
      <c r="DMO10" s="410"/>
      <c r="DMP10" s="410"/>
      <c r="DMQ10" s="410"/>
      <c r="DMR10" s="410"/>
      <c r="DMS10" s="410"/>
      <c r="DMT10" s="410"/>
      <c r="DMU10" s="410"/>
      <c r="DMV10" s="410"/>
      <c r="DMW10" s="410"/>
      <c r="DMX10" s="410"/>
      <c r="DMY10" s="410"/>
      <c r="DMZ10" s="410"/>
      <c r="DNA10" s="410"/>
      <c r="DNB10" s="410"/>
      <c r="DNC10" s="410"/>
      <c r="DND10" s="410"/>
      <c r="DNE10" s="410"/>
      <c r="DNF10" s="410"/>
      <c r="DNG10" s="410"/>
      <c r="DNH10" s="410"/>
      <c r="DNI10" s="410"/>
      <c r="DNJ10" s="410"/>
      <c r="DNK10" s="410"/>
      <c r="DNL10" s="410"/>
      <c r="DNM10" s="410"/>
      <c r="DNN10" s="410"/>
      <c r="DNO10" s="410"/>
      <c r="DNP10" s="410"/>
      <c r="DNQ10" s="410"/>
      <c r="DNR10" s="410"/>
      <c r="DNS10" s="410"/>
      <c r="DNT10" s="410"/>
      <c r="DNU10" s="410"/>
      <c r="DNV10" s="410"/>
      <c r="DNW10" s="410"/>
      <c r="DNX10" s="410"/>
      <c r="DNY10" s="410"/>
      <c r="DNZ10" s="410"/>
      <c r="DOA10" s="410"/>
      <c r="DOB10" s="410"/>
      <c r="DOC10" s="410"/>
      <c r="DOD10" s="410"/>
      <c r="DOE10" s="410"/>
      <c r="DOF10" s="410"/>
      <c r="DOG10" s="410"/>
      <c r="DOH10" s="410"/>
      <c r="DOI10" s="410"/>
      <c r="DOJ10" s="410"/>
      <c r="DOK10" s="410"/>
      <c r="DOL10" s="410"/>
      <c r="DOM10" s="410"/>
      <c r="DON10" s="410"/>
      <c r="DOO10" s="410"/>
      <c r="DOP10" s="410"/>
      <c r="DOQ10" s="410"/>
      <c r="DOR10" s="410"/>
      <c r="DOS10" s="410"/>
      <c r="DOT10" s="410"/>
      <c r="DOU10" s="410"/>
      <c r="DOV10" s="410"/>
      <c r="DOW10" s="410"/>
      <c r="DOX10" s="410"/>
      <c r="DOY10" s="410"/>
      <c r="DOZ10" s="410"/>
      <c r="DPA10" s="410"/>
      <c r="DPB10" s="410"/>
      <c r="DPC10" s="410"/>
      <c r="DPD10" s="410"/>
      <c r="DPE10" s="410"/>
      <c r="DPF10" s="410"/>
      <c r="DPG10" s="410"/>
      <c r="DPH10" s="410"/>
      <c r="DPI10" s="410"/>
      <c r="DPJ10" s="410"/>
      <c r="DPK10" s="410"/>
      <c r="DPL10" s="410"/>
      <c r="DPM10" s="410"/>
      <c r="DPN10" s="410"/>
      <c r="DPO10" s="410"/>
      <c r="DPP10" s="410"/>
      <c r="DPQ10" s="410"/>
      <c r="DPR10" s="410"/>
      <c r="DPS10" s="410"/>
      <c r="DPT10" s="410"/>
      <c r="DPU10" s="410"/>
      <c r="DPV10" s="410"/>
      <c r="DPW10" s="410"/>
      <c r="DPX10" s="410"/>
      <c r="DPY10" s="410"/>
      <c r="DPZ10" s="410"/>
      <c r="DQA10" s="410"/>
      <c r="DQB10" s="410"/>
      <c r="DQC10" s="410"/>
      <c r="DQD10" s="410"/>
      <c r="DQE10" s="410"/>
      <c r="DQF10" s="410"/>
      <c r="DQG10" s="410"/>
      <c r="DQH10" s="410"/>
      <c r="DQI10" s="410"/>
      <c r="DQJ10" s="410"/>
      <c r="DQK10" s="410"/>
      <c r="DQL10" s="410"/>
      <c r="DQM10" s="410"/>
      <c r="DQN10" s="410"/>
      <c r="DQO10" s="410"/>
      <c r="DQP10" s="410"/>
      <c r="DQQ10" s="410"/>
      <c r="DQR10" s="410"/>
      <c r="DQS10" s="410"/>
      <c r="DQT10" s="410"/>
      <c r="DQU10" s="410"/>
      <c r="DQV10" s="410"/>
      <c r="DQW10" s="410"/>
      <c r="DQX10" s="410"/>
      <c r="DQY10" s="410"/>
      <c r="DQZ10" s="410"/>
      <c r="DRA10" s="410"/>
      <c r="DRB10" s="410"/>
      <c r="DRC10" s="410"/>
      <c r="DRD10" s="410"/>
      <c r="DRE10" s="410"/>
      <c r="DRF10" s="410"/>
      <c r="DRG10" s="410"/>
      <c r="DRH10" s="410"/>
      <c r="DRI10" s="410"/>
      <c r="DRJ10" s="410"/>
      <c r="DRK10" s="410"/>
      <c r="DRL10" s="410"/>
      <c r="DRM10" s="410"/>
      <c r="DRN10" s="410"/>
      <c r="DRO10" s="410"/>
      <c r="DRP10" s="410"/>
      <c r="DRQ10" s="410"/>
      <c r="DRR10" s="410"/>
      <c r="DRS10" s="410"/>
      <c r="DRT10" s="410"/>
      <c r="DRU10" s="410"/>
      <c r="DRV10" s="410"/>
      <c r="DRW10" s="410"/>
      <c r="DRX10" s="410"/>
      <c r="DRY10" s="410"/>
      <c r="DRZ10" s="410"/>
      <c r="DSA10" s="410"/>
      <c r="DSB10" s="410"/>
      <c r="DSC10" s="410"/>
      <c r="DSD10" s="410"/>
      <c r="DSE10" s="410"/>
      <c r="DSF10" s="410"/>
      <c r="DSG10" s="410"/>
      <c r="DSH10" s="410"/>
      <c r="DSI10" s="410"/>
      <c r="DSJ10" s="410"/>
      <c r="DSK10" s="410"/>
      <c r="DSL10" s="410"/>
      <c r="DSM10" s="410"/>
      <c r="DSN10" s="410"/>
      <c r="DSO10" s="410"/>
      <c r="DSP10" s="410"/>
      <c r="DSQ10" s="410"/>
      <c r="DSR10" s="410"/>
      <c r="DSS10" s="410"/>
      <c r="DST10" s="410"/>
      <c r="DSU10" s="410"/>
      <c r="DSV10" s="410"/>
      <c r="DSW10" s="410"/>
      <c r="DSX10" s="410"/>
      <c r="DSY10" s="410"/>
      <c r="DSZ10" s="410"/>
      <c r="DTA10" s="410"/>
      <c r="DTB10" s="410"/>
      <c r="DTC10" s="410"/>
      <c r="DTD10" s="410"/>
      <c r="DTE10" s="410"/>
      <c r="DTF10" s="410"/>
      <c r="DTG10" s="410"/>
      <c r="DTH10" s="410"/>
      <c r="DTI10" s="410"/>
      <c r="DTJ10" s="410"/>
      <c r="DTK10" s="410"/>
      <c r="DTL10" s="410"/>
      <c r="DTM10" s="410"/>
      <c r="DTN10" s="410"/>
      <c r="DTO10" s="410"/>
      <c r="DTP10" s="410"/>
      <c r="DTQ10" s="410"/>
      <c r="DTR10" s="410"/>
      <c r="DTS10" s="410"/>
      <c r="DTT10" s="410"/>
      <c r="DTU10" s="410"/>
      <c r="DTV10" s="410"/>
      <c r="DTW10" s="410"/>
      <c r="DTX10" s="410"/>
      <c r="DTY10" s="410"/>
      <c r="DTZ10" s="410"/>
      <c r="DUA10" s="410"/>
      <c r="DUB10" s="410"/>
      <c r="DUC10" s="410"/>
      <c r="DUD10" s="410"/>
      <c r="DUE10" s="410"/>
      <c r="DUF10" s="410"/>
      <c r="DUG10" s="410"/>
      <c r="DUH10" s="410"/>
      <c r="DUI10" s="410"/>
      <c r="DUJ10" s="410"/>
      <c r="DUK10" s="410"/>
      <c r="DUL10" s="410"/>
      <c r="DUM10" s="410"/>
      <c r="DUN10" s="410"/>
      <c r="DUO10" s="410"/>
      <c r="DUP10" s="410"/>
      <c r="DUQ10" s="410"/>
      <c r="DUR10" s="410"/>
      <c r="DUS10" s="410"/>
      <c r="DUT10" s="410"/>
      <c r="DUU10" s="410"/>
      <c r="DUV10" s="410"/>
      <c r="DUW10" s="410"/>
      <c r="DUX10" s="410"/>
      <c r="DUY10" s="410"/>
      <c r="DUZ10" s="410"/>
      <c r="DVA10" s="410"/>
      <c r="DVB10" s="410"/>
      <c r="DVC10" s="410"/>
      <c r="DVD10" s="410"/>
      <c r="DVE10" s="410"/>
      <c r="DVF10" s="410"/>
      <c r="DVG10" s="410"/>
      <c r="DVH10" s="410"/>
      <c r="DVI10" s="410"/>
      <c r="DVJ10" s="410"/>
      <c r="DVK10" s="410"/>
      <c r="DVL10" s="410"/>
      <c r="DVM10" s="410"/>
      <c r="DVN10" s="410"/>
      <c r="DVO10" s="410"/>
      <c r="DVP10" s="410"/>
      <c r="DVQ10" s="410"/>
      <c r="DVR10" s="410"/>
      <c r="DVS10" s="410"/>
      <c r="DVT10" s="410"/>
      <c r="DVU10" s="410"/>
      <c r="DVV10" s="410"/>
      <c r="DVW10" s="410"/>
      <c r="DVX10" s="410"/>
      <c r="DVY10" s="410"/>
      <c r="DVZ10" s="410"/>
      <c r="DWA10" s="410"/>
      <c r="DWB10" s="410"/>
      <c r="DWC10" s="410"/>
      <c r="DWD10" s="410"/>
      <c r="DWE10" s="410"/>
      <c r="DWF10" s="410"/>
      <c r="DWG10" s="410"/>
      <c r="DWH10" s="410"/>
      <c r="DWI10" s="410"/>
      <c r="DWJ10" s="410"/>
      <c r="DWK10" s="410"/>
      <c r="DWL10" s="410"/>
      <c r="DWM10" s="410"/>
      <c r="DWN10" s="410"/>
      <c r="DWO10" s="410"/>
      <c r="DWP10" s="410"/>
      <c r="DWQ10" s="410"/>
      <c r="DWR10" s="410"/>
      <c r="DWS10" s="410"/>
      <c r="DWT10" s="410"/>
      <c r="DWU10" s="410"/>
      <c r="DWV10" s="410"/>
      <c r="DWW10" s="410"/>
      <c r="DWX10" s="410"/>
      <c r="DWY10" s="410"/>
      <c r="DWZ10" s="410"/>
      <c r="DXA10" s="410"/>
      <c r="DXB10" s="410"/>
      <c r="DXC10" s="410"/>
      <c r="DXD10" s="410"/>
      <c r="DXE10" s="410"/>
      <c r="DXF10" s="410"/>
      <c r="DXG10" s="410"/>
      <c r="DXH10" s="410"/>
      <c r="DXI10" s="410"/>
      <c r="DXJ10" s="410"/>
      <c r="DXK10" s="410"/>
      <c r="DXL10" s="410"/>
      <c r="DXM10" s="410"/>
      <c r="DXN10" s="410"/>
      <c r="DXO10" s="410"/>
      <c r="DXP10" s="410"/>
      <c r="DXQ10" s="410"/>
      <c r="DXR10" s="410"/>
      <c r="DXS10" s="410"/>
      <c r="DXT10" s="410"/>
      <c r="DXU10" s="410"/>
      <c r="DXV10" s="410"/>
      <c r="DXW10" s="410"/>
      <c r="DXX10" s="410"/>
      <c r="DXY10" s="410"/>
      <c r="DXZ10" s="410"/>
      <c r="DYA10" s="410"/>
      <c r="DYB10" s="410"/>
      <c r="DYC10" s="410"/>
      <c r="DYD10" s="410"/>
      <c r="DYE10" s="410"/>
      <c r="DYF10" s="410"/>
      <c r="DYG10" s="410"/>
      <c r="DYH10" s="410"/>
      <c r="DYI10" s="410"/>
      <c r="DYJ10" s="410"/>
      <c r="DYK10" s="410"/>
      <c r="DYL10" s="410"/>
      <c r="DYM10" s="410"/>
      <c r="DYN10" s="410"/>
      <c r="DYO10" s="410"/>
      <c r="DYP10" s="410"/>
      <c r="DYQ10" s="410"/>
      <c r="DYR10" s="410"/>
      <c r="DYS10" s="410"/>
      <c r="DYT10" s="410"/>
      <c r="DYU10" s="410"/>
      <c r="DYV10" s="410"/>
      <c r="DYW10" s="410"/>
      <c r="DYX10" s="410"/>
      <c r="DYY10" s="410"/>
      <c r="DYZ10" s="410"/>
      <c r="DZA10" s="410"/>
      <c r="DZB10" s="410"/>
      <c r="DZC10" s="410"/>
      <c r="DZD10" s="410"/>
      <c r="DZE10" s="410"/>
      <c r="DZF10" s="410"/>
      <c r="DZG10" s="410"/>
      <c r="DZH10" s="410"/>
      <c r="DZI10" s="410"/>
      <c r="DZJ10" s="410"/>
      <c r="DZK10" s="410"/>
      <c r="DZL10" s="410"/>
      <c r="DZM10" s="410"/>
      <c r="DZN10" s="410"/>
      <c r="DZO10" s="410"/>
      <c r="DZP10" s="410"/>
      <c r="DZQ10" s="410"/>
      <c r="DZR10" s="410"/>
      <c r="DZS10" s="410"/>
      <c r="DZT10" s="410"/>
      <c r="DZU10" s="410"/>
      <c r="DZV10" s="410"/>
      <c r="DZW10" s="410"/>
      <c r="DZX10" s="410"/>
      <c r="DZY10" s="410"/>
      <c r="DZZ10" s="410"/>
      <c r="EAA10" s="410"/>
      <c r="EAB10" s="410"/>
      <c r="EAC10" s="410"/>
      <c r="EAD10" s="410"/>
      <c r="EAE10" s="410"/>
      <c r="EAF10" s="410"/>
      <c r="EAG10" s="410"/>
      <c r="EAH10" s="410"/>
      <c r="EAI10" s="410"/>
      <c r="EAJ10" s="410"/>
      <c r="EAK10" s="410"/>
      <c r="EAL10" s="410"/>
      <c r="EAM10" s="410"/>
      <c r="EAN10" s="410"/>
      <c r="EAO10" s="410"/>
      <c r="EAP10" s="410"/>
      <c r="EAQ10" s="410"/>
      <c r="EAR10" s="410"/>
      <c r="EAS10" s="410"/>
      <c r="EAT10" s="410"/>
      <c r="EAU10" s="410"/>
      <c r="EAV10" s="410"/>
      <c r="EAW10" s="410"/>
      <c r="EAX10" s="410"/>
      <c r="EAY10" s="410"/>
      <c r="EAZ10" s="410"/>
      <c r="EBA10" s="410"/>
      <c r="EBB10" s="410"/>
      <c r="EBC10" s="410"/>
      <c r="EBD10" s="410"/>
      <c r="EBE10" s="410"/>
      <c r="EBF10" s="410"/>
      <c r="EBG10" s="410"/>
      <c r="EBH10" s="410"/>
      <c r="EBI10" s="410"/>
      <c r="EBJ10" s="410"/>
      <c r="EBK10" s="410"/>
      <c r="EBL10" s="410"/>
      <c r="EBM10" s="410"/>
      <c r="EBN10" s="410"/>
      <c r="EBO10" s="410"/>
      <c r="EBP10" s="410"/>
      <c r="EBQ10" s="410"/>
      <c r="EBR10" s="410"/>
      <c r="EBS10" s="410"/>
      <c r="EBT10" s="410"/>
      <c r="EBU10" s="410"/>
      <c r="EBV10" s="410"/>
      <c r="EBW10" s="410"/>
      <c r="EBX10" s="410"/>
      <c r="EBY10" s="410"/>
      <c r="EBZ10" s="410"/>
      <c r="ECA10" s="410"/>
      <c r="ECB10" s="410"/>
      <c r="ECC10" s="410"/>
      <c r="ECD10" s="410"/>
      <c r="ECE10" s="410"/>
      <c r="ECF10" s="410"/>
      <c r="ECG10" s="410"/>
      <c r="ECH10" s="410"/>
      <c r="ECI10" s="410"/>
      <c r="ECJ10" s="410"/>
      <c r="ECK10" s="410"/>
      <c r="ECL10" s="410"/>
      <c r="ECM10" s="410"/>
      <c r="ECN10" s="410"/>
      <c r="ECO10" s="410"/>
      <c r="ECP10" s="410"/>
      <c r="ECQ10" s="410"/>
      <c r="ECR10" s="410"/>
      <c r="ECS10" s="410"/>
      <c r="ECT10" s="410"/>
      <c r="ECU10" s="410"/>
      <c r="ECV10" s="410"/>
      <c r="ECW10" s="410"/>
      <c r="ECX10" s="410"/>
      <c r="ECY10" s="410"/>
      <c r="ECZ10" s="410"/>
      <c r="EDA10" s="410"/>
      <c r="EDB10" s="410"/>
      <c r="EDC10" s="410"/>
      <c r="EDD10" s="410"/>
      <c r="EDE10" s="410"/>
      <c r="EDF10" s="410"/>
      <c r="EDG10" s="410"/>
      <c r="EDH10" s="410"/>
      <c r="EDI10" s="410"/>
      <c r="EDJ10" s="410"/>
      <c r="EDK10" s="410"/>
      <c r="EDL10" s="410"/>
      <c r="EDM10" s="410"/>
      <c r="EDN10" s="410"/>
      <c r="EDO10" s="410"/>
      <c r="EDP10" s="410"/>
      <c r="EDQ10" s="410"/>
      <c r="EDR10" s="410"/>
      <c r="EDS10" s="410"/>
      <c r="EDT10" s="410"/>
      <c r="EDU10" s="410"/>
      <c r="EDV10" s="410"/>
      <c r="EDW10" s="410"/>
      <c r="EDX10" s="410"/>
      <c r="EDY10" s="410"/>
      <c r="EDZ10" s="410"/>
      <c r="EEA10" s="410"/>
      <c r="EEB10" s="410"/>
      <c r="EEC10" s="410"/>
      <c r="EED10" s="410"/>
      <c r="EEE10" s="410"/>
      <c r="EEF10" s="410"/>
      <c r="EEG10" s="410"/>
      <c r="EEH10" s="410"/>
      <c r="EEI10" s="410"/>
      <c r="EEJ10" s="410"/>
      <c r="EEK10" s="410"/>
      <c r="EEL10" s="410"/>
      <c r="EEM10" s="410"/>
      <c r="EEN10" s="410"/>
      <c r="EEO10" s="410"/>
      <c r="EEP10" s="410"/>
      <c r="EEQ10" s="410"/>
      <c r="EER10" s="410"/>
      <c r="EES10" s="410"/>
      <c r="EET10" s="410"/>
      <c r="EEU10" s="410"/>
      <c r="EEV10" s="410"/>
      <c r="EEW10" s="410"/>
      <c r="EEX10" s="410"/>
      <c r="EEY10" s="410"/>
      <c r="EEZ10" s="410"/>
      <c r="EFA10" s="410"/>
      <c r="EFB10" s="410"/>
      <c r="EFC10" s="410"/>
      <c r="EFD10" s="410"/>
      <c r="EFE10" s="410"/>
      <c r="EFF10" s="410"/>
      <c r="EFG10" s="410"/>
      <c r="EFH10" s="410"/>
      <c r="EFI10" s="410"/>
      <c r="EFJ10" s="410"/>
      <c r="EFK10" s="410"/>
      <c r="EFL10" s="410"/>
      <c r="EFM10" s="410"/>
      <c r="EFN10" s="410"/>
      <c r="EFO10" s="410"/>
      <c r="EFP10" s="410"/>
      <c r="EFQ10" s="410"/>
      <c r="EFR10" s="410"/>
      <c r="EFS10" s="410"/>
      <c r="EFT10" s="410"/>
      <c r="EFU10" s="410"/>
      <c r="EFV10" s="410"/>
      <c r="EFW10" s="410"/>
      <c r="EFX10" s="410"/>
      <c r="EFY10" s="410"/>
      <c r="EFZ10" s="410"/>
      <c r="EGA10" s="410"/>
      <c r="EGB10" s="410"/>
      <c r="EGC10" s="410"/>
      <c r="EGD10" s="410"/>
      <c r="EGE10" s="410"/>
      <c r="EGF10" s="410"/>
      <c r="EGG10" s="410"/>
      <c r="EGH10" s="410"/>
      <c r="EGI10" s="410"/>
      <c r="EGJ10" s="410"/>
      <c r="EGK10" s="410"/>
      <c r="EGL10" s="410"/>
      <c r="EGM10" s="410"/>
      <c r="EGN10" s="410"/>
      <c r="EGO10" s="410"/>
      <c r="EGP10" s="410"/>
      <c r="EGQ10" s="410"/>
      <c r="EGR10" s="410"/>
      <c r="EGS10" s="410"/>
      <c r="EGT10" s="410"/>
      <c r="EGU10" s="410"/>
      <c r="EGV10" s="410"/>
      <c r="EGW10" s="410"/>
      <c r="EGX10" s="410"/>
      <c r="EGY10" s="410"/>
      <c r="EGZ10" s="410"/>
      <c r="EHA10" s="410"/>
      <c r="EHB10" s="410"/>
      <c r="EHC10" s="410"/>
      <c r="EHD10" s="410"/>
      <c r="EHE10" s="410"/>
      <c r="EHF10" s="410"/>
      <c r="EHG10" s="410"/>
      <c r="EHH10" s="410"/>
      <c r="EHI10" s="410"/>
      <c r="EHJ10" s="410"/>
      <c r="EHK10" s="410"/>
      <c r="EHL10" s="410"/>
      <c r="EHM10" s="410"/>
      <c r="EHN10" s="410"/>
      <c r="EHO10" s="410"/>
      <c r="EHP10" s="410"/>
      <c r="EHQ10" s="410"/>
      <c r="EHR10" s="410"/>
      <c r="EHS10" s="410"/>
      <c r="EHT10" s="410"/>
      <c r="EHU10" s="410"/>
      <c r="EHV10" s="410"/>
      <c r="EHW10" s="410"/>
      <c r="EHX10" s="410"/>
      <c r="EHY10" s="410"/>
      <c r="EHZ10" s="410"/>
      <c r="EIA10" s="410"/>
      <c r="EIB10" s="410"/>
      <c r="EIC10" s="410"/>
      <c r="EID10" s="410"/>
      <c r="EIE10" s="410"/>
      <c r="EIF10" s="410"/>
      <c r="EIG10" s="410"/>
      <c r="EIH10" s="410"/>
      <c r="EII10" s="410"/>
      <c r="EIJ10" s="410"/>
      <c r="EIK10" s="410"/>
      <c r="EIL10" s="410"/>
      <c r="EIM10" s="410"/>
      <c r="EIN10" s="410"/>
      <c r="EIO10" s="410"/>
      <c r="EIP10" s="410"/>
      <c r="EIQ10" s="410"/>
      <c r="EIR10" s="410"/>
      <c r="EIS10" s="410"/>
      <c r="EIT10" s="410"/>
      <c r="EIU10" s="410"/>
      <c r="EIV10" s="410"/>
      <c r="EIW10" s="410"/>
      <c r="EIX10" s="410"/>
      <c r="EIY10" s="410"/>
      <c r="EIZ10" s="410"/>
      <c r="EJA10" s="410"/>
      <c r="EJB10" s="410"/>
      <c r="EJC10" s="410"/>
      <c r="EJD10" s="410"/>
      <c r="EJE10" s="410"/>
      <c r="EJF10" s="410"/>
      <c r="EJG10" s="410"/>
      <c r="EJH10" s="410"/>
      <c r="EJI10" s="410"/>
      <c r="EJJ10" s="410"/>
      <c r="EJK10" s="410"/>
      <c r="EJL10" s="410"/>
      <c r="EJM10" s="410"/>
      <c r="EJN10" s="410"/>
      <c r="EJO10" s="410"/>
      <c r="EJP10" s="410"/>
      <c r="EJQ10" s="410"/>
      <c r="EJR10" s="410"/>
      <c r="EJS10" s="410"/>
      <c r="EJT10" s="410"/>
      <c r="EJU10" s="410"/>
      <c r="EJV10" s="410"/>
      <c r="EJW10" s="410"/>
      <c r="EJX10" s="410"/>
      <c r="EJY10" s="410"/>
      <c r="EJZ10" s="410"/>
      <c r="EKA10" s="410"/>
      <c r="EKB10" s="410"/>
      <c r="EKC10" s="410"/>
      <c r="EKD10" s="410"/>
      <c r="EKE10" s="410"/>
      <c r="EKF10" s="410"/>
      <c r="EKG10" s="410"/>
      <c r="EKH10" s="410"/>
      <c r="EKI10" s="410"/>
      <c r="EKJ10" s="410"/>
      <c r="EKK10" s="410"/>
      <c r="EKL10" s="410"/>
      <c r="EKM10" s="410"/>
      <c r="EKN10" s="410"/>
      <c r="EKO10" s="410"/>
      <c r="EKP10" s="410"/>
      <c r="EKQ10" s="410"/>
      <c r="EKR10" s="410"/>
      <c r="EKS10" s="410"/>
      <c r="EKT10" s="410"/>
      <c r="EKU10" s="410"/>
      <c r="EKV10" s="410"/>
      <c r="EKW10" s="410"/>
      <c r="EKX10" s="410"/>
      <c r="EKY10" s="410"/>
      <c r="EKZ10" s="410"/>
      <c r="ELA10" s="410"/>
      <c r="ELB10" s="410"/>
      <c r="ELC10" s="410"/>
      <c r="ELD10" s="410"/>
      <c r="ELE10" s="410"/>
      <c r="ELF10" s="410"/>
      <c r="ELG10" s="410"/>
      <c r="ELH10" s="410"/>
      <c r="ELI10" s="410"/>
      <c r="ELJ10" s="410"/>
      <c r="ELK10" s="410"/>
      <c r="ELL10" s="410"/>
      <c r="ELM10" s="410"/>
      <c r="ELN10" s="410"/>
      <c r="ELO10" s="410"/>
      <c r="ELP10" s="410"/>
      <c r="ELQ10" s="410"/>
      <c r="ELR10" s="410"/>
      <c r="ELS10" s="410"/>
      <c r="ELT10" s="410"/>
      <c r="ELU10" s="410"/>
      <c r="ELV10" s="410"/>
      <c r="ELW10" s="410"/>
      <c r="ELX10" s="410"/>
      <c r="ELY10" s="410"/>
      <c r="ELZ10" s="410"/>
      <c r="EMA10" s="410"/>
      <c r="EMB10" s="410"/>
      <c r="EMC10" s="410"/>
      <c r="EMD10" s="410"/>
      <c r="EME10" s="410"/>
      <c r="EMF10" s="410"/>
      <c r="EMG10" s="410"/>
      <c r="EMH10" s="410"/>
      <c r="EMI10" s="410"/>
      <c r="EMJ10" s="410"/>
      <c r="EMK10" s="410"/>
      <c r="EML10" s="410"/>
      <c r="EMM10" s="410"/>
      <c r="EMN10" s="410"/>
      <c r="EMO10" s="410"/>
      <c r="EMP10" s="410"/>
      <c r="EMQ10" s="410"/>
      <c r="EMR10" s="410"/>
      <c r="EMS10" s="410"/>
      <c r="EMT10" s="410"/>
      <c r="EMU10" s="410"/>
      <c r="EMV10" s="410"/>
      <c r="EMW10" s="410"/>
      <c r="EMX10" s="410"/>
      <c r="EMY10" s="410"/>
      <c r="EMZ10" s="410"/>
      <c r="ENA10" s="410"/>
      <c r="ENB10" s="410"/>
      <c r="ENC10" s="410"/>
      <c r="END10" s="410"/>
      <c r="ENE10" s="410"/>
      <c r="ENF10" s="410"/>
      <c r="ENG10" s="410"/>
      <c r="ENH10" s="410"/>
      <c r="ENI10" s="410"/>
      <c r="ENJ10" s="410"/>
      <c r="ENK10" s="410"/>
      <c r="ENL10" s="410"/>
      <c r="ENM10" s="410"/>
      <c r="ENN10" s="410"/>
      <c r="ENO10" s="410"/>
      <c r="ENP10" s="410"/>
      <c r="ENQ10" s="410"/>
      <c r="ENR10" s="410"/>
      <c r="ENS10" s="410"/>
      <c r="ENT10" s="410"/>
      <c r="ENU10" s="410"/>
      <c r="ENV10" s="410"/>
      <c r="ENW10" s="410"/>
      <c r="ENX10" s="410"/>
      <c r="ENY10" s="410"/>
      <c r="ENZ10" s="410"/>
      <c r="EOA10" s="410"/>
      <c r="EOB10" s="410"/>
      <c r="EOC10" s="410"/>
      <c r="EOD10" s="410"/>
      <c r="EOE10" s="410"/>
      <c r="EOF10" s="410"/>
      <c r="EOG10" s="410"/>
      <c r="EOH10" s="410"/>
      <c r="EOI10" s="410"/>
      <c r="EOJ10" s="410"/>
      <c r="EOK10" s="410"/>
      <c r="EOL10" s="410"/>
      <c r="EOM10" s="410"/>
      <c r="EON10" s="410"/>
      <c r="EOO10" s="410"/>
      <c r="EOP10" s="410"/>
      <c r="EOQ10" s="410"/>
      <c r="EOR10" s="410"/>
      <c r="EOS10" s="410"/>
      <c r="EOT10" s="410"/>
      <c r="EOU10" s="410"/>
      <c r="EOV10" s="410"/>
      <c r="EOW10" s="410"/>
      <c r="EOX10" s="410"/>
      <c r="EOY10" s="410"/>
      <c r="EOZ10" s="410"/>
      <c r="EPA10" s="410"/>
      <c r="EPB10" s="410"/>
      <c r="EPC10" s="410"/>
      <c r="EPD10" s="410"/>
      <c r="EPE10" s="410"/>
      <c r="EPF10" s="410"/>
      <c r="EPG10" s="410"/>
      <c r="EPH10" s="410"/>
      <c r="EPI10" s="410"/>
      <c r="EPJ10" s="410"/>
      <c r="EPK10" s="410"/>
      <c r="EPL10" s="410"/>
      <c r="EPM10" s="410"/>
      <c r="EPN10" s="410"/>
      <c r="EPO10" s="410"/>
      <c r="EPP10" s="410"/>
      <c r="EPQ10" s="410"/>
      <c r="EPR10" s="410"/>
      <c r="EPS10" s="410"/>
      <c r="EPT10" s="410"/>
      <c r="EPU10" s="410"/>
      <c r="EPV10" s="410"/>
      <c r="EPW10" s="410"/>
      <c r="EPX10" s="410"/>
      <c r="EPY10" s="410"/>
      <c r="EPZ10" s="410"/>
      <c r="EQA10" s="410"/>
      <c r="EQB10" s="410"/>
      <c r="EQC10" s="410"/>
      <c r="EQD10" s="410"/>
      <c r="EQE10" s="410"/>
      <c r="EQF10" s="410"/>
      <c r="EQG10" s="410"/>
      <c r="EQH10" s="410"/>
      <c r="EQI10" s="410"/>
      <c r="EQJ10" s="410"/>
      <c r="EQK10" s="410"/>
      <c r="EQL10" s="410"/>
      <c r="EQM10" s="410"/>
      <c r="EQN10" s="410"/>
      <c r="EQO10" s="410"/>
      <c r="EQP10" s="410"/>
      <c r="EQQ10" s="410"/>
      <c r="EQR10" s="410"/>
      <c r="EQS10" s="410"/>
      <c r="EQT10" s="410"/>
      <c r="EQU10" s="410"/>
      <c r="EQV10" s="410"/>
      <c r="EQW10" s="410"/>
      <c r="EQX10" s="410"/>
      <c r="EQY10" s="410"/>
      <c r="EQZ10" s="410"/>
      <c r="ERA10" s="410"/>
      <c r="ERB10" s="410"/>
      <c r="ERC10" s="410"/>
      <c r="ERD10" s="410"/>
      <c r="ERE10" s="410"/>
      <c r="ERF10" s="410"/>
      <c r="ERG10" s="410"/>
      <c r="ERH10" s="410"/>
      <c r="ERI10" s="410"/>
      <c r="ERJ10" s="410"/>
      <c r="ERK10" s="410"/>
      <c r="ERL10" s="410"/>
      <c r="ERM10" s="410"/>
      <c r="ERN10" s="410"/>
      <c r="ERO10" s="410"/>
      <c r="ERP10" s="410"/>
      <c r="ERQ10" s="410"/>
      <c r="ERR10" s="410"/>
      <c r="ERS10" s="410"/>
      <c r="ERT10" s="410"/>
      <c r="ERU10" s="410"/>
      <c r="ERV10" s="410"/>
      <c r="ERW10" s="410"/>
      <c r="ERX10" s="410"/>
      <c r="ERY10" s="410"/>
      <c r="ERZ10" s="410"/>
      <c r="ESA10" s="410"/>
      <c r="ESB10" s="410"/>
      <c r="ESC10" s="410"/>
      <c r="ESD10" s="410"/>
      <c r="ESE10" s="410"/>
      <c r="ESF10" s="410"/>
      <c r="ESG10" s="410"/>
      <c r="ESH10" s="410"/>
      <c r="ESI10" s="410"/>
      <c r="ESJ10" s="410"/>
      <c r="ESK10" s="410"/>
      <c r="ESL10" s="410"/>
      <c r="ESM10" s="410"/>
      <c r="ESN10" s="410"/>
      <c r="ESO10" s="410"/>
      <c r="ESP10" s="410"/>
      <c r="ESQ10" s="410"/>
      <c r="ESR10" s="410"/>
      <c r="ESS10" s="410"/>
      <c r="EST10" s="410"/>
      <c r="ESU10" s="410"/>
      <c r="ESV10" s="410"/>
      <c r="ESW10" s="410"/>
      <c r="ESX10" s="410"/>
      <c r="ESY10" s="410"/>
      <c r="ESZ10" s="410"/>
      <c r="ETA10" s="410"/>
      <c r="ETB10" s="410"/>
      <c r="ETC10" s="410"/>
      <c r="ETD10" s="410"/>
      <c r="ETE10" s="410"/>
      <c r="ETF10" s="410"/>
      <c r="ETG10" s="410"/>
      <c r="ETH10" s="410"/>
      <c r="ETI10" s="410"/>
      <c r="ETJ10" s="410"/>
      <c r="ETK10" s="410"/>
      <c r="ETL10" s="410"/>
      <c r="ETM10" s="410"/>
      <c r="ETN10" s="410"/>
      <c r="ETO10" s="410"/>
      <c r="ETP10" s="410"/>
      <c r="ETQ10" s="410"/>
      <c r="ETR10" s="410"/>
      <c r="ETS10" s="410"/>
      <c r="ETT10" s="410"/>
      <c r="ETU10" s="410"/>
      <c r="ETV10" s="410"/>
      <c r="ETW10" s="410"/>
      <c r="ETX10" s="410"/>
      <c r="ETY10" s="410"/>
      <c r="ETZ10" s="410"/>
      <c r="EUA10" s="410"/>
      <c r="EUB10" s="410"/>
      <c r="EUC10" s="410"/>
      <c r="EUD10" s="410"/>
      <c r="EUE10" s="410"/>
      <c r="EUF10" s="410"/>
      <c r="EUG10" s="410"/>
      <c r="EUH10" s="410"/>
      <c r="EUI10" s="410"/>
      <c r="EUJ10" s="410"/>
      <c r="EUK10" s="410"/>
      <c r="EUL10" s="410"/>
      <c r="EUM10" s="410"/>
      <c r="EUN10" s="410"/>
      <c r="EUO10" s="410"/>
      <c r="EUP10" s="410"/>
      <c r="EUQ10" s="410"/>
      <c r="EUR10" s="410"/>
      <c r="EUS10" s="410"/>
      <c r="EUT10" s="410"/>
      <c r="EUU10" s="410"/>
      <c r="EUV10" s="410"/>
      <c r="EUW10" s="410"/>
      <c r="EUX10" s="410"/>
      <c r="EUY10" s="410"/>
      <c r="EUZ10" s="410"/>
      <c r="EVA10" s="410"/>
      <c r="EVB10" s="410"/>
      <c r="EVC10" s="410"/>
      <c r="EVD10" s="410"/>
      <c r="EVE10" s="410"/>
      <c r="EVF10" s="410"/>
      <c r="EVG10" s="410"/>
      <c r="EVH10" s="410"/>
      <c r="EVI10" s="410"/>
      <c r="EVJ10" s="410"/>
      <c r="EVK10" s="410"/>
      <c r="EVL10" s="410"/>
      <c r="EVM10" s="410"/>
      <c r="EVN10" s="410"/>
      <c r="EVO10" s="410"/>
      <c r="EVP10" s="410"/>
      <c r="EVQ10" s="410"/>
      <c r="EVR10" s="410"/>
      <c r="EVS10" s="410"/>
      <c r="EVT10" s="410"/>
      <c r="EVU10" s="410"/>
      <c r="EVV10" s="410"/>
      <c r="EVW10" s="410"/>
      <c r="EVX10" s="410"/>
      <c r="EVY10" s="410"/>
      <c r="EVZ10" s="410"/>
      <c r="EWA10" s="410"/>
      <c r="EWB10" s="410"/>
      <c r="EWC10" s="410"/>
      <c r="EWD10" s="410"/>
      <c r="EWE10" s="410"/>
      <c r="EWF10" s="410"/>
      <c r="EWG10" s="410"/>
      <c r="EWH10" s="410"/>
      <c r="EWI10" s="410"/>
      <c r="EWJ10" s="410"/>
      <c r="EWK10" s="410"/>
      <c r="EWL10" s="410"/>
      <c r="EWM10" s="410"/>
      <c r="EWN10" s="410"/>
      <c r="EWO10" s="410"/>
      <c r="EWP10" s="410"/>
      <c r="EWQ10" s="410"/>
      <c r="EWR10" s="410"/>
      <c r="EWS10" s="410"/>
      <c r="EWT10" s="410"/>
      <c r="EWU10" s="410"/>
      <c r="EWV10" s="410"/>
      <c r="EWW10" s="410"/>
      <c r="EWX10" s="410"/>
      <c r="EWY10" s="410"/>
      <c r="EWZ10" s="410"/>
      <c r="EXA10" s="410"/>
      <c r="EXB10" s="410"/>
      <c r="EXC10" s="410"/>
      <c r="EXD10" s="410"/>
      <c r="EXE10" s="410"/>
      <c r="EXF10" s="410"/>
      <c r="EXG10" s="410"/>
      <c r="EXH10" s="410"/>
      <c r="EXI10" s="410"/>
      <c r="EXJ10" s="410"/>
      <c r="EXK10" s="410"/>
      <c r="EXL10" s="410"/>
      <c r="EXM10" s="410"/>
      <c r="EXN10" s="410"/>
      <c r="EXO10" s="410"/>
      <c r="EXP10" s="410"/>
      <c r="EXQ10" s="410"/>
      <c r="EXR10" s="410"/>
      <c r="EXS10" s="410"/>
      <c r="EXT10" s="410"/>
      <c r="EXU10" s="410"/>
      <c r="EXV10" s="410"/>
      <c r="EXW10" s="410"/>
      <c r="EXX10" s="410"/>
      <c r="EXY10" s="410"/>
      <c r="EXZ10" s="410"/>
      <c r="EYA10" s="410"/>
      <c r="EYB10" s="410"/>
      <c r="EYC10" s="410"/>
      <c r="EYD10" s="410"/>
      <c r="EYE10" s="410"/>
      <c r="EYF10" s="410"/>
      <c r="EYG10" s="410"/>
      <c r="EYH10" s="410"/>
      <c r="EYI10" s="410"/>
      <c r="EYJ10" s="410"/>
      <c r="EYK10" s="410"/>
      <c r="EYL10" s="410"/>
      <c r="EYM10" s="410"/>
      <c r="EYN10" s="410"/>
      <c r="EYO10" s="410"/>
      <c r="EYP10" s="410"/>
      <c r="EYQ10" s="410"/>
      <c r="EYR10" s="410"/>
      <c r="EYS10" s="410"/>
      <c r="EYT10" s="410"/>
      <c r="EYU10" s="410"/>
      <c r="EYV10" s="410"/>
      <c r="EYW10" s="410"/>
      <c r="EYX10" s="410"/>
      <c r="EYY10" s="410"/>
      <c r="EYZ10" s="410"/>
      <c r="EZA10" s="410"/>
      <c r="EZB10" s="410"/>
      <c r="EZC10" s="410"/>
      <c r="EZD10" s="410"/>
      <c r="EZE10" s="410"/>
      <c r="EZF10" s="410"/>
      <c r="EZG10" s="410"/>
      <c r="EZH10" s="410"/>
      <c r="EZI10" s="410"/>
      <c r="EZJ10" s="410"/>
      <c r="EZK10" s="410"/>
      <c r="EZL10" s="410"/>
      <c r="EZM10" s="410"/>
      <c r="EZN10" s="410"/>
      <c r="EZO10" s="410"/>
      <c r="EZP10" s="410"/>
      <c r="EZQ10" s="410"/>
      <c r="EZR10" s="410"/>
      <c r="EZS10" s="410"/>
      <c r="EZT10" s="410"/>
      <c r="EZU10" s="410"/>
      <c r="EZV10" s="410"/>
      <c r="EZW10" s="410"/>
      <c r="EZX10" s="410"/>
      <c r="EZY10" s="410"/>
      <c r="EZZ10" s="410"/>
      <c r="FAA10" s="410"/>
      <c r="FAB10" s="410"/>
      <c r="FAC10" s="410"/>
      <c r="FAD10" s="410"/>
      <c r="FAE10" s="410"/>
      <c r="FAF10" s="410"/>
      <c r="FAG10" s="410"/>
      <c r="FAH10" s="410"/>
      <c r="FAI10" s="410"/>
      <c r="FAJ10" s="410"/>
      <c r="FAK10" s="410"/>
      <c r="FAL10" s="410"/>
      <c r="FAM10" s="410"/>
      <c r="FAN10" s="410"/>
      <c r="FAO10" s="410"/>
      <c r="FAP10" s="410"/>
      <c r="FAQ10" s="410"/>
      <c r="FAR10" s="410"/>
      <c r="FAS10" s="410"/>
      <c r="FAT10" s="410"/>
      <c r="FAU10" s="410"/>
      <c r="FAV10" s="410"/>
      <c r="FAW10" s="410"/>
      <c r="FAX10" s="410"/>
      <c r="FAY10" s="410"/>
      <c r="FAZ10" s="410"/>
      <c r="FBA10" s="410"/>
      <c r="FBB10" s="410"/>
      <c r="FBC10" s="410"/>
      <c r="FBD10" s="410"/>
      <c r="FBE10" s="410"/>
      <c r="FBF10" s="410"/>
      <c r="FBG10" s="410"/>
      <c r="FBH10" s="410"/>
      <c r="FBI10" s="410"/>
      <c r="FBJ10" s="410"/>
      <c r="FBK10" s="410"/>
      <c r="FBL10" s="410"/>
      <c r="FBM10" s="410"/>
      <c r="FBN10" s="410"/>
      <c r="FBO10" s="410"/>
      <c r="FBP10" s="410"/>
      <c r="FBQ10" s="410"/>
      <c r="FBR10" s="410"/>
      <c r="FBS10" s="410"/>
      <c r="FBT10" s="410"/>
      <c r="FBU10" s="410"/>
      <c r="FBV10" s="410"/>
      <c r="FBW10" s="410"/>
      <c r="FBX10" s="410"/>
      <c r="FBY10" s="410"/>
      <c r="FBZ10" s="410"/>
      <c r="FCA10" s="410"/>
      <c r="FCB10" s="410"/>
      <c r="FCC10" s="410"/>
      <c r="FCD10" s="410"/>
      <c r="FCE10" s="410"/>
      <c r="FCF10" s="410"/>
      <c r="FCG10" s="410"/>
      <c r="FCH10" s="410"/>
      <c r="FCI10" s="410"/>
      <c r="FCJ10" s="410"/>
      <c r="FCK10" s="410"/>
      <c r="FCL10" s="410"/>
      <c r="FCM10" s="410"/>
      <c r="FCN10" s="410"/>
      <c r="FCO10" s="410"/>
      <c r="FCP10" s="410"/>
      <c r="FCQ10" s="410"/>
      <c r="FCR10" s="410"/>
      <c r="FCS10" s="410"/>
      <c r="FCT10" s="410"/>
      <c r="FCU10" s="410"/>
      <c r="FCV10" s="410"/>
      <c r="FCW10" s="410"/>
      <c r="FCX10" s="410"/>
      <c r="FCY10" s="410"/>
      <c r="FCZ10" s="410"/>
      <c r="FDA10" s="410"/>
      <c r="FDB10" s="410"/>
      <c r="FDC10" s="410"/>
      <c r="FDD10" s="410"/>
      <c r="FDE10" s="410"/>
      <c r="FDF10" s="410"/>
      <c r="FDG10" s="410"/>
      <c r="FDH10" s="410"/>
      <c r="FDI10" s="410"/>
      <c r="FDJ10" s="410"/>
      <c r="FDK10" s="410"/>
      <c r="FDL10" s="410"/>
      <c r="FDM10" s="410"/>
      <c r="FDN10" s="410"/>
      <c r="FDO10" s="410"/>
      <c r="FDP10" s="410"/>
      <c r="FDQ10" s="410"/>
      <c r="FDR10" s="410"/>
      <c r="FDS10" s="410"/>
      <c r="FDT10" s="410"/>
      <c r="FDU10" s="410"/>
      <c r="FDV10" s="410"/>
      <c r="FDW10" s="410"/>
      <c r="FDX10" s="410"/>
      <c r="FDY10" s="410"/>
      <c r="FDZ10" s="410"/>
      <c r="FEA10" s="410"/>
      <c r="FEB10" s="410"/>
      <c r="FEC10" s="410"/>
      <c r="FED10" s="410"/>
      <c r="FEE10" s="410"/>
      <c r="FEF10" s="410"/>
      <c r="FEG10" s="410"/>
      <c r="FEH10" s="410"/>
      <c r="FEI10" s="410"/>
      <c r="FEJ10" s="410"/>
      <c r="FEK10" s="410"/>
      <c r="FEL10" s="410"/>
      <c r="FEM10" s="410"/>
      <c r="FEN10" s="410"/>
      <c r="FEO10" s="410"/>
      <c r="FEP10" s="410"/>
      <c r="FEQ10" s="410"/>
      <c r="FER10" s="410"/>
      <c r="FES10" s="410"/>
      <c r="FET10" s="410"/>
      <c r="FEU10" s="410"/>
      <c r="FEV10" s="410"/>
      <c r="FEW10" s="410"/>
      <c r="FEX10" s="410"/>
      <c r="FEY10" s="410"/>
      <c r="FEZ10" s="410"/>
      <c r="FFA10" s="410"/>
      <c r="FFB10" s="410"/>
      <c r="FFC10" s="410"/>
      <c r="FFD10" s="410"/>
      <c r="FFE10" s="410"/>
      <c r="FFF10" s="410"/>
      <c r="FFG10" s="410"/>
      <c r="FFH10" s="410"/>
      <c r="FFI10" s="410"/>
      <c r="FFJ10" s="410"/>
      <c r="FFK10" s="410"/>
      <c r="FFL10" s="410"/>
      <c r="FFM10" s="410"/>
      <c r="FFN10" s="410"/>
      <c r="FFO10" s="410"/>
      <c r="FFP10" s="410"/>
      <c r="FFQ10" s="410"/>
      <c r="FFR10" s="410"/>
      <c r="FFS10" s="410"/>
      <c r="FFT10" s="410"/>
      <c r="FFU10" s="410"/>
      <c r="FFV10" s="410"/>
      <c r="FFW10" s="410"/>
      <c r="FFX10" s="410"/>
      <c r="FFY10" s="410"/>
      <c r="FFZ10" s="410"/>
      <c r="FGA10" s="410"/>
      <c r="FGB10" s="410"/>
      <c r="FGC10" s="410"/>
      <c r="FGD10" s="410"/>
      <c r="FGE10" s="410"/>
      <c r="FGF10" s="410"/>
      <c r="FGG10" s="410"/>
      <c r="FGH10" s="410"/>
      <c r="FGI10" s="410"/>
      <c r="FGJ10" s="410"/>
      <c r="FGK10" s="410"/>
      <c r="FGL10" s="410"/>
      <c r="FGM10" s="410"/>
      <c r="FGN10" s="410"/>
      <c r="FGO10" s="410"/>
      <c r="FGP10" s="410"/>
      <c r="FGQ10" s="410"/>
      <c r="FGR10" s="410"/>
      <c r="FGS10" s="410"/>
      <c r="FGT10" s="410"/>
      <c r="FGU10" s="410"/>
      <c r="FGV10" s="410"/>
      <c r="FGW10" s="410"/>
      <c r="FGX10" s="410"/>
      <c r="FGY10" s="410"/>
      <c r="FGZ10" s="410"/>
      <c r="FHA10" s="410"/>
      <c r="FHB10" s="410"/>
      <c r="FHC10" s="410"/>
      <c r="FHD10" s="410"/>
      <c r="FHE10" s="410"/>
      <c r="FHF10" s="410"/>
      <c r="FHG10" s="410"/>
      <c r="FHH10" s="410"/>
      <c r="FHI10" s="410"/>
      <c r="FHJ10" s="410"/>
      <c r="FHK10" s="410"/>
      <c r="FHL10" s="410"/>
      <c r="FHM10" s="410"/>
      <c r="FHN10" s="410"/>
      <c r="FHO10" s="410"/>
      <c r="FHP10" s="410"/>
      <c r="FHQ10" s="410"/>
      <c r="FHR10" s="410"/>
      <c r="FHS10" s="410"/>
      <c r="FHT10" s="410"/>
      <c r="FHU10" s="410"/>
      <c r="FHV10" s="410"/>
      <c r="FHW10" s="410"/>
      <c r="FHX10" s="410"/>
      <c r="FHY10" s="410"/>
      <c r="FHZ10" s="410"/>
      <c r="FIA10" s="410"/>
      <c r="FIB10" s="410"/>
      <c r="FIC10" s="410"/>
      <c r="FID10" s="410"/>
      <c r="FIE10" s="410"/>
      <c r="FIF10" s="410"/>
      <c r="FIG10" s="410"/>
      <c r="FIH10" s="410"/>
      <c r="FII10" s="410"/>
      <c r="FIJ10" s="410"/>
      <c r="FIK10" s="410"/>
      <c r="FIL10" s="410"/>
      <c r="FIM10" s="410"/>
      <c r="FIN10" s="410"/>
      <c r="FIO10" s="410"/>
      <c r="FIP10" s="410"/>
      <c r="FIQ10" s="410"/>
      <c r="FIR10" s="410"/>
      <c r="FIS10" s="410"/>
      <c r="FIT10" s="410"/>
      <c r="FIU10" s="410"/>
      <c r="FIV10" s="410"/>
      <c r="FIW10" s="410"/>
      <c r="FIX10" s="410"/>
      <c r="FIY10" s="410"/>
      <c r="FIZ10" s="410"/>
      <c r="FJA10" s="410"/>
      <c r="FJB10" s="410"/>
      <c r="FJC10" s="410"/>
      <c r="FJD10" s="410"/>
      <c r="FJE10" s="410"/>
      <c r="FJF10" s="410"/>
      <c r="FJG10" s="410"/>
      <c r="FJH10" s="410"/>
      <c r="FJI10" s="410"/>
      <c r="FJJ10" s="410"/>
      <c r="FJK10" s="410"/>
      <c r="FJL10" s="410"/>
      <c r="FJM10" s="410"/>
      <c r="FJN10" s="410"/>
      <c r="FJO10" s="410"/>
      <c r="FJP10" s="410"/>
      <c r="FJQ10" s="410"/>
      <c r="FJR10" s="410"/>
      <c r="FJS10" s="410"/>
      <c r="FJT10" s="410"/>
      <c r="FJU10" s="410"/>
      <c r="FJV10" s="410"/>
      <c r="FJW10" s="410"/>
      <c r="FJX10" s="410"/>
      <c r="FJY10" s="410"/>
      <c r="FJZ10" s="410"/>
      <c r="FKA10" s="410"/>
      <c r="FKB10" s="410"/>
      <c r="FKC10" s="410"/>
      <c r="FKD10" s="410"/>
      <c r="FKE10" s="410"/>
      <c r="FKF10" s="410"/>
      <c r="FKG10" s="410"/>
      <c r="FKH10" s="410"/>
      <c r="FKI10" s="410"/>
      <c r="FKJ10" s="410"/>
      <c r="FKK10" s="410"/>
      <c r="FKL10" s="410"/>
      <c r="FKM10" s="410"/>
      <c r="FKN10" s="410"/>
      <c r="FKO10" s="410"/>
      <c r="FKP10" s="410"/>
      <c r="FKQ10" s="410"/>
      <c r="FKR10" s="410"/>
      <c r="FKS10" s="410"/>
      <c r="FKT10" s="410"/>
      <c r="FKU10" s="410"/>
      <c r="FKV10" s="410"/>
      <c r="FKW10" s="410"/>
      <c r="FKX10" s="410"/>
      <c r="FKY10" s="410"/>
      <c r="FKZ10" s="410"/>
      <c r="FLA10" s="410"/>
      <c r="FLB10" s="410"/>
      <c r="FLC10" s="410"/>
      <c r="FLD10" s="410"/>
      <c r="FLE10" s="410"/>
      <c r="FLF10" s="410"/>
      <c r="FLG10" s="410"/>
      <c r="FLH10" s="410"/>
      <c r="FLI10" s="410"/>
      <c r="FLJ10" s="410"/>
      <c r="FLK10" s="410"/>
      <c r="FLL10" s="410"/>
      <c r="FLM10" s="410"/>
      <c r="FLN10" s="410"/>
      <c r="FLO10" s="410"/>
      <c r="FLP10" s="410"/>
      <c r="FLQ10" s="410"/>
      <c r="FLR10" s="410"/>
      <c r="FLS10" s="410"/>
      <c r="FLT10" s="410"/>
      <c r="FLU10" s="410"/>
      <c r="FLV10" s="410"/>
      <c r="FLW10" s="410"/>
      <c r="FLX10" s="410"/>
      <c r="FLY10" s="410"/>
      <c r="FLZ10" s="410"/>
      <c r="FMA10" s="410"/>
      <c r="FMB10" s="410"/>
      <c r="FMC10" s="410"/>
      <c r="FMD10" s="410"/>
      <c r="FME10" s="410"/>
      <c r="FMF10" s="410"/>
      <c r="FMG10" s="410"/>
      <c r="FMH10" s="410"/>
      <c r="FMI10" s="410"/>
      <c r="FMJ10" s="410"/>
      <c r="FMK10" s="410"/>
      <c r="FML10" s="410"/>
      <c r="FMM10" s="410"/>
      <c r="FMN10" s="410"/>
      <c r="FMO10" s="410"/>
      <c r="FMP10" s="410"/>
      <c r="FMQ10" s="410"/>
      <c r="FMR10" s="410"/>
      <c r="FMS10" s="410"/>
      <c r="FMT10" s="410"/>
      <c r="FMU10" s="410"/>
      <c r="FMV10" s="410"/>
      <c r="FMW10" s="410"/>
      <c r="FMX10" s="410"/>
      <c r="FMY10" s="410"/>
      <c r="FMZ10" s="410"/>
      <c r="FNA10" s="410"/>
      <c r="FNB10" s="410"/>
      <c r="FNC10" s="410"/>
      <c r="FND10" s="410"/>
      <c r="FNE10" s="410"/>
      <c r="FNF10" s="410"/>
      <c r="FNG10" s="410"/>
      <c r="FNH10" s="410"/>
      <c r="FNI10" s="410"/>
      <c r="FNJ10" s="410"/>
      <c r="FNK10" s="410"/>
      <c r="FNL10" s="410"/>
      <c r="FNM10" s="410"/>
      <c r="FNN10" s="410"/>
      <c r="FNO10" s="410"/>
      <c r="FNP10" s="410"/>
      <c r="FNQ10" s="410"/>
      <c r="FNR10" s="410"/>
      <c r="FNS10" s="410"/>
      <c r="FNT10" s="410"/>
      <c r="FNU10" s="410"/>
      <c r="FNV10" s="410"/>
      <c r="FNW10" s="410"/>
      <c r="FNX10" s="410"/>
      <c r="FNY10" s="410"/>
      <c r="FNZ10" s="410"/>
      <c r="FOA10" s="410"/>
      <c r="FOB10" s="410"/>
      <c r="FOC10" s="410"/>
      <c r="FOD10" s="410"/>
      <c r="FOE10" s="410"/>
      <c r="FOF10" s="410"/>
      <c r="FOG10" s="410"/>
      <c r="FOH10" s="410"/>
      <c r="FOI10" s="410"/>
      <c r="FOJ10" s="410"/>
      <c r="FOK10" s="410"/>
      <c r="FOL10" s="410"/>
      <c r="FOM10" s="410"/>
      <c r="FON10" s="410"/>
      <c r="FOO10" s="410"/>
      <c r="FOP10" s="410"/>
      <c r="FOQ10" s="410"/>
      <c r="FOR10" s="410"/>
      <c r="FOS10" s="410"/>
      <c r="FOT10" s="410"/>
      <c r="FOU10" s="410"/>
      <c r="FOV10" s="410"/>
      <c r="FOW10" s="410"/>
      <c r="FOX10" s="410"/>
      <c r="FOY10" s="410"/>
      <c r="FOZ10" s="410"/>
      <c r="FPA10" s="410"/>
      <c r="FPB10" s="410"/>
      <c r="FPC10" s="410"/>
      <c r="FPD10" s="410"/>
      <c r="FPE10" s="410"/>
      <c r="FPF10" s="410"/>
      <c r="FPG10" s="410"/>
      <c r="FPH10" s="410"/>
      <c r="FPI10" s="410"/>
      <c r="FPJ10" s="410"/>
      <c r="FPK10" s="410"/>
      <c r="FPL10" s="410"/>
      <c r="FPM10" s="410"/>
      <c r="FPN10" s="410"/>
      <c r="FPO10" s="410"/>
      <c r="FPP10" s="410"/>
      <c r="FPQ10" s="410"/>
      <c r="FPR10" s="410"/>
      <c r="FPS10" s="410"/>
      <c r="FPT10" s="410"/>
      <c r="FPU10" s="410"/>
      <c r="FPV10" s="410"/>
      <c r="FPW10" s="410"/>
      <c r="FPX10" s="410"/>
      <c r="FPY10" s="410"/>
      <c r="FPZ10" s="410"/>
      <c r="FQA10" s="410"/>
      <c r="FQB10" s="410"/>
      <c r="FQC10" s="410"/>
      <c r="FQD10" s="410"/>
      <c r="FQE10" s="410"/>
      <c r="FQF10" s="410"/>
      <c r="FQG10" s="410"/>
      <c r="FQH10" s="410"/>
      <c r="FQI10" s="410"/>
      <c r="FQJ10" s="410"/>
      <c r="FQK10" s="410"/>
      <c r="FQL10" s="410"/>
      <c r="FQM10" s="410"/>
      <c r="FQN10" s="410"/>
      <c r="FQO10" s="410"/>
      <c r="FQP10" s="410"/>
      <c r="FQQ10" s="410"/>
      <c r="FQR10" s="410"/>
      <c r="FQS10" s="410"/>
      <c r="FQT10" s="410"/>
      <c r="FQU10" s="410"/>
      <c r="FQV10" s="410"/>
      <c r="FQW10" s="410"/>
      <c r="FQX10" s="410"/>
      <c r="FQY10" s="410"/>
      <c r="FQZ10" s="410"/>
      <c r="FRA10" s="410"/>
      <c r="FRB10" s="410"/>
      <c r="FRC10" s="410"/>
      <c r="FRD10" s="410"/>
      <c r="FRE10" s="410"/>
      <c r="FRF10" s="410"/>
      <c r="FRG10" s="410"/>
      <c r="FRH10" s="410"/>
      <c r="FRI10" s="410"/>
      <c r="FRJ10" s="410"/>
      <c r="FRK10" s="410"/>
      <c r="FRL10" s="410"/>
      <c r="FRM10" s="410"/>
      <c r="FRN10" s="410"/>
      <c r="FRO10" s="410"/>
      <c r="FRP10" s="410"/>
      <c r="FRQ10" s="410"/>
      <c r="FRR10" s="410"/>
      <c r="FRS10" s="410"/>
      <c r="FRT10" s="410"/>
      <c r="FRU10" s="410"/>
      <c r="FRV10" s="410"/>
      <c r="FRW10" s="410"/>
      <c r="FRX10" s="410"/>
      <c r="FRY10" s="410"/>
      <c r="FRZ10" s="410"/>
      <c r="FSA10" s="410"/>
      <c r="FSB10" s="410"/>
      <c r="FSC10" s="410"/>
      <c r="FSD10" s="410"/>
      <c r="FSE10" s="410"/>
      <c r="FSF10" s="410"/>
      <c r="FSG10" s="410"/>
      <c r="FSH10" s="410"/>
      <c r="FSI10" s="410"/>
      <c r="FSJ10" s="410"/>
      <c r="FSK10" s="410"/>
      <c r="FSL10" s="410"/>
      <c r="FSM10" s="410"/>
      <c r="FSN10" s="410"/>
      <c r="FSO10" s="410"/>
      <c r="FSP10" s="410"/>
      <c r="FSQ10" s="410"/>
      <c r="FSR10" s="410"/>
      <c r="FSS10" s="410"/>
      <c r="FST10" s="410"/>
      <c r="FSU10" s="410"/>
      <c r="FSV10" s="410"/>
      <c r="FSW10" s="410"/>
      <c r="FSX10" s="410"/>
      <c r="FSY10" s="410"/>
      <c r="FSZ10" s="410"/>
      <c r="FTA10" s="410"/>
      <c r="FTB10" s="410"/>
      <c r="FTC10" s="410"/>
      <c r="FTD10" s="410"/>
      <c r="FTE10" s="410"/>
      <c r="FTF10" s="410"/>
      <c r="FTG10" s="410"/>
      <c r="FTH10" s="410"/>
      <c r="FTI10" s="410"/>
      <c r="FTJ10" s="410"/>
      <c r="FTK10" s="410"/>
      <c r="FTL10" s="410"/>
      <c r="FTM10" s="410"/>
      <c r="FTN10" s="410"/>
      <c r="FTO10" s="410"/>
      <c r="FTP10" s="410"/>
      <c r="FTQ10" s="410"/>
      <c r="FTR10" s="410"/>
      <c r="FTS10" s="410"/>
      <c r="FTT10" s="410"/>
      <c r="FTU10" s="410"/>
      <c r="FTV10" s="410"/>
      <c r="FTW10" s="410"/>
      <c r="FTX10" s="410"/>
      <c r="FTY10" s="410"/>
      <c r="FTZ10" s="410"/>
      <c r="FUA10" s="410"/>
      <c r="FUB10" s="410"/>
      <c r="FUC10" s="410"/>
      <c r="FUD10" s="410"/>
      <c r="FUE10" s="410"/>
      <c r="FUF10" s="410"/>
      <c r="FUG10" s="410"/>
      <c r="FUH10" s="410"/>
      <c r="FUI10" s="410"/>
      <c r="FUJ10" s="410"/>
      <c r="FUK10" s="410"/>
      <c r="FUL10" s="410"/>
      <c r="FUM10" s="410"/>
      <c r="FUN10" s="410"/>
      <c r="FUO10" s="410"/>
      <c r="FUP10" s="410"/>
      <c r="FUQ10" s="410"/>
      <c r="FUR10" s="410"/>
      <c r="FUS10" s="410"/>
      <c r="FUT10" s="410"/>
      <c r="FUU10" s="410"/>
      <c r="FUV10" s="410"/>
      <c r="FUW10" s="410"/>
      <c r="FUX10" s="410"/>
      <c r="FUY10" s="410"/>
      <c r="FUZ10" s="410"/>
      <c r="FVA10" s="410"/>
      <c r="FVB10" s="410"/>
      <c r="FVC10" s="410"/>
      <c r="FVD10" s="410"/>
      <c r="FVE10" s="410"/>
      <c r="FVF10" s="410"/>
      <c r="FVG10" s="410"/>
      <c r="FVH10" s="410"/>
      <c r="FVI10" s="410"/>
      <c r="FVJ10" s="410"/>
      <c r="FVK10" s="410"/>
      <c r="FVL10" s="410"/>
      <c r="FVM10" s="410"/>
      <c r="FVN10" s="410"/>
      <c r="FVO10" s="410"/>
      <c r="FVP10" s="410"/>
      <c r="FVQ10" s="410"/>
      <c r="FVR10" s="410"/>
      <c r="FVS10" s="410"/>
      <c r="FVT10" s="410"/>
      <c r="FVU10" s="410"/>
      <c r="FVV10" s="410"/>
      <c r="FVW10" s="410"/>
      <c r="FVX10" s="410"/>
      <c r="FVY10" s="410"/>
      <c r="FVZ10" s="410"/>
      <c r="FWA10" s="410"/>
      <c r="FWB10" s="410"/>
      <c r="FWC10" s="410"/>
      <c r="FWD10" s="410"/>
      <c r="FWE10" s="410"/>
      <c r="FWF10" s="410"/>
      <c r="FWG10" s="410"/>
      <c r="FWH10" s="410"/>
      <c r="FWI10" s="410"/>
      <c r="FWJ10" s="410"/>
      <c r="FWK10" s="410"/>
      <c r="FWL10" s="410"/>
      <c r="FWM10" s="410"/>
      <c r="FWN10" s="410"/>
      <c r="FWO10" s="410"/>
      <c r="FWP10" s="410"/>
      <c r="FWQ10" s="410"/>
      <c r="FWR10" s="410"/>
      <c r="FWS10" s="410"/>
      <c r="FWT10" s="410"/>
      <c r="FWU10" s="410"/>
      <c r="FWV10" s="410"/>
      <c r="FWW10" s="410"/>
      <c r="FWX10" s="410"/>
      <c r="FWY10" s="410"/>
      <c r="FWZ10" s="410"/>
      <c r="FXA10" s="410"/>
      <c r="FXB10" s="410"/>
      <c r="FXC10" s="410"/>
      <c r="FXD10" s="410"/>
      <c r="FXE10" s="410"/>
      <c r="FXF10" s="410"/>
      <c r="FXG10" s="410"/>
      <c r="FXH10" s="410"/>
      <c r="FXI10" s="410"/>
      <c r="FXJ10" s="410"/>
      <c r="FXK10" s="410"/>
      <c r="FXL10" s="410"/>
      <c r="FXM10" s="410"/>
      <c r="FXN10" s="410"/>
      <c r="FXO10" s="410"/>
      <c r="FXP10" s="410"/>
      <c r="FXQ10" s="410"/>
      <c r="FXR10" s="410"/>
      <c r="FXS10" s="410"/>
      <c r="FXT10" s="410"/>
      <c r="FXU10" s="410"/>
      <c r="FXV10" s="410"/>
      <c r="FXW10" s="410"/>
      <c r="FXX10" s="410"/>
      <c r="FXY10" s="410"/>
      <c r="FXZ10" s="410"/>
      <c r="FYA10" s="410"/>
      <c r="FYB10" s="410"/>
      <c r="FYC10" s="410"/>
      <c r="FYD10" s="410"/>
      <c r="FYE10" s="410"/>
      <c r="FYF10" s="410"/>
      <c r="FYG10" s="410"/>
      <c r="FYH10" s="410"/>
      <c r="FYI10" s="410"/>
      <c r="FYJ10" s="410"/>
      <c r="FYK10" s="410"/>
      <c r="FYL10" s="410"/>
      <c r="FYM10" s="410"/>
      <c r="FYN10" s="410"/>
      <c r="FYO10" s="410"/>
      <c r="FYP10" s="410"/>
      <c r="FYQ10" s="410"/>
      <c r="FYR10" s="410"/>
      <c r="FYS10" s="410"/>
      <c r="FYT10" s="410"/>
      <c r="FYU10" s="410"/>
      <c r="FYV10" s="410"/>
      <c r="FYW10" s="410"/>
      <c r="FYX10" s="410"/>
      <c r="FYY10" s="410"/>
      <c r="FYZ10" s="410"/>
      <c r="FZA10" s="410"/>
      <c r="FZB10" s="410"/>
      <c r="FZC10" s="410"/>
      <c r="FZD10" s="410"/>
      <c r="FZE10" s="410"/>
      <c r="FZF10" s="410"/>
      <c r="FZG10" s="410"/>
      <c r="FZH10" s="410"/>
      <c r="FZI10" s="410"/>
      <c r="FZJ10" s="410"/>
      <c r="FZK10" s="410"/>
      <c r="FZL10" s="410"/>
      <c r="FZM10" s="410"/>
      <c r="FZN10" s="410"/>
      <c r="FZO10" s="410"/>
      <c r="FZP10" s="410"/>
      <c r="FZQ10" s="410"/>
      <c r="FZR10" s="410"/>
      <c r="FZS10" s="410"/>
      <c r="FZT10" s="410"/>
      <c r="FZU10" s="410"/>
      <c r="FZV10" s="410"/>
      <c r="FZW10" s="410"/>
      <c r="FZX10" s="410"/>
      <c r="FZY10" s="410"/>
      <c r="FZZ10" s="410"/>
      <c r="GAA10" s="410"/>
      <c r="GAB10" s="410"/>
      <c r="GAC10" s="410"/>
      <c r="GAD10" s="410"/>
      <c r="GAE10" s="410"/>
      <c r="GAF10" s="410"/>
      <c r="GAG10" s="410"/>
      <c r="GAH10" s="410"/>
      <c r="GAI10" s="410"/>
      <c r="GAJ10" s="410"/>
      <c r="GAK10" s="410"/>
      <c r="GAL10" s="410"/>
      <c r="GAM10" s="410"/>
      <c r="GAN10" s="410"/>
      <c r="GAO10" s="410"/>
      <c r="GAP10" s="410"/>
      <c r="GAQ10" s="410"/>
      <c r="GAR10" s="410"/>
      <c r="GAS10" s="410"/>
      <c r="GAT10" s="410"/>
      <c r="GAU10" s="410"/>
      <c r="GAV10" s="410"/>
      <c r="GAW10" s="410"/>
      <c r="GAX10" s="410"/>
      <c r="GAY10" s="410"/>
      <c r="GAZ10" s="410"/>
      <c r="GBA10" s="410"/>
      <c r="GBB10" s="410"/>
      <c r="GBC10" s="410"/>
      <c r="GBD10" s="410"/>
      <c r="GBE10" s="410"/>
      <c r="GBF10" s="410"/>
      <c r="GBG10" s="410"/>
      <c r="GBH10" s="410"/>
      <c r="GBI10" s="410"/>
      <c r="GBJ10" s="410"/>
      <c r="GBK10" s="410"/>
      <c r="GBL10" s="410"/>
      <c r="GBM10" s="410"/>
      <c r="GBN10" s="410"/>
      <c r="GBO10" s="410"/>
      <c r="GBP10" s="410"/>
      <c r="GBQ10" s="410"/>
      <c r="GBR10" s="410"/>
      <c r="GBS10" s="410"/>
      <c r="GBT10" s="410"/>
      <c r="GBU10" s="410"/>
      <c r="GBV10" s="410"/>
      <c r="GBW10" s="410"/>
      <c r="GBX10" s="410"/>
      <c r="GBY10" s="410"/>
      <c r="GBZ10" s="410"/>
      <c r="GCA10" s="410"/>
      <c r="GCB10" s="410"/>
      <c r="GCC10" s="410"/>
      <c r="GCD10" s="410"/>
      <c r="GCE10" s="410"/>
      <c r="GCF10" s="410"/>
      <c r="GCG10" s="410"/>
      <c r="GCH10" s="410"/>
      <c r="GCI10" s="410"/>
      <c r="GCJ10" s="410"/>
      <c r="GCK10" s="410"/>
      <c r="GCL10" s="410"/>
      <c r="GCM10" s="410"/>
      <c r="GCN10" s="410"/>
      <c r="GCO10" s="410"/>
      <c r="GCP10" s="410"/>
      <c r="GCQ10" s="410"/>
      <c r="GCR10" s="410"/>
      <c r="GCS10" s="410"/>
      <c r="GCT10" s="410"/>
      <c r="GCU10" s="410"/>
      <c r="GCV10" s="410"/>
      <c r="GCW10" s="410"/>
      <c r="GCX10" s="410"/>
      <c r="GCY10" s="410"/>
      <c r="GCZ10" s="410"/>
      <c r="GDA10" s="410"/>
      <c r="GDB10" s="410"/>
      <c r="GDC10" s="410"/>
      <c r="GDD10" s="410"/>
      <c r="GDE10" s="410"/>
      <c r="GDF10" s="410"/>
      <c r="GDG10" s="410"/>
      <c r="GDH10" s="410"/>
      <c r="GDI10" s="410"/>
      <c r="GDJ10" s="410"/>
      <c r="GDK10" s="410"/>
      <c r="GDL10" s="410"/>
      <c r="GDM10" s="410"/>
      <c r="GDN10" s="410"/>
      <c r="GDO10" s="410"/>
      <c r="GDP10" s="410"/>
      <c r="GDQ10" s="410"/>
      <c r="GDR10" s="410"/>
      <c r="GDS10" s="410"/>
      <c r="GDT10" s="410"/>
      <c r="GDU10" s="410"/>
      <c r="GDV10" s="410"/>
      <c r="GDW10" s="410"/>
      <c r="GDX10" s="410"/>
      <c r="GDY10" s="410"/>
      <c r="GDZ10" s="410"/>
      <c r="GEA10" s="410"/>
      <c r="GEB10" s="410"/>
      <c r="GEC10" s="410"/>
      <c r="GED10" s="410"/>
      <c r="GEE10" s="410"/>
      <c r="GEF10" s="410"/>
      <c r="GEG10" s="410"/>
      <c r="GEH10" s="410"/>
      <c r="GEI10" s="410"/>
      <c r="GEJ10" s="410"/>
      <c r="GEK10" s="410"/>
      <c r="GEL10" s="410"/>
      <c r="GEM10" s="410"/>
      <c r="GEN10" s="410"/>
      <c r="GEO10" s="410"/>
      <c r="GEP10" s="410"/>
      <c r="GEQ10" s="410"/>
      <c r="GER10" s="410"/>
      <c r="GES10" s="410"/>
      <c r="GET10" s="410"/>
      <c r="GEU10" s="410"/>
      <c r="GEV10" s="410"/>
      <c r="GEW10" s="410"/>
      <c r="GEX10" s="410"/>
      <c r="GEY10" s="410"/>
      <c r="GEZ10" s="410"/>
      <c r="GFA10" s="410"/>
      <c r="GFB10" s="410"/>
      <c r="GFC10" s="410"/>
      <c r="GFD10" s="410"/>
      <c r="GFE10" s="410"/>
      <c r="GFF10" s="410"/>
      <c r="GFG10" s="410"/>
      <c r="GFH10" s="410"/>
      <c r="GFI10" s="410"/>
      <c r="GFJ10" s="410"/>
      <c r="GFK10" s="410"/>
      <c r="GFL10" s="410"/>
      <c r="GFM10" s="410"/>
      <c r="GFN10" s="410"/>
      <c r="GFO10" s="410"/>
      <c r="GFP10" s="410"/>
      <c r="GFQ10" s="410"/>
      <c r="GFR10" s="410"/>
      <c r="GFS10" s="410"/>
      <c r="GFT10" s="410"/>
      <c r="GFU10" s="410"/>
      <c r="GFV10" s="410"/>
      <c r="GFW10" s="410"/>
      <c r="GFX10" s="410"/>
      <c r="GFY10" s="410"/>
      <c r="GFZ10" s="410"/>
      <c r="GGA10" s="410"/>
      <c r="GGB10" s="410"/>
      <c r="GGC10" s="410"/>
      <c r="GGD10" s="410"/>
      <c r="GGE10" s="410"/>
      <c r="GGF10" s="410"/>
      <c r="GGG10" s="410"/>
      <c r="GGH10" s="410"/>
      <c r="GGI10" s="410"/>
      <c r="GGJ10" s="410"/>
      <c r="GGK10" s="410"/>
      <c r="GGL10" s="410"/>
      <c r="GGM10" s="410"/>
      <c r="GGN10" s="410"/>
      <c r="GGO10" s="410"/>
      <c r="GGP10" s="410"/>
      <c r="GGQ10" s="410"/>
      <c r="GGR10" s="410"/>
      <c r="GGS10" s="410"/>
      <c r="GGT10" s="410"/>
      <c r="GGU10" s="410"/>
      <c r="GGV10" s="410"/>
      <c r="GGW10" s="410"/>
      <c r="GGX10" s="410"/>
      <c r="GGY10" s="410"/>
      <c r="GGZ10" s="410"/>
      <c r="GHA10" s="410"/>
      <c r="GHB10" s="410"/>
      <c r="GHC10" s="410"/>
      <c r="GHD10" s="410"/>
      <c r="GHE10" s="410"/>
      <c r="GHF10" s="410"/>
      <c r="GHG10" s="410"/>
      <c r="GHH10" s="410"/>
      <c r="GHI10" s="410"/>
      <c r="GHJ10" s="410"/>
      <c r="GHK10" s="410"/>
      <c r="GHL10" s="410"/>
      <c r="GHM10" s="410"/>
      <c r="GHN10" s="410"/>
      <c r="GHO10" s="410"/>
      <c r="GHP10" s="410"/>
      <c r="GHQ10" s="410"/>
      <c r="GHR10" s="410"/>
      <c r="GHS10" s="410"/>
      <c r="GHT10" s="410"/>
      <c r="GHU10" s="410"/>
      <c r="GHV10" s="410"/>
      <c r="GHW10" s="410"/>
      <c r="GHX10" s="410"/>
      <c r="GHY10" s="410"/>
      <c r="GHZ10" s="410"/>
      <c r="GIA10" s="410"/>
      <c r="GIB10" s="410"/>
      <c r="GIC10" s="410"/>
      <c r="GID10" s="410"/>
      <c r="GIE10" s="410"/>
      <c r="GIF10" s="410"/>
      <c r="GIG10" s="410"/>
      <c r="GIH10" s="410"/>
      <c r="GII10" s="410"/>
      <c r="GIJ10" s="410"/>
      <c r="GIK10" s="410"/>
      <c r="GIL10" s="410"/>
      <c r="GIM10" s="410"/>
      <c r="GIN10" s="410"/>
      <c r="GIO10" s="410"/>
      <c r="GIP10" s="410"/>
      <c r="GIQ10" s="410"/>
      <c r="GIR10" s="410"/>
      <c r="GIS10" s="410"/>
      <c r="GIT10" s="410"/>
      <c r="GIU10" s="410"/>
      <c r="GIV10" s="410"/>
      <c r="GIW10" s="410"/>
      <c r="GIX10" s="410"/>
      <c r="GIY10" s="410"/>
      <c r="GIZ10" s="410"/>
      <c r="GJA10" s="410"/>
      <c r="GJB10" s="410"/>
      <c r="GJC10" s="410"/>
      <c r="GJD10" s="410"/>
      <c r="GJE10" s="410"/>
      <c r="GJF10" s="410"/>
      <c r="GJG10" s="410"/>
      <c r="GJH10" s="410"/>
      <c r="GJI10" s="410"/>
      <c r="GJJ10" s="410"/>
      <c r="GJK10" s="410"/>
      <c r="GJL10" s="410"/>
      <c r="GJM10" s="410"/>
      <c r="GJN10" s="410"/>
      <c r="GJO10" s="410"/>
      <c r="GJP10" s="410"/>
      <c r="GJQ10" s="410"/>
      <c r="GJR10" s="410"/>
      <c r="GJS10" s="410"/>
      <c r="GJT10" s="410"/>
      <c r="GJU10" s="410"/>
      <c r="GJV10" s="410"/>
      <c r="GJW10" s="410"/>
      <c r="GJX10" s="410"/>
      <c r="GJY10" s="410"/>
      <c r="GJZ10" s="410"/>
      <c r="GKA10" s="410"/>
      <c r="GKB10" s="410"/>
      <c r="GKC10" s="410"/>
      <c r="GKD10" s="410"/>
      <c r="GKE10" s="410"/>
      <c r="GKF10" s="410"/>
      <c r="GKG10" s="410"/>
      <c r="GKH10" s="410"/>
      <c r="GKI10" s="410"/>
      <c r="GKJ10" s="410"/>
      <c r="GKK10" s="410"/>
      <c r="GKL10" s="410"/>
      <c r="GKM10" s="410"/>
      <c r="GKN10" s="410"/>
      <c r="GKO10" s="410"/>
      <c r="GKP10" s="410"/>
      <c r="GKQ10" s="410"/>
      <c r="GKR10" s="410"/>
      <c r="GKS10" s="410"/>
      <c r="GKT10" s="410"/>
      <c r="GKU10" s="410"/>
      <c r="GKV10" s="410"/>
      <c r="GKW10" s="410"/>
      <c r="GKX10" s="410"/>
      <c r="GKY10" s="410"/>
      <c r="GKZ10" s="410"/>
      <c r="GLA10" s="410"/>
      <c r="GLB10" s="410"/>
      <c r="GLC10" s="410"/>
      <c r="GLD10" s="410"/>
      <c r="GLE10" s="410"/>
      <c r="GLF10" s="410"/>
      <c r="GLG10" s="410"/>
      <c r="GLH10" s="410"/>
      <c r="GLI10" s="410"/>
      <c r="GLJ10" s="410"/>
      <c r="GLK10" s="410"/>
      <c r="GLL10" s="410"/>
      <c r="GLM10" s="410"/>
      <c r="GLN10" s="410"/>
      <c r="GLO10" s="410"/>
      <c r="GLP10" s="410"/>
      <c r="GLQ10" s="410"/>
      <c r="GLR10" s="410"/>
      <c r="GLS10" s="410"/>
      <c r="GLT10" s="410"/>
      <c r="GLU10" s="410"/>
      <c r="GLV10" s="410"/>
      <c r="GLW10" s="410"/>
      <c r="GLX10" s="410"/>
      <c r="GLY10" s="410"/>
      <c r="GLZ10" s="410"/>
      <c r="GMA10" s="410"/>
      <c r="GMB10" s="410"/>
      <c r="GMC10" s="410"/>
      <c r="GMD10" s="410"/>
      <c r="GME10" s="410"/>
      <c r="GMF10" s="410"/>
      <c r="GMG10" s="410"/>
      <c r="GMH10" s="410"/>
      <c r="GMI10" s="410"/>
      <c r="GMJ10" s="410"/>
      <c r="GMK10" s="410"/>
      <c r="GML10" s="410"/>
      <c r="GMM10" s="410"/>
      <c r="GMN10" s="410"/>
      <c r="GMO10" s="410"/>
      <c r="GMP10" s="410"/>
      <c r="GMQ10" s="410"/>
      <c r="GMR10" s="410"/>
      <c r="GMS10" s="410"/>
      <c r="GMT10" s="410"/>
      <c r="GMU10" s="410"/>
      <c r="GMV10" s="410"/>
      <c r="GMW10" s="410"/>
      <c r="GMX10" s="410"/>
      <c r="GMY10" s="410"/>
      <c r="GMZ10" s="410"/>
      <c r="GNA10" s="410"/>
      <c r="GNB10" s="410"/>
      <c r="GNC10" s="410"/>
      <c r="GND10" s="410"/>
      <c r="GNE10" s="410"/>
      <c r="GNF10" s="410"/>
      <c r="GNG10" s="410"/>
      <c r="GNH10" s="410"/>
      <c r="GNI10" s="410"/>
      <c r="GNJ10" s="410"/>
      <c r="GNK10" s="410"/>
      <c r="GNL10" s="410"/>
      <c r="GNM10" s="410"/>
      <c r="GNN10" s="410"/>
      <c r="GNO10" s="410"/>
      <c r="GNP10" s="410"/>
      <c r="GNQ10" s="410"/>
      <c r="GNR10" s="410"/>
      <c r="GNS10" s="410"/>
      <c r="GNT10" s="410"/>
      <c r="GNU10" s="410"/>
      <c r="GNV10" s="410"/>
      <c r="GNW10" s="410"/>
      <c r="GNX10" s="410"/>
      <c r="GNY10" s="410"/>
      <c r="GNZ10" s="410"/>
      <c r="GOA10" s="410"/>
      <c r="GOB10" s="410"/>
      <c r="GOC10" s="410"/>
      <c r="GOD10" s="410"/>
      <c r="GOE10" s="410"/>
      <c r="GOF10" s="410"/>
      <c r="GOG10" s="410"/>
      <c r="GOH10" s="410"/>
      <c r="GOI10" s="410"/>
      <c r="GOJ10" s="410"/>
      <c r="GOK10" s="410"/>
      <c r="GOL10" s="410"/>
      <c r="GOM10" s="410"/>
      <c r="GON10" s="410"/>
      <c r="GOO10" s="410"/>
      <c r="GOP10" s="410"/>
      <c r="GOQ10" s="410"/>
      <c r="GOR10" s="410"/>
      <c r="GOS10" s="410"/>
      <c r="GOT10" s="410"/>
      <c r="GOU10" s="410"/>
      <c r="GOV10" s="410"/>
      <c r="GOW10" s="410"/>
      <c r="GOX10" s="410"/>
      <c r="GOY10" s="410"/>
      <c r="GOZ10" s="410"/>
      <c r="GPA10" s="410"/>
      <c r="GPB10" s="410"/>
      <c r="GPC10" s="410"/>
      <c r="GPD10" s="410"/>
      <c r="GPE10" s="410"/>
      <c r="GPF10" s="410"/>
      <c r="GPG10" s="410"/>
      <c r="GPH10" s="410"/>
      <c r="GPI10" s="410"/>
      <c r="GPJ10" s="410"/>
      <c r="GPK10" s="410"/>
      <c r="GPL10" s="410"/>
      <c r="GPM10" s="410"/>
      <c r="GPN10" s="410"/>
      <c r="GPO10" s="410"/>
      <c r="GPP10" s="410"/>
      <c r="GPQ10" s="410"/>
      <c r="GPR10" s="410"/>
      <c r="GPS10" s="410"/>
      <c r="GPT10" s="410"/>
      <c r="GPU10" s="410"/>
      <c r="GPV10" s="410"/>
      <c r="GPW10" s="410"/>
      <c r="GPX10" s="410"/>
      <c r="GPY10" s="410"/>
      <c r="GPZ10" s="410"/>
      <c r="GQA10" s="410"/>
      <c r="GQB10" s="410"/>
      <c r="GQC10" s="410"/>
      <c r="GQD10" s="410"/>
      <c r="GQE10" s="410"/>
      <c r="GQF10" s="410"/>
      <c r="GQG10" s="410"/>
      <c r="GQH10" s="410"/>
      <c r="GQI10" s="410"/>
      <c r="GQJ10" s="410"/>
      <c r="GQK10" s="410"/>
      <c r="GQL10" s="410"/>
      <c r="GQM10" s="410"/>
      <c r="GQN10" s="410"/>
      <c r="GQO10" s="410"/>
      <c r="GQP10" s="410"/>
      <c r="GQQ10" s="410"/>
      <c r="GQR10" s="410"/>
      <c r="GQS10" s="410"/>
      <c r="GQT10" s="410"/>
      <c r="GQU10" s="410"/>
      <c r="GQV10" s="410"/>
      <c r="GQW10" s="410"/>
      <c r="GQX10" s="410"/>
      <c r="GQY10" s="410"/>
      <c r="GQZ10" s="410"/>
      <c r="GRA10" s="410"/>
      <c r="GRB10" s="410"/>
      <c r="GRC10" s="410"/>
      <c r="GRD10" s="410"/>
      <c r="GRE10" s="410"/>
      <c r="GRF10" s="410"/>
      <c r="GRG10" s="410"/>
      <c r="GRH10" s="410"/>
      <c r="GRI10" s="410"/>
      <c r="GRJ10" s="410"/>
      <c r="GRK10" s="410"/>
      <c r="GRL10" s="410"/>
      <c r="GRM10" s="410"/>
      <c r="GRN10" s="410"/>
      <c r="GRO10" s="410"/>
      <c r="GRP10" s="410"/>
      <c r="GRQ10" s="410"/>
      <c r="GRR10" s="410"/>
      <c r="GRS10" s="410"/>
      <c r="GRT10" s="410"/>
      <c r="GRU10" s="410"/>
      <c r="GRV10" s="410"/>
      <c r="GRW10" s="410"/>
      <c r="GRX10" s="410"/>
      <c r="GRY10" s="410"/>
      <c r="GRZ10" s="410"/>
      <c r="GSA10" s="410"/>
      <c r="GSB10" s="410"/>
      <c r="GSC10" s="410"/>
      <c r="GSD10" s="410"/>
      <c r="GSE10" s="410"/>
      <c r="GSF10" s="410"/>
      <c r="GSG10" s="410"/>
      <c r="GSH10" s="410"/>
      <c r="GSI10" s="410"/>
      <c r="GSJ10" s="410"/>
      <c r="GSK10" s="410"/>
      <c r="GSL10" s="410"/>
      <c r="GSM10" s="410"/>
      <c r="GSN10" s="410"/>
      <c r="GSO10" s="410"/>
      <c r="GSP10" s="410"/>
      <c r="GSQ10" s="410"/>
      <c r="GSR10" s="410"/>
      <c r="GSS10" s="410"/>
      <c r="GST10" s="410"/>
      <c r="GSU10" s="410"/>
      <c r="GSV10" s="410"/>
      <c r="GSW10" s="410"/>
      <c r="GSX10" s="410"/>
      <c r="GSY10" s="410"/>
      <c r="GSZ10" s="410"/>
      <c r="GTA10" s="410"/>
      <c r="GTB10" s="410"/>
      <c r="GTC10" s="410"/>
      <c r="GTD10" s="410"/>
      <c r="GTE10" s="410"/>
      <c r="GTF10" s="410"/>
      <c r="GTG10" s="410"/>
      <c r="GTH10" s="410"/>
      <c r="GTI10" s="410"/>
      <c r="GTJ10" s="410"/>
      <c r="GTK10" s="410"/>
      <c r="GTL10" s="410"/>
      <c r="GTM10" s="410"/>
      <c r="GTN10" s="410"/>
      <c r="GTO10" s="410"/>
      <c r="GTP10" s="410"/>
      <c r="GTQ10" s="410"/>
      <c r="GTR10" s="410"/>
      <c r="GTS10" s="410"/>
      <c r="GTT10" s="410"/>
      <c r="GTU10" s="410"/>
      <c r="GTV10" s="410"/>
      <c r="GTW10" s="410"/>
      <c r="GTX10" s="410"/>
      <c r="GTY10" s="410"/>
      <c r="GTZ10" s="410"/>
      <c r="GUA10" s="410"/>
      <c r="GUB10" s="410"/>
      <c r="GUC10" s="410"/>
      <c r="GUD10" s="410"/>
      <c r="GUE10" s="410"/>
      <c r="GUF10" s="410"/>
      <c r="GUG10" s="410"/>
      <c r="GUH10" s="410"/>
      <c r="GUI10" s="410"/>
      <c r="GUJ10" s="410"/>
      <c r="GUK10" s="410"/>
      <c r="GUL10" s="410"/>
      <c r="GUM10" s="410"/>
      <c r="GUN10" s="410"/>
      <c r="GUO10" s="410"/>
      <c r="GUP10" s="410"/>
      <c r="GUQ10" s="410"/>
      <c r="GUR10" s="410"/>
      <c r="GUS10" s="410"/>
      <c r="GUT10" s="410"/>
      <c r="GUU10" s="410"/>
      <c r="GUV10" s="410"/>
      <c r="GUW10" s="410"/>
      <c r="GUX10" s="410"/>
      <c r="GUY10" s="410"/>
      <c r="GUZ10" s="410"/>
      <c r="GVA10" s="410"/>
      <c r="GVB10" s="410"/>
      <c r="GVC10" s="410"/>
      <c r="GVD10" s="410"/>
      <c r="GVE10" s="410"/>
      <c r="GVF10" s="410"/>
      <c r="GVG10" s="410"/>
      <c r="GVH10" s="410"/>
      <c r="GVI10" s="410"/>
      <c r="GVJ10" s="410"/>
      <c r="GVK10" s="410"/>
      <c r="GVL10" s="410"/>
      <c r="GVM10" s="410"/>
      <c r="GVN10" s="410"/>
      <c r="GVO10" s="410"/>
      <c r="GVP10" s="410"/>
      <c r="GVQ10" s="410"/>
      <c r="GVR10" s="410"/>
      <c r="GVS10" s="410"/>
      <c r="GVT10" s="410"/>
      <c r="GVU10" s="410"/>
      <c r="GVV10" s="410"/>
      <c r="GVW10" s="410"/>
      <c r="GVX10" s="410"/>
      <c r="GVY10" s="410"/>
      <c r="GVZ10" s="410"/>
      <c r="GWA10" s="410"/>
      <c r="GWB10" s="410"/>
      <c r="GWC10" s="410"/>
      <c r="GWD10" s="410"/>
      <c r="GWE10" s="410"/>
      <c r="GWF10" s="410"/>
      <c r="GWG10" s="410"/>
      <c r="GWH10" s="410"/>
      <c r="GWI10" s="410"/>
      <c r="GWJ10" s="410"/>
      <c r="GWK10" s="410"/>
      <c r="GWL10" s="410"/>
      <c r="GWM10" s="410"/>
      <c r="GWN10" s="410"/>
      <c r="GWO10" s="410"/>
      <c r="GWP10" s="410"/>
      <c r="GWQ10" s="410"/>
      <c r="GWR10" s="410"/>
      <c r="GWS10" s="410"/>
      <c r="GWT10" s="410"/>
      <c r="GWU10" s="410"/>
      <c r="GWV10" s="410"/>
      <c r="GWW10" s="410"/>
      <c r="GWX10" s="410"/>
      <c r="GWY10" s="410"/>
      <c r="GWZ10" s="410"/>
      <c r="GXA10" s="410"/>
      <c r="GXB10" s="410"/>
      <c r="GXC10" s="410"/>
      <c r="GXD10" s="410"/>
      <c r="GXE10" s="410"/>
      <c r="GXF10" s="410"/>
      <c r="GXG10" s="410"/>
      <c r="GXH10" s="410"/>
      <c r="GXI10" s="410"/>
      <c r="GXJ10" s="410"/>
      <c r="GXK10" s="410"/>
      <c r="GXL10" s="410"/>
      <c r="GXM10" s="410"/>
      <c r="GXN10" s="410"/>
      <c r="GXO10" s="410"/>
      <c r="GXP10" s="410"/>
      <c r="GXQ10" s="410"/>
      <c r="GXR10" s="410"/>
      <c r="GXS10" s="410"/>
      <c r="GXT10" s="410"/>
      <c r="GXU10" s="410"/>
      <c r="GXV10" s="410"/>
      <c r="GXW10" s="410"/>
      <c r="GXX10" s="410"/>
      <c r="GXY10" s="410"/>
      <c r="GXZ10" s="410"/>
      <c r="GYA10" s="410"/>
      <c r="GYB10" s="410"/>
      <c r="GYC10" s="410"/>
      <c r="GYD10" s="410"/>
      <c r="GYE10" s="410"/>
      <c r="GYF10" s="410"/>
      <c r="GYG10" s="410"/>
      <c r="GYH10" s="410"/>
      <c r="GYI10" s="410"/>
      <c r="GYJ10" s="410"/>
      <c r="GYK10" s="410"/>
      <c r="GYL10" s="410"/>
      <c r="GYM10" s="410"/>
      <c r="GYN10" s="410"/>
      <c r="GYO10" s="410"/>
      <c r="GYP10" s="410"/>
      <c r="GYQ10" s="410"/>
      <c r="GYR10" s="410"/>
      <c r="GYS10" s="410"/>
      <c r="GYT10" s="410"/>
      <c r="GYU10" s="410"/>
      <c r="GYV10" s="410"/>
      <c r="GYW10" s="410"/>
      <c r="GYX10" s="410"/>
      <c r="GYY10" s="410"/>
      <c r="GYZ10" s="410"/>
      <c r="GZA10" s="410"/>
      <c r="GZB10" s="410"/>
      <c r="GZC10" s="410"/>
      <c r="GZD10" s="410"/>
      <c r="GZE10" s="410"/>
      <c r="GZF10" s="410"/>
      <c r="GZG10" s="410"/>
      <c r="GZH10" s="410"/>
      <c r="GZI10" s="410"/>
      <c r="GZJ10" s="410"/>
      <c r="GZK10" s="410"/>
      <c r="GZL10" s="410"/>
      <c r="GZM10" s="410"/>
      <c r="GZN10" s="410"/>
      <c r="GZO10" s="410"/>
      <c r="GZP10" s="410"/>
      <c r="GZQ10" s="410"/>
      <c r="GZR10" s="410"/>
      <c r="GZS10" s="410"/>
      <c r="GZT10" s="410"/>
      <c r="GZU10" s="410"/>
      <c r="GZV10" s="410"/>
      <c r="GZW10" s="410"/>
      <c r="GZX10" s="410"/>
      <c r="GZY10" s="410"/>
      <c r="GZZ10" s="410"/>
      <c r="HAA10" s="410"/>
      <c r="HAB10" s="410"/>
      <c r="HAC10" s="410"/>
      <c r="HAD10" s="410"/>
      <c r="HAE10" s="410"/>
      <c r="HAF10" s="410"/>
      <c r="HAG10" s="410"/>
      <c r="HAH10" s="410"/>
      <c r="HAI10" s="410"/>
      <c r="HAJ10" s="410"/>
      <c r="HAK10" s="410"/>
      <c r="HAL10" s="410"/>
      <c r="HAM10" s="410"/>
      <c r="HAN10" s="410"/>
      <c r="HAO10" s="410"/>
      <c r="HAP10" s="410"/>
      <c r="HAQ10" s="410"/>
      <c r="HAR10" s="410"/>
      <c r="HAS10" s="410"/>
      <c r="HAT10" s="410"/>
      <c r="HAU10" s="410"/>
      <c r="HAV10" s="410"/>
      <c r="HAW10" s="410"/>
      <c r="HAX10" s="410"/>
      <c r="HAY10" s="410"/>
      <c r="HAZ10" s="410"/>
      <c r="HBA10" s="410"/>
      <c r="HBB10" s="410"/>
      <c r="HBC10" s="410"/>
      <c r="HBD10" s="410"/>
      <c r="HBE10" s="410"/>
      <c r="HBF10" s="410"/>
      <c r="HBG10" s="410"/>
      <c r="HBH10" s="410"/>
      <c r="HBI10" s="410"/>
      <c r="HBJ10" s="410"/>
      <c r="HBK10" s="410"/>
      <c r="HBL10" s="410"/>
      <c r="HBM10" s="410"/>
      <c r="HBN10" s="410"/>
      <c r="HBO10" s="410"/>
      <c r="HBP10" s="410"/>
      <c r="HBQ10" s="410"/>
      <c r="HBR10" s="410"/>
      <c r="HBS10" s="410"/>
      <c r="HBT10" s="410"/>
      <c r="HBU10" s="410"/>
      <c r="HBV10" s="410"/>
      <c r="HBW10" s="410"/>
      <c r="HBX10" s="410"/>
      <c r="HBY10" s="410"/>
      <c r="HBZ10" s="410"/>
      <c r="HCA10" s="410"/>
      <c r="HCB10" s="410"/>
      <c r="HCC10" s="410"/>
      <c r="HCD10" s="410"/>
      <c r="HCE10" s="410"/>
      <c r="HCF10" s="410"/>
      <c r="HCG10" s="410"/>
      <c r="HCH10" s="410"/>
      <c r="HCI10" s="410"/>
      <c r="HCJ10" s="410"/>
      <c r="HCK10" s="410"/>
      <c r="HCL10" s="410"/>
      <c r="HCM10" s="410"/>
      <c r="HCN10" s="410"/>
      <c r="HCO10" s="410"/>
      <c r="HCP10" s="410"/>
      <c r="HCQ10" s="410"/>
      <c r="HCR10" s="410"/>
      <c r="HCS10" s="410"/>
      <c r="HCT10" s="410"/>
      <c r="HCU10" s="410"/>
      <c r="HCV10" s="410"/>
      <c r="HCW10" s="410"/>
      <c r="HCX10" s="410"/>
      <c r="HCY10" s="410"/>
      <c r="HCZ10" s="410"/>
      <c r="HDA10" s="410"/>
      <c r="HDB10" s="410"/>
      <c r="HDC10" s="410"/>
      <c r="HDD10" s="410"/>
      <c r="HDE10" s="410"/>
      <c r="HDF10" s="410"/>
      <c r="HDG10" s="410"/>
      <c r="HDH10" s="410"/>
      <c r="HDI10" s="410"/>
      <c r="HDJ10" s="410"/>
      <c r="HDK10" s="410"/>
      <c r="HDL10" s="410"/>
      <c r="HDM10" s="410"/>
      <c r="HDN10" s="410"/>
      <c r="HDO10" s="410"/>
      <c r="HDP10" s="410"/>
      <c r="HDQ10" s="410"/>
      <c r="HDR10" s="410"/>
      <c r="HDS10" s="410"/>
      <c r="HDT10" s="410"/>
      <c r="HDU10" s="410"/>
      <c r="HDV10" s="410"/>
      <c r="HDW10" s="410"/>
      <c r="HDX10" s="410"/>
      <c r="HDY10" s="410"/>
      <c r="HDZ10" s="410"/>
      <c r="HEA10" s="410"/>
      <c r="HEB10" s="410"/>
      <c r="HEC10" s="410"/>
      <c r="HED10" s="410"/>
      <c r="HEE10" s="410"/>
      <c r="HEF10" s="410"/>
      <c r="HEG10" s="410"/>
      <c r="HEH10" s="410"/>
      <c r="HEI10" s="410"/>
      <c r="HEJ10" s="410"/>
      <c r="HEK10" s="410"/>
      <c r="HEL10" s="410"/>
      <c r="HEM10" s="410"/>
      <c r="HEN10" s="410"/>
      <c r="HEO10" s="410"/>
      <c r="HEP10" s="410"/>
      <c r="HEQ10" s="410"/>
      <c r="HER10" s="410"/>
      <c r="HES10" s="410"/>
      <c r="HET10" s="410"/>
      <c r="HEU10" s="410"/>
      <c r="HEV10" s="410"/>
      <c r="HEW10" s="410"/>
      <c r="HEX10" s="410"/>
      <c r="HEY10" s="410"/>
      <c r="HEZ10" s="410"/>
      <c r="HFA10" s="410"/>
      <c r="HFB10" s="410"/>
      <c r="HFC10" s="410"/>
      <c r="HFD10" s="410"/>
      <c r="HFE10" s="410"/>
      <c r="HFF10" s="410"/>
      <c r="HFG10" s="410"/>
      <c r="HFH10" s="410"/>
      <c r="HFI10" s="410"/>
      <c r="HFJ10" s="410"/>
      <c r="HFK10" s="410"/>
      <c r="HFL10" s="410"/>
      <c r="HFM10" s="410"/>
      <c r="HFN10" s="410"/>
      <c r="HFO10" s="410"/>
      <c r="HFP10" s="410"/>
      <c r="HFQ10" s="410"/>
      <c r="HFR10" s="410"/>
      <c r="HFS10" s="410"/>
      <c r="HFT10" s="410"/>
      <c r="HFU10" s="410"/>
      <c r="HFV10" s="410"/>
      <c r="HFW10" s="410"/>
      <c r="HFX10" s="410"/>
      <c r="HFY10" s="410"/>
      <c r="HFZ10" s="410"/>
      <c r="HGA10" s="410"/>
      <c r="HGB10" s="410"/>
      <c r="HGC10" s="410"/>
      <c r="HGD10" s="410"/>
      <c r="HGE10" s="410"/>
      <c r="HGF10" s="410"/>
      <c r="HGG10" s="410"/>
      <c r="HGH10" s="410"/>
      <c r="HGI10" s="410"/>
      <c r="HGJ10" s="410"/>
      <c r="HGK10" s="410"/>
      <c r="HGL10" s="410"/>
      <c r="HGM10" s="410"/>
      <c r="HGN10" s="410"/>
      <c r="HGO10" s="410"/>
      <c r="HGP10" s="410"/>
      <c r="HGQ10" s="410"/>
      <c r="HGR10" s="410"/>
      <c r="HGS10" s="410"/>
      <c r="HGT10" s="410"/>
      <c r="HGU10" s="410"/>
      <c r="HGV10" s="410"/>
      <c r="HGW10" s="410"/>
      <c r="HGX10" s="410"/>
      <c r="HGY10" s="410"/>
      <c r="HGZ10" s="410"/>
      <c r="HHA10" s="410"/>
      <c r="HHB10" s="410"/>
      <c r="HHC10" s="410"/>
      <c r="HHD10" s="410"/>
      <c r="HHE10" s="410"/>
      <c r="HHF10" s="410"/>
      <c r="HHG10" s="410"/>
      <c r="HHH10" s="410"/>
      <c r="HHI10" s="410"/>
      <c r="HHJ10" s="410"/>
      <c r="HHK10" s="410"/>
      <c r="HHL10" s="410"/>
      <c r="HHM10" s="410"/>
      <c r="HHN10" s="410"/>
      <c r="HHO10" s="410"/>
      <c r="HHP10" s="410"/>
      <c r="HHQ10" s="410"/>
      <c r="HHR10" s="410"/>
      <c r="HHS10" s="410"/>
      <c r="HHT10" s="410"/>
      <c r="HHU10" s="410"/>
      <c r="HHV10" s="410"/>
      <c r="HHW10" s="410"/>
      <c r="HHX10" s="410"/>
      <c r="HHY10" s="410"/>
      <c r="HHZ10" s="410"/>
      <c r="HIA10" s="410"/>
      <c r="HIB10" s="410"/>
      <c r="HIC10" s="410"/>
      <c r="HID10" s="410"/>
      <c r="HIE10" s="410"/>
      <c r="HIF10" s="410"/>
      <c r="HIG10" s="410"/>
      <c r="HIH10" s="410"/>
      <c r="HII10" s="410"/>
      <c r="HIJ10" s="410"/>
      <c r="HIK10" s="410"/>
      <c r="HIL10" s="410"/>
      <c r="HIM10" s="410"/>
      <c r="HIN10" s="410"/>
      <c r="HIO10" s="410"/>
      <c r="HIP10" s="410"/>
      <c r="HIQ10" s="410"/>
      <c r="HIR10" s="410"/>
      <c r="HIS10" s="410"/>
      <c r="HIT10" s="410"/>
      <c r="HIU10" s="410"/>
      <c r="HIV10" s="410"/>
      <c r="HIW10" s="410"/>
      <c r="HIX10" s="410"/>
      <c r="HIY10" s="410"/>
      <c r="HIZ10" s="410"/>
      <c r="HJA10" s="410"/>
      <c r="HJB10" s="410"/>
      <c r="HJC10" s="410"/>
      <c r="HJD10" s="410"/>
      <c r="HJE10" s="410"/>
      <c r="HJF10" s="410"/>
      <c r="HJG10" s="410"/>
      <c r="HJH10" s="410"/>
      <c r="HJI10" s="410"/>
      <c r="HJJ10" s="410"/>
      <c r="HJK10" s="410"/>
      <c r="HJL10" s="410"/>
      <c r="HJM10" s="410"/>
      <c r="HJN10" s="410"/>
      <c r="HJO10" s="410"/>
      <c r="HJP10" s="410"/>
      <c r="HJQ10" s="410"/>
      <c r="HJR10" s="410"/>
      <c r="HJS10" s="410"/>
      <c r="HJT10" s="410"/>
      <c r="HJU10" s="410"/>
      <c r="HJV10" s="410"/>
      <c r="HJW10" s="410"/>
      <c r="HJX10" s="410"/>
      <c r="HJY10" s="410"/>
      <c r="HJZ10" s="410"/>
      <c r="HKA10" s="410"/>
      <c r="HKB10" s="410"/>
      <c r="HKC10" s="410"/>
      <c r="HKD10" s="410"/>
      <c r="HKE10" s="410"/>
      <c r="HKF10" s="410"/>
      <c r="HKG10" s="410"/>
      <c r="HKH10" s="410"/>
      <c r="HKI10" s="410"/>
      <c r="HKJ10" s="410"/>
      <c r="HKK10" s="410"/>
      <c r="HKL10" s="410"/>
      <c r="HKM10" s="410"/>
      <c r="HKN10" s="410"/>
      <c r="HKO10" s="410"/>
      <c r="HKP10" s="410"/>
      <c r="HKQ10" s="410"/>
      <c r="HKR10" s="410"/>
      <c r="HKS10" s="410"/>
      <c r="HKT10" s="410"/>
      <c r="HKU10" s="410"/>
      <c r="HKV10" s="410"/>
      <c r="HKW10" s="410"/>
      <c r="HKX10" s="410"/>
      <c r="HKY10" s="410"/>
      <c r="HKZ10" s="410"/>
      <c r="HLA10" s="410"/>
      <c r="HLB10" s="410"/>
      <c r="HLC10" s="410"/>
      <c r="HLD10" s="410"/>
      <c r="HLE10" s="410"/>
      <c r="HLF10" s="410"/>
      <c r="HLG10" s="410"/>
      <c r="HLH10" s="410"/>
      <c r="HLI10" s="410"/>
      <c r="HLJ10" s="410"/>
      <c r="HLK10" s="410"/>
      <c r="HLL10" s="410"/>
      <c r="HLM10" s="410"/>
      <c r="HLN10" s="410"/>
      <c r="HLO10" s="410"/>
      <c r="HLP10" s="410"/>
      <c r="HLQ10" s="410"/>
      <c r="HLR10" s="410"/>
      <c r="HLS10" s="410"/>
      <c r="HLT10" s="410"/>
      <c r="HLU10" s="410"/>
      <c r="HLV10" s="410"/>
      <c r="HLW10" s="410"/>
      <c r="HLX10" s="410"/>
      <c r="HLY10" s="410"/>
      <c r="HLZ10" s="410"/>
      <c r="HMA10" s="410"/>
      <c r="HMB10" s="410"/>
      <c r="HMC10" s="410"/>
      <c r="HMD10" s="410"/>
      <c r="HME10" s="410"/>
      <c r="HMF10" s="410"/>
      <c r="HMG10" s="410"/>
      <c r="HMH10" s="410"/>
      <c r="HMI10" s="410"/>
      <c r="HMJ10" s="410"/>
      <c r="HMK10" s="410"/>
      <c r="HML10" s="410"/>
      <c r="HMM10" s="410"/>
      <c r="HMN10" s="410"/>
      <c r="HMO10" s="410"/>
      <c r="HMP10" s="410"/>
      <c r="HMQ10" s="410"/>
      <c r="HMR10" s="410"/>
      <c r="HMS10" s="410"/>
      <c r="HMT10" s="410"/>
      <c r="HMU10" s="410"/>
      <c r="HMV10" s="410"/>
      <c r="HMW10" s="410"/>
      <c r="HMX10" s="410"/>
      <c r="HMY10" s="410"/>
      <c r="HMZ10" s="410"/>
      <c r="HNA10" s="410"/>
      <c r="HNB10" s="410"/>
      <c r="HNC10" s="410"/>
      <c r="HND10" s="410"/>
      <c r="HNE10" s="410"/>
      <c r="HNF10" s="410"/>
      <c r="HNG10" s="410"/>
      <c r="HNH10" s="410"/>
      <c r="HNI10" s="410"/>
      <c r="HNJ10" s="410"/>
      <c r="HNK10" s="410"/>
      <c r="HNL10" s="410"/>
      <c r="HNM10" s="410"/>
      <c r="HNN10" s="410"/>
      <c r="HNO10" s="410"/>
      <c r="HNP10" s="410"/>
      <c r="HNQ10" s="410"/>
      <c r="HNR10" s="410"/>
      <c r="HNS10" s="410"/>
      <c r="HNT10" s="410"/>
      <c r="HNU10" s="410"/>
      <c r="HNV10" s="410"/>
      <c r="HNW10" s="410"/>
      <c r="HNX10" s="410"/>
      <c r="HNY10" s="410"/>
      <c r="HNZ10" s="410"/>
      <c r="HOA10" s="410"/>
      <c r="HOB10" s="410"/>
      <c r="HOC10" s="410"/>
      <c r="HOD10" s="410"/>
      <c r="HOE10" s="410"/>
      <c r="HOF10" s="410"/>
      <c r="HOG10" s="410"/>
      <c r="HOH10" s="410"/>
      <c r="HOI10" s="410"/>
      <c r="HOJ10" s="410"/>
      <c r="HOK10" s="410"/>
      <c r="HOL10" s="410"/>
      <c r="HOM10" s="410"/>
      <c r="HON10" s="410"/>
      <c r="HOO10" s="410"/>
      <c r="HOP10" s="410"/>
      <c r="HOQ10" s="410"/>
      <c r="HOR10" s="410"/>
      <c r="HOS10" s="410"/>
      <c r="HOT10" s="410"/>
      <c r="HOU10" s="410"/>
      <c r="HOV10" s="410"/>
      <c r="HOW10" s="410"/>
      <c r="HOX10" s="410"/>
      <c r="HOY10" s="410"/>
      <c r="HOZ10" s="410"/>
      <c r="HPA10" s="410"/>
      <c r="HPB10" s="410"/>
      <c r="HPC10" s="410"/>
      <c r="HPD10" s="410"/>
      <c r="HPE10" s="410"/>
      <c r="HPF10" s="410"/>
      <c r="HPG10" s="410"/>
      <c r="HPH10" s="410"/>
      <c r="HPI10" s="410"/>
      <c r="HPJ10" s="410"/>
      <c r="HPK10" s="410"/>
      <c r="HPL10" s="410"/>
      <c r="HPM10" s="410"/>
      <c r="HPN10" s="410"/>
      <c r="HPO10" s="410"/>
      <c r="HPP10" s="410"/>
      <c r="HPQ10" s="410"/>
      <c r="HPR10" s="410"/>
      <c r="HPS10" s="410"/>
      <c r="HPT10" s="410"/>
      <c r="HPU10" s="410"/>
      <c r="HPV10" s="410"/>
      <c r="HPW10" s="410"/>
      <c r="HPX10" s="410"/>
      <c r="HPY10" s="410"/>
      <c r="HPZ10" s="410"/>
      <c r="HQA10" s="410"/>
      <c r="HQB10" s="410"/>
      <c r="HQC10" s="410"/>
      <c r="HQD10" s="410"/>
      <c r="HQE10" s="410"/>
      <c r="HQF10" s="410"/>
      <c r="HQG10" s="410"/>
      <c r="HQH10" s="410"/>
      <c r="HQI10" s="410"/>
      <c r="HQJ10" s="410"/>
      <c r="HQK10" s="410"/>
      <c r="HQL10" s="410"/>
      <c r="HQM10" s="410"/>
      <c r="HQN10" s="410"/>
      <c r="HQO10" s="410"/>
      <c r="HQP10" s="410"/>
      <c r="HQQ10" s="410"/>
      <c r="HQR10" s="410"/>
      <c r="HQS10" s="410"/>
      <c r="HQT10" s="410"/>
      <c r="HQU10" s="410"/>
      <c r="HQV10" s="410"/>
      <c r="HQW10" s="410"/>
      <c r="HQX10" s="410"/>
      <c r="HQY10" s="410"/>
      <c r="HQZ10" s="410"/>
      <c r="HRA10" s="410"/>
      <c r="HRB10" s="410"/>
      <c r="HRC10" s="410"/>
      <c r="HRD10" s="410"/>
      <c r="HRE10" s="410"/>
      <c r="HRF10" s="410"/>
      <c r="HRG10" s="410"/>
      <c r="HRH10" s="410"/>
      <c r="HRI10" s="410"/>
      <c r="HRJ10" s="410"/>
      <c r="HRK10" s="410"/>
      <c r="HRL10" s="410"/>
      <c r="HRM10" s="410"/>
      <c r="HRN10" s="410"/>
      <c r="HRO10" s="410"/>
      <c r="HRP10" s="410"/>
      <c r="HRQ10" s="410"/>
      <c r="HRR10" s="410"/>
      <c r="HRS10" s="410"/>
      <c r="HRT10" s="410"/>
      <c r="HRU10" s="410"/>
      <c r="HRV10" s="410"/>
      <c r="HRW10" s="410"/>
      <c r="HRX10" s="410"/>
      <c r="HRY10" s="410"/>
      <c r="HRZ10" s="410"/>
      <c r="HSA10" s="410"/>
      <c r="HSB10" s="410"/>
      <c r="HSC10" s="410"/>
      <c r="HSD10" s="410"/>
      <c r="HSE10" s="410"/>
      <c r="HSF10" s="410"/>
      <c r="HSG10" s="410"/>
      <c r="HSH10" s="410"/>
      <c r="HSI10" s="410"/>
      <c r="HSJ10" s="410"/>
      <c r="HSK10" s="410"/>
      <c r="HSL10" s="410"/>
      <c r="HSM10" s="410"/>
      <c r="HSN10" s="410"/>
      <c r="HSO10" s="410"/>
      <c r="HSP10" s="410"/>
      <c r="HSQ10" s="410"/>
      <c r="HSR10" s="410"/>
      <c r="HSS10" s="410"/>
      <c r="HST10" s="410"/>
      <c r="HSU10" s="410"/>
      <c r="HSV10" s="410"/>
      <c r="HSW10" s="410"/>
      <c r="HSX10" s="410"/>
      <c r="HSY10" s="410"/>
      <c r="HSZ10" s="410"/>
      <c r="HTA10" s="410"/>
      <c r="HTB10" s="410"/>
      <c r="HTC10" s="410"/>
      <c r="HTD10" s="410"/>
      <c r="HTE10" s="410"/>
      <c r="HTF10" s="410"/>
      <c r="HTG10" s="410"/>
      <c r="HTH10" s="410"/>
      <c r="HTI10" s="410"/>
      <c r="HTJ10" s="410"/>
      <c r="HTK10" s="410"/>
      <c r="HTL10" s="410"/>
      <c r="HTM10" s="410"/>
      <c r="HTN10" s="410"/>
      <c r="HTO10" s="410"/>
      <c r="HTP10" s="410"/>
      <c r="HTQ10" s="410"/>
      <c r="HTR10" s="410"/>
      <c r="HTS10" s="410"/>
      <c r="HTT10" s="410"/>
      <c r="HTU10" s="410"/>
      <c r="HTV10" s="410"/>
      <c r="HTW10" s="410"/>
      <c r="HTX10" s="410"/>
      <c r="HTY10" s="410"/>
      <c r="HTZ10" s="410"/>
      <c r="HUA10" s="410"/>
      <c r="HUB10" s="410"/>
      <c r="HUC10" s="410"/>
      <c r="HUD10" s="410"/>
      <c r="HUE10" s="410"/>
      <c r="HUF10" s="410"/>
      <c r="HUG10" s="410"/>
      <c r="HUH10" s="410"/>
      <c r="HUI10" s="410"/>
      <c r="HUJ10" s="410"/>
      <c r="HUK10" s="410"/>
      <c r="HUL10" s="410"/>
      <c r="HUM10" s="410"/>
      <c r="HUN10" s="410"/>
      <c r="HUO10" s="410"/>
      <c r="HUP10" s="410"/>
      <c r="HUQ10" s="410"/>
      <c r="HUR10" s="410"/>
      <c r="HUS10" s="410"/>
      <c r="HUT10" s="410"/>
      <c r="HUU10" s="410"/>
      <c r="HUV10" s="410"/>
      <c r="HUW10" s="410"/>
      <c r="HUX10" s="410"/>
      <c r="HUY10" s="410"/>
      <c r="HUZ10" s="410"/>
      <c r="HVA10" s="410"/>
      <c r="HVB10" s="410"/>
      <c r="HVC10" s="410"/>
      <c r="HVD10" s="410"/>
      <c r="HVE10" s="410"/>
      <c r="HVF10" s="410"/>
      <c r="HVG10" s="410"/>
      <c r="HVH10" s="410"/>
      <c r="HVI10" s="410"/>
      <c r="HVJ10" s="410"/>
      <c r="HVK10" s="410"/>
      <c r="HVL10" s="410"/>
      <c r="HVM10" s="410"/>
      <c r="HVN10" s="410"/>
      <c r="HVO10" s="410"/>
      <c r="HVP10" s="410"/>
      <c r="HVQ10" s="410"/>
      <c r="HVR10" s="410"/>
      <c r="HVS10" s="410"/>
      <c r="HVT10" s="410"/>
      <c r="HVU10" s="410"/>
      <c r="HVV10" s="410"/>
      <c r="HVW10" s="410"/>
      <c r="HVX10" s="410"/>
      <c r="HVY10" s="410"/>
      <c r="HVZ10" s="410"/>
      <c r="HWA10" s="410"/>
      <c r="HWB10" s="410"/>
      <c r="HWC10" s="410"/>
      <c r="HWD10" s="410"/>
      <c r="HWE10" s="410"/>
      <c r="HWF10" s="410"/>
      <c r="HWG10" s="410"/>
      <c r="HWH10" s="410"/>
      <c r="HWI10" s="410"/>
      <c r="HWJ10" s="410"/>
      <c r="HWK10" s="410"/>
      <c r="HWL10" s="410"/>
      <c r="HWM10" s="410"/>
      <c r="HWN10" s="410"/>
      <c r="HWO10" s="410"/>
      <c r="HWP10" s="410"/>
      <c r="HWQ10" s="410"/>
      <c r="HWR10" s="410"/>
      <c r="HWS10" s="410"/>
      <c r="HWT10" s="410"/>
      <c r="HWU10" s="410"/>
      <c r="HWV10" s="410"/>
      <c r="HWW10" s="410"/>
      <c r="HWX10" s="410"/>
      <c r="HWY10" s="410"/>
      <c r="HWZ10" s="410"/>
      <c r="HXA10" s="410"/>
      <c r="HXB10" s="410"/>
      <c r="HXC10" s="410"/>
      <c r="HXD10" s="410"/>
      <c r="HXE10" s="410"/>
      <c r="HXF10" s="410"/>
      <c r="HXG10" s="410"/>
      <c r="HXH10" s="410"/>
      <c r="HXI10" s="410"/>
      <c r="HXJ10" s="410"/>
      <c r="HXK10" s="410"/>
      <c r="HXL10" s="410"/>
      <c r="HXM10" s="410"/>
      <c r="HXN10" s="410"/>
      <c r="HXO10" s="410"/>
      <c r="HXP10" s="410"/>
      <c r="HXQ10" s="410"/>
      <c r="HXR10" s="410"/>
      <c r="HXS10" s="410"/>
      <c r="HXT10" s="410"/>
      <c r="HXU10" s="410"/>
      <c r="HXV10" s="410"/>
      <c r="HXW10" s="410"/>
      <c r="HXX10" s="410"/>
      <c r="HXY10" s="410"/>
      <c r="HXZ10" s="410"/>
      <c r="HYA10" s="410"/>
      <c r="HYB10" s="410"/>
      <c r="HYC10" s="410"/>
      <c r="HYD10" s="410"/>
      <c r="HYE10" s="410"/>
      <c r="HYF10" s="410"/>
      <c r="HYG10" s="410"/>
      <c r="HYH10" s="410"/>
      <c r="HYI10" s="410"/>
      <c r="HYJ10" s="410"/>
      <c r="HYK10" s="410"/>
      <c r="HYL10" s="410"/>
      <c r="HYM10" s="410"/>
      <c r="HYN10" s="410"/>
      <c r="HYO10" s="410"/>
      <c r="HYP10" s="410"/>
      <c r="HYQ10" s="410"/>
      <c r="HYR10" s="410"/>
      <c r="HYS10" s="410"/>
      <c r="HYT10" s="410"/>
      <c r="HYU10" s="410"/>
      <c r="HYV10" s="410"/>
      <c r="HYW10" s="410"/>
      <c r="HYX10" s="410"/>
      <c r="HYY10" s="410"/>
      <c r="HYZ10" s="410"/>
      <c r="HZA10" s="410"/>
      <c r="HZB10" s="410"/>
      <c r="HZC10" s="410"/>
      <c r="HZD10" s="410"/>
      <c r="HZE10" s="410"/>
      <c r="HZF10" s="410"/>
      <c r="HZG10" s="410"/>
      <c r="HZH10" s="410"/>
      <c r="HZI10" s="410"/>
      <c r="HZJ10" s="410"/>
      <c r="HZK10" s="410"/>
      <c r="HZL10" s="410"/>
      <c r="HZM10" s="410"/>
      <c r="HZN10" s="410"/>
      <c r="HZO10" s="410"/>
      <c r="HZP10" s="410"/>
      <c r="HZQ10" s="410"/>
      <c r="HZR10" s="410"/>
      <c r="HZS10" s="410"/>
      <c r="HZT10" s="410"/>
      <c r="HZU10" s="410"/>
      <c r="HZV10" s="410"/>
      <c r="HZW10" s="410"/>
      <c r="HZX10" s="410"/>
      <c r="HZY10" s="410"/>
      <c r="HZZ10" s="410"/>
      <c r="IAA10" s="410"/>
      <c r="IAB10" s="410"/>
      <c r="IAC10" s="410"/>
      <c r="IAD10" s="410"/>
      <c r="IAE10" s="410"/>
      <c r="IAF10" s="410"/>
      <c r="IAG10" s="410"/>
      <c r="IAH10" s="410"/>
      <c r="IAI10" s="410"/>
      <c r="IAJ10" s="410"/>
      <c r="IAK10" s="410"/>
      <c r="IAL10" s="410"/>
      <c r="IAM10" s="410"/>
      <c r="IAN10" s="410"/>
      <c r="IAO10" s="410"/>
      <c r="IAP10" s="410"/>
      <c r="IAQ10" s="410"/>
      <c r="IAR10" s="410"/>
      <c r="IAS10" s="410"/>
      <c r="IAT10" s="410"/>
      <c r="IAU10" s="410"/>
      <c r="IAV10" s="410"/>
      <c r="IAW10" s="410"/>
      <c r="IAX10" s="410"/>
      <c r="IAY10" s="410"/>
      <c r="IAZ10" s="410"/>
      <c r="IBA10" s="410"/>
      <c r="IBB10" s="410"/>
      <c r="IBC10" s="410"/>
      <c r="IBD10" s="410"/>
      <c r="IBE10" s="410"/>
      <c r="IBF10" s="410"/>
      <c r="IBG10" s="410"/>
      <c r="IBH10" s="410"/>
      <c r="IBI10" s="410"/>
      <c r="IBJ10" s="410"/>
      <c r="IBK10" s="410"/>
      <c r="IBL10" s="410"/>
      <c r="IBM10" s="410"/>
      <c r="IBN10" s="410"/>
      <c r="IBO10" s="410"/>
      <c r="IBP10" s="410"/>
      <c r="IBQ10" s="410"/>
      <c r="IBR10" s="410"/>
      <c r="IBS10" s="410"/>
      <c r="IBT10" s="410"/>
      <c r="IBU10" s="410"/>
      <c r="IBV10" s="410"/>
      <c r="IBW10" s="410"/>
      <c r="IBX10" s="410"/>
      <c r="IBY10" s="410"/>
      <c r="IBZ10" s="410"/>
      <c r="ICA10" s="410"/>
      <c r="ICB10" s="410"/>
      <c r="ICC10" s="410"/>
      <c r="ICD10" s="410"/>
      <c r="ICE10" s="410"/>
      <c r="ICF10" s="410"/>
      <c r="ICG10" s="410"/>
      <c r="ICH10" s="410"/>
      <c r="ICI10" s="410"/>
      <c r="ICJ10" s="410"/>
      <c r="ICK10" s="410"/>
      <c r="ICL10" s="410"/>
      <c r="ICM10" s="410"/>
      <c r="ICN10" s="410"/>
      <c r="ICO10" s="410"/>
      <c r="ICP10" s="410"/>
      <c r="ICQ10" s="410"/>
      <c r="ICR10" s="410"/>
      <c r="ICS10" s="410"/>
      <c r="ICT10" s="410"/>
      <c r="ICU10" s="410"/>
      <c r="ICV10" s="410"/>
      <c r="ICW10" s="410"/>
      <c r="ICX10" s="410"/>
      <c r="ICY10" s="410"/>
      <c r="ICZ10" s="410"/>
      <c r="IDA10" s="410"/>
      <c r="IDB10" s="410"/>
      <c r="IDC10" s="410"/>
      <c r="IDD10" s="410"/>
      <c r="IDE10" s="410"/>
      <c r="IDF10" s="410"/>
      <c r="IDG10" s="410"/>
      <c r="IDH10" s="410"/>
      <c r="IDI10" s="410"/>
      <c r="IDJ10" s="410"/>
      <c r="IDK10" s="410"/>
      <c r="IDL10" s="410"/>
      <c r="IDM10" s="410"/>
      <c r="IDN10" s="410"/>
      <c r="IDO10" s="410"/>
      <c r="IDP10" s="410"/>
      <c r="IDQ10" s="410"/>
      <c r="IDR10" s="410"/>
      <c r="IDS10" s="410"/>
      <c r="IDT10" s="410"/>
      <c r="IDU10" s="410"/>
      <c r="IDV10" s="410"/>
      <c r="IDW10" s="410"/>
      <c r="IDX10" s="410"/>
      <c r="IDY10" s="410"/>
      <c r="IDZ10" s="410"/>
      <c r="IEA10" s="410"/>
      <c r="IEB10" s="410"/>
      <c r="IEC10" s="410"/>
      <c r="IED10" s="410"/>
      <c r="IEE10" s="410"/>
      <c r="IEF10" s="410"/>
      <c r="IEG10" s="410"/>
      <c r="IEH10" s="410"/>
      <c r="IEI10" s="410"/>
      <c r="IEJ10" s="410"/>
      <c r="IEK10" s="410"/>
      <c r="IEL10" s="410"/>
      <c r="IEM10" s="410"/>
      <c r="IEN10" s="410"/>
      <c r="IEO10" s="410"/>
      <c r="IEP10" s="410"/>
      <c r="IEQ10" s="410"/>
      <c r="IER10" s="410"/>
      <c r="IES10" s="410"/>
      <c r="IET10" s="410"/>
      <c r="IEU10" s="410"/>
      <c r="IEV10" s="410"/>
      <c r="IEW10" s="410"/>
      <c r="IEX10" s="410"/>
      <c r="IEY10" s="410"/>
      <c r="IEZ10" s="410"/>
      <c r="IFA10" s="410"/>
      <c r="IFB10" s="410"/>
      <c r="IFC10" s="410"/>
      <c r="IFD10" s="410"/>
      <c r="IFE10" s="410"/>
      <c r="IFF10" s="410"/>
      <c r="IFG10" s="410"/>
      <c r="IFH10" s="410"/>
      <c r="IFI10" s="410"/>
      <c r="IFJ10" s="410"/>
      <c r="IFK10" s="410"/>
      <c r="IFL10" s="410"/>
      <c r="IFM10" s="410"/>
      <c r="IFN10" s="410"/>
      <c r="IFO10" s="410"/>
      <c r="IFP10" s="410"/>
      <c r="IFQ10" s="410"/>
      <c r="IFR10" s="410"/>
      <c r="IFS10" s="410"/>
      <c r="IFT10" s="410"/>
      <c r="IFU10" s="410"/>
      <c r="IFV10" s="410"/>
      <c r="IFW10" s="410"/>
      <c r="IFX10" s="410"/>
      <c r="IFY10" s="410"/>
      <c r="IFZ10" s="410"/>
      <c r="IGA10" s="410"/>
      <c r="IGB10" s="410"/>
      <c r="IGC10" s="410"/>
      <c r="IGD10" s="410"/>
      <c r="IGE10" s="410"/>
      <c r="IGF10" s="410"/>
      <c r="IGG10" s="410"/>
      <c r="IGH10" s="410"/>
      <c r="IGI10" s="410"/>
      <c r="IGJ10" s="410"/>
      <c r="IGK10" s="410"/>
      <c r="IGL10" s="410"/>
      <c r="IGM10" s="410"/>
      <c r="IGN10" s="410"/>
      <c r="IGO10" s="410"/>
      <c r="IGP10" s="410"/>
      <c r="IGQ10" s="410"/>
      <c r="IGR10" s="410"/>
      <c r="IGS10" s="410"/>
      <c r="IGT10" s="410"/>
      <c r="IGU10" s="410"/>
      <c r="IGV10" s="410"/>
      <c r="IGW10" s="410"/>
      <c r="IGX10" s="410"/>
      <c r="IGY10" s="410"/>
      <c r="IGZ10" s="410"/>
      <c r="IHA10" s="410"/>
      <c r="IHB10" s="410"/>
      <c r="IHC10" s="410"/>
      <c r="IHD10" s="410"/>
      <c r="IHE10" s="410"/>
      <c r="IHF10" s="410"/>
      <c r="IHG10" s="410"/>
      <c r="IHH10" s="410"/>
      <c r="IHI10" s="410"/>
      <c r="IHJ10" s="410"/>
      <c r="IHK10" s="410"/>
      <c r="IHL10" s="410"/>
      <c r="IHM10" s="410"/>
      <c r="IHN10" s="410"/>
      <c r="IHO10" s="410"/>
      <c r="IHP10" s="410"/>
      <c r="IHQ10" s="410"/>
      <c r="IHR10" s="410"/>
      <c r="IHS10" s="410"/>
      <c r="IHT10" s="410"/>
      <c r="IHU10" s="410"/>
      <c r="IHV10" s="410"/>
      <c r="IHW10" s="410"/>
      <c r="IHX10" s="410"/>
      <c r="IHY10" s="410"/>
      <c r="IHZ10" s="410"/>
      <c r="IIA10" s="410"/>
      <c r="IIB10" s="410"/>
      <c r="IIC10" s="410"/>
      <c r="IID10" s="410"/>
      <c r="IIE10" s="410"/>
      <c r="IIF10" s="410"/>
      <c r="IIG10" s="410"/>
      <c r="IIH10" s="410"/>
      <c r="III10" s="410"/>
      <c r="IIJ10" s="410"/>
      <c r="IIK10" s="410"/>
      <c r="IIL10" s="410"/>
      <c r="IIM10" s="410"/>
      <c r="IIN10" s="410"/>
      <c r="IIO10" s="410"/>
      <c r="IIP10" s="410"/>
      <c r="IIQ10" s="410"/>
      <c r="IIR10" s="410"/>
      <c r="IIS10" s="410"/>
      <c r="IIT10" s="410"/>
      <c r="IIU10" s="410"/>
      <c r="IIV10" s="410"/>
      <c r="IIW10" s="410"/>
      <c r="IIX10" s="410"/>
      <c r="IIY10" s="410"/>
      <c r="IIZ10" s="410"/>
      <c r="IJA10" s="410"/>
      <c r="IJB10" s="410"/>
      <c r="IJC10" s="410"/>
      <c r="IJD10" s="410"/>
      <c r="IJE10" s="410"/>
      <c r="IJF10" s="410"/>
      <c r="IJG10" s="410"/>
      <c r="IJH10" s="410"/>
      <c r="IJI10" s="410"/>
      <c r="IJJ10" s="410"/>
      <c r="IJK10" s="410"/>
      <c r="IJL10" s="410"/>
      <c r="IJM10" s="410"/>
      <c r="IJN10" s="410"/>
      <c r="IJO10" s="410"/>
      <c r="IJP10" s="410"/>
      <c r="IJQ10" s="410"/>
      <c r="IJR10" s="410"/>
      <c r="IJS10" s="410"/>
      <c r="IJT10" s="410"/>
      <c r="IJU10" s="410"/>
      <c r="IJV10" s="410"/>
      <c r="IJW10" s="410"/>
      <c r="IJX10" s="410"/>
      <c r="IJY10" s="410"/>
      <c r="IJZ10" s="410"/>
      <c r="IKA10" s="410"/>
      <c r="IKB10" s="410"/>
      <c r="IKC10" s="410"/>
      <c r="IKD10" s="410"/>
      <c r="IKE10" s="410"/>
      <c r="IKF10" s="410"/>
      <c r="IKG10" s="410"/>
      <c r="IKH10" s="410"/>
      <c r="IKI10" s="410"/>
      <c r="IKJ10" s="410"/>
      <c r="IKK10" s="410"/>
      <c r="IKL10" s="410"/>
      <c r="IKM10" s="410"/>
      <c r="IKN10" s="410"/>
      <c r="IKO10" s="410"/>
      <c r="IKP10" s="410"/>
      <c r="IKQ10" s="410"/>
      <c r="IKR10" s="410"/>
      <c r="IKS10" s="410"/>
      <c r="IKT10" s="410"/>
      <c r="IKU10" s="410"/>
      <c r="IKV10" s="410"/>
      <c r="IKW10" s="410"/>
      <c r="IKX10" s="410"/>
      <c r="IKY10" s="410"/>
      <c r="IKZ10" s="410"/>
      <c r="ILA10" s="410"/>
      <c r="ILB10" s="410"/>
      <c r="ILC10" s="410"/>
      <c r="ILD10" s="410"/>
      <c r="ILE10" s="410"/>
      <c r="ILF10" s="410"/>
      <c r="ILG10" s="410"/>
      <c r="ILH10" s="410"/>
      <c r="ILI10" s="410"/>
      <c r="ILJ10" s="410"/>
      <c r="ILK10" s="410"/>
      <c r="ILL10" s="410"/>
      <c r="ILM10" s="410"/>
      <c r="ILN10" s="410"/>
      <c r="ILO10" s="410"/>
      <c r="ILP10" s="410"/>
      <c r="ILQ10" s="410"/>
      <c r="ILR10" s="410"/>
      <c r="ILS10" s="410"/>
      <c r="ILT10" s="410"/>
      <c r="ILU10" s="410"/>
      <c r="ILV10" s="410"/>
      <c r="ILW10" s="410"/>
      <c r="ILX10" s="410"/>
      <c r="ILY10" s="410"/>
      <c r="ILZ10" s="410"/>
      <c r="IMA10" s="410"/>
      <c r="IMB10" s="410"/>
      <c r="IMC10" s="410"/>
      <c r="IMD10" s="410"/>
      <c r="IME10" s="410"/>
      <c r="IMF10" s="410"/>
      <c r="IMG10" s="410"/>
      <c r="IMH10" s="410"/>
      <c r="IMI10" s="410"/>
      <c r="IMJ10" s="410"/>
      <c r="IMK10" s="410"/>
      <c r="IML10" s="410"/>
      <c r="IMM10" s="410"/>
      <c r="IMN10" s="410"/>
      <c r="IMO10" s="410"/>
      <c r="IMP10" s="410"/>
      <c r="IMQ10" s="410"/>
      <c r="IMR10" s="410"/>
      <c r="IMS10" s="410"/>
      <c r="IMT10" s="410"/>
      <c r="IMU10" s="410"/>
      <c r="IMV10" s="410"/>
      <c r="IMW10" s="410"/>
      <c r="IMX10" s="410"/>
      <c r="IMY10" s="410"/>
      <c r="IMZ10" s="410"/>
      <c r="INA10" s="410"/>
      <c r="INB10" s="410"/>
      <c r="INC10" s="410"/>
      <c r="IND10" s="410"/>
      <c r="INE10" s="410"/>
      <c r="INF10" s="410"/>
      <c r="ING10" s="410"/>
      <c r="INH10" s="410"/>
      <c r="INI10" s="410"/>
      <c r="INJ10" s="410"/>
      <c r="INK10" s="410"/>
      <c r="INL10" s="410"/>
      <c r="INM10" s="410"/>
      <c r="INN10" s="410"/>
      <c r="INO10" s="410"/>
      <c r="INP10" s="410"/>
      <c r="INQ10" s="410"/>
      <c r="INR10" s="410"/>
      <c r="INS10" s="410"/>
      <c r="INT10" s="410"/>
      <c r="INU10" s="410"/>
      <c r="INV10" s="410"/>
      <c r="INW10" s="410"/>
      <c r="INX10" s="410"/>
      <c r="INY10" s="410"/>
      <c r="INZ10" s="410"/>
      <c r="IOA10" s="410"/>
      <c r="IOB10" s="410"/>
      <c r="IOC10" s="410"/>
      <c r="IOD10" s="410"/>
      <c r="IOE10" s="410"/>
      <c r="IOF10" s="410"/>
      <c r="IOG10" s="410"/>
      <c r="IOH10" s="410"/>
      <c r="IOI10" s="410"/>
      <c r="IOJ10" s="410"/>
      <c r="IOK10" s="410"/>
      <c r="IOL10" s="410"/>
      <c r="IOM10" s="410"/>
      <c r="ION10" s="410"/>
      <c r="IOO10" s="410"/>
      <c r="IOP10" s="410"/>
      <c r="IOQ10" s="410"/>
      <c r="IOR10" s="410"/>
      <c r="IOS10" s="410"/>
      <c r="IOT10" s="410"/>
      <c r="IOU10" s="410"/>
      <c r="IOV10" s="410"/>
      <c r="IOW10" s="410"/>
      <c r="IOX10" s="410"/>
      <c r="IOY10" s="410"/>
      <c r="IOZ10" s="410"/>
      <c r="IPA10" s="410"/>
      <c r="IPB10" s="410"/>
      <c r="IPC10" s="410"/>
      <c r="IPD10" s="410"/>
      <c r="IPE10" s="410"/>
      <c r="IPF10" s="410"/>
      <c r="IPG10" s="410"/>
      <c r="IPH10" s="410"/>
      <c r="IPI10" s="410"/>
      <c r="IPJ10" s="410"/>
      <c r="IPK10" s="410"/>
      <c r="IPL10" s="410"/>
      <c r="IPM10" s="410"/>
      <c r="IPN10" s="410"/>
      <c r="IPO10" s="410"/>
      <c r="IPP10" s="410"/>
      <c r="IPQ10" s="410"/>
      <c r="IPR10" s="410"/>
      <c r="IPS10" s="410"/>
      <c r="IPT10" s="410"/>
      <c r="IPU10" s="410"/>
      <c r="IPV10" s="410"/>
      <c r="IPW10" s="410"/>
      <c r="IPX10" s="410"/>
      <c r="IPY10" s="410"/>
      <c r="IPZ10" s="410"/>
      <c r="IQA10" s="410"/>
      <c r="IQB10" s="410"/>
      <c r="IQC10" s="410"/>
      <c r="IQD10" s="410"/>
      <c r="IQE10" s="410"/>
      <c r="IQF10" s="410"/>
      <c r="IQG10" s="410"/>
      <c r="IQH10" s="410"/>
      <c r="IQI10" s="410"/>
      <c r="IQJ10" s="410"/>
      <c r="IQK10" s="410"/>
      <c r="IQL10" s="410"/>
      <c r="IQM10" s="410"/>
      <c r="IQN10" s="410"/>
      <c r="IQO10" s="410"/>
      <c r="IQP10" s="410"/>
      <c r="IQQ10" s="410"/>
      <c r="IQR10" s="410"/>
      <c r="IQS10" s="410"/>
      <c r="IQT10" s="410"/>
      <c r="IQU10" s="410"/>
      <c r="IQV10" s="410"/>
      <c r="IQW10" s="410"/>
      <c r="IQX10" s="410"/>
      <c r="IQY10" s="410"/>
      <c r="IQZ10" s="410"/>
      <c r="IRA10" s="410"/>
      <c r="IRB10" s="410"/>
      <c r="IRC10" s="410"/>
      <c r="IRD10" s="410"/>
      <c r="IRE10" s="410"/>
      <c r="IRF10" s="410"/>
      <c r="IRG10" s="410"/>
      <c r="IRH10" s="410"/>
      <c r="IRI10" s="410"/>
      <c r="IRJ10" s="410"/>
      <c r="IRK10" s="410"/>
      <c r="IRL10" s="410"/>
      <c r="IRM10" s="410"/>
      <c r="IRN10" s="410"/>
      <c r="IRO10" s="410"/>
      <c r="IRP10" s="410"/>
      <c r="IRQ10" s="410"/>
      <c r="IRR10" s="410"/>
      <c r="IRS10" s="410"/>
      <c r="IRT10" s="410"/>
      <c r="IRU10" s="410"/>
      <c r="IRV10" s="410"/>
      <c r="IRW10" s="410"/>
      <c r="IRX10" s="410"/>
      <c r="IRY10" s="410"/>
      <c r="IRZ10" s="410"/>
      <c r="ISA10" s="410"/>
      <c r="ISB10" s="410"/>
      <c r="ISC10" s="410"/>
      <c r="ISD10" s="410"/>
      <c r="ISE10" s="410"/>
      <c r="ISF10" s="410"/>
      <c r="ISG10" s="410"/>
      <c r="ISH10" s="410"/>
      <c r="ISI10" s="410"/>
      <c r="ISJ10" s="410"/>
      <c r="ISK10" s="410"/>
      <c r="ISL10" s="410"/>
      <c r="ISM10" s="410"/>
      <c r="ISN10" s="410"/>
      <c r="ISO10" s="410"/>
      <c r="ISP10" s="410"/>
      <c r="ISQ10" s="410"/>
      <c r="ISR10" s="410"/>
      <c r="ISS10" s="410"/>
      <c r="IST10" s="410"/>
      <c r="ISU10" s="410"/>
      <c r="ISV10" s="410"/>
      <c r="ISW10" s="410"/>
      <c r="ISX10" s="410"/>
      <c r="ISY10" s="410"/>
      <c r="ISZ10" s="410"/>
      <c r="ITA10" s="410"/>
      <c r="ITB10" s="410"/>
      <c r="ITC10" s="410"/>
      <c r="ITD10" s="410"/>
      <c r="ITE10" s="410"/>
      <c r="ITF10" s="410"/>
      <c r="ITG10" s="410"/>
      <c r="ITH10" s="410"/>
      <c r="ITI10" s="410"/>
      <c r="ITJ10" s="410"/>
      <c r="ITK10" s="410"/>
      <c r="ITL10" s="410"/>
      <c r="ITM10" s="410"/>
      <c r="ITN10" s="410"/>
      <c r="ITO10" s="410"/>
      <c r="ITP10" s="410"/>
      <c r="ITQ10" s="410"/>
      <c r="ITR10" s="410"/>
      <c r="ITS10" s="410"/>
      <c r="ITT10" s="410"/>
      <c r="ITU10" s="410"/>
      <c r="ITV10" s="410"/>
      <c r="ITW10" s="410"/>
      <c r="ITX10" s="410"/>
      <c r="ITY10" s="410"/>
      <c r="ITZ10" s="410"/>
      <c r="IUA10" s="410"/>
      <c r="IUB10" s="410"/>
      <c r="IUC10" s="410"/>
      <c r="IUD10" s="410"/>
      <c r="IUE10" s="410"/>
      <c r="IUF10" s="410"/>
      <c r="IUG10" s="410"/>
      <c r="IUH10" s="410"/>
      <c r="IUI10" s="410"/>
      <c r="IUJ10" s="410"/>
      <c r="IUK10" s="410"/>
      <c r="IUL10" s="410"/>
      <c r="IUM10" s="410"/>
      <c r="IUN10" s="410"/>
      <c r="IUO10" s="410"/>
      <c r="IUP10" s="410"/>
      <c r="IUQ10" s="410"/>
      <c r="IUR10" s="410"/>
      <c r="IUS10" s="410"/>
      <c r="IUT10" s="410"/>
      <c r="IUU10" s="410"/>
      <c r="IUV10" s="410"/>
      <c r="IUW10" s="410"/>
      <c r="IUX10" s="410"/>
      <c r="IUY10" s="410"/>
      <c r="IUZ10" s="410"/>
      <c r="IVA10" s="410"/>
      <c r="IVB10" s="410"/>
      <c r="IVC10" s="410"/>
      <c r="IVD10" s="410"/>
      <c r="IVE10" s="410"/>
      <c r="IVF10" s="410"/>
      <c r="IVG10" s="410"/>
      <c r="IVH10" s="410"/>
      <c r="IVI10" s="410"/>
      <c r="IVJ10" s="410"/>
      <c r="IVK10" s="410"/>
      <c r="IVL10" s="410"/>
      <c r="IVM10" s="410"/>
      <c r="IVN10" s="410"/>
      <c r="IVO10" s="410"/>
      <c r="IVP10" s="410"/>
      <c r="IVQ10" s="410"/>
      <c r="IVR10" s="410"/>
      <c r="IVS10" s="410"/>
      <c r="IVT10" s="410"/>
      <c r="IVU10" s="410"/>
      <c r="IVV10" s="410"/>
      <c r="IVW10" s="410"/>
      <c r="IVX10" s="410"/>
      <c r="IVY10" s="410"/>
      <c r="IVZ10" s="410"/>
      <c r="IWA10" s="410"/>
      <c r="IWB10" s="410"/>
      <c r="IWC10" s="410"/>
      <c r="IWD10" s="410"/>
      <c r="IWE10" s="410"/>
      <c r="IWF10" s="410"/>
      <c r="IWG10" s="410"/>
      <c r="IWH10" s="410"/>
      <c r="IWI10" s="410"/>
      <c r="IWJ10" s="410"/>
      <c r="IWK10" s="410"/>
      <c r="IWL10" s="410"/>
      <c r="IWM10" s="410"/>
      <c r="IWN10" s="410"/>
      <c r="IWO10" s="410"/>
      <c r="IWP10" s="410"/>
      <c r="IWQ10" s="410"/>
      <c r="IWR10" s="410"/>
      <c r="IWS10" s="410"/>
      <c r="IWT10" s="410"/>
      <c r="IWU10" s="410"/>
      <c r="IWV10" s="410"/>
      <c r="IWW10" s="410"/>
      <c r="IWX10" s="410"/>
      <c r="IWY10" s="410"/>
      <c r="IWZ10" s="410"/>
      <c r="IXA10" s="410"/>
      <c r="IXB10" s="410"/>
      <c r="IXC10" s="410"/>
      <c r="IXD10" s="410"/>
      <c r="IXE10" s="410"/>
      <c r="IXF10" s="410"/>
      <c r="IXG10" s="410"/>
      <c r="IXH10" s="410"/>
      <c r="IXI10" s="410"/>
      <c r="IXJ10" s="410"/>
      <c r="IXK10" s="410"/>
      <c r="IXL10" s="410"/>
      <c r="IXM10" s="410"/>
      <c r="IXN10" s="410"/>
      <c r="IXO10" s="410"/>
      <c r="IXP10" s="410"/>
      <c r="IXQ10" s="410"/>
      <c r="IXR10" s="410"/>
      <c r="IXS10" s="410"/>
      <c r="IXT10" s="410"/>
      <c r="IXU10" s="410"/>
      <c r="IXV10" s="410"/>
      <c r="IXW10" s="410"/>
      <c r="IXX10" s="410"/>
      <c r="IXY10" s="410"/>
      <c r="IXZ10" s="410"/>
      <c r="IYA10" s="410"/>
      <c r="IYB10" s="410"/>
      <c r="IYC10" s="410"/>
      <c r="IYD10" s="410"/>
      <c r="IYE10" s="410"/>
      <c r="IYF10" s="410"/>
      <c r="IYG10" s="410"/>
      <c r="IYH10" s="410"/>
      <c r="IYI10" s="410"/>
      <c r="IYJ10" s="410"/>
      <c r="IYK10" s="410"/>
      <c r="IYL10" s="410"/>
      <c r="IYM10" s="410"/>
      <c r="IYN10" s="410"/>
      <c r="IYO10" s="410"/>
      <c r="IYP10" s="410"/>
      <c r="IYQ10" s="410"/>
      <c r="IYR10" s="410"/>
      <c r="IYS10" s="410"/>
      <c r="IYT10" s="410"/>
      <c r="IYU10" s="410"/>
      <c r="IYV10" s="410"/>
      <c r="IYW10" s="410"/>
      <c r="IYX10" s="410"/>
      <c r="IYY10" s="410"/>
      <c r="IYZ10" s="410"/>
      <c r="IZA10" s="410"/>
      <c r="IZB10" s="410"/>
      <c r="IZC10" s="410"/>
      <c r="IZD10" s="410"/>
      <c r="IZE10" s="410"/>
      <c r="IZF10" s="410"/>
      <c r="IZG10" s="410"/>
      <c r="IZH10" s="410"/>
      <c r="IZI10" s="410"/>
      <c r="IZJ10" s="410"/>
      <c r="IZK10" s="410"/>
      <c r="IZL10" s="410"/>
      <c r="IZM10" s="410"/>
      <c r="IZN10" s="410"/>
      <c r="IZO10" s="410"/>
      <c r="IZP10" s="410"/>
      <c r="IZQ10" s="410"/>
      <c r="IZR10" s="410"/>
      <c r="IZS10" s="410"/>
      <c r="IZT10" s="410"/>
      <c r="IZU10" s="410"/>
      <c r="IZV10" s="410"/>
      <c r="IZW10" s="410"/>
      <c r="IZX10" s="410"/>
      <c r="IZY10" s="410"/>
      <c r="IZZ10" s="410"/>
      <c r="JAA10" s="410"/>
      <c r="JAB10" s="410"/>
      <c r="JAC10" s="410"/>
      <c r="JAD10" s="410"/>
      <c r="JAE10" s="410"/>
      <c r="JAF10" s="410"/>
      <c r="JAG10" s="410"/>
      <c r="JAH10" s="410"/>
      <c r="JAI10" s="410"/>
      <c r="JAJ10" s="410"/>
      <c r="JAK10" s="410"/>
      <c r="JAL10" s="410"/>
      <c r="JAM10" s="410"/>
      <c r="JAN10" s="410"/>
      <c r="JAO10" s="410"/>
      <c r="JAP10" s="410"/>
      <c r="JAQ10" s="410"/>
      <c r="JAR10" s="410"/>
      <c r="JAS10" s="410"/>
      <c r="JAT10" s="410"/>
      <c r="JAU10" s="410"/>
      <c r="JAV10" s="410"/>
      <c r="JAW10" s="410"/>
      <c r="JAX10" s="410"/>
      <c r="JAY10" s="410"/>
      <c r="JAZ10" s="410"/>
      <c r="JBA10" s="410"/>
      <c r="JBB10" s="410"/>
      <c r="JBC10" s="410"/>
      <c r="JBD10" s="410"/>
      <c r="JBE10" s="410"/>
      <c r="JBF10" s="410"/>
      <c r="JBG10" s="410"/>
      <c r="JBH10" s="410"/>
      <c r="JBI10" s="410"/>
      <c r="JBJ10" s="410"/>
      <c r="JBK10" s="410"/>
      <c r="JBL10" s="410"/>
      <c r="JBM10" s="410"/>
      <c r="JBN10" s="410"/>
      <c r="JBO10" s="410"/>
      <c r="JBP10" s="410"/>
      <c r="JBQ10" s="410"/>
      <c r="JBR10" s="410"/>
      <c r="JBS10" s="410"/>
      <c r="JBT10" s="410"/>
      <c r="JBU10" s="410"/>
      <c r="JBV10" s="410"/>
      <c r="JBW10" s="410"/>
      <c r="JBX10" s="410"/>
      <c r="JBY10" s="410"/>
      <c r="JBZ10" s="410"/>
      <c r="JCA10" s="410"/>
      <c r="JCB10" s="410"/>
      <c r="JCC10" s="410"/>
      <c r="JCD10" s="410"/>
      <c r="JCE10" s="410"/>
      <c r="JCF10" s="410"/>
      <c r="JCG10" s="410"/>
      <c r="JCH10" s="410"/>
      <c r="JCI10" s="410"/>
      <c r="JCJ10" s="410"/>
      <c r="JCK10" s="410"/>
      <c r="JCL10" s="410"/>
      <c r="JCM10" s="410"/>
      <c r="JCN10" s="410"/>
      <c r="JCO10" s="410"/>
      <c r="JCP10" s="410"/>
      <c r="JCQ10" s="410"/>
      <c r="JCR10" s="410"/>
      <c r="JCS10" s="410"/>
      <c r="JCT10" s="410"/>
      <c r="JCU10" s="410"/>
      <c r="JCV10" s="410"/>
      <c r="JCW10" s="410"/>
      <c r="JCX10" s="410"/>
      <c r="JCY10" s="410"/>
      <c r="JCZ10" s="410"/>
      <c r="JDA10" s="410"/>
      <c r="JDB10" s="410"/>
      <c r="JDC10" s="410"/>
      <c r="JDD10" s="410"/>
      <c r="JDE10" s="410"/>
      <c r="JDF10" s="410"/>
      <c r="JDG10" s="410"/>
      <c r="JDH10" s="410"/>
      <c r="JDI10" s="410"/>
      <c r="JDJ10" s="410"/>
      <c r="JDK10" s="410"/>
      <c r="JDL10" s="410"/>
      <c r="JDM10" s="410"/>
      <c r="JDN10" s="410"/>
      <c r="JDO10" s="410"/>
      <c r="JDP10" s="410"/>
      <c r="JDQ10" s="410"/>
      <c r="JDR10" s="410"/>
      <c r="JDS10" s="410"/>
      <c r="JDT10" s="410"/>
      <c r="JDU10" s="410"/>
      <c r="JDV10" s="410"/>
      <c r="JDW10" s="410"/>
      <c r="JDX10" s="410"/>
      <c r="JDY10" s="410"/>
      <c r="JDZ10" s="410"/>
      <c r="JEA10" s="410"/>
      <c r="JEB10" s="410"/>
      <c r="JEC10" s="410"/>
      <c r="JED10" s="410"/>
      <c r="JEE10" s="410"/>
      <c r="JEF10" s="410"/>
      <c r="JEG10" s="410"/>
      <c r="JEH10" s="410"/>
      <c r="JEI10" s="410"/>
      <c r="JEJ10" s="410"/>
      <c r="JEK10" s="410"/>
      <c r="JEL10" s="410"/>
      <c r="JEM10" s="410"/>
      <c r="JEN10" s="410"/>
      <c r="JEO10" s="410"/>
      <c r="JEP10" s="410"/>
      <c r="JEQ10" s="410"/>
      <c r="JER10" s="410"/>
      <c r="JES10" s="410"/>
      <c r="JET10" s="410"/>
      <c r="JEU10" s="410"/>
      <c r="JEV10" s="410"/>
      <c r="JEW10" s="410"/>
      <c r="JEX10" s="410"/>
      <c r="JEY10" s="410"/>
      <c r="JEZ10" s="410"/>
      <c r="JFA10" s="410"/>
      <c r="JFB10" s="410"/>
      <c r="JFC10" s="410"/>
      <c r="JFD10" s="410"/>
      <c r="JFE10" s="410"/>
      <c r="JFF10" s="410"/>
      <c r="JFG10" s="410"/>
      <c r="JFH10" s="410"/>
      <c r="JFI10" s="410"/>
      <c r="JFJ10" s="410"/>
      <c r="JFK10" s="410"/>
      <c r="JFL10" s="410"/>
      <c r="JFM10" s="410"/>
      <c r="JFN10" s="410"/>
      <c r="JFO10" s="410"/>
      <c r="JFP10" s="410"/>
      <c r="JFQ10" s="410"/>
      <c r="JFR10" s="410"/>
      <c r="JFS10" s="410"/>
      <c r="JFT10" s="410"/>
      <c r="JFU10" s="410"/>
      <c r="JFV10" s="410"/>
      <c r="JFW10" s="410"/>
      <c r="JFX10" s="410"/>
      <c r="JFY10" s="410"/>
      <c r="JFZ10" s="410"/>
      <c r="JGA10" s="410"/>
      <c r="JGB10" s="410"/>
      <c r="JGC10" s="410"/>
      <c r="JGD10" s="410"/>
      <c r="JGE10" s="410"/>
      <c r="JGF10" s="410"/>
      <c r="JGG10" s="410"/>
      <c r="JGH10" s="410"/>
      <c r="JGI10" s="410"/>
      <c r="JGJ10" s="410"/>
      <c r="JGK10" s="410"/>
      <c r="JGL10" s="410"/>
      <c r="JGM10" s="410"/>
      <c r="JGN10" s="410"/>
      <c r="JGO10" s="410"/>
      <c r="JGP10" s="410"/>
      <c r="JGQ10" s="410"/>
      <c r="JGR10" s="410"/>
      <c r="JGS10" s="410"/>
      <c r="JGT10" s="410"/>
      <c r="JGU10" s="410"/>
      <c r="JGV10" s="410"/>
      <c r="JGW10" s="410"/>
      <c r="JGX10" s="410"/>
      <c r="JGY10" s="410"/>
      <c r="JGZ10" s="410"/>
      <c r="JHA10" s="410"/>
      <c r="JHB10" s="410"/>
      <c r="JHC10" s="410"/>
      <c r="JHD10" s="410"/>
      <c r="JHE10" s="410"/>
      <c r="JHF10" s="410"/>
      <c r="JHG10" s="410"/>
      <c r="JHH10" s="410"/>
      <c r="JHI10" s="410"/>
      <c r="JHJ10" s="410"/>
      <c r="JHK10" s="410"/>
      <c r="JHL10" s="410"/>
      <c r="JHM10" s="410"/>
      <c r="JHN10" s="410"/>
      <c r="JHO10" s="410"/>
      <c r="JHP10" s="410"/>
      <c r="JHQ10" s="410"/>
      <c r="JHR10" s="410"/>
      <c r="JHS10" s="410"/>
      <c r="JHT10" s="410"/>
      <c r="JHU10" s="410"/>
      <c r="JHV10" s="410"/>
      <c r="JHW10" s="410"/>
      <c r="JHX10" s="410"/>
      <c r="JHY10" s="410"/>
      <c r="JHZ10" s="410"/>
      <c r="JIA10" s="410"/>
      <c r="JIB10" s="410"/>
      <c r="JIC10" s="410"/>
      <c r="JID10" s="410"/>
      <c r="JIE10" s="410"/>
      <c r="JIF10" s="410"/>
      <c r="JIG10" s="410"/>
      <c r="JIH10" s="410"/>
      <c r="JII10" s="410"/>
      <c r="JIJ10" s="410"/>
      <c r="JIK10" s="410"/>
      <c r="JIL10" s="410"/>
      <c r="JIM10" s="410"/>
      <c r="JIN10" s="410"/>
      <c r="JIO10" s="410"/>
      <c r="JIP10" s="410"/>
      <c r="JIQ10" s="410"/>
      <c r="JIR10" s="410"/>
      <c r="JIS10" s="410"/>
      <c r="JIT10" s="410"/>
      <c r="JIU10" s="410"/>
      <c r="JIV10" s="410"/>
      <c r="JIW10" s="410"/>
      <c r="JIX10" s="410"/>
      <c r="JIY10" s="410"/>
      <c r="JIZ10" s="410"/>
      <c r="JJA10" s="410"/>
      <c r="JJB10" s="410"/>
      <c r="JJC10" s="410"/>
      <c r="JJD10" s="410"/>
      <c r="JJE10" s="410"/>
      <c r="JJF10" s="410"/>
      <c r="JJG10" s="410"/>
      <c r="JJH10" s="410"/>
      <c r="JJI10" s="410"/>
      <c r="JJJ10" s="410"/>
      <c r="JJK10" s="410"/>
      <c r="JJL10" s="410"/>
      <c r="JJM10" s="410"/>
      <c r="JJN10" s="410"/>
      <c r="JJO10" s="410"/>
      <c r="JJP10" s="410"/>
      <c r="JJQ10" s="410"/>
      <c r="JJR10" s="410"/>
      <c r="JJS10" s="410"/>
      <c r="JJT10" s="410"/>
      <c r="JJU10" s="410"/>
      <c r="JJV10" s="410"/>
      <c r="JJW10" s="410"/>
      <c r="JJX10" s="410"/>
      <c r="JJY10" s="410"/>
      <c r="JJZ10" s="410"/>
      <c r="JKA10" s="410"/>
      <c r="JKB10" s="410"/>
      <c r="JKC10" s="410"/>
      <c r="JKD10" s="410"/>
      <c r="JKE10" s="410"/>
      <c r="JKF10" s="410"/>
      <c r="JKG10" s="410"/>
      <c r="JKH10" s="410"/>
      <c r="JKI10" s="410"/>
      <c r="JKJ10" s="410"/>
      <c r="JKK10" s="410"/>
      <c r="JKL10" s="410"/>
      <c r="JKM10" s="410"/>
      <c r="JKN10" s="410"/>
      <c r="JKO10" s="410"/>
      <c r="JKP10" s="410"/>
      <c r="JKQ10" s="410"/>
      <c r="JKR10" s="410"/>
      <c r="JKS10" s="410"/>
      <c r="JKT10" s="410"/>
      <c r="JKU10" s="410"/>
      <c r="JKV10" s="410"/>
      <c r="JKW10" s="410"/>
      <c r="JKX10" s="410"/>
      <c r="JKY10" s="410"/>
      <c r="JKZ10" s="410"/>
      <c r="JLA10" s="410"/>
      <c r="JLB10" s="410"/>
      <c r="JLC10" s="410"/>
      <c r="JLD10" s="410"/>
      <c r="JLE10" s="410"/>
      <c r="JLF10" s="410"/>
      <c r="JLG10" s="410"/>
      <c r="JLH10" s="410"/>
      <c r="JLI10" s="410"/>
      <c r="JLJ10" s="410"/>
      <c r="JLK10" s="410"/>
      <c r="JLL10" s="410"/>
      <c r="JLM10" s="410"/>
      <c r="JLN10" s="410"/>
      <c r="JLO10" s="410"/>
      <c r="JLP10" s="410"/>
      <c r="JLQ10" s="410"/>
      <c r="JLR10" s="410"/>
      <c r="JLS10" s="410"/>
      <c r="JLT10" s="410"/>
      <c r="JLU10" s="410"/>
      <c r="JLV10" s="410"/>
      <c r="JLW10" s="410"/>
      <c r="JLX10" s="410"/>
      <c r="JLY10" s="410"/>
      <c r="JLZ10" s="410"/>
      <c r="JMA10" s="410"/>
      <c r="JMB10" s="410"/>
      <c r="JMC10" s="410"/>
      <c r="JMD10" s="410"/>
      <c r="JME10" s="410"/>
      <c r="JMF10" s="410"/>
      <c r="JMG10" s="410"/>
      <c r="JMH10" s="410"/>
      <c r="JMI10" s="410"/>
      <c r="JMJ10" s="410"/>
      <c r="JMK10" s="410"/>
      <c r="JML10" s="410"/>
      <c r="JMM10" s="410"/>
      <c r="JMN10" s="410"/>
      <c r="JMO10" s="410"/>
      <c r="JMP10" s="410"/>
      <c r="JMQ10" s="410"/>
      <c r="JMR10" s="410"/>
      <c r="JMS10" s="410"/>
      <c r="JMT10" s="410"/>
      <c r="JMU10" s="410"/>
      <c r="JMV10" s="410"/>
      <c r="JMW10" s="410"/>
      <c r="JMX10" s="410"/>
      <c r="JMY10" s="410"/>
      <c r="JMZ10" s="410"/>
      <c r="JNA10" s="410"/>
      <c r="JNB10" s="410"/>
      <c r="JNC10" s="410"/>
      <c r="JND10" s="410"/>
      <c r="JNE10" s="410"/>
      <c r="JNF10" s="410"/>
      <c r="JNG10" s="410"/>
      <c r="JNH10" s="410"/>
      <c r="JNI10" s="410"/>
      <c r="JNJ10" s="410"/>
      <c r="JNK10" s="410"/>
      <c r="JNL10" s="410"/>
      <c r="JNM10" s="410"/>
      <c r="JNN10" s="410"/>
      <c r="JNO10" s="410"/>
      <c r="JNP10" s="410"/>
      <c r="JNQ10" s="410"/>
      <c r="JNR10" s="410"/>
      <c r="JNS10" s="410"/>
      <c r="JNT10" s="410"/>
      <c r="JNU10" s="410"/>
      <c r="JNV10" s="410"/>
      <c r="JNW10" s="410"/>
      <c r="JNX10" s="410"/>
      <c r="JNY10" s="410"/>
      <c r="JNZ10" s="410"/>
      <c r="JOA10" s="410"/>
      <c r="JOB10" s="410"/>
      <c r="JOC10" s="410"/>
      <c r="JOD10" s="410"/>
      <c r="JOE10" s="410"/>
      <c r="JOF10" s="410"/>
      <c r="JOG10" s="410"/>
      <c r="JOH10" s="410"/>
      <c r="JOI10" s="410"/>
      <c r="JOJ10" s="410"/>
      <c r="JOK10" s="410"/>
      <c r="JOL10" s="410"/>
      <c r="JOM10" s="410"/>
      <c r="JON10" s="410"/>
      <c r="JOO10" s="410"/>
      <c r="JOP10" s="410"/>
      <c r="JOQ10" s="410"/>
      <c r="JOR10" s="410"/>
      <c r="JOS10" s="410"/>
      <c r="JOT10" s="410"/>
      <c r="JOU10" s="410"/>
      <c r="JOV10" s="410"/>
      <c r="JOW10" s="410"/>
      <c r="JOX10" s="410"/>
      <c r="JOY10" s="410"/>
      <c r="JOZ10" s="410"/>
      <c r="JPA10" s="410"/>
      <c r="JPB10" s="410"/>
      <c r="JPC10" s="410"/>
      <c r="JPD10" s="410"/>
      <c r="JPE10" s="410"/>
      <c r="JPF10" s="410"/>
      <c r="JPG10" s="410"/>
      <c r="JPH10" s="410"/>
      <c r="JPI10" s="410"/>
      <c r="JPJ10" s="410"/>
      <c r="JPK10" s="410"/>
      <c r="JPL10" s="410"/>
      <c r="JPM10" s="410"/>
      <c r="JPN10" s="410"/>
      <c r="JPO10" s="410"/>
      <c r="JPP10" s="410"/>
      <c r="JPQ10" s="410"/>
      <c r="JPR10" s="410"/>
      <c r="JPS10" s="410"/>
      <c r="JPT10" s="410"/>
      <c r="JPU10" s="410"/>
      <c r="JPV10" s="410"/>
      <c r="JPW10" s="410"/>
      <c r="JPX10" s="410"/>
      <c r="JPY10" s="410"/>
      <c r="JPZ10" s="410"/>
      <c r="JQA10" s="410"/>
      <c r="JQB10" s="410"/>
      <c r="JQC10" s="410"/>
      <c r="JQD10" s="410"/>
      <c r="JQE10" s="410"/>
      <c r="JQF10" s="410"/>
      <c r="JQG10" s="410"/>
      <c r="JQH10" s="410"/>
      <c r="JQI10" s="410"/>
      <c r="JQJ10" s="410"/>
      <c r="JQK10" s="410"/>
      <c r="JQL10" s="410"/>
      <c r="JQM10" s="410"/>
      <c r="JQN10" s="410"/>
      <c r="JQO10" s="410"/>
      <c r="JQP10" s="410"/>
      <c r="JQQ10" s="410"/>
      <c r="JQR10" s="410"/>
      <c r="JQS10" s="410"/>
      <c r="JQT10" s="410"/>
      <c r="JQU10" s="410"/>
      <c r="JQV10" s="410"/>
      <c r="JQW10" s="410"/>
      <c r="JQX10" s="410"/>
      <c r="JQY10" s="410"/>
      <c r="JQZ10" s="410"/>
      <c r="JRA10" s="410"/>
      <c r="JRB10" s="410"/>
      <c r="JRC10" s="410"/>
      <c r="JRD10" s="410"/>
      <c r="JRE10" s="410"/>
      <c r="JRF10" s="410"/>
      <c r="JRG10" s="410"/>
      <c r="JRH10" s="410"/>
      <c r="JRI10" s="410"/>
      <c r="JRJ10" s="410"/>
      <c r="JRK10" s="410"/>
      <c r="JRL10" s="410"/>
      <c r="JRM10" s="410"/>
      <c r="JRN10" s="410"/>
      <c r="JRO10" s="410"/>
      <c r="JRP10" s="410"/>
      <c r="JRQ10" s="410"/>
      <c r="JRR10" s="410"/>
      <c r="JRS10" s="410"/>
      <c r="JRT10" s="410"/>
      <c r="JRU10" s="410"/>
      <c r="JRV10" s="410"/>
      <c r="JRW10" s="410"/>
      <c r="JRX10" s="410"/>
      <c r="JRY10" s="410"/>
      <c r="JRZ10" s="410"/>
      <c r="JSA10" s="410"/>
      <c r="JSB10" s="410"/>
      <c r="JSC10" s="410"/>
      <c r="JSD10" s="410"/>
      <c r="JSE10" s="410"/>
      <c r="JSF10" s="410"/>
      <c r="JSG10" s="410"/>
      <c r="JSH10" s="410"/>
      <c r="JSI10" s="410"/>
      <c r="JSJ10" s="410"/>
      <c r="JSK10" s="410"/>
      <c r="JSL10" s="410"/>
      <c r="JSM10" s="410"/>
      <c r="JSN10" s="410"/>
      <c r="JSO10" s="410"/>
      <c r="JSP10" s="410"/>
      <c r="JSQ10" s="410"/>
      <c r="JSR10" s="410"/>
      <c r="JSS10" s="410"/>
      <c r="JST10" s="410"/>
      <c r="JSU10" s="410"/>
      <c r="JSV10" s="410"/>
      <c r="JSW10" s="410"/>
      <c r="JSX10" s="410"/>
      <c r="JSY10" s="410"/>
      <c r="JSZ10" s="410"/>
      <c r="JTA10" s="410"/>
      <c r="JTB10" s="410"/>
      <c r="JTC10" s="410"/>
      <c r="JTD10" s="410"/>
      <c r="JTE10" s="410"/>
      <c r="JTF10" s="410"/>
      <c r="JTG10" s="410"/>
      <c r="JTH10" s="410"/>
      <c r="JTI10" s="410"/>
      <c r="JTJ10" s="410"/>
      <c r="JTK10" s="410"/>
      <c r="JTL10" s="410"/>
      <c r="JTM10" s="410"/>
      <c r="JTN10" s="410"/>
      <c r="JTO10" s="410"/>
      <c r="JTP10" s="410"/>
      <c r="JTQ10" s="410"/>
      <c r="JTR10" s="410"/>
      <c r="JTS10" s="410"/>
      <c r="JTT10" s="410"/>
      <c r="JTU10" s="410"/>
      <c r="JTV10" s="410"/>
      <c r="JTW10" s="410"/>
      <c r="JTX10" s="410"/>
      <c r="JTY10" s="410"/>
      <c r="JTZ10" s="410"/>
      <c r="JUA10" s="410"/>
      <c r="JUB10" s="410"/>
      <c r="JUC10" s="410"/>
      <c r="JUD10" s="410"/>
      <c r="JUE10" s="410"/>
      <c r="JUF10" s="410"/>
      <c r="JUG10" s="410"/>
      <c r="JUH10" s="410"/>
      <c r="JUI10" s="410"/>
      <c r="JUJ10" s="410"/>
      <c r="JUK10" s="410"/>
      <c r="JUL10" s="410"/>
      <c r="JUM10" s="410"/>
      <c r="JUN10" s="410"/>
      <c r="JUO10" s="410"/>
      <c r="JUP10" s="410"/>
      <c r="JUQ10" s="410"/>
      <c r="JUR10" s="410"/>
      <c r="JUS10" s="410"/>
      <c r="JUT10" s="410"/>
      <c r="JUU10" s="410"/>
      <c r="JUV10" s="410"/>
      <c r="JUW10" s="410"/>
      <c r="JUX10" s="410"/>
      <c r="JUY10" s="410"/>
      <c r="JUZ10" s="410"/>
      <c r="JVA10" s="410"/>
      <c r="JVB10" s="410"/>
      <c r="JVC10" s="410"/>
      <c r="JVD10" s="410"/>
      <c r="JVE10" s="410"/>
      <c r="JVF10" s="410"/>
      <c r="JVG10" s="410"/>
      <c r="JVH10" s="410"/>
      <c r="JVI10" s="410"/>
      <c r="JVJ10" s="410"/>
      <c r="JVK10" s="410"/>
      <c r="JVL10" s="410"/>
      <c r="JVM10" s="410"/>
      <c r="JVN10" s="410"/>
      <c r="JVO10" s="410"/>
      <c r="JVP10" s="410"/>
      <c r="JVQ10" s="410"/>
      <c r="JVR10" s="410"/>
      <c r="JVS10" s="410"/>
      <c r="JVT10" s="410"/>
      <c r="JVU10" s="410"/>
      <c r="JVV10" s="410"/>
      <c r="JVW10" s="410"/>
      <c r="JVX10" s="410"/>
      <c r="JVY10" s="410"/>
      <c r="JVZ10" s="410"/>
      <c r="JWA10" s="410"/>
      <c r="JWB10" s="410"/>
      <c r="JWC10" s="410"/>
      <c r="JWD10" s="410"/>
      <c r="JWE10" s="410"/>
      <c r="JWF10" s="410"/>
      <c r="JWG10" s="410"/>
      <c r="JWH10" s="410"/>
      <c r="JWI10" s="410"/>
      <c r="JWJ10" s="410"/>
      <c r="JWK10" s="410"/>
      <c r="JWL10" s="410"/>
      <c r="JWM10" s="410"/>
      <c r="JWN10" s="410"/>
      <c r="JWO10" s="410"/>
      <c r="JWP10" s="410"/>
      <c r="JWQ10" s="410"/>
      <c r="JWR10" s="410"/>
      <c r="JWS10" s="410"/>
      <c r="JWT10" s="410"/>
      <c r="JWU10" s="410"/>
      <c r="JWV10" s="410"/>
      <c r="JWW10" s="410"/>
      <c r="JWX10" s="410"/>
      <c r="JWY10" s="410"/>
      <c r="JWZ10" s="410"/>
      <c r="JXA10" s="410"/>
      <c r="JXB10" s="410"/>
      <c r="JXC10" s="410"/>
      <c r="JXD10" s="410"/>
      <c r="JXE10" s="410"/>
      <c r="JXF10" s="410"/>
      <c r="JXG10" s="410"/>
      <c r="JXH10" s="410"/>
      <c r="JXI10" s="410"/>
      <c r="JXJ10" s="410"/>
      <c r="JXK10" s="410"/>
      <c r="JXL10" s="410"/>
      <c r="JXM10" s="410"/>
      <c r="JXN10" s="410"/>
      <c r="JXO10" s="410"/>
      <c r="JXP10" s="410"/>
      <c r="JXQ10" s="410"/>
      <c r="JXR10" s="410"/>
      <c r="JXS10" s="410"/>
      <c r="JXT10" s="410"/>
      <c r="JXU10" s="410"/>
      <c r="JXV10" s="410"/>
      <c r="JXW10" s="410"/>
      <c r="JXX10" s="410"/>
      <c r="JXY10" s="410"/>
      <c r="JXZ10" s="410"/>
      <c r="JYA10" s="410"/>
      <c r="JYB10" s="410"/>
      <c r="JYC10" s="410"/>
      <c r="JYD10" s="410"/>
      <c r="JYE10" s="410"/>
      <c r="JYF10" s="410"/>
      <c r="JYG10" s="410"/>
      <c r="JYH10" s="410"/>
      <c r="JYI10" s="410"/>
      <c r="JYJ10" s="410"/>
      <c r="JYK10" s="410"/>
      <c r="JYL10" s="410"/>
      <c r="JYM10" s="410"/>
      <c r="JYN10" s="410"/>
      <c r="JYO10" s="410"/>
      <c r="JYP10" s="410"/>
      <c r="JYQ10" s="410"/>
      <c r="JYR10" s="410"/>
      <c r="JYS10" s="410"/>
      <c r="JYT10" s="410"/>
      <c r="JYU10" s="410"/>
      <c r="JYV10" s="410"/>
      <c r="JYW10" s="410"/>
      <c r="JYX10" s="410"/>
      <c r="JYY10" s="410"/>
      <c r="JYZ10" s="410"/>
      <c r="JZA10" s="410"/>
      <c r="JZB10" s="410"/>
      <c r="JZC10" s="410"/>
      <c r="JZD10" s="410"/>
      <c r="JZE10" s="410"/>
      <c r="JZF10" s="410"/>
      <c r="JZG10" s="410"/>
      <c r="JZH10" s="410"/>
      <c r="JZI10" s="410"/>
      <c r="JZJ10" s="410"/>
      <c r="JZK10" s="410"/>
      <c r="JZL10" s="410"/>
      <c r="JZM10" s="410"/>
      <c r="JZN10" s="410"/>
      <c r="JZO10" s="410"/>
      <c r="JZP10" s="410"/>
      <c r="JZQ10" s="410"/>
      <c r="JZR10" s="410"/>
      <c r="JZS10" s="410"/>
      <c r="JZT10" s="410"/>
      <c r="JZU10" s="410"/>
      <c r="JZV10" s="410"/>
      <c r="JZW10" s="410"/>
      <c r="JZX10" s="410"/>
      <c r="JZY10" s="410"/>
      <c r="JZZ10" s="410"/>
      <c r="KAA10" s="410"/>
      <c r="KAB10" s="410"/>
      <c r="KAC10" s="410"/>
      <c r="KAD10" s="410"/>
      <c r="KAE10" s="410"/>
      <c r="KAF10" s="410"/>
      <c r="KAG10" s="410"/>
      <c r="KAH10" s="410"/>
      <c r="KAI10" s="410"/>
      <c r="KAJ10" s="410"/>
      <c r="KAK10" s="410"/>
      <c r="KAL10" s="410"/>
      <c r="KAM10" s="410"/>
      <c r="KAN10" s="410"/>
      <c r="KAO10" s="410"/>
      <c r="KAP10" s="410"/>
      <c r="KAQ10" s="410"/>
      <c r="KAR10" s="410"/>
      <c r="KAS10" s="410"/>
      <c r="KAT10" s="410"/>
      <c r="KAU10" s="410"/>
      <c r="KAV10" s="410"/>
      <c r="KAW10" s="410"/>
      <c r="KAX10" s="410"/>
      <c r="KAY10" s="410"/>
      <c r="KAZ10" s="410"/>
      <c r="KBA10" s="410"/>
      <c r="KBB10" s="410"/>
      <c r="KBC10" s="410"/>
      <c r="KBD10" s="410"/>
      <c r="KBE10" s="410"/>
      <c r="KBF10" s="410"/>
      <c r="KBG10" s="410"/>
      <c r="KBH10" s="410"/>
      <c r="KBI10" s="410"/>
      <c r="KBJ10" s="410"/>
      <c r="KBK10" s="410"/>
      <c r="KBL10" s="410"/>
      <c r="KBM10" s="410"/>
      <c r="KBN10" s="410"/>
      <c r="KBO10" s="410"/>
      <c r="KBP10" s="410"/>
      <c r="KBQ10" s="410"/>
      <c r="KBR10" s="410"/>
      <c r="KBS10" s="410"/>
      <c r="KBT10" s="410"/>
      <c r="KBU10" s="410"/>
      <c r="KBV10" s="410"/>
      <c r="KBW10" s="410"/>
      <c r="KBX10" s="410"/>
      <c r="KBY10" s="410"/>
      <c r="KBZ10" s="410"/>
      <c r="KCA10" s="410"/>
      <c r="KCB10" s="410"/>
      <c r="KCC10" s="410"/>
      <c r="KCD10" s="410"/>
      <c r="KCE10" s="410"/>
      <c r="KCF10" s="410"/>
      <c r="KCG10" s="410"/>
      <c r="KCH10" s="410"/>
      <c r="KCI10" s="410"/>
      <c r="KCJ10" s="410"/>
      <c r="KCK10" s="410"/>
      <c r="KCL10" s="410"/>
      <c r="KCM10" s="410"/>
      <c r="KCN10" s="410"/>
      <c r="KCO10" s="410"/>
      <c r="KCP10" s="410"/>
      <c r="KCQ10" s="410"/>
      <c r="KCR10" s="410"/>
      <c r="KCS10" s="410"/>
      <c r="KCT10" s="410"/>
      <c r="KCU10" s="410"/>
      <c r="KCV10" s="410"/>
      <c r="KCW10" s="410"/>
      <c r="KCX10" s="410"/>
      <c r="KCY10" s="410"/>
      <c r="KCZ10" s="410"/>
      <c r="KDA10" s="410"/>
      <c r="KDB10" s="410"/>
      <c r="KDC10" s="410"/>
      <c r="KDD10" s="410"/>
      <c r="KDE10" s="410"/>
      <c r="KDF10" s="410"/>
      <c r="KDG10" s="410"/>
      <c r="KDH10" s="410"/>
      <c r="KDI10" s="410"/>
      <c r="KDJ10" s="410"/>
      <c r="KDK10" s="410"/>
      <c r="KDL10" s="410"/>
      <c r="KDM10" s="410"/>
      <c r="KDN10" s="410"/>
      <c r="KDO10" s="410"/>
      <c r="KDP10" s="410"/>
      <c r="KDQ10" s="410"/>
      <c r="KDR10" s="410"/>
      <c r="KDS10" s="410"/>
      <c r="KDT10" s="410"/>
      <c r="KDU10" s="410"/>
      <c r="KDV10" s="410"/>
      <c r="KDW10" s="410"/>
      <c r="KDX10" s="410"/>
      <c r="KDY10" s="410"/>
      <c r="KDZ10" s="410"/>
      <c r="KEA10" s="410"/>
      <c r="KEB10" s="410"/>
      <c r="KEC10" s="410"/>
      <c r="KED10" s="410"/>
      <c r="KEE10" s="410"/>
      <c r="KEF10" s="410"/>
      <c r="KEG10" s="410"/>
      <c r="KEH10" s="410"/>
      <c r="KEI10" s="410"/>
      <c r="KEJ10" s="410"/>
      <c r="KEK10" s="410"/>
      <c r="KEL10" s="410"/>
      <c r="KEM10" s="410"/>
      <c r="KEN10" s="410"/>
      <c r="KEO10" s="410"/>
      <c r="KEP10" s="410"/>
      <c r="KEQ10" s="410"/>
      <c r="KER10" s="410"/>
      <c r="KES10" s="410"/>
      <c r="KET10" s="410"/>
      <c r="KEU10" s="410"/>
      <c r="KEV10" s="410"/>
      <c r="KEW10" s="410"/>
      <c r="KEX10" s="410"/>
      <c r="KEY10" s="410"/>
      <c r="KEZ10" s="410"/>
      <c r="KFA10" s="410"/>
      <c r="KFB10" s="410"/>
      <c r="KFC10" s="410"/>
      <c r="KFD10" s="410"/>
      <c r="KFE10" s="410"/>
      <c r="KFF10" s="410"/>
      <c r="KFG10" s="410"/>
      <c r="KFH10" s="410"/>
      <c r="KFI10" s="410"/>
      <c r="KFJ10" s="410"/>
      <c r="KFK10" s="410"/>
      <c r="KFL10" s="410"/>
      <c r="KFM10" s="410"/>
      <c r="KFN10" s="410"/>
      <c r="KFO10" s="410"/>
      <c r="KFP10" s="410"/>
      <c r="KFQ10" s="410"/>
      <c r="KFR10" s="410"/>
      <c r="KFS10" s="410"/>
      <c r="KFT10" s="410"/>
      <c r="KFU10" s="410"/>
      <c r="KFV10" s="410"/>
      <c r="KFW10" s="410"/>
      <c r="KFX10" s="410"/>
      <c r="KFY10" s="410"/>
      <c r="KFZ10" s="410"/>
      <c r="KGA10" s="410"/>
      <c r="KGB10" s="410"/>
      <c r="KGC10" s="410"/>
      <c r="KGD10" s="410"/>
      <c r="KGE10" s="410"/>
      <c r="KGF10" s="410"/>
      <c r="KGG10" s="410"/>
      <c r="KGH10" s="410"/>
      <c r="KGI10" s="410"/>
      <c r="KGJ10" s="410"/>
      <c r="KGK10" s="410"/>
      <c r="KGL10" s="410"/>
      <c r="KGM10" s="410"/>
      <c r="KGN10" s="410"/>
      <c r="KGO10" s="410"/>
      <c r="KGP10" s="410"/>
      <c r="KGQ10" s="410"/>
      <c r="KGR10" s="410"/>
      <c r="KGS10" s="410"/>
      <c r="KGT10" s="410"/>
      <c r="KGU10" s="410"/>
      <c r="KGV10" s="410"/>
      <c r="KGW10" s="410"/>
      <c r="KGX10" s="410"/>
      <c r="KGY10" s="410"/>
      <c r="KGZ10" s="410"/>
      <c r="KHA10" s="410"/>
      <c r="KHB10" s="410"/>
      <c r="KHC10" s="410"/>
      <c r="KHD10" s="410"/>
      <c r="KHE10" s="410"/>
      <c r="KHF10" s="410"/>
      <c r="KHG10" s="410"/>
      <c r="KHH10" s="410"/>
      <c r="KHI10" s="410"/>
      <c r="KHJ10" s="410"/>
      <c r="KHK10" s="410"/>
      <c r="KHL10" s="410"/>
      <c r="KHM10" s="410"/>
      <c r="KHN10" s="410"/>
      <c r="KHO10" s="410"/>
      <c r="KHP10" s="410"/>
      <c r="KHQ10" s="410"/>
      <c r="KHR10" s="410"/>
      <c r="KHS10" s="410"/>
      <c r="KHT10" s="410"/>
      <c r="KHU10" s="410"/>
      <c r="KHV10" s="410"/>
      <c r="KHW10" s="410"/>
      <c r="KHX10" s="410"/>
      <c r="KHY10" s="410"/>
      <c r="KHZ10" s="410"/>
      <c r="KIA10" s="410"/>
      <c r="KIB10" s="410"/>
      <c r="KIC10" s="410"/>
      <c r="KID10" s="410"/>
      <c r="KIE10" s="410"/>
      <c r="KIF10" s="410"/>
      <c r="KIG10" s="410"/>
      <c r="KIH10" s="410"/>
      <c r="KII10" s="410"/>
      <c r="KIJ10" s="410"/>
      <c r="KIK10" s="410"/>
      <c r="KIL10" s="410"/>
      <c r="KIM10" s="410"/>
      <c r="KIN10" s="410"/>
      <c r="KIO10" s="410"/>
      <c r="KIP10" s="410"/>
      <c r="KIQ10" s="410"/>
      <c r="KIR10" s="410"/>
      <c r="KIS10" s="410"/>
      <c r="KIT10" s="410"/>
      <c r="KIU10" s="410"/>
      <c r="KIV10" s="410"/>
      <c r="KIW10" s="410"/>
      <c r="KIX10" s="410"/>
      <c r="KIY10" s="410"/>
      <c r="KIZ10" s="410"/>
      <c r="KJA10" s="410"/>
      <c r="KJB10" s="410"/>
      <c r="KJC10" s="410"/>
      <c r="KJD10" s="410"/>
      <c r="KJE10" s="410"/>
      <c r="KJF10" s="410"/>
      <c r="KJG10" s="410"/>
      <c r="KJH10" s="410"/>
      <c r="KJI10" s="410"/>
      <c r="KJJ10" s="410"/>
      <c r="KJK10" s="410"/>
      <c r="KJL10" s="410"/>
      <c r="KJM10" s="410"/>
      <c r="KJN10" s="410"/>
      <c r="KJO10" s="410"/>
      <c r="KJP10" s="410"/>
      <c r="KJQ10" s="410"/>
      <c r="KJR10" s="410"/>
      <c r="KJS10" s="410"/>
      <c r="KJT10" s="410"/>
      <c r="KJU10" s="410"/>
      <c r="KJV10" s="410"/>
      <c r="KJW10" s="410"/>
      <c r="KJX10" s="410"/>
      <c r="KJY10" s="410"/>
      <c r="KJZ10" s="410"/>
      <c r="KKA10" s="410"/>
      <c r="KKB10" s="410"/>
      <c r="KKC10" s="410"/>
      <c r="KKD10" s="410"/>
      <c r="KKE10" s="410"/>
      <c r="KKF10" s="410"/>
      <c r="KKG10" s="410"/>
      <c r="KKH10" s="410"/>
      <c r="KKI10" s="410"/>
      <c r="KKJ10" s="410"/>
      <c r="KKK10" s="410"/>
      <c r="KKL10" s="410"/>
      <c r="KKM10" s="410"/>
      <c r="KKN10" s="410"/>
      <c r="KKO10" s="410"/>
      <c r="KKP10" s="410"/>
      <c r="KKQ10" s="410"/>
      <c r="KKR10" s="410"/>
      <c r="KKS10" s="410"/>
      <c r="KKT10" s="410"/>
      <c r="KKU10" s="410"/>
      <c r="KKV10" s="410"/>
      <c r="KKW10" s="410"/>
      <c r="KKX10" s="410"/>
      <c r="KKY10" s="410"/>
      <c r="KKZ10" s="410"/>
      <c r="KLA10" s="410"/>
      <c r="KLB10" s="410"/>
      <c r="KLC10" s="410"/>
      <c r="KLD10" s="410"/>
      <c r="KLE10" s="410"/>
      <c r="KLF10" s="410"/>
      <c r="KLG10" s="410"/>
      <c r="KLH10" s="410"/>
      <c r="KLI10" s="410"/>
      <c r="KLJ10" s="410"/>
      <c r="KLK10" s="410"/>
      <c r="KLL10" s="410"/>
      <c r="KLM10" s="410"/>
      <c r="KLN10" s="410"/>
      <c r="KLO10" s="410"/>
      <c r="KLP10" s="410"/>
      <c r="KLQ10" s="410"/>
      <c r="KLR10" s="410"/>
      <c r="KLS10" s="410"/>
      <c r="KLT10" s="410"/>
      <c r="KLU10" s="410"/>
      <c r="KLV10" s="410"/>
      <c r="KLW10" s="410"/>
      <c r="KLX10" s="410"/>
      <c r="KLY10" s="410"/>
      <c r="KLZ10" s="410"/>
      <c r="KMA10" s="410"/>
      <c r="KMB10" s="410"/>
      <c r="KMC10" s="410"/>
      <c r="KMD10" s="410"/>
      <c r="KME10" s="410"/>
      <c r="KMF10" s="410"/>
      <c r="KMG10" s="410"/>
      <c r="KMH10" s="410"/>
      <c r="KMI10" s="410"/>
      <c r="KMJ10" s="410"/>
      <c r="KMK10" s="410"/>
      <c r="KML10" s="410"/>
      <c r="KMM10" s="410"/>
      <c r="KMN10" s="410"/>
      <c r="KMO10" s="410"/>
      <c r="KMP10" s="410"/>
      <c r="KMQ10" s="410"/>
      <c r="KMR10" s="410"/>
      <c r="KMS10" s="410"/>
      <c r="KMT10" s="410"/>
      <c r="KMU10" s="410"/>
      <c r="KMV10" s="410"/>
      <c r="KMW10" s="410"/>
      <c r="KMX10" s="410"/>
      <c r="KMY10" s="410"/>
      <c r="KMZ10" s="410"/>
      <c r="KNA10" s="410"/>
      <c r="KNB10" s="410"/>
      <c r="KNC10" s="410"/>
      <c r="KND10" s="410"/>
      <c r="KNE10" s="410"/>
      <c r="KNF10" s="410"/>
      <c r="KNG10" s="410"/>
      <c r="KNH10" s="410"/>
      <c r="KNI10" s="410"/>
      <c r="KNJ10" s="410"/>
      <c r="KNK10" s="410"/>
      <c r="KNL10" s="410"/>
      <c r="KNM10" s="410"/>
      <c r="KNN10" s="410"/>
      <c r="KNO10" s="410"/>
      <c r="KNP10" s="410"/>
      <c r="KNQ10" s="410"/>
      <c r="KNR10" s="410"/>
      <c r="KNS10" s="410"/>
      <c r="KNT10" s="410"/>
      <c r="KNU10" s="410"/>
      <c r="KNV10" s="410"/>
      <c r="KNW10" s="410"/>
      <c r="KNX10" s="410"/>
      <c r="KNY10" s="410"/>
      <c r="KNZ10" s="410"/>
      <c r="KOA10" s="410"/>
      <c r="KOB10" s="410"/>
      <c r="KOC10" s="410"/>
      <c r="KOD10" s="410"/>
      <c r="KOE10" s="410"/>
      <c r="KOF10" s="410"/>
      <c r="KOG10" s="410"/>
      <c r="KOH10" s="410"/>
      <c r="KOI10" s="410"/>
      <c r="KOJ10" s="410"/>
      <c r="KOK10" s="410"/>
      <c r="KOL10" s="410"/>
      <c r="KOM10" s="410"/>
      <c r="KON10" s="410"/>
      <c r="KOO10" s="410"/>
      <c r="KOP10" s="410"/>
      <c r="KOQ10" s="410"/>
      <c r="KOR10" s="410"/>
      <c r="KOS10" s="410"/>
      <c r="KOT10" s="410"/>
      <c r="KOU10" s="410"/>
      <c r="KOV10" s="410"/>
      <c r="KOW10" s="410"/>
      <c r="KOX10" s="410"/>
      <c r="KOY10" s="410"/>
      <c r="KOZ10" s="410"/>
      <c r="KPA10" s="410"/>
      <c r="KPB10" s="410"/>
      <c r="KPC10" s="410"/>
      <c r="KPD10" s="410"/>
      <c r="KPE10" s="410"/>
      <c r="KPF10" s="410"/>
      <c r="KPG10" s="410"/>
      <c r="KPH10" s="410"/>
      <c r="KPI10" s="410"/>
      <c r="KPJ10" s="410"/>
      <c r="KPK10" s="410"/>
      <c r="KPL10" s="410"/>
      <c r="KPM10" s="410"/>
      <c r="KPN10" s="410"/>
      <c r="KPO10" s="410"/>
      <c r="KPP10" s="410"/>
      <c r="KPQ10" s="410"/>
      <c r="KPR10" s="410"/>
      <c r="KPS10" s="410"/>
      <c r="KPT10" s="410"/>
      <c r="KPU10" s="410"/>
      <c r="KPV10" s="410"/>
      <c r="KPW10" s="410"/>
      <c r="KPX10" s="410"/>
      <c r="KPY10" s="410"/>
      <c r="KPZ10" s="410"/>
      <c r="KQA10" s="410"/>
      <c r="KQB10" s="410"/>
      <c r="KQC10" s="410"/>
      <c r="KQD10" s="410"/>
      <c r="KQE10" s="410"/>
      <c r="KQF10" s="410"/>
      <c r="KQG10" s="410"/>
      <c r="KQH10" s="410"/>
      <c r="KQI10" s="410"/>
      <c r="KQJ10" s="410"/>
      <c r="KQK10" s="410"/>
      <c r="KQL10" s="410"/>
      <c r="KQM10" s="410"/>
      <c r="KQN10" s="410"/>
      <c r="KQO10" s="410"/>
      <c r="KQP10" s="410"/>
      <c r="KQQ10" s="410"/>
      <c r="KQR10" s="410"/>
      <c r="KQS10" s="410"/>
      <c r="KQT10" s="410"/>
      <c r="KQU10" s="410"/>
      <c r="KQV10" s="410"/>
      <c r="KQW10" s="410"/>
      <c r="KQX10" s="410"/>
      <c r="KQY10" s="410"/>
      <c r="KQZ10" s="410"/>
      <c r="KRA10" s="410"/>
      <c r="KRB10" s="410"/>
      <c r="KRC10" s="410"/>
      <c r="KRD10" s="410"/>
      <c r="KRE10" s="410"/>
      <c r="KRF10" s="410"/>
      <c r="KRG10" s="410"/>
      <c r="KRH10" s="410"/>
      <c r="KRI10" s="410"/>
      <c r="KRJ10" s="410"/>
      <c r="KRK10" s="410"/>
      <c r="KRL10" s="410"/>
      <c r="KRM10" s="410"/>
      <c r="KRN10" s="410"/>
      <c r="KRO10" s="410"/>
      <c r="KRP10" s="410"/>
      <c r="KRQ10" s="410"/>
      <c r="KRR10" s="410"/>
      <c r="KRS10" s="410"/>
      <c r="KRT10" s="410"/>
      <c r="KRU10" s="410"/>
      <c r="KRV10" s="410"/>
      <c r="KRW10" s="410"/>
      <c r="KRX10" s="410"/>
      <c r="KRY10" s="410"/>
      <c r="KRZ10" s="410"/>
      <c r="KSA10" s="410"/>
      <c r="KSB10" s="410"/>
      <c r="KSC10" s="410"/>
      <c r="KSD10" s="410"/>
      <c r="KSE10" s="410"/>
      <c r="KSF10" s="410"/>
      <c r="KSG10" s="410"/>
      <c r="KSH10" s="410"/>
      <c r="KSI10" s="410"/>
      <c r="KSJ10" s="410"/>
      <c r="KSK10" s="410"/>
      <c r="KSL10" s="410"/>
      <c r="KSM10" s="410"/>
      <c r="KSN10" s="410"/>
      <c r="KSO10" s="410"/>
      <c r="KSP10" s="410"/>
      <c r="KSQ10" s="410"/>
      <c r="KSR10" s="410"/>
      <c r="KSS10" s="410"/>
      <c r="KST10" s="410"/>
      <c r="KSU10" s="410"/>
      <c r="KSV10" s="410"/>
      <c r="KSW10" s="410"/>
      <c r="KSX10" s="410"/>
      <c r="KSY10" s="410"/>
      <c r="KSZ10" s="410"/>
      <c r="KTA10" s="410"/>
      <c r="KTB10" s="410"/>
      <c r="KTC10" s="410"/>
      <c r="KTD10" s="410"/>
      <c r="KTE10" s="410"/>
      <c r="KTF10" s="410"/>
      <c r="KTG10" s="410"/>
      <c r="KTH10" s="410"/>
      <c r="KTI10" s="410"/>
      <c r="KTJ10" s="410"/>
      <c r="KTK10" s="410"/>
      <c r="KTL10" s="410"/>
      <c r="KTM10" s="410"/>
      <c r="KTN10" s="410"/>
      <c r="KTO10" s="410"/>
      <c r="KTP10" s="410"/>
      <c r="KTQ10" s="410"/>
      <c r="KTR10" s="410"/>
      <c r="KTS10" s="410"/>
      <c r="KTT10" s="410"/>
      <c r="KTU10" s="410"/>
      <c r="KTV10" s="410"/>
      <c r="KTW10" s="410"/>
      <c r="KTX10" s="410"/>
      <c r="KTY10" s="410"/>
      <c r="KTZ10" s="410"/>
      <c r="KUA10" s="410"/>
      <c r="KUB10" s="410"/>
      <c r="KUC10" s="410"/>
      <c r="KUD10" s="410"/>
      <c r="KUE10" s="410"/>
      <c r="KUF10" s="410"/>
      <c r="KUG10" s="410"/>
      <c r="KUH10" s="410"/>
      <c r="KUI10" s="410"/>
      <c r="KUJ10" s="410"/>
      <c r="KUK10" s="410"/>
      <c r="KUL10" s="410"/>
      <c r="KUM10" s="410"/>
      <c r="KUN10" s="410"/>
      <c r="KUO10" s="410"/>
      <c r="KUP10" s="410"/>
      <c r="KUQ10" s="410"/>
      <c r="KUR10" s="410"/>
      <c r="KUS10" s="410"/>
      <c r="KUT10" s="410"/>
      <c r="KUU10" s="410"/>
      <c r="KUV10" s="410"/>
      <c r="KUW10" s="410"/>
      <c r="KUX10" s="410"/>
      <c r="KUY10" s="410"/>
      <c r="KUZ10" s="410"/>
      <c r="KVA10" s="410"/>
      <c r="KVB10" s="410"/>
      <c r="KVC10" s="410"/>
      <c r="KVD10" s="410"/>
      <c r="KVE10" s="410"/>
      <c r="KVF10" s="410"/>
      <c r="KVG10" s="410"/>
      <c r="KVH10" s="410"/>
      <c r="KVI10" s="410"/>
      <c r="KVJ10" s="410"/>
      <c r="KVK10" s="410"/>
      <c r="KVL10" s="410"/>
      <c r="KVM10" s="410"/>
      <c r="KVN10" s="410"/>
      <c r="KVO10" s="410"/>
      <c r="KVP10" s="410"/>
      <c r="KVQ10" s="410"/>
      <c r="KVR10" s="410"/>
      <c r="KVS10" s="410"/>
      <c r="KVT10" s="410"/>
      <c r="KVU10" s="410"/>
      <c r="KVV10" s="410"/>
      <c r="KVW10" s="410"/>
      <c r="KVX10" s="410"/>
      <c r="KVY10" s="410"/>
      <c r="KVZ10" s="410"/>
      <c r="KWA10" s="410"/>
      <c r="KWB10" s="410"/>
      <c r="KWC10" s="410"/>
      <c r="KWD10" s="410"/>
      <c r="KWE10" s="410"/>
      <c r="KWF10" s="410"/>
      <c r="KWG10" s="410"/>
      <c r="KWH10" s="410"/>
      <c r="KWI10" s="410"/>
      <c r="KWJ10" s="410"/>
      <c r="KWK10" s="410"/>
      <c r="KWL10" s="410"/>
      <c r="KWM10" s="410"/>
      <c r="KWN10" s="410"/>
      <c r="KWO10" s="410"/>
      <c r="KWP10" s="410"/>
      <c r="KWQ10" s="410"/>
      <c r="KWR10" s="410"/>
      <c r="KWS10" s="410"/>
      <c r="KWT10" s="410"/>
      <c r="KWU10" s="410"/>
      <c r="KWV10" s="410"/>
      <c r="KWW10" s="410"/>
      <c r="KWX10" s="410"/>
      <c r="KWY10" s="410"/>
      <c r="KWZ10" s="410"/>
      <c r="KXA10" s="410"/>
      <c r="KXB10" s="410"/>
      <c r="KXC10" s="410"/>
      <c r="KXD10" s="410"/>
      <c r="KXE10" s="410"/>
      <c r="KXF10" s="410"/>
      <c r="KXG10" s="410"/>
      <c r="KXH10" s="410"/>
      <c r="KXI10" s="410"/>
      <c r="KXJ10" s="410"/>
      <c r="KXK10" s="410"/>
      <c r="KXL10" s="410"/>
      <c r="KXM10" s="410"/>
      <c r="KXN10" s="410"/>
      <c r="KXO10" s="410"/>
      <c r="KXP10" s="410"/>
      <c r="KXQ10" s="410"/>
      <c r="KXR10" s="410"/>
      <c r="KXS10" s="410"/>
      <c r="KXT10" s="410"/>
      <c r="KXU10" s="410"/>
      <c r="KXV10" s="410"/>
      <c r="KXW10" s="410"/>
      <c r="KXX10" s="410"/>
      <c r="KXY10" s="410"/>
      <c r="KXZ10" s="410"/>
      <c r="KYA10" s="410"/>
      <c r="KYB10" s="410"/>
      <c r="KYC10" s="410"/>
      <c r="KYD10" s="410"/>
      <c r="KYE10" s="410"/>
      <c r="KYF10" s="410"/>
      <c r="KYG10" s="410"/>
      <c r="KYH10" s="410"/>
      <c r="KYI10" s="410"/>
      <c r="KYJ10" s="410"/>
      <c r="KYK10" s="410"/>
      <c r="KYL10" s="410"/>
      <c r="KYM10" s="410"/>
      <c r="KYN10" s="410"/>
      <c r="KYO10" s="410"/>
      <c r="KYP10" s="410"/>
      <c r="KYQ10" s="410"/>
      <c r="KYR10" s="410"/>
      <c r="KYS10" s="410"/>
      <c r="KYT10" s="410"/>
      <c r="KYU10" s="410"/>
      <c r="KYV10" s="410"/>
      <c r="KYW10" s="410"/>
      <c r="KYX10" s="410"/>
      <c r="KYY10" s="410"/>
      <c r="KYZ10" s="410"/>
      <c r="KZA10" s="410"/>
      <c r="KZB10" s="410"/>
      <c r="KZC10" s="410"/>
      <c r="KZD10" s="410"/>
      <c r="KZE10" s="410"/>
      <c r="KZF10" s="410"/>
      <c r="KZG10" s="410"/>
      <c r="KZH10" s="410"/>
      <c r="KZI10" s="410"/>
      <c r="KZJ10" s="410"/>
      <c r="KZK10" s="410"/>
      <c r="KZL10" s="410"/>
      <c r="KZM10" s="410"/>
      <c r="KZN10" s="410"/>
      <c r="KZO10" s="410"/>
      <c r="KZP10" s="410"/>
      <c r="KZQ10" s="410"/>
      <c r="KZR10" s="410"/>
      <c r="KZS10" s="410"/>
      <c r="KZT10" s="410"/>
      <c r="KZU10" s="410"/>
      <c r="KZV10" s="410"/>
      <c r="KZW10" s="410"/>
      <c r="KZX10" s="410"/>
      <c r="KZY10" s="410"/>
      <c r="KZZ10" s="410"/>
      <c r="LAA10" s="410"/>
      <c r="LAB10" s="410"/>
      <c r="LAC10" s="410"/>
      <c r="LAD10" s="410"/>
      <c r="LAE10" s="410"/>
      <c r="LAF10" s="410"/>
      <c r="LAG10" s="410"/>
      <c r="LAH10" s="410"/>
      <c r="LAI10" s="410"/>
      <c r="LAJ10" s="410"/>
      <c r="LAK10" s="410"/>
      <c r="LAL10" s="410"/>
      <c r="LAM10" s="410"/>
      <c r="LAN10" s="410"/>
      <c r="LAO10" s="410"/>
      <c r="LAP10" s="410"/>
      <c r="LAQ10" s="410"/>
      <c r="LAR10" s="410"/>
      <c r="LAS10" s="410"/>
      <c r="LAT10" s="410"/>
      <c r="LAU10" s="410"/>
      <c r="LAV10" s="410"/>
      <c r="LAW10" s="410"/>
      <c r="LAX10" s="410"/>
      <c r="LAY10" s="410"/>
      <c r="LAZ10" s="410"/>
      <c r="LBA10" s="410"/>
      <c r="LBB10" s="410"/>
      <c r="LBC10" s="410"/>
      <c r="LBD10" s="410"/>
      <c r="LBE10" s="410"/>
      <c r="LBF10" s="410"/>
      <c r="LBG10" s="410"/>
      <c r="LBH10" s="410"/>
      <c r="LBI10" s="410"/>
      <c r="LBJ10" s="410"/>
      <c r="LBK10" s="410"/>
      <c r="LBL10" s="410"/>
      <c r="LBM10" s="410"/>
      <c r="LBN10" s="410"/>
      <c r="LBO10" s="410"/>
      <c r="LBP10" s="410"/>
      <c r="LBQ10" s="410"/>
      <c r="LBR10" s="410"/>
      <c r="LBS10" s="410"/>
      <c r="LBT10" s="410"/>
      <c r="LBU10" s="410"/>
      <c r="LBV10" s="410"/>
      <c r="LBW10" s="410"/>
      <c r="LBX10" s="410"/>
      <c r="LBY10" s="410"/>
      <c r="LBZ10" s="410"/>
      <c r="LCA10" s="410"/>
      <c r="LCB10" s="410"/>
      <c r="LCC10" s="410"/>
      <c r="LCD10" s="410"/>
      <c r="LCE10" s="410"/>
      <c r="LCF10" s="410"/>
      <c r="LCG10" s="410"/>
      <c r="LCH10" s="410"/>
      <c r="LCI10" s="410"/>
      <c r="LCJ10" s="410"/>
      <c r="LCK10" s="410"/>
      <c r="LCL10" s="410"/>
      <c r="LCM10" s="410"/>
      <c r="LCN10" s="410"/>
      <c r="LCO10" s="410"/>
      <c r="LCP10" s="410"/>
      <c r="LCQ10" s="410"/>
      <c r="LCR10" s="410"/>
      <c r="LCS10" s="410"/>
      <c r="LCT10" s="410"/>
      <c r="LCU10" s="410"/>
      <c r="LCV10" s="410"/>
      <c r="LCW10" s="410"/>
      <c r="LCX10" s="410"/>
      <c r="LCY10" s="410"/>
      <c r="LCZ10" s="410"/>
      <c r="LDA10" s="410"/>
      <c r="LDB10" s="410"/>
      <c r="LDC10" s="410"/>
      <c r="LDD10" s="410"/>
      <c r="LDE10" s="410"/>
      <c r="LDF10" s="410"/>
      <c r="LDG10" s="410"/>
      <c r="LDH10" s="410"/>
      <c r="LDI10" s="410"/>
      <c r="LDJ10" s="410"/>
      <c r="LDK10" s="410"/>
      <c r="LDL10" s="410"/>
      <c r="LDM10" s="410"/>
      <c r="LDN10" s="410"/>
      <c r="LDO10" s="410"/>
      <c r="LDP10" s="410"/>
      <c r="LDQ10" s="410"/>
      <c r="LDR10" s="410"/>
      <c r="LDS10" s="410"/>
      <c r="LDT10" s="410"/>
      <c r="LDU10" s="410"/>
      <c r="LDV10" s="410"/>
      <c r="LDW10" s="410"/>
      <c r="LDX10" s="410"/>
      <c r="LDY10" s="410"/>
      <c r="LDZ10" s="410"/>
      <c r="LEA10" s="410"/>
      <c r="LEB10" s="410"/>
      <c r="LEC10" s="410"/>
      <c r="LED10" s="410"/>
      <c r="LEE10" s="410"/>
      <c r="LEF10" s="410"/>
      <c r="LEG10" s="410"/>
      <c r="LEH10" s="410"/>
      <c r="LEI10" s="410"/>
      <c r="LEJ10" s="410"/>
      <c r="LEK10" s="410"/>
      <c r="LEL10" s="410"/>
      <c r="LEM10" s="410"/>
      <c r="LEN10" s="410"/>
      <c r="LEO10" s="410"/>
      <c r="LEP10" s="410"/>
      <c r="LEQ10" s="410"/>
      <c r="LER10" s="410"/>
      <c r="LES10" s="410"/>
      <c r="LET10" s="410"/>
      <c r="LEU10" s="410"/>
      <c r="LEV10" s="410"/>
      <c r="LEW10" s="410"/>
      <c r="LEX10" s="410"/>
      <c r="LEY10" s="410"/>
      <c r="LEZ10" s="410"/>
      <c r="LFA10" s="410"/>
      <c r="LFB10" s="410"/>
      <c r="LFC10" s="410"/>
      <c r="LFD10" s="410"/>
      <c r="LFE10" s="410"/>
      <c r="LFF10" s="410"/>
      <c r="LFG10" s="410"/>
      <c r="LFH10" s="410"/>
      <c r="LFI10" s="410"/>
      <c r="LFJ10" s="410"/>
      <c r="LFK10" s="410"/>
      <c r="LFL10" s="410"/>
      <c r="LFM10" s="410"/>
      <c r="LFN10" s="410"/>
      <c r="LFO10" s="410"/>
      <c r="LFP10" s="410"/>
      <c r="LFQ10" s="410"/>
      <c r="LFR10" s="410"/>
      <c r="LFS10" s="410"/>
      <c r="LFT10" s="410"/>
      <c r="LFU10" s="410"/>
      <c r="LFV10" s="410"/>
      <c r="LFW10" s="410"/>
      <c r="LFX10" s="410"/>
      <c r="LFY10" s="410"/>
      <c r="LFZ10" s="410"/>
      <c r="LGA10" s="410"/>
      <c r="LGB10" s="410"/>
      <c r="LGC10" s="410"/>
      <c r="LGD10" s="410"/>
      <c r="LGE10" s="410"/>
      <c r="LGF10" s="410"/>
      <c r="LGG10" s="410"/>
      <c r="LGH10" s="410"/>
      <c r="LGI10" s="410"/>
      <c r="LGJ10" s="410"/>
      <c r="LGK10" s="410"/>
      <c r="LGL10" s="410"/>
      <c r="LGM10" s="410"/>
      <c r="LGN10" s="410"/>
      <c r="LGO10" s="410"/>
      <c r="LGP10" s="410"/>
      <c r="LGQ10" s="410"/>
      <c r="LGR10" s="410"/>
      <c r="LGS10" s="410"/>
      <c r="LGT10" s="410"/>
      <c r="LGU10" s="410"/>
      <c r="LGV10" s="410"/>
      <c r="LGW10" s="410"/>
      <c r="LGX10" s="410"/>
      <c r="LGY10" s="410"/>
      <c r="LGZ10" s="410"/>
      <c r="LHA10" s="410"/>
      <c r="LHB10" s="410"/>
      <c r="LHC10" s="410"/>
      <c r="LHD10" s="410"/>
      <c r="LHE10" s="410"/>
      <c r="LHF10" s="410"/>
      <c r="LHG10" s="410"/>
      <c r="LHH10" s="410"/>
      <c r="LHI10" s="410"/>
      <c r="LHJ10" s="410"/>
      <c r="LHK10" s="410"/>
      <c r="LHL10" s="410"/>
      <c r="LHM10" s="410"/>
      <c r="LHN10" s="410"/>
      <c r="LHO10" s="410"/>
      <c r="LHP10" s="410"/>
      <c r="LHQ10" s="410"/>
      <c r="LHR10" s="410"/>
      <c r="LHS10" s="410"/>
      <c r="LHT10" s="410"/>
      <c r="LHU10" s="410"/>
      <c r="LHV10" s="410"/>
      <c r="LHW10" s="410"/>
      <c r="LHX10" s="410"/>
      <c r="LHY10" s="410"/>
      <c r="LHZ10" s="410"/>
      <c r="LIA10" s="410"/>
      <c r="LIB10" s="410"/>
      <c r="LIC10" s="410"/>
      <c r="LID10" s="410"/>
      <c r="LIE10" s="410"/>
      <c r="LIF10" s="410"/>
      <c r="LIG10" s="410"/>
      <c r="LIH10" s="410"/>
      <c r="LII10" s="410"/>
      <c r="LIJ10" s="410"/>
      <c r="LIK10" s="410"/>
      <c r="LIL10" s="410"/>
      <c r="LIM10" s="410"/>
      <c r="LIN10" s="410"/>
      <c r="LIO10" s="410"/>
      <c r="LIP10" s="410"/>
      <c r="LIQ10" s="410"/>
      <c r="LIR10" s="410"/>
      <c r="LIS10" s="410"/>
      <c r="LIT10" s="410"/>
      <c r="LIU10" s="410"/>
      <c r="LIV10" s="410"/>
      <c r="LIW10" s="410"/>
      <c r="LIX10" s="410"/>
      <c r="LIY10" s="410"/>
      <c r="LIZ10" s="410"/>
      <c r="LJA10" s="410"/>
      <c r="LJB10" s="410"/>
      <c r="LJC10" s="410"/>
      <c r="LJD10" s="410"/>
      <c r="LJE10" s="410"/>
      <c r="LJF10" s="410"/>
      <c r="LJG10" s="410"/>
      <c r="LJH10" s="410"/>
      <c r="LJI10" s="410"/>
      <c r="LJJ10" s="410"/>
      <c r="LJK10" s="410"/>
      <c r="LJL10" s="410"/>
      <c r="LJM10" s="410"/>
      <c r="LJN10" s="410"/>
      <c r="LJO10" s="410"/>
      <c r="LJP10" s="410"/>
      <c r="LJQ10" s="410"/>
      <c r="LJR10" s="410"/>
      <c r="LJS10" s="410"/>
      <c r="LJT10" s="410"/>
      <c r="LJU10" s="410"/>
      <c r="LJV10" s="410"/>
      <c r="LJW10" s="410"/>
      <c r="LJX10" s="410"/>
      <c r="LJY10" s="410"/>
      <c r="LJZ10" s="410"/>
      <c r="LKA10" s="410"/>
      <c r="LKB10" s="410"/>
      <c r="LKC10" s="410"/>
      <c r="LKD10" s="410"/>
      <c r="LKE10" s="410"/>
      <c r="LKF10" s="410"/>
      <c r="LKG10" s="410"/>
      <c r="LKH10" s="410"/>
      <c r="LKI10" s="410"/>
      <c r="LKJ10" s="410"/>
      <c r="LKK10" s="410"/>
      <c r="LKL10" s="410"/>
      <c r="LKM10" s="410"/>
      <c r="LKN10" s="410"/>
      <c r="LKO10" s="410"/>
      <c r="LKP10" s="410"/>
      <c r="LKQ10" s="410"/>
      <c r="LKR10" s="410"/>
      <c r="LKS10" s="410"/>
      <c r="LKT10" s="410"/>
      <c r="LKU10" s="410"/>
      <c r="LKV10" s="410"/>
      <c r="LKW10" s="410"/>
      <c r="LKX10" s="410"/>
      <c r="LKY10" s="410"/>
      <c r="LKZ10" s="410"/>
      <c r="LLA10" s="410"/>
      <c r="LLB10" s="410"/>
      <c r="LLC10" s="410"/>
      <c r="LLD10" s="410"/>
      <c r="LLE10" s="410"/>
      <c r="LLF10" s="410"/>
      <c r="LLG10" s="410"/>
      <c r="LLH10" s="410"/>
      <c r="LLI10" s="410"/>
      <c r="LLJ10" s="410"/>
      <c r="LLK10" s="410"/>
      <c r="LLL10" s="410"/>
      <c r="LLM10" s="410"/>
      <c r="LLN10" s="410"/>
      <c r="LLO10" s="410"/>
      <c r="LLP10" s="410"/>
      <c r="LLQ10" s="410"/>
      <c r="LLR10" s="410"/>
      <c r="LLS10" s="410"/>
      <c r="LLT10" s="410"/>
      <c r="LLU10" s="410"/>
      <c r="LLV10" s="410"/>
      <c r="LLW10" s="410"/>
      <c r="LLX10" s="410"/>
      <c r="LLY10" s="410"/>
      <c r="LLZ10" s="410"/>
      <c r="LMA10" s="410"/>
      <c r="LMB10" s="410"/>
      <c r="LMC10" s="410"/>
      <c r="LMD10" s="410"/>
      <c r="LME10" s="410"/>
      <c r="LMF10" s="410"/>
      <c r="LMG10" s="410"/>
      <c r="LMH10" s="410"/>
      <c r="LMI10" s="410"/>
      <c r="LMJ10" s="410"/>
      <c r="LMK10" s="410"/>
      <c r="LML10" s="410"/>
      <c r="LMM10" s="410"/>
      <c r="LMN10" s="410"/>
      <c r="LMO10" s="410"/>
      <c r="LMP10" s="410"/>
      <c r="LMQ10" s="410"/>
      <c r="LMR10" s="410"/>
      <c r="LMS10" s="410"/>
      <c r="LMT10" s="410"/>
      <c r="LMU10" s="410"/>
      <c r="LMV10" s="410"/>
      <c r="LMW10" s="410"/>
      <c r="LMX10" s="410"/>
      <c r="LMY10" s="410"/>
      <c r="LMZ10" s="410"/>
      <c r="LNA10" s="410"/>
      <c r="LNB10" s="410"/>
      <c r="LNC10" s="410"/>
      <c r="LND10" s="410"/>
      <c r="LNE10" s="410"/>
      <c r="LNF10" s="410"/>
      <c r="LNG10" s="410"/>
      <c r="LNH10" s="410"/>
      <c r="LNI10" s="410"/>
      <c r="LNJ10" s="410"/>
      <c r="LNK10" s="410"/>
      <c r="LNL10" s="410"/>
      <c r="LNM10" s="410"/>
      <c r="LNN10" s="410"/>
      <c r="LNO10" s="410"/>
      <c r="LNP10" s="410"/>
      <c r="LNQ10" s="410"/>
      <c r="LNR10" s="410"/>
      <c r="LNS10" s="410"/>
      <c r="LNT10" s="410"/>
      <c r="LNU10" s="410"/>
      <c r="LNV10" s="410"/>
      <c r="LNW10" s="410"/>
      <c r="LNX10" s="410"/>
      <c r="LNY10" s="410"/>
      <c r="LNZ10" s="410"/>
      <c r="LOA10" s="410"/>
      <c r="LOB10" s="410"/>
      <c r="LOC10" s="410"/>
      <c r="LOD10" s="410"/>
      <c r="LOE10" s="410"/>
      <c r="LOF10" s="410"/>
      <c r="LOG10" s="410"/>
      <c r="LOH10" s="410"/>
      <c r="LOI10" s="410"/>
      <c r="LOJ10" s="410"/>
      <c r="LOK10" s="410"/>
      <c r="LOL10" s="410"/>
      <c r="LOM10" s="410"/>
      <c r="LON10" s="410"/>
      <c r="LOO10" s="410"/>
      <c r="LOP10" s="410"/>
      <c r="LOQ10" s="410"/>
      <c r="LOR10" s="410"/>
      <c r="LOS10" s="410"/>
      <c r="LOT10" s="410"/>
      <c r="LOU10" s="410"/>
      <c r="LOV10" s="410"/>
      <c r="LOW10" s="410"/>
      <c r="LOX10" s="410"/>
      <c r="LOY10" s="410"/>
      <c r="LOZ10" s="410"/>
      <c r="LPA10" s="410"/>
      <c r="LPB10" s="410"/>
      <c r="LPC10" s="410"/>
      <c r="LPD10" s="410"/>
      <c r="LPE10" s="410"/>
      <c r="LPF10" s="410"/>
      <c r="LPG10" s="410"/>
      <c r="LPH10" s="410"/>
      <c r="LPI10" s="410"/>
      <c r="LPJ10" s="410"/>
      <c r="LPK10" s="410"/>
      <c r="LPL10" s="410"/>
      <c r="LPM10" s="410"/>
      <c r="LPN10" s="410"/>
      <c r="LPO10" s="410"/>
      <c r="LPP10" s="410"/>
      <c r="LPQ10" s="410"/>
      <c r="LPR10" s="410"/>
      <c r="LPS10" s="410"/>
      <c r="LPT10" s="410"/>
      <c r="LPU10" s="410"/>
      <c r="LPV10" s="410"/>
      <c r="LPW10" s="410"/>
      <c r="LPX10" s="410"/>
      <c r="LPY10" s="410"/>
      <c r="LPZ10" s="410"/>
      <c r="LQA10" s="410"/>
      <c r="LQB10" s="410"/>
      <c r="LQC10" s="410"/>
      <c r="LQD10" s="410"/>
      <c r="LQE10" s="410"/>
      <c r="LQF10" s="410"/>
      <c r="LQG10" s="410"/>
      <c r="LQH10" s="410"/>
      <c r="LQI10" s="410"/>
      <c r="LQJ10" s="410"/>
      <c r="LQK10" s="410"/>
      <c r="LQL10" s="410"/>
      <c r="LQM10" s="410"/>
      <c r="LQN10" s="410"/>
      <c r="LQO10" s="410"/>
      <c r="LQP10" s="410"/>
      <c r="LQQ10" s="410"/>
      <c r="LQR10" s="410"/>
      <c r="LQS10" s="410"/>
      <c r="LQT10" s="410"/>
      <c r="LQU10" s="410"/>
      <c r="LQV10" s="410"/>
      <c r="LQW10" s="410"/>
      <c r="LQX10" s="410"/>
      <c r="LQY10" s="410"/>
      <c r="LQZ10" s="410"/>
      <c r="LRA10" s="410"/>
      <c r="LRB10" s="410"/>
      <c r="LRC10" s="410"/>
      <c r="LRD10" s="410"/>
      <c r="LRE10" s="410"/>
      <c r="LRF10" s="410"/>
      <c r="LRG10" s="410"/>
      <c r="LRH10" s="410"/>
      <c r="LRI10" s="410"/>
      <c r="LRJ10" s="410"/>
      <c r="LRK10" s="410"/>
      <c r="LRL10" s="410"/>
      <c r="LRM10" s="410"/>
      <c r="LRN10" s="410"/>
      <c r="LRO10" s="410"/>
      <c r="LRP10" s="410"/>
      <c r="LRQ10" s="410"/>
      <c r="LRR10" s="410"/>
      <c r="LRS10" s="410"/>
      <c r="LRT10" s="410"/>
      <c r="LRU10" s="410"/>
      <c r="LRV10" s="410"/>
      <c r="LRW10" s="410"/>
      <c r="LRX10" s="410"/>
      <c r="LRY10" s="410"/>
      <c r="LRZ10" s="410"/>
      <c r="LSA10" s="410"/>
      <c r="LSB10" s="410"/>
      <c r="LSC10" s="410"/>
      <c r="LSD10" s="410"/>
      <c r="LSE10" s="410"/>
      <c r="LSF10" s="410"/>
      <c r="LSG10" s="410"/>
      <c r="LSH10" s="410"/>
      <c r="LSI10" s="410"/>
      <c r="LSJ10" s="410"/>
      <c r="LSK10" s="410"/>
      <c r="LSL10" s="410"/>
      <c r="LSM10" s="410"/>
      <c r="LSN10" s="410"/>
      <c r="LSO10" s="410"/>
      <c r="LSP10" s="410"/>
      <c r="LSQ10" s="410"/>
      <c r="LSR10" s="410"/>
      <c r="LSS10" s="410"/>
      <c r="LST10" s="410"/>
      <c r="LSU10" s="410"/>
      <c r="LSV10" s="410"/>
      <c r="LSW10" s="410"/>
      <c r="LSX10" s="410"/>
      <c r="LSY10" s="410"/>
      <c r="LSZ10" s="410"/>
      <c r="LTA10" s="410"/>
      <c r="LTB10" s="410"/>
      <c r="LTC10" s="410"/>
      <c r="LTD10" s="410"/>
      <c r="LTE10" s="410"/>
      <c r="LTF10" s="410"/>
      <c r="LTG10" s="410"/>
      <c r="LTH10" s="410"/>
      <c r="LTI10" s="410"/>
      <c r="LTJ10" s="410"/>
      <c r="LTK10" s="410"/>
      <c r="LTL10" s="410"/>
      <c r="LTM10" s="410"/>
      <c r="LTN10" s="410"/>
      <c r="LTO10" s="410"/>
      <c r="LTP10" s="410"/>
      <c r="LTQ10" s="410"/>
      <c r="LTR10" s="410"/>
      <c r="LTS10" s="410"/>
      <c r="LTT10" s="410"/>
      <c r="LTU10" s="410"/>
      <c r="LTV10" s="410"/>
      <c r="LTW10" s="410"/>
      <c r="LTX10" s="410"/>
      <c r="LTY10" s="410"/>
      <c r="LTZ10" s="410"/>
      <c r="LUA10" s="410"/>
      <c r="LUB10" s="410"/>
      <c r="LUC10" s="410"/>
      <c r="LUD10" s="410"/>
      <c r="LUE10" s="410"/>
      <c r="LUF10" s="410"/>
      <c r="LUG10" s="410"/>
      <c r="LUH10" s="410"/>
      <c r="LUI10" s="410"/>
      <c r="LUJ10" s="410"/>
      <c r="LUK10" s="410"/>
      <c r="LUL10" s="410"/>
      <c r="LUM10" s="410"/>
      <c r="LUN10" s="410"/>
      <c r="LUO10" s="410"/>
      <c r="LUP10" s="410"/>
      <c r="LUQ10" s="410"/>
      <c r="LUR10" s="410"/>
      <c r="LUS10" s="410"/>
      <c r="LUT10" s="410"/>
      <c r="LUU10" s="410"/>
      <c r="LUV10" s="410"/>
      <c r="LUW10" s="410"/>
      <c r="LUX10" s="410"/>
      <c r="LUY10" s="410"/>
      <c r="LUZ10" s="410"/>
      <c r="LVA10" s="410"/>
      <c r="LVB10" s="410"/>
      <c r="LVC10" s="410"/>
      <c r="LVD10" s="410"/>
      <c r="LVE10" s="410"/>
      <c r="LVF10" s="410"/>
      <c r="LVG10" s="410"/>
      <c r="LVH10" s="410"/>
      <c r="LVI10" s="410"/>
      <c r="LVJ10" s="410"/>
      <c r="LVK10" s="410"/>
      <c r="LVL10" s="410"/>
      <c r="LVM10" s="410"/>
      <c r="LVN10" s="410"/>
      <c r="LVO10" s="410"/>
      <c r="LVP10" s="410"/>
      <c r="LVQ10" s="410"/>
      <c r="LVR10" s="410"/>
      <c r="LVS10" s="410"/>
      <c r="LVT10" s="410"/>
      <c r="LVU10" s="410"/>
      <c r="LVV10" s="410"/>
      <c r="LVW10" s="410"/>
      <c r="LVX10" s="410"/>
      <c r="LVY10" s="410"/>
      <c r="LVZ10" s="410"/>
      <c r="LWA10" s="410"/>
      <c r="LWB10" s="410"/>
      <c r="LWC10" s="410"/>
      <c r="LWD10" s="410"/>
      <c r="LWE10" s="410"/>
      <c r="LWF10" s="410"/>
      <c r="LWG10" s="410"/>
      <c r="LWH10" s="410"/>
      <c r="LWI10" s="410"/>
      <c r="LWJ10" s="410"/>
      <c r="LWK10" s="410"/>
      <c r="LWL10" s="410"/>
      <c r="LWM10" s="410"/>
      <c r="LWN10" s="410"/>
      <c r="LWO10" s="410"/>
      <c r="LWP10" s="410"/>
      <c r="LWQ10" s="410"/>
      <c r="LWR10" s="410"/>
      <c r="LWS10" s="410"/>
      <c r="LWT10" s="410"/>
      <c r="LWU10" s="410"/>
      <c r="LWV10" s="410"/>
      <c r="LWW10" s="410"/>
      <c r="LWX10" s="410"/>
      <c r="LWY10" s="410"/>
      <c r="LWZ10" s="410"/>
      <c r="LXA10" s="410"/>
      <c r="LXB10" s="410"/>
      <c r="LXC10" s="410"/>
      <c r="LXD10" s="410"/>
      <c r="LXE10" s="410"/>
      <c r="LXF10" s="410"/>
      <c r="LXG10" s="410"/>
      <c r="LXH10" s="410"/>
      <c r="LXI10" s="410"/>
      <c r="LXJ10" s="410"/>
      <c r="LXK10" s="410"/>
      <c r="LXL10" s="410"/>
      <c r="LXM10" s="410"/>
      <c r="LXN10" s="410"/>
      <c r="LXO10" s="410"/>
      <c r="LXP10" s="410"/>
      <c r="LXQ10" s="410"/>
      <c r="LXR10" s="410"/>
      <c r="LXS10" s="410"/>
      <c r="LXT10" s="410"/>
      <c r="LXU10" s="410"/>
      <c r="LXV10" s="410"/>
      <c r="LXW10" s="410"/>
      <c r="LXX10" s="410"/>
      <c r="LXY10" s="410"/>
      <c r="LXZ10" s="410"/>
      <c r="LYA10" s="410"/>
      <c r="LYB10" s="410"/>
      <c r="LYC10" s="410"/>
      <c r="LYD10" s="410"/>
      <c r="LYE10" s="410"/>
      <c r="LYF10" s="410"/>
      <c r="LYG10" s="410"/>
      <c r="LYH10" s="410"/>
      <c r="LYI10" s="410"/>
      <c r="LYJ10" s="410"/>
      <c r="LYK10" s="410"/>
      <c r="LYL10" s="410"/>
      <c r="LYM10" s="410"/>
      <c r="LYN10" s="410"/>
      <c r="LYO10" s="410"/>
      <c r="LYP10" s="410"/>
      <c r="LYQ10" s="410"/>
      <c r="LYR10" s="410"/>
      <c r="LYS10" s="410"/>
      <c r="LYT10" s="410"/>
      <c r="LYU10" s="410"/>
      <c r="LYV10" s="410"/>
      <c r="LYW10" s="410"/>
      <c r="LYX10" s="410"/>
      <c r="LYY10" s="410"/>
      <c r="LYZ10" s="410"/>
      <c r="LZA10" s="410"/>
      <c r="LZB10" s="410"/>
      <c r="LZC10" s="410"/>
      <c r="LZD10" s="410"/>
      <c r="LZE10" s="410"/>
      <c r="LZF10" s="410"/>
      <c r="LZG10" s="410"/>
      <c r="LZH10" s="410"/>
      <c r="LZI10" s="410"/>
      <c r="LZJ10" s="410"/>
      <c r="LZK10" s="410"/>
      <c r="LZL10" s="410"/>
      <c r="LZM10" s="410"/>
      <c r="LZN10" s="410"/>
      <c r="LZO10" s="410"/>
      <c r="LZP10" s="410"/>
      <c r="LZQ10" s="410"/>
      <c r="LZR10" s="410"/>
      <c r="LZS10" s="410"/>
      <c r="LZT10" s="410"/>
      <c r="LZU10" s="410"/>
      <c r="LZV10" s="410"/>
      <c r="LZW10" s="410"/>
      <c r="LZX10" s="410"/>
      <c r="LZY10" s="410"/>
      <c r="LZZ10" s="410"/>
      <c r="MAA10" s="410"/>
      <c r="MAB10" s="410"/>
      <c r="MAC10" s="410"/>
      <c r="MAD10" s="410"/>
      <c r="MAE10" s="410"/>
      <c r="MAF10" s="410"/>
      <c r="MAG10" s="410"/>
      <c r="MAH10" s="410"/>
      <c r="MAI10" s="410"/>
      <c r="MAJ10" s="410"/>
      <c r="MAK10" s="410"/>
      <c r="MAL10" s="410"/>
      <c r="MAM10" s="410"/>
      <c r="MAN10" s="410"/>
      <c r="MAO10" s="410"/>
      <c r="MAP10" s="410"/>
      <c r="MAQ10" s="410"/>
      <c r="MAR10" s="410"/>
      <c r="MAS10" s="410"/>
      <c r="MAT10" s="410"/>
      <c r="MAU10" s="410"/>
      <c r="MAV10" s="410"/>
      <c r="MAW10" s="410"/>
      <c r="MAX10" s="410"/>
      <c r="MAY10" s="410"/>
      <c r="MAZ10" s="410"/>
      <c r="MBA10" s="410"/>
      <c r="MBB10" s="410"/>
      <c r="MBC10" s="410"/>
      <c r="MBD10" s="410"/>
      <c r="MBE10" s="410"/>
      <c r="MBF10" s="410"/>
      <c r="MBG10" s="410"/>
      <c r="MBH10" s="410"/>
      <c r="MBI10" s="410"/>
      <c r="MBJ10" s="410"/>
      <c r="MBK10" s="410"/>
      <c r="MBL10" s="410"/>
      <c r="MBM10" s="410"/>
      <c r="MBN10" s="410"/>
      <c r="MBO10" s="410"/>
      <c r="MBP10" s="410"/>
      <c r="MBQ10" s="410"/>
      <c r="MBR10" s="410"/>
      <c r="MBS10" s="410"/>
      <c r="MBT10" s="410"/>
      <c r="MBU10" s="410"/>
      <c r="MBV10" s="410"/>
      <c r="MBW10" s="410"/>
      <c r="MBX10" s="410"/>
      <c r="MBY10" s="410"/>
      <c r="MBZ10" s="410"/>
      <c r="MCA10" s="410"/>
      <c r="MCB10" s="410"/>
      <c r="MCC10" s="410"/>
      <c r="MCD10" s="410"/>
      <c r="MCE10" s="410"/>
      <c r="MCF10" s="410"/>
      <c r="MCG10" s="410"/>
      <c r="MCH10" s="410"/>
      <c r="MCI10" s="410"/>
      <c r="MCJ10" s="410"/>
      <c r="MCK10" s="410"/>
      <c r="MCL10" s="410"/>
      <c r="MCM10" s="410"/>
      <c r="MCN10" s="410"/>
      <c r="MCO10" s="410"/>
      <c r="MCP10" s="410"/>
      <c r="MCQ10" s="410"/>
      <c r="MCR10" s="410"/>
      <c r="MCS10" s="410"/>
      <c r="MCT10" s="410"/>
      <c r="MCU10" s="410"/>
      <c r="MCV10" s="410"/>
      <c r="MCW10" s="410"/>
      <c r="MCX10" s="410"/>
      <c r="MCY10" s="410"/>
      <c r="MCZ10" s="410"/>
      <c r="MDA10" s="410"/>
      <c r="MDB10" s="410"/>
      <c r="MDC10" s="410"/>
      <c r="MDD10" s="410"/>
      <c r="MDE10" s="410"/>
      <c r="MDF10" s="410"/>
      <c r="MDG10" s="410"/>
      <c r="MDH10" s="410"/>
      <c r="MDI10" s="410"/>
      <c r="MDJ10" s="410"/>
      <c r="MDK10" s="410"/>
      <c r="MDL10" s="410"/>
      <c r="MDM10" s="410"/>
      <c r="MDN10" s="410"/>
      <c r="MDO10" s="410"/>
      <c r="MDP10" s="410"/>
      <c r="MDQ10" s="410"/>
      <c r="MDR10" s="410"/>
      <c r="MDS10" s="410"/>
      <c r="MDT10" s="410"/>
      <c r="MDU10" s="410"/>
      <c r="MDV10" s="410"/>
      <c r="MDW10" s="410"/>
      <c r="MDX10" s="410"/>
      <c r="MDY10" s="410"/>
      <c r="MDZ10" s="410"/>
      <c r="MEA10" s="410"/>
      <c r="MEB10" s="410"/>
      <c r="MEC10" s="410"/>
      <c r="MED10" s="410"/>
      <c r="MEE10" s="410"/>
      <c r="MEF10" s="410"/>
      <c r="MEG10" s="410"/>
      <c r="MEH10" s="410"/>
      <c r="MEI10" s="410"/>
      <c r="MEJ10" s="410"/>
      <c r="MEK10" s="410"/>
      <c r="MEL10" s="410"/>
      <c r="MEM10" s="410"/>
      <c r="MEN10" s="410"/>
      <c r="MEO10" s="410"/>
      <c r="MEP10" s="410"/>
      <c r="MEQ10" s="410"/>
      <c r="MER10" s="410"/>
      <c r="MES10" s="410"/>
      <c r="MET10" s="410"/>
      <c r="MEU10" s="410"/>
      <c r="MEV10" s="410"/>
      <c r="MEW10" s="410"/>
      <c r="MEX10" s="410"/>
      <c r="MEY10" s="410"/>
      <c r="MEZ10" s="410"/>
      <c r="MFA10" s="410"/>
      <c r="MFB10" s="410"/>
      <c r="MFC10" s="410"/>
      <c r="MFD10" s="410"/>
      <c r="MFE10" s="410"/>
      <c r="MFF10" s="410"/>
      <c r="MFG10" s="410"/>
      <c r="MFH10" s="410"/>
      <c r="MFI10" s="410"/>
      <c r="MFJ10" s="410"/>
      <c r="MFK10" s="410"/>
      <c r="MFL10" s="410"/>
      <c r="MFM10" s="410"/>
      <c r="MFN10" s="410"/>
      <c r="MFO10" s="410"/>
      <c r="MFP10" s="410"/>
      <c r="MFQ10" s="410"/>
      <c r="MFR10" s="410"/>
      <c r="MFS10" s="410"/>
      <c r="MFT10" s="410"/>
      <c r="MFU10" s="410"/>
      <c r="MFV10" s="410"/>
      <c r="MFW10" s="410"/>
      <c r="MFX10" s="410"/>
      <c r="MFY10" s="410"/>
      <c r="MFZ10" s="410"/>
      <c r="MGA10" s="410"/>
      <c r="MGB10" s="410"/>
      <c r="MGC10" s="410"/>
      <c r="MGD10" s="410"/>
      <c r="MGE10" s="410"/>
      <c r="MGF10" s="410"/>
      <c r="MGG10" s="410"/>
      <c r="MGH10" s="410"/>
      <c r="MGI10" s="410"/>
      <c r="MGJ10" s="410"/>
      <c r="MGK10" s="410"/>
      <c r="MGL10" s="410"/>
      <c r="MGM10" s="410"/>
      <c r="MGN10" s="410"/>
      <c r="MGO10" s="410"/>
      <c r="MGP10" s="410"/>
      <c r="MGQ10" s="410"/>
      <c r="MGR10" s="410"/>
      <c r="MGS10" s="410"/>
      <c r="MGT10" s="410"/>
      <c r="MGU10" s="410"/>
      <c r="MGV10" s="410"/>
      <c r="MGW10" s="410"/>
      <c r="MGX10" s="410"/>
      <c r="MGY10" s="410"/>
      <c r="MGZ10" s="410"/>
      <c r="MHA10" s="410"/>
      <c r="MHB10" s="410"/>
      <c r="MHC10" s="410"/>
      <c r="MHD10" s="410"/>
      <c r="MHE10" s="410"/>
      <c r="MHF10" s="410"/>
      <c r="MHG10" s="410"/>
      <c r="MHH10" s="410"/>
      <c r="MHI10" s="410"/>
      <c r="MHJ10" s="410"/>
      <c r="MHK10" s="410"/>
      <c r="MHL10" s="410"/>
      <c r="MHM10" s="410"/>
      <c r="MHN10" s="410"/>
      <c r="MHO10" s="410"/>
      <c r="MHP10" s="410"/>
      <c r="MHQ10" s="410"/>
      <c r="MHR10" s="410"/>
      <c r="MHS10" s="410"/>
      <c r="MHT10" s="410"/>
      <c r="MHU10" s="410"/>
      <c r="MHV10" s="410"/>
      <c r="MHW10" s="410"/>
      <c r="MHX10" s="410"/>
      <c r="MHY10" s="410"/>
      <c r="MHZ10" s="410"/>
      <c r="MIA10" s="410"/>
      <c r="MIB10" s="410"/>
      <c r="MIC10" s="410"/>
      <c r="MID10" s="410"/>
      <c r="MIE10" s="410"/>
      <c r="MIF10" s="410"/>
      <c r="MIG10" s="410"/>
      <c r="MIH10" s="410"/>
      <c r="MII10" s="410"/>
      <c r="MIJ10" s="410"/>
      <c r="MIK10" s="410"/>
      <c r="MIL10" s="410"/>
      <c r="MIM10" s="410"/>
      <c r="MIN10" s="410"/>
      <c r="MIO10" s="410"/>
      <c r="MIP10" s="410"/>
      <c r="MIQ10" s="410"/>
      <c r="MIR10" s="410"/>
      <c r="MIS10" s="410"/>
      <c r="MIT10" s="410"/>
      <c r="MIU10" s="410"/>
      <c r="MIV10" s="410"/>
      <c r="MIW10" s="410"/>
      <c r="MIX10" s="410"/>
      <c r="MIY10" s="410"/>
      <c r="MIZ10" s="410"/>
      <c r="MJA10" s="410"/>
      <c r="MJB10" s="410"/>
      <c r="MJC10" s="410"/>
      <c r="MJD10" s="410"/>
      <c r="MJE10" s="410"/>
      <c r="MJF10" s="410"/>
      <c r="MJG10" s="410"/>
      <c r="MJH10" s="410"/>
      <c r="MJI10" s="410"/>
      <c r="MJJ10" s="410"/>
      <c r="MJK10" s="410"/>
      <c r="MJL10" s="410"/>
      <c r="MJM10" s="410"/>
      <c r="MJN10" s="410"/>
      <c r="MJO10" s="410"/>
      <c r="MJP10" s="410"/>
      <c r="MJQ10" s="410"/>
      <c r="MJR10" s="410"/>
      <c r="MJS10" s="410"/>
      <c r="MJT10" s="410"/>
      <c r="MJU10" s="410"/>
      <c r="MJV10" s="410"/>
      <c r="MJW10" s="410"/>
      <c r="MJX10" s="410"/>
      <c r="MJY10" s="410"/>
      <c r="MJZ10" s="410"/>
      <c r="MKA10" s="410"/>
      <c r="MKB10" s="410"/>
      <c r="MKC10" s="410"/>
      <c r="MKD10" s="410"/>
      <c r="MKE10" s="410"/>
      <c r="MKF10" s="410"/>
      <c r="MKG10" s="410"/>
      <c r="MKH10" s="410"/>
      <c r="MKI10" s="410"/>
      <c r="MKJ10" s="410"/>
      <c r="MKK10" s="410"/>
      <c r="MKL10" s="410"/>
      <c r="MKM10" s="410"/>
      <c r="MKN10" s="410"/>
      <c r="MKO10" s="410"/>
      <c r="MKP10" s="410"/>
      <c r="MKQ10" s="410"/>
      <c r="MKR10" s="410"/>
      <c r="MKS10" s="410"/>
      <c r="MKT10" s="410"/>
      <c r="MKU10" s="410"/>
      <c r="MKV10" s="410"/>
      <c r="MKW10" s="410"/>
      <c r="MKX10" s="410"/>
      <c r="MKY10" s="410"/>
      <c r="MKZ10" s="410"/>
      <c r="MLA10" s="410"/>
      <c r="MLB10" s="410"/>
      <c r="MLC10" s="410"/>
      <c r="MLD10" s="410"/>
      <c r="MLE10" s="410"/>
      <c r="MLF10" s="410"/>
      <c r="MLG10" s="410"/>
      <c r="MLH10" s="410"/>
      <c r="MLI10" s="410"/>
      <c r="MLJ10" s="410"/>
      <c r="MLK10" s="410"/>
      <c r="MLL10" s="410"/>
      <c r="MLM10" s="410"/>
      <c r="MLN10" s="410"/>
      <c r="MLO10" s="410"/>
      <c r="MLP10" s="410"/>
      <c r="MLQ10" s="410"/>
      <c r="MLR10" s="410"/>
      <c r="MLS10" s="410"/>
      <c r="MLT10" s="410"/>
      <c r="MLU10" s="410"/>
      <c r="MLV10" s="410"/>
      <c r="MLW10" s="410"/>
      <c r="MLX10" s="410"/>
      <c r="MLY10" s="410"/>
      <c r="MLZ10" s="410"/>
      <c r="MMA10" s="410"/>
      <c r="MMB10" s="410"/>
      <c r="MMC10" s="410"/>
      <c r="MMD10" s="410"/>
      <c r="MME10" s="410"/>
      <c r="MMF10" s="410"/>
      <c r="MMG10" s="410"/>
      <c r="MMH10" s="410"/>
      <c r="MMI10" s="410"/>
      <c r="MMJ10" s="410"/>
      <c r="MMK10" s="410"/>
      <c r="MML10" s="410"/>
      <c r="MMM10" s="410"/>
      <c r="MMN10" s="410"/>
      <c r="MMO10" s="410"/>
      <c r="MMP10" s="410"/>
      <c r="MMQ10" s="410"/>
      <c r="MMR10" s="410"/>
      <c r="MMS10" s="410"/>
      <c r="MMT10" s="410"/>
      <c r="MMU10" s="410"/>
      <c r="MMV10" s="410"/>
      <c r="MMW10" s="410"/>
      <c r="MMX10" s="410"/>
      <c r="MMY10" s="410"/>
      <c r="MMZ10" s="410"/>
      <c r="MNA10" s="410"/>
      <c r="MNB10" s="410"/>
      <c r="MNC10" s="410"/>
      <c r="MND10" s="410"/>
      <c r="MNE10" s="410"/>
      <c r="MNF10" s="410"/>
      <c r="MNG10" s="410"/>
      <c r="MNH10" s="410"/>
      <c r="MNI10" s="410"/>
      <c r="MNJ10" s="410"/>
      <c r="MNK10" s="410"/>
      <c r="MNL10" s="410"/>
      <c r="MNM10" s="410"/>
      <c r="MNN10" s="410"/>
      <c r="MNO10" s="410"/>
      <c r="MNP10" s="410"/>
      <c r="MNQ10" s="410"/>
      <c r="MNR10" s="410"/>
      <c r="MNS10" s="410"/>
      <c r="MNT10" s="410"/>
      <c r="MNU10" s="410"/>
      <c r="MNV10" s="410"/>
      <c r="MNW10" s="410"/>
      <c r="MNX10" s="410"/>
      <c r="MNY10" s="410"/>
      <c r="MNZ10" s="410"/>
      <c r="MOA10" s="410"/>
      <c r="MOB10" s="410"/>
      <c r="MOC10" s="410"/>
      <c r="MOD10" s="410"/>
      <c r="MOE10" s="410"/>
      <c r="MOF10" s="410"/>
      <c r="MOG10" s="410"/>
      <c r="MOH10" s="410"/>
      <c r="MOI10" s="410"/>
      <c r="MOJ10" s="410"/>
      <c r="MOK10" s="410"/>
      <c r="MOL10" s="410"/>
      <c r="MOM10" s="410"/>
      <c r="MON10" s="410"/>
      <c r="MOO10" s="410"/>
      <c r="MOP10" s="410"/>
      <c r="MOQ10" s="410"/>
      <c r="MOR10" s="410"/>
      <c r="MOS10" s="410"/>
      <c r="MOT10" s="410"/>
      <c r="MOU10" s="410"/>
      <c r="MOV10" s="410"/>
      <c r="MOW10" s="410"/>
      <c r="MOX10" s="410"/>
      <c r="MOY10" s="410"/>
      <c r="MOZ10" s="410"/>
      <c r="MPA10" s="410"/>
      <c r="MPB10" s="410"/>
      <c r="MPC10" s="410"/>
      <c r="MPD10" s="410"/>
      <c r="MPE10" s="410"/>
      <c r="MPF10" s="410"/>
      <c r="MPG10" s="410"/>
      <c r="MPH10" s="410"/>
      <c r="MPI10" s="410"/>
      <c r="MPJ10" s="410"/>
      <c r="MPK10" s="410"/>
      <c r="MPL10" s="410"/>
      <c r="MPM10" s="410"/>
      <c r="MPN10" s="410"/>
      <c r="MPO10" s="410"/>
      <c r="MPP10" s="410"/>
      <c r="MPQ10" s="410"/>
      <c r="MPR10" s="410"/>
      <c r="MPS10" s="410"/>
      <c r="MPT10" s="410"/>
      <c r="MPU10" s="410"/>
      <c r="MPV10" s="410"/>
      <c r="MPW10" s="410"/>
      <c r="MPX10" s="410"/>
      <c r="MPY10" s="410"/>
      <c r="MPZ10" s="410"/>
      <c r="MQA10" s="410"/>
      <c r="MQB10" s="410"/>
      <c r="MQC10" s="410"/>
      <c r="MQD10" s="410"/>
      <c r="MQE10" s="410"/>
      <c r="MQF10" s="410"/>
      <c r="MQG10" s="410"/>
      <c r="MQH10" s="410"/>
      <c r="MQI10" s="410"/>
      <c r="MQJ10" s="410"/>
      <c r="MQK10" s="410"/>
      <c r="MQL10" s="410"/>
      <c r="MQM10" s="410"/>
      <c r="MQN10" s="410"/>
      <c r="MQO10" s="410"/>
      <c r="MQP10" s="410"/>
      <c r="MQQ10" s="410"/>
      <c r="MQR10" s="410"/>
      <c r="MQS10" s="410"/>
      <c r="MQT10" s="410"/>
      <c r="MQU10" s="410"/>
      <c r="MQV10" s="410"/>
      <c r="MQW10" s="410"/>
      <c r="MQX10" s="410"/>
      <c r="MQY10" s="410"/>
      <c r="MQZ10" s="410"/>
      <c r="MRA10" s="410"/>
      <c r="MRB10" s="410"/>
      <c r="MRC10" s="410"/>
      <c r="MRD10" s="410"/>
      <c r="MRE10" s="410"/>
      <c r="MRF10" s="410"/>
      <c r="MRG10" s="410"/>
      <c r="MRH10" s="410"/>
      <c r="MRI10" s="410"/>
      <c r="MRJ10" s="410"/>
      <c r="MRK10" s="410"/>
      <c r="MRL10" s="410"/>
      <c r="MRM10" s="410"/>
      <c r="MRN10" s="410"/>
      <c r="MRO10" s="410"/>
      <c r="MRP10" s="410"/>
      <c r="MRQ10" s="410"/>
      <c r="MRR10" s="410"/>
      <c r="MRS10" s="410"/>
      <c r="MRT10" s="410"/>
      <c r="MRU10" s="410"/>
      <c r="MRV10" s="410"/>
      <c r="MRW10" s="410"/>
      <c r="MRX10" s="410"/>
      <c r="MRY10" s="410"/>
      <c r="MRZ10" s="410"/>
      <c r="MSA10" s="410"/>
      <c r="MSB10" s="410"/>
      <c r="MSC10" s="410"/>
      <c r="MSD10" s="410"/>
      <c r="MSE10" s="410"/>
      <c r="MSF10" s="410"/>
      <c r="MSG10" s="410"/>
      <c r="MSH10" s="410"/>
      <c r="MSI10" s="410"/>
      <c r="MSJ10" s="410"/>
      <c r="MSK10" s="410"/>
      <c r="MSL10" s="410"/>
      <c r="MSM10" s="410"/>
      <c r="MSN10" s="410"/>
      <c r="MSO10" s="410"/>
      <c r="MSP10" s="410"/>
      <c r="MSQ10" s="410"/>
      <c r="MSR10" s="410"/>
      <c r="MSS10" s="410"/>
      <c r="MST10" s="410"/>
      <c r="MSU10" s="410"/>
      <c r="MSV10" s="410"/>
      <c r="MSW10" s="410"/>
      <c r="MSX10" s="410"/>
      <c r="MSY10" s="410"/>
      <c r="MSZ10" s="410"/>
      <c r="MTA10" s="410"/>
      <c r="MTB10" s="410"/>
      <c r="MTC10" s="410"/>
      <c r="MTD10" s="410"/>
      <c r="MTE10" s="410"/>
      <c r="MTF10" s="410"/>
      <c r="MTG10" s="410"/>
      <c r="MTH10" s="410"/>
      <c r="MTI10" s="410"/>
      <c r="MTJ10" s="410"/>
      <c r="MTK10" s="410"/>
      <c r="MTL10" s="410"/>
      <c r="MTM10" s="410"/>
      <c r="MTN10" s="410"/>
      <c r="MTO10" s="410"/>
      <c r="MTP10" s="410"/>
      <c r="MTQ10" s="410"/>
      <c r="MTR10" s="410"/>
      <c r="MTS10" s="410"/>
      <c r="MTT10" s="410"/>
      <c r="MTU10" s="410"/>
      <c r="MTV10" s="410"/>
      <c r="MTW10" s="410"/>
      <c r="MTX10" s="410"/>
      <c r="MTY10" s="410"/>
      <c r="MTZ10" s="410"/>
      <c r="MUA10" s="410"/>
      <c r="MUB10" s="410"/>
      <c r="MUC10" s="410"/>
      <c r="MUD10" s="410"/>
      <c r="MUE10" s="410"/>
      <c r="MUF10" s="410"/>
      <c r="MUG10" s="410"/>
      <c r="MUH10" s="410"/>
      <c r="MUI10" s="410"/>
      <c r="MUJ10" s="410"/>
      <c r="MUK10" s="410"/>
      <c r="MUL10" s="410"/>
      <c r="MUM10" s="410"/>
      <c r="MUN10" s="410"/>
      <c r="MUO10" s="410"/>
      <c r="MUP10" s="410"/>
      <c r="MUQ10" s="410"/>
      <c r="MUR10" s="410"/>
      <c r="MUS10" s="410"/>
      <c r="MUT10" s="410"/>
      <c r="MUU10" s="410"/>
      <c r="MUV10" s="410"/>
      <c r="MUW10" s="410"/>
      <c r="MUX10" s="410"/>
      <c r="MUY10" s="410"/>
      <c r="MUZ10" s="410"/>
      <c r="MVA10" s="410"/>
      <c r="MVB10" s="410"/>
      <c r="MVC10" s="410"/>
      <c r="MVD10" s="410"/>
      <c r="MVE10" s="410"/>
      <c r="MVF10" s="410"/>
      <c r="MVG10" s="410"/>
      <c r="MVH10" s="410"/>
      <c r="MVI10" s="410"/>
      <c r="MVJ10" s="410"/>
      <c r="MVK10" s="410"/>
      <c r="MVL10" s="410"/>
      <c r="MVM10" s="410"/>
      <c r="MVN10" s="410"/>
      <c r="MVO10" s="410"/>
      <c r="MVP10" s="410"/>
      <c r="MVQ10" s="410"/>
      <c r="MVR10" s="410"/>
      <c r="MVS10" s="410"/>
      <c r="MVT10" s="410"/>
      <c r="MVU10" s="410"/>
      <c r="MVV10" s="410"/>
      <c r="MVW10" s="410"/>
      <c r="MVX10" s="410"/>
      <c r="MVY10" s="410"/>
      <c r="MVZ10" s="410"/>
      <c r="MWA10" s="410"/>
      <c r="MWB10" s="410"/>
      <c r="MWC10" s="410"/>
      <c r="MWD10" s="410"/>
      <c r="MWE10" s="410"/>
      <c r="MWF10" s="410"/>
      <c r="MWG10" s="410"/>
      <c r="MWH10" s="410"/>
      <c r="MWI10" s="410"/>
      <c r="MWJ10" s="410"/>
      <c r="MWK10" s="410"/>
      <c r="MWL10" s="410"/>
      <c r="MWM10" s="410"/>
      <c r="MWN10" s="410"/>
      <c r="MWO10" s="410"/>
      <c r="MWP10" s="410"/>
      <c r="MWQ10" s="410"/>
      <c r="MWR10" s="410"/>
      <c r="MWS10" s="410"/>
      <c r="MWT10" s="410"/>
      <c r="MWU10" s="410"/>
      <c r="MWV10" s="410"/>
      <c r="MWW10" s="410"/>
      <c r="MWX10" s="410"/>
      <c r="MWY10" s="410"/>
      <c r="MWZ10" s="410"/>
      <c r="MXA10" s="410"/>
      <c r="MXB10" s="410"/>
      <c r="MXC10" s="410"/>
      <c r="MXD10" s="410"/>
      <c r="MXE10" s="410"/>
      <c r="MXF10" s="410"/>
      <c r="MXG10" s="410"/>
      <c r="MXH10" s="410"/>
      <c r="MXI10" s="410"/>
      <c r="MXJ10" s="410"/>
      <c r="MXK10" s="410"/>
      <c r="MXL10" s="410"/>
      <c r="MXM10" s="410"/>
      <c r="MXN10" s="410"/>
      <c r="MXO10" s="410"/>
      <c r="MXP10" s="410"/>
      <c r="MXQ10" s="410"/>
      <c r="MXR10" s="410"/>
      <c r="MXS10" s="410"/>
      <c r="MXT10" s="410"/>
      <c r="MXU10" s="410"/>
      <c r="MXV10" s="410"/>
      <c r="MXW10" s="410"/>
      <c r="MXX10" s="410"/>
      <c r="MXY10" s="410"/>
      <c r="MXZ10" s="410"/>
      <c r="MYA10" s="410"/>
      <c r="MYB10" s="410"/>
      <c r="MYC10" s="410"/>
      <c r="MYD10" s="410"/>
      <c r="MYE10" s="410"/>
      <c r="MYF10" s="410"/>
      <c r="MYG10" s="410"/>
      <c r="MYH10" s="410"/>
      <c r="MYI10" s="410"/>
      <c r="MYJ10" s="410"/>
      <c r="MYK10" s="410"/>
      <c r="MYL10" s="410"/>
      <c r="MYM10" s="410"/>
      <c r="MYN10" s="410"/>
      <c r="MYO10" s="410"/>
      <c r="MYP10" s="410"/>
      <c r="MYQ10" s="410"/>
      <c r="MYR10" s="410"/>
      <c r="MYS10" s="410"/>
      <c r="MYT10" s="410"/>
      <c r="MYU10" s="410"/>
      <c r="MYV10" s="410"/>
      <c r="MYW10" s="410"/>
      <c r="MYX10" s="410"/>
      <c r="MYY10" s="410"/>
      <c r="MYZ10" s="410"/>
      <c r="MZA10" s="410"/>
      <c r="MZB10" s="410"/>
      <c r="MZC10" s="410"/>
      <c r="MZD10" s="410"/>
      <c r="MZE10" s="410"/>
      <c r="MZF10" s="410"/>
      <c r="MZG10" s="410"/>
      <c r="MZH10" s="410"/>
      <c r="MZI10" s="410"/>
      <c r="MZJ10" s="410"/>
      <c r="MZK10" s="410"/>
      <c r="MZL10" s="410"/>
      <c r="MZM10" s="410"/>
      <c r="MZN10" s="410"/>
      <c r="MZO10" s="410"/>
      <c r="MZP10" s="410"/>
      <c r="MZQ10" s="410"/>
      <c r="MZR10" s="410"/>
      <c r="MZS10" s="410"/>
      <c r="MZT10" s="410"/>
      <c r="MZU10" s="410"/>
      <c r="MZV10" s="410"/>
      <c r="MZW10" s="410"/>
      <c r="MZX10" s="410"/>
      <c r="MZY10" s="410"/>
      <c r="MZZ10" s="410"/>
      <c r="NAA10" s="410"/>
      <c r="NAB10" s="410"/>
      <c r="NAC10" s="410"/>
      <c r="NAD10" s="410"/>
      <c r="NAE10" s="410"/>
      <c r="NAF10" s="410"/>
      <c r="NAG10" s="410"/>
      <c r="NAH10" s="410"/>
      <c r="NAI10" s="410"/>
      <c r="NAJ10" s="410"/>
      <c r="NAK10" s="410"/>
      <c r="NAL10" s="410"/>
      <c r="NAM10" s="410"/>
      <c r="NAN10" s="410"/>
      <c r="NAO10" s="410"/>
      <c r="NAP10" s="410"/>
      <c r="NAQ10" s="410"/>
      <c r="NAR10" s="410"/>
      <c r="NAS10" s="410"/>
      <c r="NAT10" s="410"/>
      <c r="NAU10" s="410"/>
      <c r="NAV10" s="410"/>
      <c r="NAW10" s="410"/>
      <c r="NAX10" s="410"/>
      <c r="NAY10" s="410"/>
      <c r="NAZ10" s="410"/>
      <c r="NBA10" s="410"/>
      <c r="NBB10" s="410"/>
      <c r="NBC10" s="410"/>
      <c r="NBD10" s="410"/>
      <c r="NBE10" s="410"/>
      <c r="NBF10" s="410"/>
      <c r="NBG10" s="410"/>
      <c r="NBH10" s="410"/>
      <c r="NBI10" s="410"/>
      <c r="NBJ10" s="410"/>
      <c r="NBK10" s="410"/>
      <c r="NBL10" s="410"/>
      <c r="NBM10" s="410"/>
      <c r="NBN10" s="410"/>
      <c r="NBO10" s="410"/>
      <c r="NBP10" s="410"/>
      <c r="NBQ10" s="410"/>
      <c r="NBR10" s="410"/>
      <c r="NBS10" s="410"/>
      <c r="NBT10" s="410"/>
      <c r="NBU10" s="410"/>
      <c r="NBV10" s="410"/>
      <c r="NBW10" s="410"/>
      <c r="NBX10" s="410"/>
      <c r="NBY10" s="410"/>
      <c r="NBZ10" s="410"/>
      <c r="NCA10" s="410"/>
      <c r="NCB10" s="410"/>
      <c r="NCC10" s="410"/>
      <c r="NCD10" s="410"/>
      <c r="NCE10" s="410"/>
      <c r="NCF10" s="410"/>
      <c r="NCG10" s="410"/>
      <c r="NCH10" s="410"/>
      <c r="NCI10" s="410"/>
      <c r="NCJ10" s="410"/>
      <c r="NCK10" s="410"/>
      <c r="NCL10" s="410"/>
      <c r="NCM10" s="410"/>
      <c r="NCN10" s="410"/>
      <c r="NCO10" s="410"/>
      <c r="NCP10" s="410"/>
      <c r="NCQ10" s="410"/>
      <c r="NCR10" s="410"/>
      <c r="NCS10" s="410"/>
      <c r="NCT10" s="410"/>
      <c r="NCU10" s="410"/>
      <c r="NCV10" s="410"/>
      <c r="NCW10" s="410"/>
      <c r="NCX10" s="410"/>
      <c r="NCY10" s="410"/>
      <c r="NCZ10" s="410"/>
      <c r="NDA10" s="410"/>
      <c r="NDB10" s="410"/>
      <c r="NDC10" s="410"/>
      <c r="NDD10" s="410"/>
      <c r="NDE10" s="410"/>
      <c r="NDF10" s="410"/>
      <c r="NDG10" s="410"/>
      <c r="NDH10" s="410"/>
      <c r="NDI10" s="410"/>
      <c r="NDJ10" s="410"/>
      <c r="NDK10" s="410"/>
      <c r="NDL10" s="410"/>
      <c r="NDM10" s="410"/>
      <c r="NDN10" s="410"/>
      <c r="NDO10" s="410"/>
      <c r="NDP10" s="410"/>
      <c r="NDQ10" s="410"/>
      <c r="NDR10" s="410"/>
      <c r="NDS10" s="410"/>
      <c r="NDT10" s="410"/>
      <c r="NDU10" s="410"/>
      <c r="NDV10" s="410"/>
      <c r="NDW10" s="410"/>
      <c r="NDX10" s="410"/>
      <c r="NDY10" s="410"/>
      <c r="NDZ10" s="410"/>
      <c r="NEA10" s="410"/>
      <c r="NEB10" s="410"/>
      <c r="NEC10" s="410"/>
      <c r="NED10" s="410"/>
      <c r="NEE10" s="410"/>
      <c r="NEF10" s="410"/>
      <c r="NEG10" s="410"/>
      <c r="NEH10" s="410"/>
      <c r="NEI10" s="410"/>
      <c r="NEJ10" s="410"/>
      <c r="NEK10" s="410"/>
      <c r="NEL10" s="410"/>
      <c r="NEM10" s="410"/>
      <c r="NEN10" s="410"/>
      <c r="NEO10" s="410"/>
      <c r="NEP10" s="410"/>
      <c r="NEQ10" s="410"/>
      <c r="NER10" s="410"/>
      <c r="NES10" s="410"/>
      <c r="NET10" s="410"/>
      <c r="NEU10" s="410"/>
      <c r="NEV10" s="410"/>
      <c r="NEW10" s="410"/>
      <c r="NEX10" s="410"/>
      <c r="NEY10" s="410"/>
      <c r="NEZ10" s="410"/>
      <c r="NFA10" s="410"/>
      <c r="NFB10" s="410"/>
      <c r="NFC10" s="410"/>
      <c r="NFD10" s="410"/>
      <c r="NFE10" s="410"/>
      <c r="NFF10" s="410"/>
      <c r="NFG10" s="410"/>
      <c r="NFH10" s="410"/>
      <c r="NFI10" s="410"/>
      <c r="NFJ10" s="410"/>
      <c r="NFK10" s="410"/>
      <c r="NFL10" s="410"/>
      <c r="NFM10" s="410"/>
      <c r="NFN10" s="410"/>
      <c r="NFO10" s="410"/>
      <c r="NFP10" s="410"/>
      <c r="NFQ10" s="410"/>
      <c r="NFR10" s="410"/>
      <c r="NFS10" s="410"/>
      <c r="NFT10" s="410"/>
      <c r="NFU10" s="410"/>
      <c r="NFV10" s="410"/>
      <c r="NFW10" s="410"/>
      <c r="NFX10" s="410"/>
      <c r="NFY10" s="410"/>
      <c r="NFZ10" s="410"/>
      <c r="NGA10" s="410"/>
      <c r="NGB10" s="410"/>
      <c r="NGC10" s="410"/>
      <c r="NGD10" s="410"/>
      <c r="NGE10" s="410"/>
      <c r="NGF10" s="410"/>
      <c r="NGG10" s="410"/>
      <c r="NGH10" s="410"/>
      <c r="NGI10" s="410"/>
      <c r="NGJ10" s="410"/>
      <c r="NGK10" s="410"/>
      <c r="NGL10" s="410"/>
      <c r="NGM10" s="410"/>
      <c r="NGN10" s="410"/>
      <c r="NGO10" s="410"/>
      <c r="NGP10" s="410"/>
      <c r="NGQ10" s="410"/>
      <c r="NGR10" s="410"/>
      <c r="NGS10" s="410"/>
      <c r="NGT10" s="410"/>
      <c r="NGU10" s="410"/>
      <c r="NGV10" s="410"/>
      <c r="NGW10" s="410"/>
      <c r="NGX10" s="410"/>
      <c r="NGY10" s="410"/>
      <c r="NGZ10" s="410"/>
      <c r="NHA10" s="410"/>
      <c r="NHB10" s="410"/>
      <c r="NHC10" s="410"/>
      <c r="NHD10" s="410"/>
      <c r="NHE10" s="410"/>
      <c r="NHF10" s="410"/>
      <c r="NHG10" s="410"/>
      <c r="NHH10" s="410"/>
      <c r="NHI10" s="410"/>
      <c r="NHJ10" s="410"/>
      <c r="NHK10" s="410"/>
      <c r="NHL10" s="410"/>
      <c r="NHM10" s="410"/>
      <c r="NHN10" s="410"/>
      <c r="NHO10" s="410"/>
      <c r="NHP10" s="410"/>
      <c r="NHQ10" s="410"/>
      <c r="NHR10" s="410"/>
      <c r="NHS10" s="410"/>
      <c r="NHT10" s="410"/>
      <c r="NHU10" s="410"/>
      <c r="NHV10" s="410"/>
      <c r="NHW10" s="410"/>
      <c r="NHX10" s="410"/>
      <c r="NHY10" s="410"/>
      <c r="NHZ10" s="410"/>
      <c r="NIA10" s="410"/>
      <c r="NIB10" s="410"/>
      <c r="NIC10" s="410"/>
      <c r="NID10" s="410"/>
      <c r="NIE10" s="410"/>
      <c r="NIF10" s="410"/>
      <c r="NIG10" s="410"/>
      <c r="NIH10" s="410"/>
      <c r="NII10" s="410"/>
      <c r="NIJ10" s="410"/>
      <c r="NIK10" s="410"/>
      <c r="NIL10" s="410"/>
      <c r="NIM10" s="410"/>
      <c r="NIN10" s="410"/>
      <c r="NIO10" s="410"/>
      <c r="NIP10" s="410"/>
      <c r="NIQ10" s="410"/>
      <c r="NIR10" s="410"/>
      <c r="NIS10" s="410"/>
      <c r="NIT10" s="410"/>
      <c r="NIU10" s="410"/>
      <c r="NIV10" s="410"/>
      <c r="NIW10" s="410"/>
      <c r="NIX10" s="410"/>
      <c r="NIY10" s="410"/>
      <c r="NIZ10" s="410"/>
      <c r="NJA10" s="410"/>
      <c r="NJB10" s="410"/>
      <c r="NJC10" s="410"/>
      <c r="NJD10" s="410"/>
      <c r="NJE10" s="410"/>
      <c r="NJF10" s="410"/>
      <c r="NJG10" s="410"/>
      <c r="NJH10" s="410"/>
      <c r="NJI10" s="410"/>
      <c r="NJJ10" s="410"/>
      <c r="NJK10" s="410"/>
      <c r="NJL10" s="410"/>
      <c r="NJM10" s="410"/>
      <c r="NJN10" s="410"/>
      <c r="NJO10" s="410"/>
      <c r="NJP10" s="410"/>
      <c r="NJQ10" s="410"/>
      <c r="NJR10" s="410"/>
      <c r="NJS10" s="410"/>
      <c r="NJT10" s="410"/>
      <c r="NJU10" s="410"/>
      <c r="NJV10" s="410"/>
      <c r="NJW10" s="410"/>
      <c r="NJX10" s="410"/>
      <c r="NJY10" s="410"/>
      <c r="NJZ10" s="410"/>
      <c r="NKA10" s="410"/>
      <c r="NKB10" s="410"/>
      <c r="NKC10" s="410"/>
      <c r="NKD10" s="410"/>
      <c r="NKE10" s="410"/>
      <c r="NKF10" s="410"/>
      <c r="NKG10" s="410"/>
      <c r="NKH10" s="410"/>
      <c r="NKI10" s="410"/>
      <c r="NKJ10" s="410"/>
      <c r="NKK10" s="410"/>
      <c r="NKL10" s="410"/>
      <c r="NKM10" s="410"/>
      <c r="NKN10" s="410"/>
      <c r="NKO10" s="410"/>
      <c r="NKP10" s="410"/>
      <c r="NKQ10" s="410"/>
      <c r="NKR10" s="410"/>
      <c r="NKS10" s="410"/>
      <c r="NKT10" s="410"/>
      <c r="NKU10" s="410"/>
      <c r="NKV10" s="410"/>
      <c r="NKW10" s="410"/>
      <c r="NKX10" s="410"/>
      <c r="NKY10" s="410"/>
      <c r="NKZ10" s="410"/>
      <c r="NLA10" s="410"/>
      <c r="NLB10" s="410"/>
      <c r="NLC10" s="410"/>
      <c r="NLD10" s="410"/>
      <c r="NLE10" s="410"/>
      <c r="NLF10" s="410"/>
      <c r="NLG10" s="410"/>
      <c r="NLH10" s="410"/>
      <c r="NLI10" s="410"/>
      <c r="NLJ10" s="410"/>
      <c r="NLK10" s="410"/>
      <c r="NLL10" s="410"/>
      <c r="NLM10" s="410"/>
      <c r="NLN10" s="410"/>
      <c r="NLO10" s="410"/>
      <c r="NLP10" s="410"/>
      <c r="NLQ10" s="410"/>
      <c r="NLR10" s="410"/>
      <c r="NLS10" s="410"/>
      <c r="NLT10" s="410"/>
      <c r="NLU10" s="410"/>
      <c r="NLV10" s="410"/>
      <c r="NLW10" s="410"/>
      <c r="NLX10" s="410"/>
      <c r="NLY10" s="410"/>
      <c r="NLZ10" s="410"/>
      <c r="NMA10" s="410"/>
      <c r="NMB10" s="410"/>
      <c r="NMC10" s="410"/>
      <c r="NMD10" s="410"/>
      <c r="NME10" s="410"/>
      <c r="NMF10" s="410"/>
      <c r="NMG10" s="410"/>
      <c r="NMH10" s="410"/>
      <c r="NMI10" s="410"/>
      <c r="NMJ10" s="410"/>
      <c r="NMK10" s="410"/>
      <c r="NML10" s="410"/>
      <c r="NMM10" s="410"/>
      <c r="NMN10" s="410"/>
      <c r="NMO10" s="410"/>
      <c r="NMP10" s="410"/>
      <c r="NMQ10" s="410"/>
      <c r="NMR10" s="410"/>
      <c r="NMS10" s="410"/>
      <c r="NMT10" s="410"/>
      <c r="NMU10" s="410"/>
      <c r="NMV10" s="410"/>
      <c r="NMW10" s="410"/>
      <c r="NMX10" s="410"/>
      <c r="NMY10" s="410"/>
      <c r="NMZ10" s="410"/>
      <c r="NNA10" s="410"/>
      <c r="NNB10" s="410"/>
      <c r="NNC10" s="410"/>
      <c r="NND10" s="410"/>
      <c r="NNE10" s="410"/>
      <c r="NNF10" s="410"/>
      <c r="NNG10" s="410"/>
      <c r="NNH10" s="410"/>
      <c r="NNI10" s="410"/>
      <c r="NNJ10" s="410"/>
      <c r="NNK10" s="410"/>
      <c r="NNL10" s="410"/>
      <c r="NNM10" s="410"/>
      <c r="NNN10" s="410"/>
      <c r="NNO10" s="410"/>
      <c r="NNP10" s="410"/>
      <c r="NNQ10" s="410"/>
      <c r="NNR10" s="410"/>
      <c r="NNS10" s="410"/>
      <c r="NNT10" s="410"/>
      <c r="NNU10" s="410"/>
      <c r="NNV10" s="410"/>
      <c r="NNW10" s="410"/>
      <c r="NNX10" s="410"/>
      <c r="NNY10" s="410"/>
      <c r="NNZ10" s="410"/>
      <c r="NOA10" s="410"/>
      <c r="NOB10" s="410"/>
      <c r="NOC10" s="410"/>
      <c r="NOD10" s="410"/>
      <c r="NOE10" s="410"/>
      <c r="NOF10" s="410"/>
      <c r="NOG10" s="410"/>
      <c r="NOH10" s="410"/>
      <c r="NOI10" s="410"/>
      <c r="NOJ10" s="410"/>
      <c r="NOK10" s="410"/>
      <c r="NOL10" s="410"/>
      <c r="NOM10" s="410"/>
      <c r="NON10" s="410"/>
      <c r="NOO10" s="410"/>
      <c r="NOP10" s="410"/>
      <c r="NOQ10" s="410"/>
      <c r="NOR10" s="410"/>
      <c r="NOS10" s="410"/>
      <c r="NOT10" s="410"/>
      <c r="NOU10" s="410"/>
      <c r="NOV10" s="410"/>
      <c r="NOW10" s="410"/>
      <c r="NOX10" s="410"/>
      <c r="NOY10" s="410"/>
      <c r="NOZ10" s="410"/>
      <c r="NPA10" s="410"/>
      <c r="NPB10" s="410"/>
      <c r="NPC10" s="410"/>
      <c r="NPD10" s="410"/>
      <c r="NPE10" s="410"/>
      <c r="NPF10" s="410"/>
      <c r="NPG10" s="410"/>
      <c r="NPH10" s="410"/>
      <c r="NPI10" s="410"/>
      <c r="NPJ10" s="410"/>
      <c r="NPK10" s="410"/>
      <c r="NPL10" s="410"/>
      <c r="NPM10" s="410"/>
      <c r="NPN10" s="410"/>
      <c r="NPO10" s="410"/>
      <c r="NPP10" s="410"/>
      <c r="NPQ10" s="410"/>
      <c r="NPR10" s="410"/>
      <c r="NPS10" s="410"/>
      <c r="NPT10" s="410"/>
      <c r="NPU10" s="410"/>
      <c r="NPV10" s="410"/>
      <c r="NPW10" s="410"/>
      <c r="NPX10" s="410"/>
      <c r="NPY10" s="410"/>
      <c r="NPZ10" s="410"/>
      <c r="NQA10" s="410"/>
      <c r="NQB10" s="410"/>
      <c r="NQC10" s="410"/>
      <c r="NQD10" s="410"/>
      <c r="NQE10" s="410"/>
      <c r="NQF10" s="410"/>
      <c r="NQG10" s="410"/>
      <c r="NQH10" s="410"/>
      <c r="NQI10" s="410"/>
      <c r="NQJ10" s="410"/>
      <c r="NQK10" s="410"/>
      <c r="NQL10" s="410"/>
      <c r="NQM10" s="410"/>
      <c r="NQN10" s="410"/>
      <c r="NQO10" s="410"/>
      <c r="NQP10" s="410"/>
      <c r="NQQ10" s="410"/>
      <c r="NQR10" s="410"/>
      <c r="NQS10" s="410"/>
      <c r="NQT10" s="410"/>
      <c r="NQU10" s="410"/>
      <c r="NQV10" s="410"/>
      <c r="NQW10" s="410"/>
      <c r="NQX10" s="410"/>
      <c r="NQY10" s="410"/>
      <c r="NQZ10" s="410"/>
      <c r="NRA10" s="410"/>
      <c r="NRB10" s="410"/>
      <c r="NRC10" s="410"/>
      <c r="NRD10" s="410"/>
      <c r="NRE10" s="410"/>
      <c r="NRF10" s="410"/>
      <c r="NRG10" s="410"/>
      <c r="NRH10" s="410"/>
      <c r="NRI10" s="410"/>
      <c r="NRJ10" s="410"/>
      <c r="NRK10" s="410"/>
      <c r="NRL10" s="410"/>
      <c r="NRM10" s="410"/>
      <c r="NRN10" s="410"/>
      <c r="NRO10" s="410"/>
      <c r="NRP10" s="410"/>
      <c r="NRQ10" s="410"/>
      <c r="NRR10" s="410"/>
      <c r="NRS10" s="410"/>
      <c r="NRT10" s="410"/>
      <c r="NRU10" s="410"/>
      <c r="NRV10" s="410"/>
      <c r="NRW10" s="410"/>
      <c r="NRX10" s="410"/>
      <c r="NRY10" s="410"/>
      <c r="NRZ10" s="410"/>
      <c r="NSA10" s="410"/>
      <c r="NSB10" s="410"/>
      <c r="NSC10" s="410"/>
      <c r="NSD10" s="410"/>
      <c r="NSE10" s="410"/>
      <c r="NSF10" s="410"/>
      <c r="NSG10" s="410"/>
      <c r="NSH10" s="410"/>
      <c r="NSI10" s="410"/>
      <c r="NSJ10" s="410"/>
      <c r="NSK10" s="410"/>
      <c r="NSL10" s="410"/>
      <c r="NSM10" s="410"/>
      <c r="NSN10" s="410"/>
      <c r="NSO10" s="410"/>
      <c r="NSP10" s="410"/>
      <c r="NSQ10" s="410"/>
      <c r="NSR10" s="410"/>
      <c r="NSS10" s="410"/>
      <c r="NST10" s="410"/>
      <c r="NSU10" s="410"/>
      <c r="NSV10" s="410"/>
      <c r="NSW10" s="410"/>
      <c r="NSX10" s="410"/>
      <c r="NSY10" s="410"/>
      <c r="NSZ10" s="410"/>
      <c r="NTA10" s="410"/>
      <c r="NTB10" s="410"/>
      <c r="NTC10" s="410"/>
      <c r="NTD10" s="410"/>
      <c r="NTE10" s="410"/>
      <c r="NTF10" s="410"/>
      <c r="NTG10" s="410"/>
      <c r="NTH10" s="410"/>
      <c r="NTI10" s="410"/>
      <c r="NTJ10" s="410"/>
      <c r="NTK10" s="410"/>
      <c r="NTL10" s="410"/>
      <c r="NTM10" s="410"/>
      <c r="NTN10" s="410"/>
      <c r="NTO10" s="410"/>
      <c r="NTP10" s="410"/>
      <c r="NTQ10" s="410"/>
      <c r="NTR10" s="410"/>
      <c r="NTS10" s="410"/>
      <c r="NTT10" s="410"/>
      <c r="NTU10" s="410"/>
      <c r="NTV10" s="410"/>
      <c r="NTW10" s="410"/>
      <c r="NTX10" s="410"/>
      <c r="NTY10" s="410"/>
      <c r="NTZ10" s="410"/>
      <c r="NUA10" s="410"/>
      <c r="NUB10" s="410"/>
      <c r="NUC10" s="410"/>
      <c r="NUD10" s="410"/>
      <c r="NUE10" s="410"/>
      <c r="NUF10" s="410"/>
      <c r="NUG10" s="410"/>
      <c r="NUH10" s="410"/>
      <c r="NUI10" s="410"/>
      <c r="NUJ10" s="410"/>
      <c r="NUK10" s="410"/>
      <c r="NUL10" s="410"/>
      <c r="NUM10" s="410"/>
      <c r="NUN10" s="410"/>
      <c r="NUO10" s="410"/>
      <c r="NUP10" s="410"/>
      <c r="NUQ10" s="410"/>
      <c r="NUR10" s="410"/>
      <c r="NUS10" s="410"/>
      <c r="NUT10" s="410"/>
      <c r="NUU10" s="410"/>
      <c r="NUV10" s="410"/>
      <c r="NUW10" s="410"/>
      <c r="NUX10" s="410"/>
      <c r="NUY10" s="410"/>
      <c r="NUZ10" s="410"/>
      <c r="NVA10" s="410"/>
      <c r="NVB10" s="410"/>
      <c r="NVC10" s="410"/>
      <c r="NVD10" s="410"/>
      <c r="NVE10" s="410"/>
      <c r="NVF10" s="410"/>
      <c r="NVG10" s="410"/>
      <c r="NVH10" s="410"/>
      <c r="NVI10" s="410"/>
      <c r="NVJ10" s="410"/>
      <c r="NVK10" s="410"/>
      <c r="NVL10" s="410"/>
      <c r="NVM10" s="410"/>
      <c r="NVN10" s="410"/>
      <c r="NVO10" s="410"/>
      <c r="NVP10" s="410"/>
      <c r="NVQ10" s="410"/>
      <c r="NVR10" s="410"/>
      <c r="NVS10" s="410"/>
      <c r="NVT10" s="410"/>
      <c r="NVU10" s="410"/>
      <c r="NVV10" s="410"/>
      <c r="NVW10" s="410"/>
      <c r="NVX10" s="410"/>
      <c r="NVY10" s="410"/>
      <c r="NVZ10" s="410"/>
      <c r="NWA10" s="410"/>
      <c r="NWB10" s="410"/>
      <c r="NWC10" s="410"/>
      <c r="NWD10" s="410"/>
      <c r="NWE10" s="410"/>
      <c r="NWF10" s="410"/>
      <c r="NWG10" s="410"/>
      <c r="NWH10" s="410"/>
      <c r="NWI10" s="410"/>
      <c r="NWJ10" s="410"/>
      <c r="NWK10" s="410"/>
      <c r="NWL10" s="410"/>
      <c r="NWM10" s="410"/>
      <c r="NWN10" s="410"/>
      <c r="NWO10" s="410"/>
      <c r="NWP10" s="410"/>
      <c r="NWQ10" s="410"/>
      <c r="NWR10" s="410"/>
      <c r="NWS10" s="410"/>
      <c r="NWT10" s="410"/>
      <c r="NWU10" s="410"/>
      <c r="NWV10" s="410"/>
      <c r="NWW10" s="410"/>
      <c r="NWX10" s="410"/>
      <c r="NWY10" s="410"/>
      <c r="NWZ10" s="410"/>
      <c r="NXA10" s="410"/>
      <c r="NXB10" s="410"/>
      <c r="NXC10" s="410"/>
      <c r="NXD10" s="410"/>
      <c r="NXE10" s="410"/>
      <c r="NXF10" s="410"/>
      <c r="NXG10" s="410"/>
      <c r="NXH10" s="410"/>
      <c r="NXI10" s="410"/>
      <c r="NXJ10" s="410"/>
      <c r="NXK10" s="410"/>
      <c r="NXL10" s="410"/>
      <c r="NXM10" s="410"/>
      <c r="NXN10" s="410"/>
      <c r="NXO10" s="410"/>
      <c r="NXP10" s="410"/>
      <c r="NXQ10" s="410"/>
      <c r="NXR10" s="410"/>
      <c r="NXS10" s="410"/>
      <c r="NXT10" s="410"/>
      <c r="NXU10" s="410"/>
      <c r="NXV10" s="410"/>
      <c r="NXW10" s="410"/>
      <c r="NXX10" s="410"/>
      <c r="NXY10" s="410"/>
      <c r="NXZ10" s="410"/>
      <c r="NYA10" s="410"/>
      <c r="NYB10" s="410"/>
      <c r="NYC10" s="410"/>
      <c r="NYD10" s="410"/>
      <c r="NYE10" s="410"/>
      <c r="NYF10" s="410"/>
      <c r="NYG10" s="410"/>
      <c r="NYH10" s="410"/>
      <c r="NYI10" s="410"/>
      <c r="NYJ10" s="410"/>
      <c r="NYK10" s="410"/>
      <c r="NYL10" s="410"/>
      <c r="NYM10" s="410"/>
      <c r="NYN10" s="410"/>
      <c r="NYO10" s="410"/>
      <c r="NYP10" s="410"/>
      <c r="NYQ10" s="410"/>
      <c r="NYR10" s="410"/>
      <c r="NYS10" s="410"/>
      <c r="NYT10" s="410"/>
      <c r="NYU10" s="410"/>
      <c r="NYV10" s="410"/>
      <c r="NYW10" s="410"/>
      <c r="NYX10" s="410"/>
      <c r="NYY10" s="410"/>
      <c r="NYZ10" s="410"/>
      <c r="NZA10" s="410"/>
      <c r="NZB10" s="410"/>
      <c r="NZC10" s="410"/>
      <c r="NZD10" s="410"/>
      <c r="NZE10" s="410"/>
      <c r="NZF10" s="410"/>
      <c r="NZG10" s="410"/>
      <c r="NZH10" s="410"/>
      <c r="NZI10" s="410"/>
      <c r="NZJ10" s="410"/>
      <c r="NZK10" s="410"/>
      <c r="NZL10" s="410"/>
      <c r="NZM10" s="410"/>
      <c r="NZN10" s="410"/>
      <c r="NZO10" s="410"/>
      <c r="NZP10" s="410"/>
      <c r="NZQ10" s="410"/>
      <c r="NZR10" s="410"/>
      <c r="NZS10" s="410"/>
      <c r="NZT10" s="410"/>
      <c r="NZU10" s="410"/>
      <c r="NZV10" s="410"/>
      <c r="NZW10" s="410"/>
      <c r="NZX10" s="410"/>
      <c r="NZY10" s="410"/>
      <c r="NZZ10" s="410"/>
      <c r="OAA10" s="410"/>
      <c r="OAB10" s="410"/>
      <c r="OAC10" s="410"/>
      <c r="OAD10" s="410"/>
      <c r="OAE10" s="410"/>
      <c r="OAF10" s="410"/>
      <c r="OAG10" s="410"/>
      <c r="OAH10" s="410"/>
      <c r="OAI10" s="410"/>
      <c r="OAJ10" s="410"/>
      <c r="OAK10" s="410"/>
      <c r="OAL10" s="410"/>
      <c r="OAM10" s="410"/>
      <c r="OAN10" s="410"/>
      <c r="OAO10" s="410"/>
      <c r="OAP10" s="410"/>
      <c r="OAQ10" s="410"/>
      <c r="OAR10" s="410"/>
      <c r="OAS10" s="410"/>
      <c r="OAT10" s="410"/>
      <c r="OAU10" s="410"/>
      <c r="OAV10" s="410"/>
      <c r="OAW10" s="410"/>
      <c r="OAX10" s="410"/>
      <c r="OAY10" s="410"/>
      <c r="OAZ10" s="410"/>
      <c r="OBA10" s="410"/>
      <c r="OBB10" s="410"/>
      <c r="OBC10" s="410"/>
      <c r="OBD10" s="410"/>
      <c r="OBE10" s="410"/>
      <c r="OBF10" s="410"/>
      <c r="OBG10" s="410"/>
      <c r="OBH10" s="410"/>
      <c r="OBI10" s="410"/>
      <c r="OBJ10" s="410"/>
      <c r="OBK10" s="410"/>
      <c r="OBL10" s="410"/>
      <c r="OBM10" s="410"/>
      <c r="OBN10" s="410"/>
      <c r="OBO10" s="410"/>
      <c r="OBP10" s="410"/>
      <c r="OBQ10" s="410"/>
      <c r="OBR10" s="410"/>
      <c r="OBS10" s="410"/>
      <c r="OBT10" s="410"/>
      <c r="OBU10" s="410"/>
      <c r="OBV10" s="410"/>
      <c r="OBW10" s="410"/>
      <c r="OBX10" s="410"/>
      <c r="OBY10" s="410"/>
      <c r="OBZ10" s="410"/>
      <c r="OCA10" s="410"/>
      <c r="OCB10" s="410"/>
      <c r="OCC10" s="410"/>
      <c r="OCD10" s="410"/>
      <c r="OCE10" s="410"/>
      <c r="OCF10" s="410"/>
      <c r="OCG10" s="410"/>
      <c r="OCH10" s="410"/>
      <c r="OCI10" s="410"/>
      <c r="OCJ10" s="410"/>
      <c r="OCK10" s="410"/>
      <c r="OCL10" s="410"/>
      <c r="OCM10" s="410"/>
      <c r="OCN10" s="410"/>
      <c r="OCO10" s="410"/>
      <c r="OCP10" s="410"/>
      <c r="OCQ10" s="410"/>
      <c r="OCR10" s="410"/>
      <c r="OCS10" s="410"/>
      <c r="OCT10" s="410"/>
      <c r="OCU10" s="410"/>
      <c r="OCV10" s="410"/>
      <c r="OCW10" s="410"/>
      <c r="OCX10" s="410"/>
      <c r="OCY10" s="410"/>
      <c r="OCZ10" s="410"/>
      <c r="ODA10" s="410"/>
      <c r="ODB10" s="410"/>
      <c r="ODC10" s="410"/>
      <c r="ODD10" s="410"/>
      <c r="ODE10" s="410"/>
      <c r="ODF10" s="410"/>
      <c r="ODG10" s="410"/>
      <c r="ODH10" s="410"/>
      <c r="ODI10" s="410"/>
      <c r="ODJ10" s="410"/>
      <c r="ODK10" s="410"/>
      <c r="ODL10" s="410"/>
      <c r="ODM10" s="410"/>
      <c r="ODN10" s="410"/>
      <c r="ODO10" s="410"/>
      <c r="ODP10" s="410"/>
      <c r="ODQ10" s="410"/>
      <c r="ODR10" s="410"/>
      <c r="ODS10" s="410"/>
      <c r="ODT10" s="410"/>
      <c r="ODU10" s="410"/>
      <c r="ODV10" s="410"/>
      <c r="ODW10" s="410"/>
      <c r="ODX10" s="410"/>
      <c r="ODY10" s="410"/>
      <c r="ODZ10" s="410"/>
      <c r="OEA10" s="410"/>
      <c r="OEB10" s="410"/>
      <c r="OEC10" s="410"/>
      <c r="OED10" s="410"/>
      <c r="OEE10" s="410"/>
      <c r="OEF10" s="410"/>
      <c r="OEG10" s="410"/>
      <c r="OEH10" s="410"/>
      <c r="OEI10" s="410"/>
      <c r="OEJ10" s="410"/>
      <c r="OEK10" s="410"/>
      <c r="OEL10" s="410"/>
      <c r="OEM10" s="410"/>
      <c r="OEN10" s="410"/>
      <c r="OEO10" s="410"/>
      <c r="OEP10" s="410"/>
      <c r="OEQ10" s="410"/>
      <c r="OER10" s="410"/>
      <c r="OES10" s="410"/>
      <c r="OET10" s="410"/>
      <c r="OEU10" s="410"/>
      <c r="OEV10" s="410"/>
      <c r="OEW10" s="410"/>
      <c r="OEX10" s="410"/>
      <c r="OEY10" s="410"/>
      <c r="OEZ10" s="410"/>
      <c r="OFA10" s="410"/>
      <c r="OFB10" s="410"/>
      <c r="OFC10" s="410"/>
      <c r="OFD10" s="410"/>
      <c r="OFE10" s="410"/>
      <c r="OFF10" s="410"/>
      <c r="OFG10" s="410"/>
      <c r="OFH10" s="410"/>
      <c r="OFI10" s="410"/>
      <c r="OFJ10" s="410"/>
      <c r="OFK10" s="410"/>
      <c r="OFL10" s="410"/>
      <c r="OFM10" s="410"/>
      <c r="OFN10" s="410"/>
      <c r="OFO10" s="410"/>
      <c r="OFP10" s="410"/>
      <c r="OFQ10" s="410"/>
      <c r="OFR10" s="410"/>
      <c r="OFS10" s="410"/>
      <c r="OFT10" s="410"/>
      <c r="OFU10" s="410"/>
      <c r="OFV10" s="410"/>
      <c r="OFW10" s="410"/>
      <c r="OFX10" s="410"/>
      <c r="OFY10" s="410"/>
      <c r="OFZ10" s="410"/>
      <c r="OGA10" s="410"/>
      <c r="OGB10" s="410"/>
      <c r="OGC10" s="410"/>
      <c r="OGD10" s="410"/>
      <c r="OGE10" s="410"/>
      <c r="OGF10" s="410"/>
      <c r="OGG10" s="410"/>
      <c r="OGH10" s="410"/>
      <c r="OGI10" s="410"/>
      <c r="OGJ10" s="410"/>
      <c r="OGK10" s="410"/>
      <c r="OGL10" s="410"/>
      <c r="OGM10" s="410"/>
      <c r="OGN10" s="410"/>
      <c r="OGO10" s="410"/>
      <c r="OGP10" s="410"/>
      <c r="OGQ10" s="410"/>
      <c r="OGR10" s="410"/>
      <c r="OGS10" s="410"/>
      <c r="OGT10" s="410"/>
      <c r="OGU10" s="410"/>
      <c r="OGV10" s="410"/>
      <c r="OGW10" s="410"/>
      <c r="OGX10" s="410"/>
      <c r="OGY10" s="410"/>
      <c r="OGZ10" s="410"/>
      <c r="OHA10" s="410"/>
      <c r="OHB10" s="410"/>
      <c r="OHC10" s="410"/>
      <c r="OHD10" s="410"/>
      <c r="OHE10" s="410"/>
      <c r="OHF10" s="410"/>
      <c r="OHG10" s="410"/>
      <c r="OHH10" s="410"/>
      <c r="OHI10" s="410"/>
      <c r="OHJ10" s="410"/>
      <c r="OHK10" s="410"/>
      <c r="OHL10" s="410"/>
      <c r="OHM10" s="410"/>
      <c r="OHN10" s="410"/>
      <c r="OHO10" s="410"/>
      <c r="OHP10" s="410"/>
      <c r="OHQ10" s="410"/>
      <c r="OHR10" s="410"/>
      <c r="OHS10" s="410"/>
      <c r="OHT10" s="410"/>
      <c r="OHU10" s="410"/>
      <c r="OHV10" s="410"/>
      <c r="OHW10" s="410"/>
      <c r="OHX10" s="410"/>
      <c r="OHY10" s="410"/>
      <c r="OHZ10" s="410"/>
      <c r="OIA10" s="410"/>
      <c r="OIB10" s="410"/>
      <c r="OIC10" s="410"/>
      <c r="OID10" s="410"/>
      <c r="OIE10" s="410"/>
      <c r="OIF10" s="410"/>
      <c r="OIG10" s="410"/>
      <c r="OIH10" s="410"/>
      <c r="OII10" s="410"/>
      <c r="OIJ10" s="410"/>
      <c r="OIK10" s="410"/>
      <c r="OIL10" s="410"/>
      <c r="OIM10" s="410"/>
      <c r="OIN10" s="410"/>
      <c r="OIO10" s="410"/>
      <c r="OIP10" s="410"/>
      <c r="OIQ10" s="410"/>
      <c r="OIR10" s="410"/>
      <c r="OIS10" s="410"/>
      <c r="OIT10" s="410"/>
      <c r="OIU10" s="410"/>
      <c r="OIV10" s="410"/>
      <c r="OIW10" s="410"/>
      <c r="OIX10" s="410"/>
      <c r="OIY10" s="410"/>
      <c r="OIZ10" s="410"/>
      <c r="OJA10" s="410"/>
      <c r="OJB10" s="410"/>
      <c r="OJC10" s="410"/>
      <c r="OJD10" s="410"/>
      <c r="OJE10" s="410"/>
      <c r="OJF10" s="410"/>
      <c r="OJG10" s="410"/>
      <c r="OJH10" s="410"/>
      <c r="OJI10" s="410"/>
      <c r="OJJ10" s="410"/>
      <c r="OJK10" s="410"/>
      <c r="OJL10" s="410"/>
      <c r="OJM10" s="410"/>
      <c r="OJN10" s="410"/>
      <c r="OJO10" s="410"/>
      <c r="OJP10" s="410"/>
      <c r="OJQ10" s="410"/>
      <c r="OJR10" s="410"/>
      <c r="OJS10" s="410"/>
      <c r="OJT10" s="410"/>
      <c r="OJU10" s="410"/>
      <c r="OJV10" s="410"/>
      <c r="OJW10" s="410"/>
      <c r="OJX10" s="410"/>
      <c r="OJY10" s="410"/>
      <c r="OJZ10" s="410"/>
      <c r="OKA10" s="410"/>
      <c r="OKB10" s="410"/>
      <c r="OKC10" s="410"/>
      <c r="OKD10" s="410"/>
      <c r="OKE10" s="410"/>
      <c r="OKF10" s="410"/>
      <c r="OKG10" s="410"/>
      <c r="OKH10" s="410"/>
      <c r="OKI10" s="410"/>
      <c r="OKJ10" s="410"/>
      <c r="OKK10" s="410"/>
      <c r="OKL10" s="410"/>
      <c r="OKM10" s="410"/>
      <c r="OKN10" s="410"/>
      <c r="OKO10" s="410"/>
      <c r="OKP10" s="410"/>
      <c r="OKQ10" s="410"/>
      <c r="OKR10" s="410"/>
      <c r="OKS10" s="410"/>
      <c r="OKT10" s="410"/>
      <c r="OKU10" s="410"/>
      <c r="OKV10" s="410"/>
      <c r="OKW10" s="410"/>
      <c r="OKX10" s="410"/>
      <c r="OKY10" s="410"/>
      <c r="OKZ10" s="410"/>
      <c r="OLA10" s="410"/>
      <c r="OLB10" s="410"/>
      <c r="OLC10" s="410"/>
      <c r="OLD10" s="410"/>
      <c r="OLE10" s="410"/>
      <c r="OLF10" s="410"/>
      <c r="OLG10" s="410"/>
      <c r="OLH10" s="410"/>
      <c r="OLI10" s="410"/>
      <c r="OLJ10" s="410"/>
      <c r="OLK10" s="410"/>
      <c r="OLL10" s="410"/>
      <c r="OLM10" s="410"/>
      <c r="OLN10" s="410"/>
      <c r="OLO10" s="410"/>
      <c r="OLP10" s="410"/>
      <c r="OLQ10" s="410"/>
      <c r="OLR10" s="410"/>
      <c r="OLS10" s="410"/>
      <c r="OLT10" s="410"/>
      <c r="OLU10" s="410"/>
      <c r="OLV10" s="410"/>
      <c r="OLW10" s="410"/>
      <c r="OLX10" s="410"/>
      <c r="OLY10" s="410"/>
      <c r="OLZ10" s="410"/>
      <c r="OMA10" s="410"/>
      <c r="OMB10" s="410"/>
      <c r="OMC10" s="410"/>
      <c r="OMD10" s="410"/>
      <c r="OME10" s="410"/>
      <c r="OMF10" s="410"/>
      <c r="OMG10" s="410"/>
      <c r="OMH10" s="410"/>
      <c r="OMI10" s="410"/>
      <c r="OMJ10" s="410"/>
      <c r="OMK10" s="410"/>
      <c r="OML10" s="410"/>
      <c r="OMM10" s="410"/>
      <c r="OMN10" s="410"/>
      <c r="OMO10" s="410"/>
      <c r="OMP10" s="410"/>
      <c r="OMQ10" s="410"/>
      <c r="OMR10" s="410"/>
      <c r="OMS10" s="410"/>
      <c r="OMT10" s="410"/>
      <c r="OMU10" s="410"/>
      <c r="OMV10" s="410"/>
      <c r="OMW10" s="410"/>
      <c r="OMX10" s="410"/>
      <c r="OMY10" s="410"/>
      <c r="OMZ10" s="410"/>
      <c r="ONA10" s="410"/>
      <c r="ONB10" s="410"/>
      <c r="ONC10" s="410"/>
      <c r="OND10" s="410"/>
      <c r="ONE10" s="410"/>
      <c r="ONF10" s="410"/>
      <c r="ONG10" s="410"/>
      <c r="ONH10" s="410"/>
      <c r="ONI10" s="410"/>
      <c r="ONJ10" s="410"/>
      <c r="ONK10" s="410"/>
      <c r="ONL10" s="410"/>
      <c r="ONM10" s="410"/>
      <c r="ONN10" s="410"/>
      <c r="ONO10" s="410"/>
      <c r="ONP10" s="410"/>
      <c r="ONQ10" s="410"/>
      <c r="ONR10" s="410"/>
      <c r="ONS10" s="410"/>
      <c r="ONT10" s="410"/>
      <c r="ONU10" s="410"/>
      <c r="ONV10" s="410"/>
      <c r="ONW10" s="410"/>
      <c r="ONX10" s="410"/>
      <c r="ONY10" s="410"/>
      <c r="ONZ10" s="410"/>
      <c r="OOA10" s="410"/>
      <c r="OOB10" s="410"/>
      <c r="OOC10" s="410"/>
      <c r="OOD10" s="410"/>
      <c r="OOE10" s="410"/>
      <c r="OOF10" s="410"/>
      <c r="OOG10" s="410"/>
      <c r="OOH10" s="410"/>
      <c r="OOI10" s="410"/>
      <c r="OOJ10" s="410"/>
      <c r="OOK10" s="410"/>
      <c r="OOL10" s="410"/>
      <c r="OOM10" s="410"/>
      <c r="OON10" s="410"/>
      <c r="OOO10" s="410"/>
      <c r="OOP10" s="410"/>
      <c r="OOQ10" s="410"/>
      <c r="OOR10" s="410"/>
      <c r="OOS10" s="410"/>
      <c r="OOT10" s="410"/>
      <c r="OOU10" s="410"/>
      <c r="OOV10" s="410"/>
      <c r="OOW10" s="410"/>
      <c r="OOX10" s="410"/>
      <c r="OOY10" s="410"/>
      <c r="OOZ10" s="410"/>
      <c r="OPA10" s="410"/>
      <c r="OPB10" s="410"/>
      <c r="OPC10" s="410"/>
      <c r="OPD10" s="410"/>
      <c r="OPE10" s="410"/>
      <c r="OPF10" s="410"/>
      <c r="OPG10" s="410"/>
      <c r="OPH10" s="410"/>
      <c r="OPI10" s="410"/>
      <c r="OPJ10" s="410"/>
      <c r="OPK10" s="410"/>
      <c r="OPL10" s="410"/>
      <c r="OPM10" s="410"/>
      <c r="OPN10" s="410"/>
      <c r="OPO10" s="410"/>
      <c r="OPP10" s="410"/>
      <c r="OPQ10" s="410"/>
      <c r="OPR10" s="410"/>
      <c r="OPS10" s="410"/>
      <c r="OPT10" s="410"/>
      <c r="OPU10" s="410"/>
      <c r="OPV10" s="410"/>
      <c r="OPW10" s="410"/>
      <c r="OPX10" s="410"/>
      <c r="OPY10" s="410"/>
      <c r="OPZ10" s="410"/>
      <c r="OQA10" s="410"/>
      <c r="OQB10" s="410"/>
      <c r="OQC10" s="410"/>
      <c r="OQD10" s="410"/>
      <c r="OQE10" s="410"/>
      <c r="OQF10" s="410"/>
      <c r="OQG10" s="410"/>
      <c r="OQH10" s="410"/>
      <c r="OQI10" s="410"/>
      <c r="OQJ10" s="410"/>
      <c r="OQK10" s="410"/>
      <c r="OQL10" s="410"/>
      <c r="OQM10" s="410"/>
      <c r="OQN10" s="410"/>
      <c r="OQO10" s="410"/>
      <c r="OQP10" s="410"/>
      <c r="OQQ10" s="410"/>
      <c r="OQR10" s="410"/>
      <c r="OQS10" s="410"/>
      <c r="OQT10" s="410"/>
      <c r="OQU10" s="410"/>
      <c r="OQV10" s="410"/>
      <c r="OQW10" s="410"/>
      <c r="OQX10" s="410"/>
      <c r="OQY10" s="410"/>
      <c r="OQZ10" s="410"/>
      <c r="ORA10" s="410"/>
      <c r="ORB10" s="410"/>
      <c r="ORC10" s="410"/>
      <c r="ORD10" s="410"/>
      <c r="ORE10" s="410"/>
      <c r="ORF10" s="410"/>
      <c r="ORG10" s="410"/>
      <c r="ORH10" s="410"/>
      <c r="ORI10" s="410"/>
      <c r="ORJ10" s="410"/>
      <c r="ORK10" s="410"/>
      <c r="ORL10" s="410"/>
      <c r="ORM10" s="410"/>
      <c r="ORN10" s="410"/>
      <c r="ORO10" s="410"/>
      <c r="ORP10" s="410"/>
      <c r="ORQ10" s="410"/>
      <c r="ORR10" s="410"/>
      <c r="ORS10" s="410"/>
      <c r="ORT10" s="410"/>
      <c r="ORU10" s="410"/>
      <c r="ORV10" s="410"/>
      <c r="ORW10" s="410"/>
      <c r="ORX10" s="410"/>
      <c r="ORY10" s="410"/>
      <c r="ORZ10" s="410"/>
      <c r="OSA10" s="410"/>
      <c r="OSB10" s="410"/>
      <c r="OSC10" s="410"/>
      <c r="OSD10" s="410"/>
      <c r="OSE10" s="410"/>
      <c r="OSF10" s="410"/>
      <c r="OSG10" s="410"/>
      <c r="OSH10" s="410"/>
      <c r="OSI10" s="410"/>
      <c r="OSJ10" s="410"/>
      <c r="OSK10" s="410"/>
      <c r="OSL10" s="410"/>
      <c r="OSM10" s="410"/>
      <c r="OSN10" s="410"/>
      <c r="OSO10" s="410"/>
      <c r="OSP10" s="410"/>
      <c r="OSQ10" s="410"/>
      <c r="OSR10" s="410"/>
      <c r="OSS10" s="410"/>
      <c r="OST10" s="410"/>
      <c r="OSU10" s="410"/>
      <c r="OSV10" s="410"/>
      <c r="OSW10" s="410"/>
      <c r="OSX10" s="410"/>
      <c r="OSY10" s="410"/>
      <c r="OSZ10" s="410"/>
      <c r="OTA10" s="410"/>
      <c r="OTB10" s="410"/>
      <c r="OTC10" s="410"/>
      <c r="OTD10" s="410"/>
      <c r="OTE10" s="410"/>
      <c r="OTF10" s="410"/>
      <c r="OTG10" s="410"/>
      <c r="OTH10" s="410"/>
      <c r="OTI10" s="410"/>
      <c r="OTJ10" s="410"/>
      <c r="OTK10" s="410"/>
      <c r="OTL10" s="410"/>
      <c r="OTM10" s="410"/>
      <c r="OTN10" s="410"/>
      <c r="OTO10" s="410"/>
      <c r="OTP10" s="410"/>
      <c r="OTQ10" s="410"/>
      <c r="OTR10" s="410"/>
      <c r="OTS10" s="410"/>
      <c r="OTT10" s="410"/>
      <c r="OTU10" s="410"/>
      <c r="OTV10" s="410"/>
      <c r="OTW10" s="410"/>
      <c r="OTX10" s="410"/>
      <c r="OTY10" s="410"/>
      <c r="OTZ10" s="410"/>
      <c r="OUA10" s="410"/>
      <c r="OUB10" s="410"/>
      <c r="OUC10" s="410"/>
      <c r="OUD10" s="410"/>
      <c r="OUE10" s="410"/>
      <c r="OUF10" s="410"/>
      <c r="OUG10" s="410"/>
      <c r="OUH10" s="410"/>
      <c r="OUI10" s="410"/>
      <c r="OUJ10" s="410"/>
      <c r="OUK10" s="410"/>
      <c r="OUL10" s="410"/>
      <c r="OUM10" s="410"/>
      <c r="OUN10" s="410"/>
      <c r="OUO10" s="410"/>
      <c r="OUP10" s="410"/>
      <c r="OUQ10" s="410"/>
      <c r="OUR10" s="410"/>
      <c r="OUS10" s="410"/>
      <c r="OUT10" s="410"/>
      <c r="OUU10" s="410"/>
      <c r="OUV10" s="410"/>
      <c r="OUW10" s="410"/>
      <c r="OUX10" s="410"/>
      <c r="OUY10" s="410"/>
      <c r="OUZ10" s="410"/>
      <c r="OVA10" s="410"/>
      <c r="OVB10" s="410"/>
      <c r="OVC10" s="410"/>
      <c r="OVD10" s="410"/>
      <c r="OVE10" s="410"/>
      <c r="OVF10" s="410"/>
      <c r="OVG10" s="410"/>
      <c r="OVH10" s="410"/>
      <c r="OVI10" s="410"/>
      <c r="OVJ10" s="410"/>
      <c r="OVK10" s="410"/>
      <c r="OVL10" s="410"/>
      <c r="OVM10" s="410"/>
      <c r="OVN10" s="410"/>
      <c r="OVO10" s="410"/>
      <c r="OVP10" s="410"/>
      <c r="OVQ10" s="410"/>
      <c r="OVR10" s="410"/>
      <c r="OVS10" s="410"/>
      <c r="OVT10" s="410"/>
      <c r="OVU10" s="410"/>
      <c r="OVV10" s="410"/>
      <c r="OVW10" s="410"/>
      <c r="OVX10" s="410"/>
      <c r="OVY10" s="410"/>
      <c r="OVZ10" s="410"/>
      <c r="OWA10" s="410"/>
      <c r="OWB10" s="410"/>
      <c r="OWC10" s="410"/>
      <c r="OWD10" s="410"/>
      <c r="OWE10" s="410"/>
      <c r="OWF10" s="410"/>
      <c r="OWG10" s="410"/>
      <c r="OWH10" s="410"/>
      <c r="OWI10" s="410"/>
      <c r="OWJ10" s="410"/>
      <c r="OWK10" s="410"/>
      <c r="OWL10" s="410"/>
      <c r="OWM10" s="410"/>
      <c r="OWN10" s="410"/>
      <c r="OWO10" s="410"/>
      <c r="OWP10" s="410"/>
      <c r="OWQ10" s="410"/>
      <c r="OWR10" s="410"/>
      <c r="OWS10" s="410"/>
      <c r="OWT10" s="410"/>
      <c r="OWU10" s="410"/>
      <c r="OWV10" s="410"/>
      <c r="OWW10" s="410"/>
      <c r="OWX10" s="410"/>
      <c r="OWY10" s="410"/>
      <c r="OWZ10" s="410"/>
      <c r="OXA10" s="410"/>
      <c r="OXB10" s="410"/>
      <c r="OXC10" s="410"/>
      <c r="OXD10" s="410"/>
      <c r="OXE10" s="410"/>
      <c r="OXF10" s="410"/>
      <c r="OXG10" s="410"/>
      <c r="OXH10" s="410"/>
      <c r="OXI10" s="410"/>
      <c r="OXJ10" s="410"/>
      <c r="OXK10" s="410"/>
      <c r="OXL10" s="410"/>
      <c r="OXM10" s="410"/>
      <c r="OXN10" s="410"/>
      <c r="OXO10" s="410"/>
      <c r="OXP10" s="410"/>
      <c r="OXQ10" s="410"/>
      <c r="OXR10" s="410"/>
      <c r="OXS10" s="410"/>
      <c r="OXT10" s="410"/>
      <c r="OXU10" s="410"/>
      <c r="OXV10" s="410"/>
      <c r="OXW10" s="410"/>
      <c r="OXX10" s="410"/>
      <c r="OXY10" s="410"/>
      <c r="OXZ10" s="410"/>
      <c r="OYA10" s="410"/>
      <c r="OYB10" s="410"/>
      <c r="OYC10" s="410"/>
      <c r="OYD10" s="410"/>
      <c r="OYE10" s="410"/>
      <c r="OYF10" s="410"/>
      <c r="OYG10" s="410"/>
      <c r="OYH10" s="410"/>
      <c r="OYI10" s="410"/>
      <c r="OYJ10" s="410"/>
      <c r="OYK10" s="410"/>
      <c r="OYL10" s="410"/>
      <c r="OYM10" s="410"/>
      <c r="OYN10" s="410"/>
      <c r="OYO10" s="410"/>
      <c r="OYP10" s="410"/>
      <c r="OYQ10" s="410"/>
      <c r="OYR10" s="410"/>
      <c r="OYS10" s="410"/>
      <c r="OYT10" s="410"/>
      <c r="OYU10" s="410"/>
      <c r="OYV10" s="410"/>
      <c r="OYW10" s="410"/>
      <c r="OYX10" s="410"/>
      <c r="OYY10" s="410"/>
      <c r="OYZ10" s="410"/>
      <c r="OZA10" s="410"/>
      <c r="OZB10" s="410"/>
      <c r="OZC10" s="410"/>
      <c r="OZD10" s="410"/>
      <c r="OZE10" s="410"/>
      <c r="OZF10" s="410"/>
      <c r="OZG10" s="410"/>
      <c r="OZH10" s="410"/>
      <c r="OZI10" s="410"/>
      <c r="OZJ10" s="410"/>
      <c r="OZK10" s="410"/>
      <c r="OZL10" s="410"/>
      <c r="OZM10" s="410"/>
      <c r="OZN10" s="410"/>
      <c r="OZO10" s="410"/>
      <c r="OZP10" s="410"/>
      <c r="OZQ10" s="410"/>
      <c r="OZR10" s="410"/>
      <c r="OZS10" s="410"/>
      <c r="OZT10" s="410"/>
      <c r="OZU10" s="410"/>
      <c r="OZV10" s="410"/>
      <c r="OZW10" s="410"/>
      <c r="OZX10" s="410"/>
      <c r="OZY10" s="410"/>
      <c r="OZZ10" s="410"/>
      <c r="PAA10" s="410"/>
      <c r="PAB10" s="410"/>
      <c r="PAC10" s="410"/>
      <c r="PAD10" s="410"/>
      <c r="PAE10" s="410"/>
      <c r="PAF10" s="410"/>
      <c r="PAG10" s="410"/>
      <c r="PAH10" s="410"/>
      <c r="PAI10" s="410"/>
      <c r="PAJ10" s="410"/>
      <c r="PAK10" s="410"/>
      <c r="PAL10" s="410"/>
      <c r="PAM10" s="410"/>
      <c r="PAN10" s="410"/>
      <c r="PAO10" s="410"/>
      <c r="PAP10" s="410"/>
      <c r="PAQ10" s="410"/>
      <c r="PAR10" s="410"/>
      <c r="PAS10" s="410"/>
      <c r="PAT10" s="410"/>
      <c r="PAU10" s="410"/>
      <c r="PAV10" s="410"/>
      <c r="PAW10" s="410"/>
      <c r="PAX10" s="410"/>
      <c r="PAY10" s="410"/>
      <c r="PAZ10" s="410"/>
      <c r="PBA10" s="410"/>
      <c r="PBB10" s="410"/>
      <c r="PBC10" s="410"/>
      <c r="PBD10" s="410"/>
      <c r="PBE10" s="410"/>
      <c r="PBF10" s="410"/>
      <c r="PBG10" s="410"/>
      <c r="PBH10" s="410"/>
      <c r="PBI10" s="410"/>
      <c r="PBJ10" s="410"/>
      <c r="PBK10" s="410"/>
      <c r="PBL10" s="410"/>
      <c r="PBM10" s="410"/>
      <c r="PBN10" s="410"/>
      <c r="PBO10" s="410"/>
      <c r="PBP10" s="410"/>
      <c r="PBQ10" s="410"/>
      <c r="PBR10" s="410"/>
      <c r="PBS10" s="410"/>
      <c r="PBT10" s="410"/>
      <c r="PBU10" s="410"/>
      <c r="PBV10" s="410"/>
      <c r="PBW10" s="410"/>
      <c r="PBX10" s="410"/>
      <c r="PBY10" s="410"/>
      <c r="PBZ10" s="410"/>
      <c r="PCA10" s="410"/>
      <c r="PCB10" s="410"/>
      <c r="PCC10" s="410"/>
      <c r="PCD10" s="410"/>
      <c r="PCE10" s="410"/>
      <c r="PCF10" s="410"/>
      <c r="PCG10" s="410"/>
      <c r="PCH10" s="410"/>
      <c r="PCI10" s="410"/>
      <c r="PCJ10" s="410"/>
      <c r="PCK10" s="410"/>
      <c r="PCL10" s="410"/>
      <c r="PCM10" s="410"/>
      <c r="PCN10" s="410"/>
      <c r="PCO10" s="410"/>
      <c r="PCP10" s="410"/>
      <c r="PCQ10" s="410"/>
      <c r="PCR10" s="410"/>
      <c r="PCS10" s="410"/>
      <c r="PCT10" s="410"/>
      <c r="PCU10" s="410"/>
      <c r="PCV10" s="410"/>
      <c r="PCW10" s="410"/>
      <c r="PCX10" s="410"/>
      <c r="PCY10" s="410"/>
      <c r="PCZ10" s="410"/>
      <c r="PDA10" s="410"/>
      <c r="PDB10" s="410"/>
      <c r="PDC10" s="410"/>
      <c r="PDD10" s="410"/>
      <c r="PDE10" s="410"/>
      <c r="PDF10" s="410"/>
      <c r="PDG10" s="410"/>
      <c r="PDH10" s="410"/>
      <c r="PDI10" s="410"/>
      <c r="PDJ10" s="410"/>
      <c r="PDK10" s="410"/>
      <c r="PDL10" s="410"/>
      <c r="PDM10" s="410"/>
      <c r="PDN10" s="410"/>
      <c r="PDO10" s="410"/>
      <c r="PDP10" s="410"/>
      <c r="PDQ10" s="410"/>
      <c r="PDR10" s="410"/>
      <c r="PDS10" s="410"/>
      <c r="PDT10" s="410"/>
      <c r="PDU10" s="410"/>
      <c r="PDV10" s="410"/>
      <c r="PDW10" s="410"/>
      <c r="PDX10" s="410"/>
      <c r="PDY10" s="410"/>
      <c r="PDZ10" s="410"/>
      <c r="PEA10" s="410"/>
      <c r="PEB10" s="410"/>
      <c r="PEC10" s="410"/>
      <c r="PED10" s="410"/>
      <c r="PEE10" s="410"/>
      <c r="PEF10" s="410"/>
      <c r="PEG10" s="410"/>
      <c r="PEH10" s="410"/>
      <c r="PEI10" s="410"/>
      <c r="PEJ10" s="410"/>
      <c r="PEK10" s="410"/>
      <c r="PEL10" s="410"/>
      <c r="PEM10" s="410"/>
      <c r="PEN10" s="410"/>
      <c r="PEO10" s="410"/>
      <c r="PEP10" s="410"/>
      <c r="PEQ10" s="410"/>
      <c r="PER10" s="410"/>
      <c r="PES10" s="410"/>
      <c r="PET10" s="410"/>
      <c r="PEU10" s="410"/>
      <c r="PEV10" s="410"/>
      <c r="PEW10" s="410"/>
      <c r="PEX10" s="410"/>
      <c r="PEY10" s="410"/>
      <c r="PEZ10" s="410"/>
      <c r="PFA10" s="410"/>
      <c r="PFB10" s="410"/>
      <c r="PFC10" s="410"/>
      <c r="PFD10" s="410"/>
      <c r="PFE10" s="410"/>
      <c r="PFF10" s="410"/>
      <c r="PFG10" s="410"/>
      <c r="PFH10" s="410"/>
      <c r="PFI10" s="410"/>
      <c r="PFJ10" s="410"/>
      <c r="PFK10" s="410"/>
      <c r="PFL10" s="410"/>
      <c r="PFM10" s="410"/>
      <c r="PFN10" s="410"/>
      <c r="PFO10" s="410"/>
      <c r="PFP10" s="410"/>
      <c r="PFQ10" s="410"/>
      <c r="PFR10" s="410"/>
      <c r="PFS10" s="410"/>
      <c r="PFT10" s="410"/>
      <c r="PFU10" s="410"/>
      <c r="PFV10" s="410"/>
      <c r="PFW10" s="410"/>
      <c r="PFX10" s="410"/>
      <c r="PFY10" s="410"/>
      <c r="PFZ10" s="410"/>
      <c r="PGA10" s="410"/>
      <c r="PGB10" s="410"/>
      <c r="PGC10" s="410"/>
      <c r="PGD10" s="410"/>
      <c r="PGE10" s="410"/>
      <c r="PGF10" s="410"/>
      <c r="PGG10" s="410"/>
      <c r="PGH10" s="410"/>
      <c r="PGI10" s="410"/>
      <c r="PGJ10" s="410"/>
      <c r="PGK10" s="410"/>
      <c r="PGL10" s="410"/>
      <c r="PGM10" s="410"/>
      <c r="PGN10" s="410"/>
      <c r="PGO10" s="410"/>
      <c r="PGP10" s="410"/>
      <c r="PGQ10" s="410"/>
      <c r="PGR10" s="410"/>
      <c r="PGS10" s="410"/>
      <c r="PGT10" s="410"/>
      <c r="PGU10" s="410"/>
      <c r="PGV10" s="410"/>
      <c r="PGW10" s="410"/>
      <c r="PGX10" s="410"/>
      <c r="PGY10" s="410"/>
      <c r="PGZ10" s="410"/>
      <c r="PHA10" s="410"/>
      <c r="PHB10" s="410"/>
      <c r="PHC10" s="410"/>
      <c r="PHD10" s="410"/>
      <c r="PHE10" s="410"/>
      <c r="PHF10" s="410"/>
      <c r="PHG10" s="410"/>
      <c r="PHH10" s="410"/>
      <c r="PHI10" s="410"/>
      <c r="PHJ10" s="410"/>
      <c r="PHK10" s="410"/>
      <c r="PHL10" s="410"/>
      <c r="PHM10" s="410"/>
      <c r="PHN10" s="410"/>
      <c r="PHO10" s="410"/>
      <c r="PHP10" s="410"/>
      <c r="PHQ10" s="410"/>
      <c r="PHR10" s="410"/>
      <c r="PHS10" s="410"/>
      <c r="PHT10" s="410"/>
      <c r="PHU10" s="410"/>
      <c r="PHV10" s="410"/>
      <c r="PHW10" s="410"/>
      <c r="PHX10" s="410"/>
      <c r="PHY10" s="410"/>
      <c r="PHZ10" s="410"/>
      <c r="PIA10" s="410"/>
      <c r="PIB10" s="410"/>
      <c r="PIC10" s="410"/>
      <c r="PID10" s="410"/>
      <c r="PIE10" s="410"/>
      <c r="PIF10" s="410"/>
      <c r="PIG10" s="410"/>
      <c r="PIH10" s="410"/>
      <c r="PII10" s="410"/>
      <c r="PIJ10" s="410"/>
      <c r="PIK10" s="410"/>
      <c r="PIL10" s="410"/>
      <c r="PIM10" s="410"/>
      <c r="PIN10" s="410"/>
      <c r="PIO10" s="410"/>
      <c r="PIP10" s="410"/>
      <c r="PIQ10" s="410"/>
      <c r="PIR10" s="410"/>
      <c r="PIS10" s="410"/>
      <c r="PIT10" s="410"/>
      <c r="PIU10" s="410"/>
      <c r="PIV10" s="410"/>
      <c r="PIW10" s="410"/>
      <c r="PIX10" s="410"/>
      <c r="PIY10" s="410"/>
      <c r="PIZ10" s="410"/>
      <c r="PJA10" s="410"/>
      <c r="PJB10" s="410"/>
      <c r="PJC10" s="410"/>
      <c r="PJD10" s="410"/>
      <c r="PJE10" s="410"/>
      <c r="PJF10" s="410"/>
      <c r="PJG10" s="410"/>
      <c r="PJH10" s="410"/>
      <c r="PJI10" s="410"/>
      <c r="PJJ10" s="410"/>
      <c r="PJK10" s="410"/>
      <c r="PJL10" s="410"/>
      <c r="PJM10" s="410"/>
      <c r="PJN10" s="410"/>
      <c r="PJO10" s="410"/>
      <c r="PJP10" s="410"/>
      <c r="PJQ10" s="410"/>
      <c r="PJR10" s="410"/>
      <c r="PJS10" s="410"/>
      <c r="PJT10" s="410"/>
      <c r="PJU10" s="410"/>
      <c r="PJV10" s="410"/>
      <c r="PJW10" s="410"/>
      <c r="PJX10" s="410"/>
      <c r="PJY10" s="410"/>
      <c r="PJZ10" s="410"/>
      <c r="PKA10" s="410"/>
      <c r="PKB10" s="410"/>
      <c r="PKC10" s="410"/>
      <c r="PKD10" s="410"/>
      <c r="PKE10" s="410"/>
      <c r="PKF10" s="410"/>
      <c r="PKG10" s="410"/>
      <c r="PKH10" s="410"/>
      <c r="PKI10" s="410"/>
      <c r="PKJ10" s="410"/>
      <c r="PKK10" s="410"/>
      <c r="PKL10" s="410"/>
      <c r="PKM10" s="410"/>
      <c r="PKN10" s="410"/>
      <c r="PKO10" s="410"/>
      <c r="PKP10" s="410"/>
      <c r="PKQ10" s="410"/>
      <c r="PKR10" s="410"/>
      <c r="PKS10" s="410"/>
      <c r="PKT10" s="410"/>
      <c r="PKU10" s="410"/>
      <c r="PKV10" s="410"/>
      <c r="PKW10" s="410"/>
      <c r="PKX10" s="410"/>
      <c r="PKY10" s="410"/>
      <c r="PKZ10" s="410"/>
      <c r="PLA10" s="410"/>
      <c r="PLB10" s="410"/>
      <c r="PLC10" s="410"/>
      <c r="PLD10" s="410"/>
      <c r="PLE10" s="410"/>
      <c r="PLF10" s="410"/>
      <c r="PLG10" s="410"/>
      <c r="PLH10" s="410"/>
      <c r="PLI10" s="410"/>
      <c r="PLJ10" s="410"/>
      <c r="PLK10" s="410"/>
      <c r="PLL10" s="410"/>
      <c r="PLM10" s="410"/>
      <c r="PLN10" s="410"/>
      <c r="PLO10" s="410"/>
      <c r="PLP10" s="410"/>
      <c r="PLQ10" s="410"/>
      <c r="PLR10" s="410"/>
      <c r="PLS10" s="410"/>
      <c r="PLT10" s="410"/>
      <c r="PLU10" s="410"/>
      <c r="PLV10" s="410"/>
      <c r="PLW10" s="410"/>
      <c r="PLX10" s="410"/>
      <c r="PLY10" s="410"/>
      <c r="PLZ10" s="410"/>
      <c r="PMA10" s="410"/>
      <c r="PMB10" s="410"/>
      <c r="PMC10" s="410"/>
      <c r="PMD10" s="410"/>
      <c r="PME10" s="410"/>
      <c r="PMF10" s="410"/>
      <c r="PMG10" s="410"/>
      <c r="PMH10" s="410"/>
      <c r="PMI10" s="410"/>
      <c r="PMJ10" s="410"/>
      <c r="PMK10" s="410"/>
      <c r="PML10" s="410"/>
      <c r="PMM10" s="410"/>
      <c r="PMN10" s="410"/>
      <c r="PMO10" s="410"/>
      <c r="PMP10" s="410"/>
      <c r="PMQ10" s="410"/>
      <c r="PMR10" s="410"/>
      <c r="PMS10" s="410"/>
      <c r="PMT10" s="410"/>
      <c r="PMU10" s="410"/>
      <c r="PMV10" s="410"/>
      <c r="PMW10" s="410"/>
      <c r="PMX10" s="410"/>
      <c r="PMY10" s="410"/>
      <c r="PMZ10" s="410"/>
      <c r="PNA10" s="410"/>
      <c r="PNB10" s="410"/>
      <c r="PNC10" s="410"/>
      <c r="PND10" s="410"/>
      <c r="PNE10" s="410"/>
      <c r="PNF10" s="410"/>
      <c r="PNG10" s="410"/>
      <c r="PNH10" s="410"/>
      <c r="PNI10" s="410"/>
      <c r="PNJ10" s="410"/>
      <c r="PNK10" s="410"/>
      <c r="PNL10" s="410"/>
      <c r="PNM10" s="410"/>
      <c r="PNN10" s="410"/>
      <c r="PNO10" s="410"/>
      <c r="PNP10" s="410"/>
      <c r="PNQ10" s="410"/>
      <c r="PNR10" s="410"/>
      <c r="PNS10" s="410"/>
      <c r="PNT10" s="410"/>
      <c r="PNU10" s="410"/>
      <c r="PNV10" s="410"/>
      <c r="PNW10" s="410"/>
      <c r="PNX10" s="410"/>
      <c r="PNY10" s="410"/>
      <c r="PNZ10" s="410"/>
      <c r="POA10" s="410"/>
      <c r="POB10" s="410"/>
      <c r="POC10" s="410"/>
      <c r="POD10" s="410"/>
      <c r="POE10" s="410"/>
      <c r="POF10" s="410"/>
      <c r="POG10" s="410"/>
      <c r="POH10" s="410"/>
      <c r="POI10" s="410"/>
      <c r="POJ10" s="410"/>
      <c r="POK10" s="410"/>
      <c r="POL10" s="410"/>
      <c r="POM10" s="410"/>
      <c r="PON10" s="410"/>
      <c r="POO10" s="410"/>
      <c r="POP10" s="410"/>
      <c r="POQ10" s="410"/>
      <c r="POR10" s="410"/>
      <c r="POS10" s="410"/>
      <c r="POT10" s="410"/>
      <c r="POU10" s="410"/>
      <c r="POV10" s="410"/>
      <c r="POW10" s="410"/>
      <c r="POX10" s="410"/>
      <c r="POY10" s="410"/>
      <c r="POZ10" s="410"/>
      <c r="PPA10" s="410"/>
      <c r="PPB10" s="410"/>
      <c r="PPC10" s="410"/>
      <c r="PPD10" s="410"/>
      <c r="PPE10" s="410"/>
      <c r="PPF10" s="410"/>
      <c r="PPG10" s="410"/>
      <c r="PPH10" s="410"/>
      <c r="PPI10" s="410"/>
      <c r="PPJ10" s="410"/>
      <c r="PPK10" s="410"/>
      <c r="PPL10" s="410"/>
      <c r="PPM10" s="410"/>
      <c r="PPN10" s="410"/>
      <c r="PPO10" s="410"/>
      <c r="PPP10" s="410"/>
      <c r="PPQ10" s="410"/>
      <c r="PPR10" s="410"/>
      <c r="PPS10" s="410"/>
      <c r="PPT10" s="410"/>
      <c r="PPU10" s="410"/>
      <c r="PPV10" s="410"/>
      <c r="PPW10" s="410"/>
      <c r="PPX10" s="410"/>
      <c r="PPY10" s="410"/>
      <c r="PPZ10" s="410"/>
      <c r="PQA10" s="410"/>
      <c r="PQB10" s="410"/>
      <c r="PQC10" s="410"/>
      <c r="PQD10" s="410"/>
      <c r="PQE10" s="410"/>
      <c r="PQF10" s="410"/>
      <c r="PQG10" s="410"/>
      <c r="PQH10" s="410"/>
      <c r="PQI10" s="410"/>
      <c r="PQJ10" s="410"/>
      <c r="PQK10" s="410"/>
      <c r="PQL10" s="410"/>
      <c r="PQM10" s="410"/>
      <c r="PQN10" s="410"/>
      <c r="PQO10" s="410"/>
      <c r="PQP10" s="410"/>
      <c r="PQQ10" s="410"/>
      <c r="PQR10" s="410"/>
      <c r="PQS10" s="410"/>
      <c r="PQT10" s="410"/>
      <c r="PQU10" s="410"/>
      <c r="PQV10" s="410"/>
      <c r="PQW10" s="410"/>
      <c r="PQX10" s="410"/>
      <c r="PQY10" s="410"/>
      <c r="PQZ10" s="410"/>
      <c r="PRA10" s="410"/>
      <c r="PRB10" s="410"/>
      <c r="PRC10" s="410"/>
      <c r="PRD10" s="410"/>
      <c r="PRE10" s="410"/>
      <c r="PRF10" s="410"/>
      <c r="PRG10" s="410"/>
      <c r="PRH10" s="410"/>
      <c r="PRI10" s="410"/>
      <c r="PRJ10" s="410"/>
      <c r="PRK10" s="410"/>
      <c r="PRL10" s="410"/>
      <c r="PRM10" s="410"/>
      <c r="PRN10" s="410"/>
      <c r="PRO10" s="410"/>
      <c r="PRP10" s="410"/>
      <c r="PRQ10" s="410"/>
      <c r="PRR10" s="410"/>
      <c r="PRS10" s="410"/>
      <c r="PRT10" s="410"/>
      <c r="PRU10" s="410"/>
      <c r="PRV10" s="410"/>
      <c r="PRW10" s="410"/>
      <c r="PRX10" s="410"/>
      <c r="PRY10" s="410"/>
      <c r="PRZ10" s="410"/>
      <c r="PSA10" s="410"/>
      <c r="PSB10" s="410"/>
      <c r="PSC10" s="410"/>
      <c r="PSD10" s="410"/>
      <c r="PSE10" s="410"/>
      <c r="PSF10" s="410"/>
      <c r="PSG10" s="410"/>
      <c r="PSH10" s="410"/>
      <c r="PSI10" s="410"/>
      <c r="PSJ10" s="410"/>
      <c r="PSK10" s="410"/>
      <c r="PSL10" s="410"/>
      <c r="PSM10" s="410"/>
      <c r="PSN10" s="410"/>
      <c r="PSO10" s="410"/>
      <c r="PSP10" s="410"/>
      <c r="PSQ10" s="410"/>
      <c r="PSR10" s="410"/>
      <c r="PSS10" s="410"/>
      <c r="PST10" s="410"/>
      <c r="PSU10" s="410"/>
      <c r="PSV10" s="410"/>
      <c r="PSW10" s="410"/>
      <c r="PSX10" s="410"/>
      <c r="PSY10" s="410"/>
      <c r="PSZ10" s="410"/>
      <c r="PTA10" s="410"/>
      <c r="PTB10" s="410"/>
      <c r="PTC10" s="410"/>
      <c r="PTD10" s="410"/>
      <c r="PTE10" s="410"/>
      <c r="PTF10" s="410"/>
      <c r="PTG10" s="410"/>
      <c r="PTH10" s="410"/>
      <c r="PTI10" s="410"/>
      <c r="PTJ10" s="410"/>
      <c r="PTK10" s="410"/>
      <c r="PTL10" s="410"/>
      <c r="PTM10" s="410"/>
      <c r="PTN10" s="410"/>
      <c r="PTO10" s="410"/>
      <c r="PTP10" s="410"/>
      <c r="PTQ10" s="410"/>
      <c r="PTR10" s="410"/>
      <c r="PTS10" s="410"/>
      <c r="PTT10" s="410"/>
      <c r="PTU10" s="410"/>
      <c r="PTV10" s="410"/>
      <c r="PTW10" s="410"/>
      <c r="PTX10" s="410"/>
      <c r="PTY10" s="410"/>
      <c r="PTZ10" s="410"/>
      <c r="PUA10" s="410"/>
      <c r="PUB10" s="410"/>
      <c r="PUC10" s="410"/>
      <c r="PUD10" s="410"/>
      <c r="PUE10" s="410"/>
      <c r="PUF10" s="410"/>
      <c r="PUG10" s="410"/>
      <c r="PUH10" s="410"/>
      <c r="PUI10" s="410"/>
      <c r="PUJ10" s="410"/>
      <c r="PUK10" s="410"/>
      <c r="PUL10" s="410"/>
      <c r="PUM10" s="410"/>
      <c r="PUN10" s="410"/>
      <c r="PUO10" s="410"/>
      <c r="PUP10" s="410"/>
      <c r="PUQ10" s="410"/>
      <c r="PUR10" s="410"/>
      <c r="PUS10" s="410"/>
      <c r="PUT10" s="410"/>
      <c r="PUU10" s="410"/>
      <c r="PUV10" s="410"/>
      <c r="PUW10" s="410"/>
      <c r="PUX10" s="410"/>
      <c r="PUY10" s="410"/>
      <c r="PUZ10" s="410"/>
      <c r="PVA10" s="410"/>
      <c r="PVB10" s="410"/>
      <c r="PVC10" s="410"/>
      <c r="PVD10" s="410"/>
      <c r="PVE10" s="410"/>
      <c r="PVF10" s="410"/>
      <c r="PVG10" s="410"/>
      <c r="PVH10" s="410"/>
      <c r="PVI10" s="410"/>
      <c r="PVJ10" s="410"/>
      <c r="PVK10" s="410"/>
      <c r="PVL10" s="410"/>
      <c r="PVM10" s="410"/>
      <c r="PVN10" s="410"/>
      <c r="PVO10" s="410"/>
      <c r="PVP10" s="410"/>
      <c r="PVQ10" s="410"/>
      <c r="PVR10" s="410"/>
      <c r="PVS10" s="410"/>
      <c r="PVT10" s="410"/>
      <c r="PVU10" s="410"/>
      <c r="PVV10" s="410"/>
      <c r="PVW10" s="410"/>
      <c r="PVX10" s="410"/>
      <c r="PVY10" s="410"/>
      <c r="PVZ10" s="410"/>
      <c r="PWA10" s="410"/>
      <c r="PWB10" s="410"/>
      <c r="PWC10" s="410"/>
      <c r="PWD10" s="410"/>
      <c r="PWE10" s="410"/>
      <c r="PWF10" s="410"/>
      <c r="PWG10" s="410"/>
      <c r="PWH10" s="410"/>
      <c r="PWI10" s="410"/>
      <c r="PWJ10" s="410"/>
      <c r="PWK10" s="410"/>
      <c r="PWL10" s="410"/>
      <c r="PWM10" s="410"/>
      <c r="PWN10" s="410"/>
      <c r="PWO10" s="410"/>
      <c r="PWP10" s="410"/>
      <c r="PWQ10" s="410"/>
      <c r="PWR10" s="410"/>
      <c r="PWS10" s="410"/>
      <c r="PWT10" s="410"/>
      <c r="PWU10" s="410"/>
      <c r="PWV10" s="410"/>
      <c r="PWW10" s="410"/>
      <c r="PWX10" s="410"/>
      <c r="PWY10" s="410"/>
      <c r="PWZ10" s="410"/>
      <c r="PXA10" s="410"/>
      <c r="PXB10" s="410"/>
      <c r="PXC10" s="410"/>
      <c r="PXD10" s="410"/>
      <c r="PXE10" s="410"/>
      <c r="PXF10" s="410"/>
      <c r="PXG10" s="410"/>
      <c r="PXH10" s="410"/>
      <c r="PXI10" s="410"/>
      <c r="PXJ10" s="410"/>
      <c r="PXK10" s="410"/>
      <c r="PXL10" s="410"/>
      <c r="PXM10" s="410"/>
      <c r="PXN10" s="410"/>
      <c r="PXO10" s="410"/>
      <c r="PXP10" s="410"/>
      <c r="PXQ10" s="410"/>
      <c r="PXR10" s="410"/>
      <c r="PXS10" s="410"/>
      <c r="PXT10" s="410"/>
      <c r="PXU10" s="410"/>
      <c r="PXV10" s="410"/>
      <c r="PXW10" s="410"/>
      <c r="PXX10" s="410"/>
      <c r="PXY10" s="410"/>
      <c r="PXZ10" s="410"/>
      <c r="PYA10" s="410"/>
      <c r="PYB10" s="410"/>
      <c r="PYC10" s="410"/>
      <c r="PYD10" s="410"/>
      <c r="PYE10" s="410"/>
      <c r="PYF10" s="410"/>
      <c r="PYG10" s="410"/>
      <c r="PYH10" s="410"/>
      <c r="PYI10" s="410"/>
      <c r="PYJ10" s="410"/>
      <c r="PYK10" s="410"/>
      <c r="PYL10" s="410"/>
      <c r="PYM10" s="410"/>
      <c r="PYN10" s="410"/>
      <c r="PYO10" s="410"/>
      <c r="PYP10" s="410"/>
      <c r="PYQ10" s="410"/>
      <c r="PYR10" s="410"/>
      <c r="PYS10" s="410"/>
      <c r="PYT10" s="410"/>
      <c r="PYU10" s="410"/>
      <c r="PYV10" s="410"/>
      <c r="PYW10" s="410"/>
      <c r="PYX10" s="410"/>
      <c r="PYY10" s="410"/>
      <c r="PYZ10" s="410"/>
      <c r="PZA10" s="410"/>
      <c r="PZB10" s="410"/>
      <c r="PZC10" s="410"/>
      <c r="PZD10" s="410"/>
      <c r="PZE10" s="410"/>
      <c r="PZF10" s="410"/>
      <c r="PZG10" s="410"/>
      <c r="PZH10" s="410"/>
      <c r="PZI10" s="410"/>
      <c r="PZJ10" s="410"/>
      <c r="PZK10" s="410"/>
      <c r="PZL10" s="410"/>
      <c r="PZM10" s="410"/>
      <c r="PZN10" s="410"/>
      <c r="PZO10" s="410"/>
      <c r="PZP10" s="410"/>
      <c r="PZQ10" s="410"/>
      <c r="PZR10" s="410"/>
      <c r="PZS10" s="410"/>
      <c r="PZT10" s="410"/>
      <c r="PZU10" s="410"/>
      <c r="PZV10" s="410"/>
      <c r="PZW10" s="410"/>
      <c r="PZX10" s="410"/>
      <c r="PZY10" s="410"/>
      <c r="PZZ10" s="410"/>
      <c r="QAA10" s="410"/>
      <c r="QAB10" s="410"/>
      <c r="QAC10" s="410"/>
      <c r="QAD10" s="410"/>
      <c r="QAE10" s="410"/>
      <c r="QAF10" s="410"/>
      <c r="QAG10" s="410"/>
      <c r="QAH10" s="410"/>
      <c r="QAI10" s="410"/>
      <c r="QAJ10" s="410"/>
      <c r="QAK10" s="410"/>
      <c r="QAL10" s="410"/>
      <c r="QAM10" s="410"/>
      <c r="QAN10" s="410"/>
      <c r="QAO10" s="410"/>
      <c r="QAP10" s="410"/>
      <c r="QAQ10" s="410"/>
      <c r="QAR10" s="410"/>
      <c r="QAS10" s="410"/>
      <c r="QAT10" s="410"/>
      <c r="QAU10" s="410"/>
      <c r="QAV10" s="410"/>
      <c r="QAW10" s="410"/>
      <c r="QAX10" s="410"/>
      <c r="QAY10" s="410"/>
      <c r="QAZ10" s="410"/>
      <c r="QBA10" s="410"/>
      <c r="QBB10" s="410"/>
      <c r="QBC10" s="410"/>
      <c r="QBD10" s="410"/>
      <c r="QBE10" s="410"/>
      <c r="QBF10" s="410"/>
      <c r="QBG10" s="410"/>
      <c r="QBH10" s="410"/>
      <c r="QBI10" s="410"/>
      <c r="QBJ10" s="410"/>
      <c r="QBK10" s="410"/>
      <c r="QBL10" s="410"/>
      <c r="QBM10" s="410"/>
      <c r="QBN10" s="410"/>
      <c r="QBO10" s="410"/>
      <c r="QBP10" s="410"/>
      <c r="QBQ10" s="410"/>
      <c r="QBR10" s="410"/>
      <c r="QBS10" s="410"/>
      <c r="QBT10" s="410"/>
      <c r="QBU10" s="410"/>
      <c r="QBV10" s="410"/>
      <c r="QBW10" s="410"/>
      <c r="QBX10" s="410"/>
      <c r="QBY10" s="410"/>
      <c r="QBZ10" s="410"/>
      <c r="QCA10" s="410"/>
      <c r="QCB10" s="410"/>
      <c r="QCC10" s="410"/>
      <c r="QCD10" s="410"/>
      <c r="QCE10" s="410"/>
      <c r="QCF10" s="410"/>
      <c r="QCG10" s="410"/>
      <c r="QCH10" s="410"/>
      <c r="QCI10" s="410"/>
      <c r="QCJ10" s="410"/>
      <c r="QCK10" s="410"/>
      <c r="QCL10" s="410"/>
      <c r="QCM10" s="410"/>
      <c r="QCN10" s="410"/>
      <c r="QCO10" s="410"/>
      <c r="QCP10" s="410"/>
      <c r="QCQ10" s="410"/>
      <c r="QCR10" s="410"/>
      <c r="QCS10" s="410"/>
      <c r="QCT10" s="410"/>
      <c r="QCU10" s="410"/>
      <c r="QCV10" s="410"/>
      <c r="QCW10" s="410"/>
      <c r="QCX10" s="410"/>
      <c r="QCY10" s="410"/>
      <c r="QCZ10" s="410"/>
      <c r="QDA10" s="410"/>
      <c r="QDB10" s="410"/>
      <c r="QDC10" s="410"/>
      <c r="QDD10" s="410"/>
      <c r="QDE10" s="410"/>
      <c r="QDF10" s="410"/>
      <c r="QDG10" s="410"/>
      <c r="QDH10" s="410"/>
      <c r="QDI10" s="410"/>
      <c r="QDJ10" s="410"/>
      <c r="QDK10" s="410"/>
      <c r="QDL10" s="410"/>
      <c r="QDM10" s="410"/>
      <c r="QDN10" s="410"/>
      <c r="QDO10" s="410"/>
      <c r="QDP10" s="410"/>
      <c r="QDQ10" s="410"/>
      <c r="QDR10" s="410"/>
      <c r="QDS10" s="410"/>
      <c r="QDT10" s="410"/>
      <c r="QDU10" s="410"/>
      <c r="QDV10" s="410"/>
      <c r="QDW10" s="410"/>
      <c r="QDX10" s="410"/>
      <c r="QDY10" s="410"/>
      <c r="QDZ10" s="410"/>
      <c r="QEA10" s="410"/>
      <c r="QEB10" s="410"/>
      <c r="QEC10" s="410"/>
      <c r="QED10" s="410"/>
      <c r="QEE10" s="410"/>
      <c r="QEF10" s="410"/>
      <c r="QEG10" s="410"/>
      <c r="QEH10" s="410"/>
      <c r="QEI10" s="410"/>
      <c r="QEJ10" s="410"/>
      <c r="QEK10" s="410"/>
      <c r="QEL10" s="410"/>
      <c r="QEM10" s="410"/>
      <c r="QEN10" s="410"/>
      <c r="QEO10" s="410"/>
      <c r="QEP10" s="410"/>
      <c r="QEQ10" s="410"/>
      <c r="QER10" s="410"/>
      <c r="QES10" s="410"/>
      <c r="QET10" s="410"/>
      <c r="QEU10" s="410"/>
      <c r="QEV10" s="410"/>
      <c r="QEW10" s="410"/>
      <c r="QEX10" s="410"/>
      <c r="QEY10" s="410"/>
      <c r="QEZ10" s="410"/>
      <c r="QFA10" s="410"/>
      <c r="QFB10" s="410"/>
      <c r="QFC10" s="410"/>
      <c r="QFD10" s="410"/>
      <c r="QFE10" s="410"/>
      <c r="QFF10" s="410"/>
      <c r="QFG10" s="410"/>
      <c r="QFH10" s="410"/>
      <c r="QFI10" s="410"/>
      <c r="QFJ10" s="410"/>
      <c r="QFK10" s="410"/>
      <c r="QFL10" s="410"/>
      <c r="QFM10" s="410"/>
      <c r="QFN10" s="410"/>
      <c r="QFO10" s="410"/>
      <c r="QFP10" s="410"/>
      <c r="QFQ10" s="410"/>
      <c r="QFR10" s="410"/>
      <c r="QFS10" s="410"/>
      <c r="QFT10" s="410"/>
      <c r="QFU10" s="410"/>
      <c r="QFV10" s="410"/>
      <c r="QFW10" s="410"/>
      <c r="QFX10" s="410"/>
      <c r="QFY10" s="410"/>
      <c r="QFZ10" s="410"/>
      <c r="QGA10" s="410"/>
      <c r="QGB10" s="410"/>
      <c r="QGC10" s="410"/>
      <c r="QGD10" s="410"/>
      <c r="QGE10" s="410"/>
      <c r="QGF10" s="410"/>
      <c r="QGG10" s="410"/>
      <c r="QGH10" s="410"/>
      <c r="QGI10" s="410"/>
      <c r="QGJ10" s="410"/>
      <c r="QGK10" s="410"/>
      <c r="QGL10" s="410"/>
      <c r="QGM10" s="410"/>
      <c r="QGN10" s="410"/>
      <c r="QGO10" s="410"/>
      <c r="QGP10" s="410"/>
      <c r="QGQ10" s="410"/>
      <c r="QGR10" s="410"/>
      <c r="QGS10" s="410"/>
      <c r="QGT10" s="410"/>
      <c r="QGU10" s="410"/>
      <c r="QGV10" s="410"/>
      <c r="QGW10" s="410"/>
      <c r="QGX10" s="410"/>
      <c r="QGY10" s="410"/>
      <c r="QGZ10" s="410"/>
      <c r="QHA10" s="410"/>
      <c r="QHB10" s="410"/>
      <c r="QHC10" s="410"/>
      <c r="QHD10" s="410"/>
      <c r="QHE10" s="410"/>
      <c r="QHF10" s="410"/>
      <c r="QHG10" s="410"/>
      <c r="QHH10" s="410"/>
      <c r="QHI10" s="410"/>
      <c r="QHJ10" s="410"/>
      <c r="QHK10" s="410"/>
      <c r="QHL10" s="410"/>
      <c r="QHM10" s="410"/>
      <c r="QHN10" s="410"/>
      <c r="QHO10" s="410"/>
      <c r="QHP10" s="410"/>
      <c r="QHQ10" s="410"/>
      <c r="QHR10" s="410"/>
      <c r="QHS10" s="410"/>
      <c r="QHT10" s="410"/>
      <c r="QHU10" s="410"/>
      <c r="QHV10" s="410"/>
      <c r="QHW10" s="410"/>
      <c r="QHX10" s="410"/>
      <c r="QHY10" s="410"/>
      <c r="QHZ10" s="410"/>
      <c r="QIA10" s="410"/>
      <c r="QIB10" s="410"/>
      <c r="QIC10" s="410"/>
      <c r="QID10" s="410"/>
      <c r="QIE10" s="410"/>
      <c r="QIF10" s="410"/>
      <c r="QIG10" s="410"/>
      <c r="QIH10" s="410"/>
      <c r="QII10" s="410"/>
      <c r="QIJ10" s="410"/>
      <c r="QIK10" s="410"/>
      <c r="QIL10" s="410"/>
      <c r="QIM10" s="410"/>
      <c r="QIN10" s="410"/>
      <c r="QIO10" s="410"/>
      <c r="QIP10" s="410"/>
      <c r="QIQ10" s="410"/>
      <c r="QIR10" s="410"/>
      <c r="QIS10" s="410"/>
      <c r="QIT10" s="410"/>
      <c r="QIU10" s="410"/>
      <c r="QIV10" s="410"/>
      <c r="QIW10" s="410"/>
      <c r="QIX10" s="410"/>
      <c r="QIY10" s="410"/>
      <c r="QIZ10" s="410"/>
      <c r="QJA10" s="410"/>
      <c r="QJB10" s="410"/>
      <c r="QJC10" s="410"/>
      <c r="QJD10" s="410"/>
      <c r="QJE10" s="410"/>
      <c r="QJF10" s="410"/>
      <c r="QJG10" s="410"/>
      <c r="QJH10" s="410"/>
      <c r="QJI10" s="410"/>
      <c r="QJJ10" s="410"/>
      <c r="QJK10" s="410"/>
      <c r="QJL10" s="410"/>
      <c r="QJM10" s="410"/>
      <c r="QJN10" s="410"/>
      <c r="QJO10" s="410"/>
      <c r="QJP10" s="410"/>
      <c r="QJQ10" s="410"/>
      <c r="QJR10" s="410"/>
      <c r="QJS10" s="410"/>
      <c r="QJT10" s="410"/>
      <c r="QJU10" s="410"/>
      <c r="QJV10" s="410"/>
      <c r="QJW10" s="410"/>
      <c r="QJX10" s="410"/>
      <c r="QJY10" s="410"/>
      <c r="QJZ10" s="410"/>
      <c r="QKA10" s="410"/>
      <c r="QKB10" s="410"/>
      <c r="QKC10" s="410"/>
      <c r="QKD10" s="410"/>
      <c r="QKE10" s="410"/>
      <c r="QKF10" s="410"/>
      <c r="QKG10" s="410"/>
      <c r="QKH10" s="410"/>
      <c r="QKI10" s="410"/>
      <c r="QKJ10" s="410"/>
      <c r="QKK10" s="410"/>
      <c r="QKL10" s="410"/>
      <c r="QKM10" s="410"/>
      <c r="QKN10" s="410"/>
      <c r="QKO10" s="410"/>
      <c r="QKP10" s="410"/>
      <c r="QKQ10" s="410"/>
      <c r="QKR10" s="410"/>
      <c r="QKS10" s="410"/>
      <c r="QKT10" s="410"/>
      <c r="QKU10" s="410"/>
      <c r="QKV10" s="410"/>
      <c r="QKW10" s="410"/>
      <c r="QKX10" s="410"/>
      <c r="QKY10" s="410"/>
      <c r="QKZ10" s="410"/>
      <c r="QLA10" s="410"/>
      <c r="QLB10" s="410"/>
      <c r="QLC10" s="410"/>
      <c r="QLD10" s="410"/>
      <c r="QLE10" s="410"/>
      <c r="QLF10" s="410"/>
      <c r="QLG10" s="410"/>
      <c r="QLH10" s="410"/>
      <c r="QLI10" s="410"/>
      <c r="QLJ10" s="410"/>
      <c r="QLK10" s="410"/>
      <c r="QLL10" s="410"/>
      <c r="QLM10" s="410"/>
      <c r="QLN10" s="410"/>
      <c r="QLO10" s="410"/>
      <c r="QLP10" s="410"/>
      <c r="QLQ10" s="410"/>
      <c r="QLR10" s="410"/>
      <c r="QLS10" s="410"/>
      <c r="QLT10" s="410"/>
      <c r="QLU10" s="410"/>
      <c r="QLV10" s="410"/>
      <c r="QLW10" s="410"/>
      <c r="QLX10" s="410"/>
      <c r="QLY10" s="410"/>
      <c r="QLZ10" s="410"/>
      <c r="QMA10" s="410"/>
      <c r="QMB10" s="410"/>
      <c r="QMC10" s="410"/>
      <c r="QMD10" s="410"/>
      <c r="QME10" s="410"/>
      <c r="QMF10" s="410"/>
      <c r="QMG10" s="410"/>
      <c r="QMH10" s="410"/>
      <c r="QMI10" s="410"/>
      <c r="QMJ10" s="410"/>
      <c r="QMK10" s="410"/>
      <c r="QML10" s="410"/>
      <c r="QMM10" s="410"/>
      <c r="QMN10" s="410"/>
      <c r="QMO10" s="410"/>
      <c r="QMP10" s="410"/>
      <c r="QMQ10" s="410"/>
      <c r="QMR10" s="410"/>
      <c r="QMS10" s="410"/>
      <c r="QMT10" s="410"/>
      <c r="QMU10" s="410"/>
      <c r="QMV10" s="410"/>
      <c r="QMW10" s="410"/>
      <c r="QMX10" s="410"/>
      <c r="QMY10" s="410"/>
      <c r="QMZ10" s="410"/>
      <c r="QNA10" s="410"/>
      <c r="QNB10" s="410"/>
      <c r="QNC10" s="410"/>
      <c r="QND10" s="410"/>
      <c r="QNE10" s="410"/>
      <c r="QNF10" s="410"/>
      <c r="QNG10" s="410"/>
      <c r="QNH10" s="410"/>
      <c r="QNI10" s="410"/>
      <c r="QNJ10" s="410"/>
      <c r="QNK10" s="410"/>
      <c r="QNL10" s="410"/>
      <c r="QNM10" s="410"/>
      <c r="QNN10" s="410"/>
      <c r="QNO10" s="410"/>
      <c r="QNP10" s="410"/>
      <c r="QNQ10" s="410"/>
      <c r="QNR10" s="410"/>
      <c r="QNS10" s="410"/>
      <c r="QNT10" s="410"/>
      <c r="QNU10" s="410"/>
      <c r="QNV10" s="410"/>
      <c r="QNW10" s="410"/>
      <c r="QNX10" s="410"/>
      <c r="QNY10" s="410"/>
      <c r="QNZ10" s="410"/>
      <c r="QOA10" s="410"/>
      <c r="QOB10" s="410"/>
      <c r="QOC10" s="410"/>
      <c r="QOD10" s="410"/>
      <c r="QOE10" s="410"/>
      <c r="QOF10" s="410"/>
      <c r="QOG10" s="410"/>
      <c r="QOH10" s="410"/>
      <c r="QOI10" s="410"/>
      <c r="QOJ10" s="410"/>
      <c r="QOK10" s="410"/>
      <c r="QOL10" s="410"/>
      <c r="QOM10" s="410"/>
      <c r="QON10" s="410"/>
      <c r="QOO10" s="410"/>
      <c r="QOP10" s="410"/>
      <c r="QOQ10" s="410"/>
      <c r="QOR10" s="410"/>
      <c r="QOS10" s="410"/>
      <c r="QOT10" s="410"/>
      <c r="QOU10" s="410"/>
      <c r="QOV10" s="410"/>
      <c r="QOW10" s="410"/>
      <c r="QOX10" s="410"/>
      <c r="QOY10" s="410"/>
      <c r="QOZ10" s="410"/>
      <c r="QPA10" s="410"/>
      <c r="QPB10" s="410"/>
      <c r="QPC10" s="410"/>
      <c r="QPD10" s="410"/>
      <c r="QPE10" s="410"/>
      <c r="QPF10" s="410"/>
      <c r="QPG10" s="410"/>
      <c r="QPH10" s="410"/>
      <c r="QPI10" s="410"/>
      <c r="QPJ10" s="410"/>
      <c r="QPK10" s="410"/>
      <c r="QPL10" s="410"/>
      <c r="QPM10" s="410"/>
      <c r="QPN10" s="410"/>
      <c r="QPO10" s="410"/>
      <c r="QPP10" s="410"/>
      <c r="QPQ10" s="410"/>
      <c r="QPR10" s="410"/>
      <c r="QPS10" s="410"/>
      <c r="QPT10" s="410"/>
      <c r="QPU10" s="410"/>
      <c r="QPV10" s="410"/>
      <c r="QPW10" s="410"/>
      <c r="QPX10" s="410"/>
      <c r="QPY10" s="410"/>
      <c r="QPZ10" s="410"/>
      <c r="QQA10" s="410"/>
      <c r="QQB10" s="410"/>
      <c r="QQC10" s="410"/>
      <c r="QQD10" s="410"/>
      <c r="QQE10" s="410"/>
      <c r="QQF10" s="410"/>
      <c r="QQG10" s="410"/>
      <c r="QQH10" s="410"/>
      <c r="QQI10" s="410"/>
      <c r="QQJ10" s="410"/>
      <c r="QQK10" s="410"/>
      <c r="QQL10" s="410"/>
      <c r="QQM10" s="410"/>
      <c r="QQN10" s="410"/>
      <c r="QQO10" s="410"/>
      <c r="QQP10" s="410"/>
      <c r="QQQ10" s="410"/>
      <c r="QQR10" s="410"/>
      <c r="QQS10" s="410"/>
      <c r="QQT10" s="410"/>
      <c r="QQU10" s="410"/>
      <c r="QQV10" s="410"/>
      <c r="QQW10" s="410"/>
      <c r="QQX10" s="410"/>
      <c r="QQY10" s="410"/>
      <c r="QQZ10" s="410"/>
      <c r="QRA10" s="410"/>
      <c r="QRB10" s="410"/>
      <c r="QRC10" s="410"/>
      <c r="QRD10" s="410"/>
      <c r="QRE10" s="410"/>
      <c r="QRF10" s="410"/>
      <c r="QRG10" s="410"/>
      <c r="QRH10" s="410"/>
      <c r="QRI10" s="410"/>
      <c r="QRJ10" s="410"/>
      <c r="QRK10" s="410"/>
      <c r="QRL10" s="410"/>
      <c r="QRM10" s="410"/>
      <c r="QRN10" s="410"/>
      <c r="QRO10" s="410"/>
      <c r="QRP10" s="410"/>
      <c r="QRQ10" s="410"/>
      <c r="QRR10" s="410"/>
      <c r="QRS10" s="410"/>
      <c r="QRT10" s="410"/>
      <c r="QRU10" s="410"/>
      <c r="QRV10" s="410"/>
      <c r="QRW10" s="410"/>
      <c r="QRX10" s="410"/>
      <c r="QRY10" s="410"/>
      <c r="QRZ10" s="410"/>
      <c r="QSA10" s="410"/>
      <c r="QSB10" s="410"/>
      <c r="QSC10" s="410"/>
      <c r="QSD10" s="410"/>
      <c r="QSE10" s="410"/>
      <c r="QSF10" s="410"/>
      <c r="QSG10" s="410"/>
      <c r="QSH10" s="410"/>
      <c r="QSI10" s="410"/>
      <c r="QSJ10" s="410"/>
      <c r="QSK10" s="410"/>
      <c r="QSL10" s="410"/>
      <c r="QSM10" s="410"/>
      <c r="QSN10" s="410"/>
      <c r="QSO10" s="410"/>
      <c r="QSP10" s="410"/>
      <c r="QSQ10" s="410"/>
      <c r="QSR10" s="410"/>
      <c r="QSS10" s="410"/>
      <c r="QST10" s="410"/>
      <c r="QSU10" s="410"/>
      <c r="QSV10" s="410"/>
      <c r="QSW10" s="410"/>
      <c r="QSX10" s="410"/>
      <c r="QSY10" s="410"/>
      <c r="QSZ10" s="410"/>
      <c r="QTA10" s="410"/>
      <c r="QTB10" s="410"/>
      <c r="QTC10" s="410"/>
      <c r="QTD10" s="410"/>
      <c r="QTE10" s="410"/>
      <c r="QTF10" s="410"/>
      <c r="QTG10" s="410"/>
      <c r="QTH10" s="410"/>
      <c r="QTI10" s="410"/>
      <c r="QTJ10" s="410"/>
      <c r="QTK10" s="410"/>
      <c r="QTL10" s="410"/>
      <c r="QTM10" s="410"/>
      <c r="QTN10" s="410"/>
      <c r="QTO10" s="410"/>
      <c r="QTP10" s="410"/>
      <c r="QTQ10" s="410"/>
      <c r="QTR10" s="410"/>
      <c r="QTS10" s="410"/>
      <c r="QTT10" s="410"/>
      <c r="QTU10" s="410"/>
      <c r="QTV10" s="410"/>
      <c r="QTW10" s="410"/>
      <c r="QTX10" s="410"/>
      <c r="QTY10" s="410"/>
      <c r="QTZ10" s="410"/>
      <c r="QUA10" s="410"/>
      <c r="QUB10" s="410"/>
      <c r="QUC10" s="410"/>
      <c r="QUD10" s="410"/>
      <c r="QUE10" s="410"/>
      <c r="QUF10" s="410"/>
      <c r="QUG10" s="410"/>
      <c r="QUH10" s="410"/>
      <c r="QUI10" s="410"/>
      <c r="QUJ10" s="410"/>
      <c r="QUK10" s="410"/>
      <c r="QUL10" s="410"/>
      <c r="QUM10" s="410"/>
      <c r="QUN10" s="410"/>
      <c r="QUO10" s="410"/>
      <c r="QUP10" s="410"/>
      <c r="QUQ10" s="410"/>
      <c r="QUR10" s="410"/>
      <c r="QUS10" s="410"/>
      <c r="QUT10" s="410"/>
      <c r="QUU10" s="410"/>
      <c r="QUV10" s="410"/>
      <c r="QUW10" s="410"/>
      <c r="QUX10" s="410"/>
      <c r="QUY10" s="410"/>
      <c r="QUZ10" s="410"/>
      <c r="QVA10" s="410"/>
      <c r="QVB10" s="410"/>
      <c r="QVC10" s="410"/>
      <c r="QVD10" s="410"/>
      <c r="QVE10" s="410"/>
      <c r="QVF10" s="410"/>
      <c r="QVG10" s="410"/>
      <c r="QVH10" s="410"/>
      <c r="QVI10" s="410"/>
      <c r="QVJ10" s="410"/>
      <c r="QVK10" s="410"/>
      <c r="QVL10" s="410"/>
      <c r="QVM10" s="410"/>
      <c r="QVN10" s="410"/>
      <c r="QVO10" s="410"/>
      <c r="QVP10" s="410"/>
      <c r="QVQ10" s="410"/>
      <c r="QVR10" s="410"/>
      <c r="QVS10" s="410"/>
      <c r="QVT10" s="410"/>
      <c r="QVU10" s="410"/>
      <c r="QVV10" s="410"/>
      <c r="QVW10" s="410"/>
      <c r="QVX10" s="410"/>
      <c r="QVY10" s="410"/>
      <c r="QVZ10" s="410"/>
      <c r="QWA10" s="410"/>
      <c r="QWB10" s="410"/>
      <c r="QWC10" s="410"/>
      <c r="QWD10" s="410"/>
      <c r="QWE10" s="410"/>
      <c r="QWF10" s="410"/>
      <c r="QWG10" s="410"/>
      <c r="QWH10" s="410"/>
      <c r="QWI10" s="410"/>
      <c r="QWJ10" s="410"/>
      <c r="QWK10" s="410"/>
      <c r="QWL10" s="410"/>
      <c r="QWM10" s="410"/>
      <c r="QWN10" s="410"/>
      <c r="QWO10" s="410"/>
      <c r="QWP10" s="410"/>
      <c r="QWQ10" s="410"/>
      <c r="QWR10" s="410"/>
      <c r="QWS10" s="410"/>
      <c r="QWT10" s="410"/>
      <c r="QWU10" s="410"/>
      <c r="QWV10" s="410"/>
      <c r="QWW10" s="410"/>
      <c r="QWX10" s="410"/>
      <c r="QWY10" s="410"/>
      <c r="QWZ10" s="410"/>
      <c r="QXA10" s="410"/>
      <c r="QXB10" s="410"/>
      <c r="QXC10" s="410"/>
      <c r="QXD10" s="410"/>
      <c r="QXE10" s="410"/>
      <c r="QXF10" s="410"/>
      <c r="QXG10" s="410"/>
      <c r="QXH10" s="410"/>
      <c r="QXI10" s="410"/>
      <c r="QXJ10" s="410"/>
      <c r="QXK10" s="410"/>
      <c r="QXL10" s="410"/>
      <c r="QXM10" s="410"/>
      <c r="QXN10" s="410"/>
      <c r="QXO10" s="410"/>
      <c r="QXP10" s="410"/>
      <c r="QXQ10" s="410"/>
      <c r="QXR10" s="410"/>
      <c r="QXS10" s="410"/>
      <c r="QXT10" s="410"/>
      <c r="QXU10" s="410"/>
      <c r="QXV10" s="410"/>
      <c r="QXW10" s="410"/>
      <c r="QXX10" s="410"/>
      <c r="QXY10" s="410"/>
      <c r="QXZ10" s="410"/>
      <c r="QYA10" s="410"/>
      <c r="QYB10" s="410"/>
      <c r="QYC10" s="410"/>
      <c r="QYD10" s="410"/>
      <c r="QYE10" s="410"/>
      <c r="QYF10" s="410"/>
      <c r="QYG10" s="410"/>
      <c r="QYH10" s="410"/>
      <c r="QYI10" s="410"/>
      <c r="QYJ10" s="410"/>
      <c r="QYK10" s="410"/>
      <c r="QYL10" s="410"/>
      <c r="QYM10" s="410"/>
      <c r="QYN10" s="410"/>
      <c r="QYO10" s="410"/>
      <c r="QYP10" s="410"/>
      <c r="QYQ10" s="410"/>
      <c r="QYR10" s="410"/>
      <c r="QYS10" s="410"/>
      <c r="QYT10" s="410"/>
      <c r="QYU10" s="410"/>
      <c r="QYV10" s="410"/>
      <c r="QYW10" s="410"/>
      <c r="QYX10" s="410"/>
      <c r="QYY10" s="410"/>
      <c r="QYZ10" s="410"/>
      <c r="QZA10" s="410"/>
      <c r="QZB10" s="410"/>
      <c r="QZC10" s="410"/>
      <c r="QZD10" s="410"/>
      <c r="QZE10" s="410"/>
      <c r="QZF10" s="410"/>
      <c r="QZG10" s="410"/>
      <c r="QZH10" s="410"/>
      <c r="QZI10" s="410"/>
      <c r="QZJ10" s="410"/>
      <c r="QZK10" s="410"/>
      <c r="QZL10" s="410"/>
      <c r="QZM10" s="410"/>
      <c r="QZN10" s="410"/>
      <c r="QZO10" s="410"/>
      <c r="QZP10" s="410"/>
      <c r="QZQ10" s="410"/>
      <c r="QZR10" s="410"/>
      <c r="QZS10" s="410"/>
      <c r="QZT10" s="410"/>
      <c r="QZU10" s="410"/>
      <c r="QZV10" s="410"/>
      <c r="QZW10" s="410"/>
      <c r="QZX10" s="410"/>
      <c r="QZY10" s="410"/>
      <c r="QZZ10" s="410"/>
      <c r="RAA10" s="410"/>
      <c r="RAB10" s="410"/>
      <c r="RAC10" s="410"/>
      <c r="RAD10" s="410"/>
      <c r="RAE10" s="410"/>
      <c r="RAF10" s="410"/>
      <c r="RAG10" s="410"/>
      <c r="RAH10" s="410"/>
      <c r="RAI10" s="410"/>
      <c r="RAJ10" s="410"/>
      <c r="RAK10" s="410"/>
      <c r="RAL10" s="410"/>
      <c r="RAM10" s="410"/>
      <c r="RAN10" s="410"/>
      <c r="RAO10" s="410"/>
      <c r="RAP10" s="410"/>
      <c r="RAQ10" s="410"/>
      <c r="RAR10" s="410"/>
      <c r="RAS10" s="410"/>
      <c r="RAT10" s="410"/>
      <c r="RAU10" s="410"/>
      <c r="RAV10" s="410"/>
      <c r="RAW10" s="410"/>
      <c r="RAX10" s="410"/>
      <c r="RAY10" s="410"/>
      <c r="RAZ10" s="410"/>
      <c r="RBA10" s="410"/>
      <c r="RBB10" s="410"/>
      <c r="RBC10" s="410"/>
      <c r="RBD10" s="410"/>
      <c r="RBE10" s="410"/>
      <c r="RBF10" s="410"/>
      <c r="RBG10" s="410"/>
      <c r="RBH10" s="410"/>
      <c r="RBI10" s="410"/>
      <c r="RBJ10" s="410"/>
      <c r="RBK10" s="410"/>
      <c r="RBL10" s="410"/>
      <c r="RBM10" s="410"/>
      <c r="RBN10" s="410"/>
      <c r="RBO10" s="410"/>
      <c r="RBP10" s="410"/>
      <c r="RBQ10" s="410"/>
      <c r="RBR10" s="410"/>
      <c r="RBS10" s="410"/>
      <c r="RBT10" s="410"/>
      <c r="RBU10" s="410"/>
      <c r="RBV10" s="410"/>
      <c r="RBW10" s="410"/>
      <c r="RBX10" s="410"/>
      <c r="RBY10" s="410"/>
      <c r="RBZ10" s="410"/>
      <c r="RCA10" s="410"/>
      <c r="RCB10" s="410"/>
      <c r="RCC10" s="410"/>
      <c r="RCD10" s="410"/>
      <c r="RCE10" s="410"/>
      <c r="RCF10" s="410"/>
      <c r="RCG10" s="410"/>
      <c r="RCH10" s="410"/>
      <c r="RCI10" s="410"/>
      <c r="RCJ10" s="410"/>
      <c r="RCK10" s="410"/>
      <c r="RCL10" s="410"/>
      <c r="RCM10" s="410"/>
      <c r="RCN10" s="410"/>
      <c r="RCO10" s="410"/>
      <c r="RCP10" s="410"/>
      <c r="RCQ10" s="410"/>
      <c r="RCR10" s="410"/>
      <c r="RCS10" s="410"/>
      <c r="RCT10" s="410"/>
      <c r="RCU10" s="410"/>
      <c r="RCV10" s="410"/>
      <c r="RCW10" s="410"/>
      <c r="RCX10" s="410"/>
      <c r="RCY10" s="410"/>
      <c r="RCZ10" s="410"/>
      <c r="RDA10" s="410"/>
      <c r="RDB10" s="410"/>
      <c r="RDC10" s="410"/>
      <c r="RDD10" s="410"/>
      <c r="RDE10" s="410"/>
      <c r="RDF10" s="410"/>
      <c r="RDG10" s="410"/>
      <c r="RDH10" s="410"/>
      <c r="RDI10" s="410"/>
      <c r="RDJ10" s="410"/>
      <c r="RDK10" s="410"/>
      <c r="RDL10" s="410"/>
      <c r="RDM10" s="410"/>
      <c r="RDN10" s="410"/>
      <c r="RDO10" s="410"/>
      <c r="RDP10" s="410"/>
      <c r="RDQ10" s="410"/>
      <c r="RDR10" s="410"/>
      <c r="RDS10" s="410"/>
      <c r="RDT10" s="410"/>
      <c r="RDU10" s="410"/>
      <c r="RDV10" s="410"/>
      <c r="RDW10" s="410"/>
      <c r="RDX10" s="410"/>
      <c r="RDY10" s="410"/>
      <c r="RDZ10" s="410"/>
      <c r="REA10" s="410"/>
      <c r="REB10" s="410"/>
      <c r="REC10" s="410"/>
      <c r="RED10" s="410"/>
      <c r="REE10" s="410"/>
      <c r="REF10" s="410"/>
      <c r="REG10" s="410"/>
      <c r="REH10" s="410"/>
      <c r="REI10" s="410"/>
      <c r="REJ10" s="410"/>
      <c r="REK10" s="410"/>
      <c r="REL10" s="410"/>
      <c r="REM10" s="410"/>
      <c r="REN10" s="410"/>
      <c r="REO10" s="410"/>
      <c r="REP10" s="410"/>
      <c r="REQ10" s="410"/>
      <c r="RER10" s="410"/>
      <c r="RES10" s="410"/>
      <c r="RET10" s="410"/>
      <c r="REU10" s="410"/>
      <c r="REV10" s="410"/>
      <c r="REW10" s="410"/>
      <c r="REX10" s="410"/>
      <c r="REY10" s="410"/>
      <c r="REZ10" s="410"/>
      <c r="RFA10" s="410"/>
      <c r="RFB10" s="410"/>
      <c r="RFC10" s="410"/>
      <c r="RFD10" s="410"/>
      <c r="RFE10" s="410"/>
      <c r="RFF10" s="410"/>
      <c r="RFG10" s="410"/>
      <c r="RFH10" s="410"/>
      <c r="RFI10" s="410"/>
      <c r="RFJ10" s="410"/>
      <c r="RFK10" s="410"/>
      <c r="RFL10" s="410"/>
      <c r="RFM10" s="410"/>
      <c r="RFN10" s="410"/>
      <c r="RFO10" s="410"/>
      <c r="RFP10" s="410"/>
      <c r="RFQ10" s="410"/>
      <c r="RFR10" s="410"/>
      <c r="RFS10" s="410"/>
      <c r="RFT10" s="410"/>
      <c r="RFU10" s="410"/>
      <c r="RFV10" s="410"/>
      <c r="RFW10" s="410"/>
      <c r="RFX10" s="410"/>
      <c r="RFY10" s="410"/>
      <c r="RFZ10" s="410"/>
      <c r="RGA10" s="410"/>
      <c r="RGB10" s="410"/>
      <c r="RGC10" s="410"/>
      <c r="RGD10" s="410"/>
      <c r="RGE10" s="410"/>
      <c r="RGF10" s="410"/>
      <c r="RGG10" s="410"/>
      <c r="RGH10" s="410"/>
      <c r="RGI10" s="410"/>
      <c r="RGJ10" s="410"/>
      <c r="RGK10" s="410"/>
      <c r="RGL10" s="410"/>
      <c r="RGM10" s="410"/>
      <c r="RGN10" s="410"/>
      <c r="RGO10" s="410"/>
      <c r="RGP10" s="410"/>
      <c r="RGQ10" s="410"/>
      <c r="RGR10" s="410"/>
      <c r="RGS10" s="410"/>
      <c r="RGT10" s="410"/>
      <c r="RGU10" s="410"/>
      <c r="RGV10" s="410"/>
      <c r="RGW10" s="410"/>
      <c r="RGX10" s="410"/>
      <c r="RGY10" s="410"/>
      <c r="RGZ10" s="410"/>
      <c r="RHA10" s="410"/>
      <c r="RHB10" s="410"/>
      <c r="RHC10" s="410"/>
      <c r="RHD10" s="410"/>
      <c r="RHE10" s="410"/>
      <c r="RHF10" s="410"/>
      <c r="RHG10" s="410"/>
      <c r="RHH10" s="410"/>
      <c r="RHI10" s="410"/>
      <c r="RHJ10" s="410"/>
      <c r="RHK10" s="410"/>
      <c r="RHL10" s="410"/>
      <c r="RHM10" s="410"/>
      <c r="RHN10" s="410"/>
      <c r="RHO10" s="410"/>
      <c r="RHP10" s="410"/>
      <c r="RHQ10" s="410"/>
      <c r="RHR10" s="410"/>
      <c r="RHS10" s="410"/>
      <c r="RHT10" s="410"/>
      <c r="RHU10" s="410"/>
      <c r="RHV10" s="410"/>
      <c r="RHW10" s="410"/>
      <c r="RHX10" s="410"/>
      <c r="RHY10" s="410"/>
      <c r="RHZ10" s="410"/>
      <c r="RIA10" s="410"/>
      <c r="RIB10" s="410"/>
      <c r="RIC10" s="410"/>
      <c r="RID10" s="410"/>
      <c r="RIE10" s="410"/>
      <c r="RIF10" s="410"/>
      <c r="RIG10" s="410"/>
      <c r="RIH10" s="410"/>
      <c r="RII10" s="410"/>
      <c r="RIJ10" s="410"/>
      <c r="RIK10" s="410"/>
      <c r="RIL10" s="410"/>
      <c r="RIM10" s="410"/>
      <c r="RIN10" s="410"/>
      <c r="RIO10" s="410"/>
      <c r="RIP10" s="410"/>
      <c r="RIQ10" s="410"/>
      <c r="RIR10" s="410"/>
      <c r="RIS10" s="410"/>
      <c r="RIT10" s="410"/>
      <c r="RIU10" s="410"/>
      <c r="RIV10" s="410"/>
      <c r="RIW10" s="410"/>
      <c r="RIX10" s="410"/>
      <c r="RIY10" s="410"/>
      <c r="RIZ10" s="410"/>
      <c r="RJA10" s="410"/>
      <c r="RJB10" s="410"/>
      <c r="RJC10" s="410"/>
      <c r="RJD10" s="410"/>
      <c r="RJE10" s="410"/>
      <c r="RJF10" s="410"/>
      <c r="RJG10" s="410"/>
      <c r="RJH10" s="410"/>
      <c r="RJI10" s="410"/>
      <c r="RJJ10" s="410"/>
      <c r="RJK10" s="410"/>
      <c r="RJL10" s="410"/>
      <c r="RJM10" s="410"/>
      <c r="RJN10" s="410"/>
      <c r="RJO10" s="410"/>
      <c r="RJP10" s="410"/>
      <c r="RJQ10" s="410"/>
      <c r="RJR10" s="410"/>
      <c r="RJS10" s="410"/>
      <c r="RJT10" s="410"/>
      <c r="RJU10" s="410"/>
      <c r="RJV10" s="410"/>
      <c r="RJW10" s="410"/>
      <c r="RJX10" s="410"/>
      <c r="RJY10" s="410"/>
      <c r="RJZ10" s="410"/>
      <c r="RKA10" s="410"/>
      <c r="RKB10" s="410"/>
      <c r="RKC10" s="410"/>
      <c r="RKD10" s="410"/>
      <c r="RKE10" s="410"/>
      <c r="RKF10" s="410"/>
      <c r="RKG10" s="410"/>
      <c r="RKH10" s="410"/>
      <c r="RKI10" s="410"/>
      <c r="RKJ10" s="410"/>
      <c r="RKK10" s="410"/>
      <c r="RKL10" s="410"/>
      <c r="RKM10" s="410"/>
      <c r="RKN10" s="410"/>
      <c r="RKO10" s="410"/>
      <c r="RKP10" s="410"/>
      <c r="RKQ10" s="410"/>
      <c r="RKR10" s="410"/>
      <c r="RKS10" s="410"/>
      <c r="RKT10" s="410"/>
      <c r="RKU10" s="410"/>
      <c r="RKV10" s="410"/>
      <c r="RKW10" s="410"/>
      <c r="RKX10" s="410"/>
      <c r="RKY10" s="410"/>
      <c r="RKZ10" s="410"/>
      <c r="RLA10" s="410"/>
      <c r="RLB10" s="410"/>
      <c r="RLC10" s="410"/>
      <c r="RLD10" s="410"/>
      <c r="RLE10" s="410"/>
      <c r="RLF10" s="410"/>
      <c r="RLG10" s="410"/>
      <c r="RLH10" s="410"/>
      <c r="RLI10" s="410"/>
      <c r="RLJ10" s="410"/>
      <c r="RLK10" s="410"/>
      <c r="RLL10" s="410"/>
      <c r="RLM10" s="410"/>
      <c r="RLN10" s="410"/>
      <c r="RLO10" s="410"/>
      <c r="RLP10" s="410"/>
      <c r="RLQ10" s="410"/>
      <c r="RLR10" s="410"/>
      <c r="RLS10" s="410"/>
      <c r="RLT10" s="410"/>
      <c r="RLU10" s="410"/>
      <c r="RLV10" s="410"/>
      <c r="RLW10" s="410"/>
      <c r="RLX10" s="410"/>
      <c r="RLY10" s="410"/>
      <c r="RLZ10" s="410"/>
      <c r="RMA10" s="410"/>
      <c r="RMB10" s="410"/>
      <c r="RMC10" s="410"/>
      <c r="RMD10" s="410"/>
      <c r="RME10" s="410"/>
      <c r="RMF10" s="410"/>
      <c r="RMG10" s="410"/>
      <c r="RMH10" s="410"/>
      <c r="RMI10" s="410"/>
      <c r="RMJ10" s="410"/>
      <c r="RMK10" s="410"/>
      <c r="RML10" s="410"/>
      <c r="RMM10" s="410"/>
      <c r="RMN10" s="410"/>
      <c r="RMO10" s="410"/>
      <c r="RMP10" s="410"/>
      <c r="RMQ10" s="410"/>
      <c r="RMR10" s="410"/>
      <c r="RMS10" s="410"/>
      <c r="RMT10" s="410"/>
      <c r="RMU10" s="410"/>
      <c r="RMV10" s="410"/>
      <c r="RMW10" s="410"/>
      <c r="RMX10" s="410"/>
      <c r="RMY10" s="410"/>
      <c r="RMZ10" s="410"/>
      <c r="RNA10" s="410"/>
      <c r="RNB10" s="410"/>
      <c r="RNC10" s="410"/>
      <c r="RND10" s="410"/>
      <c r="RNE10" s="410"/>
      <c r="RNF10" s="410"/>
      <c r="RNG10" s="410"/>
      <c r="RNH10" s="410"/>
      <c r="RNI10" s="410"/>
      <c r="RNJ10" s="410"/>
      <c r="RNK10" s="410"/>
      <c r="RNL10" s="410"/>
      <c r="RNM10" s="410"/>
      <c r="RNN10" s="410"/>
      <c r="RNO10" s="410"/>
      <c r="RNP10" s="410"/>
      <c r="RNQ10" s="410"/>
      <c r="RNR10" s="410"/>
      <c r="RNS10" s="410"/>
      <c r="RNT10" s="410"/>
      <c r="RNU10" s="410"/>
      <c r="RNV10" s="410"/>
      <c r="RNW10" s="410"/>
      <c r="RNX10" s="410"/>
      <c r="RNY10" s="410"/>
      <c r="RNZ10" s="410"/>
      <c r="ROA10" s="410"/>
      <c r="ROB10" s="410"/>
      <c r="ROC10" s="410"/>
      <c r="ROD10" s="410"/>
      <c r="ROE10" s="410"/>
      <c r="ROF10" s="410"/>
      <c r="ROG10" s="410"/>
      <c r="ROH10" s="410"/>
      <c r="ROI10" s="410"/>
      <c r="ROJ10" s="410"/>
      <c r="ROK10" s="410"/>
      <c r="ROL10" s="410"/>
      <c r="ROM10" s="410"/>
      <c r="RON10" s="410"/>
      <c r="ROO10" s="410"/>
      <c r="ROP10" s="410"/>
      <c r="ROQ10" s="410"/>
      <c r="ROR10" s="410"/>
      <c r="ROS10" s="410"/>
      <c r="ROT10" s="410"/>
      <c r="ROU10" s="410"/>
      <c r="ROV10" s="410"/>
      <c r="ROW10" s="410"/>
      <c r="ROX10" s="410"/>
      <c r="ROY10" s="410"/>
      <c r="ROZ10" s="410"/>
      <c r="RPA10" s="410"/>
      <c r="RPB10" s="410"/>
      <c r="RPC10" s="410"/>
      <c r="RPD10" s="410"/>
      <c r="RPE10" s="410"/>
      <c r="RPF10" s="410"/>
      <c r="RPG10" s="410"/>
      <c r="RPH10" s="410"/>
      <c r="RPI10" s="410"/>
      <c r="RPJ10" s="410"/>
      <c r="RPK10" s="410"/>
      <c r="RPL10" s="410"/>
      <c r="RPM10" s="410"/>
      <c r="RPN10" s="410"/>
      <c r="RPO10" s="410"/>
      <c r="RPP10" s="410"/>
      <c r="RPQ10" s="410"/>
      <c r="RPR10" s="410"/>
      <c r="RPS10" s="410"/>
      <c r="RPT10" s="410"/>
      <c r="RPU10" s="410"/>
      <c r="RPV10" s="410"/>
      <c r="RPW10" s="410"/>
      <c r="RPX10" s="410"/>
      <c r="RPY10" s="410"/>
      <c r="RPZ10" s="410"/>
      <c r="RQA10" s="410"/>
      <c r="RQB10" s="410"/>
      <c r="RQC10" s="410"/>
      <c r="RQD10" s="410"/>
      <c r="RQE10" s="410"/>
      <c r="RQF10" s="410"/>
      <c r="RQG10" s="410"/>
      <c r="RQH10" s="410"/>
      <c r="RQI10" s="410"/>
      <c r="RQJ10" s="410"/>
      <c r="RQK10" s="410"/>
      <c r="RQL10" s="410"/>
      <c r="RQM10" s="410"/>
      <c r="RQN10" s="410"/>
      <c r="RQO10" s="410"/>
      <c r="RQP10" s="410"/>
      <c r="RQQ10" s="410"/>
      <c r="RQR10" s="410"/>
      <c r="RQS10" s="410"/>
      <c r="RQT10" s="410"/>
      <c r="RQU10" s="410"/>
      <c r="RQV10" s="410"/>
      <c r="RQW10" s="410"/>
      <c r="RQX10" s="410"/>
      <c r="RQY10" s="410"/>
      <c r="RQZ10" s="410"/>
      <c r="RRA10" s="410"/>
      <c r="RRB10" s="410"/>
      <c r="RRC10" s="410"/>
      <c r="RRD10" s="410"/>
      <c r="RRE10" s="410"/>
      <c r="RRF10" s="410"/>
      <c r="RRG10" s="410"/>
      <c r="RRH10" s="410"/>
      <c r="RRI10" s="410"/>
      <c r="RRJ10" s="410"/>
      <c r="RRK10" s="410"/>
      <c r="RRL10" s="410"/>
      <c r="RRM10" s="410"/>
      <c r="RRN10" s="410"/>
      <c r="RRO10" s="410"/>
      <c r="RRP10" s="410"/>
      <c r="RRQ10" s="410"/>
      <c r="RRR10" s="410"/>
      <c r="RRS10" s="410"/>
      <c r="RRT10" s="410"/>
      <c r="RRU10" s="410"/>
      <c r="RRV10" s="410"/>
      <c r="RRW10" s="410"/>
      <c r="RRX10" s="410"/>
      <c r="RRY10" s="410"/>
      <c r="RRZ10" s="410"/>
      <c r="RSA10" s="410"/>
      <c r="RSB10" s="410"/>
      <c r="RSC10" s="410"/>
      <c r="RSD10" s="410"/>
      <c r="RSE10" s="410"/>
      <c r="RSF10" s="410"/>
      <c r="RSG10" s="410"/>
      <c r="RSH10" s="410"/>
      <c r="RSI10" s="410"/>
      <c r="RSJ10" s="410"/>
      <c r="RSK10" s="410"/>
      <c r="RSL10" s="410"/>
      <c r="RSM10" s="410"/>
      <c r="RSN10" s="410"/>
      <c r="RSO10" s="410"/>
      <c r="RSP10" s="410"/>
      <c r="RSQ10" s="410"/>
      <c r="RSR10" s="410"/>
      <c r="RSS10" s="410"/>
      <c r="RST10" s="410"/>
      <c r="RSU10" s="410"/>
      <c r="RSV10" s="410"/>
      <c r="RSW10" s="410"/>
      <c r="RSX10" s="410"/>
      <c r="RSY10" s="410"/>
      <c r="RSZ10" s="410"/>
      <c r="RTA10" s="410"/>
      <c r="RTB10" s="410"/>
      <c r="RTC10" s="410"/>
      <c r="RTD10" s="410"/>
      <c r="RTE10" s="410"/>
      <c r="RTF10" s="410"/>
      <c r="RTG10" s="410"/>
      <c r="RTH10" s="410"/>
      <c r="RTI10" s="410"/>
      <c r="RTJ10" s="410"/>
      <c r="RTK10" s="410"/>
      <c r="RTL10" s="410"/>
      <c r="RTM10" s="410"/>
      <c r="RTN10" s="410"/>
      <c r="RTO10" s="410"/>
      <c r="RTP10" s="410"/>
      <c r="RTQ10" s="410"/>
      <c r="RTR10" s="410"/>
      <c r="RTS10" s="410"/>
      <c r="RTT10" s="410"/>
      <c r="RTU10" s="410"/>
      <c r="RTV10" s="410"/>
      <c r="RTW10" s="410"/>
      <c r="RTX10" s="410"/>
      <c r="RTY10" s="410"/>
      <c r="RTZ10" s="410"/>
      <c r="RUA10" s="410"/>
      <c r="RUB10" s="410"/>
      <c r="RUC10" s="410"/>
      <c r="RUD10" s="410"/>
      <c r="RUE10" s="410"/>
      <c r="RUF10" s="410"/>
      <c r="RUG10" s="410"/>
      <c r="RUH10" s="410"/>
      <c r="RUI10" s="410"/>
      <c r="RUJ10" s="410"/>
      <c r="RUK10" s="410"/>
      <c r="RUL10" s="410"/>
      <c r="RUM10" s="410"/>
      <c r="RUN10" s="410"/>
      <c r="RUO10" s="410"/>
      <c r="RUP10" s="410"/>
      <c r="RUQ10" s="410"/>
      <c r="RUR10" s="410"/>
      <c r="RUS10" s="410"/>
      <c r="RUT10" s="410"/>
      <c r="RUU10" s="410"/>
      <c r="RUV10" s="410"/>
      <c r="RUW10" s="410"/>
      <c r="RUX10" s="410"/>
      <c r="RUY10" s="410"/>
      <c r="RUZ10" s="410"/>
      <c r="RVA10" s="410"/>
      <c r="RVB10" s="410"/>
      <c r="RVC10" s="410"/>
      <c r="RVD10" s="410"/>
      <c r="RVE10" s="410"/>
      <c r="RVF10" s="410"/>
      <c r="RVG10" s="410"/>
      <c r="RVH10" s="410"/>
      <c r="RVI10" s="410"/>
      <c r="RVJ10" s="410"/>
      <c r="RVK10" s="410"/>
      <c r="RVL10" s="410"/>
      <c r="RVM10" s="410"/>
      <c r="RVN10" s="410"/>
      <c r="RVO10" s="410"/>
      <c r="RVP10" s="410"/>
      <c r="RVQ10" s="410"/>
      <c r="RVR10" s="410"/>
      <c r="RVS10" s="410"/>
      <c r="RVT10" s="410"/>
      <c r="RVU10" s="410"/>
      <c r="RVV10" s="410"/>
      <c r="RVW10" s="410"/>
      <c r="RVX10" s="410"/>
      <c r="RVY10" s="410"/>
      <c r="RVZ10" s="410"/>
      <c r="RWA10" s="410"/>
      <c r="RWB10" s="410"/>
      <c r="RWC10" s="410"/>
      <c r="RWD10" s="410"/>
      <c r="RWE10" s="410"/>
      <c r="RWF10" s="410"/>
      <c r="RWG10" s="410"/>
      <c r="RWH10" s="410"/>
      <c r="RWI10" s="410"/>
      <c r="RWJ10" s="410"/>
      <c r="RWK10" s="410"/>
      <c r="RWL10" s="410"/>
      <c r="RWM10" s="410"/>
      <c r="RWN10" s="410"/>
      <c r="RWO10" s="410"/>
      <c r="RWP10" s="410"/>
      <c r="RWQ10" s="410"/>
      <c r="RWR10" s="410"/>
      <c r="RWS10" s="410"/>
      <c r="RWT10" s="410"/>
      <c r="RWU10" s="410"/>
      <c r="RWV10" s="410"/>
      <c r="RWW10" s="410"/>
      <c r="RWX10" s="410"/>
      <c r="RWY10" s="410"/>
      <c r="RWZ10" s="410"/>
      <c r="RXA10" s="410"/>
      <c r="RXB10" s="410"/>
      <c r="RXC10" s="410"/>
      <c r="RXD10" s="410"/>
      <c r="RXE10" s="410"/>
      <c r="RXF10" s="410"/>
      <c r="RXG10" s="410"/>
      <c r="RXH10" s="410"/>
      <c r="RXI10" s="410"/>
      <c r="RXJ10" s="410"/>
      <c r="RXK10" s="410"/>
      <c r="RXL10" s="410"/>
      <c r="RXM10" s="410"/>
      <c r="RXN10" s="410"/>
      <c r="RXO10" s="410"/>
      <c r="RXP10" s="410"/>
      <c r="RXQ10" s="410"/>
      <c r="RXR10" s="410"/>
      <c r="RXS10" s="410"/>
      <c r="RXT10" s="410"/>
      <c r="RXU10" s="410"/>
      <c r="RXV10" s="410"/>
      <c r="RXW10" s="410"/>
      <c r="RXX10" s="410"/>
      <c r="RXY10" s="410"/>
      <c r="RXZ10" s="410"/>
      <c r="RYA10" s="410"/>
      <c r="RYB10" s="410"/>
      <c r="RYC10" s="410"/>
      <c r="RYD10" s="410"/>
      <c r="RYE10" s="410"/>
      <c r="RYF10" s="410"/>
      <c r="RYG10" s="410"/>
      <c r="RYH10" s="410"/>
      <c r="RYI10" s="410"/>
      <c r="RYJ10" s="410"/>
      <c r="RYK10" s="410"/>
      <c r="RYL10" s="410"/>
      <c r="RYM10" s="410"/>
      <c r="RYN10" s="410"/>
      <c r="RYO10" s="410"/>
      <c r="RYP10" s="410"/>
      <c r="RYQ10" s="410"/>
      <c r="RYR10" s="410"/>
      <c r="RYS10" s="410"/>
      <c r="RYT10" s="410"/>
      <c r="RYU10" s="410"/>
      <c r="RYV10" s="410"/>
      <c r="RYW10" s="410"/>
      <c r="RYX10" s="410"/>
      <c r="RYY10" s="410"/>
      <c r="RYZ10" s="410"/>
      <c r="RZA10" s="410"/>
      <c r="RZB10" s="410"/>
      <c r="RZC10" s="410"/>
      <c r="RZD10" s="410"/>
      <c r="RZE10" s="410"/>
      <c r="RZF10" s="410"/>
      <c r="RZG10" s="410"/>
      <c r="RZH10" s="410"/>
      <c r="RZI10" s="410"/>
      <c r="RZJ10" s="410"/>
      <c r="RZK10" s="410"/>
      <c r="RZL10" s="410"/>
      <c r="RZM10" s="410"/>
      <c r="RZN10" s="410"/>
      <c r="RZO10" s="410"/>
      <c r="RZP10" s="410"/>
      <c r="RZQ10" s="410"/>
      <c r="RZR10" s="410"/>
      <c r="RZS10" s="410"/>
      <c r="RZT10" s="410"/>
      <c r="RZU10" s="410"/>
      <c r="RZV10" s="410"/>
      <c r="RZW10" s="410"/>
      <c r="RZX10" s="410"/>
      <c r="RZY10" s="410"/>
      <c r="RZZ10" s="410"/>
      <c r="SAA10" s="410"/>
      <c r="SAB10" s="410"/>
      <c r="SAC10" s="410"/>
      <c r="SAD10" s="410"/>
      <c r="SAE10" s="410"/>
      <c r="SAF10" s="410"/>
      <c r="SAG10" s="410"/>
      <c r="SAH10" s="410"/>
      <c r="SAI10" s="410"/>
      <c r="SAJ10" s="410"/>
      <c r="SAK10" s="410"/>
      <c r="SAL10" s="410"/>
      <c r="SAM10" s="410"/>
      <c r="SAN10" s="410"/>
      <c r="SAO10" s="410"/>
      <c r="SAP10" s="410"/>
      <c r="SAQ10" s="410"/>
      <c r="SAR10" s="410"/>
      <c r="SAS10" s="410"/>
      <c r="SAT10" s="410"/>
      <c r="SAU10" s="410"/>
      <c r="SAV10" s="410"/>
      <c r="SAW10" s="410"/>
      <c r="SAX10" s="410"/>
      <c r="SAY10" s="410"/>
      <c r="SAZ10" s="410"/>
      <c r="SBA10" s="410"/>
      <c r="SBB10" s="410"/>
      <c r="SBC10" s="410"/>
      <c r="SBD10" s="410"/>
      <c r="SBE10" s="410"/>
      <c r="SBF10" s="410"/>
      <c r="SBG10" s="410"/>
      <c r="SBH10" s="410"/>
      <c r="SBI10" s="410"/>
      <c r="SBJ10" s="410"/>
      <c r="SBK10" s="410"/>
      <c r="SBL10" s="410"/>
      <c r="SBM10" s="410"/>
      <c r="SBN10" s="410"/>
      <c r="SBO10" s="410"/>
      <c r="SBP10" s="410"/>
      <c r="SBQ10" s="410"/>
      <c r="SBR10" s="410"/>
      <c r="SBS10" s="410"/>
      <c r="SBT10" s="410"/>
      <c r="SBU10" s="410"/>
      <c r="SBV10" s="410"/>
      <c r="SBW10" s="410"/>
      <c r="SBX10" s="410"/>
      <c r="SBY10" s="410"/>
      <c r="SBZ10" s="410"/>
      <c r="SCA10" s="410"/>
      <c r="SCB10" s="410"/>
      <c r="SCC10" s="410"/>
      <c r="SCD10" s="410"/>
      <c r="SCE10" s="410"/>
      <c r="SCF10" s="410"/>
      <c r="SCG10" s="410"/>
      <c r="SCH10" s="410"/>
      <c r="SCI10" s="410"/>
      <c r="SCJ10" s="410"/>
      <c r="SCK10" s="410"/>
      <c r="SCL10" s="410"/>
      <c r="SCM10" s="410"/>
      <c r="SCN10" s="410"/>
      <c r="SCO10" s="410"/>
      <c r="SCP10" s="410"/>
      <c r="SCQ10" s="410"/>
      <c r="SCR10" s="410"/>
      <c r="SCS10" s="410"/>
      <c r="SCT10" s="410"/>
      <c r="SCU10" s="410"/>
      <c r="SCV10" s="410"/>
      <c r="SCW10" s="410"/>
      <c r="SCX10" s="410"/>
      <c r="SCY10" s="410"/>
      <c r="SCZ10" s="410"/>
      <c r="SDA10" s="410"/>
      <c r="SDB10" s="410"/>
      <c r="SDC10" s="410"/>
      <c r="SDD10" s="410"/>
      <c r="SDE10" s="410"/>
      <c r="SDF10" s="410"/>
      <c r="SDG10" s="410"/>
      <c r="SDH10" s="410"/>
      <c r="SDI10" s="410"/>
      <c r="SDJ10" s="410"/>
      <c r="SDK10" s="410"/>
      <c r="SDL10" s="410"/>
      <c r="SDM10" s="410"/>
      <c r="SDN10" s="410"/>
      <c r="SDO10" s="410"/>
      <c r="SDP10" s="410"/>
      <c r="SDQ10" s="410"/>
      <c r="SDR10" s="410"/>
      <c r="SDS10" s="410"/>
      <c r="SDT10" s="410"/>
      <c r="SDU10" s="410"/>
      <c r="SDV10" s="410"/>
      <c r="SDW10" s="410"/>
      <c r="SDX10" s="410"/>
      <c r="SDY10" s="410"/>
      <c r="SDZ10" s="410"/>
      <c r="SEA10" s="410"/>
      <c r="SEB10" s="410"/>
      <c r="SEC10" s="410"/>
      <c r="SED10" s="410"/>
      <c r="SEE10" s="410"/>
      <c r="SEF10" s="410"/>
      <c r="SEG10" s="410"/>
      <c r="SEH10" s="410"/>
      <c r="SEI10" s="410"/>
      <c r="SEJ10" s="410"/>
      <c r="SEK10" s="410"/>
      <c r="SEL10" s="410"/>
      <c r="SEM10" s="410"/>
      <c r="SEN10" s="410"/>
      <c r="SEO10" s="410"/>
      <c r="SEP10" s="410"/>
      <c r="SEQ10" s="410"/>
      <c r="SER10" s="410"/>
      <c r="SES10" s="410"/>
      <c r="SET10" s="410"/>
      <c r="SEU10" s="410"/>
      <c r="SEV10" s="410"/>
      <c r="SEW10" s="410"/>
      <c r="SEX10" s="410"/>
      <c r="SEY10" s="410"/>
      <c r="SEZ10" s="410"/>
      <c r="SFA10" s="410"/>
      <c r="SFB10" s="410"/>
      <c r="SFC10" s="410"/>
      <c r="SFD10" s="410"/>
      <c r="SFE10" s="410"/>
      <c r="SFF10" s="410"/>
      <c r="SFG10" s="410"/>
      <c r="SFH10" s="410"/>
      <c r="SFI10" s="410"/>
      <c r="SFJ10" s="410"/>
      <c r="SFK10" s="410"/>
      <c r="SFL10" s="410"/>
      <c r="SFM10" s="410"/>
      <c r="SFN10" s="410"/>
      <c r="SFO10" s="410"/>
      <c r="SFP10" s="410"/>
      <c r="SFQ10" s="410"/>
      <c r="SFR10" s="410"/>
      <c r="SFS10" s="410"/>
      <c r="SFT10" s="410"/>
      <c r="SFU10" s="410"/>
      <c r="SFV10" s="410"/>
      <c r="SFW10" s="410"/>
      <c r="SFX10" s="410"/>
      <c r="SFY10" s="410"/>
      <c r="SFZ10" s="410"/>
      <c r="SGA10" s="410"/>
      <c r="SGB10" s="410"/>
      <c r="SGC10" s="410"/>
      <c r="SGD10" s="410"/>
      <c r="SGE10" s="410"/>
      <c r="SGF10" s="410"/>
      <c r="SGG10" s="410"/>
      <c r="SGH10" s="410"/>
      <c r="SGI10" s="410"/>
      <c r="SGJ10" s="410"/>
      <c r="SGK10" s="410"/>
      <c r="SGL10" s="410"/>
      <c r="SGM10" s="410"/>
      <c r="SGN10" s="410"/>
      <c r="SGO10" s="410"/>
      <c r="SGP10" s="410"/>
      <c r="SGQ10" s="410"/>
      <c r="SGR10" s="410"/>
      <c r="SGS10" s="410"/>
      <c r="SGT10" s="410"/>
      <c r="SGU10" s="410"/>
      <c r="SGV10" s="410"/>
      <c r="SGW10" s="410"/>
      <c r="SGX10" s="410"/>
      <c r="SGY10" s="410"/>
      <c r="SGZ10" s="410"/>
      <c r="SHA10" s="410"/>
      <c r="SHB10" s="410"/>
      <c r="SHC10" s="410"/>
      <c r="SHD10" s="410"/>
      <c r="SHE10" s="410"/>
      <c r="SHF10" s="410"/>
      <c r="SHG10" s="410"/>
      <c r="SHH10" s="410"/>
      <c r="SHI10" s="410"/>
      <c r="SHJ10" s="410"/>
      <c r="SHK10" s="410"/>
      <c r="SHL10" s="410"/>
      <c r="SHM10" s="410"/>
      <c r="SHN10" s="410"/>
      <c r="SHO10" s="410"/>
      <c r="SHP10" s="410"/>
      <c r="SHQ10" s="410"/>
      <c r="SHR10" s="410"/>
      <c r="SHS10" s="410"/>
      <c r="SHT10" s="410"/>
      <c r="SHU10" s="410"/>
      <c r="SHV10" s="410"/>
      <c r="SHW10" s="410"/>
      <c r="SHX10" s="410"/>
      <c r="SHY10" s="410"/>
      <c r="SHZ10" s="410"/>
      <c r="SIA10" s="410"/>
      <c r="SIB10" s="410"/>
      <c r="SIC10" s="410"/>
      <c r="SID10" s="410"/>
      <c r="SIE10" s="410"/>
      <c r="SIF10" s="410"/>
      <c r="SIG10" s="410"/>
      <c r="SIH10" s="410"/>
      <c r="SII10" s="410"/>
      <c r="SIJ10" s="410"/>
      <c r="SIK10" s="410"/>
      <c r="SIL10" s="410"/>
      <c r="SIM10" s="410"/>
      <c r="SIN10" s="410"/>
      <c r="SIO10" s="410"/>
      <c r="SIP10" s="410"/>
      <c r="SIQ10" s="410"/>
      <c r="SIR10" s="410"/>
      <c r="SIS10" s="410"/>
      <c r="SIT10" s="410"/>
      <c r="SIU10" s="410"/>
      <c r="SIV10" s="410"/>
      <c r="SIW10" s="410"/>
      <c r="SIX10" s="410"/>
      <c r="SIY10" s="410"/>
      <c r="SIZ10" s="410"/>
      <c r="SJA10" s="410"/>
      <c r="SJB10" s="410"/>
      <c r="SJC10" s="410"/>
      <c r="SJD10" s="410"/>
      <c r="SJE10" s="410"/>
      <c r="SJF10" s="410"/>
      <c r="SJG10" s="410"/>
      <c r="SJH10" s="410"/>
      <c r="SJI10" s="410"/>
      <c r="SJJ10" s="410"/>
      <c r="SJK10" s="410"/>
      <c r="SJL10" s="410"/>
      <c r="SJM10" s="410"/>
      <c r="SJN10" s="410"/>
      <c r="SJO10" s="410"/>
      <c r="SJP10" s="410"/>
      <c r="SJQ10" s="410"/>
      <c r="SJR10" s="410"/>
      <c r="SJS10" s="410"/>
      <c r="SJT10" s="410"/>
      <c r="SJU10" s="410"/>
      <c r="SJV10" s="410"/>
      <c r="SJW10" s="410"/>
      <c r="SJX10" s="410"/>
      <c r="SJY10" s="410"/>
      <c r="SJZ10" s="410"/>
      <c r="SKA10" s="410"/>
      <c r="SKB10" s="410"/>
      <c r="SKC10" s="410"/>
      <c r="SKD10" s="410"/>
      <c r="SKE10" s="410"/>
      <c r="SKF10" s="410"/>
      <c r="SKG10" s="410"/>
      <c r="SKH10" s="410"/>
      <c r="SKI10" s="410"/>
      <c r="SKJ10" s="410"/>
      <c r="SKK10" s="410"/>
      <c r="SKL10" s="410"/>
      <c r="SKM10" s="410"/>
      <c r="SKN10" s="410"/>
      <c r="SKO10" s="410"/>
      <c r="SKP10" s="410"/>
      <c r="SKQ10" s="410"/>
      <c r="SKR10" s="410"/>
      <c r="SKS10" s="410"/>
      <c r="SKT10" s="410"/>
      <c r="SKU10" s="410"/>
      <c r="SKV10" s="410"/>
      <c r="SKW10" s="410"/>
      <c r="SKX10" s="410"/>
      <c r="SKY10" s="410"/>
      <c r="SKZ10" s="410"/>
      <c r="SLA10" s="410"/>
      <c r="SLB10" s="410"/>
      <c r="SLC10" s="410"/>
      <c r="SLD10" s="410"/>
      <c r="SLE10" s="410"/>
      <c r="SLF10" s="410"/>
      <c r="SLG10" s="410"/>
      <c r="SLH10" s="410"/>
      <c r="SLI10" s="410"/>
      <c r="SLJ10" s="410"/>
      <c r="SLK10" s="410"/>
      <c r="SLL10" s="410"/>
      <c r="SLM10" s="410"/>
      <c r="SLN10" s="410"/>
      <c r="SLO10" s="410"/>
      <c r="SLP10" s="410"/>
      <c r="SLQ10" s="410"/>
      <c r="SLR10" s="410"/>
      <c r="SLS10" s="410"/>
      <c r="SLT10" s="410"/>
      <c r="SLU10" s="410"/>
      <c r="SLV10" s="410"/>
      <c r="SLW10" s="410"/>
      <c r="SLX10" s="410"/>
      <c r="SLY10" s="410"/>
      <c r="SLZ10" s="410"/>
      <c r="SMA10" s="410"/>
      <c r="SMB10" s="410"/>
      <c r="SMC10" s="410"/>
      <c r="SMD10" s="410"/>
      <c r="SME10" s="410"/>
      <c r="SMF10" s="410"/>
      <c r="SMG10" s="410"/>
      <c r="SMH10" s="410"/>
      <c r="SMI10" s="410"/>
      <c r="SMJ10" s="410"/>
      <c r="SMK10" s="410"/>
      <c r="SML10" s="410"/>
      <c r="SMM10" s="410"/>
      <c r="SMN10" s="410"/>
      <c r="SMO10" s="410"/>
      <c r="SMP10" s="410"/>
      <c r="SMQ10" s="410"/>
      <c r="SMR10" s="410"/>
      <c r="SMS10" s="410"/>
      <c r="SMT10" s="410"/>
      <c r="SMU10" s="410"/>
      <c r="SMV10" s="410"/>
      <c r="SMW10" s="410"/>
      <c r="SMX10" s="410"/>
      <c r="SMY10" s="410"/>
      <c r="SMZ10" s="410"/>
      <c r="SNA10" s="410"/>
      <c r="SNB10" s="410"/>
      <c r="SNC10" s="410"/>
      <c r="SND10" s="410"/>
      <c r="SNE10" s="410"/>
      <c r="SNF10" s="410"/>
      <c r="SNG10" s="410"/>
      <c r="SNH10" s="410"/>
      <c r="SNI10" s="410"/>
      <c r="SNJ10" s="410"/>
      <c r="SNK10" s="410"/>
      <c r="SNL10" s="410"/>
      <c r="SNM10" s="410"/>
      <c r="SNN10" s="410"/>
      <c r="SNO10" s="410"/>
      <c r="SNP10" s="410"/>
      <c r="SNQ10" s="410"/>
      <c r="SNR10" s="410"/>
      <c r="SNS10" s="410"/>
      <c r="SNT10" s="410"/>
      <c r="SNU10" s="410"/>
      <c r="SNV10" s="410"/>
      <c r="SNW10" s="410"/>
      <c r="SNX10" s="410"/>
      <c r="SNY10" s="410"/>
      <c r="SNZ10" s="410"/>
      <c r="SOA10" s="410"/>
      <c r="SOB10" s="410"/>
      <c r="SOC10" s="410"/>
      <c r="SOD10" s="410"/>
      <c r="SOE10" s="410"/>
      <c r="SOF10" s="410"/>
      <c r="SOG10" s="410"/>
      <c r="SOH10" s="410"/>
      <c r="SOI10" s="410"/>
      <c r="SOJ10" s="410"/>
      <c r="SOK10" s="410"/>
      <c r="SOL10" s="410"/>
      <c r="SOM10" s="410"/>
      <c r="SON10" s="410"/>
      <c r="SOO10" s="410"/>
      <c r="SOP10" s="410"/>
      <c r="SOQ10" s="410"/>
      <c r="SOR10" s="410"/>
      <c r="SOS10" s="410"/>
      <c r="SOT10" s="410"/>
      <c r="SOU10" s="410"/>
      <c r="SOV10" s="410"/>
      <c r="SOW10" s="410"/>
      <c r="SOX10" s="410"/>
      <c r="SOY10" s="410"/>
      <c r="SOZ10" s="410"/>
      <c r="SPA10" s="410"/>
      <c r="SPB10" s="410"/>
      <c r="SPC10" s="410"/>
      <c r="SPD10" s="410"/>
      <c r="SPE10" s="410"/>
      <c r="SPF10" s="410"/>
      <c r="SPG10" s="410"/>
      <c r="SPH10" s="410"/>
      <c r="SPI10" s="410"/>
      <c r="SPJ10" s="410"/>
      <c r="SPK10" s="410"/>
      <c r="SPL10" s="410"/>
      <c r="SPM10" s="410"/>
      <c r="SPN10" s="410"/>
      <c r="SPO10" s="410"/>
      <c r="SPP10" s="410"/>
      <c r="SPQ10" s="410"/>
      <c r="SPR10" s="410"/>
      <c r="SPS10" s="410"/>
      <c r="SPT10" s="410"/>
      <c r="SPU10" s="410"/>
      <c r="SPV10" s="410"/>
      <c r="SPW10" s="410"/>
      <c r="SPX10" s="410"/>
      <c r="SPY10" s="410"/>
      <c r="SPZ10" s="410"/>
      <c r="SQA10" s="410"/>
      <c r="SQB10" s="410"/>
      <c r="SQC10" s="410"/>
      <c r="SQD10" s="410"/>
      <c r="SQE10" s="410"/>
      <c r="SQF10" s="410"/>
      <c r="SQG10" s="410"/>
      <c r="SQH10" s="410"/>
      <c r="SQI10" s="410"/>
      <c r="SQJ10" s="410"/>
      <c r="SQK10" s="410"/>
      <c r="SQL10" s="410"/>
      <c r="SQM10" s="410"/>
      <c r="SQN10" s="410"/>
      <c r="SQO10" s="410"/>
      <c r="SQP10" s="410"/>
      <c r="SQQ10" s="410"/>
      <c r="SQR10" s="410"/>
      <c r="SQS10" s="410"/>
      <c r="SQT10" s="410"/>
      <c r="SQU10" s="410"/>
      <c r="SQV10" s="410"/>
      <c r="SQW10" s="410"/>
      <c r="SQX10" s="410"/>
      <c r="SQY10" s="410"/>
      <c r="SQZ10" s="410"/>
      <c r="SRA10" s="410"/>
      <c r="SRB10" s="410"/>
      <c r="SRC10" s="410"/>
      <c r="SRD10" s="410"/>
      <c r="SRE10" s="410"/>
      <c r="SRF10" s="410"/>
      <c r="SRG10" s="410"/>
      <c r="SRH10" s="410"/>
      <c r="SRI10" s="410"/>
      <c r="SRJ10" s="410"/>
      <c r="SRK10" s="410"/>
      <c r="SRL10" s="410"/>
      <c r="SRM10" s="410"/>
      <c r="SRN10" s="410"/>
      <c r="SRO10" s="410"/>
      <c r="SRP10" s="410"/>
      <c r="SRQ10" s="410"/>
      <c r="SRR10" s="410"/>
      <c r="SRS10" s="410"/>
      <c r="SRT10" s="410"/>
      <c r="SRU10" s="410"/>
      <c r="SRV10" s="410"/>
      <c r="SRW10" s="410"/>
      <c r="SRX10" s="410"/>
      <c r="SRY10" s="410"/>
      <c r="SRZ10" s="410"/>
      <c r="SSA10" s="410"/>
      <c r="SSB10" s="410"/>
      <c r="SSC10" s="410"/>
      <c r="SSD10" s="410"/>
      <c r="SSE10" s="410"/>
      <c r="SSF10" s="410"/>
      <c r="SSG10" s="410"/>
      <c r="SSH10" s="410"/>
      <c r="SSI10" s="410"/>
      <c r="SSJ10" s="410"/>
      <c r="SSK10" s="410"/>
      <c r="SSL10" s="410"/>
      <c r="SSM10" s="410"/>
      <c r="SSN10" s="410"/>
      <c r="SSO10" s="410"/>
      <c r="SSP10" s="410"/>
      <c r="SSQ10" s="410"/>
      <c r="SSR10" s="410"/>
      <c r="SSS10" s="410"/>
      <c r="SST10" s="410"/>
      <c r="SSU10" s="410"/>
      <c r="SSV10" s="410"/>
      <c r="SSW10" s="410"/>
      <c r="SSX10" s="410"/>
      <c r="SSY10" s="410"/>
      <c r="SSZ10" s="410"/>
      <c r="STA10" s="410"/>
      <c r="STB10" s="410"/>
      <c r="STC10" s="410"/>
      <c r="STD10" s="410"/>
      <c r="STE10" s="410"/>
      <c r="STF10" s="410"/>
      <c r="STG10" s="410"/>
      <c r="STH10" s="410"/>
      <c r="STI10" s="410"/>
      <c r="STJ10" s="410"/>
      <c r="STK10" s="410"/>
      <c r="STL10" s="410"/>
      <c r="STM10" s="410"/>
      <c r="STN10" s="410"/>
      <c r="STO10" s="410"/>
      <c r="STP10" s="410"/>
      <c r="STQ10" s="410"/>
      <c r="STR10" s="410"/>
      <c r="STS10" s="410"/>
      <c r="STT10" s="410"/>
      <c r="STU10" s="410"/>
      <c r="STV10" s="410"/>
      <c r="STW10" s="410"/>
      <c r="STX10" s="410"/>
      <c r="STY10" s="410"/>
      <c r="STZ10" s="410"/>
      <c r="SUA10" s="410"/>
      <c r="SUB10" s="410"/>
      <c r="SUC10" s="410"/>
      <c r="SUD10" s="410"/>
      <c r="SUE10" s="410"/>
      <c r="SUF10" s="410"/>
      <c r="SUG10" s="410"/>
      <c r="SUH10" s="410"/>
      <c r="SUI10" s="410"/>
      <c r="SUJ10" s="410"/>
      <c r="SUK10" s="410"/>
      <c r="SUL10" s="410"/>
      <c r="SUM10" s="410"/>
      <c r="SUN10" s="410"/>
      <c r="SUO10" s="410"/>
      <c r="SUP10" s="410"/>
      <c r="SUQ10" s="410"/>
      <c r="SUR10" s="410"/>
      <c r="SUS10" s="410"/>
      <c r="SUT10" s="410"/>
      <c r="SUU10" s="410"/>
      <c r="SUV10" s="410"/>
      <c r="SUW10" s="410"/>
      <c r="SUX10" s="410"/>
      <c r="SUY10" s="410"/>
      <c r="SUZ10" s="410"/>
      <c r="SVA10" s="410"/>
      <c r="SVB10" s="410"/>
      <c r="SVC10" s="410"/>
      <c r="SVD10" s="410"/>
      <c r="SVE10" s="410"/>
      <c r="SVF10" s="410"/>
      <c r="SVG10" s="410"/>
      <c r="SVH10" s="410"/>
      <c r="SVI10" s="410"/>
      <c r="SVJ10" s="410"/>
      <c r="SVK10" s="410"/>
      <c r="SVL10" s="410"/>
      <c r="SVM10" s="410"/>
      <c r="SVN10" s="410"/>
      <c r="SVO10" s="410"/>
      <c r="SVP10" s="410"/>
      <c r="SVQ10" s="410"/>
      <c r="SVR10" s="410"/>
      <c r="SVS10" s="410"/>
      <c r="SVT10" s="410"/>
      <c r="SVU10" s="410"/>
      <c r="SVV10" s="410"/>
      <c r="SVW10" s="410"/>
      <c r="SVX10" s="410"/>
      <c r="SVY10" s="410"/>
      <c r="SVZ10" s="410"/>
      <c r="SWA10" s="410"/>
      <c r="SWB10" s="410"/>
      <c r="SWC10" s="410"/>
      <c r="SWD10" s="410"/>
      <c r="SWE10" s="410"/>
      <c r="SWF10" s="410"/>
      <c r="SWG10" s="410"/>
      <c r="SWH10" s="410"/>
      <c r="SWI10" s="410"/>
      <c r="SWJ10" s="410"/>
      <c r="SWK10" s="410"/>
      <c r="SWL10" s="410"/>
      <c r="SWM10" s="410"/>
      <c r="SWN10" s="410"/>
      <c r="SWO10" s="410"/>
      <c r="SWP10" s="410"/>
      <c r="SWQ10" s="410"/>
      <c r="SWR10" s="410"/>
      <c r="SWS10" s="410"/>
      <c r="SWT10" s="410"/>
      <c r="SWU10" s="410"/>
      <c r="SWV10" s="410"/>
      <c r="SWW10" s="410"/>
      <c r="SWX10" s="410"/>
      <c r="SWY10" s="410"/>
      <c r="SWZ10" s="410"/>
      <c r="SXA10" s="410"/>
      <c r="SXB10" s="410"/>
      <c r="SXC10" s="410"/>
      <c r="SXD10" s="410"/>
      <c r="SXE10" s="410"/>
      <c r="SXF10" s="410"/>
      <c r="SXG10" s="410"/>
      <c r="SXH10" s="410"/>
      <c r="SXI10" s="410"/>
      <c r="SXJ10" s="410"/>
      <c r="SXK10" s="410"/>
      <c r="SXL10" s="410"/>
      <c r="SXM10" s="410"/>
      <c r="SXN10" s="410"/>
      <c r="SXO10" s="410"/>
      <c r="SXP10" s="410"/>
      <c r="SXQ10" s="410"/>
      <c r="SXR10" s="410"/>
      <c r="SXS10" s="410"/>
      <c r="SXT10" s="410"/>
      <c r="SXU10" s="410"/>
      <c r="SXV10" s="410"/>
      <c r="SXW10" s="410"/>
      <c r="SXX10" s="410"/>
      <c r="SXY10" s="410"/>
      <c r="SXZ10" s="410"/>
      <c r="SYA10" s="410"/>
      <c r="SYB10" s="410"/>
      <c r="SYC10" s="410"/>
      <c r="SYD10" s="410"/>
      <c r="SYE10" s="410"/>
      <c r="SYF10" s="410"/>
      <c r="SYG10" s="410"/>
      <c r="SYH10" s="410"/>
      <c r="SYI10" s="410"/>
      <c r="SYJ10" s="410"/>
      <c r="SYK10" s="410"/>
      <c r="SYL10" s="410"/>
      <c r="SYM10" s="410"/>
      <c r="SYN10" s="410"/>
      <c r="SYO10" s="410"/>
      <c r="SYP10" s="410"/>
      <c r="SYQ10" s="410"/>
      <c r="SYR10" s="410"/>
      <c r="SYS10" s="410"/>
      <c r="SYT10" s="410"/>
      <c r="SYU10" s="410"/>
      <c r="SYV10" s="410"/>
      <c r="SYW10" s="410"/>
      <c r="SYX10" s="410"/>
      <c r="SYY10" s="410"/>
      <c r="SYZ10" s="410"/>
      <c r="SZA10" s="410"/>
      <c r="SZB10" s="410"/>
      <c r="SZC10" s="410"/>
      <c r="SZD10" s="410"/>
      <c r="SZE10" s="410"/>
      <c r="SZF10" s="410"/>
      <c r="SZG10" s="410"/>
      <c r="SZH10" s="410"/>
      <c r="SZI10" s="410"/>
      <c r="SZJ10" s="410"/>
      <c r="SZK10" s="410"/>
      <c r="SZL10" s="410"/>
      <c r="SZM10" s="410"/>
      <c r="SZN10" s="410"/>
      <c r="SZO10" s="410"/>
      <c r="SZP10" s="410"/>
      <c r="SZQ10" s="410"/>
      <c r="SZR10" s="410"/>
      <c r="SZS10" s="410"/>
      <c r="SZT10" s="410"/>
      <c r="SZU10" s="410"/>
      <c r="SZV10" s="410"/>
      <c r="SZW10" s="410"/>
      <c r="SZX10" s="410"/>
      <c r="SZY10" s="410"/>
      <c r="SZZ10" s="410"/>
      <c r="TAA10" s="410"/>
      <c r="TAB10" s="410"/>
      <c r="TAC10" s="410"/>
      <c r="TAD10" s="410"/>
      <c r="TAE10" s="410"/>
      <c r="TAF10" s="410"/>
      <c r="TAG10" s="410"/>
      <c r="TAH10" s="410"/>
      <c r="TAI10" s="410"/>
      <c r="TAJ10" s="410"/>
      <c r="TAK10" s="410"/>
      <c r="TAL10" s="410"/>
      <c r="TAM10" s="410"/>
      <c r="TAN10" s="410"/>
      <c r="TAO10" s="410"/>
      <c r="TAP10" s="410"/>
      <c r="TAQ10" s="410"/>
      <c r="TAR10" s="410"/>
      <c r="TAS10" s="410"/>
      <c r="TAT10" s="410"/>
      <c r="TAU10" s="410"/>
      <c r="TAV10" s="410"/>
      <c r="TAW10" s="410"/>
      <c r="TAX10" s="410"/>
      <c r="TAY10" s="410"/>
      <c r="TAZ10" s="410"/>
      <c r="TBA10" s="410"/>
      <c r="TBB10" s="410"/>
      <c r="TBC10" s="410"/>
      <c r="TBD10" s="410"/>
      <c r="TBE10" s="410"/>
      <c r="TBF10" s="410"/>
      <c r="TBG10" s="410"/>
      <c r="TBH10" s="410"/>
      <c r="TBI10" s="410"/>
      <c r="TBJ10" s="410"/>
      <c r="TBK10" s="410"/>
      <c r="TBL10" s="410"/>
      <c r="TBM10" s="410"/>
      <c r="TBN10" s="410"/>
      <c r="TBO10" s="410"/>
      <c r="TBP10" s="410"/>
      <c r="TBQ10" s="410"/>
      <c r="TBR10" s="410"/>
      <c r="TBS10" s="410"/>
      <c r="TBT10" s="410"/>
      <c r="TBU10" s="410"/>
      <c r="TBV10" s="410"/>
      <c r="TBW10" s="410"/>
      <c r="TBX10" s="410"/>
      <c r="TBY10" s="410"/>
      <c r="TBZ10" s="410"/>
      <c r="TCA10" s="410"/>
      <c r="TCB10" s="410"/>
      <c r="TCC10" s="410"/>
      <c r="TCD10" s="410"/>
      <c r="TCE10" s="410"/>
      <c r="TCF10" s="410"/>
      <c r="TCG10" s="410"/>
      <c r="TCH10" s="410"/>
      <c r="TCI10" s="410"/>
      <c r="TCJ10" s="410"/>
      <c r="TCK10" s="410"/>
      <c r="TCL10" s="410"/>
      <c r="TCM10" s="410"/>
      <c r="TCN10" s="410"/>
      <c r="TCO10" s="410"/>
      <c r="TCP10" s="410"/>
      <c r="TCQ10" s="410"/>
      <c r="TCR10" s="410"/>
      <c r="TCS10" s="410"/>
      <c r="TCT10" s="410"/>
      <c r="TCU10" s="410"/>
      <c r="TCV10" s="410"/>
      <c r="TCW10" s="410"/>
      <c r="TCX10" s="410"/>
      <c r="TCY10" s="410"/>
      <c r="TCZ10" s="410"/>
      <c r="TDA10" s="410"/>
      <c r="TDB10" s="410"/>
      <c r="TDC10" s="410"/>
      <c r="TDD10" s="410"/>
      <c r="TDE10" s="410"/>
      <c r="TDF10" s="410"/>
      <c r="TDG10" s="410"/>
      <c r="TDH10" s="410"/>
      <c r="TDI10" s="410"/>
      <c r="TDJ10" s="410"/>
      <c r="TDK10" s="410"/>
      <c r="TDL10" s="410"/>
      <c r="TDM10" s="410"/>
      <c r="TDN10" s="410"/>
      <c r="TDO10" s="410"/>
      <c r="TDP10" s="410"/>
      <c r="TDQ10" s="410"/>
      <c r="TDR10" s="410"/>
      <c r="TDS10" s="410"/>
      <c r="TDT10" s="410"/>
      <c r="TDU10" s="410"/>
      <c r="TDV10" s="410"/>
      <c r="TDW10" s="410"/>
      <c r="TDX10" s="410"/>
      <c r="TDY10" s="410"/>
      <c r="TDZ10" s="410"/>
      <c r="TEA10" s="410"/>
      <c r="TEB10" s="410"/>
      <c r="TEC10" s="410"/>
      <c r="TED10" s="410"/>
      <c r="TEE10" s="410"/>
      <c r="TEF10" s="410"/>
      <c r="TEG10" s="410"/>
      <c r="TEH10" s="410"/>
      <c r="TEI10" s="410"/>
      <c r="TEJ10" s="410"/>
      <c r="TEK10" s="410"/>
      <c r="TEL10" s="410"/>
      <c r="TEM10" s="410"/>
      <c r="TEN10" s="410"/>
      <c r="TEO10" s="410"/>
      <c r="TEP10" s="410"/>
      <c r="TEQ10" s="410"/>
      <c r="TER10" s="410"/>
      <c r="TES10" s="410"/>
      <c r="TET10" s="410"/>
      <c r="TEU10" s="410"/>
      <c r="TEV10" s="410"/>
      <c r="TEW10" s="410"/>
      <c r="TEX10" s="410"/>
      <c r="TEY10" s="410"/>
      <c r="TEZ10" s="410"/>
      <c r="TFA10" s="410"/>
      <c r="TFB10" s="410"/>
      <c r="TFC10" s="410"/>
      <c r="TFD10" s="410"/>
      <c r="TFE10" s="410"/>
      <c r="TFF10" s="410"/>
      <c r="TFG10" s="410"/>
      <c r="TFH10" s="410"/>
      <c r="TFI10" s="410"/>
      <c r="TFJ10" s="410"/>
      <c r="TFK10" s="410"/>
      <c r="TFL10" s="410"/>
      <c r="TFM10" s="410"/>
      <c r="TFN10" s="410"/>
      <c r="TFO10" s="410"/>
      <c r="TFP10" s="410"/>
      <c r="TFQ10" s="410"/>
      <c r="TFR10" s="410"/>
      <c r="TFS10" s="410"/>
      <c r="TFT10" s="410"/>
      <c r="TFU10" s="410"/>
      <c r="TFV10" s="410"/>
      <c r="TFW10" s="410"/>
      <c r="TFX10" s="410"/>
      <c r="TFY10" s="410"/>
      <c r="TFZ10" s="410"/>
      <c r="TGA10" s="410"/>
      <c r="TGB10" s="410"/>
      <c r="TGC10" s="410"/>
      <c r="TGD10" s="410"/>
      <c r="TGE10" s="410"/>
      <c r="TGF10" s="410"/>
      <c r="TGG10" s="410"/>
      <c r="TGH10" s="410"/>
      <c r="TGI10" s="410"/>
      <c r="TGJ10" s="410"/>
      <c r="TGK10" s="410"/>
      <c r="TGL10" s="410"/>
      <c r="TGM10" s="410"/>
      <c r="TGN10" s="410"/>
      <c r="TGO10" s="410"/>
      <c r="TGP10" s="410"/>
      <c r="TGQ10" s="410"/>
      <c r="TGR10" s="410"/>
      <c r="TGS10" s="410"/>
      <c r="TGT10" s="410"/>
      <c r="TGU10" s="410"/>
      <c r="TGV10" s="410"/>
      <c r="TGW10" s="410"/>
      <c r="TGX10" s="410"/>
      <c r="TGY10" s="410"/>
      <c r="TGZ10" s="410"/>
      <c r="THA10" s="410"/>
      <c r="THB10" s="410"/>
      <c r="THC10" s="410"/>
      <c r="THD10" s="410"/>
      <c r="THE10" s="410"/>
      <c r="THF10" s="410"/>
      <c r="THG10" s="410"/>
      <c r="THH10" s="410"/>
      <c r="THI10" s="410"/>
      <c r="THJ10" s="410"/>
      <c r="THK10" s="410"/>
      <c r="THL10" s="410"/>
      <c r="THM10" s="410"/>
      <c r="THN10" s="410"/>
      <c r="THO10" s="410"/>
      <c r="THP10" s="410"/>
      <c r="THQ10" s="410"/>
      <c r="THR10" s="410"/>
      <c r="THS10" s="410"/>
      <c r="THT10" s="410"/>
      <c r="THU10" s="410"/>
      <c r="THV10" s="410"/>
      <c r="THW10" s="410"/>
      <c r="THX10" s="410"/>
      <c r="THY10" s="410"/>
      <c r="THZ10" s="410"/>
      <c r="TIA10" s="410"/>
      <c r="TIB10" s="410"/>
      <c r="TIC10" s="410"/>
      <c r="TID10" s="410"/>
      <c r="TIE10" s="410"/>
      <c r="TIF10" s="410"/>
      <c r="TIG10" s="410"/>
      <c r="TIH10" s="410"/>
      <c r="TII10" s="410"/>
      <c r="TIJ10" s="410"/>
      <c r="TIK10" s="410"/>
      <c r="TIL10" s="410"/>
      <c r="TIM10" s="410"/>
      <c r="TIN10" s="410"/>
      <c r="TIO10" s="410"/>
      <c r="TIP10" s="410"/>
      <c r="TIQ10" s="410"/>
      <c r="TIR10" s="410"/>
      <c r="TIS10" s="410"/>
      <c r="TIT10" s="410"/>
      <c r="TIU10" s="410"/>
      <c r="TIV10" s="410"/>
      <c r="TIW10" s="410"/>
      <c r="TIX10" s="410"/>
      <c r="TIY10" s="410"/>
      <c r="TIZ10" s="410"/>
      <c r="TJA10" s="410"/>
      <c r="TJB10" s="410"/>
      <c r="TJC10" s="410"/>
      <c r="TJD10" s="410"/>
      <c r="TJE10" s="410"/>
      <c r="TJF10" s="410"/>
      <c r="TJG10" s="410"/>
      <c r="TJH10" s="410"/>
      <c r="TJI10" s="410"/>
      <c r="TJJ10" s="410"/>
      <c r="TJK10" s="410"/>
      <c r="TJL10" s="410"/>
      <c r="TJM10" s="410"/>
      <c r="TJN10" s="410"/>
      <c r="TJO10" s="410"/>
      <c r="TJP10" s="410"/>
      <c r="TJQ10" s="410"/>
      <c r="TJR10" s="410"/>
      <c r="TJS10" s="410"/>
      <c r="TJT10" s="410"/>
      <c r="TJU10" s="410"/>
      <c r="TJV10" s="410"/>
      <c r="TJW10" s="410"/>
      <c r="TJX10" s="410"/>
      <c r="TJY10" s="410"/>
      <c r="TJZ10" s="410"/>
      <c r="TKA10" s="410"/>
      <c r="TKB10" s="410"/>
      <c r="TKC10" s="410"/>
      <c r="TKD10" s="410"/>
      <c r="TKE10" s="410"/>
      <c r="TKF10" s="410"/>
      <c r="TKG10" s="410"/>
      <c r="TKH10" s="410"/>
      <c r="TKI10" s="410"/>
      <c r="TKJ10" s="410"/>
      <c r="TKK10" s="410"/>
      <c r="TKL10" s="410"/>
      <c r="TKM10" s="410"/>
      <c r="TKN10" s="410"/>
      <c r="TKO10" s="410"/>
      <c r="TKP10" s="410"/>
      <c r="TKQ10" s="410"/>
      <c r="TKR10" s="410"/>
      <c r="TKS10" s="410"/>
      <c r="TKT10" s="410"/>
      <c r="TKU10" s="410"/>
      <c r="TKV10" s="410"/>
      <c r="TKW10" s="410"/>
      <c r="TKX10" s="410"/>
      <c r="TKY10" s="410"/>
      <c r="TKZ10" s="410"/>
      <c r="TLA10" s="410"/>
      <c r="TLB10" s="410"/>
      <c r="TLC10" s="410"/>
      <c r="TLD10" s="410"/>
      <c r="TLE10" s="410"/>
      <c r="TLF10" s="410"/>
      <c r="TLG10" s="410"/>
      <c r="TLH10" s="410"/>
      <c r="TLI10" s="410"/>
      <c r="TLJ10" s="410"/>
      <c r="TLK10" s="410"/>
      <c r="TLL10" s="410"/>
      <c r="TLM10" s="410"/>
      <c r="TLN10" s="410"/>
      <c r="TLO10" s="410"/>
      <c r="TLP10" s="410"/>
      <c r="TLQ10" s="410"/>
      <c r="TLR10" s="410"/>
      <c r="TLS10" s="410"/>
      <c r="TLT10" s="410"/>
      <c r="TLU10" s="410"/>
      <c r="TLV10" s="410"/>
      <c r="TLW10" s="410"/>
      <c r="TLX10" s="410"/>
      <c r="TLY10" s="410"/>
      <c r="TLZ10" s="410"/>
      <c r="TMA10" s="410"/>
      <c r="TMB10" s="410"/>
      <c r="TMC10" s="410"/>
      <c r="TMD10" s="410"/>
      <c r="TME10" s="410"/>
      <c r="TMF10" s="410"/>
      <c r="TMG10" s="410"/>
      <c r="TMH10" s="410"/>
      <c r="TMI10" s="410"/>
      <c r="TMJ10" s="410"/>
      <c r="TMK10" s="410"/>
      <c r="TML10" s="410"/>
      <c r="TMM10" s="410"/>
      <c r="TMN10" s="410"/>
      <c r="TMO10" s="410"/>
      <c r="TMP10" s="410"/>
      <c r="TMQ10" s="410"/>
      <c r="TMR10" s="410"/>
      <c r="TMS10" s="410"/>
      <c r="TMT10" s="410"/>
      <c r="TMU10" s="410"/>
      <c r="TMV10" s="410"/>
      <c r="TMW10" s="410"/>
      <c r="TMX10" s="410"/>
      <c r="TMY10" s="410"/>
      <c r="TMZ10" s="410"/>
      <c r="TNA10" s="410"/>
      <c r="TNB10" s="410"/>
      <c r="TNC10" s="410"/>
      <c r="TND10" s="410"/>
      <c r="TNE10" s="410"/>
      <c r="TNF10" s="410"/>
      <c r="TNG10" s="410"/>
      <c r="TNH10" s="410"/>
      <c r="TNI10" s="410"/>
      <c r="TNJ10" s="410"/>
      <c r="TNK10" s="410"/>
      <c r="TNL10" s="410"/>
      <c r="TNM10" s="410"/>
      <c r="TNN10" s="410"/>
      <c r="TNO10" s="410"/>
      <c r="TNP10" s="410"/>
      <c r="TNQ10" s="410"/>
      <c r="TNR10" s="410"/>
      <c r="TNS10" s="410"/>
      <c r="TNT10" s="410"/>
      <c r="TNU10" s="410"/>
      <c r="TNV10" s="410"/>
      <c r="TNW10" s="410"/>
      <c r="TNX10" s="410"/>
      <c r="TNY10" s="410"/>
      <c r="TNZ10" s="410"/>
      <c r="TOA10" s="410"/>
      <c r="TOB10" s="410"/>
      <c r="TOC10" s="410"/>
      <c r="TOD10" s="410"/>
      <c r="TOE10" s="410"/>
      <c r="TOF10" s="410"/>
      <c r="TOG10" s="410"/>
      <c r="TOH10" s="410"/>
      <c r="TOI10" s="410"/>
      <c r="TOJ10" s="410"/>
      <c r="TOK10" s="410"/>
      <c r="TOL10" s="410"/>
      <c r="TOM10" s="410"/>
      <c r="TON10" s="410"/>
      <c r="TOO10" s="410"/>
      <c r="TOP10" s="410"/>
      <c r="TOQ10" s="410"/>
      <c r="TOR10" s="410"/>
      <c r="TOS10" s="410"/>
      <c r="TOT10" s="410"/>
      <c r="TOU10" s="410"/>
      <c r="TOV10" s="410"/>
      <c r="TOW10" s="410"/>
      <c r="TOX10" s="410"/>
      <c r="TOY10" s="410"/>
      <c r="TOZ10" s="410"/>
      <c r="TPA10" s="410"/>
      <c r="TPB10" s="410"/>
      <c r="TPC10" s="410"/>
      <c r="TPD10" s="410"/>
      <c r="TPE10" s="410"/>
      <c r="TPF10" s="410"/>
      <c r="TPG10" s="410"/>
      <c r="TPH10" s="410"/>
      <c r="TPI10" s="410"/>
      <c r="TPJ10" s="410"/>
      <c r="TPK10" s="410"/>
      <c r="TPL10" s="410"/>
      <c r="TPM10" s="410"/>
      <c r="TPN10" s="410"/>
      <c r="TPO10" s="410"/>
      <c r="TPP10" s="410"/>
      <c r="TPQ10" s="410"/>
      <c r="TPR10" s="410"/>
      <c r="TPS10" s="410"/>
      <c r="TPT10" s="410"/>
      <c r="TPU10" s="410"/>
      <c r="TPV10" s="410"/>
      <c r="TPW10" s="410"/>
      <c r="TPX10" s="410"/>
      <c r="TPY10" s="410"/>
      <c r="TPZ10" s="410"/>
      <c r="TQA10" s="410"/>
      <c r="TQB10" s="410"/>
      <c r="TQC10" s="410"/>
      <c r="TQD10" s="410"/>
      <c r="TQE10" s="410"/>
      <c r="TQF10" s="410"/>
      <c r="TQG10" s="410"/>
      <c r="TQH10" s="410"/>
      <c r="TQI10" s="410"/>
      <c r="TQJ10" s="410"/>
      <c r="TQK10" s="410"/>
      <c r="TQL10" s="410"/>
      <c r="TQM10" s="410"/>
      <c r="TQN10" s="410"/>
      <c r="TQO10" s="410"/>
      <c r="TQP10" s="410"/>
      <c r="TQQ10" s="410"/>
      <c r="TQR10" s="410"/>
      <c r="TQS10" s="410"/>
      <c r="TQT10" s="410"/>
      <c r="TQU10" s="410"/>
      <c r="TQV10" s="410"/>
      <c r="TQW10" s="410"/>
      <c r="TQX10" s="410"/>
      <c r="TQY10" s="410"/>
      <c r="TQZ10" s="410"/>
      <c r="TRA10" s="410"/>
      <c r="TRB10" s="410"/>
      <c r="TRC10" s="410"/>
      <c r="TRD10" s="410"/>
      <c r="TRE10" s="410"/>
      <c r="TRF10" s="410"/>
      <c r="TRG10" s="410"/>
      <c r="TRH10" s="410"/>
      <c r="TRI10" s="410"/>
      <c r="TRJ10" s="410"/>
      <c r="TRK10" s="410"/>
      <c r="TRL10" s="410"/>
      <c r="TRM10" s="410"/>
      <c r="TRN10" s="410"/>
      <c r="TRO10" s="410"/>
      <c r="TRP10" s="410"/>
      <c r="TRQ10" s="410"/>
      <c r="TRR10" s="410"/>
      <c r="TRS10" s="410"/>
      <c r="TRT10" s="410"/>
      <c r="TRU10" s="410"/>
      <c r="TRV10" s="410"/>
      <c r="TRW10" s="410"/>
      <c r="TRX10" s="410"/>
      <c r="TRY10" s="410"/>
      <c r="TRZ10" s="410"/>
      <c r="TSA10" s="410"/>
      <c r="TSB10" s="410"/>
      <c r="TSC10" s="410"/>
      <c r="TSD10" s="410"/>
      <c r="TSE10" s="410"/>
      <c r="TSF10" s="410"/>
      <c r="TSG10" s="410"/>
      <c r="TSH10" s="410"/>
      <c r="TSI10" s="410"/>
      <c r="TSJ10" s="410"/>
      <c r="TSK10" s="410"/>
      <c r="TSL10" s="410"/>
      <c r="TSM10" s="410"/>
      <c r="TSN10" s="410"/>
      <c r="TSO10" s="410"/>
      <c r="TSP10" s="410"/>
      <c r="TSQ10" s="410"/>
      <c r="TSR10" s="410"/>
      <c r="TSS10" s="410"/>
      <c r="TST10" s="410"/>
      <c r="TSU10" s="410"/>
      <c r="TSV10" s="410"/>
      <c r="TSW10" s="410"/>
      <c r="TSX10" s="410"/>
      <c r="TSY10" s="410"/>
      <c r="TSZ10" s="410"/>
      <c r="TTA10" s="410"/>
      <c r="TTB10" s="410"/>
      <c r="TTC10" s="410"/>
      <c r="TTD10" s="410"/>
      <c r="TTE10" s="410"/>
      <c r="TTF10" s="410"/>
      <c r="TTG10" s="410"/>
      <c r="TTH10" s="410"/>
      <c r="TTI10" s="410"/>
      <c r="TTJ10" s="410"/>
      <c r="TTK10" s="410"/>
      <c r="TTL10" s="410"/>
      <c r="TTM10" s="410"/>
      <c r="TTN10" s="410"/>
      <c r="TTO10" s="410"/>
      <c r="TTP10" s="410"/>
      <c r="TTQ10" s="410"/>
      <c r="TTR10" s="410"/>
      <c r="TTS10" s="410"/>
      <c r="TTT10" s="410"/>
      <c r="TTU10" s="410"/>
      <c r="TTV10" s="410"/>
      <c r="TTW10" s="410"/>
      <c r="TTX10" s="410"/>
      <c r="TTY10" s="410"/>
      <c r="TTZ10" s="410"/>
      <c r="TUA10" s="410"/>
      <c r="TUB10" s="410"/>
      <c r="TUC10" s="410"/>
      <c r="TUD10" s="410"/>
      <c r="TUE10" s="410"/>
      <c r="TUF10" s="410"/>
      <c r="TUG10" s="410"/>
      <c r="TUH10" s="410"/>
      <c r="TUI10" s="410"/>
      <c r="TUJ10" s="410"/>
      <c r="TUK10" s="410"/>
      <c r="TUL10" s="410"/>
      <c r="TUM10" s="410"/>
      <c r="TUN10" s="410"/>
      <c r="TUO10" s="410"/>
      <c r="TUP10" s="410"/>
      <c r="TUQ10" s="410"/>
      <c r="TUR10" s="410"/>
      <c r="TUS10" s="410"/>
      <c r="TUT10" s="410"/>
      <c r="TUU10" s="410"/>
      <c r="TUV10" s="410"/>
      <c r="TUW10" s="410"/>
      <c r="TUX10" s="410"/>
      <c r="TUY10" s="410"/>
      <c r="TUZ10" s="410"/>
      <c r="TVA10" s="410"/>
      <c r="TVB10" s="410"/>
      <c r="TVC10" s="410"/>
      <c r="TVD10" s="410"/>
      <c r="TVE10" s="410"/>
      <c r="TVF10" s="410"/>
      <c r="TVG10" s="410"/>
      <c r="TVH10" s="410"/>
      <c r="TVI10" s="410"/>
      <c r="TVJ10" s="410"/>
      <c r="TVK10" s="410"/>
      <c r="TVL10" s="410"/>
      <c r="TVM10" s="410"/>
      <c r="TVN10" s="410"/>
      <c r="TVO10" s="410"/>
      <c r="TVP10" s="410"/>
      <c r="TVQ10" s="410"/>
      <c r="TVR10" s="410"/>
      <c r="TVS10" s="410"/>
      <c r="TVT10" s="410"/>
      <c r="TVU10" s="410"/>
      <c r="TVV10" s="410"/>
      <c r="TVW10" s="410"/>
      <c r="TVX10" s="410"/>
      <c r="TVY10" s="410"/>
      <c r="TVZ10" s="410"/>
      <c r="TWA10" s="410"/>
      <c r="TWB10" s="410"/>
      <c r="TWC10" s="410"/>
      <c r="TWD10" s="410"/>
      <c r="TWE10" s="410"/>
      <c r="TWF10" s="410"/>
      <c r="TWG10" s="410"/>
      <c r="TWH10" s="410"/>
      <c r="TWI10" s="410"/>
      <c r="TWJ10" s="410"/>
      <c r="TWK10" s="410"/>
      <c r="TWL10" s="410"/>
      <c r="TWM10" s="410"/>
      <c r="TWN10" s="410"/>
      <c r="TWO10" s="410"/>
      <c r="TWP10" s="410"/>
      <c r="TWQ10" s="410"/>
      <c r="TWR10" s="410"/>
      <c r="TWS10" s="410"/>
      <c r="TWT10" s="410"/>
      <c r="TWU10" s="410"/>
      <c r="TWV10" s="410"/>
      <c r="TWW10" s="410"/>
      <c r="TWX10" s="410"/>
      <c r="TWY10" s="410"/>
      <c r="TWZ10" s="410"/>
      <c r="TXA10" s="410"/>
      <c r="TXB10" s="410"/>
      <c r="TXC10" s="410"/>
      <c r="TXD10" s="410"/>
      <c r="TXE10" s="410"/>
      <c r="TXF10" s="410"/>
      <c r="TXG10" s="410"/>
      <c r="TXH10" s="410"/>
      <c r="TXI10" s="410"/>
      <c r="TXJ10" s="410"/>
      <c r="TXK10" s="410"/>
      <c r="TXL10" s="410"/>
      <c r="TXM10" s="410"/>
      <c r="TXN10" s="410"/>
      <c r="TXO10" s="410"/>
      <c r="TXP10" s="410"/>
      <c r="TXQ10" s="410"/>
      <c r="TXR10" s="410"/>
      <c r="TXS10" s="410"/>
      <c r="TXT10" s="410"/>
      <c r="TXU10" s="410"/>
      <c r="TXV10" s="410"/>
      <c r="TXW10" s="410"/>
      <c r="TXX10" s="410"/>
      <c r="TXY10" s="410"/>
      <c r="TXZ10" s="410"/>
      <c r="TYA10" s="410"/>
      <c r="TYB10" s="410"/>
      <c r="TYC10" s="410"/>
      <c r="TYD10" s="410"/>
      <c r="TYE10" s="410"/>
      <c r="TYF10" s="410"/>
      <c r="TYG10" s="410"/>
      <c r="TYH10" s="410"/>
      <c r="TYI10" s="410"/>
      <c r="TYJ10" s="410"/>
      <c r="TYK10" s="410"/>
      <c r="TYL10" s="410"/>
      <c r="TYM10" s="410"/>
      <c r="TYN10" s="410"/>
      <c r="TYO10" s="410"/>
      <c r="TYP10" s="410"/>
      <c r="TYQ10" s="410"/>
      <c r="TYR10" s="410"/>
      <c r="TYS10" s="410"/>
      <c r="TYT10" s="410"/>
      <c r="TYU10" s="410"/>
      <c r="TYV10" s="410"/>
      <c r="TYW10" s="410"/>
      <c r="TYX10" s="410"/>
      <c r="TYY10" s="410"/>
      <c r="TYZ10" s="410"/>
      <c r="TZA10" s="410"/>
      <c r="TZB10" s="410"/>
      <c r="TZC10" s="410"/>
      <c r="TZD10" s="410"/>
      <c r="TZE10" s="410"/>
      <c r="TZF10" s="410"/>
      <c r="TZG10" s="410"/>
      <c r="TZH10" s="410"/>
      <c r="TZI10" s="410"/>
      <c r="TZJ10" s="410"/>
      <c r="TZK10" s="410"/>
      <c r="TZL10" s="410"/>
      <c r="TZM10" s="410"/>
      <c r="TZN10" s="410"/>
      <c r="TZO10" s="410"/>
      <c r="TZP10" s="410"/>
      <c r="TZQ10" s="410"/>
      <c r="TZR10" s="410"/>
      <c r="TZS10" s="410"/>
      <c r="TZT10" s="410"/>
      <c r="TZU10" s="410"/>
      <c r="TZV10" s="410"/>
      <c r="TZW10" s="410"/>
      <c r="TZX10" s="410"/>
      <c r="TZY10" s="410"/>
      <c r="TZZ10" s="410"/>
      <c r="UAA10" s="410"/>
      <c r="UAB10" s="410"/>
      <c r="UAC10" s="410"/>
      <c r="UAD10" s="410"/>
      <c r="UAE10" s="410"/>
      <c r="UAF10" s="410"/>
      <c r="UAG10" s="410"/>
      <c r="UAH10" s="410"/>
      <c r="UAI10" s="410"/>
      <c r="UAJ10" s="410"/>
      <c r="UAK10" s="410"/>
      <c r="UAL10" s="410"/>
      <c r="UAM10" s="410"/>
      <c r="UAN10" s="410"/>
      <c r="UAO10" s="410"/>
      <c r="UAP10" s="410"/>
      <c r="UAQ10" s="410"/>
      <c r="UAR10" s="410"/>
      <c r="UAS10" s="410"/>
      <c r="UAT10" s="410"/>
      <c r="UAU10" s="410"/>
      <c r="UAV10" s="410"/>
      <c r="UAW10" s="410"/>
      <c r="UAX10" s="410"/>
      <c r="UAY10" s="410"/>
      <c r="UAZ10" s="410"/>
      <c r="UBA10" s="410"/>
      <c r="UBB10" s="410"/>
      <c r="UBC10" s="410"/>
      <c r="UBD10" s="410"/>
      <c r="UBE10" s="410"/>
      <c r="UBF10" s="410"/>
      <c r="UBG10" s="410"/>
      <c r="UBH10" s="410"/>
      <c r="UBI10" s="410"/>
      <c r="UBJ10" s="410"/>
      <c r="UBK10" s="410"/>
      <c r="UBL10" s="410"/>
      <c r="UBM10" s="410"/>
      <c r="UBN10" s="410"/>
      <c r="UBO10" s="410"/>
      <c r="UBP10" s="410"/>
      <c r="UBQ10" s="410"/>
      <c r="UBR10" s="410"/>
      <c r="UBS10" s="410"/>
      <c r="UBT10" s="410"/>
      <c r="UBU10" s="410"/>
      <c r="UBV10" s="410"/>
      <c r="UBW10" s="410"/>
      <c r="UBX10" s="410"/>
      <c r="UBY10" s="410"/>
      <c r="UBZ10" s="410"/>
      <c r="UCA10" s="410"/>
      <c r="UCB10" s="410"/>
      <c r="UCC10" s="410"/>
      <c r="UCD10" s="410"/>
      <c r="UCE10" s="410"/>
      <c r="UCF10" s="410"/>
      <c r="UCG10" s="410"/>
      <c r="UCH10" s="410"/>
      <c r="UCI10" s="410"/>
      <c r="UCJ10" s="410"/>
      <c r="UCK10" s="410"/>
      <c r="UCL10" s="410"/>
      <c r="UCM10" s="410"/>
      <c r="UCN10" s="410"/>
      <c r="UCO10" s="410"/>
      <c r="UCP10" s="410"/>
      <c r="UCQ10" s="410"/>
      <c r="UCR10" s="410"/>
      <c r="UCS10" s="410"/>
      <c r="UCT10" s="410"/>
      <c r="UCU10" s="410"/>
      <c r="UCV10" s="410"/>
      <c r="UCW10" s="410"/>
      <c r="UCX10" s="410"/>
      <c r="UCY10" s="410"/>
      <c r="UCZ10" s="410"/>
      <c r="UDA10" s="410"/>
      <c r="UDB10" s="410"/>
      <c r="UDC10" s="410"/>
      <c r="UDD10" s="410"/>
      <c r="UDE10" s="410"/>
      <c r="UDF10" s="410"/>
      <c r="UDG10" s="410"/>
      <c r="UDH10" s="410"/>
      <c r="UDI10" s="410"/>
      <c r="UDJ10" s="410"/>
      <c r="UDK10" s="410"/>
      <c r="UDL10" s="410"/>
      <c r="UDM10" s="410"/>
      <c r="UDN10" s="410"/>
      <c r="UDO10" s="410"/>
      <c r="UDP10" s="410"/>
      <c r="UDQ10" s="410"/>
      <c r="UDR10" s="410"/>
      <c r="UDS10" s="410"/>
      <c r="UDT10" s="410"/>
      <c r="UDU10" s="410"/>
      <c r="UDV10" s="410"/>
      <c r="UDW10" s="410"/>
      <c r="UDX10" s="410"/>
      <c r="UDY10" s="410"/>
      <c r="UDZ10" s="410"/>
      <c r="UEA10" s="410"/>
      <c r="UEB10" s="410"/>
      <c r="UEC10" s="410"/>
      <c r="UED10" s="410"/>
      <c r="UEE10" s="410"/>
      <c r="UEF10" s="410"/>
      <c r="UEG10" s="410"/>
      <c r="UEH10" s="410"/>
      <c r="UEI10" s="410"/>
      <c r="UEJ10" s="410"/>
      <c r="UEK10" s="410"/>
      <c r="UEL10" s="410"/>
      <c r="UEM10" s="410"/>
      <c r="UEN10" s="410"/>
      <c r="UEO10" s="410"/>
      <c r="UEP10" s="410"/>
      <c r="UEQ10" s="410"/>
      <c r="UER10" s="410"/>
      <c r="UES10" s="410"/>
      <c r="UET10" s="410"/>
      <c r="UEU10" s="410"/>
      <c r="UEV10" s="410"/>
      <c r="UEW10" s="410"/>
      <c r="UEX10" s="410"/>
      <c r="UEY10" s="410"/>
      <c r="UEZ10" s="410"/>
      <c r="UFA10" s="410"/>
      <c r="UFB10" s="410"/>
      <c r="UFC10" s="410"/>
      <c r="UFD10" s="410"/>
      <c r="UFE10" s="410"/>
      <c r="UFF10" s="410"/>
      <c r="UFG10" s="410"/>
      <c r="UFH10" s="410"/>
      <c r="UFI10" s="410"/>
      <c r="UFJ10" s="410"/>
      <c r="UFK10" s="410"/>
      <c r="UFL10" s="410"/>
      <c r="UFM10" s="410"/>
      <c r="UFN10" s="410"/>
      <c r="UFO10" s="410"/>
      <c r="UFP10" s="410"/>
      <c r="UFQ10" s="410"/>
      <c r="UFR10" s="410"/>
      <c r="UFS10" s="410"/>
      <c r="UFT10" s="410"/>
      <c r="UFU10" s="410"/>
      <c r="UFV10" s="410"/>
      <c r="UFW10" s="410"/>
      <c r="UFX10" s="410"/>
      <c r="UFY10" s="410"/>
      <c r="UFZ10" s="410"/>
      <c r="UGA10" s="410"/>
      <c r="UGB10" s="410"/>
      <c r="UGC10" s="410"/>
      <c r="UGD10" s="410"/>
      <c r="UGE10" s="410"/>
      <c r="UGF10" s="410"/>
      <c r="UGG10" s="410"/>
      <c r="UGH10" s="410"/>
      <c r="UGI10" s="410"/>
      <c r="UGJ10" s="410"/>
      <c r="UGK10" s="410"/>
      <c r="UGL10" s="410"/>
      <c r="UGM10" s="410"/>
      <c r="UGN10" s="410"/>
      <c r="UGO10" s="410"/>
      <c r="UGP10" s="410"/>
      <c r="UGQ10" s="410"/>
      <c r="UGR10" s="410"/>
      <c r="UGS10" s="410"/>
      <c r="UGT10" s="410"/>
      <c r="UGU10" s="410"/>
      <c r="UGV10" s="410"/>
      <c r="UGW10" s="410"/>
      <c r="UGX10" s="410"/>
      <c r="UGY10" s="410"/>
      <c r="UGZ10" s="410"/>
      <c r="UHA10" s="410"/>
      <c r="UHB10" s="410"/>
      <c r="UHC10" s="410"/>
      <c r="UHD10" s="410"/>
      <c r="UHE10" s="410"/>
      <c r="UHF10" s="410"/>
      <c r="UHG10" s="410"/>
      <c r="UHH10" s="410"/>
      <c r="UHI10" s="410"/>
      <c r="UHJ10" s="410"/>
      <c r="UHK10" s="410"/>
      <c r="UHL10" s="410"/>
      <c r="UHM10" s="410"/>
      <c r="UHN10" s="410"/>
      <c r="UHO10" s="410"/>
      <c r="UHP10" s="410"/>
      <c r="UHQ10" s="410"/>
      <c r="UHR10" s="410"/>
      <c r="UHS10" s="410"/>
      <c r="UHT10" s="410"/>
      <c r="UHU10" s="410"/>
      <c r="UHV10" s="410"/>
      <c r="UHW10" s="410"/>
      <c r="UHX10" s="410"/>
      <c r="UHY10" s="410"/>
      <c r="UHZ10" s="410"/>
      <c r="UIA10" s="410"/>
      <c r="UIB10" s="410"/>
      <c r="UIC10" s="410"/>
      <c r="UID10" s="410"/>
      <c r="UIE10" s="410"/>
      <c r="UIF10" s="410"/>
      <c r="UIG10" s="410"/>
      <c r="UIH10" s="410"/>
      <c r="UII10" s="410"/>
      <c r="UIJ10" s="410"/>
      <c r="UIK10" s="410"/>
      <c r="UIL10" s="410"/>
      <c r="UIM10" s="410"/>
      <c r="UIN10" s="410"/>
      <c r="UIO10" s="410"/>
      <c r="UIP10" s="410"/>
      <c r="UIQ10" s="410"/>
      <c r="UIR10" s="410"/>
      <c r="UIS10" s="410"/>
      <c r="UIT10" s="410"/>
      <c r="UIU10" s="410"/>
      <c r="UIV10" s="410"/>
      <c r="UIW10" s="410"/>
      <c r="UIX10" s="410"/>
      <c r="UIY10" s="410"/>
      <c r="UIZ10" s="410"/>
      <c r="UJA10" s="410"/>
      <c r="UJB10" s="410"/>
      <c r="UJC10" s="410"/>
      <c r="UJD10" s="410"/>
      <c r="UJE10" s="410"/>
      <c r="UJF10" s="410"/>
      <c r="UJG10" s="410"/>
      <c r="UJH10" s="410"/>
      <c r="UJI10" s="410"/>
      <c r="UJJ10" s="410"/>
      <c r="UJK10" s="410"/>
      <c r="UJL10" s="410"/>
      <c r="UJM10" s="410"/>
      <c r="UJN10" s="410"/>
      <c r="UJO10" s="410"/>
      <c r="UJP10" s="410"/>
      <c r="UJQ10" s="410"/>
      <c r="UJR10" s="410"/>
      <c r="UJS10" s="410"/>
      <c r="UJT10" s="410"/>
      <c r="UJU10" s="410"/>
      <c r="UJV10" s="410"/>
      <c r="UJW10" s="410"/>
      <c r="UJX10" s="410"/>
      <c r="UJY10" s="410"/>
      <c r="UJZ10" s="410"/>
      <c r="UKA10" s="410"/>
      <c r="UKB10" s="410"/>
      <c r="UKC10" s="410"/>
      <c r="UKD10" s="410"/>
      <c r="UKE10" s="410"/>
      <c r="UKF10" s="410"/>
      <c r="UKG10" s="410"/>
      <c r="UKH10" s="410"/>
      <c r="UKI10" s="410"/>
      <c r="UKJ10" s="410"/>
      <c r="UKK10" s="410"/>
      <c r="UKL10" s="410"/>
      <c r="UKM10" s="410"/>
      <c r="UKN10" s="410"/>
      <c r="UKO10" s="410"/>
      <c r="UKP10" s="410"/>
      <c r="UKQ10" s="410"/>
      <c r="UKR10" s="410"/>
      <c r="UKS10" s="410"/>
      <c r="UKT10" s="410"/>
      <c r="UKU10" s="410"/>
      <c r="UKV10" s="410"/>
      <c r="UKW10" s="410"/>
      <c r="UKX10" s="410"/>
      <c r="UKY10" s="410"/>
      <c r="UKZ10" s="410"/>
      <c r="ULA10" s="410"/>
      <c r="ULB10" s="410"/>
      <c r="ULC10" s="410"/>
      <c r="ULD10" s="410"/>
      <c r="ULE10" s="410"/>
      <c r="ULF10" s="410"/>
      <c r="ULG10" s="410"/>
      <c r="ULH10" s="410"/>
      <c r="ULI10" s="410"/>
      <c r="ULJ10" s="410"/>
      <c r="ULK10" s="410"/>
      <c r="ULL10" s="410"/>
      <c r="ULM10" s="410"/>
      <c r="ULN10" s="410"/>
      <c r="ULO10" s="410"/>
      <c r="ULP10" s="410"/>
      <c r="ULQ10" s="410"/>
      <c r="ULR10" s="410"/>
      <c r="ULS10" s="410"/>
      <c r="ULT10" s="410"/>
      <c r="ULU10" s="410"/>
      <c r="ULV10" s="410"/>
      <c r="ULW10" s="410"/>
      <c r="ULX10" s="410"/>
      <c r="ULY10" s="410"/>
      <c r="ULZ10" s="410"/>
      <c r="UMA10" s="410"/>
      <c r="UMB10" s="410"/>
      <c r="UMC10" s="410"/>
      <c r="UMD10" s="410"/>
      <c r="UME10" s="410"/>
      <c r="UMF10" s="410"/>
      <c r="UMG10" s="410"/>
      <c r="UMH10" s="410"/>
      <c r="UMI10" s="410"/>
      <c r="UMJ10" s="410"/>
      <c r="UMK10" s="410"/>
      <c r="UML10" s="410"/>
      <c r="UMM10" s="410"/>
      <c r="UMN10" s="410"/>
      <c r="UMO10" s="410"/>
      <c r="UMP10" s="410"/>
      <c r="UMQ10" s="410"/>
      <c r="UMR10" s="410"/>
      <c r="UMS10" s="410"/>
      <c r="UMT10" s="410"/>
      <c r="UMU10" s="410"/>
      <c r="UMV10" s="410"/>
      <c r="UMW10" s="410"/>
      <c r="UMX10" s="410"/>
      <c r="UMY10" s="410"/>
      <c r="UMZ10" s="410"/>
      <c r="UNA10" s="410"/>
      <c r="UNB10" s="410"/>
      <c r="UNC10" s="410"/>
      <c r="UND10" s="410"/>
      <c r="UNE10" s="410"/>
      <c r="UNF10" s="410"/>
      <c r="UNG10" s="410"/>
      <c r="UNH10" s="410"/>
      <c r="UNI10" s="410"/>
      <c r="UNJ10" s="410"/>
      <c r="UNK10" s="410"/>
      <c r="UNL10" s="410"/>
      <c r="UNM10" s="410"/>
      <c r="UNN10" s="410"/>
      <c r="UNO10" s="410"/>
      <c r="UNP10" s="410"/>
      <c r="UNQ10" s="410"/>
      <c r="UNR10" s="410"/>
      <c r="UNS10" s="410"/>
      <c r="UNT10" s="410"/>
      <c r="UNU10" s="410"/>
      <c r="UNV10" s="410"/>
      <c r="UNW10" s="410"/>
      <c r="UNX10" s="410"/>
      <c r="UNY10" s="410"/>
      <c r="UNZ10" s="410"/>
      <c r="UOA10" s="410"/>
      <c r="UOB10" s="410"/>
      <c r="UOC10" s="410"/>
      <c r="UOD10" s="410"/>
      <c r="UOE10" s="410"/>
      <c r="UOF10" s="410"/>
      <c r="UOG10" s="410"/>
      <c r="UOH10" s="410"/>
      <c r="UOI10" s="410"/>
      <c r="UOJ10" s="410"/>
      <c r="UOK10" s="410"/>
      <c r="UOL10" s="410"/>
      <c r="UOM10" s="410"/>
      <c r="UON10" s="410"/>
      <c r="UOO10" s="410"/>
      <c r="UOP10" s="410"/>
      <c r="UOQ10" s="410"/>
      <c r="UOR10" s="410"/>
      <c r="UOS10" s="410"/>
      <c r="UOT10" s="410"/>
      <c r="UOU10" s="410"/>
      <c r="UOV10" s="410"/>
      <c r="UOW10" s="410"/>
      <c r="UOX10" s="410"/>
      <c r="UOY10" s="410"/>
      <c r="UOZ10" s="410"/>
      <c r="UPA10" s="410"/>
      <c r="UPB10" s="410"/>
      <c r="UPC10" s="410"/>
      <c r="UPD10" s="410"/>
      <c r="UPE10" s="410"/>
      <c r="UPF10" s="410"/>
      <c r="UPG10" s="410"/>
      <c r="UPH10" s="410"/>
      <c r="UPI10" s="410"/>
      <c r="UPJ10" s="410"/>
      <c r="UPK10" s="410"/>
      <c r="UPL10" s="410"/>
      <c r="UPM10" s="410"/>
      <c r="UPN10" s="410"/>
      <c r="UPO10" s="410"/>
      <c r="UPP10" s="410"/>
      <c r="UPQ10" s="410"/>
      <c r="UPR10" s="410"/>
      <c r="UPS10" s="410"/>
      <c r="UPT10" s="410"/>
      <c r="UPU10" s="410"/>
      <c r="UPV10" s="410"/>
      <c r="UPW10" s="410"/>
      <c r="UPX10" s="410"/>
      <c r="UPY10" s="410"/>
      <c r="UPZ10" s="410"/>
      <c r="UQA10" s="410"/>
      <c r="UQB10" s="410"/>
      <c r="UQC10" s="410"/>
      <c r="UQD10" s="410"/>
      <c r="UQE10" s="410"/>
      <c r="UQF10" s="410"/>
      <c r="UQG10" s="410"/>
      <c r="UQH10" s="410"/>
      <c r="UQI10" s="410"/>
      <c r="UQJ10" s="410"/>
      <c r="UQK10" s="410"/>
      <c r="UQL10" s="410"/>
      <c r="UQM10" s="410"/>
      <c r="UQN10" s="410"/>
      <c r="UQO10" s="410"/>
      <c r="UQP10" s="410"/>
      <c r="UQQ10" s="410"/>
      <c r="UQR10" s="410"/>
      <c r="UQS10" s="410"/>
      <c r="UQT10" s="410"/>
      <c r="UQU10" s="410"/>
      <c r="UQV10" s="410"/>
      <c r="UQW10" s="410"/>
      <c r="UQX10" s="410"/>
      <c r="UQY10" s="410"/>
      <c r="UQZ10" s="410"/>
      <c r="URA10" s="410"/>
      <c r="URB10" s="410"/>
      <c r="URC10" s="410"/>
      <c r="URD10" s="410"/>
      <c r="URE10" s="410"/>
      <c r="URF10" s="410"/>
      <c r="URG10" s="410"/>
      <c r="URH10" s="410"/>
      <c r="URI10" s="410"/>
      <c r="URJ10" s="410"/>
      <c r="URK10" s="410"/>
      <c r="URL10" s="410"/>
      <c r="URM10" s="410"/>
      <c r="URN10" s="410"/>
      <c r="URO10" s="410"/>
      <c r="URP10" s="410"/>
      <c r="URQ10" s="410"/>
      <c r="URR10" s="410"/>
      <c r="URS10" s="410"/>
      <c r="URT10" s="410"/>
      <c r="URU10" s="410"/>
      <c r="URV10" s="410"/>
      <c r="URW10" s="410"/>
      <c r="URX10" s="410"/>
      <c r="URY10" s="410"/>
      <c r="URZ10" s="410"/>
      <c r="USA10" s="410"/>
      <c r="USB10" s="410"/>
      <c r="USC10" s="410"/>
      <c r="USD10" s="410"/>
      <c r="USE10" s="410"/>
      <c r="USF10" s="410"/>
      <c r="USG10" s="410"/>
      <c r="USH10" s="410"/>
      <c r="USI10" s="410"/>
      <c r="USJ10" s="410"/>
      <c r="USK10" s="410"/>
      <c r="USL10" s="410"/>
      <c r="USM10" s="410"/>
      <c r="USN10" s="410"/>
      <c r="USO10" s="410"/>
      <c r="USP10" s="410"/>
      <c r="USQ10" s="410"/>
      <c r="USR10" s="410"/>
      <c r="USS10" s="410"/>
      <c r="UST10" s="410"/>
      <c r="USU10" s="410"/>
      <c r="USV10" s="410"/>
      <c r="USW10" s="410"/>
      <c r="USX10" s="410"/>
      <c r="USY10" s="410"/>
      <c r="USZ10" s="410"/>
      <c r="UTA10" s="410"/>
      <c r="UTB10" s="410"/>
      <c r="UTC10" s="410"/>
      <c r="UTD10" s="410"/>
      <c r="UTE10" s="410"/>
      <c r="UTF10" s="410"/>
      <c r="UTG10" s="410"/>
      <c r="UTH10" s="410"/>
      <c r="UTI10" s="410"/>
      <c r="UTJ10" s="410"/>
      <c r="UTK10" s="410"/>
      <c r="UTL10" s="410"/>
      <c r="UTM10" s="410"/>
      <c r="UTN10" s="410"/>
      <c r="UTO10" s="410"/>
      <c r="UTP10" s="410"/>
      <c r="UTQ10" s="410"/>
      <c r="UTR10" s="410"/>
      <c r="UTS10" s="410"/>
      <c r="UTT10" s="410"/>
      <c r="UTU10" s="410"/>
      <c r="UTV10" s="410"/>
      <c r="UTW10" s="410"/>
      <c r="UTX10" s="410"/>
      <c r="UTY10" s="410"/>
      <c r="UTZ10" s="410"/>
      <c r="UUA10" s="410"/>
      <c r="UUB10" s="410"/>
      <c r="UUC10" s="410"/>
      <c r="UUD10" s="410"/>
      <c r="UUE10" s="410"/>
      <c r="UUF10" s="410"/>
      <c r="UUG10" s="410"/>
      <c r="UUH10" s="410"/>
      <c r="UUI10" s="410"/>
      <c r="UUJ10" s="410"/>
      <c r="UUK10" s="410"/>
      <c r="UUL10" s="410"/>
      <c r="UUM10" s="410"/>
      <c r="UUN10" s="410"/>
      <c r="UUO10" s="410"/>
      <c r="UUP10" s="410"/>
      <c r="UUQ10" s="410"/>
      <c r="UUR10" s="410"/>
      <c r="UUS10" s="410"/>
      <c r="UUT10" s="410"/>
      <c r="UUU10" s="410"/>
      <c r="UUV10" s="410"/>
      <c r="UUW10" s="410"/>
      <c r="UUX10" s="410"/>
      <c r="UUY10" s="410"/>
      <c r="UUZ10" s="410"/>
      <c r="UVA10" s="410"/>
      <c r="UVB10" s="410"/>
      <c r="UVC10" s="410"/>
      <c r="UVD10" s="410"/>
      <c r="UVE10" s="410"/>
      <c r="UVF10" s="410"/>
      <c r="UVG10" s="410"/>
      <c r="UVH10" s="410"/>
      <c r="UVI10" s="410"/>
      <c r="UVJ10" s="410"/>
      <c r="UVK10" s="410"/>
      <c r="UVL10" s="410"/>
      <c r="UVM10" s="410"/>
      <c r="UVN10" s="410"/>
      <c r="UVO10" s="410"/>
      <c r="UVP10" s="410"/>
      <c r="UVQ10" s="410"/>
      <c r="UVR10" s="410"/>
      <c r="UVS10" s="410"/>
      <c r="UVT10" s="410"/>
      <c r="UVU10" s="410"/>
      <c r="UVV10" s="410"/>
      <c r="UVW10" s="410"/>
      <c r="UVX10" s="410"/>
      <c r="UVY10" s="410"/>
      <c r="UVZ10" s="410"/>
      <c r="UWA10" s="410"/>
      <c r="UWB10" s="410"/>
      <c r="UWC10" s="410"/>
      <c r="UWD10" s="410"/>
      <c r="UWE10" s="410"/>
      <c r="UWF10" s="410"/>
      <c r="UWG10" s="410"/>
      <c r="UWH10" s="410"/>
      <c r="UWI10" s="410"/>
      <c r="UWJ10" s="410"/>
      <c r="UWK10" s="410"/>
      <c r="UWL10" s="410"/>
      <c r="UWM10" s="410"/>
      <c r="UWN10" s="410"/>
      <c r="UWO10" s="410"/>
      <c r="UWP10" s="410"/>
      <c r="UWQ10" s="410"/>
      <c r="UWR10" s="410"/>
      <c r="UWS10" s="410"/>
      <c r="UWT10" s="410"/>
      <c r="UWU10" s="410"/>
      <c r="UWV10" s="410"/>
      <c r="UWW10" s="410"/>
      <c r="UWX10" s="410"/>
      <c r="UWY10" s="410"/>
      <c r="UWZ10" s="410"/>
      <c r="UXA10" s="410"/>
      <c r="UXB10" s="410"/>
      <c r="UXC10" s="410"/>
      <c r="UXD10" s="410"/>
      <c r="UXE10" s="410"/>
      <c r="UXF10" s="410"/>
      <c r="UXG10" s="410"/>
      <c r="UXH10" s="410"/>
      <c r="UXI10" s="410"/>
      <c r="UXJ10" s="410"/>
      <c r="UXK10" s="410"/>
      <c r="UXL10" s="410"/>
      <c r="UXM10" s="410"/>
      <c r="UXN10" s="410"/>
      <c r="UXO10" s="410"/>
      <c r="UXP10" s="410"/>
      <c r="UXQ10" s="410"/>
      <c r="UXR10" s="410"/>
      <c r="UXS10" s="410"/>
      <c r="UXT10" s="410"/>
      <c r="UXU10" s="410"/>
      <c r="UXV10" s="410"/>
      <c r="UXW10" s="410"/>
      <c r="UXX10" s="410"/>
      <c r="UXY10" s="410"/>
      <c r="UXZ10" s="410"/>
      <c r="UYA10" s="410"/>
      <c r="UYB10" s="410"/>
      <c r="UYC10" s="410"/>
      <c r="UYD10" s="410"/>
      <c r="UYE10" s="410"/>
      <c r="UYF10" s="410"/>
      <c r="UYG10" s="410"/>
      <c r="UYH10" s="410"/>
      <c r="UYI10" s="410"/>
      <c r="UYJ10" s="410"/>
      <c r="UYK10" s="410"/>
      <c r="UYL10" s="410"/>
      <c r="UYM10" s="410"/>
      <c r="UYN10" s="410"/>
      <c r="UYO10" s="410"/>
      <c r="UYP10" s="410"/>
      <c r="UYQ10" s="410"/>
      <c r="UYR10" s="410"/>
      <c r="UYS10" s="410"/>
      <c r="UYT10" s="410"/>
      <c r="UYU10" s="410"/>
      <c r="UYV10" s="410"/>
      <c r="UYW10" s="410"/>
      <c r="UYX10" s="410"/>
      <c r="UYY10" s="410"/>
      <c r="UYZ10" s="410"/>
      <c r="UZA10" s="410"/>
      <c r="UZB10" s="410"/>
      <c r="UZC10" s="410"/>
      <c r="UZD10" s="410"/>
      <c r="UZE10" s="410"/>
      <c r="UZF10" s="410"/>
      <c r="UZG10" s="410"/>
      <c r="UZH10" s="410"/>
      <c r="UZI10" s="410"/>
      <c r="UZJ10" s="410"/>
      <c r="UZK10" s="410"/>
      <c r="UZL10" s="410"/>
      <c r="UZM10" s="410"/>
      <c r="UZN10" s="410"/>
      <c r="UZO10" s="410"/>
      <c r="UZP10" s="410"/>
      <c r="UZQ10" s="410"/>
      <c r="UZR10" s="410"/>
      <c r="UZS10" s="410"/>
      <c r="UZT10" s="410"/>
      <c r="UZU10" s="410"/>
      <c r="UZV10" s="410"/>
      <c r="UZW10" s="410"/>
      <c r="UZX10" s="410"/>
      <c r="UZY10" s="410"/>
      <c r="UZZ10" s="410"/>
      <c r="VAA10" s="410"/>
      <c r="VAB10" s="410"/>
      <c r="VAC10" s="410"/>
      <c r="VAD10" s="410"/>
      <c r="VAE10" s="410"/>
      <c r="VAF10" s="410"/>
      <c r="VAG10" s="410"/>
      <c r="VAH10" s="410"/>
      <c r="VAI10" s="410"/>
      <c r="VAJ10" s="410"/>
      <c r="VAK10" s="410"/>
      <c r="VAL10" s="410"/>
      <c r="VAM10" s="410"/>
      <c r="VAN10" s="410"/>
      <c r="VAO10" s="410"/>
      <c r="VAP10" s="410"/>
      <c r="VAQ10" s="410"/>
      <c r="VAR10" s="410"/>
      <c r="VAS10" s="410"/>
      <c r="VAT10" s="410"/>
      <c r="VAU10" s="410"/>
      <c r="VAV10" s="410"/>
      <c r="VAW10" s="410"/>
      <c r="VAX10" s="410"/>
      <c r="VAY10" s="410"/>
      <c r="VAZ10" s="410"/>
      <c r="VBA10" s="410"/>
      <c r="VBB10" s="410"/>
      <c r="VBC10" s="410"/>
      <c r="VBD10" s="410"/>
      <c r="VBE10" s="410"/>
      <c r="VBF10" s="410"/>
      <c r="VBG10" s="410"/>
      <c r="VBH10" s="410"/>
      <c r="VBI10" s="410"/>
      <c r="VBJ10" s="410"/>
      <c r="VBK10" s="410"/>
      <c r="VBL10" s="410"/>
      <c r="VBM10" s="410"/>
      <c r="VBN10" s="410"/>
      <c r="VBO10" s="410"/>
      <c r="VBP10" s="410"/>
      <c r="VBQ10" s="410"/>
      <c r="VBR10" s="410"/>
      <c r="VBS10" s="410"/>
      <c r="VBT10" s="410"/>
      <c r="VBU10" s="410"/>
      <c r="VBV10" s="410"/>
      <c r="VBW10" s="410"/>
      <c r="VBX10" s="410"/>
      <c r="VBY10" s="410"/>
      <c r="VBZ10" s="410"/>
      <c r="VCA10" s="410"/>
      <c r="VCB10" s="410"/>
      <c r="VCC10" s="410"/>
      <c r="VCD10" s="410"/>
      <c r="VCE10" s="410"/>
      <c r="VCF10" s="410"/>
      <c r="VCG10" s="410"/>
      <c r="VCH10" s="410"/>
      <c r="VCI10" s="410"/>
      <c r="VCJ10" s="410"/>
      <c r="VCK10" s="410"/>
      <c r="VCL10" s="410"/>
      <c r="VCM10" s="410"/>
      <c r="VCN10" s="410"/>
      <c r="VCO10" s="410"/>
      <c r="VCP10" s="410"/>
      <c r="VCQ10" s="410"/>
      <c r="VCR10" s="410"/>
      <c r="VCS10" s="410"/>
      <c r="VCT10" s="410"/>
      <c r="VCU10" s="410"/>
      <c r="VCV10" s="410"/>
      <c r="VCW10" s="410"/>
      <c r="VCX10" s="410"/>
      <c r="VCY10" s="410"/>
      <c r="VCZ10" s="410"/>
      <c r="VDA10" s="410"/>
      <c r="VDB10" s="410"/>
      <c r="VDC10" s="410"/>
      <c r="VDD10" s="410"/>
      <c r="VDE10" s="410"/>
      <c r="VDF10" s="410"/>
      <c r="VDG10" s="410"/>
      <c r="VDH10" s="410"/>
      <c r="VDI10" s="410"/>
      <c r="VDJ10" s="410"/>
      <c r="VDK10" s="410"/>
      <c r="VDL10" s="410"/>
      <c r="VDM10" s="410"/>
      <c r="VDN10" s="410"/>
      <c r="VDO10" s="410"/>
      <c r="VDP10" s="410"/>
      <c r="VDQ10" s="410"/>
      <c r="VDR10" s="410"/>
      <c r="VDS10" s="410"/>
      <c r="VDT10" s="410"/>
      <c r="VDU10" s="410"/>
      <c r="VDV10" s="410"/>
      <c r="VDW10" s="410"/>
      <c r="VDX10" s="410"/>
      <c r="VDY10" s="410"/>
      <c r="VDZ10" s="410"/>
      <c r="VEA10" s="410"/>
      <c r="VEB10" s="410"/>
      <c r="VEC10" s="410"/>
      <c r="VED10" s="410"/>
      <c r="VEE10" s="410"/>
      <c r="VEF10" s="410"/>
      <c r="VEG10" s="410"/>
      <c r="VEH10" s="410"/>
      <c r="VEI10" s="410"/>
      <c r="VEJ10" s="410"/>
      <c r="VEK10" s="410"/>
      <c r="VEL10" s="410"/>
      <c r="VEM10" s="410"/>
      <c r="VEN10" s="410"/>
      <c r="VEO10" s="410"/>
      <c r="VEP10" s="410"/>
      <c r="VEQ10" s="410"/>
      <c r="VER10" s="410"/>
      <c r="VES10" s="410"/>
      <c r="VET10" s="410"/>
      <c r="VEU10" s="410"/>
      <c r="VEV10" s="410"/>
      <c r="VEW10" s="410"/>
      <c r="VEX10" s="410"/>
      <c r="VEY10" s="410"/>
      <c r="VEZ10" s="410"/>
      <c r="VFA10" s="410"/>
      <c r="VFB10" s="410"/>
      <c r="VFC10" s="410"/>
      <c r="VFD10" s="410"/>
      <c r="VFE10" s="410"/>
      <c r="VFF10" s="410"/>
      <c r="VFG10" s="410"/>
      <c r="VFH10" s="410"/>
      <c r="VFI10" s="410"/>
      <c r="VFJ10" s="410"/>
      <c r="VFK10" s="410"/>
      <c r="VFL10" s="410"/>
      <c r="VFM10" s="410"/>
      <c r="VFN10" s="410"/>
      <c r="VFO10" s="410"/>
      <c r="VFP10" s="410"/>
      <c r="VFQ10" s="410"/>
      <c r="VFR10" s="410"/>
      <c r="VFS10" s="410"/>
      <c r="VFT10" s="410"/>
      <c r="VFU10" s="410"/>
      <c r="VFV10" s="410"/>
      <c r="VFW10" s="410"/>
      <c r="VFX10" s="410"/>
      <c r="VFY10" s="410"/>
      <c r="VFZ10" s="410"/>
      <c r="VGA10" s="410"/>
      <c r="VGB10" s="410"/>
      <c r="VGC10" s="410"/>
      <c r="VGD10" s="410"/>
      <c r="VGE10" s="410"/>
      <c r="VGF10" s="410"/>
      <c r="VGG10" s="410"/>
      <c r="VGH10" s="410"/>
      <c r="VGI10" s="410"/>
      <c r="VGJ10" s="410"/>
      <c r="VGK10" s="410"/>
      <c r="VGL10" s="410"/>
      <c r="VGM10" s="410"/>
      <c r="VGN10" s="410"/>
      <c r="VGO10" s="410"/>
      <c r="VGP10" s="410"/>
      <c r="VGQ10" s="410"/>
      <c r="VGR10" s="410"/>
      <c r="VGS10" s="410"/>
      <c r="VGT10" s="410"/>
      <c r="VGU10" s="410"/>
      <c r="VGV10" s="410"/>
      <c r="VGW10" s="410"/>
      <c r="VGX10" s="410"/>
      <c r="VGY10" s="410"/>
      <c r="VGZ10" s="410"/>
      <c r="VHA10" s="410"/>
      <c r="VHB10" s="410"/>
      <c r="VHC10" s="410"/>
      <c r="VHD10" s="410"/>
      <c r="VHE10" s="410"/>
      <c r="VHF10" s="410"/>
      <c r="VHG10" s="410"/>
      <c r="VHH10" s="410"/>
      <c r="VHI10" s="410"/>
      <c r="VHJ10" s="410"/>
      <c r="VHK10" s="410"/>
      <c r="VHL10" s="410"/>
      <c r="VHM10" s="410"/>
      <c r="VHN10" s="410"/>
      <c r="VHO10" s="410"/>
      <c r="VHP10" s="410"/>
      <c r="VHQ10" s="410"/>
      <c r="VHR10" s="410"/>
      <c r="VHS10" s="410"/>
      <c r="VHT10" s="410"/>
      <c r="VHU10" s="410"/>
      <c r="VHV10" s="410"/>
      <c r="VHW10" s="410"/>
      <c r="VHX10" s="410"/>
      <c r="VHY10" s="410"/>
      <c r="VHZ10" s="410"/>
      <c r="VIA10" s="410"/>
      <c r="VIB10" s="410"/>
      <c r="VIC10" s="410"/>
      <c r="VID10" s="410"/>
      <c r="VIE10" s="410"/>
      <c r="VIF10" s="410"/>
      <c r="VIG10" s="410"/>
      <c r="VIH10" s="410"/>
      <c r="VII10" s="410"/>
      <c r="VIJ10" s="410"/>
      <c r="VIK10" s="410"/>
      <c r="VIL10" s="410"/>
      <c r="VIM10" s="410"/>
      <c r="VIN10" s="410"/>
      <c r="VIO10" s="410"/>
      <c r="VIP10" s="410"/>
      <c r="VIQ10" s="410"/>
      <c r="VIR10" s="410"/>
      <c r="VIS10" s="410"/>
      <c r="VIT10" s="410"/>
      <c r="VIU10" s="410"/>
      <c r="VIV10" s="410"/>
      <c r="VIW10" s="410"/>
      <c r="VIX10" s="410"/>
      <c r="VIY10" s="410"/>
      <c r="VIZ10" s="410"/>
      <c r="VJA10" s="410"/>
      <c r="VJB10" s="410"/>
      <c r="VJC10" s="410"/>
      <c r="VJD10" s="410"/>
      <c r="VJE10" s="410"/>
      <c r="VJF10" s="410"/>
      <c r="VJG10" s="410"/>
      <c r="VJH10" s="410"/>
      <c r="VJI10" s="410"/>
      <c r="VJJ10" s="410"/>
      <c r="VJK10" s="410"/>
      <c r="VJL10" s="410"/>
      <c r="VJM10" s="410"/>
      <c r="VJN10" s="410"/>
      <c r="VJO10" s="410"/>
      <c r="VJP10" s="410"/>
      <c r="VJQ10" s="410"/>
      <c r="VJR10" s="410"/>
      <c r="VJS10" s="410"/>
      <c r="VJT10" s="410"/>
      <c r="VJU10" s="410"/>
      <c r="VJV10" s="410"/>
      <c r="VJW10" s="410"/>
      <c r="VJX10" s="410"/>
      <c r="VJY10" s="410"/>
      <c r="VJZ10" s="410"/>
      <c r="VKA10" s="410"/>
      <c r="VKB10" s="410"/>
      <c r="VKC10" s="410"/>
      <c r="VKD10" s="410"/>
      <c r="VKE10" s="410"/>
      <c r="VKF10" s="410"/>
      <c r="VKG10" s="410"/>
      <c r="VKH10" s="410"/>
      <c r="VKI10" s="410"/>
      <c r="VKJ10" s="410"/>
      <c r="VKK10" s="410"/>
      <c r="VKL10" s="410"/>
      <c r="VKM10" s="410"/>
      <c r="VKN10" s="410"/>
      <c r="VKO10" s="410"/>
      <c r="VKP10" s="410"/>
      <c r="VKQ10" s="410"/>
      <c r="VKR10" s="410"/>
      <c r="VKS10" s="410"/>
      <c r="VKT10" s="410"/>
      <c r="VKU10" s="410"/>
      <c r="VKV10" s="410"/>
      <c r="VKW10" s="410"/>
      <c r="VKX10" s="410"/>
      <c r="VKY10" s="410"/>
      <c r="VKZ10" s="410"/>
      <c r="VLA10" s="410"/>
      <c r="VLB10" s="410"/>
      <c r="VLC10" s="410"/>
      <c r="VLD10" s="410"/>
      <c r="VLE10" s="410"/>
      <c r="VLF10" s="410"/>
      <c r="VLG10" s="410"/>
      <c r="VLH10" s="410"/>
      <c r="VLI10" s="410"/>
      <c r="VLJ10" s="410"/>
      <c r="VLK10" s="410"/>
      <c r="VLL10" s="410"/>
      <c r="VLM10" s="410"/>
      <c r="VLN10" s="410"/>
      <c r="VLO10" s="410"/>
      <c r="VLP10" s="410"/>
      <c r="VLQ10" s="410"/>
      <c r="VLR10" s="410"/>
      <c r="VLS10" s="410"/>
      <c r="VLT10" s="410"/>
      <c r="VLU10" s="410"/>
      <c r="VLV10" s="410"/>
      <c r="VLW10" s="410"/>
      <c r="VLX10" s="410"/>
      <c r="VLY10" s="410"/>
      <c r="VLZ10" s="410"/>
      <c r="VMA10" s="410"/>
      <c r="VMB10" s="410"/>
      <c r="VMC10" s="410"/>
      <c r="VMD10" s="410"/>
      <c r="VME10" s="410"/>
      <c r="VMF10" s="410"/>
      <c r="VMG10" s="410"/>
      <c r="VMH10" s="410"/>
      <c r="VMI10" s="410"/>
      <c r="VMJ10" s="410"/>
      <c r="VMK10" s="410"/>
      <c r="VML10" s="410"/>
      <c r="VMM10" s="410"/>
      <c r="VMN10" s="410"/>
      <c r="VMO10" s="410"/>
      <c r="VMP10" s="410"/>
      <c r="VMQ10" s="410"/>
      <c r="VMR10" s="410"/>
      <c r="VMS10" s="410"/>
      <c r="VMT10" s="410"/>
      <c r="VMU10" s="410"/>
      <c r="VMV10" s="410"/>
      <c r="VMW10" s="410"/>
      <c r="VMX10" s="410"/>
      <c r="VMY10" s="410"/>
      <c r="VMZ10" s="410"/>
      <c r="VNA10" s="410"/>
      <c r="VNB10" s="410"/>
      <c r="VNC10" s="410"/>
      <c r="VND10" s="410"/>
      <c r="VNE10" s="410"/>
      <c r="VNF10" s="410"/>
      <c r="VNG10" s="410"/>
      <c r="VNH10" s="410"/>
      <c r="VNI10" s="410"/>
      <c r="VNJ10" s="410"/>
      <c r="VNK10" s="410"/>
      <c r="VNL10" s="410"/>
      <c r="VNM10" s="410"/>
      <c r="VNN10" s="410"/>
      <c r="VNO10" s="410"/>
      <c r="VNP10" s="410"/>
      <c r="VNQ10" s="410"/>
      <c r="VNR10" s="410"/>
      <c r="VNS10" s="410"/>
      <c r="VNT10" s="410"/>
      <c r="VNU10" s="410"/>
      <c r="VNV10" s="410"/>
      <c r="VNW10" s="410"/>
      <c r="VNX10" s="410"/>
      <c r="VNY10" s="410"/>
      <c r="VNZ10" s="410"/>
      <c r="VOA10" s="410"/>
      <c r="VOB10" s="410"/>
      <c r="VOC10" s="410"/>
      <c r="VOD10" s="410"/>
      <c r="VOE10" s="410"/>
      <c r="VOF10" s="410"/>
      <c r="VOG10" s="410"/>
      <c r="VOH10" s="410"/>
      <c r="VOI10" s="410"/>
      <c r="VOJ10" s="410"/>
      <c r="VOK10" s="410"/>
      <c r="VOL10" s="410"/>
      <c r="VOM10" s="410"/>
      <c r="VON10" s="410"/>
      <c r="VOO10" s="410"/>
      <c r="VOP10" s="410"/>
      <c r="VOQ10" s="410"/>
      <c r="VOR10" s="410"/>
      <c r="VOS10" s="410"/>
      <c r="VOT10" s="410"/>
      <c r="VOU10" s="410"/>
      <c r="VOV10" s="410"/>
      <c r="VOW10" s="410"/>
      <c r="VOX10" s="410"/>
      <c r="VOY10" s="410"/>
      <c r="VOZ10" s="410"/>
      <c r="VPA10" s="410"/>
      <c r="VPB10" s="410"/>
      <c r="VPC10" s="410"/>
      <c r="VPD10" s="410"/>
      <c r="VPE10" s="410"/>
      <c r="VPF10" s="410"/>
      <c r="VPG10" s="410"/>
      <c r="VPH10" s="410"/>
      <c r="VPI10" s="410"/>
      <c r="VPJ10" s="410"/>
      <c r="VPK10" s="410"/>
      <c r="VPL10" s="410"/>
      <c r="VPM10" s="410"/>
      <c r="VPN10" s="410"/>
      <c r="VPO10" s="410"/>
      <c r="VPP10" s="410"/>
      <c r="VPQ10" s="410"/>
      <c r="VPR10" s="410"/>
      <c r="VPS10" s="410"/>
      <c r="VPT10" s="410"/>
      <c r="VPU10" s="410"/>
      <c r="VPV10" s="410"/>
      <c r="VPW10" s="410"/>
      <c r="VPX10" s="410"/>
      <c r="VPY10" s="410"/>
      <c r="VPZ10" s="410"/>
      <c r="VQA10" s="410"/>
      <c r="VQB10" s="410"/>
      <c r="VQC10" s="410"/>
      <c r="VQD10" s="410"/>
      <c r="VQE10" s="410"/>
      <c r="VQF10" s="410"/>
      <c r="VQG10" s="410"/>
      <c r="VQH10" s="410"/>
      <c r="VQI10" s="410"/>
      <c r="VQJ10" s="410"/>
      <c r="VQK10" s="410"/>
      <c r="VQL10" s="410"/>
      <c r="VQM10" s="410"/>
      <c r="VQN10" s="410"/>
      <c r="VQO10" s="410"/>
      <c r="VQP10" s="410"/>
      <c r="VQQ10" s="410"/>
      <c r="VQR10" s="410"/>
      <c r="VQS10" s="410"/>
      <c r="VQT10" s="410"/>
      <c r="VQU10" s="410"/>
      <c r="VQV10" s="410"/>
      <c r="VQW10" s="410"/>
      <c r="VQX10" s="410"/>
      <c r="VQY10" s="410"/>
      <c r="VQZ10" s="410"/>
      <c r="VRA10" s="410"/>
      <c r="VRB10" s="410"/>
      <c r="VRC10" s="410"/>
      <c r="VRD10" s="410"/>
      <c r="VRE10" s="410"/>
      <c r="VRF10" s="410"/>
      <c r="VRG10" s="410"/>
      <c r="VRH10" s="410"/>
      <c r="VRI10" s="410"/>
      <c r="VRJ10" s="410"/>
      <c r="VRK10" s="410"/>
      <c r="VRL10" s="410"/>
      <c r="VRM10" s="410"/>
      <c r="VRN10" s="410"/>
      <c r="VRO10" s="410"/>
      <c r="VRP10" s="410"/>
      <c r="VRQ10" s="410"/>
      <c r="VRR10" s="410"/>
      <c r="VRS10" s="410"/>
      <c r="VRT10" s="410"/>
      <c r="VRU10" s="410"/>
      <c r="VRV10" s="410"/>
      <c r="VRW10" s="410"/>
      <c r="VRX10" s="410"/>
      <c r="VRY10" s="410"/>
      <c r="VRZ10" s="410"/>
      <c r="VSA10" s="410"/>
      <c r="VSB10" s="410"/>
      <c r="VSC10" s="410"/>
      <c r="VSD10" s="410"/>
      <c r="VSE10" s="410"/>
      <c r="VSF10" s="410"/>
      <c r="VSG10" s="410"/>
      <c r="VSH10" s="410"/>
      <c r="VSI10" s="410"/>
      <c r="VSJ10" s="410"/>
      <c r="VSK10" s="410"/>
      <c r="VSL10" s="410"/>
      <c r="VSM10" s="410"/>
      <c r="VSN10" s="410"/>
      <c r="VSO10" s="410"/>
      <c r="VSP10" s="410"/>
      <c r="VSQ10" s="410"/>
      <c r="VSR10" s="410"/>
      <c r="VSS10" s="410"/>
      <c r="VST10" s="410"/>
      <c r="VSU10" s="410"/>
      <c r="VSV10" s="410"/>
      <c r="VSW10" s="410"/>
      <c r="VSX10" s="410"/>
      <c r="VSY10" s="410"/>
      <c r="VSZ10" s="410"/>
      <c r="VTA10" s="410"/>
      <c r="VTB10" s="410"/>
      <c r="VTC10" s="410"/>
      <c r="VTD10" s="410"/>
      <c r="VTE10" s="410"/>
      <c r="VTF10" s="410"/>
      <c r="VTG10" s="410"/>
      <c r="VTH10" s="410"/>
      <c r="VTI10" s="410"/>
      <c r="VTJ10" s="410"/>
      <c r="VTK10" s="410"/>
      <c r="VTL10" s="410"/>
      <c r="VTM10" s="410"/>
      <c r="VTN10" s="410"/>
      <c r="VTO10" s="410"/>
      <c r="VTP10" s="410"/>
      <c r="VTQ10" s="410"/>
      <c r="VTR10" s="410"/>
      <c r="VTS10" s="410"/>
      <c r="VTT10" s="410"/>
      <c r="VTU10" s="410"/>
      <c r="VTV10" s="410"/>
      <c r="VTW10" s="410"/>
      <c r="VTX10" s="410"/>
      <c r="VTY10" s="410"/>
      <c r="VTZ10" s="410"/>
      <c r="VUA10" s="410"/>
      <c r="VUB10" s="410"/>
      <c r="VUC10" s="410"/>
      <c r="VUD10" s="410"/>
      <c r="VUE10" s="410"/>
      <c r="VUF10" s="410"/>
      <c r="VUG10" s="410"/>
      <c r="VUH10" s="410"/>
      <c r="VUI10" s="410"/>
      <c r="VUJ10" s="410"/>
      <c r="VUK10" s="410"/>
      <c r="VUL10" s="410"/>
      <c r="VUM10" s="410"/>
      <c r="VUN10" s="410"/>
      <c r="VUO10" s="410"/>
      <c r="VUP10" s="410"/>
      <c r="VUQ10" s="410"/>
      <c r="VUR10" s="410"/>
      <c r="VUS10" s="410"/>
      <c r="VUT10" s="410"/>
      <c r="VUU10" s="410"/>
      <c r="VUV10" s="410"/>
      <c r="VUW10" s="410"/>
      <c r="VUX10" s="410"/>
      <c r="VUY10" s="410"/>
      <c r="VUZ10" s="410"/>
      <c r="VVA10" s="410"/>
      <c r="VVB10" s="410"/>
      <c r="VVC10" s="410"/>
      <c r="VVD10" s="410"/>
      <c r="VVE10" s="410"/>
      <c r="VVF10" s="410"/>
      <c r="VVG10" s="410"/>
      <c r="VVH10" s="410"/>
      <c r="VVI10" s="410"/>
      <c r="VVJ10" s="410"/>
      <c r="VVK10" s="410"/>
      <c r="VVL10" s="410"/>
      <c r="VVM10" s="410"/>
      <c r="VVN10" s="410"/>
      <c r="VVO10" s="410"/>
      <c r="VVP10" s="410"/>
      <c r="VVQ10" s="410"/>
      <c r="VVR10" s="410"/>
      <c r="VVS10" s="410"/>
      <c r="VVT10" s="410"/>
      <c r="VVU10" s="410"/>
      <c r="VVV10" s="410"/>
      <c r="VVW10" s="410"/>
      <c r="VVX10" s="410"/>
      <c r="VVY10" s="410"/>
      <c r="VVZ10" s="410"/>
      <c r="VWA10" s="410"/>
      <c r="VWB10" s="410"/>
      <c r="VWC10" s="410"/>
      <c r="VWD10" s="410"/>
      <c r="VWE10" s="410"/>
      <c r="VWF10" s="410"/>
      <c r="VWG10" s="410"/>
      <c r="VWH10" s="410"/>
      <c r="VWI10" s="410"/>
      <c r="VWJ10" s="410"/>
      <c r="VWK10" s="410"/>
      <c r="VWL10" s="410"/>
      <c r="VWM10" s="410"/>
      <c r="VWN10" s="410"/>
      <c r="VWO10" s="410"/>
      <c r="VWP10" s="410"/>
      <c r="VWQ10" s="410"/>
      <c r="VWR10" s="410"/>
      <c r="VWS10" s="410"/>
      <c r="VWT10" s="410"/>
      <c r="VWU10" s="410"/>
      <c r="VWV10" s="410"/>
      <c r="VWW10" s="410"/>
      <c r="VWX10" s="410"/>
      <c r="VWY10" s="410"/>
      <c r="VWZ10" s="410"/>
      <c r="VXA10" s="410"/>
      <c r="VXB10" s="410"/>
      <c r="VXC10" s="410"/>
      <c r="VXD10" s="410"/>
      <c r="VXE10" s="410"/>
      <c r="VXF10" s="410"/>
      <c r="VXG10" s="410"/>
      <c r="VXH10" s="410"/>
      <c r="VXI10" s="410"/>
      <c r="VXJ10" s="410"/>
      <c r="VXK10" s="410"/>
      <c r="VXL10" s="410"/>
      <c r="VXM10" s="410"/>
      <c r="VXN10" s="410"/>
      <c r="VXO10" s="410"/>
      <c r="VXP10" s="410"/>
      <c r="VXQ10" s="410"/>
      <c r="VXR10" s="410"/>
      <c r="VXS10" s="410"/>
      <c r="VXT10" s="410"/>
      <c r="VXU10" s="410"/>
      <c r="VXV10" s="410"/>
      <c r="VXW10" s="410"/>
      <c r="VXX10" s="410"/>
      <c r="VXY10" s="410"/>
      <c r="VXZ10" s="410"/>
      <c r="VYA10" s="410"/>
      <c r="VYB10" s="410"/>
      <c r="VYC10" s="410"/>
      <c r="VYD10" s="410"/>
      <c r="VYE10" s="410"/>
      <c r="VYF10" s="410"/>
      <c r="VYG10" s="410"/>
      <c r="VYH10" s="410"/>
      <c r="VYI10" s="410"/>
      <c r="VYJ10" s="410"/>
      <c r="VYK10" s="410"/>
      <c r="VYL10" s="410"/>
      <c r="VYM10" s="410"/>
      <c r="VYN10" s="410"/>
      <c r="VYO10" s="410"/>
      <c r="VYP10" s="410"/>
      <c r="VYQ10" s="410"/>
      <c r="VYR10" s="410"/>
      <c r="VYS10" s="410"/>
      <c r="VYT10" s="410"/>
      <c r="VYU10" s="410"/>
      <c r="VYV10" s="410"/>
      <c r="VYW10" s="410"/>
      <c r="VYX10" s="410"/>
      <c r="VYY10" s="410"/>
      <c r="VYZ10" s="410"/>
      <c r="VZA10" s="410"/>
      <c r="VZB10" s="410"/>
      <c r="VZC10" s="410"/>
      <c r="VZD10" s="410"/>
      <c r="VZE10" s="410"/>
      <c r="VZF10" s="410"/>
      <c r="VZG10" s="410"/>
      <c r="VZH10" s="410"/>
      <c r="VZI10" s="410"/>
      <c r="VZJ10" s="410"/>
      <c r="VZK10" s="410"/>
      <c r="VZL10" s="410"/>
      <c r="VZM10" s="410"/>
      <c r="VZN10" s="410"/>
      <c r="VZO10" s="410"/>
      <c r="VZP10" s="410"/>
      <c r="VZQ10" s="410"/>
      <c r="VZR10" s="410"/>
      <c r="VZS10" s="410"/>
      <c r="VZT10" s="410"/>
      <c r="VZU10" s="410"/>
      <c r="VZV10" s="410"/>
      <c r="VZW10" s="410"/>
      <c r="VZX10" s="410"/>
      <c r="VZY10" s="410"/>
      <c r="VZZ10" s="410"/>
      <c r="WAA10" s="410"/>
      <c r="WAB10" s="410"/>
      <c r="WAC10" s="410"/>
      <c r="WAD10" s="410"/>
      <c r="WAE10" s="410"/>
      <c r="WAF10" s="410"/>
      <c r="WAG10" s="410"/>
      <c r="WAH10" s="410"/>
      <c r="WAI10" s="410"/>
      <c r="WAJ10" s="410"/>
      <c r="WAK10" s="410"/>
      <c r="WAL10" s="410"/>
      <c r="WAM10" s="410"/>
      <c r="WAN10" s="410"/>
      <c r="WAO10" s="410"/>
      <c r="WAP10" s="410"/>
      <c r="WAQ10" s="410"/>
      <c r="WAR10" s="410"/>
      <c r="WAS10" s="410"/>
      <c r="WAT10" s="410"/>
      <c r="WAU10" s="410"/>
      <c r="WAV10" s="410"/>
      <c r="WAW10" s="410"/>
      <c r="WAX10" s="410"/>
      <c r="WAY10" s="410"/>
      <c r="WAZ10" s="410"/>
      <c r="WBA10" s="410"/>
      <c r="WBB10" s="410"/>
      <c r="WBC10" s="410"/>
      <c r="WBD10" s="410"/>
      <c r="WBE10" s="410"/>
      <c r="WBF10" s="410"/>
      <c r="WBG10" s="410"/>
      <c r="WBH10" s="410"/>
      <c r="WBI10" s="410"/>
      <c r="WBJ10" s="410"/>
      <c r="WBK10" s="410"/>
      <c r="WBL10" s="410"/>
      <c r="WBM10" s="410"/>
      <c r="WBN10" s="410"/>
      <c r="WBO10" s="410"/>
      <c r="WBP10" s="410"/>
      <c r="WBQ10" s="410"/>
      <c r="WBR10" s="410"/>
      <c r="WBS10" s="410"/>
      <c r="WBT10" s="410"/>
      <c r="WBU10" s="410"/>
      <c r="WBV10" s="410"/>
      <c r="WBW10" s="410"/>
      <c r="WBX10" s="410"/>
      <c r="WBY10" s="410"/>
      <c r="WBZ10" s="410"/>
      <c r="WCA10" s="410"/>
      <c r="WCB10" s="410"/>
      <c r="WCC10" s="410"/>
      <c r="WCD10" s="410"/>
      <c r="WCE10" s="410"/>
      <c r="WCF10" s="410"/>
      <c r="WCG10" s="410"/>
      <c r="WCH10" s="410"/>
      <c r="WCI10" s="410"/>
      <c r="WCJ10" s="410"/>
      <c r="WCK10" s="410"/>
      <c r="WCL10" s="410"/>
      <c r="WCM10" s="410"/>
      <c r="WCN10" s="410"/>
      <c r="WCO10" s="410"/>
      <c r="WCP10" s="410"/>
      <c r="WCQ10" s="410"/>
      <c r="WCR10" s="410"/>
      <c r="WCS10" s="410"/>
      <c r="WCT10" s="410"/>
      <c r="WCU10" s="410"/>
      <c r="WCV10" s="410"/>
      <c r="WCW10" s="410"/>
      <c r="WCX10" s="410"/>
      <c r="WCY10" s="410"/>
      <c r="WCZ10" s="410"/>
      <c r="WDA10" s="410"/>
      <c r="WDB10" s="410"/>
      <c r="WDC10" s="410"/>
      <c r="WDD10" s="410"/>
      <c r="WDE10" s="410"/>
      <c r="WDF10" s="410"/>
      <c r="WDG10" s="410"/>
      <c r="WDH10" s="410"/>
      <c r="WDI10" s="410"/>
      <c r="WDJ10" s="410"/>
      <c r="WDK10" s="410"/>
      <c r="WDL10" s="410"/>
      <c r="WDM10" s="410"/>
      <c r="WDN10" s="410"/>
      <c r="WDO10" s="410"/>
      <c r="WDP10" s="410"/>
      <c r="WDQ10" s="410"/>
      <c r="WDR10" s="410"/>
      <c r="WDS10" s="410"/>
      <c r="WDT10" s="410"/>
      <c r="WDU10" s="410"/>
      <c r="WDV10" s="410"/>
      <c r="WDW10" s="410"/>
      <c r="WDX10" s="410"/>
      <c r="WDY10" s="410"/>
      <c r="WDZ10" s="410"/>
      <c r="WEA10" s="410"/>
      <c r="WEB10" s="410"/>
      <c r="WEC10" s="410"/>
      <c r="WED10" s="410"/>
      <c r="WEE10" s="410"/>
      <c r="WEF10" s="410"/>
      <c r="WEG10" s="410"/>
      <c r="WEH10" s="410"/>
      <c r="WEI10" s="410"/>
      <c r="WEJ10" s="410"/>
      <c r="WEK10" s="410"/>
      <c r="WEL10" s="410"/>
      <c r="WEM10" s="410"/>
      <c r="WEN10" s="410"/>
      <c r="WEO10" s="410"/>
      <c r="WEP10" s="410"/>
      <c r="WEQ10" s="410"/>
      <c r="WER10" s="410"/>
      <c r="WES10" s="410"/>
      <c r="WET10" s="410"/>
      <c r="WEU10" s="410"/>
      <c r="WEV10" s="410"/>
      <c r="WEW10" s="410"/>
      <c r="WEX10" s="410"/>
      <c r="WEY10" s="410"/>
      <c r="WEZ10" s="410"/>
      <c r="WFA10" s="410"/>
      <c r="WFB10" s="410"/>
      <c r="WFC10" s="410"/>
      <c r="WFD10" s="410"/>
      <c r="WFE10" s="410"/>
      <c r="WFF10" s="410"/>
      <c r="WFG10" s="410"/>
      <c r="WFH10" s="410"/>
      <c r="WFI10" s="410"/>
      <c r="WFJ10" s="410"/>
      <c r="WFK10" s="410"/>
      <c r="WFL10" s="410"/>
      <c r="WFM10" s="410"/>
      <c r="WFN10" s="410"/>
      <c r="WFO10" s="410"/>
      <c r="WFP10" s="410"/>
      <c r="WFQ10" s="410"/>
      <c r="WFR10" s="410"/>
      <c r="WFS10" s="410"/>
      <c r="WFT10" s="410"/>
      <c r="WFU10" s="410"/>
      <c r="WFV10" s="410"/>
      <c r="WFW10" s="410"/>
      <c r="WFX10" s="410"/>
      <c r="WFY10" s="410"/>
      <c r="WFZ10" s="410"/>
      <c r="WGA10" s="410"/>
      <c r="WGB10" s="410"/>
      <c r="WGC10" s="410"/>
      <c r="WGD10" s="410"/>
      <c r="WGE10" s="410"/>
      <c r="WGF10" s="410"/>
      <c r="WGG10" s="410"/>
      <c r="WGH10" s="410"/>
      <c r="WGI10" s="410"/>
      <c r="WGJ10" s="410"/>
      <c r="WGK10" s="410"/>
      <c r="WGL10" s="410"/>
      <c r="WGM10" s="410"/>
      <c r="WGN10" s="410"/>
      <c r="WGO10" s="410"/>
      <c r="WGP10" s="410"/>
      <c r="WGQ10" s="410"/>
      <c r="WGR10" s="410"/>
      <c r="WGS10" s="410"/>
      <c r="WGT10" s="410"/>
      <c r="WGU10" s="410"/>
      <c r="WGV10" s="410"/>
      <c r="WGW10" s="410"/>
      <c r="WGX10" s="410"/>
      <c r="WGY10" s="410"/>
      <c r="WGZ10" s="410"/>
      <c r="WHA10" s="410"/>
      <c r="WHB10" s="410"/>
      <c r="WHC10" s="410"/>
      <c r="WHD10" s="410"/>
      <c r="WHE10" s="410"/>
      <c r="WHF10" s="410"/>
      <c r="WHG10" s="410"/>
      <c r="WHH10" s="410"/>
      <c r="WHI10" s="410"/>
      <c r="WHJ10" s="410"/>
      <c r="WHK10" s="410"/>
      <c r="WHL10" s="410"/>
      <c r="WHM10" s="410"/>
      <c r="WHN10" s="410"/>
      <c r="WHO10" s="410"/>
      <c r="WHP10" s="410"/>
      <c r="WHQ10" s="410"/>
      <c r="WHR10" s="410"/>
      <c r="WHS10" s="410"/>
      <c r="WHT10" s="410"/>
      <c r="WHU10" s="410"/>
      <c r="WHV10" s="410"/>
      <c r="WHW10" s="410"/>
      <c r="WHX10" s="410"/>
      <c r="WHY10" s="410"/>
      <c r="WHZ10" s="410"/>
      <c r="WIA10" s="410"/>
      <c r="WIB10" s="410"/>
      <c r="WIC10" s="410"/>
      <c r="WID10" s="410"/>
      <c r="WIE10" s="410"/>
      <c r="WIF10" s="410"/>
      <c r="WIG10" s="410"/>
      <c r="WIH10" s="410"/>
      <c r="WII10" s="410"/>
      <c r="WIJ10" s="410"/>
      <c r="WIK10" s="410"/>
      <c r="WIL10" s="410"/>
      <c r="WIM10" s="410"/>
      <c r="WIN10" s="410"/>
      <c r="WIO10" s="410"/>
      <c r="WIP10" s="410"/>
      <c r="WIQ10" s="410"/>
      <c r="WIR10" s="410"/>
      <c r="WIS10" s="410"/>
      <c r="WIT10" s="410"/>
      <c r="WIU10" s="410"/>
      <c r="WIV10" s="410"/>
      <c r="WIW10" s="410"/>
      <c r="WIX10" s="410"/>
      <c r="WIY10" s="410"/>
      <c r="WIZ10" s="410"/>
      <c r="WJA10" s="410"/>
      <c r="WJB10" s="410"/>
      <c r="WJC10" s="410"/>
      <c r="WJD10" s="410"/>
      <c r="WJE10" s="410"/>
      <c r="WJF10" s="410"/>
      <c r="WJG10" s="410"/>
      <c r="WJH10" s="410"/>
      <c r="WJI10" s="410"/>
      <c r="WJJ10" s="410"/>
      <c r="WJK10" s="410"/>
      <c r="WJL10" s="410"/>
      <c r="WJM10" s="410"/>
      <c r="WJN10" s="410"/>
      <c r="WJO10" s="410"/>
      <c r="WJP10" s="410"/>
      <c r="WJQ10" s="410"/>
      <c r="WJR10" s="410"/>
      <c r="WJS10" s="410"/>
      <c r="WJT10" s="410"/>
      <c r="WJU10" s="410"/>
      <c r="WJV10" s="410"/>
      <c r="WJW10" s="410"/>
      <c r="WJX10" s="410"/>
      <c r="WJY10" s="410"/>
      <c r="WJZ10" s="410"/>
      <c r="WKA10" s="410"/>
      <c r="WKB10" s="410"/>
      <c r="WKC10" s="410"/>
      <c r="WKD10" s="410"/>
      <c r="WKE10" s="410"/>
      <c r="WKF10" s="410"/>
      <c r="WKG10" s="410"/>
      <c r="WKH10" s="410"/>
      <c r="WKI10" s="410"/>
      <c r="WKJ10" s="410"/>
      <c r="WKK10" s="410"/>
      <c r="WKL10" s="410"/>
      <c r="WKM10" s="410"/>
      <c r="WKN10" s="410"/>
      <c r="WKO10" s="410"/>
      <c r="WKP10" s="410"/>
      <c r="WKQ10" s="410"/>
      <c r="WKR10" s="410"/>
      <c r="WKS10" s="410"/>
      <c r="WKT10" s="410"/>
      <c r="WKU10" s="410"/>
      <c r="WKV10" s="410"/>
      <c r="WKW10" s="410"/>
      <c r="WKX10" s="410"/>
      <c r="WKY10" s="410"/>
      <c r="WKZ10" s="410"/>
      <c r="WLA10" s="410"/>
      <c r="WLB10" s="410"/>
      <c r="WLC10" s="410"/>
      <c r="WLD10" s="410"/>
      <c r="WLE10" s="410"/>
      <c r="WLF10" s="410"/>
      <c r="WLG10" s="410"/>
      <c r="WLH10" s="410"/>
      <c r="WLI10" s="410"/>
      <c r="WLJ10" s="410"/>
      <c r="WLK10" s="410"/>
      <c r="WLL10" s="410"/>
      <c r="WLM10" s="410"/>
      <c r="WLN10" s="410"/>
      <c r="WLO10" s="410"/>
      <c r="WLP10" s="410"/>
      <c r="WLQ10" s="410"/>
      <c r="WLR10" s="410"/>
      <c r="WLS10" s="410"/>
      <c r="WLT10" s="410"/>
      <c r="WLU10" s="410"/>
      <c r="WLV10" s="410"/>
      <c r="WLW10" s="410"/>
      <c r="WLX10" s="410"/>
      <c r="WLY10" s="410"/>
      <c r="WLZ10" s="410"/>
      <c r="WMA10" s="410"/>
      <c r="WMB10" s="410"/>
      <c r="WMC10" s="410"/>
      <c r="WMD10" s="410"/>
      <c r="WME10" s="410"/>
      <c r="WMF10" s="410"/>
      <c r="WMG10" s="410"/>
      <c r="WMH10" s="410"/>
      <c r="WMI10" s="410"/>
      <c r="WMJ10" s="410"/>
      <c r="WMK10" s="410"/>
      <c r="WML10" s="410"/>
      <c r="WMM10" s="410"/>
      <c r="WMN10" s="410"/>
      <c r="WMO10" s="410"/>
      <c r="WMP10" s="410"/>
      <c r="WMQ10" s="410"/>
      <c r="WMR10" s="410"/>
      <c r="WMS10" s="410"/>
      <c r="WMT10" s="410"/>
      <c r="WMU10" s="410"/>
      <c r="WMV10" s="410"/>
      <c r="WMW10" s="410"/>
      <c r="WMX10" s="410"/>
      <c r="WMY10" s="410"/>
      <c r="WMZ10" s="410"/>
      <c r="WNA10" s="410"/>
      <c r="WNB10" s="410"/>
      <c r="WNC10" s="410"/>
      <c r="WND10" s="410"/>
      <c r="WNE10" s="410"/>
      <c r="WNF10" s="410"/>
      <c r="WNG10" s="410"/>
      <c r="WNH10" s="410"/>
      <c r="WNI10" s="410"/>
      <c r="WNJ10" s="410"/>
      <c r="WNK10" s="410"/>
      <c r="WNL10" s="410"/>
      <c r="WNM10" s="410"/>
      <c r="WNN10" s="410"/>
      <c r="WNO10" s="410"/>
      <c r="WNP10" s="410"/>
      <c r="WNQ10" s="410"/>
      <c r="WNR10" s="410"/>
      <c r="WNS10" s="410"/>
      <c r="WNT10" s="410"/>
      <c r="WNU10" s="410"/>
      <c r="WNV10" s="410"/>
      <c r="WNW10" s="410"/>
      <c r="WNX10" s="410"/>
      <c r="WNY10" s="410"/>
      <c r="WNZ10" s="410"/>
      <c r="WOA10" s="410"/>
      <c r="WOB10" s="410"/>
      <c r="WOC10" s="410"/>
      <c r="WOD10" s="410"/>
      <c r="WOE10" s="410"/>
      <c r="WOF10" s="410"/>
      <c r="WOG10" s="410"/>
      <c r="WOH10" s="410"/>
      <c r="WOI10" s="410"/>
      <c r="WOJ10" s="410"/>
      <c r="WOK10" s="410"/>
      <c r="WOL10" s="410"/>
      <c r="WOM10" s="410"/>
      <c r="WON10" s="410"/>
      <c r="WOO10" s="410"/>
      <c r="WOP10" s="410"/>
      <c r="WOQ10" s="410"/>
      <c r="WOR10" s="410"/>
      <c r="WOS10" s="410"/>
      <c r="WOT10" s="410"/>
      <c r="WOU10" s="410"/>
      <c r="WOV10" s="410"/>
      <c r="WOW10" s="410"/>
      <c r="WOX10" s="410"/>
      <c r="WOY10" s="410"/>
      <c r="WOZ10" s="410"/>
      <c r="WPA10" s="410"/>
      <c r="WPB10" s="410"/>
      <c r="WPC10" s="410"/>
      <c r="WPD10" s="410"/>
      <c r="WPE10" s="410"/>
      <c r="WPF10" s="410"/>
      <c r="WPG10" s="410"/>
      <c r="WPH10" s="410"/>
      <c r="WPI10" s="410"/>
      <c r="WPJ10" s="410"/>
      <c r="WPK10" s="410"/>
      <c r="WPL10" s="410"/>
      <c r="WPM10" s="410"/>
      <c r="WPN10" s="410"/>
      <c r="WPO10" s="410"/>
      <c r="WPP10" s="410"/>
      <c r="WPQ10" s="410"/>
      <c r="WPR10" s="410"/>
      <c r="WPS10" s="410"/>
      <c r="WPT10" s="410"/>
      <c r="WPU10" s="410"/>
      <c r="WPV10" s="410"/>
      <c r="WPW10" s="410"/>
      <c r="WPX10" s="410"/>
      <c r="WPY10" s="410"/>
      <c r="WPZ10" s="410"/>
      <c r="WQA10" s="410"/>
      <c r="WQB10" s="410"/>
      <c r="WQC10" s="410"/>
      <c r="WQD10" s="410"/>
      <c r="WQE10" s="410"/>
      <c r="WQF10" s="410"/>
      <c r="WQG10" s="410"/>
      <c r="WQH10" s="410"/>
      <c r="WQI10" s="410"/>
      <c r="WQJ10" s="410"/>
      <c r="WQK10" s="410"/>
      <c r="WQL10" s="410"/>
      <c r="WQM10" s="410"/>
      <c r="WQN10" s="410"/>
      <c r="WQO10" s="410"/>
      <c r="WQP10" s="410"/>
      <c r="WQQ10" s="410"/>
      <c r="WQR10" s="410"/>
      <c r="WQS10" s="410"/>
      <c r="WQT10" s="410"/>
      <c r="WQU10" s="410"/>
      <c r="WQV10" s="410"/>
      <c r="WQW10" s="410"/>
      <c r="WQX10" s="410"/>
      <c r="WQY10" s="410"/>
      <c r="WQZ10" s="410"/>
      <c r="WRA10" s="410"/>
      <c r="WRB10" s="410"/>
      <c r="WRC10" s="410"/>
      <c r="WRD10" s="410"/>
      <c r="WRE10" s="410"/>
      <c r="WRF10" s="410"/>
      <c r="WRG10" s="410"/>
      <c r="WRH10" s="410"/>
      <c r="WRI10" s="410"/>
      <c r="WRJ10" s="410"/>
      <c r="WRK10" s="410"/>
      <c r="WRL10" s="410"/>
      <c r="WRM10" s="410"/>
      <c r="WRN10" s="410"/>
      <c r="WRO10" s="410"/>
      <c r="WRP10" s="410"/>
      <c r="WRQ10" s="410"/>
      <c r="WRR10" s="410"/>
      <c r="WRS10" s="410"/>
      <c r="WRT10" s="410"/>
      <c r="WRU10" s="410"/>
      <c r="WRV10" s="410"/>
      <c r="WRW10" s="410"/>
      <c r="WRX10" s="410"/>
      <c r="WRY10" s="410"/>
      <c r="WRZ10" s="410"/>
      <c r="WSA10" s="410"/>
      <c r="WSB10" s="410"/>
      <c r="WSC10" s="410"/>
      <c r="WSD10" s="410"/>
      <c r="WSE10" s="410"/>
      <c r="WSF10" s="410"/>
      <c r="WSG10" s="410"/>
      <c r="WSH10" s="410"/>
      <c r="WSI10" s="410"/>
      <c r="WSJ10" s="410"/>
      <c r="WSK10" s="410"/>
      <c r="WSL10" s="410"/>
      <c r="WSM10" s="410"/>
      <c r="WSN10" s="410"/>
      <c r="WSO10" s="410"/>
      <c r="WSP10" s="410"/>
      <c r="WSQ10" s="410"/>
      <c r="WSR10" s="410"/>
      <c r="WSS10" s="410"/>
      <c r="WST10" s="410"/>
      <c r="WSU10" s="410"/>
      <c r="WSV10" s="410"/>
      <c r="WSW10" s="410"/>
      <c r="WSX10" s="410"/>
      <c r="WSY10" s="410"/>
      <c r="WSZ10" s="410"/>
      <c r="WTA10" s="410"/>
      <c r="WTB10" s="410"/>
      <c r="WTC10" s="410"/>
      <c r="WTD10" s="410"/>
      <c r="WTE10" s="410"/>
      <c r="WTF10" s="410"/>
      <c r="WTG10" s="410"/>
      <c r="WTH10" s="410"/>
      <c r="WTI10" s="410"/>
      <c r="WTJ10" s="410"/>
      <c r="WTK10" s="410"/>
      <c r="WTL10" s="410"/>
      <c r="WTM10" s="410"/>
      <c r="WTN10" s="410"/>
      <c r="WTO10" s="410"/>
      <c r="WTP10" s="410"/>
      <c r="WTQ10" s="410"/>
      <c r="WTR10" s="410"/>
      <c r="WTS10" s="410"/>
      <c r="WTT10" s="410"/>
      <c r="WTU10" s="410"/>
      <c r="WTV10" s="410"/>
      <c r="WTW10" s="410"/>
      <c r="WTX10" s="410"/>
      <c r="WTY10" s="410"/>
      <c r="WTZ10" s="410"/>
      <c r="WUA10" s="410"/>
      <c r="WUB10" s="410"/>
      <c r="WUC10" s="410"/>
      <c r="WUD10" s="410"/>
      <c r="WUE10" s="410"/>
      <c r="WUF10" s="410"/>
      <c r="WUG10" s="410"/>
      <c r="WUH10" s="410"/>
      <c r="WUI10" s="410"/>
      <c r="WUJ10" s="410"/>
      <c r="WUK10" s="410"/>
      <c r="WUL10" s="410"/>
      <c r="WUM10" s="410"/>
      <c r="WUN10" s="410"/>
      <c r="WUO10" s="410"/>
      <c r="WUP10" s="410"/>
      <c r="WUQ10" s="410"/>
      <c r="WUR10" s="410"/>
      <c r="WUS10" s="410"/>
      <c r="WUT10" s="410"/>
      <c r="WUU10" s="410"/>
      <c r="WUV10" s="410"/>
      <c r="WUW10" s="410"/>
      <c r="WUX10" s="410"/>
      <c r="WUY10" s="410"/>
      <c r="WUZ10" s="410"/>
      <c r="WVA10" s="410"/>
      <c r="WVB10" s="410"/>
      <c r="WVC10" s="410"/>
      <c r="WVD10" s="410"/>
      <c r="WVE10" s="410"/>
      <c r="WVF10" s="410"/>
      <c r="WVG10" s="410"/>
      <c r="WVH10" s="410"/>
      <c r="WVI10" s="410"/>
      <c r="WVJ10" s="410"/>
      <c r="WVK10" s="410"/>
      <c r="WVL10" s="410"/>
      <c r="WVM10" s="410"/>
      <c r="WVN10" s="410"/>
      <c r="WVO10" s="410"/>
      <c r="WVP10" s="410"/>
      <c r="WVQ10" s="410"/>
      <c r="WVR10" s="410"/>
      <c r="WVS10" s="410"/>
      <c r="WVT10" s="410"/>
      <c r="WVU10" s="410"/>
      <c r="WVV10" s="410"/>
      <c r="WVW10" s="410"/>
      <c r="WVX10" s="410"/>
      <c r="WVY10" s="410"/>
      <c r="WVZ10" s="410"/>
      <c r="WWA10" s="410"/>
      <c r="WWB10" s="410"/>
      <c r="WWC10" s="410"/>
      <c r="WWD10" s="410"/>
      <c r="WWE10" s="410"/>
      <c r="WWF10" s="410"/>
      <c r="WWG10" s="410"/>
      <c r="WWH10" s="410"/>
      <c r="WWI10" s="410"/>
      <c r="WWJ10" s="410"/>
      <c r="WWK10" s="410"/>
      <c r="WWL10" s="410"/>
      <c r="WWM10" s="410"/>
      <c r="WWN10" s="410"/>
      <c r="WWO10" s="410"/>
      <c r="WWP10" s="410"/>
      <c r="WWQ10" s="410"/>
      <c r="WWR10" s="410"/>
      <c r="WWS10" s="410"/>
      <c r="WWT10" s="410"/>
      <c r="WWU10" s="410"/>
      <c r="WWV10" s="410"/>
      <c r="WWW10" s="410"/>
      <c r="WWX10" s="410"/>
      <c r="WWY10" s="410"/>
      <c r="WWZ10" s="410"/>
      <c r="WXA10" s="410"/>
      <c r="WXB10" s="410"/>
      <c r="WXC10" s="410"/>
      <c r="WXD10" s="410"/>
      <c r="WXE10" s="410"/>
      <c r="WXF10" s="410"/>
      <c r="WXG10" s="410"/>
      <c r="WXH10" s="410"/>
      <c r="WXI10" s="410"/>
      <c r="WXJ10" s="410"/>
      <c r="WXK10" s="410"/>
      <c r="WXL10" s="410"/>
      <c r="WXM10" s="410"/>
      <c r="WXN10" s="410"/>
      <c r="WXO10" s="410"/>
      <c r="WXP10" s="410"/>
      <c r="WXQ10" s="410"/>
      <c r="WXR10" s="410"/>
      <c r="WXS10" s="410"/>
      <c r="WXT10" s="410"/>
      <c r="WXU10" s="410"/>
      <c r="WXV10" s="410"/>
      <c r="WXW10" s="410"/>
      <c r="WXX10" s="410"/>
      <c r="WXY10" s="410"/>
      <c r="WXZ10" s="410"/>
      <c r="WYA10" s="410"/>
      <c r="WYB10" s="410"/>
      <c r="WYC10" s="410"/>
      <c r="WYD10" s="410"/>
      <c r="WYE10" s="410"/>
      <c r="WYF10" s="410"/>
      <c r="WYG10" s="410"/>
      <c r="WYH10" s="410"/>
      <c r="WYI10" s="410"/>
      <c r="WYJ10" s="410"/>
      <c r="WYK10" s="410"/>
      <c r="WYL10" s="410"/>
      <c r="WYM10" s="410"/>
      <c r="WYN10" s="410"/>
      <c r="WYO10" s="410"/>
      <c r="WYP10" s="410"/>
      <c r="WYQ10" s="410"/>
      <c r="WYR10" s="410"/>
      <c r="WYS10" s="410"/>
      <c r="WYT10" s="410"/>
      <c r="WYU10" s="410"/>
      <c r="WYV10" s="410"/>
      <c r="WYW10" s="410"/>
      <c r="WYX10" s="410"/>
      <c r="WYY10" s="410"/>
      <c r="WYZ10" s="410"/>
      <c r="WZA10" s="410"/>
      <c r="WZB10" s="410"/>
      <c r="WZC10" s="410"/>
      <c r="WZD10" s="410"/>
      <c r="WZE10" s="410"/>
      <c r="WZF10" s="410"/>
      <c r="WZG10" s="410"/>
      <c r="WZH10" s="410"/>
      <c r="WZI10" s="410"/>
      <c r="WZJ10" s="410"/>
      <c r="WZK10" s="410"/>
      <c r="WZL10" s="410"/>
      <c r="WZM10" s="410"/>
      <c r="WZN10" s="410"/>
      <c r="WZO10" s="410"/>
      <c r="WZP10" s="410"/>
      <c r="WZQ10" s="410"/>
      <c r="WZR10" s="410"/>
      <c r="WZS10" s="410"/>
      <c r="WZT10" s="410"/>
      <c r="WZU10" s="410"/>
      <c r="WZV10" s="410"/>
      <c r="WZW10" s="410"/>
      <c r="WZX10" s="410"/>
      <c r="WZY10" s="410"/>
      <c r="WZZ10" s="410"/>
      <c r="XAA10" s="410"/>
      <c r="XAB10" s="410"/>
      <c r="XAC10" s="410"/>
      <c r="XAD10" s="410"/>
      <c r="XAE10" s="410"/>
      <c r="XAF10" s="410"/>
      <c r="XAG10" s="410"/>
      <c r="XAH10" s="410"/>
      <c r="XAI10" s="410"/>
      <c r="XAJ10" s="410"/>
      <c r="XAK10" s="410"/>
      <c r="XAL10" s="410"/>
      <c r="XAM10" s="410"/>
      <c r="XAN10" s="410"/>
      <c r="XAO10" s="410"/>
      <c r="XAP10" s="410"/>
      <c r="XAQ10" s="410"/>
      <c r="XAR10" s="410"/>
      <c r="XAS10" s="410"/>
      <c r="XAT10" s="410"/>
      <c r="XAU10" s="410"/>
      <c r="XAV10" s="410"/>
      <c r="XAW10" s="410"/>
      <c r="XAX10" s="410"/>
      <c r="XAY10" s="410"/>
      <c r="XAZ10" s="410"/>
      <c r="XBA10" s="410"/>
      <c r="XBB10" s="410"/>
      <c r="XBC10" s="410"/>
      <c r="XBD10" s="410"/>
      <c r="XBE10" s="410"/>
      <c r="XBF10" s="410"/>
      <c r="XBG10" s="410"/>
      <c r="XBH10" s="410"/>
      <c r="XBI10" s="410"/>
      <c r="XBJ10" s="410"/>
      <c r="XBK10" s="410"/>
      <c r="XBL10" s="410"/>
      <c r="XBM10" s="410"/>
      <c r="XBN10" s="410"/>
      <c r="XBO10" s="410"/>
      <c r="XBP10" s="410"/>
      <c r="XBQ10" s="410"/>
      <c r="XBR10" s="410"/>
      <c r="XBS10" s="410"/>
      <c r="XBT10" s="410"/>
      <c r="XBU10" s="410"/>
      <c r="XBV10" s="410"/>
      <c r="XBW10" s="410"/>
      <c r="XBX10" s="410"/>
      <c r="XBY10" s="410"/>
      <c r="XBZ10" s="410"/>
      <c r="XCA10" s="410"/>
      <c r="XCB10" s="410"/>
      <c r="XCC10" s="410"/>
      <c r="XCD10" s="410"/>
      <c r="XCE10" s="410"/>
      <c r="XCF10" s="410"/>
      <c r="XCG10" s="410"/>
      <c r="XCH10" s="410"/>
      <c r="XCI10" s="410"/>
      <c r="XCJ10" s="410"/>
      <c r="XCK10" s="410"/>
      <c r="XCL10" s="410"/>
      <c r="XCM10" s="410"/>
      <c r="XCN10" s="410"/>
      <c r="XCO10" s="410"/>
      <c r="XCP10" s="410"/>
      <c r="XCQ10" s="410"/>
      <c r="XCR10" s="410"/>
      <c r="XCS10" s="410"/>
      <c r="XCT10" s="410"/>
      <c r="XCU10" s="410"/>
      <c r="XCV10" s="410"/>
      <c r="XCW10" s="410"/>
      <c r="XCX10" s="410"/>
      <c r="XCY10" s="410"/>
      <c r="XCZ10" s="410"/>
      <c r="XDA10" s="410"/>
      <c r="XDB10" s="410"/>
      <c r="XDC10" s="410"/>
      <c r="XDD10" s="410"/>
      <c r="XDE10" s="410"/>
      <c r="XDF10" s="410"/>
      <c r="XDG10" s="410"/>
      <c r="XDH10" s="410"/>
      <c r="XDI10" s="410"/>
      <c r="XDJ10" s="410"/>
      <c r="XDK10" s="410"/>
      <c r="XDL10" s="410"/>
      <c r="XDM10" s="410"/>
      <c r="XDN10" s="410"/>
      <c r="XDO10" s="410"/>
      <c r="XDP10" s="410"/>
      <c r="XDQ10" s="410"/>
      <c r="XDR10" s="410"/>
      <c r="XDS10" s="410"/>
      <c r="XDT10" s="410"/>
      <c r="XDU10" s="410"/>
      <c r="XDV10" s="410"/>
      <c r="XDW10" s="410"/>
      <c r="XDX10" s="410"/>
      <c r="XDY10" s="410"/>
      <c r="XDZ10" s="410"/>
      <c r="XEA10" s="410"/>
      <c r="XEB10" s="410"/>
      <c r="XEC10" s="410"/>
      <c r="XED10" s="410"/>
      <c r="XEE10" s="410"/>
      <c r="XEF10" s="410"/>
      <c r="XEG10" s="410"/>
    </row>
    <row r="11" spans="1:16361" ht="18" customHeight="1">
      <c r="A11" s="886"/>
      <c r="B11" s="886"/>
      <c r="C11" s="894" t="s">
        <v>1408</v>
      </c>
      <c r="D11" s="894"/>
      <c r="E11" s="894"/>
      <c r="F11" s="905" t="s">
        <v>1376</v>
      </c>
      <c r="G11" s="908">
        <v>1</v>
      </c>
      <c r="H11" s="901">
        <f>I10*0.1</f>
        <v>22408.100000000002</v>
      </c>
      <c r="I11" s="902">
        <f>G11*H11</f>
        <v>22408.100000000002</v>
      </c>
      <c r="J11" s="928"/>
    </row>
    <row r="12" spans="1:16361" ht="18" customHeight="1">
      <c r="A12" s="886"/>
      <c r="B12" s="886"/>
      <c r="C12" s="894" t="s">
        <v>1409</v>
      </c>
      <c r="D12" s="894"/>
      <c r="E12" s="894"/>
      <c r="F12" s="906"/>
      <c r="G12" s="909"/>
      <c r="H12" s="901"/>
      <c r="I12" s="903"/>
      <c r="J12" s="928"/>
    </row>
    <row r="13" spans="1:16361" ht="18" customHeight="1">
      <c r="A13" s="886"/>
      <c r="B13" s="886"/>
      <c r="C13" s="894" t="s">
        <v>1410</v>
      </c>
      <c r="D13" s="894"/>
      <c r="E13" s="894"/>
      <c r="F13" s="907"/>
      <c r="G13" s="910"/>
      <c r="H13" s="901"/>
      <c r="I13" s="904"/>
      <c r="J13" s="928"/>
    </row>
    <row r="14" spans="1:16361" ht="18" customHeight="1">
      <c r="A14" s="886"/>
      <c r="B14" s="886"/>
      <c r="C14" s="894" t="s">
        <v>1415</v>
      </c>
      <c r="D14" s="894"/>
      <c r="E14" s="894"/>
      <c r="F14" s="436" t="s">
        <v>1376</v>
      </c>
      <c r="G14" s="413">
        <v>1</v>
      </c>
      <c r="H14" s="430">
        <v>5400</v>
      </c>
      <c r="I14" s="440">
        <f>H14</f>
        <v>5400</v>
      </c>
      <c r="J14" s="928"/>
    </row>
    <row r="15" spans="1:16361" ht="18" customHeight="1">
      <c r="A15" s="886"/>
      <c r="B15" s="886"/>
      <c r="C15" s="888" t="s">
        <v>1427</v>
      </c>
      <c r="D15" s="888"/>
      <c r="E15" s="888"/>
      <c r="F15" s="436"/>
      <c r="G15" s="409"/>
      <c r="H15" s="409"/>
      <c r="I15" s="439">
        <f>SUM(I11:I14)</f>
        <v>27808.100000000002</v>
      </c>
      <c r="J15" s="928"/>
    </row>
    <row r="16" spans="1:16361" ht="18" customHeight="1">
      <c r="A16" s="411"/>
      <c r="B16" s="411"/>
      <c r="C16" s="888" t="s">
        <v>1428</v>
      </c>
      <c r="D16" s="888"/>
      <c r="E16" s="888"/>
      <c r="F16" s="436"/>
      <c r="G16" s="409"/>
      <c r="H16" s="409"/>
      <c r="I16" s="439">
        <f>I10+I15</f>
        <v>251889.1</v>
      </c>
      <c r="J16" s="928"/>
    </row>
    <row r="17" spans="1:16362" ht="18" customHeight="1">
      <c r="A17" s="886">
        <v>2</v>
      </c>
      <c r="B17" s="886" t="s">
        <v>1551</v>
      </c>
      <c r="C17" s="411" t="s">
        <v>1543</v>
      </c>
      <c r="D17" s="886" t="s">
        <v>1552</v>
      </c>
      <c r="E17" s="886"/>
      <c r="F17" s="436" t="s">
        <v>1372</v>
      </c>
      <c r="G17" s="412">
        <v>2160</v>
      </c>
      <c r="H17" s="413">
        <v>200</v>
      </c>
      <c r="I17" s="437">
        <f>G17*H17</f>
        <v>432000</v>
      </c>
      <c r="J17" s="887">
        <f>ROUND(I25*0.8,0)</f>
        <v>380160</v>
      </c>
    </row>
    <row r="18" spans="1:16362" ht="18" customHeight="1">
      <c r="A18" s="886"/>
      <c r="B18" s="886"/>
      <c r="C18" s="411" t="s">
        <v>1553</v>
      </c>
      <c r="D18" s="886" t="s">
        <v>1554</v>
      </c>
      <c r="E18" s="886"/>
      <c r="F18" s="436" t="s">
        <v>1376</v>
      </c>
      <c r="G18" s="412">
        <v>0</v>
      </c>
      <c r="H18" s="412">
        <v>0</v>
      </c>
      <c r="I18" s="437">
        <v>0</v>
      </c>
      <c r="J18" s="928"/>
    </row>
    <row r="19" spans="1:16362" ht="18" customHeight="1">
      <c r="A19" s="886"/>
      <c r="B19" s="886"/>
      <c r="C19" s="888" t="s">
        <v>1424</v>
      </c>
      <c r="D19" s="888"/>
      <c r="E19" s="888"/>
      <c r="F19" s="436"/>
      <c r="G19" s="412"/>
      <c r="H19" s="412"/>
      <c r="I19" s="439">
        <f>I17+I18</f>
        <v>432000</v>
      </c>
      <c r="J19" s="928"/>
    </row>
    <row r="20" spans="1:16362" ht="18" customHeight="1">
      <c r="A20" s="886"/>
      <c r="B20" s="886"/>
      <c r="C20" s="894" t="s">
        <v>1408</v>
      </c>
      <c r="D20" s="894"/>
      <c r="E20" s="894"/>
      <c r="F20" s="905" t="s">
        <v>1376</v>
      </c>
      <c r="G20" s="908">
        <v>1</v>
      </c>
      <c r="H20" s="911">
        <f>I19*0.1</f>
        <v>43200</v>
      </c>
      <c r="I20" s="914">
        <f>G20*H20</f>
        <v>43200</v>
      </c>
      <c r="J20" s="928"/>
    </row>
    <row r="21" spans="1:16362" ht="18" customHeight="1">
      <c r="A21" s="886"/>
      <c r="B21" s="886"/>
      <c r="C21" s="894" t="s">
        <v>1409</v>
      </c>
      <c r="D21" s="894"/>
      <c r="E21" s="894"/>
      <c r="F21" s="906"/>
      <c r="G21" s="909"/>
      <c r="H21" s="912"/>
      <c r="I21" s="915"/>
      <c r="J21" s="928"/>
    </row>
    <row r="22" spans="1:16362" ht="18" customHeight="1">
      <c r="A22" s="886"/>
      <c r="B22" s="886"/>
      <c r="C22" s="894" t="s">
        <v>1410</v>
      </c>
      <c r="D22" s="894"/>
      <c r="E22" s="894"/>
      <c r="F22" s="906"/>
      <c r="G22" s="909"/>
      <c r="H22" s="912"/>
      <c r="I22" s="915"/>
      <c r="J22" s="928"/>
    </row>
    <row r="23" spans="1:16362" s="420" customFormat="1" ht="18" customHeight="1">
      <c r="A23" s="886"/>
      <c r="B23" s="886"/>
      <c r="C23" s="917" t="s">
        <v>1412</v>
      </c>
      <c r="D23" s="918"/>
      <c r="E23" s="919"/>
      <c r="F23" s="907"/>
      <c r="G23" s="910"/>
      <c r="H23" s="913"/>
      <c r="I23" s="916"/>
      <c r="J23" s="928"/>
      <c r="K23" s="405"/>
      <c r="L23" s="405"/>
      <c r="M23" s="405"/>
      <c r="N23" s="405"/>
      <c r="O23" s="405"/>
      <c r="P23" s="405"/>
      <c r="Q23" s="405"/>
      <c r="R23" s="405"/>
      <c r="S23" s="405"/>
      <c r="T23" s="405"/>
      <c r="U23" s="405"/>
      <c r="V23" s="405"/>
      <c r="W23" s="405"/>
      <c r="X23" s="405"/>
      <c r="Y23" s="405"/>
      <c r="Z23" s="405"/>
      <c r="AA23" s="405"/>
      <c r="AB23" s="405"/>
      <c r="AC23" s="405"/>
      <c r="AD23" s="405"/>
      <c r="AE23" s="405"/>
      <c r="AF23" s="405"/>
      <c r="AG23" s="405"/>
      <c r="AH23" s="405"/>
      <c r="AI23" s="405"/>
      <c r="AJ23" s="405"/>
      <c r="AK23" s="405"/>
      <c r="AL23" s="405"/>
      <c r="AM23" s="405"/>
      <c r="AN23" s="405"/>
      <c r="AO23" s="405"/>
      <c r="AP23" s="405"/>
      <c r="AQ23" s="405"/>
      <c r="AR23" s="405"/>
      <c r="AS23" s="405"/>
      <c r="AT23" s="405"/>
      <c r="AU23" s="405"/>
      <c r="AV23" s="405"/>
      <c r="AW23" s="405"/>
      <c r="AX23" s="405"/>
      <c r="AY23" s="405"/>
      <c r="AZ23" s="405"/>
      <c r="BA23" s="405"/>
      <c r="BB23" s="405"/>
      <c r="BC23" s="405"/>
      <c r="BD23" s="405"/>
      <c r="BE23" s="405"/>
      <c r="BF23" s="405"/>
      <c r="BG23" s="405"/>
      <c r="BH23" s="405"/>
      <c r="BI23" s="405"/>
      <c r="BJ23" s="405"/>
      <c r="BK23" s="405"/>
      <c r="BL23" s="405"/>
      <c r="BM23" s="405"/>
      <c r="BN23" s="405"/>
      <c r="BO23" s="405"/>
      <c r="BP23" s="405"/>
      <c r="BQ23" s="405"/>
      <c r="BR23" s="405"/>
      <c r="BS23" s="405"/>
      <c r="BT23" s="405"/>
      <c r="BU23" s="405"/>
      <c r="BV23" s="405"/>
      <c r="BW23" s="405"/>
      <c r="BX23" s="405"/>
      <c r="BY23" s="405"/>
      <c r="BZ23" s="405"/>
      <c r="CA23" s="405"/>
      <c r="CB23" s="405"/>
      <c r="CC23" s="405"/>
      <c r="CD23" s="405"/>
      <c r="CE23" s="405"/>
      <c r="CF23" s="405"/>
      <c r="CG23" s="405"/>
      <c r="CH23" s="405"/>
      <c r="CI23" s="405"/>
      <c r="CJ23" s="405"/>
      <c r="CK23" s="405"/>
      <c r="CL23" s="405"/>
      <c r="CM23" s="405"/>
      <c r="CN23" s="405"/>
      <c r="CO23" s="405"/>
      <c r="CP23" s="405"/>
      <c r="CQ23" s="405"/>
      <c r="CR23" s="405"/>
      <c r="CS23" s="405"/>
      <c r="CT23" s="405"/>
      <c r="CU23" s="405"/>
      <c r="CV23" s="405"/>
      <c r="CW23" s="405"/>
      <c r="CX23" s="405"/>
      <c r="CY23" s="405"/>
      <c r="CZ23" s="405"/>
      <c r="DA23" s="405"/>
      <c r="DB23" s="405"/>
      <c r="DC23" s="405"/>
      <c r="DD23" s="405"/>
      <c r="DE23" s="405"/>
      <c r="DF23" s="405"/>
      <c r="DG23" s="405"/>
      <c r="DH23" s="405"/>
      <c r="DI23" s="405"/>
      <c r="DJ23" s="405"/>
      <c r="DK23" s="405"/>
      <c r="DL23" s="405"/>
      <c r="DM23" s="405"/>
      <c r="DN23" s="405"/>
      <c r="DO23" s="405"/>
      <c r="DP23" s="405"/>
      <c r="DQ23" s="405"/>
      <c r="DR23" s="405"/>
      <c r="DS23" s="405"/>
      <c r="DT23" s="405"/>
      <c r="DU23" s="405"/>
      <c r="DV23" s="405"/>
      <c r="DW23" s="405"/>
      <c r="DX23" s="405"/>
      <c r="DY23" s="405"/>
      <c r="DZ23" s="405"/>
      <c r="EA23" s="405"/>
      <c r="EB23" s="405"/>
      <c r="EC23" s="405"/>
      <c r="ED23" s="405"/>
      <c r="EE23" s="405"/>
      <c r="EF23" s="405"/>
      <c r="EG23" s="405"/>
      <c r="EH23" s="405"/>
      <c r="EI23" s="405"/>
      <c r="EJ23" s="405"/>
      <c r="EK23" s="405"/>
      <c r="EL23" s="405"/>
      <c r="EM23" s="405"/>
      <c r="EN23" s="405"/>
      <c r="EO23" s="405"/>
      <c r="EP23" s="405"/>
      <c r="EQ23" s="405"/>
      <c r="ER23" s="405"/>
      <c r="ES23" s="405"/>
      <c r="ET23" s="405"/>
      <c r="EU23" s="405"/>
      <c r="EV23" s="405"/>
      <c r="EW23" s="405"/>
      <c r="EX23" s="405"/>
      <c r="EY23" s="405"/>
      <c r="EZ23" s="405"/>
      <c r="FA23" s="405"/>
      <c r="FB23" s="405"/>
      <c r="FC23" s="405"/>
      <c r="FD23" s="405"/>
      <c r="FE23" s="405"/>
      <c r="FF23" s="405"/>
      <c r="FG23" s="405"/>
      <c r="FH23" s="405"/>
      <c r="FI23" s="405"/>
      <c r="FJ23" s="405"/>
      <c r="FK23" s="405"/>
      <c r="FL23" s="405"/>
      <c r="FM23" s="405"/>
      <c r="FN23" s="405"/>
      <c r="FO23" s="405"/>
      <c r="FP23" s="405"/>
      <c r="FQ23" s="405"/>
      <c r="FR23" s="405"/>
      <c r="FS23" s="405"/>
      <c r="FT23" s="405"/>
      <c r="FU23" s="405"/>
      <c r="FV23" s="405"/>
      <c r="FW23" s="405"/>
      <c r="FX23" s="405"/>
      <c r="FY23" s="405"/>
      <c r="FZ23" s="405"/>
      <c r="GA23" s="405"/>
      <c r="GB23" s="405"/>
      <c r="GC23" s="405"/>
      <c r="GD23" s="405"/>
      <c r="GE23" s="405"/>
      <c r="GF23" s="405"/>
      <c r="GG23" s="405"/>
      <c r="GH23" s="405"/>
      <c r="GI23" s="405"/>
      <c r="GJ23" s="405"/>
      <c r="GK23" s="405"/>
      <c r="GL23" s="405"/>
      <c r="GM23" s="405"/>
      <c r="GN23" s="405"/>
      <c r="GO23" s="405"/>
      <c r="GP23" s="405"/>
      <c r="GQ23" s="405"/>
      <c r="GR23" s="405"/>
      <c r="GS23" s="405"/>
      <c r="GT23" s="405"/>
      <c r="GU23" s="405"/>
      <c r="GV23" s="405"/>
      <c r="GW23" s="405"/>
      <c r="GX23" s="405"/>
      <c r="GY23" s="405"/>
      <c r="GZ23" s="405"/>
      <c r="HA23" s="405"/>
      <c r="HB23" s="405"/>
      <c r="HC23" s="405"/>
      <c r="HD23" s="405"/>
      <c r="HE23" s="405"/>
      <c r="HF23" s="405"/>
      <c r="HG23" s="405"/>
      <c r="HH23" s="405"/>
      <c r="HI23" s="405"/>
      <c r="HJ23" s="405"/>
      <c r="HK23" s="405"/>
      <c r="HL23" s="405"/>
      <c r="HM23" s="405"/>
      <c r="HN23" s="405"/>
      <c r="HO23" s="405"/>
      <c r="HP23" s="405"/>
      <c r="HQ23" s="405"/>
      <c r="HR23" s="405"/>
      <c r="HS23" s="405"/>
      <c r="HT23" s="405"/>
      <c r="HU23" s="405"/>
      <c r="HV23" s="405"/>
      <c r="HW23" s="405"/>
      <c r="HX23" s="405"/>
      <c r="HY23" s="405"/>
      <c r="HZ23" s="405"/>
      <c r="IA23" s="405"/>
      <c r="IB23" s="405"/>
      <c r="IC23" s="405"/>
      <c r="ID23" s="405"/>
      <c r="IE23" s="405"/>
      <c r="IF23" s="405"/>
      <c r="IG23" s="405"/>
      <c r="IH23" s="405"/>
      <c r="II23" s="405"/>
      <c r="IJ23" s="405"/>
      <c r="IK23" s="405"/>
      <c r="IL23" s="405"/>
      <c r="IM23" s="405"/>
      <c r="IN23" s="405"/>
      <c r="IO23" s="405"/>
      <c r="IP23" s="405"/>
      <c r="IQ23" s="405"/>
      <c r="IR23" s="405"/>
      <c r="IS23" s="405"/>
      <c r="IT23" s="405"/>
      <c r="IU23" s="405"/>
      <c r="IV23" s="405"/>
      <c r="IW23" s="405"/>
      <c r="IX23" s="405"/>
      <c r="IY23" s="405"/>
      <c r="IZ23" s="405"/>
      <c r="JA23" s="405"/>
      <c r="JB23" s="405"/>
      <c r="JC23" s="405"/>
      <c r="JD23" s="405"/>
      <c r="JE23" s="405"/>
      <c r="JF23" s="405"/>
      <c r="JG23" s="405"/>
      <c r="JH23" s="405"/>
      <c r="JI23" s="405"/>
      <c r="JJ23" s="405"/>
      <c r="JK23" s="405"/>
      <c r="JL23" s="405"/>
      <c r="JM23" s="405"/>
      <c r="JN23" s="405"/>
      <c r="JO23" s="405"/>
      <c r="JP23" s="405"/>
      <c r="JQ23" s="405"/>
      <c r="JR23" s="405"/>
      <c r="JS23" s="405"/>
      <c r="JT23" s="405"/>
      <c r="JU23" s="405"/>
      <c r="JV23" s="405"/>
      <c r="JW23" s="405"/>
      <c r="JX23" s="405"/>
      <c r="JY23" s="405"/>
      <c r="JZ23" s="405"/>
      <c r="KA23" s="405"/>
      <c r="KB23" s="405"/>
      <c r="KC23" s="405"/>
      <c r="KD23" s="405"/>
      <c r="KE23" s="405"/>
      <c r="KF23" s="405"/>
      <c r="KG23" s="405"/>
      <c r="KH23" s="405"/>
      <c r="KI23" s="405"/>
      <c r="KJ23" s="405"/>
      <c r="KK23" s="405"/>
      <c r="KL23" s="405"/>
      <c r="KM23" s="405"/>
      <c r="KN23" s="405"/>
      <c r="KO23" s="405"/>
      <c r="KP23" s="405"/>
      <c r="KQ23" s="405"/>
      <c r="KR23" s="405"/>
      <c r="KS23" s="405"/>
      <c r="KT23" s="405"/>
      <c r="KU23" s="405"/>
      <c r="KV23" s="405"/>
      <c r="KW23" s="405"/>
      <c r="KX23" s="405"/>
      <c r="KY23" s="405"/>
      <c r="KZ23" s="405"/>
      <c r="LA23" s="405"/>
      <c r="LB23" s="405"/>
      <c r="LC23" s="405"/>
      <c r="LD23" s="405"/>
      <c r="LE23" s="405"/>
      <c r="LF23" s="405"/>
      <c r="LG23" s="405"/>
      <c r="LH23" s="405"/>
      <c r="LI23" s="405"/>
      <c r="LJ23" s="405"/>
      <c r="LK23" s="405"/>
      <c r="LL23" s="405"/>
      <c r="LM23" s="405"/>
      <c r="LN23" s="405"/>
      <c r="LO23" s="405"/>
      <c r="LP23" s="405"/>
      <c r="LQ23" s="405"/>
      <c r="LR23" s="405"/>
      <c r="LS23" s="405"/>
      <c r="LT23" s="405"/>
      <c r="LU23" s="405"/>
      <c r="LV23" s="405"/>
      <c r="LW23" s="405"/>
      <c r="LX23" s="405"/>
      <c r="LY23" s="405"/>
      <c r="LZ23" s="405"/>
      <c r="MA23" s="405"/>
      <c r="MB23" s="405"/>
      <c r="MC23" s="405"/>
      <c r="MD23" s="405"/>
      <c r="ME23" s="405"/>
      <c r="MF23" s="405"/>
      <c r="MG23" s="405"/>
      <c r="MH23" s="405"/>
      <c r="MI23" s="405"/>
      <c r="MJ23" s="405"/>
      <c r="MK23" s="405"/>
      <c r="ML23" s="405"/>
      <c r="MM23" s="405"/>
      <c r="MN23" s="405"/>
      <c r="MO23" s="405"/>
      <c r="MP23" s="405"/>
      <c r="MQ23" s="405"/>
      <c r="MR23" s="405"/>
      <c r="MS23" s="405"/>
      <c r="MT23" s="405"/>
      <c r="MU23" s="405"/>
      <c r="MV23" s="405"/>
      <c r="MW23" s="405"/>
      <c r="MX23" s="405"/>
      <c r="MY23" s="405"/>
      <c r="MZ23" s="405"/>
      <c r="NA23" s="405"/>
      <c r="NB23" s="405"/>
      <c r="NC23" s="405"/>
      <c r="ND23" s="405"/>
      <c r="NE23" s="405"/>
      <c r="NF23" s="405"/>
      <c r="NG23" s="405"/>
      <c r="NH23" s="405"/>
      <c r="NI23" s="405"/>
      <c r="NJ23" s="405"/>
      <c r="NK23" s="405"/>
      <c r="NL23" s="405"/>
      <c r="NM23" s="405"/>
      <c r="NN23" s="405"/>
      <c r="NO23" s="405"/>
      <c r="NP23" s="405"/>
      <c r="NQ23" s="405"/>
      <c r="NR23" s="405"/>
      <c r="NS23" s="405"/>
      <c r="NT23" s="405"/>
      <c r="NU23" s="405"/>
      <c r="NV23" s="405"/>
      <c r="NW23" s="405"/>
      <c r="NX23" s="405"/>
      <c r="NY23" s="405"/>
      <c r="NZ23" s="405"/>
      <c r="OA23" s="405"/>
      <c r="OB23" s="405"/>
      <c r="OC23" s="405"/>
      <c r="OD23" s="405"/>
      <c r="OE23" s="405"/>
      <c r="OF23" s="405"/>
      <c r="OG23" s="405"/>
      <c r="OH23" s="405"/>
      <c r="OI23" s="405"/>
      <c r="OJ23" s="405"/>
      <c r="OK23" s="405"/>
      <c r="OL23" s="405"/>
      <c r="OM23" s="405"/>
      <c r="ON23" s="405"/>
      <c r="OO23" s="405"/>
      <c r="OP23" s="405"/>
      <c r="OQ23" s="405"/>
      <c r="OR23" s="405"/>
      <c r="OS23" s="405"/>
      <c r="OT23" s="405"/>
      <c r="OU23" s="405"/>
      <c r="OV23" s="405"/>
      <c r="OW23" s="405"/>
      <c r="OX23" s="405"/>
      <c r="OY23" s="405"/>
      <c r="OZ23" s="405"/>
      <c r="PA23" s="405"/>
      <c r="PB23" s="405"/>
      <c r="PC23" s="405"/>
      <c r="PD23" s="405"/>
      <c r="PE23" s="405"/>
      <c r="PF23" s="405"/>
      <c r="PG23" s="405"/>
      <c r="PH23" s="405"/>
      <c r="PI23" s="405"/>
      <c r="PJ23" s="405"/>
      <c r="PK23" s="405"/>
      <c r="PL23" s="405"/>
      <c r="PM23" s="405"/>
      <c r="PN23" s="405"/>
      <c r="PO23" s="405"/>
      <c r="PP23" s="405"/>
      <c r="PQ23" s="405"/>
      <c r="PR23" s="405"/>
      <c r="PS23" s="405"/>
      <c r="PT23" s="405"/>
      <c r="PU23" s="405"/>
      <c r="PV23" s="405"/>
      <c r="PW23" s="405"/>
      <c r="PX23" s="405"/>
      <c r="PY23" s="405"/>
      <c r="PZ23" s="405"/>
      <c r="QA23" s="405"/>
      <c r="QB23" s="405"/>
      <c r="QC23" s="405"/>
      <c r="QD23" s="405"/>
      <c r="QE23" s="405"/>
      <c r="QF23" s="405"/>
      <c r="QG23" s="405"/>
      <c r="QH23" s="405"/>
      <c r="QI23" s="405"/>
      <c r="QJ23" s="405"/>
      <c r="QK23" s="405"/>
      <c r="QL23" s="405"/>
      <c r="QM23" s="405"/>
      <c r="QN23" s="405"/>
      <c r="QO23" s="405"/>
      <c r="QP23" s="405"/>
      <c r="QQ23" s="405"/>
      <c r="QR23" s="405"/>
      <c r="QS23" s="405"/>
      <c r="QT23" s="405"/>
      <c r="QU23" s="405"/>
      <c r="QV23" s="405"/>
      <c r="QW23" s="405"/>
      <c r="QX23" s="405"/>
      <c r="QY23" s="405"/>
      <c r="QZ23" s="405"/>
      <c r="RA23" s="405"/>
      <c r="RB23" s="405"/>
      <c r="RC23" s="405"/>
      <c r="RD23" s="405"/>
      <c r="RE23" s="405"/>
      <c r="RF23" s="405"/>
      <c r="RG23" s="405"/>
      <c r="RH23" s="405"/>
      <c r="RI23" s="405"/>
      <c r="RJ23" s="405"/>
      <c r="RK23" s="405"/>
      <c r="RL23" s="405"/>
      <c r="RM23" s="405"/>
      <c r="RN23" s="405"/>
      <c r="RO23" s="405"/>
      <c r="RP23" s="405"/>
      <c r="RQ23" s="405"/>
      <c r="RR23" s="405"/>
      <c r="RS23" s="405"/>
      <c r="RT23" s="405"/>
      <c r="RU23" s="405"/>
      <c r="RV23" s="405"/>
      <c r="RW23" s="405"/>
      <c r="RX23" s="405"/>
      <c r="RY23" s="405"/>
      <c r="RZ23" s="405"/>
      <c r="SA23" s="405"/>
      <c r="SB23" s="405"/>
      <c r="SC23" s="405"/>
      <c r="SD23" s="405"/>
      <c r="SE23" s="405"/>
      <c r="SF23" s="405"/>
      <c r="SG23" s="405"/>
      <c r="SH23" s="405"/>
      <c r="SI23" s="405"/>
      <c r="SJ23" s="405"/>
      <c r="SK23" s="405"/>
      <c r="SL23" s="405"/>
      <c r="SM23" s="405"/>
      <c r="SN23" s="405"/>
      <c r="SO23" s="405"/>
      <c r="SP23" s="405"/>
      <c r="SQ23" s="405"/>
      <c r="SR23" s="405"/>
      <c r="SS23" s="405"/>
      <c r="ST23" s="405"/>
      <c r="SU23" s="405"/>
      <c r="SV23" s="405"/>
      <c r="SW23" s="405"/>
      <c r="SX23" s="405"/>
      <c r="SY23" s="405"/>
      <c r="SZ23" s="405"/>
      <c r="TA23" s="405"/>
      <c r="TB23" s="405"/>
      <c r="TC23" s="405"/>
      <c r="TD23" s="405"/>
      <c r="TE23" s="405"/>
      <c r="TF23" s="405"/>
      <c r="TG23" s="405"/>
      <c r="TH23" s="405"/>
      <c r="TI23" s="405"/>
      <c r="TJ23" s="405"/>
      <c r="TK23" s="405"/>
      <c r="TL23" s="405"/>
      <c r="TM23" s="405"/>
      <c r="TN23" s="405"/>
      <c r="TO23" s="405"/>
      <c r="TP23" s="405"/>
      <c r="TQ23" s="405"/>
      <c r="TR23" s="405"/>
      <c r="TS23" s="405"/>
      <c r="TT23" s="405"/>
      <c r="TU23" s="405"/>
      <c r="TV23" s="405"/>
      <c r="TW23" s="405"/>
      <c r="TX23" s="405"/>
      <c r="TY23" s="405"/>
      <c r="TZ23" s="405"/>
      <c r="UA23" s="405"/>
      <c r="UB23" s="405"/>
      <c r="UC23" s="405"/>
      <c r="UD23" s="405"/>
      <c r="UE23" s="405"/>
      <c r="UF23" s="405"/>
      <c r="UG23" s="405"/>
      <c r="UH23" s="405"/>
      <c r="UI23" s="405"/>
      <c r="UJ23" s="405"/>
      <c r="UK23" s="405"/>
      <c r="UL23" s="405"/>
      <c r="UM23" s="405"/>
      <c r="UN23" s="405"/>
      <c r="UO23" s="405"/>
      <c r="UP23" s="405"/>
      <c r="UQ23" s="405"/>
      <c r="UR23" s="405"/>
      <c r="US23" s="405"/>
      <c r="UT23" s="405"/>
      <c r="UU23" s="405"/>
      <c r="UV23" s="405"/>
      <c r="UW23" s="405"/>
      <c r="UX23" s="405"/>
      <c r="UY23" s="405"/>
      <c r="UZ23" s="405"/>
      <c r="VA23" s="405"/>
      <c r="VB23" s="405"/>
      <c r="VC23" s="405"/>
      <c r="VD23" s="405"/>
      <c r="VE23" s="405"/>
      <c r="VF23" s="405"/>
      <c r="VG23" s="405"/>
      <c r="VH23" s="405"/>
      <c r="VI23" s="405"/>
      <c r="VJ23" s="405"/>
      <c r="VK23" s="405"/>
      <c r="VL23" s="405"/>
      <c r="VM23" s="405"/>
      <c r="VN23" s="405"/>
      <c r="VO23" s="405"/>
      <c r="VP23" s="405"/>
      <c r="VQ23" s="405"/>
      <c r="VR23" s="405"/>
      <c r="VS23" s="405"/>
      <c r="VT23" s="405"/>
      <c r="VU23" s="405"/>
      <c r="VV23" s="405"/>
      <c r="VW23" s="405"/>
      <c r="VX23" s="405"/>
      <c r="VY23" s="405"/>
      <c r="VZ23" s="405"/>
      <c r="WA23" s="405"/>
      <c r="WB23" s="405"/>
      <c r="WC23" s="405"/>
      <c r="WD23" s="405"/>
      <c r="WE23" s="405"/>
      <c r="WF23" s="405"/>
      <c r="WG23" s="405"/>
      <c r="WH23" s="405"/>
      <c r="WI23" s="405"/>
      <c r="WJ23" s="405"/>
      <c r="WK23" s="405"/>
      <c r="WL23" s="405"/>
      <c r="WM23" s="405"/>
      <c r="WN23" s="405"/>
      <c r="WO23" s="405"/>
      <c r="WP23" s="405"/>
      <c r="WQ23" s="405"/>
      <c r="WR23" s="405"/>
      <c r="WS23" s="405"/>
      <c r="WT23" s="405"/>
      <c r="WU23" s="405"/>
      <c r="WV23" s="405"/>
      <c r="WW23" s="405"/>
      <c r="WX23" s="405"/>
      <c r="WY23" s="405"/>
      <c r="WZ23" s="405"/>
      <c r="XA23" s="405"/>
      <c r="XB23" s="405"/>
      <c r="XC23" s="405"/>
      <c r="XD23" s="405"/>
      <c r="XE23" s="405"/>
      <c r="XF23" s="405"/>
      <c r="XG23" s="405"/>
      <c r="XH23" s="405"/>
      <c r="XI23" s="405"/>
      <c r="XJ23" s="405"/>
      <c r="XK23" s="405"/>
      <c r="XL23" s="405"/>
      <c r="XM23" s="405"/>
      <c r="XN23" s="405"/>
      <c r="XO23" s="405"/>
      <c r="XP23" s="405"/>
      <c r="XQ23" s="405"/>
      <c r="XR23" s="405"/>
      <c r="XS23" s="405"/>
      <c r="XT23" s="405"/>
      <c r="XU23" s="405"/>
      <c r="XV23" s="405"/>
      <c r="XW23" s="405"/>
      <c r="XX23" s="405"/>
      <c r="XY23" s="405"/>
      <c r="XZ23" s="405"/>
      <c r="YA23" s="405"/>
      <c r="YB23" s="405"/>
      <c r="YC23" s="405"/>
      <c r="YD23" s="405"/>
      <c r="YE23" s="405"/>
      <c r="YF23" s="405"/>
      <c r="YG23" s="405"/>
      <c r="YH23" s="405"/>
      <c r="YI23" s="405"/>
      <c r="YJ23" s="405"/>
      <c r="YK23" s="405"/>
      <c r="YL23" s="405"/>
      <c r="YM23" s="405"/>
      <c r="YN23" s="405"/>
      <c r="YO23" s="405"/>
      <c r="YP23" s="405"/>
      <c r="YQ23" s="405"/>
      <c r="YR23" s="405"/>
      <c r="YS23" s="405"/>
      <c r="YT23" s="405"/>
      <c r="YU23" s="405"/>
      <c r="YV23" s="405"/>
      <c r="YW23" s="405"/>
      <c r="YX23" s="405"/>
      <c r="YY23" s="405"/>
      <c r="YZ23" s="405"/>
      <c r="ZA23" s="405"/>
      <c r="ZB23" s="405"/>
      <c r="ZC23" s="405"/>
      <c r="ZD23" s="405"/>
      <c r="ZE23" s="405"/>
      <c r="ZF23" s="405"/>
      <c r="ZG23" s="405"/>
      <c r="ZH23" s="405"/>
      <c r="ZI23" s="405"/>
      <c r="ZJ23" s="405"/>
      <c r="ZK23" s="405"/>
      <c r="ZL23" s="405"/>
      <c r="ZM23" s="405"/>
      <c r="ZN23" s="405"/>
      <c r="ZO23" s="405"/>
      <c r="ZP23" s="405"/>
      <c r="ZQ23" s="405"/>
      <c r="ZR23" s="405"/>
      <c r="ZS23" s="405"/>
      <c r="ZT23" s="405"/>
      <c r="ZU23" s="405"/>
      <c r="ZV23" s="405"/>
      <c r="ZW23" s="405"/>
      <c r="ZX23" s="405"/>
      <c r="ZY23" s="405"/>
      <c r="ZZ23" s="405"/>
      <c r="AAA23" s="405"/>
      <c r="AAB23" s="405"/>
      <c r="AAC23" s="405"/>
      <c r="AAD23" s="405"/>
      <c r="AAE23" s="405"/>
      <c r="AAF23" s="405"/>
      <c r="AAG23" s="405"/>
      <c r="AAH23" s="405"/>
      <c r="AAI23" s="405"/>
      <c r="AAJ23" s="405"/>
      <c r="AAK23" s="405"/>
      <c r="AAL23" s="405"/>
      <c r="AAM23" s="405"/>
      <c r="AAN23" s="405"/>
      <c r="AAO23" s="405"/>
      <c r="AAP23" s="405"/>
      <c r="AAQ23" s="405"/>
      <c r="AAR23" s="405"/>
      <c r="AAS23" s="405"/>
      <c r="AAT23" s="405"/>
      <c r="AAU23" s="405"/>
      <c r="AAV23" s="405"/>
      <c r="AAW23" s="405"/>
      <c r="AAX23" s="405"/>
      <c r="AAY23" s="405"/>
      <c r="AAZ23" s="405"/>
      <c r="ABA23" s="405"/>
      <c r="ABB23" s="405"/>
      <c r="ABC23" s="405"/>
      <c r="ABD23" s="405"/>
      <c r="ABE23" s="405"/>
      <c r="ABF23" s="405"/>
      <c r="ABG23" s="405"/>
      <c r="ABH23" s="405"/>
      <c r="ABI23" s="405"/>
      <c r="ABJ23" s="405"/>
      <c r="ABK23" s="405"/>
      <c r="ABL23" s="405"/>
      <c r="ABM23" s="405"/>
      <c r="ABN23" s="405"/>
      <c r="ABO23" s="405"/>
      <c r="ABP23" s="405"/>
      <c r="ABQ23" s="405"/>
      <c r="ABR23" s="405"/>
      <c r="ABS23" s="405"/>
      <c r="ABT23" s="405"/>
      <c r="ABU23" s="405"/>
      <c r="ABV23" s="405"/>
      <c r="ABW23" s="405"/>
      <c r="ABX23" s="405"/>
      <c r="ABY23" s="405"/>
      <c r="ABZ23" s="405"/>
      <c r="ACA23" s="405"/>
      <c r="ACB23" s="405"/>
      <c r="ACC23" s="405"/>
      <c r="ACD23" s="405"/>
      <c r="ACE23" s="405"/>
      <c r="ACF23" s="405"/>
      <c r="ACG23" s="405"/>
      <c r="ACH23" s="405"/>
      <c r="ACI23" s="405"/>
      <c r="ACJ23" s="405"/>
      <c r="ACK23" s="405"/>
      <c r="ACL23" s="405"/>
      <c r="ACM23" s="405"/>
      <c r="ACN23" s="405"/>
      <c r="ACO23" s="405"/>
      <c r="ACP23" s="405"/>
      <c r="ACQ23" s="405"/>
      <c r="ACR23" s="405"/>
      <c r="ACS23" s="405"/>
      <c r="ACT23" s="405"/>
      <c r="ACU23" s="405"/>
      <c r="ACV23" s="405"/>
      <c r="ACW23" s="405"/>
      <c r="ACX23" s="405"/>
      <c r="ACY23" s="405"/>
      <c r="ACZ23" s="405"/>
      <c r="ADA23" s="405"/>
      <c r="ADB23" s="405"/>
      <c r="ADC23" s="405"/>
      <c r="ADD23" s="405"/>
      <c r="ADE23" s="405"/>
      <c r="ADF23" s="405"/>
      <c r="ADG23" s="405"/>
      <c r="ADH23" s="405"/>
      <c r="ADI23" s="405"/>
      <c r="ADJ23" s="405"/>
      <c r="ADK23" s="405"/>
      <c r="ADL23" s="405"/>
      <c r="ADM23" s="405"/>
      <c r="ADN23" s="405"/>
      <c r="ADO23" s="405"/>
      <c r="ADP23" s="405"/>
      <c r="ADQ23" s="405"/>
      <c r="ADR23" s="405"/>
      <c r="ADS23" s="405"/>
      <c r="ADT23" s="405"/>
      <c r="ADU23" s="405"/>
      <c r="ADV23" s="405"/>
      <c r="ADW23" s="405"/>
      <c r="ADX23" s="405"/>
      <c r="ADY23" s="405"/>
      <c r="ADZ23" s="405"/>
      <c r="AEA23" s="405"/>
      <c r="AEB23" s="405"/>
      <c r="AEC23" s="405"/>
      <c r="AED23" s="405"/>
      <c r="AEE23" s="405"/>
      <c r="AEF23" s="405"/>
      <c r="AEG23" s="405"/>
      <c r="AEH23" s="405"/>
      <c r="AEI23" s="405"/>
      <c r="AEJ23" s="405"/>
      <c r="AEK23" s="405"/>
      <c r="AEL23" s="405"/>
      <c r="AEM23" s="405"/>
      <c r="AEN23" s="405"/>
      <c r="AEO23" s="405"/>
      <c r="AEP23" s="405"/>
      <c r="AEQ23" s="405"/>
      <c r="AER23" s="405"/>
      <c r="AES23" s="405"/>
      <c r="AET23" s="405"/>
      <c r="AEU23" s="405"/>
      <c r="AEV23" s="405"/>
      <c r="AEW23" s="405"/>
      <c r="AEX23" s="405"/>
      <c r="AEY23" s="405"/>
      <c r="AEZ23" s="405"/>
      <c r="AFA23" s="405"/>
      <c r="AFB23" s="405"/>
      <c r="AFC23" s="405"/>
      <c r="AFD23" s="405"/>
      <c r="AFE23" s="405"/>
      <c r="AFF23" s="405"/>
      <c r="AFG23" s="405"/>
      <c r="AFH23" s="405"/>
      <c r="AFI23" s="405"/>
      <c r="AFJ23" s="405"/>
      <c r="AFK23" s="405"/>
      <c r="AFL23" s="405"/>
      <c r="AFM23" s="405"/>
      <c r="AFN23" s="405"/>
      <c r="AFO23" s="405"/>
      <c r="AFP23" s="405"/>
      <c r="AFQ23" s="405"/>
      <c r="AFR23" s="405"/>
      <c r="AFS23" s="405"/>
      <c r="AFT23" s="405"/>
      <c r="AFU23" s="405"/>
      <c r="AFV23" s="405"/>
      <c r="AFW23" s="405"/>
      <c r="AFX23" s="405"/>
      <c r="AFY23" s="405"/>
      <c r="AFZ23" s="405"/>
      <c r="AGA23" s="405"/>
      <c r="AGB23" s="405"/>
      <c r="AGC23" s="405"/>
      <c r="AGD23" s="405"/>
      <c r="AGE23" s="405"/>
      <c r="AGF23" s="405"/>
      <c r="AGG23" s="405"/>
      <c r="AGH23" s="405"/>
      <c r="AGI23" s="405"/>
      <c r="AGJ23" s="405"/>
      <c r="AGK23" s="405"/>
      <c r="AGL23" s="405"/>
      <c r="AGM23" s="405"/>
      <c r="AGN23" s="405"/>
      <c r="AGO23" s="405"/>
      <c r="AGP23" s="405"/>
      <c r="AGQ23" s="405"/>
      <c r="AGR23" s="405"/>
      <c r="AGS23" s="405"/>
      <c r="AGT23" s="405"/>
      <c r="AGU23" s="405"/>
      <c r="AGV23" s="405"/>
      <c r="AGW23" s="405"/>
      <c r="AGX23" s="405"/>
      <c r="AGY23" s="405"/>
      <c r="AGZ23" s="405"/>
      <c r="AHA23" s="405"/>
      <c r="AHB23" s="405"/>
      <c r="AHC23" s="405"/>
      <c r="AHD23" s="405"/>
      <c r="AHE23" s="405"/>
      <c r="AHF23" s="405"/>
      <c r="AHG23" s="405"/>
      <c r="AHH23" s="405"/>
      <c r="AHI23" s="405"/>
      <c r="AHJ23" s="405"/>
      <c r="AHK23" s="405"/>
      <c r="AHL23" s="405"/>
      <c r="AHM23" s="405"/>
      <c r="AHN23" s="405"/>
      <c r="AHO23" s="405"/>
      <c r="AHP23" s="405"/>
      <c r="AHQ23" s="405"/>
      <c r="AHR23" s="405"/>
      <c r="AHS23" s="405"/>
      <c r="AHT23" s="405"/>
      <c r="AHU23" s="405"/>
      <c r="AHV23" s="405"/>
      <c r="AHW23" s="405"/>
      <c r="AHX23" s="405"/>
      <c r="AHY23" s="405"/>
      <c r="AHZ23" s="405"/>
      <c r="AIA23" s="405"/>
      <c r="AIB23" s="405"/>
      <c r="AIC23" s="405"/>
      <c r="AID23" s="405"/>
      <c r="AIE23" s="405"/>
      <c r="AIF23" s="405"/>
      <c r="AIG23" s="405"/>
      <c r="AIH23" s="405"/>
      <c r="AII23" s="405"/>
      <c r="AIJ23" s="405"/>
      <c r="AIK23" s="405"/>
      <c r="AIL23" s="405"/>
      <c r="AIM23" s="405"/>
      <c r="AIN23" s="405"/>
      <c r="AIO23" s="405"/>
      <c r="AIP23" s="405"/>
      <c r="AIQ23" s="405"/>
      <c r="AIR23" s="405"/>
      <c r="AIS23" s="405"/>
      <c r="AIT23" s="405"/>
      <c r="AIU23" s="405"/>
      <c r="AIV23" s="405"/>
      <c r="AIW23" s="405"/>
      <c r="AIX23" s="405"/>
      <c r="AIY23" s="405"/>
      <c r="AIZ23" s="405"/>
      <c r="AJA23" s="405"/>
      <c r="AJB23" s="405"/>
      <c r="AJC23" s="405"/>
      <c r="AJD23" s="405"/>
      <c r="AJE23" s="405"/>
      <c r="AJF23" s="405"/>
      <c r="AJG23" s="405"/>
      <c r="AJH23" s="405"/>
      <c r="AJI23" s="405"/>
      <c r="AJJ23" s="405"/>
      <c r="AJK23" s="405"/>
      <c r="AJL23" s="405"/>
      <c r="AJM23" s="405"/>
      <c r="AJN23" s="405"/>
      <c r="AJO23" s="405"/>
      <c r="AJP23" s="405"/>
      <c r="AJQ23" s="405"/>
      <c r="AJR23" s="405"/>
      <c r="AJS23" s="405"/>
      <c r="AJT23" s="405"/>
      <c r="AJU23" s="405"/>
      <c r="AJV23" s="405"/>
      <c r="AJW23" s="405"/>
      <c r="AJX23" s="405"/>
      <c r="AJY23" s="405"/>
      <c r="AJZ23" s="405"/>
      <c r="AKA23" s="405"/>
      <c r="AKB23" s="405"/>
      <c r="AKC23" s="405"/>
      <c r="AKD23" s="405"/>
      <c r="AKE23" s="405"/>
      <c r="AKF23" s="405"/>
      <c r="AKG23" s="405"/>
      <c r="AKH23" s="405"/>
      <c r="AKI23" s="405"/>
      <c r="AKJ23" s="405"/>
      <c r="AKK23" s="405"/>
      <c r="AKL23" s="405"/>
      <c r="AKM23" s="405"/>
      <c r="AKN23" s="405"/>
      <c r="AKO23" s="405"/>
      <c r="AKP23" s="405"/>
      <c r="AKQ23" s="405"/>
      <c r="AKR23" s="405"/>
      <c r="AKS23" s="405"/>
      <c r="AKT23" s="405"/>
      <c r="AKU23" s="405"/>
      <c r="AKV23" s="405"/>
      <c r="AKW23" s="405"/>
      <c r="AKX23" s="405"/>
      <c r="AKY23" s="405"/>
      <c r="AKZ23" s="405"/>
      <c r="ALA23" s="405"/>
      <c r="ALB23" s="405"/>
      <c r="ALC23" s="405"/>
      <c r="ALD23" s="405"/>
      <c r="ALE23" s="405"/>
      <c r="ALF23" s="405"/>
      <c r="ALG23" s="405"/>
      <c r="ALH23" s="405"/>
      <c r="ALI23" s="405"/>
      <c r="ALJ23" s="405"/>
      <c r="ALK23" s="405"/>
      <c r="ALL23" s="405"/>
      <c r="ALM23" s="405"/>
      <c r="ALN23" s="405"/>
      <c r="ALO23" s="405"/>
      <c r="ALP23" s="405"/>
      <c r="ALQ23" s="405"/>
      <c r="ALR23" s="405"/>
      <c r="ALS23" s="405"/>
      <c r="ALT23" s="405"/>
      <c r="ALU23" s="405"/>
      <c r="ALV23" s="405"/>
      <c r="ALW23" s="405"/>
      <c r="ALX23" s="405"/>
      <c r="ALY23" s="405"/>
      <c r="ALZ23" s="405"/>
      <c r="AMA23" s="405"/>
      <c r="AMB23" s="405"/>
      <c r="AMC23" s="405"/>
      <c r="AMD23" s="405"/>
      <c r="AME23" s="405"/>
      <c r="AMF23" s="405"/>
      <c r="AMG23" s="405"/>
      <c r="AMH23" s="405"/>
      <c r="AMI23" s="405"/>
      <c r="AMJ23" s="405"/>
      <c r="AMK23" s="405"/>
      <c r="AML23" s="405"/>
      <c r="AMM23" s="405"/>
      <c r="AMN23" s="405"/>
      <c r="AMO23" s="405"/>
      <c r="AMP23" s="405"/>
      <c r="AMQ23" s="405"/>
      <c r="AMR23" s="405"/>
      <c r="AMS23" s="405"/>
      <c r="AMT23" s="405"/>
      <c r="AMU23" s="405"/>
      <c r="AMV23" s="405"/>
      <c r="AMW23" s="405"/>
      <c r="AMX23" s="405"/>
      <c r="AMY23" s="405"/>
      <c r="AMZ23" s="405"/>
      <c r="ANA23" s="405"/>
      <c r="ANB23" s="405"/>
      <c r="ANC23" s="405"/>
      <c r="AND23" s="405"/>
      <c r="ANE23" s="405"/>
      <c r="ANF23" s="405"/>
      <c r="ANG23" s="405"/>
      <c r="ANH23" s="405"/>
      <c r="ANI23" s="405"/>
      <c r="ANJ23" s="405"/>
      <c r="ANK23" s="405"/>
      <c r="ANL23" s="405"/>
      <c r="ANM23" s="405"/>
      <c r="ANN23" s="405"/>
      <c r="ANO23" s="405"/>
      <c r="ANP23" s="405"/>
      <c r="ANQ23" s="405"/>
      <c r="ANR23" s="405"/>
      <c r="ANS23" s="405"/>
      <c r="ANT23" s="405"/>
      <c r="ANU23" s="405"/>
      <c r="ANV23" s="405"/>
      <c r="ANW23" s="405"/>
      <c r="ANX23" s="405"/>
      <c r="ANY23" s="405"/>
      <c r="ANZ23" s="405"/>
      <c r="AOA23" s="405"/>
      <c r="AOB23" s="405"/>
      <c r="AOC23" s="405"/>
      <c r="AOD23" s="405"/>
      <c r="AOE23" s="405"/>
      <c r="AOF23" s="405"/>
      <c r="AOG23" s="405"/>
      <c r="AOH23" s="405"/>
      <c r="AOI23" s="405"/>
      <c r="AOJ23" s="405"/>
      <c r="AOK23" s="405"/>
      <c r="AOL23" s="405"/>
      <c r="AOM23" s="405"/>
      <c r="AON23" s="405"/>
      <c r="AOO23" s="405"/>
      <c r="AOP23" s="405"/>
      <c r="AOQ23" s="405"/>
      <c r="AOR23" s="405"/>
      <c r="AOS23" s="405"/>
      <c r="AOT23" s="405"/>
      <c r="AOU23" s="405"/>
      <c r="AOV23" s="405"/>
      <c r="AOW23" s="405"/>
      <c r="AOX23" s="405"/>
      <c r="AOY23" s="405"/>
      <c r="AOZ23" s="405"/>
      <c r="APA23" s="405"/>
      <c r="APB23" s="405"/>
      <c r="APC23" s="405"/>
      <c r="APD23" s="405"/>
      <c r="APE23" s="405"/>
      <c r="APF23" s="405"/>
      <c r="APG23" s="405"/>
      <c r="APH23" s="405"/>
      <c r="API23" s="405"/>
      <c r="APJ23" s="405"/>
      <c r="APK23" s="405"/>
      <c r="APL23" s="405"/>
      <c r="APM23" s="405"/>
      <c r="APN23" s="405"/>
      <c r="APO23" s="405"/>
      <c r="APP23" s="405"/>
      <c r="APQ23" s="405"/>
      <c r="APR23" s="405"/>
      <c r="APS23" s="405"/>
      <c r="APT23" s="405"/>
      <c r="APU23" s="405"/>
      <c r="APV23" s="405"/>
      <c r="APW23" s="405"/>
      <c r="APX23" s="405"/>
      <c r="APY23" s="405"/>
      <c r="APZ23" s="405"/>
      <c r="AQA23" s="405"/>
      <c r="AQB23" s="405"/>
      <c r="AQC23" s="405"/>
      <c r="AQD23" s="405"/>
      <c r="AQE23" s="405"/>
      <c r="AQF23" s="405"/>
      <c r="AQG23" s="405"/>
      <c r="AQH23" s="405"/>
      <c r="AQI23" s="405"/>
      <c r="AQJ23" s="405"/>
      <c r="AQK23" s="405"/>
      <c r="AQL23" s="405"/>
      <c r="AQM23" s="405"/>
      <c r="AQN23" s="405"/>
      <c r="AQO23" s="405"/>
      <c r="AQP23" s="405"/>
      <c r="AQQ23" s="405"/>
      <c r="AQR23" s="405"/>
      <c r="AQS23" s="405"/>
      <c r="AQT23" s="405"/>
      <c r="AQU23" s="405"/>
      <c r="AQV23" s="405"/>
      <c r="AQW23" s="405"/>
      <c r="AQX23" s="405"/>
      <c r="AQY23" s="405"/>
      <c r="AQZ23" s="405"/>
      <c r="ARA23" s="405"/>
      <c r="ARB23" s="405"/>
      <c r="ARC23" s="405"/>
      <c r="ARD23" s="405"/>
      <c r="ARE23" s="405"/>
      <c r="ARF23" s="405"/>
      <c r="ARG23" s="405"/>
      <c r="ARH23" s="405"/>
      <c r="ARI23" s="405"/>
      <c r="ARJ23" s="405"/>
      <c r="ARK23" s="405"/>
      <c r="ARL23" s="405"/>
      <c r="ARM23" s="405"/>
      <c r="ARN23" s="405"/>
      <c r="ARO23" s="405"/>
      <c r="ARP23" s="405"/>
      <c r="ARQ23" s="405"/>
      <c r="ARR23" s="405"/>
      <c r="ARS23" s="405"/>
      <c r="ART23" s="405"/>
      <c r="ARU23" s="405"/>
      <c r="ARV23" s="405"/>
      <c r="ARW23" s="405"/>
      <c r="ARX23" s="405"/>
      <c r="ARY23" s="405"/>
      <c r="ARZ23" s="405"/>
      <c r="ASA23" s="405"/>
      <c r="ASB23" s="405"/>
      <c r="ASC23" s="405"/>
      <c r="ASD23" s="405"/>
      <c r="ASE23" s="405"/>
      <c r="ASF23" s="405"/>
      <c r="ASG23" s="405"/>
      <c r="ASH23" s="405"/>
      <c r="ASI23" s="405"/>
      <c r="ASJ23" s="405"/>
      <c r="ASK23" s="405"/>
      <c r="ASL23" s="405"/>
      <c r="ASM23" s="405"/>
      <c r="ASN23" s="405"/>
      <c r="ASO23" s="405"/>
      <c r="ASP23" s="405"/>
      <c r="ASQ23" s="405"/>
      <c r="ASR23" s="405"/>
      <c r="ASS23" s="405"/>
      <c r="AST23" s="405"/>
      <c r="ASU23" s="405"/>
      <c r="ASV23" s="405"/>
      <c r="ASW23" s="405"/>
      <c r="ASX23" s="405"/>
      <c r="ASY23" s="405"/>
      <c r="ASZ23" s="405"/>
      <c r="ATA23" s="405"/>
      <c r="ATB23" s="405"/>
      <c r="ATC23" s="405"/>
      <c r="ATD23" s="405"/>
      <c r="ATE23" s="405"/>
      <c r="ATF23" s="405"/>
      <c r="ATG23" s="405"/>
      <c r="ATH23" s="405"/>
      <c r="ATI23" s="405"/>
      <c r="ATJ23" s="405"/>
      <c r="ATK23" s="405"/>
      <c r="ATL23" s="405"/>
      <c r="ATM23" s="405"/>
      <c r="ATN23" s="405"/>
      <c r="ATO23" s="405"/>
      <c r="ATP23" s="405"/>
      <c r="ATQ23" s="405"/>
      <c r="ATR23" s="405"/>
      <c r="ATS23" s="405"/>
      <c r="ATT23" s="405"/>
      <c r="ATU23" s="405"/>
      <c r="ATV23" s="405"/>
      <c r="ATW23" s="405"/>
      <c r="ATX23" s="405"/>
      <c r="ATY23" s="405"/>
      <c r="ATZ23" s="405"/>
      <c r="AUA23" s="405"/>
      <c r="AUB23" s="405"/>
      <c r="AUC23" s="405"/>
      <c r="AUD23" s="405"/>
      <c r="AUE23" s="405"/>
      <c r="AUF23" s="405"/>
      <c r="AUG23" s="405"/>
      <c r="AUH23" s="405"/>
      <c r="AUI23" s="405"/>
      <c r="AUJ23" s="405"/>
      <c r="AUK23" s="405"/>
      <c r="AUL23" s="405"/>
      <c r="AUM23" s="405"/>
      <c r="AUN23" s="405"/>
      <c r="AUO23" s="405"/>
      <c r="AUP23" s="405"/>
      <c r="AUQ23" s="405"/>
      <c r="AUR23" s="405"/>
      <c r="AUS23" s="405"/>
      <c r="AUT23" s="405"/>
      <c r="AUU23" s="405"/>
      <c r="AUV23" s="405"/>
      <c r="AUW23" s="405"/>
      <c r="AUX23" s="405"/>
      <c r="AUY23" s="405"/>
      <c r="AUZ23" s="405"/>
      <c r="AVA23" s="405"/>
      <c r="AVB23" s="405"/>
      <c r="AVC23" s="405"/>
      <c r="AVD23" s="405"/>
      <c r="AVE23" s="405"/>
      <c r="AVF23" s="405"/>
      <c r="AVG23" s="405"/>
      <c r="AVH23" s="405"/>
      <c r="AVI23" s="405"/>
      <c r="AVJ23" s="405"/>
      <c r="AVK23" s="405"/>
      <c r="AVL23" s="405"/>
      <c r="AVM23" s="405"/>
      <c r="AVN23" s="405"/>
      <c r="AVO23" s="405"/>
      <c r="AVP23" s="405"/>
      <c r="AVQ23" s="405"/>
      <c r="AVR23" s="405"/>
      <c r="AVS23" s="405"/>
      <c r="AVT23" s="405"/>
      <c r="AVU23" s="405"/>
      <c r="AVV23" s="405"/>
      <c r="AVW23" s="405"/>
      <c r="AVX23" s="405"/>
      <c r="AVY23" s="405"/>
      <c r="AVZ23" s="405"/>
      <c r="AWA23" s="405"/>
      <c r="AWB23" s="405"/>
      <c r="AWC23" s="405"/>
      <c r="AWD23" s="405"/>
      <c r="AWE23" s="405"/>
      <c r="AWF23" s="405"/>
      <c r="AWG23" s="405"/>
      <c r="AWH23" s="405"/>
      <c r="AWI23" s="405"/>
      <c r="AWJ23" s="405"/>
      <c r="AWK23" s="405"/>
      <c r="AWL23" s="405"/>
      <c r="AWM23" s="405"/>
      <c r="AWN23" s="405"/>
      <c r="AWO23" s="405"/>
      <c r="AWP23" s="405"/>
      <c r="AWQ23" s="405"/>
      <c r="AWR23" s="405"/>
      <c r="AWS23" s="405"/>
      <c r="AWT23" s="405"/>
      <c r="AWU23" s="405"/>
      <c r="AWV23" s="405"/>
      <c r="AWW23" s="405"/>
      <c r="AWX23" s="405"/>
      <c r="AWY23" s="405"/>
      <c r="AWZ23" s="405"/>
      <c r="AXA23" s="405"/>
      <c r="AXB23" s="405"/>
      <c r="AXC23" s="405"/>
      <c r="AXD23" s="405"/>
      <c r="AXE23" s="405"/>
      <c r="AXF23" s="405"/>
      <c r="AXG23" s="405"/>
      <c r="AXH23" s="405"/>
      <c r="AXI23" s="405"/>
      <c r="AXJ23" s="405"/>
      <c r="AXK23" s="405"/>
      <c r="AXL23" s="405"/>
      <c r="AXM23" s="405"/>
      <c r="AXN23" s="405"/>
      <c r="AXO23" s="405"/>
      <c r="AXP23" s="405"/>
      <c r="AXQ23" s="405"/>
      <c r="AXR23" s="405"/>
      <c r="AXS23" s="405"/>
      <c r="AXT23" s="405"/>
      <c r="AXU23" s="405"/>
      <c r="AXV23" s="405"/>
      <c r="AXW23" s="405"/>
      <c r="AXX23" s="405"/>
      <c r="AXY23" s="405"/>
      <c r="AXZ23" s="405"/>
      <c r="AYA23" s="405"/>
      <c r="AYB23" s="405"/>
      <c r="AYC23" s="405"/>
      <c r="AYD23" s="405"/>
      <c r="AYE23" s="405"/>
      <c r="AYF23" s="405"/>
      <c r="AYG23" s="405"/>
      <c r="AYH23" s="405"/>
      <c r="AYI23" s="405"/>
      <c r="AYJ23" s="405"/>
      <c r="AYK23" s="405"/>
      <c r="AYL23" s="405"/>
      <c r="AYM23" s="405"/>
      <c r="AYN23" s="405"/>
      <c r="AYO23" s="405"/>
      <c r="AYP23" s="405"/>
      <c r="AYQ23" s="405"/>
      <c r="AYR23" s="405"/>
      <c r="AYS23" s="405"/>
      <c r="AYT23" s="405"/>
      <c r="AYU23" s="405"/>
      <c r="AYV23" s="405"/>
      <c r="AYW23" s="405"/>
      <c r="AYX23" s="405"/>
      <c r="AYY23" s="405"/>
      <c r="AYZ23" s="405"/>
      <c r="AZA23" s="405"/>
      <c r="AZB23" s="405"/>
      <c r="AZC23" s="405"/>
      <c r="AZD23" s="405"/>
      <c r="AZE23" s="405"/>
      <c r="AZF23" s="405"/>
      <c r="AZG23" s="405"/>
      <c r="AZH23" s="405"/>
      <c r="AZI23" s="405"/>
      <c r="AZJ23" s="405"/>
      <c r="AZK23" s="405"/>
      <c r="AZL23" s="405"/>
      <c r="AZM23" s="405"/>
      <c r="AZN23" s="405"/>
      <c r="AZO23" s="405"/>
      <c r="AZP23" s="405"/>
      <c r="AZQ23" s="405"/>
      <c r="AZR23" s="405"/>
      <c r="AZS23" s="405"/>
      <c r="AZT23" s="405"/>
      <c r="AZU23" s="405"/>
      <c r="AZV23" s="405"/>
      <c r="AZW23" s="405"/>
      <c r="AZX23" s="405"/>
      <c r="AZY23" s="405"/>
      <c r="AZZ23" s="405"/>
      <c r="BAA23" s="405"/>
      <c r="BAB23" s="405"/>
      <c r="BAC23" s="405"/>
      <c r="BAD23" s="405"/>
      <c r="BAE23" s="405"/>
      <c r="BAF23" s="405"/>
      <c r="BAG23" s="405"/>
      <c r="BAH23" s="405"/>
      <c r="BAI23" s="405"/>
      <c r="BAJ23" s="405"/>
      <c r="BAK23" s="405"/>
      <c r="BAL23" s="405"/>
      <c r="BAM23" s="405"/>
      <c r="BAN23" s="405"/>
      <c r="BAO23" s="405"/>
      <c r="BAP23" s="405"/>
      <c r="BAQ23" s="405"/>
      <c r="BAR23" s="405"/>
      <c r="BAS23" s="405"/>
      <c r="BAT23" s="405"/>
      <c r="BAU23" s="405"/>
      <c r="BAV23" s="405"/>
      <c r="BAW23" s="405"/>
      <c r="BAX23" s="405"/>
      <c r="BAY23" s="405"/>
      <c r="BAZ23" s="405"/>
      <c r="BBA23" s="405"/>
      <c r="BBB23" s="405"/>
      <c r="BBC23" s="405"/>
      <c r="BBD23" s="405"/>
      <c r="BBE23" s="405"/>
      <c r="BBF23" s="405"/>
      <c r="BBG23" s="405"/>
      <c r="BBH23" s="405"/>
      <c r="BBI23" s="405"/>
      <c r="BBJ23" s="405"/>
      <c r="BBK23" s="405"/>
      <c r="BBL23" s="405"/>
      <c r="BBM23" s="405"/>
      <c r="BBN23" s="405"/>
      <c r="BBO23" s="405"/>
      <c r="BBP23" s="405"/>
      <c r="BBQ23" s="405"/>
      <c r="BBR23" s="405"/>
      <c r="BBS23" s="405"/>
      <c r="BBT23" s="405"/>
      <c r="BBU23" s="405"/>
      <c r="BBV23" s="405"/>
      <c r="BBW23" s="405"/>
      <c r="BBX23" s="405"/>
      <c r="BBY23" s="405"/>
      <c r="BBZ23" s="405"/>
      <c r="BCA23" s="405"/>
      <c r="BCB23" s="405"/>
      <c r="BCC23" s="405"/>
      <c r="BCD23" s="405"/>
      <c r="BCE23" s="405"/>
      <c r="BCF23" s="405"/>
      <c r="BCG23" s="405"/>
      <c r="BCH23" s="405"/>
      <c r="BCI23" s="405"/>
      <c r="BCJ23" s="405"/>
      <c r="BCK23" s="405"/>
      <c r="BCL23" s="405"/>
      <c r="BCM23" s="405"/>
      <c r="BCN23" s="405"/>
      <c r="BCO23" s="405"/>
      <c r="BCP23" s="405"/>
      <c r="BCQ23" s="405"/>
      <c r="BCR23" s="405"/>
      <c r="BCS23" s="405"/>
      <c r="BCT23" s="405"/>
      <c r="BCU23" s="405"/>
      <c r="BCV23" s="405"/>
      <c r="BCW23" s="405"/>
      <c r="BCX23" s="405"/>
      <c r="BCY23" s="405"/>
      <c r="BCZ23" s="405"/>
      <c r="BDA23" s="405"/>
      <c r="BDB23" s="405"/>
      <c r="BDC23" s="405"/>
      <c r="BDD23" s="405"/>
      <c r="BDE23" s="405"/>
      <c r="BDF23" s="405"/>
      <c r="BDG23" s="405"/>
      <c r="BDH23" s="405"/>
      <c r="BDI23" s="405"/>
      <c r="BDJ23" s="405"/>
      <c r="BDK23" s="405"/>
      <c r="BDL23" s="405"/>
      <c r="BDM23" s="405"/>
      <c r="BDN23" s="405"/>
      <c r="BDO23" s="405"/>
      <c r="BDP23" s="405"/>
      <c r="BDQ23" s="405"/>
      <c r="BDR23" s="405"/>
      <c r="BDS23" s="405"/>
      <c r="BDT23" s="405"/>
      <c r="BDU23" s="405"/>
      <c r="BDV23" s="405"/>
      <c r="BDW23" s="405"/>
      <c r="BDX23" s="405"/>
      <c r="BDY23" s="405"/>
      <c r="BDZ23" s="405"/>
      <c r="BEA23" s="405"/>
      <c r="BEB23" s="405"/>
      <c r="BEC23" s="405"/>
      <c r="BED23" s="405"/>
      <c r="BEE23" s="405"/>
      <c r="BEF23" s="405"/>
      <c r="BEG23" s="405"/>
      <c r="BEH23" s="405"/>
      <c r="BEI23" s="405"/>
      <c r="BEJ23" s="405"/>
      <c r="BEK23" s="405"/>
      <c r="BEL23" s="405"/>
      <c r="BEM23" s="405"/>
      <c r="BEN23" s="405"/>
      <c r="BEO23" s="405"/>
      <c r="BEP23" s="405"/>
      <c r="BEQ23" s="405"/>
      <c r="BER23" s="405"/>
      <c r="BES23" s="405"/>
      <c r="BET23" s="405"/>
      <c r="BEU23" s="405"/>
      <c r="BEV23" s="405"/>
      <c r="BEW23" s="405"/>
      <c r="BEX23" s="405"/>
      <c r="BEY23" s="405"/>
      <c r="BEZ23" s="405"/>
      <c r="BFA23" s="405"/>
      <c r="BFB23" s="405"/>
      <c r="BFC23" s="405"/>
      <c r="BFD23" s="405"/>
      <c r="BFE23" s="405"/>
      <c r="BFF23" s="405"/>
      <c r="BFG23" s="405"/>
      <c r="BFH23" s="405"/>
      <c r="BFI23" s="405"/>
      <c r="BFJ23" s="405"/>
      <c r="BFK23" s="405"/>
      <c r="BFL23" s="405"/>
      <c r="BFM23" s="405"/>
      <c r="BFN23" s="405"/>
      <c r="BFO23" s="405"/>
      <c r="BFP23" s="405"/>
      <c r="BFQ23" s="405"/>
      <c r="BFR23" s="405"/>
      <c r="BFS23" s="405"/>
      <c r="BFT23" s="405"/>
      <c r="BFU23" s="405"/>
      <c r="BFV23" s="405"/>
      <c r="BFW23" s="405"/>
      <c r="BFX23" s="405"/>
      <c r="BFY23" s="405"/>
      <c r="BFZ23" s="405"/>
      <c r="BGA23" s="405"/>
      <c r="BGB23" s="405"/>
      <c r="BGC23" s="405"/>
      <c r="BGD23" s="405"/>
      <c r="BGE23" s="405"/>
      <c r="BGF23" s="405"/>
      <c r="BGG23" s="405"/>
      <c r="BGH23" s="405"/>
      <c r="BGI23" s="405"/>
      <c r="BGJ23" s="405"/>
      <c r="BGK23" s="405"/>
      <c r="BGL23" s="405"/>
      <c r="BGM23" s="405"/>
      <c r="BGN23" s="405"/>
      <c r="BGO23" s="405"/>
      <c r="BGP23" s="405"/>
      <c r="BGQ23" s="405"/>
      <c r="BGR23" s="405"/>
      <c r="BGS23" s="405"/>
      <c r="BGT23" s="405"/>
      <c r="BGU23" s="405"/>
      <c r="BGV23" s="405"/>
      <c r="BGW23" s="405"/>
      <c r="BGX23" s="405"/>
      <c r="BGY23" s="405"/>
      <c r="BGZ23" s="405"/>
      <c r="BHA23" s="405"/>
      <c r="BHB23" s="405"/>
      <c r="BHC23" s="405"/>
      <c r="BHD23" s="405"/>
      <c r="BHE23" s="405"/>
      <c r="BHF23" s="405"/>
      <c r="BHG23" s="405"/>
      <c r="BHH23" s="405"/>
      <c r="BHI23" s="405"/>
      <c r="BHJ23" s="405"/>
      <c r="BHK23" s="405"/>
      <c r="BHL23" s="405"/>
      <c r="BHM23" s="405"/>
      <c r="BHN23" s="405"/>
      <c r="BHO23" s="405"/>
      <c r="BHP23" s="405"/>
      <c r="BHQ23" s="405"/>
      <c r="BHR23" s="405"/>
      <c r="BHS23" s="405"/>
      <c r="BHT23" s="405"/>
      <c r="BHU23" s="405"/>
      <c r="BHV23" s="405"/>
      <c r="BHW23" s="405"/>
      <c r="BHX23" s="405"/>
      <c r="BHY23" s="405"/>
      <c r="BHZ23" s="405"/>
      <c r="BIA23" s="405"/>
      <c r="BIB23" s="405"/>
      <c r="BIC23" s="405"/>
      <c r="BID23" s="405"/>
      <c r="BIE23" s="405"/>
      <c r="BIF23" s="405"/>
      <c r="BIG23" s="405"/>
      <c r="BIH23" s="405"/>
      <c r="BII23" s="405"/>
      <c r="BIJ23" s="405"/>
      <c r="BIK23" s="405"/>
      <c r="BIL23" s="405"/>
      <c r="BIM23" s="405"/>
      <c r="BIN23" s="405"/>
      <c r="BIO23" s="405"/>
      <c r="BIP23" s="405"/>
      <c r="BIQ23" s="405"/>
      <c r="BIR23" s="405"/>
      <c r="BIS23" s="405"/>
      <c r="BIT23" s="405"/>
      <c r="BIU23" s="405"/>
      <c r="BIV23" s="405"/>
      <c r="BIW23" s="405"/>
      <c r="BIX23" s="405"/>
      <c r="BIY23" s="405"/>
      <c r="BIZ23" s="405"/>
      <c r="BJA23" s="405"/>
      <c r="BJB23" s="405"/>
      <c r="BJC23" s="405"/>
      <c r="BJD23" s="405"/>
      <c r="BJE23" s="405"/>
      <c r="BJF23" s="405"/>
      <c r="BJG23" s="405"/>
      <c r="BJH23" s="405"/>
      <c r="BJI23" s="405"/>
      <c r="BJJ23" s="405"/>
      <c r="BJK23" s="405"/>
      <c r="BJL23" s="405"/>
      <c r="BJM23" s="405"/>
      <c r="BJN23" s="405"/>
      <c r="BJO23" s="405"/>
      <c r="BJP23" s="405"/>
      <c r="BJQ23" s="405"/>
      <c r="BJR23" s="405"/>
      <c r="BJS23" s="405"/>
      <c r="BJT23" s="405"/>
      <c r="BJU23" s="405"/>
      <c r="BJV23" s="405"/>
      <c r="BJW23" s="405"/>
      <c r="BJX23" s="405"/>
      <c r="BJY23" s="405"/>
      <c r="BJZ23" s="405"/>
      <c r="BKA23" s="405"/>
      <c r="BKB23" s="405"/>
      <c r="BKC23" s="405"/>
      <c r="BKD23" s="405"/>
      <c r="BKE23" s="405"/>
      <c r="BKF23" s="405"/>
      <c r="BKG23" s="405"/>
      <c r="BKH23" s="405"/>
      <c r="BKI23" s="405"/>
      <c r="BKJ23" s="405"/>
      <c r="BKK23" s="405"/>
      <c r="BKL23" s="405"/>
      <c r="BKM23" s="405"/>
      <c r="BKN23" s="405"/>
      <c r="BKO23" s="405"/>
      <c r="BKP23" s="405"/>
      <c r="BKQ23" s="405"/>
      <c r="BKR23" s="405"/>
      <c r="BKS23" s="405"/>
      <c r="BKT23" s="405"/>
      <c r="BKU23" s="405"/>
      <c r="BKV23" s="405"/>
      <c r="BKW23" s="405"/>
      <c r="BKX23" s="405"/>
      <c r="BKY23" s="405"/>
      <c r="BKZ23" s="405"/>
      <c r="BLA23" s="405"/>
      <c r="BLB23" s="405"/>
      <c r="BLC23" s="405"/>
      <c r="BLD23" s="405"/>
      <c r="BLE23" s="405"/>
      <c r="BLF23" s="405"/>
      <c r="BLG23" s="405"/>
      <c r="BLH23" s="405"/>
      <c r="BLI23" s="405"/>
      <c r="BLJ23" s="405"/>
      <c r="BLK23" s="405"/>
      <c r="BLL23" s="405"/>
      <c r="BLM23" s="405"/>
      <c r="BLN23" s="405"/>
      <c r="BLO23" s="405"/>
      <c r="BLP23" s="405"/>
      <c r="BLQ23" s="405"/>
      <c r="BLR23" s="405"/>
      <c r="BLS23" s="405"/>
      <c r="BLT23" s="405"/>
      <c r="BLU23" s="405"/>
      <c r="BLV23" s="405"/>
      <c r="BLW23" s="405"/>
      <c r="BLX23" s="405"/>
      <c r="BLY23" s="405"/>
      <c r="BLZ23" s="405"/>
      <c r="BMA23" s="405"/>
      <c r="BMB23" s="405"/>
      <c r="BMC23" s="405"/>
      <c r="BMD23" s="405"/>
      <c r="BME23" s="405"/>
      <c r="BMF23" s="405"/>
      <c r="BMG23" s="405"/>
      <c r="BMH23" s="405"/>
      <c r="BMI23" s="405"/>
      <c r="BMJ23" s="405"/>
      <c r="BMK23" s="405"/>
      <c r="BML23" s="405"/>
      <c r="BMM23" s="405"/>
      <c r="BMN23" s="405"/>
      <c r="BMO23" s="405"/>
      <c r="BMP23" s="405"/>
      <c r="BMQ23" s="405"/>
      <c r="BMR23" s="405"/>
      <c r="BMS23" s="405"/>
      <c r="BMT23" s="405"/>
      <c r="BMU23" s="405"/>
      <c r="BMV23" s="405"/>
      <c r="BMW23" s="405"/>
      <c r="BMX23" s="405"/>
      <c r="BMY23" s="405"/>
      <c r="BMZ23" s="405"/>
      <c r="BNA23" s="405"/>
      <c r="BNB23" s="405"/>
      <c r="BNC23" s="405"/>
      <c r="BND23" s="405"/>
      <c r="BNE23" s="405"/>
      <c r="BNF23" s="405"/>
      <c r="BNG23" s="405"/>
      <c r="BNH23" s="405"/>
      <c r="BNI23" s="405"/>
      <c r="BNJ23" s="405"/>
      <c r="BNK23" s="405"/>
      <c r="BNL23" s="405"/>
      <c r="BNM23" s="405"/>
      <c r="BNN23" s="405"/>
      <c r="BNO23" s="405"/>
      <c r="BNP23" s="405"/>
      <c r="BNQ23" s="405"/>
      <c r="BNR23" s="405"/>
      <c r="BNS23" s="405"/>
      <c r="BNT23" s="405"/>
      <c r="BNU23" s="405"/>
      <c r="BNV23" s="405"/>
      <c r="BNW23" s="405"/>
      <c r="BNX23" s="405"/>
      <c r="BNY23" s="405"/>
      <c r="BNZ23" s="405"/>
      <c r="BOA23" s="405"/>
      <c r="BOB23" s="405"/>
      <c r="BOC23" s="405"/>
      <c r="BOD23" s="405"/>
      <c r="BOE23" s="405"/>
      <c r="BOF23" s="405"/>
      <c r="BOG23" s="405"/>
      <c r="BOH23" s="405"/>
      <c r="BOI23" s="405"/>
      <c r="BOJ23" s="405"/>
      <c r="BOK23" s="405"/>
      <c r="BOL23" s="405"/>
      <c r="BOM23" s="405"/>
      <c r="BON23" s="405"/>
      <c r="BOO23" s="405"/>
      <c r="BOP23" s="405"/>
      <c r="BOQ23" s="405"/>
      <c r="BOR23" s="405"/>
      <c r="BOS23" s="405"/>
      <c r="BOT23" s="405"/>
      <c r="BOU23" s="405"/>
      <c r="BOV23" s="405"/>
      <c r="BOW23" s="405"/>
      <c r="BOX23" s="405"/>
      <c r="BOY23" s="405"/>
      <c r="BOZ23" s="405"/>
      <c r="BPA23" s="405"/>
      <c r="BPB23" s="405"/>
      <c r="BPC23" s="405"/>
      <c r="BPD23" s="405"/>
      <c r="BPE23" s="405"/>
      <c r="BPF23" s="405"/>
      <c r="BPG23" s="405"/>
      <c r="BPH23" s="405"/>
      <c r="BPI23" s="405"/>
      <c r="BPJ23" s="405"/>
      <c r="BPK23" s="405"/>
      <c r="BPL23" s="405"/>
      <c r="BPM23" s="405"/>
      <c r="BPN23" s="405"/>
      <c r="BPO23" s="405"/>
      <c r="BPP23" s="405"/>
      <c r="BPQ23" s="405"/>
      <c r="BPR23" s="405"/>
      <c r="BPS23" s="405"/>
      <c r="BPT23" s="405"/>
      <c r="BPU23" s="405"/>
      <c r="BPV23" s="405"/>
      <c r="BPW23" s="405"/>
      <c r="BPX23" s="405"/>
      <c r="BPY23" s="405"/>
      <c r="BPZ23" s="405"/>
      <c r="BQA23" s="405"/>
      <c r="BQB23" s="405"/>
      <c r="BQC23" s="405"/>
      <c r="BQD23" s="405"/>
      <c r="BQE23" s="405"/>
      <c r="BQF23" s="405"/>
      <c r="BQG23" s="405"/>
      <c r="BQH23" s="405"/>
      <c r="BQI23" s="405"/>
      <c r="BQJ23" s="405"/>
      <c r="BQK23" s="405"/>
      <c r="BQL23" s="405"/>
      <c r="BQM23" s="405"/>
      <c r="BQN23" s="405"/>
      <c r="BQO23" s="405"/>
      <c r="BQP23" s="405"/>
      <c r="BQQ23" s="405"/>
      <c r="BQR23" s="405"/>
      <c r="BQS23" s="405"/>
      <c r="BQT23" s="405"/>
      <c r="BQU23" s="405"/>
      <c r="BQV23" s="405"/>
      <c r="BQW23" s="405"/>
      <c r="BQX23" s="405"/>
      <c r="BQY23" s="405"/>
      <c r="BQZ23" s="405"/>
      <c r="BRA23" s="405"/>
      <c r="BRB23" s="405"/>
      <c r="BRC23" s="405"/>
      <c r="BRD23" s="405"/>
      <c r="BRE23" s="405"/>
      <c r="BRF23" s="405"/>
      <c r="BRG23" s="405"/>
      <c r="BRH23" s="405"/>
      <c r="BRI23" s="405"/>
      <c r="BRJ23" s="405"/>
      <c r="BRK23" s="405"/>
      <c r="BRL23" s="405"/>
      <c r="BRM23" s="405"/>
      <c r="BRN23" s="405"/>
      <c r="BRO23" s="405"/>
      <c r="BRP23" s="405"/>
      <c r="BRQ23" s="405"/>
      <c r="BRR23" s="405"/>
      <c r="BRS23" s="405"/>
      <c r="BRT23" s="405"/>
      <c r="BRU23" s="405"/>
      <c r="BRV23" s="405"/>
      <c r="BRW23" s="405"/>
      <c r="BRX23" s="405"/>
      <c r="BRY23" s="405"/>
      <c r="BRZ23" s="405"/>
      <c r="BSA23" s="405"/>
      <c r="BSB23" s="405"/>
      <c r="BSC23" s="405"/>
      <c r="BSD23" s="405"/>
      <c r="BSE23" s="405"/>
      <c r="BSF23" s="405"/>
      <c r="BSG23" s="405"/>
      <c r="BSH23" s="405"/>
      <c r="BSI23" s="405"/>
      <c r="BSJ23" s="405"/>
      <c r="BSK23" s="405"/>
      <c r="BSL23" s="405"/>
      <c r="BSM23" s="405"/>
      <c r="BSN23" s="405"/>
      <c r="BSO23" s="405"/>
      <c r="BSP23" s="405"/>
      <c r="BSQ23" s="405"/>
      <c r="BSR23" s="405"/>
      <c r="BSS23" s="405"/>
      <c r="BST23" s="405"/>
      <c r="BSU23" s="405"/>
      <c r="BSV23" s="405"/>
      <c r="BSW23" s="405"/>
      <c r="BSX23" s="405"/>
      <c r="BSY23" s="405"/>
      <c r="BSZ23" s="405"/>
      <c r="BTA23" s="405"/>
      <c r="BTB23" s="405"/>
      <c r="BTC23" s="405"/>
      <c r="BTD23" s="405"/>
      <c r="BTE23" s="405"/>
      <c r="BTF23" s="405"/>
      <c r="BTG23" s="405"/>
      <c r="BTH23" s="405"/>
      <c r="BTI23" s="405"/>
      <c r="BTJ23" s="405"/>
      <c r="BTK23" s="405"/>
      <c r="BTL23" s="405"/>
      <c r="BTM23" s="405"/>
      <c r="BTN23" s="405"/>
      <c r="BTO23" s="405"/>
      <c r="BTP23" s="405"/>
      <c r="BTQ23" s="405"/>
      <c r="BTR23" s="405"/>
      <c r="BTS23" s="405"/>
      <c r="BTT23" s="405"/>
      <c r="BTU23" s="405"/>
      <c r="BTV23" s="405"/>
      <c r="BTW23" s="405"/>
      <c r="BTX23" s="405"/>
      <c r="BTY23" s="405"/>
      <c r="BTZ23" s="405"/>
      <c r="BUA23" s="405"/>
      <c r="BUB23" s="405"/>
      <c r="BUC23" s="405"/>
      <c r="BUD23" s="405"/>
      <c r="BUE23" s="405"/>
      <c r="BUF23" s="405"/>
      <c r="BUG23" s="405"/>
      <c r="BUH23" s="405"/>
      <c r="BUI23" s="405"/>
      <c r="BUJ23" s="405"/>
      <c r="BUK23" s="405"/>
      <c r="BUL23" s="405"/>
      <c r="BUM23" s="405"/>
      <c r="BUN23" s="405"/>
      <c r="BUO23" s="405"/>
      <c r="BUP23" s="405"/>
      <c r="BUQ23" s="405"/>
      <c r="BUR23" s="405"/>
      <c r="BUS23" s="405"/>
      <c r="BUT23" s="405"/>
      <c r="BUU23" s="405"/>
      <c r="BUV23" s="405"/>
      <c r="BUW23" s="405"/>
      <c r="BUX23" s="405"/>
      <c r="BUY23" s="405"/>
      <c r="BUZ23" s="405"/>
      <c r="BVA23" s="405"/>
      <c r="BVB23" s="405"/>
      <c r="BVC23" s="405"/>
      <c r="BVD23" s="405"/>
      <c r="BVE23" s="405"/>
      <c r="BVF23" s="405"/>
      <c r="BVG23" s="405"/>
      <c r="BVH23" s="405"/>
      <c r="BVI23" s="405"/>
      <c r="BVJ23" s="405"/>
      <c r="BVK23" s="405"/>
      <c r="BVL23" s="405"/>
      <c r="BVM23" s="405"/>
      <c r="BVN23" s="405"/>
      <c r="BVO23" s="405"/>
      <c r="BVP23" s="405"/>
      <c r="BVQ23" s="405"/>
      <c r="BVR23" s="405"/>
      <c r="BVS23" s="405"/>
      <c r="BVT23" s="405"/>
      <c r="BVU23" s="405"/>
      <c r="BVV23" s="405"/>
      <c r="BVW23" s="405"/>
      <c r="BVX23" s="405"/>
      <c r="BVY23" s="405"/>
      <c r="BVZ23" s="405"/>
      <c r="BWA23" s="405"/>
      <c r="BWB23" s="405"/>
      <c r="BWC23" s="405"/>
      <c r="BWD23" s="405"/>
      <c r="BWE23" s="405"/>
      <c r="BWF23" s="405"/>
      <c r="BWG23" s="405"/>
      <c r="BWH23" s="405"/>
      <c r="BWI23" s="405"/>
      <c r="BWJ23" s="405"/>
      <c r="BWK23" s="405"/>
      <c r="BWL23" s="405"/>
      <c r="BWM23" s="405"/>
      <c r="BWN23" s="405"/>
      <c r="BWO23" s="405"/>
      <c r="BWP23" s="405"/>
      <c r="BWQ23" s="405"/>
      <c r="BWR23" s="405"/>
      <c r="BWS23" s="405"/>
      <c r="BWT23" s="405"/>
      <c r="BWU23" s="405"/>
      <c r="BWV23" s="405"/>
      <c r="BWW23" s="405"/>
      <c r="BWX23" s="405"/>
      <c r="BWY23" s="405"/>
      <c r="BWZ23" s="405"/>
      <c r="BXA23" s="405"/>
      <c r="BXB23" s="405"/>
      <c r="BXC23" s="405"/>
      <c r="BXD23" s="405"/>
      <c r="BXE23" s="405"/>
      <c r="BXF23" s="405"/>
      <c r="BXG23" s="405"/>
      <c r="BXH23" s="405"/>
      <c r="BXI23" s="405"/>
      <c r="BXJ23" s="405"/>
      <c r="BXK23" s="405"/>
      <c r="BXL23" s="405"/>
      <c r="BXM23" s="405"/>
      <c r="BXN23" s="405"/>
      <c r="BXO23" s="405"/>
      <c r="BXP23" s="405"/>
      <c r="BXQ23" s="405"/>
      <c r="BXR23" s="405"/>
      <c r="BXS23" s="405"/>
      <c r="BXT23" s="405"/>
      <c r="BXU23" s="405"/>
      <c r="BXV23" s="405"/>
      <c r="BXW23" s="405"/>
      <c r="BXX23" s="405"/>
      <c r="BXY23" s="405"/>
      <c r="BXZ23" s="405"/>
      <c r="BYA23" s="405"/>
      <c r="BYB23" s="405"/>
      <c r="BYC23" s="405"/>
      <c r="BYD23" s="405"/>
      <c r="BYE23" s="405"/>
      <c r="BYF23" s="405"/>
      <c r="BYG23" s="405"/>
      <c r="BYH23" s="405"/>
      <c r="BYI23" s="405"/>
      <c r="BYJ23" s="405"/>
      <c r="BYK23" s="405"/>
      <c r="BYL23" s="405"/>
      <c r="BYM23" s="405"/>
      <c r="BYN23" s="405"/>
      <c r="BYO23" s="405"/>
      <c r="BYP23" s="405"/>
      <c r="BYQ23" s="405"/>
      <c r="BYR23" s="405"/>
      <c r="BYS23" s="405"/>
      <c r="BYT23" s="405"/>
      <c r="BYU23" s="405"/>
      <c r="BYV23" s="405"/>
      <c r="BYW23" s="405"/>
      <c r="BYX23" s="405"/>
      <c r="BYY23" s="405"/>
      <c r="BYZ23" s="405"/>
      <c r="BZA23" s="405"/>
      <c r="BZB23" s="405"/>
      <c r="BZC23" s="405"/>
      <c r="BZD23" s="405"/>
      <c r="BZE23" s="405"/>
      <c r="BZF23" s="405"/>
      <c r="BZG23" s="405"/>
      <c r="BZH23" s="405"/>
      <c r="BZI23" s="405"/>
      <c r="BZJ23" s="405"/>
      <c r="BZK23" s="405"/>
      <c r="BZL23" s="405"/>
      <c r="BZM23" s="405"/>
      <c r="BZN23" s="405"/>
      <c r="BZO23" s="405"/>
      <c r="BZP23" s="405"/>
      <c r="BZQ23" s="405"/>
      <c r="BZR23" s="405"/>
      <c r="BZS23" s="405"/>
      <c r="BZT23" s="405"/>
      <c r="BZU23" s="405"/>
      <c r="BZV23" s="405"/>
      <c r="BZW23" s="405"/>
      <c r="BZX23" s="405"/>
      <c r="BZY23" s="405"/>
      <c r="BZZ23" s="405"/>
      <c r="CAA23" s="405"/>
      <c r="CAB23" s="405"/>
      <c r="CAC23" s="405"/>
      <c r="CAD23" s="405"/>
      <c r="CAE23" s="405"/>
      <c r="CAF23" s="405"/>
      <c r="CAG23" s="405"/>
      <c r="CAH23" s="405"/>
      <c r="CAI23" s="405"/>
      <c r="CAJ23" s="405"/>
      <c r="CAK23" s="405"/>
      <c r="CAL23" s="405"/>
      <c r="CAM23" s="405"/>
      <c r="CAN23" s="405"/>
      <c r="CAO23" s="405"/>
      <c r="CAP23" s="405"/>
      <c r="CAQ23" s="405"/>
      <c r="CAR23" s="405"/>
      <c r="CAS23" s="405"/>
      <c r="CAT23" s="405"/>
      <c r="CAU23" s="405"/>
      <c r="CAV23" s="405"/>
      <c r="CAW23" s="405"/>
      <c r="CAX23" s="405"/>
      <c r="CAY23" s="405"/>
      <c r="CAZ23" s="405"/>
      <c r="CBA23" s="405"/>
      <c r="CBB23" s="405"/>
      <c r="CBC23" s="405"/>
      <c r="CBD23" s="405"/>
      <c r="CBE23" s="405"/>
      <c r="CBF23" s="405"/>
      <c r="CBG23" s="405"/>
      <c r="CBH23" s="405"/>
      <c r="CBI23" s="405"/>
      <c r="CBJ23" s="405"/>
      <c r="CBK23" s="405"/>
      <c r="CBL23" s="405"/>
      <c r="CBM23" s="405"/>
      <c r="CBN23" s="405"/>
      <c r="CBO23" s="405"/>
      <c r="CBP23" s="405"/>
      <c r="CBQ23" s="405"/>
      <c r="CBR23" s="405"/>
      <c r="CBS23" s="405"/>
      <c r="CBT23" s="405"/>
      <c r="CBU23" s="405"/>
      <c r="CBV23" s="405"/>
      <c r="CBW23" s="405"/>
      <c r="CBX23" s="405"/>
      <c r="CBY23" s="405"/>
      <c r="CBZ23" s="405"/>
      <c r="CCA23" s="405"/>
      <c r="CCB23" s="405"/>
      <c r="CCC23" s="405"/>
      <c r="CCD23" s="405"/>
      <c r="CCE23" s="405"/>
      <c r="CCF23" s="405"/>
      <c r="CCG23" s="405"/>
      <c r="CCH23" s="405"/>
      <c r="CCI23" s="405"/>
      <c r="CCJ23" s="405"/>
      <c r="CCK23" s="405"/>
      <c r="CCL23" s="405"/>
      <c r="CCM23" s="405"/>
      <c r="CCN23" s="405"/>
      <c r="CCO23" s="405"/>
      <c r="CCP23" s="405"/>
      <c r="CCQ23" s="405"/>
      <c r="CCR23" s="405"/>
      <c r="CCS23" s="405"/>
      <c r="CCT23" s="405"/>
      <c r="CCU23" s="405"/>
      <c r="CCV23" s="405"/>
      <c r="CCW23" s="405"/>
      <c r="CCX23" s="405"/>
      <c r="CCY23" s="405"/>
      <c r="CCZ23" s="405"/>
      <c r="CDA23" s="405"/>
      <c r="CDB23" s="405"/>
      <c r="CDC23" s="405"/>
      <c r="CDD23" s="405"/>
      <c r="CDE23" s="405"/>
      <c r="CDF23" s="405"/>
      <c r="CDG23" s="405"/>
      <c r="CDH23" s="405"/>
      <c r="CDI23" s="405"/>
      <c r="CDJ23" s="405"/>
      <c r="CDK23" s="405"/>
      <c r="CDL23" s="405"/>
      <c r="CDM23" s="405"/>
      <c r="CDN23" s="405"/>
      <c r="CDO23" s="405"/>
      <c r="CDP23" s="405"/>
      <c r="CDQ23" s="405"/>
      <c r="CDR23" s="405"/>
      <c r="CDS23" s="405"/>
      <c r="CDT23" s="405"/>
      <c r="CDU23" s="405"/>
      <c r="CDV23" s="405"/>
      <c r="CDW23" s="405"/>
      <c r="CDX23" s="405"/>
      <c r="CDY23" s="405"/>
      <c r="CDZ23" s="405"/>
      <c r="CEA23" s="405"/>
      <c r="CEB23" s="405"/>
      <c r="CEC23" s="405"/>
      <c r="CED23" s="405"/>
      <c r="CEE23" s="405"/>
      <c r="CEF23" s="405"/>
      <c r="CEG23" s="405"/>
      <c r="CEH23" s="405"/>
      <c r="CEI23" s="405"/>
      <c r="CEJ23" s="405"/>
      <c r="CEK23" s="405"/>
      <c r="CEL23" s="405"/>
      <c r="CEM23" s="405"/>
      <c r="CEN23" s="405"/>
      <c r="CEO23" s="405"/>
      <c r="CEP23" s="405"/>
      <c r="CEQ23" s="405"/>
      <c r="CER23" s="405"/>
      <c r="CES23" s="405"/>
      <c r="CET23" s="405"/>
      <c r="CEU23" s="405"/>
      <c r="CEV23" s="405"/>
      <c r="CEW23" s="405"/>
      <c r="CEX23" s="405"/>
      <c r="CEY23" s="405"/>
      <c r="CEZ23" s="405"/>
      <c r="CFA23" s="405"/>
      <c r="CFB23" s="405"/>
      <c r="CFC23" s="405"/>
      <c r="CFD23" s="405"/>
      <c r="CFE23" s="405"/>
      <c r="CFF23" s="405"/>
      <c r="CFG23" s="405"/>
      <c r="CFH23" s="405"/>
      <c r="CFI23" s="405"/>
      <c r="CFJ23" s="405"/>
      <c r="CFK23" s="405"/>
      <c r="CFL23" s="405"/>
      <c r="CFM23" s="405"/>
      <c r="CFN23" s="405"/>
      <c r="CFO23" s="405"/>
      <c r="CFP23" s="405"/>
      <c r="CFQ23" s="405"/>
      <c r="CFR23" s="405"/>
      <c r="CFS23" s="405"/>
      <c r="CFT23" s="405"/>
      <c r="CFU23" s="405"/>
      <c r="CFV23" s="405"/>
      <c r="CFW23" s="405"/>
      <c r="CFX23" s="405"/>
      <c r="CFY23" s="405"/>
      <c r="CFZ23" s="405"/>
      <c r="CGA23" s="405"/>
      <c r="CGB23" s="405"/>
      <c r="CGC23" s="405"/>
      <c r="CGD23" s="405"/>
      <c r="CGE23" s="405"/>
      <c r="CGF23" s="405"/>
      <c r="CGG23" s="405"/>
      <c r="CGH23" s="405"/>
      <c r="CGI23" s="405"/>
      <c r="CGJ23" s="405"/>
      <c r="CGK23" s="405"/>
      <c r="CGL23" s="405"/>
      <c r="CGM23" s="405"/>
      <c r="CGN23" s="405"/>
      <c r="CGO23" s="405"/>
      <c r="CGP23" s="405"/>
      <c r="CGQ23" s="405"/>
      <c r="CGR23" s="405"/>
      <c r="CGS23" s="405"/>
      <c r="CGT23" s="405"/>
      <c r="CGU23" s="405"/>
      <c r="CGV23" s="405"/>
      <c r="CGW23" s="405"/>
      <c r="CGX23" s="405"/>
      <c r="CGY23" s="405"/>
      <c r="CGZ23" s="405"/>
      <c r="CHA23" s="405"/>
      <c r="CHB23" s="405"/>
      <c r="CHC23" s="405"/>
      <c r="CHD23" s="405"/>
      <c r="CHE23" s="405"/>
      <c r="CHF23" s="405"/>
      <c r="CHG23" s="405"/>
      <c r="CHH23" s="405"/>
      <c r="CHI23" s="405"/>
      <c r="CHJ23" s="405"/>
      <c r="CHK23" s="405"/>
      <c r="CHL23" s="405"/>
      <c r="CHM23" s="405"/>
      <c r="CHN23" s="405"/>
      <c r="CHO23" s="405"/>
      <c r="CHP23" s="405"/>
      <c r="CHQ23" s="405"/>
      <c r="CHR23" s="405"/>
      <c r="CHS23" s="405"/>
      <c r="CHT23" s="405"/>
      <c r="CHU23" s="405"/>
      <c r="CHV23" s="405"/>
      <c r="CHW23" s="405"/>
      <c r="CHX23" s="405"/>
      <c r="CHY23" s="405"/>
      <c r="CHZ23" s="405"/>
      <c r="CIA23" s="405"/>
      <c r="CIB23" s="405"/>
      <c r="CIC23" s="405"/>
      <c r="CID23" s="405"/>
      <c r="CIE23" s="405"/>
      <c r="CIF23" s="405"/>
      <c r="CIG23" s="405"/>
      <c r="CIH23" s="405"/>
      <c r="CII23" s="405"/>
      <c r="CIJ23" s="405"/>
      <c r="CIK23" s="405"/>
      <c r="CIL23" s="405"/>
      <c r="CIM23" s="405"/>
      <c r="CIN23" s="405"/>
      <c r="CIO23" s="405"/>
      <c r="CIP23" s="405"/>
      <c r="CIQ23" s="405"/>
      <c r="CIR23" s="405"/>
      <c r="CIS23" s="405"/>
      <c r="CIT23" s="405"/>
      <c r="CIU23" s="405"/>
      <c r="CIV23" s="405"/>
      <c r="CIW23" s="405"/>
      <c r="CIX23" s="405"/>
      <c r="CIY23" s="405"/>
      <c r="CIZ23" s="405"/>
      <c r="CJA23" s="405"/>
      <c r="CJB23" s="405"/>
      <c r="CJC23" s="405"/>
      <c r="CJD23" s="405"/>
      <c r="CJE23" s="405"/>
      <c r="CJF23" s="405"/>
      <c r="CJG23" s="405"/>
      <c r="CJH23" s="405"/>
      <c r="CJI23" s="405"/>
      <c r="CJJ23" s="405"/>
      <c r="CJK23" s="405"/>
      <c r="CJL23" s="405"/>
      <c r="CJM23" s="405"/>
      <c r="CJN23" s="405"/>
      <c r="CJO23" s="405"/>
      <c r="CJP23" s="405"/>
      <c r="CJQ23" s="405"/>
      <c r="CJR23" s="405"/>
      <c r="CJS23" s="405"/>
      <c r="CJT23" s="405"/>
      <c r="CJU23" s="405"/>
      <c r="CJV23" s="405"/>
      <c r="CJW23" s="405"/>
      <c r="CJX23" s="405"/>
      <c r="CJY23" s="405"/>
      <c r="CJZ23" s="405"/>
      <c r="CKA23" s="405"/>
      <c r="CKB23" s="405"/>
      <c r="CKC23" s="405"/>
      <c r="CKD23" s="405"/>
      <c r="CKE23" s="405"/>
      <c r="CKF23" s="405"/>
      <c r="CKG23" s="405"/>
      <c r="CKH23" s="405"/>
      <c r="CKI23" s="405"/>
      <c r="CKJ23" s="405"/>
      <c r="CKK23" s="405"/>
      <c r="CKL23" s="405"/>
      <c r="CKM23" s="405"/>
      <c r="CKN23" s="405"/>
      <c r="CKO23" s="405"/>
      <c r="CKP23" s="405"/>
      <c r="CKQ23" s="405"/>
      <c r="CKR23" s="405"/>
      <c r="CKS23" s="405"/>
      <c r="CKT23" s="405"/>
      <c r="CKU23" s="405"/>
      <c r="CKV23" s="405"/>
      <c r="CKW23" s="405"/>
      <c r="CKX23" s="405"/>
      <c r="CKY23" s="405"/>
      <c r="CKZ23" s="405"/>
      <c r="CLA23" s="405"/>
      <c r="CLB23" s="405"/>
      <c r="CLC23" s="405"/>
      <c r="CLD23" s="405"/>
      <c r="CLE23" s="405"/>
      <c r="CLF23" s="405"/>
      <c r="CLG23" s="405"/>
      <c r="CLH23" s="405"/>
      <c r="CLI23" s="405"/>
      <c r="CLJ23" s="405"/>
      <c r="CLK23" s="405"/>
      <c r="CLL23" s="405"/>
      <c r="CLM23" s="405"/>
      <c r="CLN23" s="405"/>
      <c r="CLO23" s="405"/>
      <c r="CLP23" s="405"/>
      <c r="CLQ23" s="405"/>
      <c r="CLR23" s="405"/>
      <c r="CLS23" s="405"/>
      <c r="CLT23" s="405"/>
      <c r="CLU23" s="405"/>
      <c r="CLV23" s="405"/>
      <c r="CLW23" s="405"/>
      <c r="CLX23" s="405"/>
      <c r="CLY23" s="405"/>
      <c r="CLZ23" s="405"/>
      <c r="CMA23" s="405"/>
      <c r="CMB23" s="405"/>
      <c r="CMC23" s="405"/>
      <c r="CMD23" s="405"/>
      <c r="CME23" s="405"/>
      <c r="CMF23" s="405"/>
      <c r="CMG23" s="405"/>
      <c r="CMH23" s="405"/>
      <c r="CMI23" s="405"/>
      <c r="CMJ23" s="405"/>
      <c r="CMK23" s="405"/>
      <c r="CML23" s="405"/>
      <c r="CMM23" s="405"/>
      <c r="CMN23" s="405"/>
      <c r="CMO23" s="405"/>
      <c r="CMP23" s="405"/>
      <c r="CMQ23" s="405"/>
      <c r="CMR23" s="405"/>
      <c r="CMS23" s="405"/>
      <c r="CMT23" s="405"/>
      <c r="CMU23" s="405"/>
      <c r="CMV23" s="405"/>
      <c r="CMW23" s="405"/>
      <c r="CMX23" s="405"/>
      <c r="CMY23" s="405"/>
      <c r="CMZ23" s="405"/>
      <c r="CNA23" s="405"/>
      <c r="CNB23" s="405"/>
      <c r="CNC23" s="405"/>
      <c r="CND23" s="405"/>
      <c r="CNE23" s="405"/>
      <c r="CNF23" s="405"/>
      <c r="CNG23" s="405"/>
      <c r="CNH23" s="405"/>
      <c r="CNI23" s="405"/>
      <c r="CNJ23" s="405"/>
      <c r="CNK23" s="405"/>
      <c r="CNL23" s="405"/>
      <c r="CNM23" s="405"/>
      <c r="CNN23" s="405"/>
      <c r="CNO23" s="405"/>
      <c r="CNP23" s="405"/>
      <c r="CNQ23" s="405"/>
      <c r="CNR23" s="405"/>
      <c r="CNS23" s="405"/>
      <c r="CNT23" s="405"/>
      <c r="CNU23" s="405"/>
      <c r="CNV23" s="405"/>
      <c r="CNW23" s="405"/>
      <c r="CNX23" s="405"/>
      <c r="CNY23" s="405"/>
      <c r="CNZ23" s="405"/>
      <c r="COA23" s="405"/>
      <c r="COB23" s="405"/>
      <c r="COC23" s="405"/>
      <c r="COD23" s="405"/>
      <c r="COE23" s="405"/>
      <c r="COF23" s="405"/>
      <c r="COG23" s="405"/>
      <c r="COH23" s="405"/>
      <c r="COI23" s="405"/>
      <c r="COJ23" s="405"/>
      <c r="COK23" s="405"/>
      <c r="COL23" s="405"/>
      <c r="COM23" s="405"/>
      <c r="CON23" s="405"/>
      <c r="COO23" s="405"/>
      <c r="COP23" s="405"/>
      <c r="COQ23" s="405"/>
      <c r="COR23" s="405"/>
      <c r="COS23" s="405"/>
      <c r="COT23" s="405"/>
      <c r="COU23" s="405"/>
      <c r="COV23" s="405"/>
      <c r="COW23" s="405"/>
      <c r="COX23" s="405"/>
      <c r="COY23" s="405"/>
      <c r="COZ23" s="405"/>
      <c r="CPA23" s="405"/>
      <c r="CPB23" s="405"/>
      <c r="CPC23" s="405"/>
      <c r="CPD23" s="405"/>
      <c r="CPE23" s="405"/>
      <c r="CPF23" s="405"/>
      <c r="CPG23" s="405"/>
      <c r="CPH23" s="405"/>
      <c r="CPI23" s="405"/>
      <c r="CPJ23" s="405"/>
      <c r="CPK23" s="405"/>
      <c r="CPL23" s="405"/>
      <c r="CPM23" s="405"/>
      <c r="CPN23" s="405"/>
      <c r="CPO23" s="405"/>
      <c r="CPP23" s="405"/>
      <c r="CPQ23" s="405"/>
      <c r="CPR23" s="405"/>
      <c r="CPS23" s="405"/>
      <c r="CPT23" s="405"/>
      <c r="CPU23" s="405"/>
      <c r="CPV23" s="405"/>
      <c r="CPW23" s="405"/>
      <c r="CPX23" s="405"/>
      <c r="CPY23" s="405"/>
      <c r="CPZ23" s="405"/>
      <c r="CQA23" s="405"/>
      <c r="CQB23" s="405"/>
      <c r="CQC23" s="405"/>
      <c r="CQD23" s="405"/>
      <c r="CQE23" s="405"/>
      <c r="CQF23" s="405"/>
      <c r="CQG23" s="405"/>
      <c r="CQH23" s="405"/>
      <c r="CQI23" s="405"/>
      <c r="CQJ23" s="405"/>
      <c r="CQK23" s="405"/>
      <c r="CQL23" s="405"/>
      <c r="CQM23" s="405"/>
      <c r="CQN23" s="405"/>
      <c r="CQO23" s="405"/>
      <c r="CQP23" s="405"/>
      <c r="CQQ23" s="405"/>
      <c r="CQR23" s="405"/>
      <c r="CQS23" s="405"/>
      <c r="CQT23" s="405"/>
      <c r="CQU23" s="405"/>
      <c r="CQV23" s="405"/>
      <c r="CQW23" s="405"/>
      <c r="CQX23" s="405"/>
      <c r="CQY23" s="405"/>
      <c r="CQZ23" s="405"/>
      <c r="CRA23" s="405"/>
      <c r="CRB23" s="405"/>
      <c r="CRC23" s="405"/>
      <c r="CRD23" s="405"/>
      <c r="CRE23" s="405"/>
      <c r="CRF23" s="405"/>
      <c r="CRG23" s="405"/>
      <c r="CRH23" s="405"/>
      <c r="CRI23" s="405"/>
      <c r="CRJ23" s="405"/>
      <c r="CRK23" s="405"/>
      <c r="CRL23" s="405"/>
      <c r="CRM23" s="405"/>
      <c r="CRN23" s="405"/>
      <c r="CRO23" s="405"/>
      <c r="CRP23" s="405"/>
      <c r="CRQ23" s="405"/>
      <c r="CRR23" s="405"/>
      <c r="CRS23" s="405"/>
      <c r="CRT23" s="405"/>
      <c r="CRU23" s="405"/>
      <c r="CRV23" s="405"/>
      <c r="CRW23" s="405"/>
      <c r="CRX23" s="405"/>
      <c r="CRY23" s="405"/>
      <c r="CRZ23" s="405"/>
      <c r="CSA23" s="405"/>
      <c r="CSB23" s="405"/>
      <c r="CSC23" s="405"/>
      <c r="CSD23" s="405"/>
      <c r="CSE23" s="405"/>
      <c r="CSF23" s="405"/>
      <c r="CSG23" s="405"/>
      <c r="CSH23" s="405"/>
      <c r="CSI23" s="405"/>
      <c r="CSJ23" s="405"/>
      <c r="CSK23" s="405"/>
      <c r="CSL23" s="405"/>
      <c r="CSM23" s="405"/>
      <c r="CSN23" s="405"/>
      <c r="CSO23" s="405"/>
      <c r="CSP23" s="405"/>
      <c r="CSQ23" s="405"/>
      <c r="CSR23" s="405"/>
      <c r="CSS23" s="405"/>
      <c r="CST23" s="405"/>
      <c r="CSU23" s="405"/>
      <c r="CSV23" s="405"/>
      <c r="CSW23" s="405"/>
      <c r="CSX23" s="405"/>
      <c r="CSY23" s="405"/>
      <c r="CSZ23" s="405"/>
      <c r="CTA23" s="405"/>
      <c r="CTB23" s="405"/>
      <c r="CTC23" s="405"/>
      <c r="CTD23" s="405"/>
      <c r="CTE23" s="405"/>
      <c r="CTF23" s="405"/>
      <c r="CTG23" s="405"/>
      <c r="CTH23" s="405"/>
      <c r="CTI23" s="405"/>
      <c r="CTJ23" s="405"/>
      <c r="CTK23" s="405"/>
      <c r="CTL23" s="405"/>
      <c r="CTM23" s="405"/>
      <c r="CTN23" s="405"/>
      <c r="CTO23" s="405"/>
      <c r="CTP23" s="405"/>
      <c r="CTQ23" s="405"/>
      <c r="CTR23" s="405"/>
      <c r="CTS23" s="405"/>
      <c r="CTT23" s="405"/>
      <c r="CTU23" s="405"/>
      <c r="CTV23" s="405"/>
      <c r="CTW23" s="405"/>
      <c r="CTX23" s="405"/>
      <c r="CTY23" s="405"/>
      <c r="CTZ23" s="405"/>
      <c r="CUA23" s="405"/>
      <c r="CUB23" s="405"/>
      <c r="CUC23" s="405"/>
      <c r="CUD23" s="405"/>
      <c r="CUE23" s="405"/>
      <c r="CUF23" s="405"/>
      <c r="CUG23" s="405"/>
      <c r="CUH23" s="405"/>
      <c r="CUI23" s="405"/>
      <c r="CUJ23" s="405"/>
      <c r="CUK23" s="405"/>
      <c r="CUL23" s="405"/>
      <c r="CUM23" s="405"/>
      <c r="CUN23" s="405"/>
      <c r="CUO23" s="405"/>
      <c r="CUP23" s="405"/>
      <c r="CUQ23" s="405"/>
      <c r="CUR23" s="405"/>
      <c r="CUS23" s="405"/>
      <c r="CUT23" s="405"/>
      <c r="CUU23" s="405"/>
      <c r="CUV23" s="405"/>
      <c r="CUW23" s="405"/>
      <c r="CUX23" s="405"/>
      <c r="CUY23" s="405"/>
      <c r="CUZ23" s="405"/>
      <c r="CVA23" s="405"/>
      <c r="CVB23" s="405"/>
      <c r="CVC23" s="405"/>
      <c r="CVD23" s="405"/>
      <c r="CVE23" s="405"/>
      <c r="CVF23" s="405"/>
      <c r="CVG23" s="405"/>
      <c r="CVH23" s="405"/>
      <c r="CVI23" s="405"/>
      <c r="CVJ23" s="405"/>
      <c r="CVK23" s="405"/>
      <c r="CVL23" s="405"/>
      <c r="CVM23" s="405"/>
      <c r="CVN23" s="405"/>
      <c r="CVO23" s="405"/>
      <c r="CVP23" s="405"/>
      <c r="CVQ23" s="405"/>
      <c r="CVR23" s="405"/>
      <c r="CVS23" s="405"/>
      <c r="CVT23" s="405"/>
      <c r="CVU23" s="405"/>
      <c r="CVV23" s="405"/>
      <c r="CVW23" s="405"/>
      <c r="CVX23" s="405"/>
      <c r="CVY23" s="405"/>
      <c r="CVZ23" s="405"/>
      <c r="CWA23" s="405"/>
      <c r="CWB23" s="405"/>
      <c r="CWC23" s="405"/>
      <c r="CWD23" s="405"/>
      <c r="CWE23" s="405"/>
      <c r="CWF23" s="405"/>
      <c r="CWG23" s="405"/>
      <c r="CWH23" s="405"/>
      <c r="CWI23" s="405"/>
      <c r="CWJ23" s="405"/>
      <c r="CWK23" s="405"/>
      <c r="CWL23" s="405"/>
      <c r="CWM23" s="405"/>
      <c r="CWN23" s="405"/>
      <c r="CWO23" s="405"/>
      <c r="CWP23" s="405"/>
      <c r="CWQ23" s="405"/>
      <c r="CWR23" s="405"/>
      <c r="CWS23" s="405"/>
      <c r="CWT23" s="405"/>
      <c r="CWU23" s="405"/>
      <c r="CWV23" s="405"/>
      <c r="CWW23" s="405"/>
      <c r="CWX23" s="405"/>
      <c r="CWY23" s="405"/>
      <c r="CWZ23" s="405"/>
      <c r="CXA23" s="405"/>
      <c r="CXB23" s="405"/>
      <c r="CXC23" s="405"/>
      <c r="CXD23" s="405"/>
      <c r="CXE23" s="405"/>
      <c r="CXF23" s="405"/>
      <c r="CXG23" s="405"/>
      <c r="CXH23" s="405"/>
      <c r="CXI23" s="405"/>
      <c r="CXJ23" s="405"/>
      <c r="CXK23" s="405"/>
      <c r="CXL23" s="405"/>
      <c r="CXM23" s="405"/>
      <c r="CXN23" s="405"/>
      <c r="CXO23" s="405"/>
      <c r="CXP23" s="405"/>
      <c r="CXQ23" s="405"/>
      <c r="CXR23" s="405"/>
      <c r="CXS23" s="405"/>
      <c r="CXT23" s="405"/>
      <c r="CXU23" s="405"/>
      <c r="CXV23" s="405"/>
      <c r="CXW23" s="405"/>
      <c r="CXX23" s="405"/>
      <c r="CXY23" s="405"/>
      <c r="CXZ23" s="405"/>
      <c r="CYA23" s="405"/>
      <c r="CYB23" s="405"/>
      <c r="CYC23" s="405"/>
      <c r="CYD23" s="405"/>
      <c r="CYE23" s="405"/>
      <c r="CYF23" s="405"/>
      <c r="CYG23" s="405"/>
      <c r="CYH23" s="405"/>
      <c r="CYI23" s="405"/>
      <c r="CYJ23" s="405"/>
      <c r="CYK23" s="405"/>
      <c r="CYL23" s="405"/>
      <c r="CYM23" s="405"/>
      <c r="CYN23" s="405"/>
      <c r="CYO23" s="405"/>
      <c r="CYP23" s="405"/>
      <c r="CYQ23" s="405"/>
      <c r="CYR23" s="405"/>
      <c r="CYS23" s="405"/>
      <c r="CYT23" s="405"/>
      <c r="CYU23" s="405"/>
      <c r="CYV23" s="405"/>
      <c r="CYW23" s="405"/>
      <c r="CYX23" s="405"/>
      <c r="CYY23" s="405"/>
      <c r="CYZ23" s="405"/>
      <c r="CZA23" s="405"/>
      <c r="CZB23" s="405"/>
      <c r="CZC23" s="405"/>
      <c r="CZD23" s="405"/>
      <c r="CZE23" s="405"/>
      <c r="CZF23" s="405"/>
      <c r="CZG23" s="405"/>
      <c r="CZH23" s="405"/>
      <c r="CZI23" s="405"/>
      <c r="CZJ23" s="405"/>
      <c r="CZK23" s="405"/>
      <c r="CZL23" s="405"/>
      <c r="CZM23" s="405"/>
      <c r="CZN23" s="405"/>
      <c r="CZO23" s="405"/>
      <c r="CZP23" s="405"/>
      <c r="CZQ23" s="405"/>
      <c r="CZR23" s="405"/>
      <c r="CZS23" s="405"/>
      <c r="CZT23" s="405"/>
      <c r="CZU23" s="405"/>
      <c r="CZV23" s="405"/>
      <c r="CZW23" s="405"/>
      <c r="CZX23" s="405"/>
      <c r="CZY23" s="405"/>
      <c r="CZZ23" s="405"/>
      <c r="DAA23" s="405"/>
      <c r="DAB23" s="405"/>
      <c r="DAC23" s="405"/>
      <c r="DAD23" s="405"/>
      <c r="DAE23" s="405"/>
      <c r="DAF23" s="405"/>
      <c r="DAG23" s="405"/>
      <c r="DAH23" s="405"/>
      <c r="DAI23" s="405"/>
      <c r="DAJ23" s="405"/>
      <c r="DAK23" s="405"/>
      <c r="DAL23" s="405"/>
      <c r="DAM23" s="405"/>
      <c r="DAN23" s="405"/>
      <c r="DAO23" s="405"/>
      <c r="DAP23" s="405"/>
      <c r="DAQ23" s="405"/>
      <c r="DAR23" s="405"/>
      <c r="DAS23" s="405"/>
      <c r="DAT23" s="405"/>
      <c r="DAU23" s="405"/>
      <c r="DAV23" s="405"/>
      <c r="DAW23" s="405"/>
      <c r="DAX23" s="405"/>
      <c r="DAY23" s="405"/>
      <c r="DAZ23" s="405"/>
      <c r="DBA23" s="405"/>
      <c r="DBB23" s="405"/>
      <c r="DBC23" s="405"/>
      <c r="DBD23" s="405"/>
      <c r="DBE23" s="405"/>
      <c r="DBF23" s="405"/>
      <c r="DBG23" s="405"/>
      <c r="DBH23" s="405"/>
      <c r="DBI23" s="405"/>
      <c r="DBJ23" s="405"/>
      <c r="DBK23" s="405"/>
      <c r="DBL23" s="405"/>
      <c r="DBM23" s="405"/>
      <c r="DBN23" s="405"/>
      <c r="DBO23" s="405"/>
      <c r="DBP23" s="405"/>
      <c r="DBQ23" s="405"/>
      <c r="DBR23" s="405"/>
      <c r="DBS23" s="405"/>
      <c r="DBT23" s="405"/>
      <c r="DBU23" s="405"/>
      <c r="DBV23" s="405"/>
      <c r="DBW23" s="405"/>
      <c r="DBX23" s="405"/>
      <c r="DBY23" s="405"/>
      <c r="DBZ23" s="405"/>
      <c r="DCA23" s="405"/>
      <c r="DCB23" s="405"/>
      <c r="DCC23" s="405"/>
      <c r="DCD23" s="405"/>
      <c r="DCE23" s="405"/>
      <c r="DCF23" s="405"/>
      <c r="DCG23" s="405"/>
      <c r="DCH23" s="405"/>
      <c r="DCI23" s="405"/>
      <c r="DCJ23" s="405"/>
      <c r="DCK23" s="405"/>
      <c r="DCL23" s="405"/>
      <c r="DCM23" s="405"/>
      <c r="DCN23" s="405"/>
      <c r="DCO23" s="405"/>
      <c r="DCP23" s="405"/>
      <c r="DCQ23" s="405"/>
      <c r="DCR23" s="405"/>
      <c r="DCS23" s="405"/>
      <c r="DCT23" s="405"/>
      <c r="DCU23" s="405"/>
      <c r="DCV23" s="405"/>
      <c r="DCW23" s="405"/>
      <c r="DCX23" s="405"/>
      <c r="DCY23" s="405"/>
      <c r="DCZ23" s="405"/>
      <c r="DDA23" s="405"/>
      <c r="DDB23" s="405"/>
      <c r="DDC23" s="405"/>
      <c r="DDD23" s="405"/>
      <c r="DDE23" s="405"/>
      <c r="DDF23" s="405"/>
      <c r="DDG23" s="405"/>
      <c r="DDH23" s="405"/>
      <c r="DDI23" s="405"/>
      <c r="DDJ23" s="405"/>
      <c r="DDK23" s="405"/>
      <c r="DDL23" s="405"/>
      <c r="DDM23" s="405"/>
      <c r="DDN23" s="405"/>
      <c r="DDO23" s="405"/>
      <c r="DDP23" s="405"/>
      <c r="DDQ23" s="405"/>
      <c r="DDR23" s="405"/>
      <c r="DDS23" s="405"/>
      <c r="DDT23" s="405"/>
      <c r="DDU23" s="405"/>
      <c r="DDV23" s="405"/>
      <c r="DDW23" s="405"/>
      <c r="DDX23" s="405"/>
      <c r="DDY23" s="405"/>
      <c r="DDZ23" s="405"/>
      <c r="DEA23" s="405"/>
      <c r="DEB23" s="405"/>
      <c r="DEC23" s="405"/>
      <c r="DED23" s="405"/>
      <c r="DEE23" s="405"/>
      <c r="DEF23" s="405"/>
      <c r="DEG23" s="405"/>
      <c r="DEH23" s="405"/>
      <c r="DEI23" s="405"/>
      <c r="DEJ23" s="405"/>
      <c r="DEK23" s="405"/>
      <c r="DEL23" s="405"/>
      <c r="DEM23" s="405"/>
      <c r="DEN23" s="405"/>
      <c r="DEO23" s="405"/>
      <c r="DEP23" s="405"/>
      <c r="DEQ23" s="405"/>
      <c r="DER23" s="405"/>
      <c r="DES23" s="405"/>
      <c r="DET23" s="405"/>
      <c r="DEU23" s="405"/>
      <c r="DEV23" s="405"/>
      <c r="DEW23" s="405"/>
      <c r="DEX23" s="405"/>
      <c r="DEY23" s="405"/>
      <c r="DEZ23" s="405"/>
      <c r="DFA23" s="405"/>
      <c r="DFB23" s="405"/>
      <c r="DFC23" s="405"/>
      <c r="DFD23" s="405"/>
      <c r="DFE23" s="405"/>
      <c r="DFF23" s="405"/>
      <c r="DFG23" s="405"/>
      <c r="DFH23" s="405"/>
      <c r="DFI23" s="405"/>
      <c r="DFJ23" s="405"/>
      <c r="DFK23" s="405"/>
      <c r="DFL23" s="405"/>
      <c r="DFM23" s="405"/>
      <c r="DFN23" s="405"/>
      <c r="DFO23" s="405"/>
      <c r="DFP23" s="405"/>
      <c r="DFQ23" s="405"/>
      <c r="DFR23" s="405"/>
      <c r="DFS23" s="405"/>
      <c r="DFT23" s="405"/>
      <c r="DFU23" s="405"/>
      <c r="DFV23" s="405"/>
      <c r="DFW23" s="405"/>
      <c r="DFX23" s="405"/>
      <c r="DFY23" s="405"/>
      <c r="DFZ23" s="405"/>
      <c r="DGA23" s="405"/>
      <c r="DGB23" s="405"/>
      <c r="DGC23" s="405"/>
      <c r="DGD23" s="405"/>
      <c r="DGE23" s="405"/>
      <c r="DGF23" s="405"/>
      <c r="DGG23" s="405"/>
      <c r="DGH23" s="405"/>
      <c r="DGI23" s="405"/>
      <c r="DGJ23" s="405"/>
      <c r="DGK23" s="405"/>
      <c r="DGL23" s="405"/>
      <c r="DGM23" s="405"/>
      <c r="DGN23" s="405"/>
      <c r="DGO23" s="405"/>
      <c r="DGP23" s="405"/>
      <c r="DGQ23" s="405"/>
      <c r="DGR23" s="405"/>
      <c r="DGS23" s="405"/>
      <c r="DGT23" s="405"/>
      <c r="DGU23" s="405"/>
      <c r="DGV23" s="405"/>
      <c r="DGW23" s="405"/>
      <c r="DGX23" s="405"/>
      <c r="DGY23" s="405"/>
      <c r="DGZ23" s="405"/>
      <c r="DHA23" s="405"/>
      <c r="DHB23" s="405"/>
      <c r="DHC23" s="405"/>
      <c r="DHD23" s="405"/>
      <c r="DHE23" s="405"/>
      <c r="DHF23" s="405"/>
      <c r="DHG23" s="405"/>
      <c r="DHH23" s="405"/>
      <c r="DHI23" s="405"/>
      <c r="DHJ23" s="405"/>
      <c r="DHK23" s="405"/>
      <c r="DHL23" s="405"/>
      <c r="DHM23" s="405"/>
      <c r="DHN23" s="405"/>
      <c r="DHO23" s="405"/>
      <c r="DHP23" s="405"/>
      <c r="DHQ23" s="405"/>
      <c r="DHR23" s="405"/>
      <c r="DHS23" s="405"/>
      <c r="DHT23" s="405"/>
      <c r="DHU23" s="405"/>
      <c r="DHV23" s="405"/>
      <c r="DHW23" s="405"/>
      <c r="DHX23" s="405"/>
      <c r="DHY23" s="405"/>
      <c r="DHZ23" s="405"/>
      <c r="DIA23" s="405"/>
      <c r="DIB23" s="405"/>
      <c r="DIC23" s="405"/>
      <c r="DID23" s="405"/>
      <c r="DIE23" s="405"/>
      <c r="DIF23" s="405"/>
      <c r="DIG23" s="405"/>
      <c r="DIH23" s="405"/>
      <c r="DII23" s="405"/>
      <c r="DIJ23" s="405"/>
      <c r="DIK23" s="405"/>
      <c r="DIL23" s="405"/>
      <c r="DIM23" s="405"/>
      <c r="DIN23" s="405"/>
      <c r="DIO23" s="405"/>
      <c r="DIP23" s="405"/>
      <c r="DIQ23" s="405"/>
      <c r="DIR23" s="405"/>
      <c r="DIS23" s="405"/>
      <c r="DIT23" s="405"/>
      <c r="DIU23" s="405"/>
      <c r="DIV23" s="405"/>
      <c r="DIW23" s="405"/>
      <c r="DIX23" s="405"/>
      <c r="DIY23" s="405"/>
      <c r="DIZ23" s="405"/>
      <c r="DJA23" s="405"/>
      <c r="DJB23" s="405"/>
      <c r="DJC23" s="405"/>
      <c r="DJD23" s="405"/>
      <c r="DJE23" s="405"/>
      <c r="DJF23" s="405"/>
      <c r="DJG23" s="405"/>
      <c r="DJH23" s="405"/>
      <c r="DJI23" s="405"/>
      <c r="DJJ23" s="405"/>
      <c r="DJK23" s="405"/>
      <c r="DJL23" s="405"/>
      <c r="DJM23" s="405"/>
      <c r="DJN23" s="405"/>
      <c r="DJO23" s="405"/>
      <c r="DJP23" s="405"/>
      <c r="DJQ23" s="405"/>
      <c r="DJR23" s="405"/>
      <c r="DJS23" s="405"/>
      <c r="DJT23" s="405"/>
      <c r="DJU23" s="405"/>
      <c r="DJV23" s="405"/>
      <c r="DJW23" s="405"/>
      <c r="DJX23" s="405"/>
      <c r="DJY23" s="405"/>
      <c r="DJZ23" s="405"/>
      <c r="DKA23" s="405"/>
      <c r="DKB23" s="405"/>
      <c r="DKC23" s="405"/>
      <c r="DKD23" s="405"/>
      <c r="DKE23" s="405"/>
      <c r="DKF23" s="405"/>
      <c r="DKG23" s="405"/>
      <c r="DKH23" s="405"/>
      <c r="DKI23" s="405"/>
      <c r="DKJ23" s="405"/>
      <c r="DKK23" s="405"/>
      <c r="DKL23" s="405"/>
      <c r="DKM23" s="405"/>
      <c r="DKN23" s="405"/>
      <c r="DKO23" s="405"/>
      <c r="DKP23" s="405"/>
      <c r="DKQ23" s="405"/>
      <c r="DKR23" s="405"/>
      <c r="DKS23" s="405"/>
      <c r="DKT23" s="405"/>
      <c r="DKU23" s="405"/>
      <c r="DKV23" s="405"/>
      <c r="DKW23" s="405"/>
      <c r="DKX23" s="405"/>
      <c r="DKY23" s="405"/>
      <c r="DKZ23" s="405"/>
      <c r="DLA23" s="405"/>
      <c r="DLB23" s="405"/>
      <c r="DLC23" s="405"/>
      <c r="DLD23" s="405"/>
      <c r="DLE23" s="405"/>
      <c r="DLF23" s="405"/>
      <c r="DLG23" s="405"/>
      <c r="DLH23" s="405"/>
      <c r="DLI23" s="405"/>
      <c r="DLJ23" s="405"/>
      <c r="DLK23" s="405"/>
      <c r="DLL23" s="405"/>
      <c r="DLM23" s="405"/>
      <c r="DLN23" s="405"/>
      <c r="DLO23" s="405"/>
      <c r="DLP23" s="405"/>
      <c r="DLQ23" s="405"/>
      <c r="DLR23" s="405"/>
      <c r="DLS23" s="405"/>
      <c r="DLT23" s="405"/>
      <c r="DLU23" s="405"/>
      <c r="DLV23" s="405"/>
      <c r="DLW23" s="405"/>
      <c r="DLX23" s="405"/>
      <c r="DLY23" s="405"/>
      <c r="DLZ23" s="405"/>
      <c r="DMA23" s="405"/>
      <c r="DMB23" s="405"/>
      <c r="DMC23" s="405"/>
      <c r="DMD23" s="405"/>
      <c r="DME23" s="405"/>
      <c r="DMF23" s="405"/>
      <c r="DMG23" s="405"/>
      <c r="DMH23" s="405"/>
      <c r="DMI23" s="405"/>
      <c r="DMJ23" s="405"/>
      <c r="DMK23" s="405"/>
      <c r="DML23" s="405"/>
      <c r="DMM23" s="405"/>
      <c r="DMN23" s="405"/>
      <c r="DMO23" s="405"/>
      <c r="DMP23" s="405"/>
      <c r="DMQ23" s="405"/>
      <c r="DMR23" s="405"/>
      <c r="DMS23" s="405"/>
      <c r="DMT23" s="405"/>
      <c r="DMU23" s="405"/>
      <c r="DMV23" s="405"/>
      <c r="DMW23" s="405"/>
      <c r="DMX23" s="405"/>
      <c r="DMY23" s="405"/>
      <c r="DMZ23" s="405"/>
      <c r="DNA23" s="405"/>
      <c r="DNB23" s="405"/>
      <c r="DNC23" s="405"/>
      <c r="DND23" s="405"/>
      <c r="DNE23" s="405"/>
      <c r="DNF23" s="405"/>
      <c r="DNG23" s="405"/>
      <c r="DNH23" s="405"/>
      <c r="DNI23" s="405"/>
      <c r="DNJ23" s="405"/>
      <c r="DNK23" s="405"/>
      <c r="DNL23" s="405"/>
      <c r="DNM23" s="405"/>
      <c r="DNN23" s="405"/>
      <c r="DNO23" s="405"/>
      <c r="DNP23" s="405"/>
      <c r="DNQ23" s="405"/>
      <c r="DNR23" s="405"/>
      <c r="DNS23" s="405"/>
      <c r="DNT23" s="405"/>
      <c r="DNU23" s="405"/>
      <c r="DNV23" s="405"/>
      <c r="DNW23" s="405"/>
      <c r="DNX23" s="405"/>
      <c r="DNY23" s="405"/>
      <c r="DNZ23" s="405"/>
      <c r="DOA23" s="405"/>
      <c r="DOB23" s="405"/>
      <c r="DOC23" s="405"/>
      <c r="DOD23" s="405"/>
      <c r="DOE23" s="405"/>
      <c r="DOF23" s="405"/>
      <c r="DOG23" s="405"/>
      <c r="DOH23" s="405"/>
      <c r="DOI23" s="405"/>
      <c r="DOJ23" s="405"/>
      <c r="DOK23" s="405"/>
      <c r="DOL23" s="405"/>
      <c r="DOM23" s="405"/>
      <c r="DON23" s="405"/>
      <c r="DOO23" s="405"/>
      <c r="DOP23" s="405"/>
      <c r="DOQ23" s="405"/>
      <c r="DOR23" s="405"/>
      <c r="DOS23" s="405"/>
      <c r="DOT23" s="405"/>
      <c r="DOU23" s="405"/>
      <c r="DOV23" s="405"/>
      <c r="DOW23" s="405"/>
      <c r="DOX23" s="405"/>
      <c r="DOY23" s="405"/>
      <c r="DOZ23" s="405"/>
      <c r="DPA23" s="405"/>
      <c r="DPB23" s="405"/>
      <c r="DPC23" s="405"/>
      <c r="DPD23" s="405"/>
      <c r="DPE23" s="405"/>
      <c r="DPF23" s="405"/>
      <c r="DPG23" s="405"/>
      <c r="DPH23" s="405"/>
      <c r="DPI23" s="405"/>
      <c r="DPJ23" s="405"/>
      <c r="DPK23" s="405"/>
      <c r="DPL23" s="405"/>
      <c r="DPM23" s="405"/>
      <c r="DPN23" s="405"/>
      <c r="DPO23" s="405"/>
      <c r="DPP23" s="405"/>
      <c r="DPQ23" s="405"/>
      <c r="DPR23" s="405"/>
      <c r="DPS23" s="405"/>
      <c r="DPT23" s="405"/>
      <c r="DPU23" s="405"/>
      <c r="DPV23" s="405"/>
      <c r="DPW23" s="405"/>
      <c r="DPX23" s="405"/>
      <c r="DPY23" s="405"/>
      <c r="DPZ23" s="405"/>
      <c r="DQA23" s="405"/>
      <c r="DQB23" s="405"/>
      <c r="DQC23" s="405"/>
      <c r="DQD23" s="405"/>
      <c r="DQE23" s="405"/>
      <c r="DQF23" s="405"/>
      <c r="DQG23" s="405"/>
      <c r="DQH23" s="405"/>
      <c r="DQI23" s="405"/>
      <c r="DQJ23" s="405"/>
      <c r="DQK23" s="405"/>
      <c r="DQL23" s="405"/>
      <c r="DQM23" s="405"/>
      <c r="DQN23" s="405"/>
      <c r="DQO23" s="405"/>
      <c r="DQP23" s="405"/>
      <c r="DQQ23" s="405"/>
      <c r="DQR23" s="405"/>
      <c r="DQS23" s="405"/>
      <c r="DQT23" s="405"/>
      <c r="DQU23" s="405"/>
      <c r="DQV23" s="405"/>
      <c r="DQW23" s="405"/>
      <c r="DQX23" s="405"/>
      <c r="DQY23" s="405"/>
      <c r="DQZ23" s="405"/>
      <c r="DRA23" s="405"/>
      <c r="DRB23" s="405"/>
      <c r="DRC23" s="405"/>
      <c r="DRD23" s="405"/>
      <c r="DRE23" s="405"/>
      <c r="DRF23" s="405"/>
      <c r="DRG23" s="405"/>
      <c r="DRH23" s="405"/>
      <c r="DRI23" s="405"/>
      <c r="DRJ23" s="405"/>
      <c r="DRK23" s="405"/>
      <c r="DRL23" s="405"/>
      <c r="DRM23" s="405"/>
      <c r="DRN23" s="405"/>
      <c r="DRO23" s="405"/>
      <c r="DRP23" s="405"/>
      <c r="DRQ23" s="405"/>
      <c r="DRR23" s="405"/>
      <c r="DRS23" s="405"/>
      <c r="DRT23" s="405"/>
      <c r="DRU23" s="405"/>
      <c r="DRV23" s="405"/>
      <c r="DRW23" s="405"/>
      <c r="DRX23" s="405"/>
      <c r="DRY23" s="405"/>
      <c r="DRZ23" s="405"/>
      <c r="DSA23" s="405"/>
      <c r="DSB23" s="405"/>
      <c r="DSC23" s="405"/>
      <c r="DSD23" s="405"/>
      <c r="DSE23" s="405"/>
      <c r="DSF23" s="405"/>
      <c r="DSG23" s="405"/>
      <c r="DSH23" s="405"/>
      <c r="DSI23" s="405"/>
      <c r="DSJ23" s="405"/>
      <c r="DSK23" s="405"/>
      <c r="DSL23" s="405"/>
      <c r="DSM23" s="405"/>
      <c r="DSN23" s="405"/>
      <c r="DSO23" s="405"/>
      <c r="DSP23" s="405"/>
      <c r="DSQ23" s="405"/>
      <c r="DSR23" s="405"/>
      <c r="DSS23" s="405"/>
      <c r="DST23" s="405"/>
      <c r="DSU23" s="405"/>
      <c r="DSV23" s="405"/>
      <c r="DSW23" s="405"/>
      <c r="DSX23" s="405"/>
      <c r="DSY23" s="405"/>
      <c r="DSZ23" s="405"/>
      <c r="DTA23" s="405"/>
      <c r="DTB23" s="405"/>
      <c r="DTC23" s="405"/>
      <c r="DTD23" s="405"/>
      <c r="DTE23" s="405"/>
      <c r="DTF23" s="405"/>
      <c r="DTG23" s="405"/>
      <c r="DTH23" s="405"/>
      <c r="DTI23" s="405"/>
      <c r="DTJ23" s="405"/>
      <c r="DTK23" s="405"/>
      <c r="DTL23" s="405"/>
      <c r="DTM23" s="405"/>
      <c r="DTN23" s="405"/>
      <c r="DTO23" s="405"/>
      <c r="DTP23" s="405"/>
      <c r="DTQ23" s="405"/>
      <c r="DTR23" s="405"/>
      <c r="DTS23" s="405"/>
      <c r="DTT23" s="405"/>
      <c r="DTU23" s="405"/>
      <c r="DTV23" s="405"/>
      <c r="DTW23" s="405"/>
      <c r="DTX23" s="405"/>
      <c r="DTY23" s="405"/>
      <c r="DTZ23" s="405"/>
      <c r="DUA23" s="405"/>
      <c r="DUB23" s="405"/>
      <c r="DUC23" s="405"/>
      <c r="DUD23" s="405"/>
      <c r="DUE23" s="405"/>
      <c r="DUF23" s="405"/>
      <c r="DUG23" s="405"/>
      <c r="DUH23" s="405"/>
      <c r="DUI23" s="405"/>
      <c r="DUJ23" s="405"/>
      <c r="DUK23" s="405"/>
      <c r="DUL23" s="405"/>
      <c r="DUM23" s="405"/>
      <c r="DUN23" s="405"/>
      <c r="DUO23" s="405"/>
      <c r="DUP23" s="405"/>
      <c r="DUQ23" s="405"/>
      <c r="DUR23" s="405"/>
      <c r="DUS23" s="405"/>
      <c r="DUT23" s="405"/>
      <c r="DUU23" s="405"/>
      <c r="DUV23" s="405"/>
      <c r="DUW23" s="405"/>
      <c r="DUX23" s="405"/>
      <c r="DUY23" s="405"/>
      <c r="DUZ23" s="405"/>
      <c r="DVA23" s="405"/>
      <c r="DVB23" s="405"/>
      <c r="DVC23" s="405"/>
      <c r="DVD23" s="405"/>
      <c r="DVE23" s="405"/>
      <c r="DVF23" s="405"/>
      <c r="DVG23" s="405"/>
      <c r="DVH23" s="405"/>
      <c r="DVI23" s="405"/>
      <c r="DVJ23" s="405"/>
      <c r="DVK23" s="405"/>
      <c r="DVL23" s="405"/>
      <c r="DVM23" s="405"/>
      <c r="DVN23" s="405"/>
      <c r="DVO23" s="405"/>
      <c r="DVP23" s="405"/>
      <c r="DVQ23" s="405"/>
      <c r="DVR23" s="405"/>
      <c r="DVS23" s="405"/>
      <c r="DVT23" s="405"/>
      <c r="DVU23" s="405"/>
      <c r="DVV23" s="405"/>
      <c r="DVW23" s="405"/>
      <c r="DVX23" s="405"/>
      <c r="DVY23" s="405"/>
      <c r="DVZ23" s="405"/>
      <c r="DWA23" s="405"/>
      <c r="DWB23" s="405"/>
      <c r="DWC23" s="405"/>
      <c r="DWD23" s="405"/>
      <c r="DWE23" s="405"/>
      <c r="DWF23" s="405"/>
      <c r="DWG23" s="405"/>
      <c r="DWH23" s="405"/>
      <c r="DWI23" s="405"/>
      <c r="DWJ23" s="405"/>
      <c r="DWK23" s="405"/>
      <c r="DWL23" s="405"/>
      <c r="DWM23" s="405"/>
      <c r="DWN23" s="405"/>
      <c r="DWO23" s="405"/>
      <c r="DWP23" s="405"/>
      <c r="DWQ23" s="405"/>
      <c r="DWR23" s="405"/>
      <c r="DWS23" s="405"/>
      <c r="DWT23" s="405"/>
      <c r="DWU23" s="405"/>
      <c r="DWV23" s="405"/>
      <c r="DWW23" s="405"/>
      <c r="DWX23" s="405"/>
      <c r="DWY23" s="405"/>
      <c r="DWZ23" s="405"/>
      <c r="DXA23" s="405"/>
      <c r="DXB23" s="405"/>
      <c r="DXC23" s="405"/>
      <c r="DXD23" s="405"/>
      <c r="DXE23" s="405"/>
      <c r="DXF23" s="405"/>
      <c r="DXG23" s="405"/>
      <c r="DXH23" s="405"/>
      <c r="DXI23" s="405"/>
      <c r="DXJ23" s="405"/>
      <c r="DXK23" s="405"/>
      <c r="DXL23" s="405"/>
      <c r="DXM23" s="405"/>
      <c r="DXN23" s="405"/>
      <c r="DXO23" s="405"/>
      <c r="DXP23" s="405"/>
      <c r="DXQ23" s="405"/>
      <c r="DXR23" s="405"/>
      <c r="DXS23" s="405"/>
      <c r="DXT23" s="405"/>
      <c r="DXU23" s="405"/>
      <c r="DXV23" s="405"/>
      <c r="DXW23" s="405"/>
      <c r="DXX23" s="405"/>
      <c r="DXY23" s="405"/>
      <c r="DXZ23" s="405"/>
      <c r="DYA23" s="405"/>
      <c r="DYB23" s="405"/>
      <c r="DYC23" s="405"/>
      <c r="DYD23" s="405"/>
      <c r="DYE23" s="405"/>
      <c r="DYF23" s="405"/>
      <c r="DYG23" s="405"/>
      <c r="DYH23" s="405"/>
      <c r="DYI23" s="405"/>
      <c r="DYJ23" s="405"/>
      <c r="DYK23" s="405"/>
      <c r="DYL23" s="405"/>
      <c r="DYM23" s="405"/>
      <c r="DYN23" s="405"/>
      <c r="DYO23" s="405"/>
      <c r="DYP23" s="405"/>
      <c r="DYQ23" s="405"/>
      <c r="DYR23" s="405"/>
      <c r="DYS23" s="405"/>
      <c r="DYT23" s="405"/>
      <c r="DYU23" s="405"/>
      <c r="DYV23" s="405"/>
      <c r="DYW23" s="405"/>
      <c r="DYX23" s="405"/>
      <c r="DYY23" s="405"/>
      <c r="DYZ23" s="405"/>
      <c r="DZA23" s="405"/>
      <c r="DZB23" s="405"/>
      <c r="DZC23" s="405"/>
      <c r="DZD23" s="405"/>
      <c r="DZE23" s="405"/>
      <c r="DZF23" s="405"/>
      <c r="DZG23" s="405"/>
      <c r="DZH23" s="405"/>
      <c r="DZI23" s="405"/>
      <c r="DZJ23" s="405"/>
      <c r="DZK23" s="405"/>
      <c r="DZL23" s="405"/>
      <c r="DZM23" s="405"/>
      <c r="DZN23" s="405"/>
      <c r="DZO23" s="405"/>
      <c r="DZP23" s="405"/>
      <c r="DZQ23" s="405"/>
      <c r="DZR23" s="405"/>
      <c r="DZS23" s="405"/>
      <c r="DZT23" s="405"/>
      <c r="DZU23" s="405"/>
      <c r="DZV23" s="405"/>
      <c r="DZW23" s="405"/>
      <c r="DZX23" s="405"/>
      <c r="DZY23" s="405"/>
      <c r="DZZ23" s="405"/>
      <c r="EAA23" s="405"/>
      <c r="EAB23" s="405"/>
      <c r="EAC23" s="405"/>
      <c r="EAD23" s="405"/>
      <c r="EAE23" s="405"/>
      <c r="EAF23" s="405"/>
      <c r="EAG23" s="405"/>
      <c r="EAH23" s="405"/>
      <c r="EAI23" s="405"/>
      <c r="EAJ23" s="405"/>
      <c r="EAK23" s="405"/>
      <c r="EAL23" s="405"/>
      <c r="EAM23" s="405"/>
      <c r="EAN23" s="405"/>
      <c r="EAO23" s="405"/>
      <c r="EAP23" s="405"/>
      <c r="EAQ23" s="405"/>
      <c r="EAR23" s="405"/>
      <c r="EAS23" s="405"/>
      <c r="EAT23" s="405"/>
      <c r="EAU23" s="405"/>
      <c r="EAV23" s="405"/>
      <c r="EAW23" s="405"/>
      <c r="EAX23" s="405"/>
      <c r="EAY23" s="405"/>
      <c r="EAZ23" s="405"/>
      <c r="EBA23" s="405"/>
      <c r="EBB23" s="405"/>
      <c r="EBC23" s="405"/>
      <c r="EBD23" s="405"/>
      <c r="EBE23" s="405"/>
      <c r="EBF23" s="405"/>
      <c r="EBG23" s="405"/>
      <c r="EBH23" s="405"/>
      <c r="EBI23" s="405"/>
      <c r="EBJ23" s="405"/>
      <c r="EBK23" s="405"/>
      <c r="EBL23" s="405"/>
      <c r="EBM23" s="405"/>
      <c r="EBN23" s="405"/>
      <c r="EBO23" s="405"/>
      <c r="EBP23" s="405"/>
      <c r="EBQ23" s="405"/>
      <c r="EBR23" s="405"/>
      <c r="EBS23" s="405"/>
      <c r="EBT23" s="405"/>
      <c r="EBU23" s="405"/>
      <c r="EBV23" s="405"/>
      <c r="EBW23" s="405"/>
      <c r="EBX23" s="405"/>
      <c r="EBY23" s="405"/>
      <c r="EBZ23" s="405"/>
      <c r="ECA23" s="405"/>
      <c r="ECB23" s="405"/>
      <c r="ECC23" s="405"/>
      <c r="ECD23" s="405"/>
      <c r="ECE23" s="405"/>
      <c r="ECF23" s="405"/>
      <c r="ECG23" s="405"/>
      <c r="ECH23" s="405"/>
      <c r="ECI23" s="405"/>
      <c r="ECJ23" s="405"/>
      <c r="ECK23" s="405"/>
      <c r="ECL23" s="405"/>
      <c r="ECM23" s="405"/>
      <c r="ECN23" s="405"/>
      <c r="ECO23" s="405"/>
      <c r="ECP23" s="405"/>
      <c r="ECQ23" s="405"/>
      <c r="ECR23" s="405"/>
      <c r="ECS23" s="405"/>
      <c r="ECT23" s="405"/>
      <c r="ECU23" s="405"/>
      <c r="ECV23" s="405"/>
      <c r="ECW23" s="405"/>
      <c r="ECX23" s="405"/>
      <c r="ECY23" s="405"/>
      <c r="ECZ23" s="405"/>
      <c r="EDA23" s="405"/>
      <c r="EDB23" s="405"/>
      <c r="EDC23" s="405"/>
      <c r="EDD23" s="405"/>
      <c r="EDE23" s="405"/>
      <c r="EDF23" s="405"/>
      <c r="EDG23" s="405"/>
      <c r="EDH23" s="405"/>
      <c r="EDI23" s="405"/>
      <c r="EDJ23" s="405"/>
      <c r="EDK23" s="405"/>
      <c r="EDL23" s="405"/>
      <c r="EDM23" s="405"/>
      <c r="EDN23" s="405"/>
      <c r="EDO23" s="405"/>
      <c r="EDP23" s="405"/>
      <c r="EDQ23" s="405"/>
      <c r="EDR23" s="405"/>
      <c r="EDS23" s="405"/>
      <c r="EDT23" s="405"/>
      <c r="EDU23" s="405"/>
      <c r="EDV23" s="405"/>
      <c r="EDW23" s="405"/>
      <c r="EDX23" s="405"/>
      <c r="EDY23" s="405"/>
      <c r="EDZ23" s="405"/>
      <c r="EEA23" s="405"/>
      <c r="EEB23" s="405"/>
      <c r="EEC23" s="405"/>
      <c r="EED23" s="405"/>
      <c r="EEE23" s="405"/>
      <c r="EEF23" s="405"/>
      <c r="EEG23" s="405"/>
      <c r="EEH23" s="405"/>
      <c r="EEI23" s="405"/>
      <c r="EEJ23" s="405"/>
      <c r="EEK23" s="405"/>
      <c r="EEL23" s="405"/>
      <c r="EEM23" s="405"/>
      <c r="EEN23" s="405"/>
      <c r="EEO23" s="405"/>
      <c r="EEP23" s="405"/>
      <c r="EEQ23" s="405"/>
      <c r="EER23" s="405"/>
      <c r="EES23" s="405"/>
      <c r="EET23" s="405"/>
      <c r="EEU23" s="405"/>
      <c r="EEV23" s="405"/>
      <c r="EEW23" s="405"/>
      <c r="EEX23" s="405"/>
      <c r="EEY23" s="405"/>
      <c r="EEZ23" s="405"/>
      <c r="EFA23" s="405"/>
      <c r="EFB23" s="405"/>
      <c r="EFC23" s="405"/>
      <c r="EFD23" s="405"/>
      <c r="EFE23" s="405"/>
      <c r="EFF23" s="405"/>
      <c r="EFG23" s="405"/>
      <c r="EFH23" s="405"/>
      <c r="EFI23" s="405"/>
      <c r="EFJ23" s="405"/>
      <c r="EFK23" s="405"/>
      <c r="EFL23" s="405"/>
      <c r="EFM23" s="405"/>
      <c r="EFN23" s="405"/>
      <c r="EFO23" s="405"/>
      <c r="EFP23" s="405"/>
      <c r="EFQ23" s="405"/>
      <c r="EFR23" s="405"/>
      <c r="EFS23" s="405"/>
      <c r="EFT23" s="405"/>
      <c r="EFU23" s="405"/>
      <c r="EFV23" s="405"/>
      <c r="EFW23" s="405"/>
      <c r="EFX23" s="405"/>
      <c r="EFY23" s="405"/>
      <c r="EFZ23" s="405"/>
      <c r="EGA23" s="405"/>
      <c r="EGB23" s="405"/>
      <c r="EGC23" s="405"/>
      <c r="EGD23" s="405"/>
      <c r="EGE23" s="405"/>
      <c r="EGF23" s="405"/>
      <c r="EGG23" s="405"/>
      <c r="EGH23" s="405"/>
      <c r="EGI23" s="405"/>
      <c r="EGJ23" s="405"/>
      <c r="EGK23" s="405"/>
      <c r="EGL23" s="405"/>
      <c r="EGM23" s="405"/>
      <c r="EGN23" s="405"/>
      <c r="EGO23" s="405"/>
      <c r="EGP23" s="405"/>
      <c r="EGQ23" s="405"/>
      <c r="EGR23" s="405"/>
      <c r="EGS23" s="405"/>
      <c r="EGT23" s="405"/>
      <c r="EGU23" s="405"/>
      <c r="EGV23" s="405"/>
      <c r="EGW23" s="405"/>
      <c r="EGX23" s="405"/>
      <c r="EGY23" s="405"/>
      <c r="EGZ23" s="405"/>
      <c r="EHA23" s="405"/>
      <c r="EHB23" s="405"/>
      <c r="EHC23" s="405"/>
      <c r="EHD23" s="405"/>
      <c r="EHE23" s="405"/>
      <c r="EHF23" s="405"/>
      <c r="EHG23" s="405"/>
      <c r="EHH23" s="405"/>
      <c r="EHI23" s="405"/>
      <c r="EHJ23" s="405"/>
      <c r="EHK23" s="405"/>
      <c r="EHL23" s="405"/>
      <c r="EHM23" s="405"/>
      <c r="EHN23" s="405"/>
      <c r="EHO23" s="405"/>
      <c r="EHP23" s="405"/>
      <c r="EHQ23" s="405"/>
      <c r="EHR23" s="405"/>
      <c r="EHS23" s="405"/>
      <c r="EHT23" s="405"/>
      <c r="EHU23" s="405"/>
      <c r="EHV23" s="405"/>
      <c r="EHW23" s="405"/>
      <c r="EHX23" s="405"/>
      <c r="EHY23" s="405"/>
      <c r="EHZ23" s="405"/>
      <c r="EIA23" s="405"/>
      <c r="EIB23" s="405"/>
      <c r="EIC23" s="405"/>
      <c r="EID23" s="405"/>
      <c r="EIE23" s="405"/>
      <c r="EIF23" s="405"/>
      <c r="EIG23" s="405"/>
      <c r="EIH23" s="405"/>
      <c r="EII23" s="405"/>
      <c r="EIJ23" s="405"/>
      <c r="EIK23" s="405"/>
      <c r="EIL23" s="405"/>
      <c r="EIM23" s="405"/>
      <c r="EIN23" s="405"/>
      <c r="EIO23" s="405"/>
      <c r="EIP23" s="405"/>
      <c r="EIQ23" s="405"/>
      <c r="EIR23" s="405"/>
      <c r="EIS23" s="405"/>
      <c r="EIT23" s="405"/>
      <c r="EIU23" s="405"/>
      <c r="EIV23" s="405"/>
      <c r="EIW23" s="405"/>
      <c r="EIX23" s="405"/>
      <c r="EIY23" s="405"/>
      <c r="EIZ23" s="405"/>
      <c r="EJA23" s="405"/>
      <c r="EJB23" s="405"/>
      <c r="EJC23" s="405"/>
      <c r="EJD23" s="405"/>
      <c r="EJE23" s="405"/>
      <c r="EJF23" s="405"/>
      <c r="EJG23" s="405"/>
      <c r="EJH23" s="405"/>
      <c r="EJI23" s="405"/>
      <c r="EJJ23" s="405"/>
      <c r="EJK23" s="405"/>
      <c r="EJL23" s="405"/>
      <c r="EJM23" s="405"/>
      <c r="EJN23" s="405"/>
      <c r="EJO23" s="405"/>
      <c r="EJP23" s="405"/>
      <c r="EJQ23" s="405"/>
      <c r="EJR23" s="405"/>
      <c r="EJS23" s="405"/>
      <c r="EJT23" s="405"/>
      <c r="EJU23" s="405"/>
      <c r="EJV23" s="405"/>
      <c r="EJW23" s="405"/>
      <c r="EJX23" s="405"/>
      <c r="EJY23" s="405"/>
      <c r="EJZ23" s="405"/>
      <c r="EKA23" s="405"/>
      <c r="EKB23" s="405"/>
      <c r="EKC23" s="405"/>
      <c r="EKD23" s="405"/>
      <c r="EKE23" s="405"/>
      <c r="EKF23" s="405"/>
      <c r="EKG23" s="405"/>
      <c r="EKH23" s="405"/>
      <c r="EKI23" s="405"/>
      <c r="EKJ23" s="405"/>
      <c r="EKK23" s="405"/>
      <c r="EKL23" s="405"/>
      <c r="EKM23" s="405"/>
      <c r="EKN23" s="405"/>
      <c r="EKO23" s="405"/>
      <c r="EKP23" s="405"/>
      <c r="EKQ23" s="405"/>
      <c r="EKR23" s="405"/>
      <c r="EKS23" s="405"/>
      <c r="EKT23" s="405"/>
      <c r="EKU23" s="405"/>
      <c r="EKV23" s="405"/>
      <c r="EKW23" s="405"/>
      <c r="EKX23" s="405"/>
      <c r="EKY23" s="405"/>
      <c r="EKZ23" s="405"/>
      <c r="ELA23" s="405"/>
      <c r="ELB23" s="405"/>
      <c r="ELC23" s="405"/>
      <c r="ELD23" s="405"/>
      <c r="ELE23" s="405"/>
      <c r="ELF23" s="405"/>
      <c r="ELG23" s="405"/>
      <c r="ELH23" s="405"/>
      <c r="ELI23" s="405"/>
      <c r="ELJ23" s="405"/>
      <c r="ELK23" s="405"/>
      <c r="ELL23" s="405"/>
      <c r="ELM23" s="405"/>
      <c r="ELN23" s="405"/>
      <c r="ELO23" s="405"/>
      <c r="ELP23" s="405"/>
      <c r="ELQ23" s="405"/>
      <c r="ELR23" s="405"/>
      <c r="ELS23" s="405"/>
      <c r="ELT23" s="405"/>
      <c r="ELU23" s="405"/>
      <c r="ELV23" s="405"/>
      <c r="ELW23" s="405"/>
      <c r="ELX23" s="405"/>
      <c r="ELY23" s="405"/>
      <c r="ELZ23" s="405"/>
      <c r="EMA23" s="405"/>
      <c r="EMB23" s="405"/>
      <c r="EMC23" s="405"/>
      <c r="EMD23" s="405"/>
      <c r="EME23" s="405"/>
      <c r="EMF23" s="405"/>
      <c r="EMG23" s="405"/>
      <c r="EMH23" s="405"/>
      <c r="EMI23" s="405"/>
      <c r="EMJ23" s="405"/>
      <c r="EMK23" s="405"/>
      <c r="EML23" s="405"/>
      <c r="EMM23" s="405"/>
      <c r="EMN23" s="405"/>
      <c r="EMO23" s="405"/>
      <c r="EMP23" s="405"/>
      <c r="EMQ23" s="405"/>
      <c r="EMR23" s="405"/>
      <c r="EMS23" s="405"/>
      <c r="EMT23" s="405"/>
      <c r="EMU23" s="405"/>
      <c r="EMV23" s="405"/>
      <c r="EMW23" s="405"/>
      <c r="EMX23" s="405"/>
      <c r="EMY23" s="405"/>
      <c r="EMZ23" s="405"/>
      <c r="ENA23" s="405"/>
      <c r="ENB23" s="405"/>
      <c r="ENC23" s="405"/>
      <c r="END23" s="405"/>
      <c r="ENE23" s="405"/>
      <c r="ENF23" s="405"/>
      <c r="ENG23" s="405"/>
      <c r="ENH23" s="405"/>
      <c r="ENI23" s="405"/>
      <c r="ENJ23" s="405"/>
      <c r="ENK23" s="405"/>
      <c r="ENL23" s="405"/>
      <c r="ENM23" s="405"/>
      <c r="ENN23" s="405"/>
      <c r="ENO23" s="405"/>
      <c r="ENP23" s="405"/>
      <c r="ENQ23" s="405"/>
      <c r="ENR23" s="405"/>
      <c r="ENS23" s="405"/>
      <c r="ENT23" s="405"/>
      <c r="ENU23" s="405"/>
      <c r="ENV23" s="405"/>
      <c r="ENW23" s="405"/>
      <c r="ENX23" s="405"/>
      <c r="ENY23" s="405"/>
      <c r="ENZ23" s="405"/>
      <c r="EOA23" s="405"/>
      <c r="EOB23" s="405"/>
      <c r="EOC23" s="405"/>
      <c r="EOD23" s="405"/>
      <c r="EOE23" s="405"/>
      <c r="EOF23" s="405"/>
      <c r="EOG23" s="405"/>
      <c r="EOH23" s="405"/>
      <c r="EOI23" s="405"/>
      <c r="EOJ23" s="405"/>
      <c r="EOK23" s="405"/>
      <c r="EOL23" s="405"/>
      <c r="EOM23" s="405"/>
      <c r="EON23" s="405"/>
      <c r="EOO23" s="405"/>
      <c r="EOP23" s="405"/>
      <c r="EOQ23" s="405"/>
      <c r="EOR23" s="405"/>
      <c r="EOS23" s="405"/>
      <c r="EOT23" s="405"/>
      <c r="EOU23" s="405"/>
      <c r="EOV23" s="405"/>
      <c r="EOW23" s="405"/>
      <c r="EOX23" s="405"/>
      <c r="EOY23" s="405"/>
      <c r="EOZ23" s="405"/>
      <c r="EPA23" s="405"/>
      <c r="EPB23" s="405"/>
      <c r="EPC23" s="405"/>
      <c r="EPD23" s="405"/>
      <c r="EPE23" s="405"/>
      <c r="EPF23" s="405"/>
      <c r="EPG23" s="405"/>
      <c r="EPH23" s="405"/>
      <c r="EPI23" s="405"/>
      <c r="EPJ23" s="405"/>
      <c r="EPK23" s="405"/>
      <c r="EPL23" s="405"/>
      <c r="EPM23" s="405"/>
      <c r="EPN23" s="405"/>
      <c r="EPO23" s="405"/>
      <c r="EPP23" s="405"/>
      <c r="EPQ23" s="405"/>
      <c r="EPR23" s="405"/>
      <c r="EPS23" s="405"/>
      <c r="EPT23" s="405"/>
      <c r="EPU23" s="405"/>
      <c r="EPV23" s="405"/>
      <c r="EPW23" s="405"/>
      <c r="EPX23" s="405"/>
      <c r="EPY23" s="405"/>
      <c r="EPZ23" s="405"/>
      <c r="EQA23" s="405"/>
      <c r="EQB23" s="405"/>
      <c r="EQC23" s="405"/>
      <c r="EQD23" s="405"/>
      <c r="EQE23" s="405"/>
      <c r="EQF23" s="405"/>
      <c r="EQG23" s="405"/>
      <c r="EQH23" s="405"/>
      <c r="EQI23" s="405"/>
      <c r="EQJ23" s="405"/>
      <c r="EQK23" s="405"/>
      <c r="EQL23" s="405"/>
      <c r="EQM23" s="405"/>
      <c r="EQN23" s="405"/>
      <c r="EQO23" s="405"/>
      <c r="EQP23" s="405"/>
      <c r="EQQ23" s="405"/>
      <c r="EQR23" s="405"/>
      <c r="EQS23" s="405"/>
      <c r="EQT23" s="405"/>
      <c r="EQU23" s="405"/>
      <c r="EQV23" s="405"/>
      <c r="EQW23" s="405"/>
      <c r="EQX23" s="405"/>
      <c r="EQY23" s="405"/>
      <c r="EQZ23" s="405"/>
      <c r="ERA23" s="405"/>
      <c r="ERB23" s="405"/>
      <c r="ERC23" s="405"/>
      <c r="ERD23" s="405"/>
      <c r="ERE23" s="405"/>
      <c r="ERF23" s="405"/>
      <c r="ERG23" s="405"/>
      <c r="ERH23" s="405"/>
      <c r="ERI23" s="405"/>
      <c r="ERJ23" s="405"/>
      <c r="ERK23" s="405"/>
      <c r="ERL23" s="405"/>
      <c r="ERM23" s="405"/>
      <c r="ERN23" s="405"/>
      <c r="ERO23" s="405"/>
      <c r="ERP23" s="405"/>
      <c r="ERQ23" s="405"/>
      <c r="ERR23" s="405"/>
      <c r="ERS23" s="405"/>
      <c r="ERT23" s="405"/>
      <c r="ERU23" s="405"/>
      <c r="ERV23" s="405"/>
      <c r="ERW23" s="405"/>
      <c r="ERX23" s="405"/>
      <c r="ERY23" s="405"/>
      <c r="ERZ23" s="405"/>
      <c r="ESA23" s="405"/>
      <c r="ESB23" s="405"/>
      <c r="ESC23" s="405"/>
      <c r="ESD23" s="405"/>
      <c r="ESE23" s="405"/>
      <c r="ESF23" s="405"/>
      <c r="ESG23" s="405"/>
      <c r="ESH23" s="405"/>
      <c r="ESI23" s="405"/>
      <c r="ESJ23" s="405"/>
      <c r="ESK23" s="405"/>
      <c r="ESL23" s="405"/>
      <c r="ESM23" s="405"/>
      <c r="ESN23" s="405"/>
      <c r="ESO23" s="405"/>
      <c r="ESP23" s="405"/>
      <c r="ESQ23" s="405"/>
      <c r="ESR23" s="405"/>
      <c r="ESS23" s="405"/>
      <c r="EST23" s="405"/>
      <c r="ESU23" s="405"/>
      <c r="ESV23" s="405"/>
      <c r="ESW23" s="405"/>
      <c r="ESX23" s="405"/>
      <c r="ESY23" s="405"/>
      <c r="ESZ23" s="405"/>
      <c r="ETA23" s="405"/>
      <c r="ETB23" s="405"/>
      <c r="ETC23" s="405"/>
      <c r="ETD23" s="405"/>
      <c r="ETE23" s="405"/>
      <c r="ETF23" s="405"/>
      <c r="ETG23" s="405"/>
      <c r="ETH23" s="405"/>
      <c r="ETI23" s="405"/>
      <c r="ETJ23" s="405"/>
      <c r="ETK23" s="405"/>
      <c r="ETL23" s="405"/>
      <c r="ETM23" s="405"/>
      <c r="ETN23" s="405"/>
      <c r="ETO23" s="405"/>
      <c r="ETP23" s="405"/>
      <c r="ETQ23" s="405"/>
      <c r="ETR23" s="405"/>
      <c r="ETS23" s="405"/>
      <c r="ETT23" s="405"/>
      <c r="ETU23" s="405"/>
      <c r="ETV23" s="405"/>
      <c r="ETW23" s="405"/>
      <c r="ETX23" s="405"/>
      <c r="ETY23" s="405"/>
      <c r="ETZ23" s="405"/>
      <c r="EUA23" s="405"/>
      <c r="EUB23" s="405"/>
      <c r="EUC23" s="405"/>
      <c r="EUD23" s="405"/>
      <c r="EUE23" s="405"/>
      <c r="EUF23" s="405"/>
      <c r="EUG23" s="405"/>
      <c r="EUH23" s="405"/>
      <c r="EUI23" s="405"/>
      <c r="EUJ23" s="405"/>
      <c r="EUK23" s="405"/>
      <c r="EUL23" s="405"/>
      <c r="EUM23" s="405"/>
      <c r="EUN23" s="405"/>
      <c r="EUO23" s="405"/>
      <c r="EUP23" s="405"/>
      <c r="EUQ23" s="405"/>
      <c r="EUR23" s="405"/>
      <c r="EUS23" s="405"/>
      <c r="EUT23" s="405"/>
      <c r="EUU23" s="405"/>
      <c r="EUV23" s="405"/>
      <c r="EUW23" s="405"/>
      <c r="EUX23" s="405"/>
      <c r="EUY23" s="405"/>
      <c r="EUZ23" s="405"/>
      <c r="EVA23" s="405"/>
      <c r="EVB23" s="405"/>
      <c r="EVC23" s="405"/>
      <c r="EVD23" s="405"/>
      <c r="EVE23" s="405"/>
      <c r="EVF23" s="405"/>
      <c r="EVG23" s="405"/>
      <c r="EVH23" s="405"/>
      <c r="EVI23" s="405"/>
      <c r="EVJ23" s="405"/>
      <c r="EVK23" s="405"/>
      <c r="EVL23" s="405"/>
      <c r="EVM23" s="405"/>
      <c r="EVN23" s="405"/>
      <c r="EVO23" s="405"/>
      <c r="EVP23" s="405"/>
      <c r="EVQ23" s="405"/>
      <c r="EVR23" s="405"/>
      <c r="EVS23" s="405"/>
      <c r="EVT23" s="405"/>
      <c r="EVU23" s="405"/>
      <c r="EVV23" s="405"/>
      <c r="EVW23" s="405"/>
      <c r="EVX23" s="405"/>
      <c r="EVY23" s="405"/>
      <c r="EVZ23" s="405"/>
      <c r="EWA23" s="405"/>
      <c r="EWB23" s="405"/>
      <c r="EWC23" s="405"/>
      <c r="EWD23" s="405"/>
      <c r="EWE23" s="405"/>
      <c r="EWF23" s="405"/>
      <c r="EWG23" s="405"/>
      <c r="EWH23" s="405"/>
      <c r="EWI23" s="405"/>
      <c r="EWJ23" s="405"/>
      <c r="EWK23" s="405"/>
      <c r="EWL23" s="405"/>
      <c r="EWM23" s="405"/>
      <c r="EWN23" s="405"/>
      <c r="EWO23" s="405"/>
      <c r="EWP23" s="405"/>
      <c r="EWQ23" s="405"/>
      <c r="EWR23" s="405"/>
      <c r="EWS23" s="405"/>
      <c r="EWT23" s="405"/>
      <c r="EWU23" s="405"/>
      <c r="EWV23" s="405"/>
      <c r="EWW23" s="405"/>
      <c r="EWX23" s="405"/>
      <c r="EWY23" s="405"/>
      <c r="EWZ23" s="405"/>
      <c r="EXA23" s="405"/>
      <c r="EXB23" s="405"/>
      <c r="EXC23" s="405"/>
      <c r="EXD23" s="405"/>
      <c r="EXE23" s="405"/>
      <c r="EXF23" s="405"/>
      <c r="EXG23" s="405"/>
      <c r="EXH23" s="405"/>
      <c r="EXI23" s="405"/>
      <c r="EXJ23" s="405"/>
      <c r="EXK23" s="405"/>
      <c r="EXL23" s="405"/>
      <c r="EXM23" s="405"/>
      <c r="EXN23" s="405"/>
      <c r="EXO23" s="405"/>
      <c r="EXP23" s="405"/>
      <c r="EXQ23" s="405"/>
      <c r="EXR23" s="405"/>
      <c r="EXS23" s="405"/>
      <c r="EXT23" s="405"/>
      <c r="EXU23" s="405"/>
      <c r="EXV23" s="405"/>
      <c r="EXW23" s="405"/>
      <c r="EXX23" s="405"/>
      <c r="EXY23" s="405"/>
      <c r="EXZ23" s="405"/>
      <c r="EYA23" s="405"/>
      <c r="EYB23" s="405"/>
      <c r="EYC23" s="405"/>
      <c r="EYD23" s="405"/>
      <c r="EYE23" s="405"/>
      <c r="EYF23" s="405"/>
      <c r="EYG23" s="405"/>
      <c r="EYH23" s="405"/>
      <c r="EYI23" s="405"/>
      <c r="EYJ23" s="405"/>
      <c r="EYK23" s="405"/>
      <c r="EYL23" s="405"/>
      <c r="EYM23" s="405"/>
      <c r="EYN23" s="405"/>
      <c r="EYO23" s="405"/>
      <c r="EYP23" s="405"/>
      <c r="EYQ23" s="405"/>
      <c r="EYR23" s="405"/>
      <c r="EYS23" s="405"/>
      <c r="EYT23" s="405"/>
      <c r="EYU23" s="405"/>
      <c r="EYV23" s="405"/>
      <c r="EYW23" s="405"/>
      <c r="EYX23" s="405"/>
      <c r="EYY23" s="405"/>
      <c r="EYZ23" s="405"/>
      <c r="EZA23" s="405"/>
      <c r="EZB23" s="405"/>
      <c r="EZC23" s="405"/>
      <c r="EZD23" s="405"/>
      <c r="EZE23" s="405"/>
      <c r="EZF23" s="405"/>
      <c r="EZG23" s="405"/>
      <c r="EZH23" s="405"/>
      <c r="EZI23" s="405"/>
      <c r="EZJ23" s="405"/>
      <c r="EZK23" s="405"/>
      <c r="EZL23" s="405"/>
      <c r="EZM23" s="405"/>
      <c r="EZN23" s="405"/>
      <c r="EZO23" s="405"/>
      <c r="EZP23" s="405"/>
      <c r="EZQ23" s="405"/>
      <c r="EZR23" s="405"/>
      <c r="EZS23" s="405"/>
      <c r="EZT23" s="405"/>
      <c r="EZU23" s="405"/>
      <c r="EZV23" s="405"/>
      <c r="EZW23" s="405"/>
      <c r="EZX23" s="405"/>
      <c r="EZY23" s="405"/>
      <c r="EZZ23" s="405"/>
      <c r="FAA23" s="405"/>
      <c r="FAB23" s="405"/>
      <c r="FAC23" s="405"/>
      <c r="FAD23" s="405"/>
      <c r="FAE23" s="405"/>
      <c r="FAF23" s="405"/>
      <c r="FAG23" s="405"/>
      <c r="FAH23" s="405"/>
      <c r="FAI23" s="405"/>
      <c r="FAJ23" s="405"/>
      <c r="FAK23" s="405"/>
      <c r="FAL23" s="405"/>
      <c r="FAM23" s="405"/>
      <c r="FAN23" s="405"/>
      <c r="FAO23" s="405"/>
      <c r="FAP23" s="405"/>
      <c r="FAQ23" s="405"/>
      <c r="FAR23" s="405"/>
      <c r="FAS23" s="405"/>
      <c r="FAT23" s="405"/>
      <c r="FAU23" s="405"/>
      <c r="FAV23" s="405"/>
      <c r="FAW23" s="405"/>
      <c r="FAX23" s="405"/>
      <c r="FAY23" s="405"/>
      <c r="FAZ23" s="405"/>
      <c r="FBA23" s="405"/>
      <c r="FBB23" s="405"/>
      <c r="FBC23" s="405"/>
      <c r="FBD23" s="405"/>
      <c r="FBE23" s="405"/>
      <c r="FBF23" s="405"/>
      <c r="FBG23" s="405"/>
      <c r="FBH23" s="405"/>
      <c r="FBI23" s="405"/>
      <c r="FBJ23" s="405"/>
      <c r="FBK23" s="405"/>
      <c r="FBL23" s="405"/>
      <c r="FBM23" s="405"/>
      <c r="FBN23" s="405"/>
      <c r="FBO23" s="405"/>
      <c r="FBP23" s="405"/>
      <c r="FBQ23" s="405"/>
      <c r="FBR23" s="405"/>
      <c r="FBS23" s="405"/>
      <c r="FBT23" s="405"/>
      <c r="FBU23" s="405"/>
      <c r="FBV23" s="405"/>
      <c r="FBW23" s="405"/>
      <c r="FBX23" s="405"/>
      <c r="FBY23" s="405"/>
      <c r="FBZ23" s="405"/>
      <c r="FCA23" s="405"/>
      <c r="FCB23" s="405"/>
      <c r="FCC23" s="405"/>
      <c r="FCD23" s="405"/>
      <c r="FCE23" s="405"/>
      <c r="FCF23" s="405"/>
      <c r="FCG23" s="405"/>
      <c r="FCH23" s="405"/>
      <c r="FCI23" s="405"/>
      <c r="FCJ23" s="405"/>
      <c r="FCK23" s="405"/>
      <c r="FCL23" s="405"/>
      <c r="FCM23" s="405"/>
      <c r="FCN23" s="405"/>
      <c r="FCO23" s="405"/>
      <c r="FCP23" s="405"/>
      <c r="FCQ23" s="405"/>
      <c r="FCR23" s="405"/>
      <c r="FCS23" s="405"/>
      <c r="FCT23" s="405"/>
      <c r="FCU23" s="405"/>
      <c r="FCV23" s="405"/>
      <c r="FCW23" s="405"/>
      <c r="FCX23" s="405"/>
      <c r="FCY23" s="405"/>
      <c r="FCZ23" s="405"/>
      <c r="FDA23" s="405"/>
      <c r="FDB23" s="405"/>
      <c r="FDC23" s="405"/>
      <c r="FDD23" s="405"/>
      <c r="FDE23" s="405"/>
      <c r="FDF23" s="405"/>
      <c r="FDG23" s="405"/>
      <c r="FDH23" s="405"/>
      <c r="FDI23" s="405"/>
      <c r="FDJ23" s="405"/>
      <c r="FDK23" s="405"/>
      <c r="FDL23" s="405"/>
      <c r="FDM23" s="405"/>
      <c r="FDN23" s="405"/>
      <c r="FDO23" s="405"/>
      <c r="FDP23" s="405"/>
      <c r="FDQ23" s="405"/>
      <c r="FDR23" s="405"/>
      <c r="FDS23" s="405"/>
      <c r="FDT23" s="405"/>
      <c r="FDU23" s="405"/>
      <c r="FDV23" s="405"/>
      <c r="FDW23" s="405"/>
      <c r="FDX23" s="405"/>
      <c r="FDY23" s="405"/>
      <c r="FDZ23" s="405"/>
      <c r="FEA23" s="405"/>
      <c r="FEB23" s="405"/>
      <c r="FEC23" s="405"/>
      <c r="FED23" s="405"/>
      <c r="FEE23" s="405"/>
      <c r="FEF23" s="405"/>
      <c r="FEG23" s="405"/>
      <c r="FEH23" s="405"/>
      <c r="FEI23" s="405"/>
      <c r="FEJ23" s="405"/>
      <c r="FEK23" s="405"/>
      <c r="FEL23" s="405"/>
      <c r="FEM23" s="405"/>
      <c r="FEN23" s="405"/>
      <c r="FEO23" s="405"/>
      <c r="FEP23" s="405"/>
      <c r="FEQ23" s="405"/>
      <c r="FER23" s="405"/>
      <c r="FES23" s="405"/>
      <c r="FET23" s="405"/>
      <c r="FEU23" s="405"/>
      <c r="FEV23" s="405"/>
      <c r="FEW23" s="405"/>
      <c r="FEX23" s="405"/>
      <c r="FEY23" s="405"/>
      <c r="FEZ23" s="405"/>
      <c r="FFA23" s="405"/>
      <c r="FFB23" s="405"/>
      <c r="FFC23" s="405"/>
      <c r="FFD23" s="405"/>
      <c r="FFE23" s="405"/>
      <c r="FFF23" s="405"/>
      <c r="FFG23" s="405"/>
      <c r="FFH23" s="405"/>
      <c r="FFI23" s="405"/>
      <c r="FFJ23" s="405"/>
      <c r="FFK23" s="405"/>
      <c r="FFL23" s="405"/>
      <c r="FFM23" s="405"/>
      <c r="FFN23" s="405"/>
      <c r="FFO23" s="405"/>
      <c r="FFP23" s="405"/>
      <c r="FFQ23" s="405"/>
      <c r="FFR23" s="405"/>
      <c r="FFS23" s="405"/>
      <c r="FFT23" s="405"/>
      <c r="FFU23" s="405"/>
      <c r="FFV23" s="405"/>
      <c r="FFW23" s="405"/>
      <c r="FFX23" s="405"/>
      <c r="FFY23" s="405"/>
      <c r="FFZ23" s="405"/>
      <c r="FGA23" s="405"/>
      <c r="FGB23" s="405"/>
      <c r="FGC23" s="405"/>
      <c r="FGD23" s="405"/>
      <c r="FGE23" s="405"/>
      <c r="FGF23" s="405"/>
      <c r="FGG23" s="405"/>
      <c r="FGH23" s="405"/>
      <c r="FGI23" s="405"/>
      <c r="FGJ23" s="405"/>
      <c r="FGK23" s="405"/>
      <c r="FGL23" s="405"/>
      <c r="FGM23" s="405"/>
      <c r="FGN23" s="405"/>
      <c r="FGO23" s="405"/>
      <c r="FGP23" s="405"/>
      <c r="FGQ23" s="405"/>
      <c r="FGR23" s="405"/>
      <c r="FGS23" s="405"/>
      <c r="FGT23" s="405"/>
      <c r="FGU23" s="405"/>
      <c r="FGV23" s="405"/>
      <c r="FGW23" s="405"/>
      <c r="FGX23" s="405"/>
      <c r="FGY23" s="405"/>
      <c r="FGZ23" s="405"/>
      <c r="FHA23" s="405"/>
      <c r="FHB23" s="405"/>
      <c r="FHC23" s="405"/>
      <c r="FHD23" s="405"/>
      <c r="FHE23" s="405"/>
      <c r="FHF23" s="405"/>
      <c r="FHG23" s="405"/>
      <c r="FHH23" s="405"/>
      <c r="FHI23" s="405"/>
      <c r="FHJ23" s="405"/>
      <c r="FHK23" s="405"/>
      <c r="FHL23" s="405"/>
      <c r="FHM23" s="405"/>
      <c r="FHN23" s="405"/>
      <c r="FHO23" s="405"/>
      <c r="FHP23" s="405"/>
      <c r="FHQ23" s="405"/>
      <c r="FHR23" s="405"/>
      <c r="FHS23" s="405"/>
      <c r="FHT23" s="405"/>
      <c r="FHU23" s="405"/>
      <c r="FHV23" s="405"/>
      <c r="FHW23" s="405"/>
      <c r="FHX23" s="405"/>
      <c r="FHY23" s="405"/>
      <c r="FHZ23" s="405"/>
      <c r="FIA23" s="405"/>
      <c r="FIB23" s="405"/>
      <c r="FIC23" s="405"/>
      <c r="FID23" s="405"/>
      <c r="FIE23" s="405"/>
      <c r="FIF23" s="405"/>
      <c r="FIG23" s="405"/>
      <c r="FIH23" s="405"/>
      <c r="FII23" s="405"/>
      <c r="FIJ23" s="405"/>
      <c r="FIK23" s="405"/>
      <c r="FIL23" s="405"/>
      <c r="FIM23" s="405"/>
      <c r="FIN23" s="405"/>
      <c r="FIO23" s="405"/>
      <c r="FIP23" s="405"/>
      <c r="FIQ23" s="405"/>
      <c r="FIR23" s="405"/>
      <c r="FIS23" s="405"/>
      <c r="FIT23" s="405"/>
      <c r="FIU23" s="405"/>
      <c r="FIV23" s="405"/>
      <c r="FIW23" s="405"/>
      <c r="FIX23" s="405"/>
      <c r="FIY23" s="405"/>
      <c r="FIZ23" s="405"/>
      <c r="FJA23" s="405"/>
      <c r="FJB23" s="405"/>
      <c r="FJC23" s="405"/>
      <c r="FJD23" s="405"/>
      <c r="FJE23" s="405"/>
      <c r="FJF23" s="405"/>
      <c r="FJG23" s="405"/>
      <c r="FJH23" s="405"/>
      <c r="FJI23" s="405"/>
      <c r="FJJ23" s="405"/>
      <c r="FJK23" s="405"/>
      <c r="FJL23" s="405"/>
      <c r="FJM23" s="405"/>
      <c r="FJN23" s="405"/>
      <c r="FJO23" s="405"/>
      <c r="FJP23" s="405"/>
      <c r="FJQ23" s="405"/>
      <c r="FJR23" s="405"/>
      <c r="FJS23" s="405"/>
      <c r="FJT23" s="405"/>
      <c r="FJU23" s="405"/>
      <c r="FJV23" s="405"/>
      <c r="FJW23" s="405"/>
      <c r="FJX23" s="405"/>
      <c r="FJY23" s="405"/>
      <c r="FJZ23" s="405"/>
      <c r="FKA23" s="405"/>
      <c r="FKB23" s="405"/>
      <c r="FKC23" s="405"/>
      <c r="FKD23" s="405"/>
      <c r="FKE23" s="405"/>
      <c r="FKF23" s="405"/>
      <c r="FKG23" s="405"/>
      <c r="FKH23" s="405"/>
      <c r="FKI23" s="405"/>
      <c r="FKJ23" s="405"/>
      <c r="FKK23" s="405"/>
      <c r="FKL23" s="405"/>
      <c r="FKM23" s="405"/>
      <c r="FKN23" s="405"/>
      <c r="FKO23" s="405"/>
      <c r="FKP23" s="405"/>
      <c r="FKQ23" s="405"/>
      <c r="FKR23" s="405"/>
      <c r="FKS23" s="405"/>
      <c r="FKT23" s="405"/>
      <c r="FKU23" s="405"/>
      <c r="FKV23" s="405"/>
      <c r="FKW23" s="405"/>
      <c r="FKX23" s="405"/>
      <c r="FKY23" s="405"/>
      <c r="FKZ23" s="405"/>
      <c r="FLA23" s="405"/>
      <c r="FLB23" s="405"/>
      <c r="FLC23" s="405"/>
      <c r="FLD23" s="405"/>
      <c r="FLE23" s="405"/>
      <c r="FLF23" s="405"/>
      <c r="FLG23" s="405"/>
      <c r="FLH23" s="405"/>
      <c r="FLI23" s="405"/>
      <c r="FLJ23" s="405"/>
      <c r="FLK23" s="405"/>
      <c r="FLL23" s="405"/>
      <c r="FLM23" s="405"/>
      <c r="FLN23" s="405"/>
      <c r="FLO23" s="405"/>
      <c r="FLP23" s="405"/>
      <c r="FLQ23" s="405"/>
      <c r="FLR23" s="405"/>
      <c r="FLS23" s="405"/>
      <c r="FLT23" s="405"/>
      <c r="FLU23" s="405"/>
      <c r="FLV23" s="405"/>
      <c r="FLW23" s="405"/>
      <c r="FLX23" s="405"/>
      <c r="FLY23" s="405"/>
      <c r="FLZ23" s="405"/>
      <c r="FMA23" s="405"/>
      <c r="FMB23" s="405"/>
      <c r="FMC23" s="405"/>
      <c r="FMD23" s="405"/>
      <c r="FME23" s="405"/>
      <c r="FMF23" s="405"/>
      <c r="FMG23" s="405"/>
      <c r="FMH23" s="405"/>
      <c r="FMI23" s="405"/>
      <c r="FMJ23" s="405"/>
      <c r="FMK23" s="405"/>
      <c r="FML23" s="405"/>
      <c r="FMM23" s="405"/>
      <c r="FMN23" s="405"/>
      <c r="FMO23" s="405"/>
      <c r="FMP23" s="405"/>
      <c r="FMQ23" s="405"/>
      <c r="FMR23" s="405"/>
      <c r="FMS23" s="405"/>
      <c r="FMT23" s="405"/>
      <c r="FMU23" s="405"/>
      <c r="FMV23" s="405"/>
      <c r="FMW23" s="405"/>
      <c r="FMX23" s="405"/>
      <c r="FMY23" s="405"/>
      <c r="FMZ23" s="405"/>
      <c r="FNA23" s="405"/>
      <c r="FNB23" s="405"/>
      <c r="FNC23" s="405"/>
      <c r="FND23" s="405"/>
      <c r="FNE23" s="405"/>
      <c r="FNF23" s="405"/>
      <c r="FNG23" s="405"/>
      <c r="FNH23" s="405"/>
      <c r="FNI23" s="405"/>
      <c r="FNJ23" s="405"/>
      <c r="FNK23" s="405"/>
      <c r="FNL23" s="405"/>
      <c r="FNM23" s="405"/>
      <c r="FNN23" s="405"/>
      <c r="FNO23" s="405"/>
      <c r="FNP23" s="405"/>
      <c r="FNQ23" s="405"/>
      <c r="FNR23" s="405"/>
      <c r="FNS23" s="405"/>
      <c r="FNT23" s="405"/>
      <c r="FNU23" s="405"/>
      <c r="FNV23" s="405"/>
      <c r="FNW23" s="405"/>
      <c r="FNX23" s="405"/>
      <c r="FNY23" s="405"/>
      <c r="FNZ23" s="405"/>
      <c r="FOA23" s="405"/>
      <c r="FOB23" s="405"/>
      <c r="FOC23" s="405"/>
      <c r="FOD23" s="405"/>
      <c r="FOE23" s="405"/>
      <c r="FOF23" s="405"/>
      <c r="FOG23" s="405"/>
      <c r="FOH23" s="405"/>
      <c r="FOI23" s="405"/>
      <c r="FOJ23" s="405"/>
      <c r="FOK23" s="405"/>
      <c r="FOL23" s="405"/>
      <c r="FOM23" s="405"/>
      <c r="FON23" s="405"/>
      <c r="FOO23" s="405"/>
      <c r="FOP23" s="405"/>
      <c r="FOQ23" s="405"/>
      <c r="FOR23" s="405"/>
      <c r="FOS23" s="405"/>
      <c r="FOT23" s="405"/>
      <c r="FOU23" s="405"/>
      <c r="FOV23" s="405"/>
      <c r="FOW23" s="405"/>
      <c r="FOX23" s="405"/>
      <c r="FOY23" s="405"/>
      <c r="FOZ23" s="405"/>
      <c r="FPA23" s="405"/>
      <c r="FPB23" s="405"/>
      <c r="FPC23" s="405"/>
      <c r="FPD23" s="405"/>
      <c r="FPE23" s="405"/>
      <c r="FPF23" s="405"/>
      <c r="FPG23" s="405"/>
      <c r="FPH23" s="405"/>
      <c r="FPI23" s="405"/>
      <c r="FPJ23" s="405"/>
      <c r="FPK23" s="405"/>
      <c r="FPL23" s="405"/>
      <c r="FPM23" s="405"/>
      <c r="FPN23" s="405"/>
      <c r="FPO23" s="405"/>
      <c r="FPP23" s="405"/>
      <c r="FPQ23" s="405"/>
      <c r="FPR23" s="405"/>
      <c r="FPS23" s="405"/>
      <c r="FPT23" s="405"/>
      <c r="FPU23" s="405"/>
      <c r="FPV23" s="405"/>
      <c r="FPW23" s="405"/>
      <c r="FPX23" s="405"/>
      <c r="FPY23" s="405"/>
      <c r="FPZ23" s="405"/>
      <c r="FQA23" s="405"/>
      <c r="FQB23" s="405"/>
      <c r="FQC23" s="405"/>
      <c r="FQD23" s="405"/>
      <c r="FQE23" s="405"/>
      <c r="FQF23" s="405"/>
      <c r="FQG23" s="405"/>
      <c r="FQH23" s="405"/>
      <c r="FQI23" s="405"/>
      <c r="FQJ23" s="405"/>
      <c r="FQK23" s="405"/>
      <c r="FQL23" s="405"/>
      <c r="FQM23" s="405"/>
      <c r="FQN23" s="405"/>
      <c r="FQO23" s="405"/>
      <c r="FQP23" s="405"/>
      <c r="FQQ23" s="405"/>
      <c r="FQR23" s="405"/>
      <c r="FQS23" s="405"/>
      <c r="FQT23" s="405"/>
      <c r="FQU23" s="405"/>
      <c r="FQV23" s="405"/>
      <c r="FQW23" s="405"/>
      <c r="FQX23" s="405"/>
      <c r="FQY23" s="405"/>
      <c r="FQZ23" s="405"/>
      <c r="FRA23" s="405"/>
      <c r="FRB23" s="405"/>
      <c r="FRC23" s="405"/>
      <c r="FRD23" s="405"/>
      <c r="FRE23" s="405"/>
      <c r="FRF23" s="405"/>
      <c r="FRG23" s="405"/>
      <c r="FRH23" s="405"/>
      <c r="FRI23" s="405"/>
      <c r="FRJ23" s="405"/>
      <c r="FRK23" s="405"/>
      <c r="FRL23" s="405"/>
      <c r="FRM23" s="405"/>
      <c r="FRN23" s="405"/>
      <c r="FRO23" s="405"/>
      <c r="FRP23" s="405"/>
      <c r="FRQ23" s="405"/>
      <c r="FRR23" s="405"/>
      <c r="FRS23" s="405"/>
      <c r="FRT23" s="405"/>
      <c r="FRU23" s="405"/>
      <c r="FRV23" s="405"/>
      <c r="FRW23" s="405"/>
      <c r="FRX23" s="405"/>
      <c r="FRY23" s="405"/>
      <c r="FRZ23" s="405"/>
      <c r="FSA23" s="405"/>
      <c r="FSB23" s="405"/>
      <c r="FSC23" s="405"/>
      <c r="FSD23" s="405"/>
      <c r="FSE23" s="405"/>
      <c r="FSF23" s="405"/>
      <c r="FSG23" s="405"/>
      <c r="FSH23" s="405"/>
      <c r="FSI23" s="405"/>
      <c r="FSJ23" s="405"/>
      <c r="FSK23" s="405"/>
      <c r="FSL23" s="405"/>
      <c r="FSM23" s="405"/>
      <c r="FSN23" s="405"/>
      <c r="FSO23" s="405"/>
      <c r="FSP23" s="405"/>
      <c r="FSQ23" s="405"/>
      <c r="FSR23" s="405"/>
      <c r="FSS23" s="405"/>
      <c r="FST23" s="405"/>
      <c r="FSU23" s="405"/>
      <c r="FSV23" s="405"/>
      <c r="FSW23" s="405"/>
      <c r="FSX23" s="405"/>
      <c r="FSY23" s="405"/>
      <c r="FSZ23" s="405"/>
      <c r="FTA23" s="405"/>
      <c r="FTB23" s="405"/>
      <c r="FTC23" s="405"/>
      <c r="FTD23" s="405"/>
      <c r="FTE23" s="405"/>
      <c r="FTF23" s="405"/>
      <c r="FTG23" s="405"/>
      <c r="FTH23" s="405"/>
      <c r="FTI23" s="405"/>
      <c r="FTJ23" s="405"/>
      <c r="FTK23" s="405"/>
      <c r="FTL23" s="405"/>
      <c r="FTM23" s="405"/>
      <c r="FTN23" s="405"/>
      <c r="FTO23" s="405"/>
      <c r="FTP23" s="405"/>
      <c r="FTQ23" s="405"/>
      <c r="FTR23" s="405"/>
      <c r="FTS23" s="405"/>
      <c r="FTT23" s="405"/>
      <c r="FTU23" s="405"/>
      <c r="FTV23" s="405"/>
      <c r="FTW23" s="405"/>
      <c r="FTX23" s="405"/>
      <c r="FTY23" s="405"/>
      <c r="FTZ23" s="405"/>
      <c r="FUA23" s="405"/>
      <c r="FUB23" s="405"/>
      <c r="FUC23" s="405"/>
      <c r="FUD23" s="405"/>
      <c r="FUE23" s="405"/>
      <c r="FUF23" s="405"/>
      <c r="FUG23" s="405"/>
      <c r="FUH23" s="405"/>
      <c r="FUI23" s="405"/>
      <c r="FUJ23" s="405"/>
      <c r="FUK23" s="405"/>
      <c r="FUL23" s="405"/>
      <c r="FUM23" s="405"/>
      <c r="FUN23" s="405"/>
      <c r="FUO23" s="405"/>
      <c r="FUP23" s="405"/>
      <c r="FUQ23" s="405"/>
      <c r="FUR23" s="405"/>
      <c r="FUS23" s="405"/>
      <c r="FUT23" s="405"/>
      <c r="FUU23" s="405"/>
      <c r="FUV23" s="405"/>
      <c r="FUW23" s="405"/>
      <c r="FUX23" s="405"/>
      <c r="FUY23" s="405"/>
      <c r="FUZ23" s="405"/>
      <c r="FVA23" s="405"/>
      <c r="FVB23" s="405"/>
      <c r="FVC23" s="405"/>
      <c r="FVD23" s="405"/>
      <c r="FVE23" s="405"/>
      <c r="FVF23" s="405"/>
      <c r="FVG23" s="405"/>
      <c r="FVH23" s="405"/>
      <c r="FVI23" s="405"/>
      <c r="FVJ23" s="405"/>
      <c r="FVK23" s="405"/>
      <c r="FVL23" s="405"/>
      <c r="FVM23" s="405"/>
      <c r="FVN23" s="405"/>
      <c r="FVO23" s="405"/>
      <c r="FVP23" s="405"/>
      <c r="FVQ23" s="405"/>
      <c r="FVR23" s="405"/>
      <c r="FVS23" s="405"/>
      <c r="FVT23" s="405"/>
      <c r="FVU23" s="405"/>
      <c r="FVV23" s="405"/>
      <c r="FVW23" s="405"/>
      <c r="FVX23" s="405"/>
      <c r="FVY23" s="405"/>
      <c r="FVZ23" s="405"/>
      <c r="FWA23" s="405"/>
      <c r="FWB23" s="405"/>
      <c r="FWC23" s="405"/>
      <c r="FWD23" s="405"/>
      <c r="FWE23" s="405"/>
      <c r="FWF23" s="405"/>
      <c r="FWG23" s="405"/>
      <c r="FWH23" s="405"/>
      <c r="FWI23" s="405"/>
      <c r="FWJ23" s="405"/>
      <c r="FWK23" s="405"/>
      <c r="FWL23" s="405"/>
      <c r="FWM23" s="405"/>
      <c r="FWN23" s="405"/>
      <c r="FWO23" s="405"/>
      <c r="FWP23" s="405"/>
      <c r="FWQ23" s="405"/>
      <c r="FWR23" s="405"/>
      <c r="FWS23" s="405"/>
      <c r="FWT23" s="405"/>
      <c r="FWU23" s="405"/>
      <c r="FWV23" s="405"/>
      <c r="FWW23" s="405"/>
      <c r="FWX23" s="405"/>
      <c r="FWY23" s="405"/>
      <c r="FWZ23" s="405"/>
      <c r="FXA23" s="405"/>
      <c r="FXB23" s="405"/>
      <c r="FXC23" s="405"/>
      <c r="FXD23" s="405"/>
      <c r="FXE23" s="405"/>
      <c r="FXF23" s="405"/>
      <c r="FXG23" s="405"/>
      <c r="FXH23" s="405"/>
      <c r="FXI23" s="405"/>
      <c r="FXJ23" s="405"/>
      <c r="FXK23" s="405"/>
      <c r="FXL23" s="405"/>
      <c r="FXM23" s="405"/>
      <c r="FXN23" s="405"/>
      <c r="FXO23" s="405"/>
      <c r="FXP23" s="405"/>
      <c r="FXQ23" s="405"/>
      <c r="FXR23" s="405"/>
      <c r="FXS23" s="405"/>
      <c r="FXT23" s="405"/>
      <c r="FXU23" s="405"/>
      <c r="FXV23" s="405"/>
      <c r="FXW23" s="405"/>
      <c r="FXX23" s="405"/>
      <c r="FXY23" s="405"/>
      <c r="FXZ23" s="405"/>
      <c r="FYA23" s="405"/>
      <c r="FYB23" s="405"/>
      <c r="FYC23" s="405"/>
      <c r="FYD23" s="405"/>
      <c r="FYE23" s="405"/>
      <c r="FYF23" s="405"/>
      <c r="FYG23" s="405"/>
      <c r="FYH23" s="405"/>
      <c r="FYI23" s="405"/>
      <c r="FYJ23" s="405"/>
      <c r="FYK23" s="405"/>
      <c r="FYL23" s="405"/>
      <c r="FYM23" s="405"/>
      <c r="FYN23" s="405"/>
      <c r="FYO23" s="405"/>
      <c r="FYP23" s="405"/>
      <c r="FYQ23" s="405"/>
      <c r="FYR23" s="405"/>
      <c r="FYS23" s="405"/>
      <c r="FYT23" s="405"/>
      <c r="FYU23" s="405"/>
      <c r="FYV23" s="405"/>
      <c r="FYW23" s="405"/>
      <c r="FYX23" s="405"/>
      <c r="FYY23" s="405"/>
      <c r="FYZ23" s="405"/>
      <c r="FZA23" s="405"/>
      <c r="FZB23" s="405"/>
      <c r="FZC23" s="405"/>
      <c r="FZD23" s="405"/>
      <c r="FZE23" s="405"/>
      <c r="FZF23" s="405"/>
      <c r="FZG23" s="405"/>
      <c r="FZH23" s="405"/>
      <c r="FZI23" s="405"/>
      <c r="FZJ23" s="405"/>
      <c r="FZK23" s="405"/>
      <c r="FZL23" s="405"/>
      <c r="FZM23" s="405"/>
      <c r="FZN23" s="405"/>
      <c r="FZO23" s="405"/>
      <c r="FZP23" s="405"/>
      <c r="FZQ23" s="405"/>
      <c r="FZR23" s="405"/>
      <c r="FZS23" s="405"/>
      <c r="FZT23" s="405"/>
      <c r="FZU23" s="405"/>
      <c r="FZV23" s="405"/>
      <c r="FZW23" s="405"/>
      <c r="FZX23" s="405"/>
      <c r="FZY23" s="405"/>
      <c r="FZZ23" s="405"/>
      <c r="GAA23" s="405"/>
      <c r="GAB23" s="405"/>
      <c r="GAC23" s="405"/>
      <c r="GAD23" s="405"/>
      <c r="GAE23" s="405"/>
      <c r="GAF23" s="405"/>
      <c r="GAG23" s="405"/>
      <c r="GAH23" s="405"/>
      <c r="GAI23" s="405"/>
      <c r="GAJ23" s="405"/>
      <c r="GAK23" s="405"/>
      <c r="GAL23" s="405"/>
      <c r="GAM23" s="405"/>
      <c r="GAN23" s="405"/>
      <c r="GAO23" s="405"/>
      <c r="GAP23" s="405"/>
      <c r="GAQ23" s="405"/>
      <c r="GAR23" s="405"/>
      <c r="GAS23" s="405"/>
      <c r="GAT23" s="405"/>
      <c r="GAU23" s="405"/>
      <c r="GAV23" s="405"/>
      <c r="GAW23" s="405"/>
      <c r="GAX23" s="405"/>
      <c r="GAY23" s="405"/>
      <c r="GAZ23" s="405"/>
      <c r="GBA23" s="405"/>
      <c r="GBB23" s="405"/>
      <c r="GBC23" s="405"/>
      <c r="GBD23" s="405"/>
      <c r="GBE23" s="405"/>
      <c r="GBF23" s="405"/>
      <c r="GBG23" s="405"/>
      <c r="GBH23" s="405"/>
      <c r="GBI23" s="405"/>
      <c r="GBJ23" s="405"/>
      <c r="GBK23" s="405"/>
      <c r="GBL23" s="405"/>
      <c r="GBM23" s="405"/>
      <c r="GBN23" s="405"/>
      <c r="GBO23" s="405"/>
      <c r="GBP23" s="405"/>
      <c r="GBQ23" s="405"/>
      <c r="GBR23" s="405"/>
      <c r="GBS23" s="405"/>
      <c r="GBT23" s="405"/>
      <c r="GBU23" s="405"/>
      <c r="GBV23" s="405"/>
      <c r="GBW23" s="405"/>
      <c r="GBX23" s="405"/>
      <c r="GBY23" s="405"/>
      <c r="GBZ23" s="405"/>
      <c r="GCA23" s="405"/>
      <c r="GCB23" s="405"/>
      <c r="GCC23" s="405"/>
      <c r="GCD23" s="405"/>
      <c r="GCE23" s="405"/>
      <c r="GCF23" s="405"/>
      <c r="GCG23" s="405"/>
      <c r="GCH23" s="405"/>
      <c r="GCI23" s="405"/>
      <c r="GCJ23" s="405"/>
      <c r="GCK23" s="405"/>
      <c r="GCL23" s="405"/>
      <c r="GCM23" s="405"/>
      <c r="GCN23" s="405"/>
      <c r="GCO23" s="405"/>
      <c r="GCP23" s="405"/>
      <c r="GCQ23" s="405"/>
      <c r="GCR23" s="405"/>
      <c r="GCS23" s="405"/>
      <c r="GCT23" s="405"/>
      <c r="GCU23" s="405"/>
      <c r="GCV23" s="405"/>
      <c r="GCW23" s="405"/>
      <c r="GCX23" s="405"/>
      <c r="GCY23" s="405"/>
      <c r="GCZ23" s="405"/>
      <c r="GDA23" s="405"/>
      <c r="GDB23" s="405"/>
      <c r="GDC23" s="405"/>
      <c r="GDD23" s="405"/>
      <c r="GDE23" s="405"/>
      <c r="GDF23" s="405"/>
      <c r="GDG23" s="405"/>
      <c r="GDH23" s="405"/>
      <c r="GDI23" s="405"/>
      <c r="GDJ23" s="405"/>
      <c r="GDK23" s="405"/>
      <c r="GDL23" s="405"/>
      <c r="GDM23" s="405"/>
      <c r="GDN23" s="405"/>
      <c r="GDO23" s="405"/>
      <c r="GDP23" s="405"/>
      <c r="GDQ23" s="405"/>
      <c r="GDR23" s="405"/>
      <c r="GDS23" s="405"/>
      <c r="GDT23" s="405"/>
      <c r="GDU23" s="405"/>
      <c r="GDV23" s="405"/>
      <c r="GDW23" s="405"/>
      <c r="GDX23" s="405"/>
      <c r="GDY23" s="405"/>
      <c r="GDZ23" s="405"/>
      <c r="GEA23" s="405"/>
      <c r="GEB23" s="405"/>
      <c r="GEC23" s="405"/>
      <c r="GED23" s="405"/>
      <c r="GEE23" s="405"/>
      <c r="GEF23" s="405"/>
      <c r="GEG23" s="405"/>
      <c r="GEH23" s="405"/>
      <c r="GEI23" s="405"/>
      <c r="GEJ23" s="405"/>
      <c r="GEK23" s="405"/>
      <c r="GEL23" s="405"/>
      <c r="GEM23" s="405"/>
      <c r="GEN23" s="405"/>
      <c r="GEO23" s="405"/>
      <c r="GEP23" s="405"/>
      <c r="GEQ23" s="405"/>
      <c r="GER23" s="405"/>
      <c r="GES23" s="405"/>
      <c r="GET23" s="405"/>
      <c r="GEU23" s="405"/>
      <c r="GEV23" s="405"/>
      <c r="GEW23" s="405"/>
      <c r="GEX23" s="405"/>
      <c r="GEY23" s="405"/>
      <c r="GEZ23" s="405"/>
      <c r="GFA23" s="405"/>
      <c r="GFB23" s="405"/>
      <c r="GFC23" s="405"/>
      <c r="GFD23" s="405"/>
      <c r="GFE23" s="405"/>
      <c r="GFF23" s="405"/>
      <c r="GFG23" s="405"/>
      <c r="GFH23" s="405"/>
      <c r="GFI23" s="405"/>
      <c r="GFJ23" s="405"/>
      <c r="GFK23" s="405"/>
      <c r="GFL23" s="405"/>
      <c r="GFM23" s="405"/>
      <c r="GFN23" s="405"/>
      <c r="GFO23" s="405"/>
      <c r="GFP23" s="405"/>
      <c r="GFQ23" s="405"/>
      <c r="GFR23" s="405"/>
      <c r="GFS23" s="405"/>
      <c r="GFT23" s="405"/>
      <c r="GFU23" s="405"/>
      <c r="GFV23" s="405"/>
      <c r="GFW23" s="405"/>
      <c r="GFX23" s="405"/>
      <c r="GFY23" s="405"/>
      <c r="GFZ23" s="405"/>
      <c r="GGA23" s="405"/>
      <c r="GGB23" s="405"/>
      <c r="GGC23" s="405"/>
      <c r="GGD23" s="405"/>
      <c r="GGE23" s="405"/>
      <c r="GGF23" s="405"/>
      <c r="GGG23" s="405"/>
      <c r="GGH23" s="405"/>
      <c r="GGI23" s="405"/>
      <c r="GGJ23" s="405"/>
      <c r="GGK23" s="405"/>
      <c r="GGL23" s="405"/>
      <c r="GGM23" s="405"/>
      <c r="GGN23" s="405"/>
      <c r="GGO23" s="405"/>
      <c r="GGP23" s="405"/>
      <c r="GGQ23" s="405"/>
      <c r="GGR23" s="405"/>
      <c r="GGS23" s="405"/>
      <c r="GGT23" s="405"/>
      <c r="GGU23" s="405"/>
      <c r="GGV23" s="405"/>
      <c r="GGW23" s="405"/>
      <c r="GGX23" s="405"/>
      <c r="GGY23" s="405"/>
      <c r="GGZ23" s="405"/>
      <c r="GHA23" s="405"/>
      <c r="GHB23" s="405"/>
      <c r="GHC23" s="405"/>
      <c r="GHD23" s="405"/>
      <c r="GHE23" s="405"/>
      <c r="GHF23" s="405"/>
      <c r="GHG23" s="405"/>
      <c r="GHH23" s="405"/>
      <c r="GHI23" s="405"/>
      <c r="GHJ23" s="405"/>
      <c r="GHK23" s="405"/>
      <c r="GHL23" s="405"/>
      <c r="GHM23" s="405"/>
      <c r="GHN23" s="405"/>
      <c r="GHO23" s="405"/>
      <c r="GHP23" s="405"/>
      <c r="GHQ23" s="405"/>
      <c r="GHR23" s="405"/>
      <c r="GHS23" s="405"/>
      <c r="GHT23" s="405"/>
      <c r="GHU23" s="405"/>
      <c r="GHV23" s="405"/>
      <c r="GHW23" s="405"/>
      <c r="GHX23" s="405"/>
      <c r="GHY23" s="405"/>
      <c r="GHZ23" s="405"/>
      <c r="GIA23" s="405"/>
      <c r="GIB23" s="405"/>
      <c r="GIC23" s="405"/>
      <c r="GID23" s="405"/>
      <c r="GIE23" s="405"/>
      <c r="GIF23" s="405"/>
      <c r="GIG23" s="405"/>
      <c r="GIH23" s="405"/>
      <c r="GII23" s="405"/>
      <c r="GIJ23" s="405"/>
      <c r="GIK23" s="405"/>
      <c r="GIL23" s="405"/>
      <c r="GIM23" s="405"/>
      <c r="GIN23" s="405"/>
      <c r="GIO23" s="405"/>
      <c r="GIP23" s="405"/>
      <c r="GIQ23" s="405"/>
      <c r="GIR23" s="405"/>
      <c r="GIS23" s="405"/>
      <c r="GIT23" s="405"/>
      <c r="GIU23" s="405"/>
      <c r="GIV23" s="405"/>
      <c r="GIW23" s="405"/>
      <c r="GIX23" s="405"/>
      <c r="GIY23" s="405"/>
      <c r="GIZ23" s="405"/>
      <c r="GJA23" s="405"/>
      <c r="GJB23" s="405"/>
      <c r="GJC23" s="405"/>
      <c r="GJD23" s="405"/>
      <c r="GJE23" s="405"/>
      <c r="GJF23" s="405"/>
      <c r="GJG23" s="405"/>
      <c r="GJH23" s="405"/>
      <c r="GJI23" s="405"/>
      <c r="GJJ23" s="405"/>
      <c r="GJK23" s="405"/>
      <c r="GJL23" s="405"/>
      <c r="GJM23" s="405"/>
      <c r="GJN23" s="405"/>
      <c r="GJO23" s="405"/>
      <c r="GJP23" s="405"/>
      <c r="GJQ23" s="405"/>
      <c r="GJR23" s="405"/>
      <c r="GJS23" s="405"/>
      <c r="GJT23" s="405"/>
      <c r="GJU23" s="405"/>
      <c r="GJV23" s="405"/>
      <c r="GJW23" s="405"/>
      <c r="GJX23" s="405"/>
      <c r="GJY23" s="405"/>
      <c r="GJZ23" s="405"/>
      <c r="GKA23" s="405"/>
      <c r="GKB23" s="405"/>
      <c r="GKC23" s="405"/>
      <c r="GKD23" s="405"/>
      <c r="GKE23" s="405"/>
      <c r="GKF23" s="405"/>
      <c r="GKG23" s="405"/>
      <c r="GKH23" s="405"/>
      <c r="GKI23" s="405"/>
      <c r="GKJ23" s="405"/>
      <c r="GKK23" s="405"/>
      <c r="GKL23" s="405"/>
      <c r="GKM23" s="405"/>
      <c r="GKN23" s="405"/>
      <c r="GKO23" s="405"/>
      <c r="GKP23" s="405"/>
      <c r="GKQ23" s="405"/>
      <c r="GKR23" s="405"/>
      <c r="GKS23" s="405"/>
      <c r="GKT23" s="405"/>
      <c r="GKU23" s="405"/>
      <c r="GKV23" s="405"/>
      <c r="GKW23" s="405"/>
      <c r="GKX23" s="405"/>
      <c r="GKY23" s="405"/>
      <c r="GKZ23" s="405"/>
      <c r="GLA23" s="405"/>
      <c r="GLB23" s="405"/>
      <c r="GLC23" s="405"/>
      <c r="GLD23" s="405"/>
      <c r="GLE23" s="405"/>
      <c r="GLF23" s="405"/>
      <c r="GLG23" s="405"/>
      <c r="GLH23" s="405"/>
      <c r="GLI23" s="405"/>
      <c r="GLJ23" s="405"/>
      <c r="GLK23" s="405"/>
      <c r="GLL23" s="405"/>
      <c r="GLM23" s="405"/>
      <c r="GLN23" s="405"/>
      <c r="GLO23" s="405"/>
      <c r="GLP23" s="405"/>
      <c r="GLQ23" s="405"/>
      <c r="GLR23" s="405"/>
      <c r="GLS23" s="405"/>
      <c r="GLT23" s="405"/>
      <c r="GLU23" s="405"/>
      <c r="GLV23" s="405"/>
      <c r="GLW23" s="405"/>
      <c r="GLX23" s="405"/>
      <c r="GLY23" s="405"/>
      <c r="GLZ23" s="405"/>
      <c r="GMA23" s="405"/>
      <c r="GMB23" s="405"/>
      <c r="GMC23" s="405"/>
      <c r="GMD23" s="405"/>
      <c r="GME23" s="405"/>
      <c r="GMF23" s="405"/>
      <c r="GMG23" s="405"/>
      <c r="GMH23" s="405"/>
      <c r="GMI23" s="405"/>
      <c r="GMJ23" s="405"/>
      <c r="GMK23" s="405"/>
      <c r="GML23" s="405"/>
      <c r="GMM23" s="405"/>
      <c r="GMN23" s="405"/>
      <c r="GMO23" s="405"/>
      <c r="GMP23" s="405"/>
      <c r="GMQ23" s="405"/>
      <c r="GMR23" s="405"/>
      <c r="GMS23" s="405"/>
      <c r="GMT23" s="405"/>
      <c r="GMU23" s="405"/>
      <c r="GMV23" s="405"/>
      <c r="GMW23" s="405"/>
      <c r="GMX23" s="405"/>
      <c r="GMY23" s="405"/>
      <c r="GMZ23" s="405"/>
      <c r="GNA23" s="405"/>
      <c r="GNB23" s="405"/>
      <c r="GNC23" s="405"/>
      <c r="GND23" s="405"/>
      <c r="GNE23" s="405"/>
      <c r="GNF23" s="405"/>
      <c r="GNG23" s="405"/>
      <c r="GNH23" s="405"/>
      <c r="GNI23" s="405"/>
      <c r="GNJ23" s="405"/>
      <c r="GNK23" s="405"/>
      <c r="GNL23" s="405"/>
      <c r="GNM23" s="405"/>
      <c r="GNN23" s="405"/>
      <c r="GNO23" s="405"/>
      <c r="GNP23" s="405"/>
      <c r="GNQ23" s="405"/>
      <c r="GNR23" s="405"/>
      <c r="GNS23" s="405"/>
      <c r="GNT23" s="405"/>
      <c r="GNU23" s="405"/>
      <c r="GNV23" s="405"/>
      <c r="GNW23" s="405"/>
      <c r="GNX23" s="405"/>
      <c r="GNY23" s="405"/>
      <c r="GNZ23" s="405"/>
      <c r="GOA23" s="405"/>
      <c r="GOB23" s="405"/>
      <c r="GOC23" s="405"/>
      <c r="GOD23" s="405"/>
      <c r="GOE23" s="405"/>
      <c r="GOF23" s="405"/>
      <c r="GOG23" s="405"/>
      <c r="GOH23" s="405"/>
      <c r="GOI23" s="405"/>
      <c r="GOJ23" s="405"/>
      <c r="GOK23" s="405"/>
      <c r="GOL23" s="405"/>
      <c r="GOM23" s="405"/>
      <c r="GON23" s="405"/>
      <c r="GOO23" s="405"/>
      <c r="GOP23" s="405"/>
      <c r="GOQ23" s="405"/>
      <c r="GOR23" s="405"/>
      <c r="GOS23" s="405"/>
      <c r="GOT23" s="405"/>
      <c r="GOU23" s="405"/>
      <c r="GOV23" s="405"/>
      <c r="GOW23" s="405"/>
      <c r="GOX23" s="405"/>
      <c r="GOY23" s="405"/>
      <c r="GOZ23" s="405"/>
      <c r="GPA23" s="405"/>
      <c r="GPB23" s="405"/>
      <c r="GPC23" s="405"/>
      <c r="GPD23" s="405"/>
      <c r="GPE23" s="405"/>
      <c r="GPF23" s="405"/>
      <c r="GPG23" s="405"/>
      <c r="GPH23" s="405"/>
      <c r="GPI23" s="405"/>
      <c r="GPJ23" s="405"/>
      <c r="GPK23" s="405"/>
      <c r="GPL23" s="405"/>
      <c r="GPM23" s="405"/>
      <c r="GPN23" s="405"/>
      <c r="GPO23" s="405"/>
      <c r="GPP23" s="405"/>
      <c r="GPQ23" s="405"/>
      <c r="GPR23" s="405"/>
      <c r="GPS23" s="405"/>
      <c r="GPT23" s="405"/>
      <c r="GPU23" s="405"/>
      <c r="GPV23" s="405"/>
      <c r="GPW23" s="405"/>
      <c r="GPX23" s="405"/>
      <c r="GPY23" s="405"/>
      <c r="GPZ23" s="405"/>
      <c r="GQA23" s="405"/>
      <c r="GQB23" s="405"/>
      <c r="GQC23" s="405"/>
      <c r="GQD23" s="405"/>
      <c r="GQE23" s="405"/>
      <c r="GQF23" s="405"/>
      <c r="GQG23" s="405"/>
      <c r="GQH23" s="405"/>
      <c r="GQI23" s="405"/>
      <c r="GQJ23" s="405"/>
      <c r="GQK23" s="405"/>
      <c r="GQL23" s="405"/>
      <c r="GQM23" s="405"/>
      <c r="GQN23" s="405"/>
      <c r="GQO23" s="405"/>
      <c r="GQP23" s="405"/>
      <c r="GQQ23" s="405"/>
      <c r="GQR23" s="405"/>
      <c r="GQS23" s="405"/>
      <c r="GQT23" s="405"/>
      <c r="GQU23" s="405"/>
      <c r="GQV23" s="405"/>
      <c r="GQW23" s="405"/>
      <c r="GQX23" s="405"/>
      <c r="GQY23" s="405"/>
      <c r="GQZ23" s="405"/>
      <c r="GRA23" s="405"/>
      <c r="GRB23" s="405"/>
      <c r="GRC23" s="405"/>
      <c r="GRD23" s="405"/>
      <c r="GRE23" s="405"/>
      <c r="GRF23" s="405"/>
      <c r="GRG23" s="405"/>
      <c r="GRH23" s="405"/>
      <c r="GRI23" s="405"/>
      <c r="GRJ23" s="405"/>
      <c r="GRK23" s="405"/>
      <c r="GRL23" s="405"/>
      <c r="GRM23" s="405"/>
      <c r="GRN23" s="405"/>
      <c r="GRO23" s="405"/>
      <c r="GRP23" s="405"/>
      <c r="GRQ23" s="405"/>
      <c r="GRR23" s="405"/>
      <c r="GRS23" s="405"/>
      <c r="GRT23" s="405"/>
      <c r="GRU23" s="405"/>
      <c r="GRV23" s="405"/>
      <c r="GRW23" s="405"/>
      <c r="GRX23" s="405"/>
      <c r="GRY23" s="405"/>
      <c r="GRZ23" s="405"/>
      <c r="GSA23" s="405"/>
      <c r="GSB23" s="405"/>
      <c r="GSC23" s="405"/>
      <c r="GSD23" s="405"/>
      <c r="GSE23" s="405"/>
      <c r="GSF23" s="405"/>
      <c r="GSG23" s="405"/>
      <c r="GSH23" s="405"/>
      <c r="GSI23" s="405"/>
      <c r="GSJ23" s="405"/>
      <c r="GSK23" s="405"/>
      <c r="GSL23" s="405"/>
      <c r="GSM23" s="405"/>
      <c r="GSN23" s="405"/>
      <c r="GSO23" s="405"/>
      <c r="GSP23" s="405"/>
      <c r="GSQ23" s="405"/>
      <c r="GSR23" s="405"/>
      <c r="GSS23" s="405"/>
      <c r="GST23" s="405"/>
      <c r="GSU23" s="405"/>
      <c r="GSV23" s="405"/>
      <c r="GSW23" s="405"/>
      <c r="GSX23" s="405"/>
      <c r="GSY23" s="405"/>
      <c r="GSZ23" s="405"/>
      <c r="GTA23" s="405"/>
      <c r="GTB23" s="405"/>
      <c r="GTC23" s="405"/>
      <c r="GTD23" s="405"/>
      <c r="GTE23" s="405"/>
      <c r="GTF23" s="405"/>
      <c r="GTG23" s="405"/>
      <c r="GTH23" s="405"/>
      <c r="GTI23" s="405"/>
      <c r="GTJ23" s="405"/>
      <c r="GTK23" s="405"/>
      <c r="GTL23" s="405"/>
      <c r="GTM23" s="405"/>
      <c r="GTN23" s="405"/>
      <c r="GTO23" s="405"/>
      <c r="GTP23" s="405"/>
      <c r="GTQ23" s="405"/>
      <c r="GTR23" s="405"/>
      <c r="GTS23" s="405"/>
      <c r="GTT23" s="405"/>
      <c r="GTU23" s="405"/>
      <c r="GTV23" s="405"/>
      <c r="GTW23" s="405"/>
      <c r="GTX23" s="405"/>
      <c r="GTY23" s="405"/>
      <c r="GTZ23" s="405"/>
      <c r="GUA23" s="405"/>
      <c r="GUB23" s="405"/>
      <c r="GUC23" s="405"/>
      <c r="GUD23" s="405"/>
      <c r="GUE23" s="405"/>
      <c r="GUF23" s="405"/>
      <c r="GUG23" s="405"/>
      <c r="GUH23" s="405"/>
      <c r="GUI23" s="405"/>
      <c r="GUJ23" s="405"/>
      <c r="GUK23" s="405"/>
      <c r="GUL23" s="405"/>
      <c r="GUM23" s="405"/>
      <c r="GUN23" s="405"/>
      <c r="GUO23" s="405"/>
      <c r="GUP23" s="405"/>
      <c r="GUQ23" s="405"/>
      <c r="GUR23" s="405"/>
      <c r="GUS23" s="405"/>
      <c r="GUT23" s="405"/>
      <c r="GUU23" s="405"/>
      <c r="GUV23" s="405"/>
      <c r="GUW23" s="405"/>
      <c r="GUX23" s="405"/>
      <c r="GUY23" s="405"/>
      <c r="GUZ23" s="405"/>
      <c r="GVA23" s="405"/>
      <c r="GVB23" s="405"/>
      <c r="GVC23" s="405"/>
      <c r="GVD23" s="405"/>
      <c r="GVE23" s="405"/>
      <c r="GVF23" s="405"/>
      <c r="GVG23" s="405"/>
      <c r="GVH23" s="405"/>
      <c r="GVI23" s="405"/>
      <c r="GVJ23" s="405"/>
      <c r="GVK23" s="405"/>
      <c r="GVL23" s="405"/>
      <c r="GVM23" s="405"/>
      <c r="GVN23" s="405"/>
      <c r="GVO23" s="405"/>
      <c r="GVP23" s="405"/>
      <c r="GVQ23" s="405"/>
      <c r="GVR23" s="405"/>
      <c r="GVS23" s="405"/>
      <c r="GVT23" s="405"/>
      <c r="GVU23" s="405"/>
      <c r="GVV23" s="405"/>
      <c r="GVW23" s="405"/>
      <c r="GVX23" s="405"/>
      <c r="GVY23" s="405"/>
      <c r="GVZ23" s="405"/>
      <c r="GWA23" s="405"/>
      <c r="GWB23" s="405"/>
      <c r="GWC23" s="405"/>
      <c r="GWD23" s="405"/>
      <c r="GWE23" s="405"/>
      <c r="GWF23" s="405"/>
      <c r="GWG23" s="405"/>
      <c r="GWH23" s="405"/>
      <c r="GWI23" s="405"/>
      <c r="GWJ23" s="405"/>
      <c r="GWK23" s="405"/>
      <c r="GWL23" s="405"/>
      <c r="GWM23" s="405"/>
      <c r="GWN23" s="405"/>
      <c r="GWO23" s="405"/>
      <c r="GWP23" s="405"/>
      <c r="GWQ23" s="405"/>
      <c r="GWR23" s="405"/>
      <c r="GWS23" s="405"/>
      <c r="GWT23" s="405"/>
      <c r="GWU23" s="405"/>
      <c r="GWV23" s="405"/>
      <c r="GWW23" s="405"/>
      <c r="GWX23" s="405"/>
      <c r="GWY23" s="405"/>
      <c r="GWZ23" s="405"/>
      <c r="GXA23" s="405"/>
      <c r="GXB23" s="405"/>
      <c r="GXC23" s="405"/>
      <c r="GXD23" s="405"/>
      <c r="GXE23" s="405"/>
      <c r="GXF23" s="405"/>
      <c r="GXG23" s="405"/>
      <c r="GXH23" s="405"/>
      <c r="GXI23" s="405"/>
      <c r="GXJ23" s="405"/>
      <c r="GXK23" s="405"/>
      <c r="GXL23" s="405"/>
      <c r="GXM23" s="405"/>
      <c r="GXN23" s="405"/>
      <c r="GXO23" s="405"/>
      <c r="GXP23" s="405"/>
      <c r="GXQ23" s="405"/>
      <c r="GXR23" s="405"/>
      <c r="GXS23" s="405"/>
      <c r="GXT23" s="405"/>
      <c r="GXU23" s="405"/>
      <c r="GXV23" s="405"/>
      <c r="GXW23" s="405"/>
      <c r="GXX23" s="405"/>
      <c r="GXY23" s="405"/>
      <c r="GXZ23" s="405"/>
      <c r="GYA23" s="405"/>
      <c r="GYB23" s="405"/>
      <c r="GYC23" s="405"/>
      <c r="GYD23" s="405"/>
      <c r="GYE23" s="405"/>
      <c r="GYF23" s="405"/>
      <c r="GYG23" s="405"/>
      <c r="GYH23" s="405"/>
      <c r="GYI23" s="405"/>
      <c r="GYJ23" s="405"/>
      <c r="GYK23" s="405"/>
      <c r="GYL23" s="405"/>
      <c r="GYM23" s="405"/>
      <c r="GYN23" s="405"/>
      <c r="GYO23" s="405"/>
      <c r="GYP23" s="405"/>
      <c r="GYQ23" s="405"/>
      <c r="GYR23" s="405"/>
      <c r="GYS23" s="405"/>
      <c r="GYT23" s="405"/>
      <c r="GYU23" s="405"/>
      <c r="GYV23" s="405"/>
      <c r="GYW23" s="405"/>
      <c r="GYX23" s="405"/>
      <c r="GYY23" s="405"/>
      <c r="GYZ23" s="405"/>
      <c r="GZA23" s="405"/>
      <c r="GZB23" s="405"/>
      <c r="GZC23" s="405"/>
      <c r="GZD23" s="405"/>
      <c r="GZE23" s="405"/>
      <c r="GZF23" s="405"/>
      <c r="GZG23" s="405"/>
      <c r="GZH23" s="405"/>
      <c r="GZI23" s="405"/>
      <c r="GZJ23" s="405"/>
      <c r="GZK23" s="405"/>
      <c r="GZL23" s="405"/>
      <c r="GZM23" s="405"/>
      <c r="GZN23" s="405"/>
      <c r="GZO23" s="405"/>
      <c r="GZP23" s="405"/>
      <c r="GZQ23" s="405"/>
      <c r="GZR23" s="405"/>
      <c r="GZS23" s="405"/>
      <c r="GZT23" s="405"/>
      <c r="GZU23" s="405"/>
      <c r="GZV23" s="405"/>
      <c r="GZW23" s="405"/>
      <c r="GZX23" s="405"/>
      <c r="GZY23" s="405"/>
      <c r="GZZ23" s="405"/>
      <c r="HAA23" s="405"/>
      <c r="HAB23" s="405"/>
      <c r="HAC23" s="405"/>
      <c r="HAD23" s="405"/>
      <c r="HAE23" s="405"/>
      <c r="HAF23" s="405"/>
      <c r="HAG23" s="405"/>
      <c r="HAH23" s="405"/>
      <c r="HAI23" s="405"/>
      <c r="HAJ23" s="405"/>
      <c r="HAK23" s="405"/>
      <c r="HAL23" s="405"/>
      <c r="HAM23" s="405"/>
      <c r="HAN23" s="405"/>
      <c r="HAO23" s="405"/>
      <c r="HAP23" s="405"/>
      <c r="HAQ23" s="405"/>
      <c r="HAR23" s="405"/>
      <c r="HAS23" s="405"/>
      <c r="HAT23" s="405"/>
      <c r="HAU23" s="405"/>
      <c r="HAV23" s="405"/>
      <c r="HAW23" s="405"/>
      <c r="HAX23" s="405"/>
      <c r="HAY23" s="405"/>
      <c r="HAZ23" s="405"/>
      <c r="HBA23" s="405"/>
      <c r="HBB23" s="405"/>
      <c r="HBC23" s="405"/>
      <c r="HBD23" s="405"/>
      <c r="HBE23" s="405"/>
      <c r="HBF23" s="405"/>
      <c r="HBG23" s="405"/>
      <c r="HBH23" s="405"/>
      <c r="HBI23" s="405"/>
      <c r="HBJ23" s="405"/>
      <c r="HBK23" s="405"/>
      <c r="HBL23" s="405"/>
      <c r="HBM23" s="405"/>
      <c r="HBN23" s="405"/>
      <c r="HBO23" s="405"/>
      <c r="HBP23" s="405"/>
      <c r="HBQ23" s="405"/>
      <c r="HBR23" s="405"/>
      <c r="HBS23" s="405"/>
      <c r="HBT23" s="405"/>
      <c r="HBU23" s="405"/>
      <c r="HBV23" s="405"/>
      <c r="HBW23" s="405"/>
      <c r="HBX23" s="405"/>
      <c r="HBY23" s="405"/>
      <c r="HBZ23" s="405"/>
      <c r="HCA23" s="405"/>
      <c r="HCB23" s="405"/>
      <c r="HCC23" s="405"/>
      <c r="HCD23" s="405"/>
      <c r="HCE23" s="405"/>
      <c r="HCF23" s="405"/>
      <c r="HCG23" s="405"/>
      <c r="HCH23" s="405"/>
      <c r="HCI23" s="405"/>
      <c r="HCJ23" s="405"/>
      <c r="HCK23" s="405"/>
      <c r="HCL23" s="405"/>
      <c r="HCM23" s="405"/>
      <c r="HCN23" s="405"/>
      <c r="HCO23" s="405"/>
      <c r="HCP23" s="405"/>
      <c r="HCQ23" s="405"/>
      <c r="HCR23" s="405"/>
      <c r="HCS23" s="405"/>
      <c r="HCT23" s="405"/>
      <c r="HCU23" s="405"/>
      <c r="HCV23" s="405"/>
      <c r="HCW23" s="405"/>
      <c r="HCX23" s="405"/>
      <c r="HCY23" s="405"/>
      <c r="HCZ23" s="405"/>
      <c r="HDA23" s="405"/>
      <c r="HDB23" s="405"/>
      <c r="HDC23" s="405"/>
      <c r="HDD23" s="405"/>
      <c r="HDE23" s="405"/>
      <c r="HDF23" s="405"/>
      <c r="HDG23" s="405"/>
      <c r="HDH23" s="405"/>
      <c r="HDI23" s="405"/>
      <c r="HDJ23" s="405"/>
      <c r="HDK23" s="405"/>
      <c r="HDL23" s="405"/>
      <c r="HDM23" s="405"/>
      <c r="HDN23" s="405"/>
      <c r="HDO23" s="405"/>
      <c r="HDP23" s="405"/>
      <c r="HDQ23" s="405"/>
      <c r="HDR23" s="405"/>
      <c r="HDS23" s="405"/>
      <c r="HDT23" s="405"/>
      <c r="HDU23" s="405"/>
      <c r="HDV23" s="405"/>
      <c r="HDW23" s="405"/>
      <c r="HDX23" s="405"/>
      <c r="HDY23" s="405"/>
      <c r="HDZ23" s="405"/>
      <c r="HEA23" s="405"/>
      <c r="HEB23" s="405"/>
      <c r="HEC23" s="405"/>
      <c r="HED23" s="405"/>
      <c r="HEE23" s="405"/>
      <c r="HEF23" s="405"/>
      <c r="HEG23" s="405"/>
      <c r="HEH23" s="405"/>
      <c r="HEI23" s="405"/>
      <c r="HEJ23" s="405"/>
      <c r="HEK23" s="405"/>
      <c r="HEL23" s="405"/>
      <c r="HEM23" s="405"/>
      <c r="HEN23" s="405"/>
      <c r="HEO23" s="405"/>
      <c r="HEP23" s="405"/>
      <c r="HEQ23" s="405"/>
      <c r="HER23" s="405"/>
      <c r="HES23" s="405"/>
      <c r="HET23" s="405"/>
      <c r="HEU23" s="405"/>
      <c r="HEV23" s="405"/>
      <c r="HEW23" s="405"/>
      <c r="HEX23" s="405"/>
      <c r="HEY23" s="405"/>
      <c r="HEZ23" s="405"/>
      <c r="HFA23" s="405"/>
      <c r="HFB23" s="405"/>
      <c r="HFC23" s="405"/>
      <c r="HFD23" s="405"/>
      <c r="HFE23" s="405"/>
      <c r="HFF23" s="405"/>
      <c r="HFG23" s="405"/>
      <c r="HFH23" s="405"/>
      <c r="HFI23" s="405"/>
      <c r="HFJ23" s="405"/>
      <c r="HFK23" s="405"/>
      <c r="HFL23" s="405"/>
      <c r="HFM23" s="405"/>
      <c r="HFN23" s="405"/>
      <c r="HFO23" s="405"/>
      <c r="HFP23" s="405"/>
      <c r="HFQ23" s="405"/>
      <c r="HFR23" s="405"/>
      <c r="HFS23" s="405"/>
      <c r="HFT23" s="405"/>
      <c r="HFU23" s="405"/>
      <c r="HFV23" s="405"/>
      <c r="HFW23" s="405"/>
      <c r="HFX23" s="405"/>
      <c r="HFY23" s="405"/>
      <c r="HFZ23" s="405"/>
      <c r="HGA23" s="405"/>
      <c r="HGB23" s="405"/>
      <c r="HGC23" s="405"/>
      <c r="HGD23" s="405"/>
      <c r="HGE23" s="405"/>
      <c r="HGF23" s="405"/>
      <c r="HGG23" s="405"/>
      <c r="HGH23" s="405"/>
      <c r="HGI23" s="405"/>
      <c r="HGJ23" s="405"/>
      <c r="HGK23" s="405"/>
      <c r="HGL23" s="405"/>
      <c r="HGM23" s="405"/>
      <c r="HGN23" s="405"/>
      <c r="HGO23" s="405"/>
      <c r="HGP23" s="405"/>
      <c r="HGQ23" s="405"/>
      <c r="HGR23" s="405"/>
      <c r="HGS23" s="405"/>
      <c r="HGT23" s="405"/>
      <c r="HGU23" s="405"/>
      <c r="HGV23" s="405"/>
      <c r="HGW23" s="405"/>
      <c r="HGX23" s="405"/>
      <c r="HGY23" s="405"/>
      <c r="HGZ23" s="405"/>
      <c r="HHA23" s="405"/>
      <c r="HHB23" s="405"/>
      <c r="HHC23" s="405"/>
      <c r="HHD23" s="405"/>
      <c r="HHE23" s="405"/>
      <c r="HHF23" s="405"/>
      <c r="HHG23" s="405"/>
      <c r="HHH23" s="405"/>
      <c r="HHI23" s="405"/>
      <c r="HHJ23" s="405"/>
      <c r="HHK23" s="405"/>
      <c r="HHL23" s="405"/>
      <c r="HHM23" s="405"/>
      <c r="HHN23" s="405"/>
      <c r="HHO23" s="405"/>
      <c r="HHP23" s="405"/>
      <c r="HHQ23" s="405"/>
      <c r="HHR23" s="405"/>
      <c r="HHS23" s="405"/>
      <c r="HHT23" s="405"/>
      <c r="HHU23" s="405"/>
      <c r="HHV23" s="405"/>
      <c r="HHW23" s="405"/>
      <c r="HHX23" s="405"/>
      <c r="HHY23" s="405"/>
      <c r="HHZ23" s="405"/>
      <c r="HIA23" s="405"/>
      <c r="HIB23" s="405"/>
      <c r="HIC23" s="405"/>
      <c r="HID23" s="405"/>
      <c r="HIE23" s="405"/>
      <c r="HIF23" s="405"/>
      <c r="HIG23" s="405"/>
      <c r="HIH23" s="405"/>
      <c r="HII23" s="405"/>
      <c r="HIJ23" s="405"/>
      <c r="HIK23" s="405"/>
      <c r="HIL23" s="405"/>
      <c r="HIM23" s="405"/>
      <c r="HIN23" s="405"/>
      <c r="HIO23" s="405"/>
      <c r="HIP23" s="405"/>
      <c r="HIQ23" s="405"/>
      <c r="HIR23" s="405"/>
      <c r="HIS23" s="405"/>
      <c r="HIT23" s="405"/>
      <c r="HIU23" s="405"/>
      <c r="HIV23" s="405"/>
      <c r="HIW23" s="405"/>
      <c r="HIX23" s="405"/>
      <c r="HIY23" s="405"/>
      <c r="HIZ23" s="405"/>
      <c r="HJA23" s="405"/>
      <c r="HJB23" s="405"/>
      <c r="HJC23" s="405"/>
      <c r="HJD23" s="405"/>
      <c r="HJE23" s="405"/>
      <c r="HJF23" s="405"/>
      <c r="HJG23" s="405"/>
      <c r="HJH23" s="405"/>
      <c r="HJI23" s="405"/>
      <c r="HJJ23" s="405"/>
      <c r="HJK23" s="405"/>
      <c r="HJL23" s="405"/>
      <c r="HJM23" s="405"/>
      <c r="HJN23" s="405"/>
      <c r="HJO23" s="405"/>
      <c r="HJP23" s="405"/>
      <c r="HJQ23" s="405"/>
      <c r="HJR23" s="405"/>
      <c r="HJS23" s="405"/>
      <c r="HJT23" s="405"/>
      <c r="HJU23" s="405"/>
      <c r="HJV23" s="405"/>
      <c r="HJW23" s="405"/>
      <c r="HJX23" s="405"/>
      <c r="HJY23" s="405"/>
      <c r="HJZ23" s="405"/>
      <c r="HKA23" s="405"/>
      <c r="HKB23" s="405"/>
      <c r="HKC23" s="405"/>
      <c r="HKD23" s="405"/>
      <c r="HKE23" s="405"/>
      <c r="HKF23" s="405"/>
      <c r="HKG23" s="405"/>
      <c r="HKH23" s="405"/>
      <c r="HKI23" s="405"/>
      <c r="HKJ23" s="405"/>
      <c r="HKK23" s="405"/>
      <c r="HKL23" s="405"/>
      <c r="HKM23" s="405"/>
      <c r="HKN23" s="405"/>
      <c r="HKO23" s="405"/>
      <c r="HKP23" s="405"/>
      <c r="HKQ23" s="405"/>
      <c r="HKR23" s="405"/>
      <c r="HKS23" s="405"/>
      <c r="HKT23" s="405"/>
      <c r="HKU23" s="405"/>
      <c r="HKV23" s="405"/>
      <c r="HKW23" s="405"/>
      <c r="HKX23" s="405"/>
      <c r="HKY23" s="405"/>
      <c r="HKZ23" s="405"/>
      <c r="HLA23" s="405"/>
      <c r="HLB23" s="405"/>
      <c r="HLC23" s="405"/>
      <c r="HLD23" s="405"/>
      <c r="HLE23" s="405"/>
      <c r="HLF23" s="405"/>
      <c r="HLG23" s="405"/>
      <c r="HLH23" s="405"/>
      <c r="HLI23" s="405"/>
      <c r="HLJ23" s="405"/>
      <c r="HLK23" s="405"/>
      <c r="HLL23" s="405"/>
      <c r="HLM23" s="405"/>
      <c r="HLN23" s="405"/>
      <c r="HLO23" s="405"/>
      <c r="HLP23" s="405"/>
      <c r="HLQ23" s="405"/>
      <c r="HLR23" s="405"/>
      <c r="HLS23" s="405"/>
      <c r="HLT23" s="405"/>
      <c r="HLU23" s="405"/>
      <c r="HLV23" s="405"/>
      <c r="HLW23" s="405"/>
      <c r="HLX23" s="405"/>
      <c r="HLY23" s="405"/>
      <c r="HLZ23" s="405"/>
      <c r="HMA23" s="405"/>
      <c r="HMB23" s="405"/>
      <c r="HMC23" s="405"/>
      <c r="HMD23" s="405"/>
      <c r="HME23" s="405"/>
      <c r="HMF23" s="405"/>
      <c r="HMG23" s="405"/>
      <c r="HMH23" s="405"/>
      <c r="HMI23" s="405"/>
      <c r="HMJ23" s="405"/>
      <c r="HMK23" s="405"/>
      <c r="HML23" s="405"/>
      <c r="HMM23" s="405"/>
      <c r="HMN23" s="405"/>
      <c r="HMO23" s="405"/>
      <c r="HMP23" s="405"/>
      <c r="HMQ23" s="405"/>
      <c r="HMR23" s="405"/>
      <c r="HMS23" s="405"/>
      <c r="HMT23" s="405"/>
      <c r="HMU23" s="405"/>
      <c r="HMV23" s="405"/>
      <c r="HMW23" s="405"/>
      <c r="HMX23" s="405"/>
      <c r="HMY23" s="405"/>
      <c r="HMZ23" s="405"/>
      <c r="HNA23" s="405"/>
      <c r="HNB23" s="405"/>
      <c r="HNC23" s="405"/>
      <c r="HND23" s="405"/>
      <c r="HNE23" s="405"/>
      <c r="HNF23" s="405"/>
      <c r="HNG23" s="405"/>
      <c r="HNH23" s="405"/>
      <c r="HNI23" s="405"/>
      <c r="HNJ23" s="405"/>
      <c r="HNK23" s="405"/>
      <c r="HNL23" s="405"/>
      <c r="HNM23" s="405"/>
      <c r="HNN23" s="405"/>
      <c r="HNO23" s="405"/>
      <c r="HNP23" s="405"/>
      <c r="HNQ23" s="405"/>
      <c r="HNR23" s="405"/>
      <c r="HNS23" s="405"/>
      <c r="HNT23" s="405"/>
      <c r="HNU23" s="405"/>
      <c r="HNV23" s="405"/>
      <c r="HNW23" s="405"/>
      <c r="HNX23" s="405"/>
      <c r="HNY23" s="405"/>
      <c r="HNZ23" s="405"/>
      <c r="HOA23" s="405"/>
      <c r="HOB23" s="405"/>
      <c r="HOC23" s="405"/>
      <c r="HOD23" s="405"/>
      <c r="HOE23" s="405"/>
      <c r="HOF23" s="405"/>
      <c r="HOG23" s="405"/>
      <c r="HOH23" s="405"/>
      <c r="HOI23" s="405"/>
      <c r="HOJ23" s="405"/>
      <c r="HOK23" s="405"/>
      <c r="HOL23" s="405"/>
      <c r="HOM23" s="405"/>
      <c r="HON23" s="405"/>
      <c r="HOO23" s="405"/>
      <c r="HOP23" s="405"/>
      <c r="HOQ23" s="405"/>
      <c r="HOR23" s="405"/>
      <c r="HOS23" s="405"/>
      <c r="HOT23" s="405"/>
      <c r="HOU23" s="405"/>
      <c r="HOV23" s="405"/>
      <c r="HOW23" s="405"/>
      <c r="HOX23" s="405"/>
      <c r="HOY23" s="405"/>
      <c r="HOZ23" s="405"/>
      <c r="HPA23" s="405"/>
      <c r="HPB23" s="405"/>
      <c r="HPC23" s="405"/>
      <c r="HPD23" s="405"/>
      <c r="HPE23" s="405"/>
      <c r="HPF23" s="405"/>
      <c r="HPG23" s="405"/>
      <c r="HPH23" s="405"/>
      <c r="HPI23" s="405"/>
      <c r="HPJ23" s="405"/>
      <c r="HPK23" s="405"/>
      <c r="HPL23" s="405"/>
      <c r="HPM23" s="405"/>
      <c r="HPN23" s="405"/>
      <c r="HPO23" s="405"/>
      <c r="HPP23" s="405"/>
      <c r="HPQ23" s="405"/>
      <c r="HPR23" s="405"/>
      <c r="HPS23" s="405"/>
      <c r="HPT23" s="405"/>
      <c r="HPU23" s="405"/>
      <c r="HPV23" s="405"/>
      <c r="HPW23" s="405"/>
      <c r="HPX23" s="405"/>
      <c r="HPY23" s="405"/>
      <c r="HPZ23" s="405"/>
      <c r="HQA23" s="405"/>
      <c r="HQB23" s="405"/>
      <c r="HQC23" s="405"/>
      <c r="HQD23" s="405"/>
      <c r="HQE23" s="405"/>
      <c r="HQF23" s="405"/>
      <c r="HQG23" s="405"/>
      <c r="HQH23" s="405"/>
      <c r="HQI23" s="405"/>
      <c r="HQJ23" s="405"/>
      <c r="HQK23" s="405"/>
      <c r="HQL23" s="405"/>
      <c r="HQM23" s="405"/>
      <c r="HQN23" s="405"/>
      <c r="HQO23" s="405"/>
      <c r="HQP23" s="405"/>
      <c r="HQQ23" s="405"/>
      <c r="HQR23" s="405"/>
      <c r="HQS23" s="405"/>
      <c r="HQT23" s="405"/>
      <c r="HQU23" s="405"/>
      <c r="HQV23" s="405"/>
      <c r="HQW23" s="405"/>
      <c r="HQX23" s="405"/>
      <c r="HQY23" s="405"/>
      <c r="HQZ23" s="405"/>
      <c r="HRA23" s="405"/>
      <c r="HRB23" s="405"/>
      <c r="HRC23" s="405"/>
      <c r="HRD23" s="405"/>
      <c r="HRE23" s="405"/>
      <c r="HRF23" s="405"/>
      <c r="HRG23" s="405"/>
      <c r="HRH23" s="405"/>
      <c r="HRI23" s="405"/>
      <c r="HRJ23" s="405"/>
      <c r="HRK23" s="405"/>
      <c r="HRL23" s="405"/>
      <c r="HRM23" s="405"/>
      <c r="HRN23" s="405"/>
      <c r="HRO23" s="405"/>
      <c r="HRP23" s="405"/>
      <c r="HRQ23" s="405"/>
      <c r="HRR23" s="405"/>
      <c r="HRS23" s="405"/>
      <c r="HRT23" s="405"/>
      <c r="HRU23" s="405"/>
      <c r="HRV23" s="405"/>
      <c r="HRW23" s="405"/>
      <c r="HRX23" s="405"/>
      <c r="HRY23" s="405"/>
      <c r="HRZ23" s="405"/>
      <c r="HSA23" s="405"/>
      <c r="HSB23" s="405"/>
      <c r="HSC23" s="405"/>
      <c r="HSD23" s="405"/>
      <c r="HSE23" s="405"/>
      <c r="HSF23" s="405"/>
      <c r="HSG23" s="405"/>
      <c r="HSH23" s="405"/>
      <c r="HSI23" s="405"/>
      <c r="HSJ23" s="405"/>
      <c r="HSK23" s="405"/>
      <c r="HSL23" s="405"/>
      <c r="HSM23" s="405"/>
      <c r="HSN23" s="405"/>
      <c r="HSO23" s="405"/>
      <c r="HSP23" s="405"/>
      <c r="HSQ23" s="405"/>
      <c r="HSR23" s="405"/>
      <c r="HSS23" s="405"/>
      <c r="HST23" s="405"/>
      <c r="HSU23" s="405"/>
      <c r="HSV23" s="405"/>
      <c r="HSW23" s="405"/>
      <c r="HSX23" s="405"/>
      <c r="HSY23" s="405"/>
      <c r="HSZ23" s="405"/>
      <c r="HTA23" s="405"/>
      <c r="HTB23" s="405"/>
      <c r="HTC23" s="405"/>
      <c r="HTD23" s="405"/>
      <c r="HTE23" s="405"/>
      <c r="HTF23" s="405"/>
      <c r="HTG23" s="405"/>
      <c r="HTH23" s="405"/>
      <c r="HTI23" s="405"/>
      <c r="HTJ23" s="405"/>
      <c r="HTK23" s="405"/>
      <c r="HTL23" s="405"/>
      <c r="HTM23" s="405"/>
      <c r="HTN23" s="405"/>
      <c r="HTO23" s="405"/>
      <c r="HTP23" s="405"/>
      <c r="HTQ23" s="405"/>
      <c r="HTR23" s="405"/>
      <c r="HTS23" s="405"/>
      <c r="HTT23" s="405"/>
      <c r="HTU23" s="405"/>
      <c r="HTV23" s="405"/>
      <c r="HTW23" s="405"/>
      <c r="HTX23" s="405"/>
      <c r="HTY23" s="405"/>
      <c r="HTZ23" s="405"/>
      <c r="HUA23" s="405"/>
      <c r="HUB23" s="405"/>
      <c r="HUC23" s="405"/>
      <c r="HUD23" s="405"/>
      <c r="HUE23" s="405"/>
      <c r="HUF23" s="405"/>
      <c r="HUG23" s="405"/>
      <c r="HUH23" s="405"/>
      <c r="HUI23" s="405"/>
      <c r="HUJ23" s="405"/>
      <c r="HUK23" s="405"/>
      <c r="HUL23" s="405"/>
      <c r="HUM23" s="405"/>
      <c r="HUN23" s="405"/>
      <c r="HUO23" s="405"/>
      <c r="HUP23" s="405"/>
      <c r="HUQ23" s="405"/>
      <c r="HUR23" s="405"/>
      <c r="HUS23" s="405"/>
      <c r="HUT23" s="405"/>
      <c r="HUU23" s="405"/>
      <c r="HUV23" s="405"/>
      <c r="HUW23" s="405"/>
      <c r="HUX23" s="405"/>
      <c r="HUY23" s="405"/>
      <c r="HUZ23" s="405"/>
      <c r="HVA23" s="405"/>
      <c r="HVB23" s="405"/>
      <c r="HVC23" s="405"/>
      <c r="HVD23" s="405"/>
      <c r="HVE23" s="405"/>
      <c r="HVF23" s="405"/>
      <c r="HVG23" s="405"/>
      <c r="HVH23" s="405"/>
      <c r="HVI23" s="405"/>
      <c r="HVJ23" s="405"/>
      <c r="HVK23" s="405"/>
      <c r="HVL23" s="405"/>
      <c r="HVM23" s="405"/>
      <c r="HVN23" s="405"/>
      <c r="HVO23" s="405"/>
      <c r="HVP23" s="405"/>
      <c r="HVQ23" s="405"/>
      <c r="HVR23" s="405"/>
      <c r="HVS23" s="405"/>
      <c r="HVT23" s="405"/>
      <c r="HVU23" s="405"/>
      <c r="HVV23" s="405"/>
      <c r="HVW23" s="405"/>
      <c r="HVX23" s="405"/>
      <c r="HVY23" s="405"/>
      <c r="HVZ23" s="405"/>
      <c r="HWA23" s="405"/>
      <c r="HWB23" s="405"/>
      <c r="HWC23" s="405"/>
      <c r="HWD23" s="405"/>
      <c r="HWE23" s="405"/>
      <c r="HWF23" s="405"/>
      <c r="HWG23" s="405"/>
      <c r="HWH23" s="405"/>
      <c r="HWI23" s="405"/>
      <c r="HWJ23" s="405"/>
      <c r="HWK23" s="405"/>
      <c r="HWL23" s="405"/>
      <c r="HWM23" s="405"/>
      <c r="HWN23" s="405"/>
      <c r="HWO23" s="405"/>
      <c r="HWP23" s="405"/>
      <c r="HWQ23" s="405"/>
      <c r="HWR23" s="405"/>
      <c r="HWS23" s="405"/>
      <c r="HWT23" s="405"/>
      <c r="HWU23" s="405"/>
      <c r="HWV23" s="405"/>
      <c r="HWW23" s="405"/>
      <c r="HWX23" s="405"/>
      <c r="HWY23" s="405"/>
      <c r="HWZ23" s="405"/>
      <c r="HXA23" s="405"/>
      <c r="HXB23" s="405"/>
      <c r="HXC23" s="405"/>
      <c r="HXD23" s="405"/>
      <c r="HXE23" s="405"/>
      <c r="HXF23" s="405"/>
      <c r="HXG23" s="405"/>
      <c r="HXH23" s="405"/>
      <c r="HXI23" s="405"/>
      <c r="HXJ23" s="405"/>
      <c r="HXK23" s="405"/>
      <c r="HXL23" s="405"/>
      <c r="HXM23" s="405"/>
      <c r="HXN23" s="405"/>
      <c r="HXO23" s="405"/>
      <c r="HXP23" s="405"/>
      <c r="HXQ23" s="405"/>
      <c r="HXR23" s="405"/>
      <c r="HXS23" s="405"/>
      <c r="HXT23" s="405"/>
      <c r="HXU23" s="405"/>
      <c r="HXV23" s="405"/>
      <c r="HXW23" s="405"/>
      <c r="HXX23" s="405"/>
      <c r="HXY23" s="405"/>
      <c r="HXZ23" s="405"/>
      <c r="HYA23" s="405"/>
      <c r="HYB23" s="405"/>
      <c r="HYC23" s="405"/>
      <c r="HYD23" s="405"/>
      <c r="HYE23" s="405"/>
      <c r="HYF23" s="405"/>
      <c r="HYG23" s="405"/>
      <c r="HYH23" s="405"/>
      <c r="HYI23" s="405"/>
      <c r="HYJ23" s="405"/>
      <c r="HYK23" s="405"/>
      <c r="HYL23" s="405"/>
      <c r="HYM23" s="405"/>
      <c r="HYN23" s="405"/>
      <c r="HYO23" s="405"/>
      <c r="HYP23" s="405"/>
      <c r="HYQ23" s="405"/>
      <c r="HYR23" s="405"/>
      <c r="HYS23" s="405"/>
      <c r="HYT23" s="405"/>
      <c r="HYU23" s="405"/>
      <c r="HYV23" s="405"/>
      <c r="HYW23" s="405"/>
      <c r="HYX23" s="405"/>
      <c r="HYY23" s="405"/>
      <c r="HYZ23" s="405"/>
      <c r="HZA23" s="405"/>
      <c r="HZB23" s="405"/>
      <c r="HZC23" s="405"/>
      <c r="HZD23" s="405"/>
      <c r="HZE23" s="405"/>
      <c r="HZF23" s="405"/>
      <c r="HZG23" s="405"/>
      <c r="HZH23" s="405"/>
      <c r="HZI23" s="405"/>
      <c r="HZJ23" s="405"/>
      <c r="HZK23" s="405"/>
      <c r="HZL23" s="405"/>
      <c r="HZM23" s="405"/>
      <c r="HZN23" s="405"/>
      <c r="HZO23" s="405"/>
      <c r="HZP23" s="405"/>
      <c r="HZQ23" s="405"/>
      <c r="HZR23" s="405"/>
      <c r="HZS23" s="405"/>
      <c r="HZT23" s="405"/>
      <c r="HZU23" s="405"/>
      <c r="HZV23" s="405"/>
      <c r="HZW23" s="405"/>
      <c r="HZX23" s="405"/>
      <c r="HZY23" s="405"/>
      <c r="HZZ23" s="405"/>
      <c r="IAA23" s="405"/>
      <c r="IAB23" s="405"/>
      <c r="IAC23" s="405"/>
      <c r="IAD23" s="405"/>
      <c r="IAE23" s="405"/>
      <c r="IAF23" s="405"/>
      <c r="IAG23" s="405"/>
      <c r="IAH23" s="405"/>
      <c r="IAI23" s="405"/>
      <c r="IAJ23" s="405"/>
      <c r="IAK23" s="405"/>
      <c r="IAL23" s="405"/>
      <c r="IAM23" s="405"/>
      <c r="IAN23" s="405"/>
      <c r="IAO23" s="405"/>
      <c r="IAP23" s="405"/>
      <c r="IAQ23" s="405"/>
      <c r="IAR23" s="405"/>
      <c r="IAS23" s="405"/>
      <c r="IAT23" s="405"/>
      <c r="IAU23" s="405"/>
      <c r="IAV23" s="405"/>
      <c r="IAW23" s="405"/>
      <c r="IAX23" s="405"/>
      <c r="IAY23" s="405"/>
      <c r="IAZ23" s="405"/>
      <c r="IBA23" s="405"/>
      <c r="IBB23" s="405"/>
      <c r="IBC23" s="405"/>
      <c r="IBD23" s="405"/>
      <c r="IBE23" s="405"/>
      <c r="IBF23" s="405"/>
      <c r="IBG23" s="405"/>
      <c r="IBH23" s="405"/>
      <c r="IBI23" s="405"/>
      <c r="IBJ23" s="405"/>
      <c r="IBK23" s="405"/>
      <c r="IBL23" s="405"/>
      <c r="IBM23" s="405"/>
      <c r="IBN23" s="405"/>
      <c r="IBO23" s="405"/>
      <c r="IBP23" s="405"/>
      <c r="IBQ23" s="405"/>
      <c r="IBR23" s="405"/>
      <c r="IBS23" s="405"/>
      <c r="IBT23" s="405"/>
      <c r="IBU23" s="405"/>
      <c r="IBV23" s="405"/>
      <c r="IBW23" s="405"/>
      <c r="IBX23" s="405"/>
      <c r="IBY23" s="405"/>
      <c r="IBZ23" s="405"/>
      <c r="ICA23" s="405"/>
      <c r="ICB23" s="405"/>
      <c r="ICC23" s="405"/>
      <c r="ICD23" s="405"/>
      <c r="ICE23" s="405"/>
      <c r="ICF23" s="405"/>
      <c r="ICG23" s="405"/>
      <c r="ICH23" s="405"/>
      <c r="ICI23" s="405"/>
      <c r="ICJ23" s="405"/>
      <c r="ICK23" s="405"/>
      <c r="ICL23" s="405"/>
      <c r="ICM23" s="405"/>
      <c r="ICN23" s="405"/>
      <c r="ICO23" s="405"/>
      <c r="ICP23" s="405"/>
      <c r="ICQ23" s="405"/>
      <c r="ICR23" s="405"/>
      <c r="ICS23" s="405"/>
      <c r="ICT23" s="405"/>
      <c r="ICU23" s="405"/>
      <c r="ICV23" s="405"/>
      <c r="ICW23" s="405"/>
      <c r="ICX23" s="405"/>
      <c r="ICY23" s="405"/>
      <c r="ICZ23" s="405"/>
      <c r="IDA23" s="405"/>
      <c r="IDB23" s="405"/>
      <c r="IDC23" s="405"/>
      <c r="IDD23" s="405"/>
      <c r="IDE23" s="405"/>
      <c r="IDF23" s="405"/>
      <c r="IDG23" s="405"/>
      <c r="IDH23" s="405"/>
      <c r="IDI23" s="405"/>
      <c r="IDJ23" s="405"/>
      <c r="IDK23" s="405"/>
      <c r="IDL23" s="405"/>
      <c r="IDM23" s="405"/>
      <c r="IDN23" s="405"/>
      <c r="IDO23" s="405"/>
      <c r="IDP23" s="405"/>
      <c r="IDQ23" s="405"/>
      <c r="IDR23" s="405"/>
      <c r="IDS23" s="405"/>
      <c r="IDT23" s="405"/>
      <c r="IDU23" s="405"/>
      <c r="IDV23" s="405"/>
      <c r="IDW23" s="405"/>
      <c r="IDX23" s="405"/>
      <c r="IDY23" s="405"/>
      <c r="IDZ23" s="405"/>
      <c r="IEA23" s="405"/>
      <c r="IEB23" s="405"/>
      <c r="IEC23" s="405"/>
      <c r="IED23" s="405"/>
      <c r="IEE23" s="405"/>
      <c r="IEF23" s="405"/>
      <c r="IEG23" s="405"/>
      <c r="IEH23" s="405"/>
      <c r="IEI23" s="405"/>
      <c r="IEJ23" s="405"/>
      <c r="IEK23" s="405"/>
      <c r="IEL23" s="405"/>
      <c r="IEM23" s="405"/>
      <c r="IEN23" s="405"/>
      <c r="IEO23" s="405"/>
      <c r="IEP23" s="405"/>
      <c r="IEQ23" s="405"/>
      <c r="IER23" s="405"/>
      <c r="IES23" s="405"/>
      <c r="IET23" s="405"/>
      <c r="IEU23" s="405"/>
      <c r="IEV23" s="405"/>
      <c r="IEW23" s="405"/>
      <c r="IEX23" s="405"/>
      <c r="IEY23" s="405"/>
      <c r="IEZ23" s="405"/>
      <c r="IFA23" s="405"/>
      <c r="IFB23" s="405"/>
      <c r="IFC23" s="405"/>
      <c r="IFD23" s="405"/>
      <c r="IFE23" s="405"/>
      <c r="IFF23" s="405"/>
      <c r="IFG23" s="405"/>
      <c r="IFH23" s="405"/>
      <c r="IFI23" s="405"/>
      <c r="IFJ23" s="405"/>
      <c r="IFK23" s="405"/>
      <c r="IFL23" s="405"/>
      <c r="IFM23" s="405"/>
      <c r="IFN23" s="405"/>
      <c r="IFO23" s="405"/>
      <c r="IFP23" s="405"/>
      <c r="IFQ23" s="405"/>
      <c r="IFR23" s="405"/>
      <c r="IFS23" s="405"/>
      <c r="IFT23" s="405"/>
      <c r="IFU23" s="405"/>
      <c r="IFV23" s="405"/>
      <c r="IFW23" s="405"/>
      <c r="IFX23" s="405"/>
      <c r="IFY23" s="405"/>
      <c r="IFZ23" s="405"/>
      <c r="IGA23" s="405"/>
      <c r="IGB23" s="405"/>
      <c r="IGC23" s="405"/>
      <c r="IGD23" s="405"/>
      <c r="IGE23" s="405"/>
      <c r="IGF23" s="405"/>
      <c r="IGG23" s="405"/>
      <c r="IGH23" s="405"/>
      <c r="IGI23" s="405"/>
      <c r="IGJ23" s="405"/>
      <c r="IGK23" s="405"/>
      <c r="IGL23" s="405"/>
      <c r="IGM23" s="405"/>
      <c r="IGN23" s="405"/>
      <c r="IGO23" s="405"/>
      <c r="IGP23" s="405"/>
      <c r="IGQ23" s="405"/>
      <c r="IGR23" s="405"/>
      <c r="IGS23" s="405"/>
      <c r="IGT23" s="405"/>
      <c r="IGU23" s="405"/>
      <c r="IGV23" s="405"/>
      <c r="IGW23" s="405"/>
      <c r="IGX23" s="405"/>
      <c r="IGY23" s="405"/>
      <c r="IGZ23" s="405"/>
      <c r="IHA23" s="405"/>
      <c r="IHB23" s="405"/>
      <c r="IHC23" s="405"/>
      <c r="IHD23" s="405"/>
      <c r="IHE23" s="405"/>
      <c r="IHF23" s="405"/>
      <c r="IHG23" s="405"/>
      <c r="IHH23" s="405"/>
      <c r="IHI23" s="405"/>
      <c r="IHJ23" s="405"/>
      <c r="IHK23" s="405"/>
      <c r="IHL23" s="405"/>
      <c r="IHM23" s="405"/>
      <c r="IHN23" s="405"/>
      <c r="IHO23" s="405"/>
      <c r="IHP23" s="405"/>
      <c r="IHQ23" s="405"/>
      <c r="IHR23" s="405"/>
      <c r="IHS23" s="405"/>
      <c r="IHT23" s="405"/>
      <c r="IHU23" s="405"/>
      <c r="IHV23" s="405"/>
      <c r="IHW23" s="405"/>
      <c r="IHX23" s="405"/>
      <c r="IHY23" s="405"/>
      <c r="IHZ23" s="405"/>
      <c r="IIA23" s="405"/>
      <c r="IIB23" s="405"/>
      <c r="IIC23" s="405"/>
      <c r="IID23" s="405"/>
      <c r="IIE23" s="405"/>
      <c r="IIF23" s="405"/>
      <c r="IIG23" s="405"/>
      <c r="IIH23" s="405"/>
      <c r="III23" s="405"/>
      <c r="IIJ23" s="405"/>
      <c r="IIK23" s="405"/>
      <c r="IIL23" s="405"/>
      <c r="IIM23" s="405"/>
      <c r="IIN23" s="405"/>
      <c r="IIO23" s="405"/>
      <c r="IIP23" s="405"/>
      <c r="IIQ23" s="405"/>
      <c r="IIR23" s="405"/>
      <c r="IIS23" s="405"/>
      <c r="IIT23" s="405"/>
      <c r="IIU23" s="405"/>
      <c r="IIV23" s="405"/>
      <c r="IIW23" s="405"/>
      <c r="IIX23" s="405"/>
      <c r="IIY23" s="405"/>
      <c r="IIZ23" s="405"/>
      <c r="IJA23" s="405"/>
      <c r="IJB23" s="405"/>
      <c r="IJC23" s="405"/>
      <c r="IJD23" s="405"/>
      <c r="IJE23" s="405"/>
      <c r="IJF23" s="405"/>
      <c r="IJG23" s="405"/>
      <c r="IJH23" s="405"/>
      <c r="IJI23" s="405"/>
      <c r="IJJ23" s="405"/>
      <c r="IJK23" s="405"/>
      <c r="IJL23" s="405"/>
      <c r="IJM23" s="405"/>
      <c r="IJN23" s="405"/>
      <c r="IJO23" s="405"/>
      <c r="IJP23" s="405"/>
      <c r="IJQ23" s="405"/>
      <c r="IJR23" s="405"/>
      <c r="IJS23" s="405"/>
      <c r="IJT23" s="405"/>
      <c r="IJU23" s="405"/>
      <c r="IJV23" s="405"/>
      <c r="IJW23" s="405"/>
      <c r="IJX23" s="405"/>
      <c r="IJY23" s="405"/>
      <c r="IJZ23" s="405"/>
      <c r="IKA23" s="405"/>
      <c r="IKB23" s="405"/>
      <c r="IKC23" s="405"/>
      <c r="IKD23" s="405"/>
      <c r="IKE23" s="405"/>
      <c r="IKF23" s="405"/>
      <c r="IKG23" s="405"/>
      <c r="IKH23" s="405"/>
      <c r="IKI23" s="405"/>
      <c r="IKJ23" s="405"/>
      <c r="IKK23" s="405"/>
      <c r="IKL23" s="405"/>
      <c r="IKM23" s="405"/>
      <c r="IKN23" s="405"/>
      <c r="IKO23" s="405"/>
      <c r="IKP23" s="405"/>
      <c r="IKQ23" s="405"/>
      <c r="IKR23" s="405"/>
      <c r="IKS23" s="405"/>
      <c r="IKT23" s="405"/>
      <c r="IKU23" s="405"/>
      <c r="IKV23" s="405"/>
      <c r="IKW23" s="405"/>
      <c r="IKX23" s="405"/>
      <c r="IKY23" s="405"/>
      <c r="IKZ23" s="405"/>
      <c r="ILA23" s="405"/>
      <c r="ILB23" s="405"/>
      <c r="ILC23" s="405"/>
      <c r="ILD23" s="405"/>
      <c r="ILE23" s="405"/>
      <c r="ILF23" s="405"/>
      <c r="ILG23" s="405"/>
      <c r="ILH23" s="405"/>
      <c r="ILI23" s="405"/>
      <c r="ILJ23" s="405"/>
      <c r="ILK23" s="405"/>
      <c r="ILL23" s="405"/>
      <c r="ILM23" s="405"/>
      <c r="ILN23" s="405"/>
      <c r="ILO23" s="405"/>
      <c r="ILP23" s="405"/>
      <c r="ILQ23" s="405"/>
      <c r="ILR23" s="405"/>
      <c r="ILS23" s="405"/>
      <c r="ILT23" s="405"/>
      <c r="ILU23" s="405"/>
      <c r="ILV23" s="405"/>
      <c r="ILW23" s="405"/>
      <c r="ILX23" s="405"/>
      <c r="ILY23" s="405"/>
      <c r="ILZ23" s="405"/>
      <c r="IMA23" s="405"/>
      <c r="IMB23" s="405"/>
      <c r="IMC23" s="405"/>
      <c r="IMD23" s="405"/>
      <c r="IME23" s="405"/>
      <c r="IMF23" s="405"/>
      <c r="IMG23" s="405"/>
      <c r="IMH23" s="405"/>
      <c r="IMI23" s="405"/>
      <c r="IMJ23" s="405"/>
      <c r="IMK23" s="405"/>
      <c r="IML23" s="405"/>
      <c r="IMM23" s="405"/>
      <c r="IMN23" s="405"/>
      <c r="IMO23" s="405"/>
      <c r="IMP23" s="405"/>
      <c r="IMQ23" s="405"/>
      <c r="IMR23" s="405"/>
      <c r="IMS23" s="405"/>
      <c r="IMT23" s="405"/>
      <c r="IMU23" s="405"/>
      <c r="IMV23" s="405"/>
      <c r="IMW23" s="405"/>
      <c r="IMX23" s="405"/>
      <c r="IMY23" s="405"/>
      <c r="IMZ23" s="405"/>
      <c r="INA23" s="405"/>
      <c r="INB23" s="405"/>
      <c r="INC23" s="405"/>
      <c r="IND23" s="405"/>
      <c r="INE23" s="405"/>
      <c r="INF23" s="405"/>
      <c r="ING23" s="405"/>
      <c r="INH23" s="405"/>
      <c r="INI23" s="405"/>
      <c r="INJ23" s="405"/>
      <c r="INK23" s="405"/>
      <c r="INL23" s="405"/>
      <c r="INM23" s="405"/>
      <c r="INN23" s="405"/>
      <c r="INO23" s="405"/>
      <c r="INP23" s="405"/>
      <c r="INQ23" s="405"/>
      <c r="INR23" s="405"/>
      <c r="INS23" s="405"/>
      <c r="INT23" s="405"/>
      <c r="INU23" s="405"/>
      <c r="INV23" s="405"/>
      <c r="INW23" s="405"/>
      <c r="INX23" s="405"/>
      <c r="INY23" s="405"/>
      <c r="INZ23" s="405"/>
      <c r="IOA23" s="405"/>
      <c r="IOB23" s="405"/>
      <c r="IOC23" s="405"/>
      <c r="IOD23" s="405"/>
      <c r="IOE23" s="405"/>
      <c r="IOF23" s="405"/>
      <c r="IOG23" s="405"/>
      <c r="IOH23" s="405"/>
      <c r="IOI23" s="405"/>
      <c r="IOJ23" s="405"/>
      <c r="IOK23" s="405"/>
      <c r="IOL23" s="405"/>
      <c r="IOM23" s="405"/>
      <c r="ION23" s="405"/>
      <c r="IOO23" s="405"/>
      <c r="IOP23" s="405"/>
      <c r="IOQ23" s="405"/>
      <c r="IOR23" s="405"/>
      <c r="IOS23" s="405"/>
      <c r="IOT23" s="405"/>
      <c r="IOU23" s="405"/>
      <c r="IOV23" s="405"/>
      <c r="IOW23" s="405"/>
      <c r="IOX23" s="405"/>
      <c r="IOY23" s="405"/>
      <c r="IOZ23" s="405"/>
      <c r="IPA23" s="405"/>
      <c r="IPB23" s="405"/>
      <c r="IPC23" s="405"/>
      <c r="IPD23" s="405"/>
      <c r="IPE23" s="405"/>
      <c r="IPF23" s="405"/>
      <c r="IPG23" s="405"/>
      <c r="IPH23" s="405"/>
      <c r="IPI23" s="405"/>
      <c r="IPJ23" s="405"/>
      <c r="IPK23" s="405"/>
      <c r="IPL23" s="405"/>
      <c r="IPM23" s="405"/>
      <c r="IPN23" s="405"/>
      <c r="IPO23" s="405"/>
      <c r="IPP23" s="405"/>
      <c r="IPQ23" s="405"/>
      <c r="IPR23" s="405"/>
      <c r="IPS23" s="405"/>
      <c r="IPT23" s="405"/>
      <c r="IPU23" s="405"/>
      <c r="IPV23" s="405"/>
      <c r="IPW23" s="405"/>
      <c r="IPX23" s="405"/>
      <c r="IPY23" s="405"/>
      <c r="IPZ23" s="405"/>
      <c r="IQA23" s="405"/>
      <c r="IQB23" s="405"/>
      <c r="IQC23" s="405"/>
      <c r="IQD23" s="405"/>
      <c r="IQE23" s="405"/>
      <c r="IQF23" s="405"/>
      <c r="IQG23" s="405"/>
      <c r="IQH23" s="405"/>
      <c r="IQI23" s="405"/>
      <c r="IQJ23" s="405"/>
      <c r="IQK23" s="405"/>
      <c r="IQL23" s="405"/>
      <c r="IQM23" s="405"/>
      <c r="IQN23" s="405"/>
      <c r="IQO23" s="405"/>
      <c r="IQP23" s="405"/>
      <c r="IQQ23" s="405"/>
      <c r="IQR23" s="405"/>
      <c r="IQS23" s="405"/>
      <c r="IQT23" s="405"/>
      <c r="IQU23" s="405"/>
      <c r="IQV23" s="405"/>
      <c r="IQW23" s="405"/>
      <c r="IQX23" s="405"/>
      <c r="IQY23" s="405"/>
      <c r="IQZ23" s="405"/>
      <c r="IRA23" s="405"/>
      <c r="IRB23" s="405"/>
      <c r="IRC23" s="405"/>
      <c r="IRD23" s="405"/>
      <c r="IRE23" s="405"/>
      <c r="IRF23" s="405"/>
      <c r="IRG23" s="405"/>
      <c r="IRH23" s="405"/>
      <c r="IRI23" s="405"/>
      <c r="IRJ23" s="405"/>
      <c r="IRK23" s="405"/>
      <c r="IRL23" s="405"/>
      <c r="IRM23" s="405"/>
      <c r="IRN23" s="405"/>
      <c r="IRO23" s="405"/>
      <c r="IRP23" s="405"/>
      <c r="IRQ23" s="405"/>
      <c r="IRR23" s="405"/>
      <c r="IRS23" s="405"/>
      <c r="IRT23" s="405"/>
      <c r="IRU23" s="405"/>
      <c r="IRV23" s="405"/>
      <c r="IRW23" s="405"/>
      <c r="IRX23" s="405"/>
      <c r="IRY23" s="405"/>
      <c r="IRZ23" s="405"/>
      <c r="ISA23" s="405"/>
      <c r="ISB23" s="405"/>
      <c r="ISC23" s="405"/>
      <c r="ISD23" s="405"/>
      <c r="ISE23" s="405"/>
      <c r="ISF23" s="405"/>
      <c r="ISG23" s="405"/>
      <c r="ISH23" s="405"/>
      <c r="ISI23" s="405"/>
      <c r="ISJ23" s="405"/>
      <c r="ISK23" s="405"/>
      <c r="ISL23" s="405"/>
      <c r="ISM23" s="405"/>
      <c r="ISN23" s="405"/>
      <c r="ISO23" s="405"/>
      <c r="ISP23" s="405"/>
      <c r="ISQ23" s="405"/>
      <c r="ISR23" s="405"/>
      <c r="ISS23" s="405"/>
      <c r="IST23" s="405"/>
      <c r="ISU23" s="405"/>
      <c r="ISV23" s="405"/>
      <c r="ISW23" s="405"/>
      <c r="ISX23" s="405"/>
      <c r="ISY23" s="405"/>
      <c r="ISZ23" s="405"/>
      <c r="ITA23" s="405"/>
      <c r="ITB23" s="405"/>
      <c r="ITC23" s="405"/>
      <c r="ITD23" s="405"/>
      <c r="ITE23" s="405"/>
      <c r="ITF23" s="405"/>
      <c r="ITG23" s="405"/>
      <c r="ITH23" s="405"/>
      <c r="ITI23" s="405"/>
      <c r="ITJ23" s="405"/>
      <c r="ITK23" s="405"/>
      <c r="ITL23" s="405"/>
      <c r="ITM23" s="405"/>
      <c r="ITN23" s="405"/>
      <c r="ITO23" s="405"/>
      <c r="ITP23" s="405"/>
      <c r="ITQ23" s="405"/>
      <c r="ITR23" s="405"/>
      <c r="ITS23" s="405"/>
      <c r="ITT23" s="405"/>
      <c r="ITU23" s="405"/>
      <c r="ITV23" s="405"/>
      <c r="ITW23" s="405"/>
      <c r="ITX23" s="405"/>
      <c r="ITY23" s="405"/>
      <c r="ITZ23" s="405"/>
      <c r="IUA23" s="405"/>
      <c r="IUB23" s="405"/>
      <c r="IUC23" s="405"/>
      <c r="IUD23" s="405"/>
      <c r="IUE23" s="405"/>
      <c r="IUF23" s="405"/>
      <c r="IUG23" s="405"/>
      <c r="IUH23" s="405"/>
      <c r="IUI23" s="405"/>
      <c r="IUJ23" s="405"/>
      <c r="IUK23" s="405"/>
      <c r="IUL23" s="405"/>
      <c r="IUM23" s="405"/>
      <c r="IUN23" s="405"/>
      <c r="IUO23" s="405"/>
      <c r="IUP23" s="405"/>
      <c r="IUQ23" s="405"/>
      <c r="IUR23" s="405"/>
      <c r="IUS23" s="405"/>
      <c r="IUT23" s="405"/>
      <c r="IUU23" s="405"/>
      <c r="IUV23" s="405"/>
      <c r="IUW23" s="405"/>
      <c r="IUX23" s="405"/>
      <c r="IUY23" s="405"/>
      <c r="IUZ23" s="405"/>
      <c r="IVA23" s="405"/>
      <c r="IVB23" s="405"/>
      <c r="IVC23" s="405"/>
      <c r="IVD23" s="405"/>
      <c r="IVE23" s="405"/>
      <c r="IVF23" s="405"/>
      <c r="IVG23" s="405"/>
      <c r="IVH23" s="405"/>
      <c r="IVI23" s="405"/>
      <c r="IVJ23" s="405"/>
      <c r="IVK23" s="405"/>
      <c r="IVL23" s="405"/>
      <c r="IVM23" s="405"/>
      <c r="IVN23" s="405"/>
      <c r="IVO23" s="405"/>
      <c r="IVP23" s="405"/>
      <c r="IVQ23" s="405"/>
      <c r="IVR23" s="405"/>
      <c r="IVS23" s="405"/>
      <c r="IVT23" s="405"/>
      <c r="IVU23" s="405"/>
      <c r="IVV23" s="405"/>
      <c r="IVW23" s="405"/>
      <c r="IVX23" s="405"/>
      <c r="IVY23" s="405"/>
      <c r="IVZ23" s="405"/>
      <c r="IWA23" s="405"/>
      <c r="IWB23" s="405"/>
      <c r="IWC23" s="405"/>
      <c r="IWD23" s="405"/>
      <c r="IWE23" s="405"/>
      <c r="IWF23" s="405"/>
      <c r="IWG23" s="405"/>
      <c r="IWH23" s="405"/>
      <c r="IWI23" s="405"/>
      <c r="IWJ23" s="405"/>
      <c r="IWK23" s="405"/>
      <c r="IWL23" s="405"/>
      <c r="IWM23" s="405"/>
      <c r="IWN23" s="405"/>
      <c r="IWO23" s="405"/>
      <c r="IWP23" s="405"/>
      <c r="IWQ23" s="405"/>
      <c r="IWR23" s="405"/>
      <c r="IWS23" s="405"/>
      <c r="IWT23" s="405"/>
      <c r="IWU23" s="405"/>
      <c r="IWV23" s="405"/>
      <c r="IWW23" s="405"/>
      <c r="IWX23" s="405"/>
      <c r="IWY23" s="405"/>
      <c r="IWZ23" s="405"/>
      <c r="IXA23" s="405"/>
      <c r="IXB23" s="405"/>
      <c r="IXC23" s="405"/>
      <c r="IXD23" s="405"/>
      <c r="IXE23" s="405"/>
      <c r="IXF23" s="405"/>
      <c r="IXG23" s="405"/>
      <c r="IXH23" s="405"/>
      <c r="IXI23" s="405"/>
      <c r="IXJ23" s="405"/>
      <c r="IXK23" s="405"/>
      <c r="IXL23" s="405"/>
      <c r="IXM23" s="405"/>
      <c r="IXN23" s="405"/>
      <c r="IXO23" s="405"/>
      <c r="IXP23" s="405"/>
      <c r="IXQ23" s="405"/>
      <c r="IXR23" s="405"/>
      <c r="IXS23" s="405"/>
      <c r="IXT23" s="405"/>
      <c r="IXU23" s="405"/>
      <c r="IXV23" s="405"/>
      <c r="IXW23" s="405"/>
      <c r="IXX23" s="405"/>
      <c r="IXY23" s="405"/>
      <c r="IXZ23" s="405"/>
      <c r="IYA23" s="405"/>
      <c r="IYB23" s="405"/>
      <c r="IYC23" s="405"/>
      <c r="IYD23" s="405"/>
      <c r="IYE23" s="405"/>
      <c r="IYF23" s="405"/>
      <c r="IYG23" s="405"/>
      <c r="IYH23" s="405"/>
      <c r="IYI23" s="405"/>
      <c r="IYJ23" s="405"/>
      <c r="IYK23" s="405"/>
      <c r="IYL23" s="405"/>
      <c r="IYM23" s="405"/>
      <c r="IYN23" s="405"/>
      <c r="IYO23" s="405"/>
      <c r="IYP23" s="405"/>
      <c r="IYQ23" s="405"/>
      <c r="IYR23" s="405"/>
      <c r="IYS23" s="405"/>
      <c r="IYT23" s="405"/>
      <c r="IYU23" s="405"/>
      <c r="IYV23" s="405"/>
      <c r="IYW23" s="405"/>
      <c r="IYX23" s="405"/>
      <c r="IYY23" s="405"/>
      <c r="IYZ23" s="405"/>
      <c r="IZA23" s="405"/>
      <c r="IZB23" s="405"/>
      <c r="IZC23" s="405"/>
      <c r="IZD23" s="405"/>
      <c r="IZE23" s="405"/>
      <c r="IZF23" s="405"/>
      <c r="IZG23" s="405"/>
      <c r="IZH23" s="405"/>
      <c r="IZI23" s="405"/>
      <c r="IZJ23" s="405"/>
      <c r="IZK23" s="405"/>
      <c r="IZL23" s="405"/>
      <c r="IZM23" s="405"/>
      <c r="IZN23" s="405"/>
      <c r="IZO23" s="405"/>
      <c r="IZP23" s="405"/>
      <c r="IZQ23" s="405"/>
      <c r="IZR23" s="405"/>
      <c r="IZS23" s="405"/>
      <c r="IZT23" s="405"/>
      <c r="IZU23" s="405"/>
      <c r="IZV23" s="405"/>
      <c r="IZW23" s="405"/>
      <c r="IZX23" s="405"/>
      <c r="IZY23" s="405"/>
      <c r="IZZ23" s="405"/>
      <c r="JAA23" s="405"/>
      <c r="JAB23" s="405"/>
      <c r="JAC23" s="405"/>
      <c r="JAD23" s="405"/>
      <c r="JAE23" s="405"/>
      <c r="JAF23" s="405"/>
      <c r="JAG23" s="405"/>
      <c r="JAH23" s="405"/>
      <c r="JAI23" s="405"/>
      <c r="JAJ23" s="405"/>
      <c r="JAK23" s="405"/>
      <c r="JAL23" s="405"/>
      <c r="JAM23" s="405"/>
      <c r="JAN23" s="405"/>
      <c r="JAO23" s="405"/>
      <c r="JAP23" s="405"/>
      <c r="JAQ23" s="405"/>
      <c r="JAR23" s="405"/>
      <c r="JAS23" s="405"/>
      <c r="JAT23" s="405"/>
      <c r="JAU23" s="405"/>
      <c r="JAV23" s="405"/>
      <c r="JAW23" s="405"/>
      <c r="JAX23" s="405"/>
      <c r="JAY23" s="405"/>
      <c r="JAZ23" s="405"/>
      <c r="JBA23" s="405"/>
      <c r="JBB23" s="405"/>
      <c r="JBC23" s="405"/>
      <c r="JBD23" s="405"/>
      <c r="JBE23" s="405"/>
      <c r="JBF23" s="405"/>
      <c r="JBG23" s="405"/>
      <c r="JBH23" s="405"/>
      <c r="JBI23" s="405"/>
      <c r="JBJ23" s="405"/>
      <c r="JBK23" s="405"/>
      <c r="JBL23" s="405"/>
      <c r="JBM23" s="405"/>
      <c r="JBN23" s="405"/>
      <c r="JBO23" s="405"/>
      <c r="JBP23" s="405"/>
      <c r="JBQ23" s="405"/>
      <c r="JBR23" s="405"/>
      <c r="JBS23" s="405"/>
      <c r="JBT23" s="405"/>
      <c r="JBU23" s="405"/>
      <c r="JBV23" s="405"/>
      <c r="JBW23" s="405"/>
      <c r="JBX23" s="405"/>
      <c r="JBY23" s="405"/>
      <c r="JBZ23" s="405"/>
      <c r="JCA23" s="405"/>
      <c r="JCB23" s="405"/>
      <c r="JCC23" s="405"/>
      <c r="JCD23" s="405"/>
      <c r="JCE23" s="405"/>
      <c r="JCF23" s="405"/>
      <c r="JCG23" s="405"/>
      <c r="JCH23" s="405"/>
      <c r="JCI23" s="405"/>
      <c r="JCJ23" s="405"/>
      <c r="JCK23" s="405"/>
      <c r="JCL23" s="405"/>
      <c r="JCM23" s="405"/>
      <c r="JCN23" s="405"/>
      <c r="JCO23" s="405"/>
      <c r="JCP23" s="405"/>
      <c r="JCQ23" s="405"/>
      <c r="JCR23" s="405"/>
      <c r="JCS23" s="405"/>
      <c r="JCT23" s="405"/>
      <c r="JCU23" s="405"/>
      <c r="JCV23" s="405"/>
      <c r="JCW23" s="405"/>
      <c r="JCX23" s="405"/>
      <c r="JCY23" s="405"/>
      <c r="JCZ23" s="405"/>
      <c r="JDA23" s="405"/>
      <c r="JDB23" s="405"/>
      <c r="JDC23" s="405"/>
      <c r="JDD23" s="405"/>
      <c r="JDE23" s="405"/>
      <c r="JDF23" s="405"/>
      <c r="JDG23" s="405"/>
      <c r="JDH23" s="405"/>
      <c r="JDI23" s="405"/>
      <c r="JDJ23" s="405"/>
      <c r="JDK23" s="405"/>
      <c r="JDL23" s="405"/>
      <c r="JDM23" s="405"/>
      <c r="JDN23" s="405"/>
      <c r="JDO23" s="405"/>
      <c r="JDP23" s="405"/>
      <c r="JDQ23" s="405"/>
      <c r="JDR23" s="405"/>
      <c r="JDS23" s="405"/>
      <c r="JDT23" s="405"/>
      <c r="JDU23" s="405"/>
      <c r="JDV23" s="405"/>
      <c r="JDW23" s="405"/>
      <c r="JDX23" s="405"/>
      <c r="JDY23" s="405"/>
      <c r="JDZ23" s="405"/>
      <c r="JEA23" s="405"/>
      <c r="JEB23" s="405"/>
      <c r="JEC23" s="405"/>
      <c r="JED23" s="405"/>
      <c r="JEE23" s="405"/>
      <c r="JEF23" s="405"/>
      <c r="JEG23" s="405"/>
      <c r="JEH23" s="405"/>
      <c r="JEI23" s="405"/>
      <c r="JEJ23" s="405"/>
      <c r="JEK23" s="405"/>
      <c r="JEL23" s="405"/>
      <c r="JEM23" s="405"/>
      <c r="JEN23" s="405"/>
      <c r="JEO23" s="405"/>
      <c r="JEP23" s="405"/>
      <c r="JEQ23" s="405"/>
      <c r="JER23" s="405"/>
      <c r="JES23" s="405"/>
      <c r="JET23" s="405"/>
      <c r="JEU23" s="405"/>
      <c r="JEV23" s="405"/>
      <c r="JEW23" s="405"/>
      <c r="JEX23" s="405"/>
      <c r="JEY23" s="405"/>
      <c r="JEZ23" s="405"/>
      <c r="JFA23" s="405"/>
      <c r="JFB23" s="405"/>
      <c r="JFC23" s="405"/>
      <c r="JFD23" s="405"/>
      <c r="JFE23" s="405"/>
      <c r="JFF23" s="405"/>
      <c r="JFG23" s="405"/>
      <c r="JFH23" s="405"/>
      <c r="JFI23" s="405"/>
      <c r="JFJ23" s="405"/>
      <c r="JFK23" s="405"/>
      <c r="JFL23" s="405"/>
      <c r="JFM23" s="405"/>
      <c r="JFN23" s="405"/>
      <c r="JFO23" s="405"/>
      <c r="JFP23" s="405"/>
      <c r="JFQ23" s="405"/>
      <c r="JFR23" s="405"/>
      <c r="JFS23" s="405"/>
      <c r="JFT23" s="405"/>
      <c r="JFU23" s="405"/>
      <c r="JFV23" s="405"/>
      <c r="JFW23" s="405"/>
      <c r="JFX23" s="405"/>
      <c r="JFY23" s="405"/>
      <c r="JFZ23" s="405"/>
      <c r="JGA23" s="405"/>
      <c r="JGB23" s="405"/>
      <c r="JGC23" s="405"/>
      <c r="JGD23" s="405"/>
      <c r="JGE23" s="405"/>
      <c r="JGF23" s="405"/>
      <c r="JGG23" s="405"/>
      <c r="JGH23" s="405"/>
      <c r="JGI23" s="405"/>
      <c r="JGJ23" s="405"/>
      <c r="JGK23" s="405"/>
      <c r="JGL23" s="405"/>
      <c r="JGM23" s="405"/>
      <c r="JGN23" s="405"/>
      <c r="JGO23" s="405"/>
      <c r="JGP23" s="405"/>
      <c r="JGQ23" s="405"/>
      <c r="JGR23" s="405"/>
      <c r="JGS23" s="405"/>
      <c r="JGT23" s="405"/>
      <c r="JGU23" s="405"/>
      <c r="JGV23" s="405"/>
      <c r="JGW23" s="405"/>
      <c r="JGX23" s="405"/>
      <c r="JGY23" s="405"/>
      <c r="JGZ23" s="405"/>
      <c r="JHA23" s="405"/>
      <c r="JHB23" s="405"/>
      <c r="JHC23" s="405"/>
      <c r="JHD23" s="405"/>
      <c r="JHE23" s="405"/>
      <c r="JHF23" s="405"/>
      <c r="JHG23" s="405"/>
      <c r="JHH23" s="405"/>
      <c r="JHI23" s="405"/>
      <c r="JHJ23" s="405"/>
      <c r="JHK23" s="405"/>
      <c r="JHL23" s="405"/>
      <c r="JHM23" s="405"/>
      <c r="JHN23" s="405"/>
      <c r="JHO23" s="405"/>
      <c r="JHP23" s="405"/>
      <c r="JHQ23" s="405"/>
      <c r="JHR23" s="405"/>
      <c r="JHS23" s="405"/>
      <c r="JHT23" s="405"/>
      <c r="JHU23" s="405"/>
      <c r="JHV23" s="405"/>
      <c r="JHW23" s="405"/>
      <c r="JHX23" s="405"/>
      <c r="JHY23" s="405"/>
      <c r="JHZ23" s="405"/>
      <c r="JIA23" s="405"/>
      <c r="JIB23" s="405"/>
      <c r="JIC23" s="405"/>
      <c r="JID23" s="405"/>
      <c r="JIE23" s="405"/>
      <c r="JIF23" s="405"/>
      <c r="JIG23" s="405"/>
      <c r="JIH23" s="405"/>
      <c r="JII23" s="405"/>
      <c r="JIJ23" s="405"/>
      <c r="JIK23" s="405"/>
      <c r="JIL23" s="405"/>
      <c r="JIM23" s="405"/>
      <c r="JIN23" s="405"/>
      <c r="JIO23" s="405"/>
      <c r="JIP23" s="405"/>
      <c r="JIQ23" s="405"/>
      <c r="JIR23" s="405"/>
      <c r="JIS23" s="405"/>
      <c r="JIT23" s="405"/>
      <c r="JIU23" s="405"/>
      <c r="JIV23" s="405"/>
      <c r="JIW23" s="405"/>
      <c r="JIX23" s="405"/>
      <c r="JIY23" s="405"/>
      <c r="JIZ23" s="405"/>
      <c r="JJA23" s="405"/>
      <c r="JJB23" s="405"/>
      <c r="JJC23" s="405"/>
      <c r="JJD23" s="405"/>
      <c r="JJE23" s="405"/>
      <c r="JJF23" s="405"/>
      <c r="JJG23" s="405"/>
      <c r="JJH23" s="405"/>
      <c r="JJI23" s="405"/>
      <c r="JJJ23" s="405"/>
      <c r="JJK23" s="405"/>
      <c r="JJL23" s="405"/>
      <c r="JJM23" s="405"/>
      <c r="JJN23" s="405"/>
      <c r="JJO23" s="405"/>
      <c r="JJP23" s="405"/>
      <c r="JJQ23" s="405"/>
      <c r="JJR23" s="405"/>
      <c r="JJS23" s="405"/>
      <c r="JJT23" s="405"/>
      <c r="JJU23" s="405"/>
      <c r="JJV23" s="405"/>
      <c r="JJW23" s="405"/>
      <c r="JJX23" s="405"/>
      <c r="JJY23" s="405"/>
      <c r="JJZ23" s="405"/>
      <c r="JKA23" s="405"/>
      <c r="JKB23" s="405"/>
      <c r="JKC23" s="405"/>
      <c r="JKD23" s="405"/>
      <c r="JKE23" s="405"/>
      <c r="JKF23" s="405"/>
      <c r="JKG23" s="405"/>
      <c r="JKH23" s="405"/>
      <c r="JKI23" s="405"/>
      <c r="JKJ23" s="405"/>
      <c r="JKK23" s="405"/>
      <c r="JKL23" s="405"/>
      <c r="JKM23" s="405"/>
      <c r="JKN23" s="405"/>
      <c r="JKO23" s="405"/>
      <c r="JKP23" s="405"/>
      <c r="JKQ23" s="405"/>
      <c r="JKR23" s="405"/>
      <c r="JKS23" s="405"/>
      <c r="JKT23" s="405"/>
      <c r="JKU23" s="405"/>
      <c r="JKV23" s="405"/>
      <c r="JKW23" s="405"/>
      <c r="JKX23" s="405"/>
      <c r="JKY23" s="405"/>
      <c r="JKZ23" s="405"/>
      <c r="JLA23" s="405"/>
      <c r="JLB23" s="405"/>
      <c r="JLC23" s="405"/>
      <c r="JLD23" s="405"/>
      <c r="JLE23" s="405"/>
      <c r="JLF23" s="405"/>
      <c r="JLG23" s="405"/>
      <c r="JLH23" s="405"/>
      <c r="JLI23" s="405"/>
      <c r="JLJ23" s="405"/>
      <c r="JLK23" s="405"/>
      <c r="JLL23" s="405"/>
      <c r="JLM23" s="405"/>
      <c r="JLN23" s="405"/>
      <c r="JLO23" s="405"/>
      <c r="JLP23" s="405"/>
      <c r="JLQ23" s="405"/>
      <c r="JLR23" s="405"/>
      <c r="JLS23" s="405"/>
      <c r="JLT23" s="405"/>
      <c r="JLU23" s="405"/>
      <c r="JLV23" s="405"/>
      <c r="JLW23" s="405"/>
      <c r="JLX23" s="405"/>
      <c r="JLY23" s="405"/>
      <c r="JLZ23" s="405"/>
      <c r="JMA23" s="405"/>
      <c r="JMB23" s="405"/>
      <c r="JMC23" s="405"/>
      <c r="JMD23" s="405"/>
      <c r="JME23" s="405"/>
      <c r="JMF23" s="405"/>
      <c r="JMG23" s="405"/>
      <c r="JMH23" s="405"/>
      <c r="JMI23" s="405"/>
      <c r="JMJ23" s="405"/>
      <c r="JMK23" s="405"/>
      <c r="JML23" s="405"/>
      <c r="JMM23" s="405"/>
      <c r="JMN23" s="405"/>
      <c r="JMO23" s="405"/>
      <c r="JMP23" s="405"/>
      <c r="JMQ23" s="405"/>
      <c r="JMR23" s="405"/>
      <c r="JMS23" s="405"/>
      <c r="JMT23" s="405"/>
      <c r="JMU23" s="405"/>
      <c r="JMV23" s="405"/>
      <c r="JMW23" s="405"/>
      <c r="JMX23" s="405"/>
      <c r="JMY23" s="405"/>
      <c r="JMZ23" s="405"/>
      <c r="JNA23" s="405"/>
      <c r="JNB23" s="405"/>
      <c r="JNC23" s="405"/>
      <c r="JND23" s="405"/>
      <c r="JNE23" s="405"/>
      <c r="JNF23" s="405"/>
      <c r="JNG23" s="405"/>
      <c r="JNH23" s="405"/>
      <c r="JNI23" s="405"/>
      <c r="JNJ23" s="405"/>
      <c r="JNK23" s="405"/>
      <c r="JNL23" s="405"/>
      <c r="JNM23" s="405"/>
      <c r="JNN23" s="405"/>
      <c r="JNO23" s="405"/>
      <c r="JNP23" s="405"/>
      <c r="JNQ23" s="405"/>
      <c r="JNR23" s="405"/>
      <c r="JNS23" s="405"/>
      <c r="JNT23" s="405"/>
      <c r="JNU23" s="405"/>
      <c r="JNV23" s="405"/>
      <c r="JNW23" s="405"/>
      <c r="JNX23" s="405"/>
      <c r="JNY23" s="405"/>
      <c r="JNZ23" s="405"/>
      <c r="JOA23" s="405"/>
      <c r="JOB23" s="405"/>
      <c r="JOC23" s="405"/>
      <c r="JOD23" s="405"/>
      <c r="JOE23" s="405"/>
      <c r="JOF23" s="405"/>
      <c r="JOG23" s="405"/>
      <c r="JOH23" s="405"/>
      <c r="JOI23" s="405"/>
      <c r="JOJ23" s="405"/>
      <c r="JOK23" s="405"/>
      <c r="JOL23" s="405"/>
      <c r="JOM23" s="405"/>
      <c r="JON23" s="405"/>
      <c r="JOO23" s="405"/>
      <c r="JOP23" s="405"/>
      <c r="JOQ23" s="405"/>
      <c r="JOR23" s="405"/>
      <c r="JOS23" s="405"/>
      <c r="JOT23" s="405"/>
      <c r="JOU23" s="405"/>
      <c r="JOV23" s="405"/>
      <c r="JOW23" s="405"/>
      <c r="JOX23" s="405"/>
      <c r="JOY23" s="405"/>
      <c r="JOZ23" s="405"/>
      <c r="JPA23" s="405"/>
      <c r="JPB23" s="405"/>
      <c r="JPC23" s="405"/>
      <c r="JPD23" s="405"/>
      <c r="JPE23" s="405"/>
      <c r="JPF23" s="405"/>
      <c r="JPG23" s="405"/>
      <c r="JPH23" s="405"/>
      <c r="JPI23" s="405"/>
      <c r="JPJ23" s="405"/>
      <c r="JPK23" s="405"/>
      <c r="JPL23" s="405"/>
      <c r="JPM23" s="405"/>
      <c r="JPN23" s="405"/>
      <c r="JPO23" s="405"/>
      <c r="JPP23" s="405"/>
      <c r="JPQ23" s="405"/>
      <c r="JPR23" s="405"/>
      <c r="JPS23" s="405"/>
      <c r="JPT23" s="405"/>
      <c r="JPU23" s="405"/>
      <c r="JPV23" s="405"/>
      <c r="JPW23" s="405"/>
      <c r="JPX23" s="405"/>
      <c r="JPY23" s="405"/>
      <c r="JPZ23" s="405"/>
      <c r="JQA23" s="405"/>
      <c r="JQB23" s="405"/>
      <c r="JQC23" s="405"/>
      <c r="JQD23" s="405"/>
      <c r="JQE23" s="405"/>
      <c r="JQF23" s="405"/>
      <c r="JQG23" s="405"/>
      <c r="JQH23" s="405"/>
      <c r="JQI23" s="405"/>
      <c r="JQJ23" s="405"/>
      <c r="JQK23" s="405"/>
      <c r="JQL23" s="405"/>
      <c r="JQM23" s="405"/>
      <c r="JQN23" s="405"/>
      <c r="JQO23" s="405"/>
      <c r="JQP23" s="405"/>
      <c r="JQQ23" s="405"/>
      <c r="JQR23" s="405"/>
      <c r="JQS23" s="405"/>
      <c r="JQT23" s="405"/>
      <c r="JQU23" s="405"/>
      <c r="JQV23" s="405"/>
      <c r="JQW23" s="405"/>
      <c r="JQX23" s="405"/>
      <c r="JQY23" s="405"/>
      <c r="JQZ23" s="405"/>
      <c r="JRA23" s="405"/>
      <c r="JRB23" s="405"/>
      <c r="JRC23" s="405"/>
      <c r="JRD23" s="405"/>
      <c r="JRE23" s="405"/>
      <c r="JRF23" s="405"/>
      <c r="JRG23" s="405"/>
      <c r="JRH23" s="405"/>
      <c r="JRI23" s="405"/>
      <c r="JRJ23" s="405"/>
      <c r="JRK23" s="405"/>
      <c r="JRL23" s="405"/>
      <c r="JRM23" s="405"/>
      <c r="JRN23" s="405"/>
      <c r="JRO23" s="405"/>
      <c r="JRP23" s="405"/>
      <c r="JRQ23" s="405"/>
      <c r="JRR23" s="405"/>
      <c r="JRS23" s="405"/>
      <c r="JRT23" s="405"/>
      <c r="JRU23" s="405"/>
      <c r="JRV23" s="405"/>
      <c r="JRW23" s="405"/>
      <c r="JRX23" s="405"/>
      <c r="JRY23" s="405"/>
      <c r="JRZ23" s="405"/>
      <c r="JSA23" s="405"/>
      <c r="JSB23" s="405"/>
      <c r="JSC23" s="405"/>
      <c r="JSD23" s="405"/>
      <c r="JSE23" s="405"/>
      <c r="JSF23" s="405"/>
      <c r="JSG23" s="405"/>
      <c r="JSH23" s="405"/>
      <c r="JSI23" s="405"/>
      <c r="JSJ23" s="405"/>
      <c r="JSK23" s="405"/>
      <c r="JSL23" s="405"/>
      <c r="JSM23" s="405"/>
      <c r="JSN23" s="405"/>
      <c r="JSO23" s="405"/>
      <c r="JSP23" s="405"/>
      <c r="JSQ23" s="405"/>
      <c r="JSR23" s="405"/>
      <c r="JSS23" s="405"/>
      <c r="JST23" s="405"/>
      <c r="JSU23" s="405"/>
      <c r="JSV23" s="405"/>
      <c r="JSW23" s="405"/>
      <c r="JSX23" s="405"/>
      <c r="JSY23" s="405"/>
      <c r="JSZ23" s="405"/>
      <c r="JTA23" s="405"/>
      <c r="JTB23" s="405"/>
      <c r="JTC23" s="405"/>
      <c r="JTD23" s="405"/>
      <c r="JTE23" s="405"/>
      <c r="JTF23" s="405"/>
      <c r="JTG23" s="405"/>
      <c r="JTH23" s="405"/>
      <c r="JTI23" s="405"/>
      <c r="JTJ23" s="405"/>
      <c r="JTK23" s="405"/>
      <c r="JTL23" s="405"/>
      <c r="JTM23" s="405"/>
      <c r="JTN23" s="405"/>
      <c r="JTO23" s="405"/>
      <c r="JTP23" s="405"/>
      <c r="JTQ23" s="405"/>
      <c r="JTR23" s="405"/>
      <c r="JTS23" s="405"/>
      <c r="JTT23" s="405"/>
      <c r="JTU23" s="405"/>
      <c r="JTV23" s="405"/>
      <c r="JTW23" s="405"/>
      <c r="JTX23" s="405"/>
      <c r="JTY23" s="405"/>
      <c r="JTZ23" s="405"/>
      <c r="JUA23" s="405"/>
      <c r="JUB23" s="405"/>
      <c r="JUC23" s="405"/>
      <c r="JUD23" s="405"/>
      <c r="JUE23" s="405"/>
      <c r="JUF23" s="405"/>
      <c r="JUG23" s="405"/>
      <c r="JUH23" s="405"/>
      <c r="JUI23" s="405"/>
      <c r="JUJ23" s="405"/>
      <c r="JUK23" s="405"/>
      <c r="JUL23" s="405"/>
      <c r="JUM23" s="405"/>
      <c r="JUN23" s="405"/>
      <c r="JUO23" s="405"/>
      <c r="JUP23" s="405"/>
      <c r="JUQ23" s="405"/>
      <c r="JUR23" s="405"/>
      <c r="JUS23" s="405"/>
      <c r="JUT23" s="405"/>
      <c r="JUU23" s="405"/>
      <c r="JUV23" s="405"/>
      <c r="JUW23" s="405"/>
      <c r="JUX23" s="405"/>
      <c r="JUY23" s="405"/>
      <c r="JUZ23" s="405"/>
      <c r="JVA23" s="405"/>
      <c r="JVB23" s="405"/>
      <c r="JVC23" s="405"/>
      <c r="JVD23" s="405"/>
      <c r="JVE23" s="405"/>
      <c r="JVF23" s="405"/>
      <c r="JVG23" s="405"/>
      <c r="JVH23" s="405"/>
      <c r="JVI23" s="405"/>
      <c r="JVJ23" s="405"/>
      <c r="JVK23" s="405"/>
      <c r="JVL23" s="405"/>
      <c r="JVM23" s="405"/>
      <c r="JVN23" s="405"/>
      <c r="JVO23" s="405"/>
      <c r="JVP23" s="405"/>
      <c r="JVQ23" s="405"/>
      <c r="JVR23" s="405"/>
      <c r="JVS23" s="405"/>
      <c r="JVT23" s="405"/>
      <c r="JVU23" s="405"/>
      <c r="JVV23" s="405"/>
      <c r="JVW23" s="405"/>
      <c r="JVX23" s="405"/>
      <c r="JVY23" s="405"/>
      <c r="JVZ23" s="405"/>
      <c r="JWA23" s="405"/>
      <c r="JWB23" s="405"/>
      <c r="JWC23" s="405"/>
      <c r="JWD23" s="405"/>
      <c r="JWE23" s="405"/>
      <c r="JWF23" s="405"/>
      <c r="JWG23" s="405"/>
      <c r="JWH23" s="405"/>
      <c r="JWI23" s="405"/>
      <c r="JWJ23" s="405"/>
      <c r="JWK23" s="405"/>
      <c r="JWL23" s="405"/>
      <c r="JWM23" s="405"/>
      <c r="JWN23" s="405"/>
      <c r="JWO23" s="405"/>
      <c r="JWP23" s="405"/>
      <c r="JWQ23" s="405"/>
      <c r="JWR23" s="405"/>
      <c r="JWS23" s="405"/>
      <c r="JWT23" s="405"/>
      <c r="JWU23" s="405"/>
      <c r="JWV23" s="405"/>
      <c r="JWW23" s="405"/>
      <c r="JWX23" s="405"/>
      <c r="JWY23" s="405"/>
      <c r="JWZ23" s="405"/>
      <c r="JXA23" s="405"/>
      <c r="JXB23" s="405"/>
      <c r="JXC23" s="405"/>
      <c r="JXD23" s="405"/>
      <c r="JXE23" s="405"/>
      <c r="JXF23" s="405"/>
      <c r="JXG23" s="405"/>
      <c r="JXH23" s="405"/>
      <c r="JXI23" s="405"/>
      <c r="JXJ23" s="405"/>
      <c r="JXK23" s="405"/>
      <c r="JXL23" s="405"/>
      <c r="JXM23" s="405"/>
      <c r="JXN23" s="405"/>
      <c r="JXO23" s="405"/>
      <c r="JXP23" s="405"/>
      <c r="JXQ23" s="405"/>
      <c r="JXR23" s="405"/>
      <c r="JXS23" s="405"/>
      <c r="JXT23" s="405"/>
      <c r="JXU23" s="405"/>
      <c r="JXV23" s="405"/>
      <c r="JXW23" s="405"/>
      <c r="JXX23" s="405"/>
      <c r="JXY23" s="405"/>
      <c r="JXZ23" s="405"/>
      <c r="JYA23" s="405"/>
      <c r="JYB23" s="405"/>
      <c r="JYC23" s="405"/>
      <c r="JYD23" s="405"/>
      <c r="JYE23" s="405"/>
      <c r="JYF23" s="405"/>
      <c r="JYG23" s="405"/>
      <c r="JYH23" s="405"/>
      <c r="JYI23" s="405"/>
      <c r="JYJ23" s="405"/>
      <c r="JYK23" s="405"/>
      <c r="JYL23" s="405"/>
      <c r="JYM23" s="405"/>
      <c r="JYN23" s="405"/>
      <c r="JYO23" s="405"/>
      <c r="JYP23" s="405"/>
      <c r="JYQ23" s="405"/>
      <c r="JYR23" s="405"/>
      <c r="JYS23" s="405"/>
      <c r="JYT23" s="405"/>
      <c r="JYU23" s="405"/>
      <c r="JYV23" s="405"/>
      <c r="JYW23" s="405"/>
      <c r="JYX23" s="405"/>
      <c r="JYY23" s="405"/>
      <c r="JYZ23" s="405"/>
      <c r="JZA23" s="405"/>
      <c r="JZB23" s="405"/>
      <c r="JZC23" s="405"/>
      <c r="JZD23" s="405"/>
      <c r="JZE23" s="405"/>
      <c r="JZF23" s="405"/>
      <c r="JZG23" s="405"/>
      <c r="JZH23" s="405"/>
      <c r="JZI23" s="405"/>
      <c r="JZJ23" s="405"/>
      <c r="JZK23" s="405"/>
      <c r="JZL23" s="405"/>
      <c r="JZM23" s="405"/>
      <c r="JZN23" s="405"/>
      <c r="JZO23" s="405"/>
      <c r="JZP23" s="405"/>
      <c r="JZQ23" s="405"/>
      <c r="JZR23" s="405"/>
      <c r="JZS23" s="405"/>
      <c r="JZT23" s="405"/>
      <c r="JZU23" s="405"/>
      <c r="JZV23" s="405"/>
      <c r="JZW23" s="405"/>
      <c r="JZX23" s="405"/>
      <c r="JZY23" s="405"/>
      <c r="JZZ23" s="405"/>
      <c r="KAA23" s="405"/>
      <c r="KAB23" s="405"/>
      <c r="KAC23" s="405"/>
      <c r="KAD23" s="405"/>
      <c r="KAE23" s="405"/>
      <c r="KAF23" s="405"/>
      <c r="KAG23" s="405"/>
      <c r="KAH23" s="405"/>
      <c r="KAI23" s="405"/>
      <c r="KAJ23" s="405"/>
      <c r="KAK23" s="405"/>
      <c r="KAL23" s="405"/>
      <c r="KAM23" s="405"/>
      <c r="KAN23" s="405"/>
      <c r="KAO23" s="405"/>
      <c r="KAP23" s="405"/>
      <c r="KAQ23" s="405"/>
      <c r="KAR23" s="405"/>
      <c r="KAS23" s="405"/>
      <c r="KAT23" s="405"/>
      <c r="KAU23" s="405"/>
      <c r="KAV23" s="405"/>
      <c r="KAW23" s="405"/>
      <c r="KAX23" s="405"/>
      <c r="KAY23" s="405"/>
      <c r="KAZ23" s="405"/>
      <c r="KBA23" s="405"/>
      <c r="KBB23" s="405"/>
      <c r="KBC23" s="405"/>
      <c r="KBD23" s="405"/>
      <c r="KBE23" s="405"/>
      <c r="KBF23" s="405"/>
      <c r="KBG23" s="405"/>
      <c r="KBH23" s="405"/>
      <c r="KBI23" s="405"/>
      <c r="KBJ23" s="405"/>
      <c r="KBK23" s="405"/>
      <c r="KBL23" s="405"/>
      <c r="KBM23" s="405"/>
      <c r="KBN23" s="405"/>
      <c r="KBO23" s="405"/>
      <c r="KBP23" s="405"/>
      <c r="KBQ23" s="405"/>
      <c r="KBR23" s="405"/>
      <c r="KBS23" s="405"/>
      <c r="KBT23" s="405"/>
      <c r="KBU23" s="405"/>
      <c r="KBV23" s="405"/>
      <c r="KBW23" s="405"/>
      <c r="KBX23" s="405"/>
      <c r="KBY23" s="405"/>
      <c r="KBZ23" s="405"/>
      <c r="KCA23" s="405"/>
      <c r="KCB23" s="405"/>
      <c r="KCC23" s="405"/>
      <c r="KCD23" s="405"/>
      <c r="KCE23" s="405"/>
      <c r="KCF23" s="405"/>
      <c r="KCG23" s="405"/>
      <c r="KCH23" s="405"/>
      <c r="KCI23" s="405"/>
      <c r="KCJ23" s="405"/>
      <c r="KCK23" s="405"/>
      <c r="KCL23" s="405"/>
      <c r="KCM23" s="405"/>
      <c r="KCN23" s="405"/>
      <c r="KCO23" s="405"/>
      <c r="KCP23" s="405"/>
      <c r="KCQ23" s="405"/>
      <c r="KCR23" s="405"/>
      <c r="KCS23" s="405"/>
      <c r="KCT23" s="405"/>
      <c r="KCU23" s="405"/>
      <c r="KCV23" s="405"/>
      <c r="KCW23" s="405"/>
      <c r="KCX23" s="405"/>
      <c r="KCY23" s="405"/>
      <c r="KCZ23" s="405"/>
      <c r="KDA23" s="405"/>
      <c r="KDB23" s="405"/>
      <c r="KDC23" s="405"/>
      <c r="KDD23" s="405"/>
      <c r="KDE23" s="405"/>
      <c r="KDF23" s="405"/>
      <c r="KDG23" s="405"/>
      <c r="KDH23" s="405"/>
      <c r="KDI23" s="405"/>
      <c r="KDJ23" s="405"/>
      <c r="KDK23" s="405"/>
      <c r="KDL23" s="405"/>
      <c r="KDM23" s="405"/>
      <c r="KDN23" s="405"/>
      <c r="KDO23" s="405"/>
      <c r="KDP23" s="405"/>
      <c r="KDQ23" s="405"/>
      <c r="KDR23" s="405"/>
      <c r="KDS23" s="405"/>
      <c r="KDT23" s="405"/>
      <c r="KDU23" s="405"/>
      <c r="KDV23" s="405"/>
      <c r="KDW23" s="405"/>
      <c r="KDX23" s="405"/>
      <c r="KDY23" s="405"/>
      <c r="KDZ23" s="405"/>
      <c r="KEA23" s="405"/>
      <c r="KEB23" s="405"/>
      <c r="KEC23" s="405"/>
      <c r="KED23" s="405"/>
      <c r="KEE23" s="405"/>
      <c r="KEF23" s="405"/>
      <c r="KEG23" s="405"/>
      <c r="KEH23" s="405"/>
      <c r="KEI23" s="405"/>
      <c r="KEJ23" s="405"/>
      <c r="KEK23" s="405"/>
      <c r="KEL23" s="405"/>
      <c r="KEM23" s="405"/>
      <c r="KEN23" s="405"/>
      <c r="KEO23" s="405"/>
      <c r="KEP23" s="405"/>
      <c r="KEQ23" s="405"/>
      <c r="KER23" s="405"/>
      <c r="KES23" s="405"/>
      <c r="KET23" s="405"/>
      <c r="KEU23" s="405"/>
      <c r="KEV23" s="405"/>
      <c r="KEW23" s="405"/>
      <c r="KEX23" s="405"/>
      <c r="KEY23" s="405"/>
      <c r="KEZ23" s="405"/>
      <c r="KFA23" s="405"/>
      <c r="KFB23" s="405"/>
      <c r="KFC23" s="405"/>
      <c r="KFD23" s="405"/>
      <c r="KFE23" s="405"/>
      <c r="KFF23" s="405"/>
      <c r="KFG23" s="405"/>
      <c r="KFH23" s="405"/>
      <c r="KFI23" s="405"/>
      <c r="KFJ23" s="405"/>
      <c r="KFK23" s="405"/>
      <c r="KFL23" s="405"/>
      <c r="KFM23" s="405"/>
      <c r="KFN23" s="405"/>
      <c r="KFO23" s="405"/>
      <c r="KFP23" s="405"/>
      <c r="KFQ23" s="405"/>
      <c r="KFR23" s="405"/>
      <c r="KFS23" s="405"/>
      <c r="KFT23" s="405"/>
      <c r="KFU23" s="405"/>
      <c r="KFV23" s="405"/>
      <c r="KFW23" s="405"/>
      <c r="KFX23" s="405"/>
      <c r="KFY23" s="405"/>
      <c r="KFZ23" s="405"/>
      <c r="KGA23" s="405"/>
      <c r="KGB23" s="405"/>
      <c r="KGC23" s="405"/>
      <c r="KGD23" s="405"/>
      <c r="KGE23" s="405"/>
      <c r="KGF23" s="405"/>
      <c r="KGG23" s="405"/>
      <c r="KGH23" s="405"/>
      <c r="KGI23" s="405"/>
      <c r="KGJ23" s="405"/>
      <c r="KGK23" s="405"/>
      <c r="KGL23" s="405"/>
      <c r="KGM23" s="405"/>
      <c r="KGN23" s="405"/>
      <c r="KGO23" s="405"/>
      <c r="KGP23" s="405"/>
      <c r="KGQ23" s="405"/>
      <c r="KGR23" s="405"/>
      <c r="KGS23" s="405"/>
      <c r="KGT23" s="405"/>
      <c r="KGU23" s="405"/>
      <c r="KGV23" s="405"/>
      <c r="KGW23" s="405"/>
      <c r="KGX23" s="405"/>
      <c r="KGY23" s="405"/>
      <c r="KGZ23" s="405"/>
      <c r="KHA23" s="405"/>
      <c r="KHB23" s="405"/>
      <c r="KHC23" s="405"/>
      <c r="KHD23" s="405"/>
      <c r="KHE23" s="405"/>
      <c r="KHF23" s="405"/>
      <c r="KHG23" s="405"/>
      <c r="KHH23" s="405"/>
      <c r="KHI23" s="405"/>
      <c r="KHJ23" s="405"/>
      <c r="KHK23" s="405"/>
      <c r="KHL23" s="405"/>
      <c r="KHM23" s="405"/>
      <c r="KHN23" s="405"/>
      <c r="KHO23" s="405"/>
      <c r="KHP23" s="405"/>
      <c r="KHQ23" s="405"/>
      <c r="KHR23" s="405"/>
      <c r="KHS23" s="405"/>
      <c r="KHT23" s="405"/>
      <c r="KHU23" s="405"/>
      <c r="KHV23" s="405"/>
      <c r="KHW23" s="405"/>
      <c r="KHX23" s="405"/>
      <c r="KHY23" s="405"/>
      <c r="KHZ23" s="405"/>
      <c r="KIA23" s="405"/>
      <c r="KIB23" s="405"/>
      <c r="KIC23" s="405"/>
      <c r="KID23" s="405"/>
      <c r="KIE23" s="405"/>
      <c r="KIF23" s="405"/>
      <c r="KIG23" s="405"/>
      <c r="KIH23" s="405"/>
      <c r="KII23" s="405"/>
      <c r="KIJ23" s="405"/>
      <c r="KIK23" s="405"/>
      <c r="KIL23" s="405"/>
      <c r="KIM23" s="405"/>
      <c r="KIN23" s="405"/>
      <c r="KIO23" s="405"/>
      <c r="KIP23" s="405"/>
      <c r="KIQ23" s="405"/>
      <c r="KIR23" s="405"/>
      <c r="KIS23" s="405"/>
      <c r="KIT23" s="405"/>
      <c r="KIU23" s="405"/>
      <c r="KIV23" s="405"/>
      <c r="KIW23" s="405"/>
      <c r="KIX23" s="405"/>
      <c r="KIY23" s="405"/>
      <c r="KIZ23" s="405"/>
      <c r="KJA23" s="405"/>
      <c r="KJB23" s="405"/>
      <c r="KJC23" s="405"/>
      <c r="KJD23" s="405"/>
      <c r="KJE23" s="405"/>
      <c r="KJF23" s="405"/>
      <c r="KJG23" s="405"/>
      <c r="KJH23" s="405"/>
      <c r="KJI23" s="405"/>
      <c r="KJJ23" s="405"/>
      <c r="KJK23" s="405"/>
      <c r="KJL23" s="405"/>
      <c r="KJM23" s="405"/>
      <c r="KJN23" s="405"/>
      <c r="KJO23" s="405"/>
      <c r="KJP23" s="405"/>
      <c r="KJQ23" s="405"/>
      <c r="KJR23" s="405"/>
      <c r="KJS23" s="405"/>
      <c r="KJT23" s="405"/>
      <c r="KJU23" s="405"/>
      <c r="KJV23" s="405"/>
      <c r="KJW23" s="405"/>
      <c r="KJX23" s="405"/>
      <c r="KJY23" s="405"/>
      <c r="KJZ23" s="405"/>
      <c r="KKA23" s="405"/>
      <c r="KKB23" s="405"/>
      <c r="KKC23" s="405"/>
      <c r="KKD23" s="405"/>
      <c r="KKE23" s="405"/>
      <c r="KKF23" s="405"/>
      <c r="KKG23" s="405"/>
      <c r="KKH23" s="405"/>
      <c r="KKI23" s="405"/>
      <c r="KKJ23" s="405"/>
      <c r="KKK23" s="405"/>
      <c r="KKL23" s="405"/>
      <c r="KKM23" s="405"/>
      <c r="KKN23" s="405"/>
      <c r="KKO23" s="405"/>
      <c r="KKP23" s="405"/>
      <c r="KKQ23" s="405"/>
      <c r="KKR23" s="405"/>
      <c r="KKS23" s="405"/>
      <c r="KKT23" s="405"/>
      <c r="KKU23" s="405"/>
      <c r="KKV23" s="405"/>
      <c r="KKW23" s="405"/>
      <c r="KKX23" s="405"/>
      <c r="KKY23" s="405"/>
      <c r="KKZ23" s="405"/>
      <c r="KLA23" s="405"/>
      <c r="KLB23" s="405"/>
      <c r="KLC23" s="405"/>
      <c r="KLD23" s="405"/>
      <c r="KLE23" s="405"/>
      <c r="KLF23" s="405"/>
      <c r="KLG23" s="405"/>
      <c r="KLH23" s="405"/>
      <c r="KLI23" s="405"/>
      <c r="KLJ23" s="405"/>
      <c r="KLK23" s="405"/>
      <c r="KLL23" s="405"/>
      <c r="KLM23" s="405"/>
      <c r="KLN23" s="405"/>
      <c r="KLO23" s="405"/>
      <c r="KLP23" s="405"/>
      <c r="KLQ23" s="405"/>
      <c r="KLR23" s="405"/>
      <c r="KLS23" s="405"/>
      <c r="KLT23" s="405"/>
      <c r="KLU23" s="405"/>
      <c r="KLV23" s="405"/>
      <c r="KLW23" s="405"/>
      <c r="KLX23" s="405"/>
      <c r="KLY23" s="405"/>
      <c r="KLZ23" s="405"/>
      <c r="KMA23" s="405"/>
      <c r="KMB23" s="405"/>
      <c r="KMC23" s="405"/>
      <c r="KMD23" s="405"/>
      <c r="KME23" s="405"/>
      <c r="KMF23" s="405"/>
      <c r="KMG23" s="405"/>
      <c r="KMH23" s="405"/>
      <c r="KMI23" s="405"/>
      <c r="KMJ23" s="405"/>
      <c r="KMK23" s="405"/>
      <c r="KML23" s="405"/>
      <c r="KMM23" s="405"/>
      <c r="KMN23" s="405"/>
      <c r="KMO23" s="405"/>
      <c r="KMP23" s="405"/>
      <c r="KMQ23" s="405"/>
      <c r="KMR23" s="405"/>
      <c r="KMS23" s="405"/>
      <c r="KMT23" s="405"/>
      <c r="KMU23" s="405"/>
      <c r="KMV23" s="405"/>
      <c r="KMW23" s="405"/>
      <c r="KMX23" s="405"/>
      <c r="KMY23" s="405"/>
      <c r="KMZ23" s="405"/>
      <c r="KNA23" s="405"/>
      <c r="KNB23" s="405"/>
      <c r="KNC23" s="405"/>
      <c r="KND23" s="405"/>
      <c r="KNE23" s="405"/>
      <c r="KNF23" s="405"/>
      <c r="KNG23" s="405"/>
      <c r="KNH23" s="405"/>
      <c r="KNI23" s="405"/>
      <c r="KNJ23" s="405"/>
      <c r="KNK23" s="405"/>
      <c r="KNL23" s="405"/>
      <c r="KNM23" s="405"/>
      <c r="KNN23" s="405"/>
      <c r="KNO23" s="405"/>
      <c r="KNP23" s="405"/>
      <c r="KNQ23" s="405"/>
      <c r="KNR23" s="405"/>
      <c r="KNS23" s="405"/>
      <c r="KNT23" s="405"/>
      <c r="KNU23" s="405"/>
      <c r="KNV23" s="405"/>
      <c r="KNW23" s="405"/>
      <c r="KNX23" s="405"/>
      <c r="KNY23" s="405"/>
      <c r="KNZ23" s="405"/>
      <c r="KOA23" s="405"/>
      <c r="KOB23" s="405"/>
      <c r="KOC23" s="405"/>
      <c r="KOD23" s="405"/>
      <c r="KOE23" s="405"/>
      <c r="KOF23" s="405"/>
      <c r="KOG23" s="405"/>
      <c r="KOH23" s="405"/>
      <c r="KOI23" s="405"/>
      <c r="KOJ23" s="405"/>
      <c r="KOK23" s="405"/>
      <c r="KOL23" s="405"/>
      <c r="KOM23" s="405"/>
      <c r="KON23" s="405"/>
      <c r="KOO23" s="405"/>
      <c r="KOP23" s="405"/>
      <c r="KOQ23" s="405"/>
      <c r="KOR23" s="405"/>
      <c r="KOS23" s="405"/>
      <c r="KOT23" s="405"/>
      <c r="KOU23" s="405"/>
      <c r="KOV23" s="405"/>
      <c r="KOW23" s="405"/>
      <c r="KOX23" s="405"/>
      <c r="KOY23" s="405"/>
      <c r="KOZ23" s="405"/>
      <c r="KPA23" s="405"/>
      <c r="KPB23" s="405"/>
      <c r="KPC23" s="405"/>
      <c r="KPD23" s="405"/>
      <c r="KPE23" s="405"/>
      <c r="KPF23" s="405"/>
      <c r="KPG23" s="405"/>
      <c r="KPH23" s="405"/>
      <c r="KPI23" s="405"/>
      <c r="KPJ23" s="405"/>
      <c r="KPK23" s="405"/>
      <c r="KPL23" s="405"/>
      <c r="KPM23" s="405"/>
      <c r="KPN23" s="405"/>
      <c r="KPO23" s="405"/>
      <c r="KPP23" s="405"/>
      <c r="KPQ23" s="405"/>
      <c r="KPR23" s="405"/>
      <c r="KPS23" s="405"/>
      <c r="KPT23" s="405"/>
      <c r="KPU23" s="405"/>
      <c r="KPV23" s="405"/>
      <c r="KPW23" s="405"/>
      <c r="KPX23" s="405"/>
      <c r="KPY23" s="405"/>
      <c r="KPZ23" s="405"/>
      <c r="KQA23" s="405"/>
      <c r="KQB23" s="405"/>
      <c r="KQC23" s="405"/>
      <c r="KQD23" s="405"/>
      <c r="KQE23" s="405"/>
      <c r="KQF23" s="405"/>
      <c r="KQG23" s="405"/>
      <c r="KQH23" s="405"/>
      <c r="KQI23" s="405"/>
      <c r="KQJ23" s="405"/>
      <c r="KQK23" s="405"/>
      <c r="KQL23" s="405"/>
      <c r="KQM23" s="405"/>
      <c r="KQN23" s="405"/>
      <c r="KQO23" s="405"/>
      <c r="KQP23" s="405"/>
      <c r="KQQ23" s="405"/>
      <c r="KQR23" s="405"/>
      <c r="KQS23" s="405"/>
      <c r="KQT23" s="405"/>
      <c r="KQU23" s="405"/>
      <c r="KQV23" s="405"/>
      <c r="KQW23" s="405"/>
      <c r="KQX23" s="405"/>
      <c r="KQY23" s="405"/>
      <c r="KQZ23" s="405"/>
      <c r="KRA23" s="405"/>
      <c r="KRB23" s="405"/>
      <c r="KRC23" s="405"/>
      <c r="KRD23" s="405"/>
      <c r="KRE23" s="405"/>
      <c r="KRF23" s="405"/>
      <c r="KRG23" s="405"/>
      <c r="KRH23" s="405"/>
      <c r="KRI23" s="405"/>
      <c r="KRJ23" s="405"/>
      <c r="KRK23" s="405"/>
      <c r="KRL23" s="405"/>
      <c r="KRM23" s="405"/>
      <c r="KRN23" s="405"/>
      <c r="KRO23" s="405"/>
      <c r="KRP23" s="405"/>
      <c r="KRQ23" s="405"/>
      <c r="KRR23" s="405"/>
      <c r="KRS23" s="405"/>
      <c r="KRT23" s="405"/>
      <c r="KRU23" s="405"/>
      <c r="KRV23" s="405"/>
      <c r="KRW23" s="405"/>
      <c r="KRX23" s="405"/>
      <c r="KRY23" s="405"/>
      <c r="KRZ23" s="405"/>
      <c r="KSA23" s="405"/>
      <c r="KSB23" s="405"/>
      <c r="KSC23" s="405"/>
      <c r="KSD23" s="405"/>
      <c r="KSE23" s="405"/>
      <c r="KSF23" s="405"/>
      <c r="KSG23" s="405"/>
      <c r="KSH23" s="405"/>
      <c r="KSI23" s="405"/>
      <c r="KSJ23" s="405"/>
      <c r="KSK23" s="405"/>
      <c r="KSL23" s="405"/>
      <c r="KSM23" s="405"/>
      <c r="KSN23" s="405"/>
      <c r="KSO23" s="405"/>
      <c r="KSP23" s="405"/>
      <c r="KSQ23" s="405"/>
      <c r="KSR23" s="405"/>
      <c r="KSS23" s="405"/>
      <c r="KST23" s="405"/>
      <c r="KSU23" s="405"/>
      <c r="KSV23" s="405"/>
      <c r="KSW23" s="405"/>
      <c r="KSX23" s="405"/>
      <c r="KSY23" s="405"/>
      <c r="KSZ23" s="405"/>
      <c r="KTA23" s="405"/>
      <c r="KTB23" s="405"/>
      <c r="KTC23" s="405"/>
      <c r="KTD23" s="405"/>
      <c r="KTE23" s="405"/>
      <c r="KTF23" s="405"/>
      <c r="KTG23" s="405"/>
      <c r="KTH23" s="405"/>
      <c r="KTI23" s="405"/>
      <c r="KTJ23" s="405"/>
      <c r="KTK23" s="405"/>
      <c r="KTL23" s="405"/>
      <c r="KTM23" s="405"/>
      <c r="KTN23" s="405"/>
      <c r="KTO23" s="405"/>
      <c r="KTP23" s="405"/>
      <c r="KTQ23" s="405"/>
      <c r="KTR23" s="405"/>
      <c r="KTS23" s="405"/>
      <c r="KTT23" s="405"/>
      <c r="KTU23" s="405"/>
      <c r="KTV23" s="405"/>
      <c r="KTW23" s="405"/>
      <c r="KTX23" s="405"/>
      <c r="KTY23" s="405"/>
      <c r="KTZ23" s="405"/>
      <c r="KUA23" s="405"/>
      <c r="KUB23" s="405"/>
      <c r="KUC23" s="405"/>
      <c r="KUD23" s="405"/>
      <c r="KUE23" s="405"/>
      <c r="KUF23" s="405"/>
      <c r="KUG23" s="405"/>
      <c r="KUH23" s="405"/>
      <c r="KUI23" s="405"/>
      <c r="KUJ23" s="405"/>
      <c r="KUK23" s="405"/>
      <c r="KUL23" s="405"/>
      <c r="KUM23" s="405"/>
      <c r="KUN23" s="405"/>
      <c r="KUO23" s="405"/>
      <c r="KUP23" s="405"/>
      <c r="KUQ23" s="405"/>
      <c r="KUR23" s="405"/>
      <c r="KUS23" s="405"/>
      <c r="KUT23" s="405"/>
      <c r="KUU23" s="405"/>
      <c r="KUV23" s="405"/>
      <c r="KUW23" s="405"/>
      <c r="KUX23" s="405"/>
      <c r="KUY23" s="405"/>
      <c r="KUZ23" s="405"/>
      <c r="KVA23" s="405"/>
      <c r="KVB23" s="405"/>
      <c r="KVC23" s="405"/>
      <c r="KVD23" s="405"/>
      <c r="KVE23" s="405"/>
      <c r="KVF23" s="405"/>
      <c r="KVG23" s="405"/>
      <c r="KVH23" s="405"/>
      <c r="KVI23" s="405"/>
      <c r="KVJ23" s="405"/>
      <c r="KVK23" s="405"/>
      <c r="KVL23" s="405"/>
      <c r="KVM23" s="405"/>
      <c r="KVN23" s="405"/>
      <c r="KVO23" s="405"/>
      <c r="KVP23" s="405"/>
      <c r="KVQ23" s="405"/>
      <c r="KVR23" s="405"/>
      <c r="KVS23" s="405"/>
      <c r="KVT23" s="405"/>
      <c r="KVU23" s="405"/>
      <c r="KVV23" s="405"/>
      <c r="KVW23" s="405"/>
      <c r="KVX23" s="405"/>
      <c r="KVY23" s="405"/>
      <c r="KVZ23" s="405"/>
      <c r="KWA23" s="405"/>
      <c r="KWB23" s="405"/>
      <c r="KWC23" s="405"/>
      <c r="KWD23" s="405"/>
      <c r="KWE23" s="405"/>
      <c r="KWF23" s="405"/>
      <c r="KWG23" s="405"/>
      <c r="KWH23" s="405"/>
      <c r="KWI23" s="405"/>
      <c r="KWJ23" s="405"/>
      <c r="KWK23" s="405"/>
      <c r="KWL23" s="405"/>
      <c r="KWM23" s="405"/>
      <c r="KWN23" s="405"/>
      <c r="KWO23" s="405"/>
      <c r="KWP23" s="405"/>
      <c r="KWQ23" s="405"/>
      <c r="KWR23" s="405"/>
      <c r="KWS23" s="405"/>
      <c r="KWT23" s="405"/>
      <c r="KWU23" s="405"/>
      <c r="KWV23" s="405"/>
      <c r="KWW23" s="405"/>
      <c r="KWX23" s="405"/>
      <c r="KWY23" s="405"/>
      <c r="KWZ23" s="405"/>
      <c r="KXA23" s="405"/>
      <c r="KXB23" s="405"/>
      <c r="KXC23" s="405"/>
      <c r="KXD23" s="405"/>
      <c r="KXE23" s="405"/>
      <c r="KXF23" s="405"/>
      <c r="KXG23" s="405"/>
      <c r="KXH23" s="405"/>
      <c r="KXI23" s="405"/>
      <c r="KXJ23" s="405"/>
      <c r="KXK23" s="405"/>
      <c r="KXL23" s="405"/>
      <c r="KXM23" s="405"/>
      <c r="KXN23" s="405"/>
      <c r="KXO23" s="405"/>
      <c r="KXP23" s="405"/>
      <c r="KXQ23" s="405"/>
      <c r="KXR23" s="405"/>
      <c r="KXS23" s="405"/>
      <c r="KXT23" s="405"/>
      <c r="KXU23" s="405"/>
      <c r="KXV23" s="405"/>
      <c r="KXW23" s="405"/>
      <c r="KXX23" s="405"/>
      <c r="KXY23" s="405"/>
      <c r="KXZ23" s="405"/>
      <c r="KYA23" s="405"/>
      <c r="KYB23" s="405"/>
      <c r="KYC23" s="405"/>
      <c r="KYD23" s="405"/>
      <c r="KYE23" s="405"/>
      <c r="KYF23" s="405"/>
      <c r="KYG23" s="405"/>
      <c r="KYH23" s="405"/>
      <c r="KYI23" s="405"/>
      <c r="KYJ23" s="405"/>
      <c r="KYK23" s="405"/>
      <c r="KYL23" s="405"/>
      <c r="KYM23" s="405"/>
      <c r="KYN23" s="405"/>
      <c r="KYO23" s="405"/>
      <c r="KYP23" s="405"/>
      <c r="KYQ23" s="405"/>
      <c r="KYR23" s="405"/>
      <c r="KYS23" s="405"/>
      <c r="KYT23" s="405"/>
      <c r="KYU23" s="405"/>
      <c r="KYV23" s="405"/>
      <c r="KYW23" s="405"/>
      <c r="KYX23" s="405"/>
      <c r="KYY23" s="405"/>
      <c r="KYZ23" s="405"/>
      <c r="KZA23" s="405"/>
      <c r="KZB23" s="405"/>
      <c r="KZC23" s="405"/>
      <c r="KZD23" s="405"/>
      <c r="KZE23" s="405"/>
      <c r="KZF23" s="405"/>
      <c r="KZG23" s="405"/>
      <c r="KZH23" s="405"/>
      <c r="KZI23" s="405"/>
      <c r="KZJ23" s="405"/>
      <c r="KZK23" s="405"/>
      <c r="KZL23" s="405"/>
      <c r="KZM23" s="405"/>
      <c r="KZN23" s="405"/>
      <c r="KZO23" s="405"/>
      <c r="KZP23" s="405"/>
      <c r="KZQ23" s="405"/>
      <c r="KZR23" s="405"/>
      <c r="KZS23" s="405"/>
      <c r="KZT23" s="405"/>
      <c r="KZU23" s="405"/>
      <c r="KZV23" s="405"/>
      <c r="KZW23" s="405"/>
      <c r="KZX23" s="405"/>
      <c r="KZY23" s="405"/>
      <c r="KZZ23" s="405"/>
      <c r="LAA23" s="405"/>
      <c r="LAB23" s="405"/>
      <c r="LAC23" s="405"/>
      <c r="LAD23" s="405"/>
      <c r="LAE23" s="405"/>
      <c r="LAF23" s="405"/>
      <c r="LAG23" s="405"/>
      <c r="LAH23" s="405"/>
      <c r="LAI23" s="405"/>
      <c r="LAJ23" s="405"/>
      <c r="LAK23" s="405"/>
      <c r="LAL23" s="405"/>
      <c r="LAM23" s="405"/>
      <c r="LAN23" s="405"/>
      <c r="LAO23" s="405"/>
      <c r="LAP23" s="405"/>
      <c r="LAQ23" s="405"/>
      <c r="LAR23" s="405"/>
      <c r="LAS23" s="405"/>
      <c r="LAT23" s="405"/>
      <c r="LAU23" s="405"/>
      <c r="LAV23" s="405"/>
      <c r="LAW23" s="405"/>
      <c r="LAX23" s="405"/>
      <c r="LAY23" s="405"/>
      <c r="LAZ23" s="405"/>
      <c r="LBA23" s="405"/>
      <c r="LBB23" s="405"/>
      <c r="LBC23" s="405"/>
      <c r="LBD23" s="405"/>
      <c r="LBE23" s="405"/>
      <c r="LBF23" s="405"/>
      <c r="LBG23" s="405"/>
      <c r="LBH23" s="405"/>
      <c r="LBI23" s="405"/>
      <c r="LBJ23" s="405"/>
      <c r="LBK23" s="405"/>
      <c r="LBL23" s="405"/>
      <c r="LBM23" s="405"/>
      <c r="LBN23" s="405"/>
      <c r="LBO23" s="405"/>
      <c r="LBP23" s="405"/>
      <c r="LBQ23" s="405"/>
      <c r="LBR23" s="405"/>
      <c r="LBS23" s="405"/>
      <c r="LBT23" s="405"/>
      <c r="LBU23" s="405"/>
      <c r="LBV23" s="405"/>
      <c r="LBW23" s="405"/>
      <c r="LBX23" s="405"/>
      <c r="LBY23" s="405"/>
      <c r="LBZ23" s="405"/>
      <c r="LCA23" s="405"/>
      <c r="LCB23" s="405"/>
      <c r="LCC23" s="405"/>
      <c r="LCD23" s="405"/>
      <c r="LCE23" s="405"/>
      <c r="LCF23" s="405"/>
      <c r="LCG23" s="405"/>
      <c r="LCH23" s="405"/>
      <c r="LCI23" s="405"/>
      <c r="LCJ23" s="405"/>
      <c r="LCK23" s="405"/>
      <c r="LCL23" s="405"/>
      <c r="LCM23" s="405"/>
      <c r="LCN23" s="405"/>
      <c r="LCO23" s="405"/>
      <c r="LCP23" s="405"/>
      <c r="LCQ23" s="405"/>
      <c r="LCR23" s="405"/>
      <c r="LCS23" s="405"/>
      <c r="LCT23" s="405"/>
      <c r="LCU23" s="405"/>
      <c r="LCV23" s="405"/>
      <c r="LCW23" s="405"/>
      <c r="LCX23" s="405"/>
      <c r="LCY23" s="405"/>
      <c r="LCZ23" s="405"/>
      <c r="LDA23" s="405"/>
      <c r="LDB23" s="405"/>
      <c r="LDC23" s="405"/>
      <c r="LDD23" s="405"/>
      <c r="LDE23" s="405"/>
      <c r="LDF23" s="405"/>
      <c r="LDG23" s="405"/>
      <c r="LDH23" s="405"/>
      <c r="LDI23" s="405"/>
      <c r="LDJ23" s="405"/>
      <c r="LDK23" s="405"/>
      <c r="LDL23" s="405"/>
      <c r="LDM23" s="405"/>
      <c r="LDN23" s="405"/>
      <c r="LDO23" s="405"/>
      <c r="LDP23" s="405"/>
      <c r="LDQ23" s="405"/>
      <c r="LDR23" s="405"/>
      <c r="LDS23" s="405"/>
      <c r="LDT23" s="405"/>
      <c r="LDU23" s="405"/>
      <c r="LDV23" s="405"/>
      <c r="LDW23" s="405"/>
      <c r="LDX23" s="405"/>
      <c r="LDY23" s="405"/>
      <c r="LDZ23" s="405"/>
      <c r="LEA23" s="405"/>
      <c r="LEB23" s="405"/>
      <c r="LEC23" s="405"/>
      <c r="LED23" s="405"/>
      <c r="LEE23" s="405"/>
      <c r="LEF23" s="405"/>
      <c r="LEG23" s="405"/>
      <c r="LEH23" s="405"/>
      <c r="LEI23" s="405"/>
      <c r="LEJ23" s="405"/>
      <c r="LEK23" s="405"/>
      <c r="LEL23" s="405"/>
      <c r="LEM23" s="405"/>
      <c r="LEN23" s="405"/>
      <c r="LEO23" s="405"/>
      <c r="LEP23" s="405"/>
      <c r="LEQ23" s="405"/>
      <c r="LER23" s="405"/>
      <c r="LES23" s="405"/>
      <c r="LET23" s="405"/>
      <c r="LEU23" s="405"/>
      <c r="LEV23" s="405"/>
      <c r="LEW23" s="405"/>
      <c r="LEX23" s="405"/>
      <c r="LEY23" s="405"/>
      <c r="LEZ23" s="405"/>
      <c r="LFA23" s="405"/>
      <c r="LFB23" s="405"/>
      <c r="LFC23" s="405"/>
      <c r="LFD23" s="405"/>
      <c r="LFE23" s="405"/>
      <c r="LFF23" s="405"/>
      <c r="LFG23" s="405"/>
      <c r="LFH23" s="405"/>
      <c r="LFI23" s="405"/>
      <c r="LFJ23" s="405"/>
      <c r="LFK23" s="405"/>
      <c r="LFL23" s="405"/>
      <c r="LFM23" s="405"/>
      <c r="LFN23" s="405"/>
      <c r="LFO23" s="405"/>
      <c r="LFP23" s="405"/>
      <c r="LFQ23" s="405"/>
      <c r="LFR23" s="405"/>
      <c r="LFS23" s="405"/>
      <c r="LFT23" s="405"/>
      <c r="LFU23" s="405"/>
      <c r="LFV23" s="405"/>
      <c r="LFW23" s="405"/>
      <c r="LFX23" s="405"/>
      <c r="LFY23" s="405"/>
      <c r="LFZ23" s="405"/>
      <c r="LGA23" s="405"/>
      <c r="LGB23" s="405"/>
      <c r="LGC23" s="405"/>
      <c r="LGD23" s="405"/>
      <c r="LGE23" s="405"/>
      <c r="LGF23" s="405"/>
      <c r="LGG23" s="405"/>
      <c r="LGH23" s="405"/>
      <c r="LGI23" s="405"/>
      <c r="LGJ23" s="405"/>
      <c r="LGK23" s="405"/>
      <c r="LGL23" s="405"/>
      <c r="LGM23" s="405"/>
      <c r="LGN23" s="405"/>
      <c r="LGO23" s="405"/>
      <c r="LGP23" s="405"/>
      <c r="LGQ23" s="405"/>
      <c r="LGR23" s="405"/>
      <c r="LGS23" s="405"/>
      <c r="LGT23" s="405"/>
      <c r="LGU23" s="405"/>
      <c r="LGV23" s="405"/>
      <c r="LGW23" s="405"/>
      <c r="LGX23" s="405"/>
      <c r="LGY23" s="405"/>
      <c r="LGZ23" s="405"/>
      <c r="LHA23" s="405"/>
      <c r="LHB23" s="405"/>
      <c r="LHC23" s="405"/>
      <c r="LHD23" s="405"/>
      <c r="LHE23" s="405"/>
      <c r="LHF23" s="405"/>
      <c r="LHG23" s="405"/>
      <c r="LHH23" s="405"/>
      <c r="LHI23" s="405"/>
      <c r="LHJ23" s="405"/>
      <c r="LHK23" s="405"/>
      <c r="LHL23" s="405"/>
      <c r="LHM23" s="405"/>
      <c r="LHN23" s="405"/>
      <c r="LHO23" s="405"/>
      <c r="LHP23" s="405"/>
      <c r="LHQ23" s="405"/>
      <c r="LHR23" s="405"/>
      <c r="LHS23" s="405"/>
      <c r="LHT23" s="405"/>
      <c r="LHU23" s="405"/>
      <c r="LHV23" s="405"/>
      <c r="LHW23" s="405"/>
      <c r="LHX23" s="405"/>
      <c r="LHY23" s="405"/>
      <c r="LHZ23" s="405"/>
      <c r="LIA23" s="405"/>
      <c r="LIB23" s="405"/>
      <c r="LIC23" s="405"/>
      <c r="LID23" s="405"/>
      <c r="LIE23" s="405"/>
      <c r="LIF23" s="405"/>
      <c r="LIG23" s="405"/>
      <c r="LIH23" s="405"/>
      <c r="LII23" s="405"/>
      <c r="LIJ23" s="405"/>
      <c r="LIK23" s="405"/>
      <c r="LIL23" s="405"/>
      <c r="LIM23" s="405"/>
      <c r="LIN23" s="405"/>
      <c r="LIO23" s="405"/>
      <c r="LIP23" s="405"/>
      <c r="LIQ23" s="405"/>
      <c r="LIR23" s="405"/>
      <c r="LIS23" s="405"/>
      <c r="LIT23" s="405"/>
      <c r="LIU23" s="405"/>
      <c r="LIV23" s="405"/>
      <c r="LIW23" s="405"/>
      <c r="LIX23" s="405"/>
      <c r="LIY23" s="405"/>
      <c r="LIZ23" s="405"/>
      <c r="LJA23" s="405"/>
      <c r="LJB23" s="405"/>
      <c r="LJC23" s="405"/>
      <c r="LJD23" s="405"/>
      <c r="LJE23" s="405"/>
      <c r="LJF23" s="405"/>
      <c r="LJG23" s="405"/>
      <c r="LJH23" s="405"/>
      <c r="LJI23" s="405"/>
      <c r="LJJ23" s="405"/>
      <c r="LJK23" s="405"/>
      <c r="LJL23" s="405"/>
      <c r="LJM23" s="405"/>
      <c r="LJN23" s="405"/>
      <c r="LJO23" s="405"/>
      <c r="LJP23" s="405"/>
      <c r="LJQ23" s="405"/>
      <c r="LJR23" s="405"/>
      <c r="LJS23" s="405"/>
      <c r="LJT23" s="405"/>
      <c r="LJU23" s="405"/>
      <c r="LJV23" s="405"/>
      <c r="LJW23" s="405"/>
      <c r="LJX23" s="405"/>
      <c r="LJY23" s="405"/>
      <c r="LJZ23" s="405"/>
      <c r="LKA23" s="405"/>
      <c r="LKB23" s="405"/>
      <c r="LKC23" s="405"/>
      <c r="LKD23" s="405"/>
      <c r="LKE23" s="405"/>
      <c r="LKF23" s="405"/>
      <c r="LKG23" s="405"/>
      <c r="LKH23" s="405"/>
      <c r="LKI23" s="405"/>
      <c r="LKJ23" s="405"/>
      <c r="LKK23" s="405"/>
      <c r="LKL23" s="405"/>
      <c r="LKM23" s="405"/>
      <c r="LKN23" s="405"/>
      <c r="LKO23" s="405"/>
      <c r="LKP23" s="405"/>
      <c r="LKQ23" s="405"/>
      <c r="LKR23" s="405"/>
      <c r="LKS23" s="405"/>
      <c r="LKT23" s="405"/>
      <c r="LKU23" s="405"/>
      <c r="LKV23" s="405"/>
      <c r="LKW23" s="405"/>
      <c r="LKX23" s="405"/>
      <c r="LKY23" s="405"/>
      <c r="LKZ23" s="405"/>
      <c r="LLA23" s="405"/>
      <c r="LLB23" s="405"/>
      <c r="LLC23" s="405"/>
      <c r="LLD23" s="405"/>
      <c r="LLE23" s="405"/>
      <c r="LLF23" s="405"/>
      <c r="LLG23" s="405"/>
      <c r="LLH23" s="405"/>
      <c r="LLI23" s="405"/>
      <c r="LLJ23" s="405"/>
      <c r="LLK23" s="405"/>
      <c r="LLL23" s="405"/>
      <c r="LLM23" s="405"/>
      <c r="LLN23" s="405"/>
      <c r="LLO23" s="405"/>
      <c r="LLP23" s="405"/>
      <c r="LLQ23" s="405"/>
      <c r="LLR23" s="405"/>
      <c r="LLS23" s="405"/>
      <c r="LLT23" s="405"/>
      <c r="LLU23" s="405"/>
      <c r="LLV23" s="405"/>
      <c r="LLW23" s="405"/>
      <c r="LLX23" s="405"/>
      <c r="LLY23" s="405"/>
      <c r="LLZ23" s="405"/>
      <c r="LMA23" s="405"/>
      <c r="LMB23" s="405"/>
      <c r="LMC23" s="405"/>
      <c r="LMD23" s="405"/>
      <c r="LME23" s="405"/>
      <c r="LMF23" s="405"/>
      <c r="LMG23" s="405"/>
      <c r="LMH23" s="405"/>
      <c r="LMI23" s="405"/>
      <c r="LMJ23" s="405"/>
      <c r="LMK23" s="405"/>
      <c r="LML23" s="405"/>
      <c r="LMM23" s="405"/>
      <c r="LMN23" s="405"/>
      <c r="LMO23" s="405"/>
      <c r="LMP23" s="405"/>
      <c r="LMQ23" s="405"/>
      <c r="LMR23" s="405"/>
      <c r="LMS23" s="405"/>
      <c r="LMT23" s="405"/>
      <c r="LMU23" s="405"/>
      <c r="LMV23" s="405"/>
      <c r="LMW23" s="405"/>
      <c r="LMX23" s="405"/>
      <c r="LMY23" s="405"/>
      <c r="LMZ23" s="405"/>
      <c r="LNA23" s="405"/>
      <c r="LNB23" s="405"/>
      <c r="LNC23" s="405"/>
      <c r="LND23" s="405"/>
      <c r="LNE23" s="405"/>
      <c r="LNF23" s="405"/>
      <c r="LNG23" s="405"/>
      <c r="LNH23" s="405"/>
      <c r="LNI23" s="405"/>
      <c r="LNJ23" s="405"/>
      <c r="LNK23" s="405"/>
      <c r="LNL23" s="405"/>
      <c r="LNM23" s="405"/>
      <c r="LNN23" s="405"/>
      <c r="LNO23" s="405"/>
      <c r="LNP23" s="405"/>
      <c r="LNQ23" s="405"/>
      <c r="LNR23" s="405"/>
      <c r="LNS23" s="405"/>
      <c r="LNT23" s="405"/>
      <c r="LNU23" s="405"/>
      <c r="LNV23" s="405"/>
      <c r="LNW23" s="405"/>
      <c r="LNX23" s="405"/>
      <c r="LNY23" s="405"/>
      <c r="LNZ23" s="405"/>
      <c r="LOA23" s="405"/>
      <c r="LOB23" s="405"/>
      <c r="LOC23" s="405"/>
      <c r="LOD23" s="405"/>
      <c r="LOE23" s="405"/>
      <c r="LOF23" s="405"/>
      <c r="LOG23" s="405"/>
      <c r="LOH23" s="405"/>
      <c r="LOI23" s="405"/>
      <c r="LOJ23" s="405"/>
      <c r="LOK23" s="405"/>
      <c r="LOL23" s="405"/>
      <c r="LOM23" s="405"/>
      <c r="LON23" s="405"/>
      <c r="LOO23" s="405"/>
      <c r="LOP23" s="405"/>
      <c r="LOQ23" s="405"/>
      <c r="LOR23" s="405"/>
      <c r="LOS23" s="405"/>
      <c r="LOT23" s="405"/>
      <c r="LOU23" s="405"/>
      <c r="LOV23" s="405"/>
      <c r="LOW23" s="405"/>
      <c r="LOX23" s="405"/>
      <c r="LOY23" s="405"/>
      <c r="LOZ23" s="405"/>
      <c r="LPA23" s="405"/>
      <c r="LPB23" s="405"/>
      <c r="LPC23" s="405"/>
      <c r="LPD23" s="405"/>
      <c r="LPE23" s="405"/>
      <c r="LPF23" s="405"/>
      <c r="LPG23" s="405"/>
      <c r="LPH23" s="405"/>
      <c r="LPI23" s="405"/>
      <c r="LPJ23" s="405"/>
      <c r="LPK23" s="405"/>
      <c r="LPL23" s="405"/>
      <c r="LPM23" s="405"/>
      <c r="LPN23" s="405"/>
      <c r="LPO23" s="405"/>
      <c r="LPP23" s="405"/>
      <c r="LPQ23" s="405"/>
      <c r="LPR23" s="405"/>
      <c r="LPS23" s="405"/>
      <c r="LPT23" s="405"/>
      <c r="LPU23" s="405"/>
      <c r="LPV23" s="405"/>
      <c r="LPW23" s="405"/>
      <c r="LPX23" s="405"/>
      <c r="LPY23" s="405"/>
      <c r="LPZ23" s="405"/>
      <c r="LQA23" s="405"/>
      <c r="LQB23" s="405"/>
      <c r="LQC23" s="405"/>
      <c r="LQD23" s="405"/>
      <c r="LQE23" s="405"/>
      <c r="LQF23" s="405"/>
      <c r="LQG23" s="405"/>
      <c r="LQH23" s="405"/>
      <c r="LQI23" s="405"/>
      <c r="LQJ23" s="405"/>
      <c r="LQK23" s="405"/>
      <c r="LQL23" s="405"/>
      <c r="LQM23" s="405"/>
      <c r="LQN23" s="405"/>
      <c r="LQO23" s="405"/>
      <c r="LQP23" s="405"/>
      <c r="LQQ23" s="405"/>
      <c r="LQR23" s="405"/>
      <c r="LQS23" s="405"/>
      <c r="LQT23" s="405"/>
      <c r="LQU23" s="405"/>
      <c r="LQV23" s="405"/>
      <c r="LQW23" s="405"/>
      <c r="LQX23" s="405"/>
      <c r="LQY23" s="405"/>
      <c r="LQZ23" s="405"/>
      <c r="LRA23" s="405"/>
      <c r="LRB23" s="405"/>
      <c r="LRC23" s="405"/>
      <c r="LRD23" s="405"/>
      <c r="LRE23" s="405"/>
      <c r="LRF23" s="405"/>
      <c r="LRG23" s="405"/>
      <c r="LRH23" s="405"/>
      <c r="LRI23" s="405"/>
      <c r="LRJ23" s="405"/>
      <c r="LRK23" s="405"/>
      <c r="LRL23" s="405"/>
      <c r="LRM23" s="405"/>
      <c r="LRN23" s="405"/>
      <c r="LRO23" s="405"/>
      <c r="LRP23" s="405"/>
      <c r="LRQ23" s="405"/>
      <c r="LRR23" s="405"/>
      <c r="LRS23" s="405"/>
      <c r="LRT23" s="405"/>
      <c r="LRU23" s="405"/>
      <c r="LRV23" s="405"/>
      <c r="LRW23" s="405"/>
      <c r="LRX23" s="405"/>
      <c r="LRY23" s="405"/>
      <c r="LRZ23" s="405"/>
      <c r="LSA23" s="405"/>
      <c r="LSB23" s="405"/>
      <c r="LSC23" s="405"/>
      <c r="LSD23" s="405"/>
      <c r="LSE23" s="405"/>
      <c r="LSF23" s="405"/>
      <c r="LSG23" s="405"/>
      <c r="LSH23" s="405"/>
      <c r="LSI23" s="405"/>
      <c r="LSJ23" s="405"/>
      <c r="LSK23" s="405"/>
      <c r="LSL23" s="405"/>
      <c r="LSM23" s="405"/>
      <c r="LSN23" s="405"/>
      <c r="LSO23" s="405"/>
      <c r="LSP23" s="405"/>
      <c r="LSQ23" s="405"/>
      <c r="LSR23" s="405"/>
      <c r="LSS23" s="405"/>
      <c r="LST23" s="405"/>
      <c r="LSU23" s="405"/>
      <c r="LSV23" s="405"/>
      <c r="LSW23" s="405"/>
      <c r="LSX23" s="405"/>
      <c r="LSY23" s="405"/>
      <c r="LSZ23" s="405"/>
      <c r="LTA23" s="405"/>
      <c r="LTB23" s="405"/>
      <c r="LTC23" s="405"/>
      <c r="LTD23" s="405"/>
      <c r="LTE23" s="405"/>
      <c r="LTF23" s="405"/>
      <c r="LTG23" s="405"/>
      <c r="LTH23" s="405"/>
      <c r="LTI23" s="405"/>
      <c r="LTJ23" s="405"/>
      <c r="LTK23" s="405"/>
      <c r="LTL23" s="405"/>
      <c r="LTM23" s="405"/>
      <c r="LTN23" s="405"/>
      <c r="LTO23" s="405"/>
      <c r="LTP23" s="405"/>
      <c r="LTQ23" s="405"/>
      <c r="LTR23" s="405"/>
      <c r="LTS23" s="405"/>
      <c r="LTT23" s="405"/>
      <c r="LTU23" s="405"/>
      <c r="LTV23" s="405"/>
      <c r="LTW23" s="405"/>
      <c r="LTX23" s="405"/>
      <c r="LTY23" s="405"/>
      <c r="LTZ23" s="405"/>
      <c r="LUA23" s="405"/>
      <c r="LUB23" s="405"/>
      <c r="LUC23" s="405"/>
      <c r="LUD23" s="405"/>
      <c r="LUE23" s="405"/>
      <c r="LUF23" s="405"/>
      <c r="LUG23" s="405"/>
      <c r="LUH23" s="405"/>
      <c r="LUI23" s="405"/>
      <c r="LUJ23" s="405"/>
      <c r="LUK23" s="405"/>
      <c r="LUL23" s="405"/>
      <c r="LUM23" s="405"/>
      <c r="LUN23" s="405"/>
      <c r="LUO23" s="405"/>
      <c r="LUP23" s="405"/>
      <c r="LUQ23" s="405"/>
      <c r="LUR23" s="405"/>
      <c r="LUS23" s="405"/>
      <c r="LUT23" s="405"/>
      <c r="LUU23" s="405"/>
      <c r="LUV23" s="405"/>
      <c r="LUW23" s="405"/>
      <c r="LUX23" s="405"/>
      <c r="LUY23" s="405"/>
      <c r="LUZ23" s="405"/>
      <c r="LVA23" s="405"/>
      <c r="LVB23" s="405"/>
      <c r="LVC23" s="405"/>
      <c r="LVD23" s="405"/>
      <c r="LVE23" s="405"/>
      <c r="LVF23" s="405"/>
      <c r="LVG23" s="405"/>
      <c r="LVH23" s="405"/>
      <c r="LVI23" s="405"/>
      <c r="LVJ23" s="405"/>
      <c r="LVK23" s="405"/>
      <c r="LVL23" s="405"/>
      <c r="LVM23" s="405"/>
      <c r="LVN23" s="405"/>
      <c r="LVO23" s="405"/>
      <c r="LVP23" s="405"/>
      <c r="LVQ23" s="405"/>
      <c r="LVR23" s="405"/>
      <c r="LVS23" s="405"/>
      <c r="LVT23" s="405"/>
      <c r="LVU23" s="405"/>
      <c r="LVV23" s="405"/>
      <c r="LVW23" s="405"/>
      <c r="LVX23" s="405"/>
      <c r="LVY23" s="405"/>
      <c r="LVZ23" s="405"/>
      <c r="LWA23" s="405"/>
      <c r="LWB23" s="405"/>
      <c r="LWC23" s="405"/>
      <c r="LWD23" s="405"/>
      <c r="LWE23" s="405"/>
      <c r="LWF23" s="405"/>
      <c r="LWG23" s="405"/>
      <c r="LWH23" s="405"/>
      <c r="LWI23" s="405"/>
      <c r="LWJ23" s="405"/>
      <c r="LWK23" s="405"/>
      <c r="LWL23" s="405"/>
      <c r="LWM23" s="405"/>
      <c r="LWN23" s="405"/>
      <c r="LWO23" s="405"/>
      <c r="LWP23" s="405"/>
      <c r="LWQ23" s="405"/>
      <c r="LWR23" s="405"/>
      <c r="LWS23" s="405"/>
      <c r="LWT23" s="405"/>
      <c r="LWU23" s="405"/>
      <c r="LWV23" s="405"/>
      <c r="LWW23" s="405"/>
      <c r="LWX23" s="405"/>
      <c r="LWY23" s="405"/>
      <c r="LWZ23" s="405"/>
      <c r="LXA23" s="405"/>
      <c r="LXB23" s="405"/>
      <c r="LXC23" s="405"/>
      <c r="LXD23" s="405"/>
      <c r="LXE23" s="405"/>
      <c r="LXF23" s="405"/>
      <c r="LXG23" s="405"/>
      <c r="LXH23" s="405"/>
      <c r="LXI23" s="405"/>
      <c r="LXJ23" s="405"/>
      <c r="LXK23" s="405"/>
      <c r="LXL23" s="405"/>
      <c r="LXM23" s="405"/>
      <c r="LXN23" s="405"/>
      <c r="LXO23" s="405"/>
      <c r="LXP23" s="405"/>
      <c r="LXQ23" s="405"/>
      <c r="LXR23" s="405"/>
      <c r="LXS23" s="405"/>
      <c r="LXT23" s="405"/>
      <c r="LXU23" s="405"/>
      <c r="LXV23" s="405"/>
      <c r="LXW23" s="405"/>
      <c r="LXX23" s="405"/>
      <c r="LXY23" s="405"/>
      <c r="LXZ23" s="405"/>
      <c r="LYA23" s="405"/>
      <c r="LYB23" s="405"/>
      <c r="LYC23" s="405"/>
      <c r="LYD23" s="405"/>
      <c r="LYE23" s="405"/>
      <c r="LYF23" s="405"/>
      <c r="LYG23" s="405"/>
      <c r="LYH23" s="405"/>
      <c r="LYI23" s="405"/>
      <c r="LYJ23" s="405"/>
      <c r="LYK23" s="405"/>
      <c r="LYL23" s="405"/>
      <c r="LYM23" s="405"/>
      <c r="LYN23" s="405"/>
      <c r="LYO23" s="405"/>
      <c r="LYP23" s="405"/>
      <c r="LYQ23" s="405"/>
      <c r="LYR23" s="405"/>
      <c r="LYS23" s="405"/>
      <c r="LYT23" s="405"/>
      <c r="LYU23" s="405"/>
      <c r="LYV23" s="405"/>
      <c r="LYW23" s="405"/>
      <c r="LYX23" s="405"/>
      <c r="LYY23" s="405"/>
      <c r="LYZ23" s="405"/>
      <c r="LZA23" s="405"/>
      <c r="LZB23" s="405"/>
      <c r="LZC23" s="405"/>
      <c r="LZD23" s="405"/>
      <c r="LZE23" s="405"/>
      <c r="LZF23" s="405"/>
      <c r="LZG23" s="405"/>
      <c r="LZH23" s="405"/>
      <c r="LZI23" s="405"/>
      <c r="LZJ23" s="405"/>
      <c r="LZK23" s="405"/>
      <c r="LZL23" s="405"/>
      <c r="LZM23" s="405"/>
      <c r="LZN23" s="405"/>
      <c r="LZO23" s="405"/>
      <c r="LZP23" s="405"/>
      <c r="LZQ23" s="405"/>
      <c r="LZR23" s="405"/>
      <c r="LZS23" s="405"/>
      <c r="LZT23" s="405"/>
      <c r="LZU23" s="405"/>
      <c r="LZV23" s="405"/>
      <c r="LZW23" s="405"/>
      <c r="LZX23" s="405"/>
      <c r="LZY23" s="405"/>
      <c r="LZZ23" s="405"/>
      <c r="MAA23" s="405"/>
      <c r="MAB23" s="405"/>
      <c r="MAC23" s="405"/>
      <c r="MAD23" s="405"/>
      <c r="MAE23" s="405"/>
      <c r="MAF23" s="405"/>
      <c r="MAG23" s="405"/>
      <c r="MAH23" s="405"/>
      <c r="MAI23" s="405"/>
      <c r="MAJ23" s="405"/>
      <c r="MAK23" s="405"/>
      <c r="MAL23" s="405"/>
      <c r="MAM23" s="405"/>
      <c r="MAN23" s="405"/>
      <c r="MAO23" s="405"/>
      <c r="MAP23" s="405"/>
      <c r="MAQ23" s="405"/>
      <c r="MAR23" s="405"/>
      <c r="MAS23" s="405"/>
      <c r="MAT23" s="405"/>
      <c r="MAU23" s="405"/>
      <c r="MAV23" s="405"/>
      <c r="MAW23" s="405"/>
      <c r="MAX23" s="405"/>
      <c r="MAY23" s="405"/>
      <c r="MAZ23" s="405"/>
      <c r="MBA23" s="405"/>
      <c r="MBB23" s="405"/>
      <c r="MBC23" s="405"/>
      <c r="MBD23" s="405"/>
      <c r="MBE23" s="405"/>
      <c r="MBF23" s="405"/>
      <c r="MBG23" s="405"/>
      <c r="MBH23" s="405"/>
      <c r="MBI23" s="405"/>
      <c r="MBJ23" s="405"/>
      <c r="MBK23" s="405"/>
      <c r="MBL23" s="405"/>
      <c r="MBM23" s="405"/>
      <c r="MBN23" s="405"/>
      <c r="MBO23" s="405"/>
      <c r="MBP23" s="405"/>
      <c r="MBQ23" s="405"/>
      <c r="MBR23" s="405"/>
      <c r="MBS23" s="405"/>
      <c r="MBT23" s="405"/>
      <c r="MBU23" s="405"/>
      <c r="MBV23" s="405"/>
      <c r="MBW23" s="405"/>
      <c r="MBX23" s="405"/>
      <c r="MBY23" s="405"/>
      <c r="MBZ23" s="405"/>
      <c r="MCA23" s="405"/>
      <c r="MCB23" s="405"/>
      <c r="MCC23" s="405"/>
      <c r="MCD23" s="405"/>
      <c r="MCE23" s="405"/>
      <c r="MCF23" s="405"/>
      <c r="MCG23" s="405"/>
      <c r="MCH23" s="405"/>
      <c r="MCI23" s="405"/>
      <c r="MCJ23" s="405"/>
      <c r="MCK23" s="405"/>
      <c r="MCL23" s="405"/>
      <c r="MCM23" s="405"/>
      <c r="MCN23" s="405"/>
      <c r="MCO23" s="405"/>
      <c r="MCP23" s="405"/>
      <c r="MCQ23" s="405"/>
      <c r="MCR23" s="405"/>
      <c r="MCS23" s="405"/>
      <c r="MCT23" s="405"/>
      <c r="MCU23" s="405"/>
      <c r="MCV23" s="405"/>
      <c r="MCW23" s="405"/>
      <c r="MCX23" s="405"/>
      <c r="MCY23" s="405"/>
      <c r="MCZ23" s="405"/>
      <c r="MDA23" s="405"/>
      <c r="MDB23" s="405"/>
      <c r="MDC23" s="405"/>
      <c r="MDD23" s="405"/>
      <c r="MDE23" s="405"/>
      <c r="MDF23" s="405"/>
      <c r="MDG23" s="405"/>
      <c r="MDH23" s="405"/>
      <c r="MDI23" s="405"/>
      <c r="MDJ23" s="405"/>
      <c r="MDK23" s="405"/>
      <c r="MDL23" s="405"/>
      <c r="MDM23" s="405"/>
      <c r="MDN23" s="405"/>
      <c r="MDO23" s="405"/>
      <c r="MDP23" s="405"/>
      <c r="MDQ23" s="405"/>
      <c r="MDR23" s="405"/>
      <c r="MDS23" s="405"/>
      <c r="MDT23" s="405"/>
      <c r="MDU23" s="405"/>
      <c r="MDV23" s="405"/>
      <c r="MDW23" s="405"/>
      <c r="MDX23" s="405"/>
      <c r="MDY23" s="405"/>
      <c r="MDZ23" s="405"/>
      <c r="MEA23" s="405"/>
      <c r="MEB23" s="405"/>
      <c r="MEC23" s="405"/>
      <c r="MED23" s="405"/>
      <c r="MEE23" s="405"/>
      <c r="MEF23" s="405"/>
      <c r="MEG23" s="405"/>
      <c r="MEH23" s="405"/>
      <c r="MEI23" s="405"/>
      <c r="MEJ23" s="405"/>
      <c r="MEK23" s="405"/>
      <c r="MEL23" s="405"/>
      <c r="MEM23" s="405"/>
      <c r="MEN23" s="405"/>
      <c r="MEO23" s="405"/>
      <c r="MEP23" s="405"/>
      <c r="MEQ23" s="405"/>
      <c r="MER23" s="405"/>
      <c r="MES23" s="405"/>
      <c r="MET23" s="405"/>
      <c r="MEU23" s="405"/>
      <c r="MEV23" s="405"/>
      <c r="MEW23" s="405"/>
      <c r="MEX23" s="405"/>
      <c r="MEY23" s="405"/>
      <c r="MEZ23" s="405"/>
      <c r="MFA23" s="405"/>
      <c r="MFB23" s="405"/>
      <c r="MFC23" s="405"/>
      <c r="MFD23" s="405"/>
      <c r="MFE23" s="405"/>
      <c r="MFF23" s="405"/>
      <c r="MFG23" s="405"/>
      <c r="MFH23" s="405"/>
      <c r="MFI23" s="405"/>
      <c r="MFJ23" s="405"/>
      <c r="MFK23" s="405"/>
      <c r="MFL23" s="405"/>
      <c r="MFM23" s="405"/>
      <c r="MFN23" s="405"/>
      <c r="MFO23" s="405"/>
      <c r="MFP23" s="405"/>
      <c r="MFQ23" s="405"/>
      <c r="MFR23" s="405"/>
      <c r="MFS23" s="405"/>
      <c r="MFT23" s="405"/>
      <c r="MFU23" s="405"/>
      <c r="MFV23" s="405"/>
      <c r="MFW23" s="405"/>
      <c r="MFX23" s="405"/>
      <c r="MFY23" s="405"/>
      <c r="MFZ23" s="405"/>
      <c r="MGA23" s="405"/>
      <c r="MGB23" s="405"/>
      <c r="MGC23" s="405"/>
      <c r="MGD23" s="405"/>
      <c r="MGE23" s="405"/>
      <c r="MGF23" s="405"/>
      <c r="MGG23" s="405"/>
      <c r="MGH23" s="405"/>
      <c r="MGI23" s="405"/>
      <c r="MGJ23" s="405"/>
      <c r="MGK23" s="405"/>
      <c r="MGL23" s="405"/>
      <c r="MGM23" s="405"/>
      <c r="MGN23" s="405"/>
      <c r="MGO23" s="405"/>
      <c r="MGP23" s="405"/>
      <c r="MGQ23" s="405"/>
      <c r="MGR23" s="405"/>
      <c r="MGS23" s="405"/>
      <c r="MGT23" s="405"/>
      <c r="MGU23" s="405"/>
      <c r="MGV23" s="405"/>
      <c r="MGW23" s="405"/>
      <c r="MGX23" s="405"/>
      <c r="MGY23" s="405"/>
      <c r="MGZ23" s="405"/>
      <c r="MHA23" s="405"/>
      <c r="MHB23" s="405"/>
      <c r="MHC23" s="405"/>
      <c r="MHD23" s="405"/>
      <c r="MHE23" s="405"/>
      <c r="MHF23" s="405"/>
      <c r="MHG23" s="405"/>
      <c r="MHH23" s="405"/>
      <c r="MHI23" s="405"/>
      <c r="MHJ23" s="405"/>
      <c r="MHK23" s="405"/>
      <c r="MHL23" s="405"/>
      <c r="MHM23" s="405"/>
      <c r="MHN23" s="405"/>
      <c r="MHO23" s="405"/>
      <c r="MHP23" s="405"/>
      <c r="MHQ23" s="405"/>
      <c r="MHR23" s="405"/>
      <c r="MHS23" s="405"/>
      <c r="MHT23" s="405"/>
      <c r="MHU23" s="405"/>
      <c r="MHV23" s="405"/>
      <c r="MHW23" s="405"/>
      <c r="MHX23" s="405"/>
      <c r="MHY23" s="405"/>
      <c r="MHZ23" s="405"/>
      <c r="MIA23" s="405"/>
      <c r="MIB23" s="405"/>
      <c r="MIC23" s="405"/>
      <c r="MID23" s="405"/>
      <c r="MIE23" s="405"/>
      <c r="MIF23" s="405"/>
      <c r="MIG23" s="405"/>
      <c r="MIH23" s="405"/>
      <c r="MII23" s="405"/>
      <c r="MIJ23" s="405"/>
      <c r="MIK23" s="405"/>
      <c r="MIL23" s="405"/>
      <c r="MIM23" s="405"/>
      <c r="MIN23" s="405"/>
      <c r="MIO23" s="405"/>
      <c r="MIP23" s="405"/>
      <c r="MIQ23" s="405"/>
      <c r="MIR23" s="405"/>
      <c r="MIS23" s="405"/>
      <c r="MIT23" s="405"/>
      <c r="MIU23" s="405"/>
      <c r="MIV23" s="405"/>
      <c r="MIW23" s="405"/>
      <c r="MIX23" s="405"/>
      <c r="MIY23" s="405"/>
      <c r="MIZ23" s="405"/>
      <c r="MJA23" s="405"/>
      <c r="MJB23" s="405"/>
      <c r="MJC23" s="405"/>
      <c r="MJD23" s="405"/>
      <c r="MJE23" s="405"/>
      <c r="MJF23" s="405"/>
      <c r="MJG23" s="405"/>
      <c r="MJH23" s="405"/>
      <c r="MJI23" s="405"/>
      <c r="MJJ23" s="405"/>
      <c r="MJK23" s="405"/>
      <c r="MJL23" s="405"/>
      <c r="MJM23" s="405"/>
      <c r="MJN23" s="405"/>
      <c r="MJO23" s="405"/>
      <c r="MJP23" s="405"/>
      <c r="MJQ23" s="405"/>
      <c r="MJR23" s="405"/>
      <c r="MJS23" s="405"/>
      <c r="MJT23" s="405"/>
      <c r="MJU23" s="405"/>
      <c r="MJV23" s="405"/>
      <c r="MJW23" s="405"/>
      <c r="MJX23" s="405"/>
      <c r="MJY23" s="405"/>
      <c r="MJZ23" s="405"/>
      <c r="MKA23" s="405"/>
      <c r="MKB23" s="405"/>
      <c r="MKC23" s="405"/>
      <c r="MKD23" s="405"/>
      <c r="MKE23" s="405"/>
      <c r="MKF23" s="405"/>
      <c r="MKG23" s="405"/>
      <c r="MKH23" s="405"/>
      <c r="MKI23" s="405"/>
      <c r="MKJ23" s="405"/>
      <c r="MKK23" s="405"/>
      <c r="MKL23" s="405"/>
      <c r="MKM23" s="405"/>
      <c r="MKN23" s="405"/>
      <c r="MKO23" s="405"/>
      <c r="MKP23" s="405"/>
      <c r="MKQ23" s="405"/>
      <c r="MKR23" s="405"/>
      <c r="MKS23" s="405"/>
      <c r="MKT23" s="405"/>
      <c r="MKU23" s="405"/>
      <c r="MKV23" s="405"/>
      <c r="MKW23" s="405"/>
      <c r="MKX23" s="405"/>
      <c r="MKY23" s="405"/>
      <c r="MKZ23" s="405"/>
      <c r="MLA23" s="405"/>
      <c r="MLB23" s="405"/>
      <c r="MLC23" s="405"/>
      <c r="MLD23" s="405"/>
      <c r="MLE23" s="405"/>
      <c r="MLF23" s="405"/>
      <c r="MLG23" s="405"/>
      <c r="MLH23" s="405"/>
      <c r="MLI23" s="405"/>
      <c r="MLJ23" s="405"/>
      <c r="MLK23" s="405"/>
      <c r="MLL23" s="405"/>
      <c r="MLM23" s="405"/>
      <c r="MLN23" s="405"/>
      <c r="MLO23" s="405"/>
      <c r="MLP23" s="405"/>
      <c r="MLQ23" s="405"/>
      <c r="MLR23" s="405"/>
      <c r="MLS23" s="405"/>
      <c r="MLT23" s="405"/>
      <c r="MLU23" s="405"/>
      <c r="MLV23" s="405"/>
      <c r="MLW23" s="405"/>
      <c r="MLX23" s="405"/>
      <c r="MLY23" s="405"/>
      <c r="MLZ23" s="405"/>
      <c r="MMA23" s="405"/>
      <c r="MMB23" s="405"/>
      <c r="MMC23" s="405"/>
      <c r="MMD23" s="405"/>
      <c r="MME23" s="405"/>
      <c r="MMF23" s="405"/>
      <c r="MMG23" s="405"/>
      <c r="MMH23" s="405"/>
      <c r="MMI23" s="405"/>
      <c r="MMJ23" s="405"/>
      <c r="MMK23" s="405"/>
      <c r="MML23" s="405"/>
      <c r="MMM23" s="405"/>
      <c r="MMN23" s="405"/>
      <c r="MMO23" s="405"/>
      <c r="MMP23" s="405"/>
      <c r="MMQ23" s="405"/>
      <c r="MMR23" s="405"/>
      <c r="MMS23" s="405"/>
      <c r="MMT23" s="405"/>
      <c r="MMU23" s="405"/>
      <c r="MMV23" s="405"/>
      <c r="MMW23" s="405"/>
      <c r="MMX23" s="405"/>
      <c r="MMY23" s="405"/>
      <c r="MMZ23" s="405"/>
      <c r="MNA23" s="405"/>
      <c r="MNB23" s="405"/>
      <c r="MNC23" s="405"/>
      <c r="MND23" s="405"/>
      <c r="MNE23" s="405"/>
      <c r="MNF23" s="405"/>
      <c r="MNG23" s="405"/>
      <c r="MNH23" s="405"/>
      <c r="MNI23" s="405"/>
      <c r="MNJ23" s="405"/>
      <c r="MNK23" s="405"/>
      <c r="MNL23" s="405"/>
      <c r="MNM23" s="405"/>
      <c r="MNN23" s="405"/>
      <c r="MNO23" s="405"/>
      <c r="MNP23" s="405"/>
      <c r="MNQ23" s="405"/>
      <c r="MNR23" s="405"/>
      <c r="MNS23" s="405"/>
      <c r="MNT23" s="405"/>
      <c r="MNU23" s="405"/>
      <c r="MNV23" s="405"/>
      <c r="MNW23" s="405"/>
      <c r="MNX23" s="405"/>
      <c r="MNY23" s="405"/>
      <c r="MNZ23" s="405"/>
      <c r="MOA23" s="405"/>
      <c r="MOB23" s="405"/>
      <c r="MOC23" s="405"/>
      <c r="MOD23" s="405"/>
      <c r="MOE23" s="405"/>
      <c r="MOF23" s="405"/>
      <c r="MOG23" s="405"/>
      <c r="MOH23" s="405"/>
      <c r="MOI23" s="405"/>
      <c r="MOJ23" s="405"/>
      <c r="MOK23" s="405"/>
      <c r="MOL23" s="405"/>
      <c r="MOM23" s="405"/>
      <c r="MON23" s="405"/>
      <c r="MOO23" s="405"/>
      <c r="MOP23" s="405"/>
      <c r="MOQ23" s="405"/>
      <c r="MOR23" s="405"/>
      <c r="MOS23" s="405"/>
      <c r="MOT23" s="405"/>
      <c r="MOU23" s="405"/>
      <c r="MOV23" s="405"/>
      <c r="MOW23" s="405"/>
      <c r="MOX23" s="405"/>
      <c r="MOY23" s="405"/>
      <c r="MOZ23" s="405"/>
      <c r="MPA23" s="405"/>
      <c r="MPB23" s="405"/>
      <c r="MPC23" s="405"/>
      <c r="MPD23" s="405"/>
      <c r="MPE23" s="405"/>
      <c r="MPF23" s="405"/>
      <c r="MPG23" s="405"/>
      <c r="MPH23" s="405"/>
      <c r="MPI23" s="405"/>
      <c r="MPJ23" s="405"/>
      <c r="MPK23" s="405"/>
      <c r="MPL23" s="405"/>
      <c r="MPM23" s="405"/>
      <c r="MPN23" s="405"/>
      <c r="MPO23" s="405"/>
      <c r="MPP23" s="405"/>
      <c r="MPQ23" s="405"/>
      <c r="MPR23" s="405"/>
      <c r="MPS23" s="405"/>
      <c r="MPT23" s="405"/>
      <c r="MPU23" s="405"/>
      <c r="MPV23" s="405"/>
      <c r="MPW23" s="405"/>
      <c r="MPX23" s="405"/>
      <c r="MPY23" s="405"/>
      <c r="MPZ23" s="405"/>
      <c r="MQA23" s="405"/>
      <c r="MQB23" s="405"/>
      <c r="MQC23" s="405"/>
      <c r="MQD23" s="405"/>
      <c r="MQE23" s="405"/>
      <c r="MQF23" s="405"/>
      <c r="MQG23" s="405"/>
      <c r="MQH23" s="405"/>
      <c r="MQI23" s="405"/>
      <c r="MQJ23" s="405"/>
      <c r="MQK23" s="405"/>
      <c r="MQL23" s="405"/>
      <c r="MQM23" s="405"/>
      <c r="MQN23" s="405"/>
      <c r="MQO23" s="405"/>
      <c r="MQP23" s="405"/>
      <c r="MQQ23" s="405"/>
      <c r="MQR23" s="405"/>
      <c r="MQS23" s="405"/>
      <c r="MQT23" s="405"/>
      <c r="MQU23" s="405"/>
      <c r="MQV23" s="405"/>
      <c r="MQW23" s="405"/>
      <c r="MQX23" s="405"/>
      <c r="MQY23" s="405"/>
      <c r="MQZ23" s="405"/>
      <c r="MRA23" s="405"/>
      <c r="MRB23" s="405"/>
      <c r="MRC23" s="405"/>
      <c r="MRD23" s="405"/>
      <c r="MRE23" s="405"/>
      <c r="MRF23" s="405"/>
      <c r="MRG23" s="405"/>
      <c r="MRH23" s="405"/>
      <c r="MRI23" s="405"/>
      <c r="MRJ23" s="405"/>
      <c r="MRK23" s="405"/>
      <c r="MRL23" s="405"/>
      <c r="MRM23" s="405"/>
      <c r="MRN23" s="405"/>
      <c r="MRO23" s="405"/>
      <c r="MRP23" s="405"/>
      <c r="MRQ23" s="405"/>
      <c r="MRR23" s="405"/>
      <c r="MRS23" s="405"/>
      <c r="MRT23" s="405"/>
      <c r="MRU23" s="405"/>
      <c r="MRV23" s="405"/>
      <c r="MRW23" s="405"/>
      <c r="MRX23" s="405"/>
      <c r="MRY23" s="405"/>
      <c r="MRZ23" s="405"/>
      <c r="MSA23" s="405"/>
      <c r="MSB23" s="405"/>
      <c r="MSC23" s="405"/>
      <c r="MSD23" s="405"/>
      <c r="MSE23" s="405"/>
      <c r="MSF23" s="405"/>
      <c r="MSG23" s="405"/>
      <c r="MSH23" s="405"/>
      <c r="MSI23" s="405"/>
      <c r="MSJ23" s="405"/>
      <c r="MSK23" s="405"/>
      <c r="MSL23" s="405"/>
      <c r="MSM23" s="405"/>
      <c r="MSN23" s="405"/>
      <c r="MSO23" s="405"/>
      <c r="MSP23" s="405"/>
      <c r="MSQ23" s="405"/>
      <c r="MSR23" s="405"/>
      <c r="MSS23" s="405"/>
      <c r="MST23" s="405"/>
      <c r="MSU23" s="405"/>
      <c r="MSV23" s="405"/>
      <c r="MSW23" s="405"/>
      <c r="MSX23" s="405"/>
      <c r="MSY23" s="405"/>
      <c r="MSZ23" s="405"/>
      <c r="MTA23" s="405"/>
      <c r="MTB23" s="405"/>
      <c r="MTC23" s="405"/>
      <c r="MTD23" s="405"/>
      <c r="MTE23" s="405"/>
      <c r="MTF23" s="405"/>
      <c r="MTG23" s="405"/>
      <c r="MTH23" s="405"/>
      <c r="MTI23" s="405"/>
      <c r="MTJ23" s="405"/>
      <c r="MTK23" s="405"/>
      <c r="MTL23" s="405"/>
      <c r="MTM23" s="405"/>
      <c r="MTN23" s="405"/>
      <c r="MTO23" s="405"/>
      <c r="MTP23" s="405"/>
      <c r="MTQ23" s="405"/>
      <c r="MTR23" s="405"/>
      <c r="MTS23" s="405"/>
      <c r="MTT23" s="405"/>
      <c r="MTU23" s="405"/>
      <c r="MTV23" s="405"/>
      <c r="MTW23" s="405"/>
      <c r="MTX23" s="405"/>
      <c r="MTY23" s="405"/>
      <c r="MTZ23" s="405"/>
      <c r="MUA23" s="405"/>
      <c r="MUB23" s="405"/>
      <c r="MUC23" s="405"/>
      <c r="MUD23" s="405"/>
      <c r="MUE23" s="405"/>
      <c r="MUF23" s="405"/>
      <c r="MUG23" s="405"/>
      <c r="MUH23" s="405"/>
      <c r="MUI23" s="405"/>
      <c r="MUJ23" s="405"/>
      <c r="MUK23" s="405"/>
      <c r="MUL23" s="405"/>
      <c r="MUM23" s="405"/>
      <c r="MUN23" s="405"/>
      <c r="MUO23" s="405"/>
      <c r="MUP23" s="405"/>
      <c r="MUQ23" s="405"/>
      <c r="MUR23" s="405"/>
      <c r="MUS23" s="405"/>
      <c r="MUT23" s="405"/>
      <c r="MUU23" s="405"/>
      <c r="MUV23" s="405"/>
      <c r="MUW23" s="405"/>
      <c r="MUX23" s="405"/>
      <c r="MUY23" s="405"/>
      <c r="MUZ23" s="405"/>
      <c r="MVA23" s="405"/>
      <c r="MVB23" s="405"/>
      <c r="MVC23" s="405"/>
      <c r="MVD23" s="405"/>
      <c r="MVE23" s="405"/>
      <c r="MVF23" s="405"/>
      <c r="MVG23" s="405"/>
      <c r="MVH23" s="405"/>
      <c r="MVI23" s="405"/>
      <c r="MVJ23" s="405"/>
      <c r="MVK23" s="405"/>
      <c r="MVL23" s="405"/>
      <c r="MVM23" s="405"/>
      <c r="MVN23" s="405"/>
      <c r="MVO23" s="405"/>
      <c r="MVP23" s="405"/>
      <c r="MVQ23" s="405"/>
      <c r="MVR23" s="405"/>
      <c r="MVS23" s="405"/>
      <c r="MVT23" s="405"/>
      <c r="MVU23" s="405"/>
      <c r="MVV23" s="405"/>
      <c r="MVW23" s="405"/>
      <c r="MVX23" s="405"/>
      <c r="MVY23" s="405"/>
      <c r="MVZ23" s="405"/>
      <c r="MWA23" s="405"/>
      <c r="MWB23" s="405"/>
      <c r="MWC23" s="405"/>
      <c r="MWD23" s="405"/>
      <c r="MWE23" s="405"/>
      <c r="MWF23" s="405"/>
      <c r="MWG23" s="405"/>
      <c r="MWH23" s="405"/>
      <c r="MWI23" s="405"/>
      <c r="MWJ23" s="405"/>
      <c r="MWK23" s="405"/>
      <c r="MWL23" s="405"/>
      <c r="MWM23" s="405"/>
      <c r="MWN23" s="405"/>
      <c r="MWO23" s="405"/>
      <c r="MWP23" s="405"/>
      <c r="MWQ23" s="405"/>
      <c r="MWR23" s="405"/>
      <c r="MWS23" s="405"/>
      <c r="MWT23" s="405"/>
      <c r="MWU23" s="405"/>
      <c r="MWV23" s="405"/>
      <c r="MWW23" s="405"/>
      <c r="MWX23" s="405"/>
      <c r="MWY23" s="405"/>
      <c r="MWZ23" s="405"/>
      <c r="MXA23" s="405"/>
      <c r="MXB23" s="405"/>
      <c r="MXC23" s="405"/>
      <c r="MXD23" s="405"/>
      <c r="MXE23" s="405"/>
      <c r="MXF23" s="405"/>
      <c r="MXG23" s="405"/>
      <c r="MXH23" s="405"/>
      <c r="MXI23" s="405"/>
      <c r="MXJ23" s="405"/>
      <c r="MXK23" s="405"/>
      <c r="MXL23" s="405"/>
      <c r="MXM23" s="405"/>
      <c r="MXN23" s="405"/>
      <c r="MXO23" s="405"/>
      <c r="MXP23" s="405"/>
      <c r="MXQ23" s="405"/>
      <c r="MXR23" s="405"/>
      <c r="MXS23" s="405"/>
      <c r="MXT23" s="405"/>
      <c r="MXU23" s="405"/>
      <c r="MXV23" s="405"/>
      <c r="MXW23" s="405"/>
      <c r="MXX23" s="405"/>
      <c r="MXY23" s="405"/>
      <c r="MXZ23" s="405"/>
      <c r="MYA23" s="405"/>
      <c r="MYB23" s="405"/>
      <c r="MYC23" s="405"/>
      <c r="MYD23" s="405"/>
      <c r="MYE23" s="405"/>
      <c r="MYF23" s="405"/>
      <c r="MYG23" s="405"/>
      <c r="MYH23" s="405"/>
      <c r="MYI23" s="405"/>
      <c r="MYJ23" s="405"/>
      <c r="MYK23" s="405"/>
      <c r="MYL23" s="405"/>
      <c r="MYM23" s="405"/>
      <c r="MYN23" s="405"/>
      <c r="MYO23" s="405"/>
      <c r="MYP23" s="405"/>
      <c r="MYQ23" s="405"/>
      <c r="MYR23" s="405"/>
      <c r="MYS23" s="405"/>
      <c r="MYT23" s="405"/>
      <c r="MYU23" s="405"/>
      <c r="MYV23" s="405"/>
      <c r="MYW23" s="405"/>
      <c r="MYX23" s="405"/>
      <c r="MYY23" s="405"/>
      <c r="MYZ23" s="405"/>
      <c r="MZA23" s="405"/>
      <c r="MZB23" s="405"/>
      <c r="MZC23" s="405"/>
      <c r="MZD23" s="405"/>
      <c r="MZE23" s="405"/>
      <c r="MZF23" s="405"/>
      <c r="MZG23" s="405"/>
      <c r="MZH23" s="405"/>
      <c r="MZI23" s="405"/>
      <c r="MZJ23" s="405"/>
      <c r="MZK23" s="405"/>
      <c r="MZL23" s="405"/>
      <c r="MZM23" s="405"/>
      <c r="MZN23" s="405"/>
      <c r="MZO23" s="405"/>
      <c r="MZP23" s="405"/>
      <c r="MZQ23" s="405"/>
      <c r="MZR23" s="405"/>
      <c r="MZS23" s="405"/>
      <c r="MZT23" s="405"/>
      <c r="MZU23" s="405"/>
      <c r="MZV23" s="405"/>
      <c r="MZW23" s="405"/>
      <c r="MZX23" s="405"/>
      <c r="MZY23" s="405"/>
      <c r="MZZ23" s="405"/>
      <c r="NAA23" s="405"/>
      <c r="NAB23" s="405"/>
      <c r="NAC23" s="405"/>
      <c r="NAD23" s="405"/>
      <c r="NAE23" s="405"/>
      <c r="NAF23" s="405"/>
      <c r="NAG23" s="405"/>
      <c r="NAH23" s="405"/>
      <c r="NAI23" s="405"/>
      <c r="NAJ23" s="405"/>
      <c r="NAK23" s="405"/>
      <c r="NAL23" s="405"/>
      <c r="NAM23" s="405"/>
      <c r="NAN23" s="405"/>
      <c r="NAO23" s="405"/>
      <c r="NAP23" s="405"/>
      <c r="NAQ23" s="405"/>
      <c r="NAR23" s="405"/>
      <c r="NAS23" s="405"/>
      <c r="NAT23" s="405"/>
      <c r="NAU23" s="405"/>
      <c r="NAV23" s="405"/>
      <c r="NAW23" s="405"/>
      <c r="NAX23" s="405"/>
      <c r="NAY23" s="405"/>
      <c r="NAZ23" s="405"/>
      <c r="NBA23" s="405"/>
      <c r="NBB23" s="405"/>
      <c r="NBC23" s="405"/>
      <c r="NBD23" s="405"/>
      <c r="NBE23" s="405"/>
      <c r="NBF23" s="405"/>
      <c r="NBG23" s="405"/>
      <c r="NBH23" s="405"/>
      <c r="NBI23" s="405"/>
      <c r="NBJ23" s="405"/>
      <c r="NBK23" s="405"/>
      <c r="NBL23" s="405"/>
      <c r="NBM23" s="405"/>
      <c r="NBN23" s="405"/>
      <c r="NBO23" s="405"/>
      <c r="NBP23" s="405"/>
      <c r="NBQ23" s="405"/>
      <c r="NBR23" s="405"/>
      <c r="NBS23" s="405"/>
      <c r="NBT23" s="405"/>
      <c r="NBU23" s="405"/>
      <c r="NBV23" s="405"/>
      <c r="NBW23" s="405"/>
      <c r="NBX23" s="405"/>
      <c r="NBY23" s="405"/>
      <c r="NBZ23" s="405"/>
      <c r="NCA23" s="405"/>
      <c r="NCB23" s="405"/>
      <c r="NCC23" s="405"/>
      <c r="NCD23" s="405"/>
      <c r="NCE23" s="405"/>
      <c r="NCF23" s="405"/>
      <c r="NCG23" s="405"/>
      <c r="NCH23" s="405"/>
      <c r="NCI23" s="405"/>
      <c r="NCJ23" s="405"/>
      <c r="NCK23" s="405"/>
      <c r="NCL23" s="405"/>
      <c r="NCM23" s="405"/>
      <c r="NCN23" s="405"/>
      <c r="NCO23" s="405"/>
      <c r="NCP23" s="405"/>
      <c r="NCQ23" s="405"/>
      <c r="NCR23" s="405"/>
      <c r="NCS23" s="405"/>
      <c r="NCT23" s="405"/>
      <c r="NCU23" s="405"/>
      <c r="NCV23" s="405"/>
      <c r="NCW23" s="405"/>
      <c r="NCX23" s="405"/>
      <c r="NCY23" s="405"/>
      <c r="NCZ23" s="405"/>
      <c r="NDA23" s="405"/>
      <c r="NDB23" s="405"/>
      <c r="NDC23" s="405"/>
      <c r="NDD23" s="405"/>
      <c r="NDE23" s="405"/>
      <c r="NDF23" s="405"/>
      <c r="NDG23" s="405"/>
      <c r="NDH23" s="405"/>
      <c r="NDI23" s="405"/>
      <c r="NDJ23" s="405"/>
      <c r="NDK23" s="405"/>
      <c r="NDL23" s="405"/>
      <c r="NDM23" s="405"/>
      <c r="NDN23" s="405"/>
      <c r="NDO23" s="405"/>
      <c r="NDP23" s="405"/>
      <c r="NDQ23" s="405"/>
      <c r="NDR23" s="405"/>
      <c r="NDS23" s="405"/>
      <c r="NDT23" s="405"/>
      <c r="NDU23" s="405"/>
      <c r="NDV23" s="405"/>
      <c r="NDW23" s="405"/>
      <c r="NDX23" s="405"/>
      <c r="NDY23" s="405"/>
      <c r="NDZ23" s="405"/>
      <c r="NEA23" s="405"/>
      <c r="NEB23" s="405"/>
      <c r="NEC23" s="405"/>
      <c r="NED23" s="405"/>
      <c r="NEE23" s="405"/>
      <c r="NEF23" s="405"/>
      <c r="NEG23" s="405"/>
      <c r="NEH23" s="405"/>
      <c r="NEI23" s="405"/>
      <c r="NEJ23" s="405"/>
      <c r="NEK23" s="405"/>
      <c r="NEL23" s="405"/>
      <c r="NEM23" s="405"/>
      <c r="NEN23" s="405"/>
      <c r="NEO23" s="405"/>
      <c r="NEP23" s="405"/>
      <c r="NEQ23" s="405"/>
      <c r="NER23" s="405"/>
      <c r="NES23" s="405"/>
      <c r="NET23" s="405"/>
      <c r="NEU23" s="405"/>
      <c r="NEV23" s="405"/>
      <c r="NEW23" s="405"/>
      <c r="NEX23" s="405"/>
      <c r="NEY23" s="405"/>
      <c r="NEZ23" s="405"/>
      <c r="NFA23" s="405"/>
      <c r="NFB23" s="405"/>
      <c r="NFC23" s="405"/>
      <c r="NFD23" s="405"/>
      <c r="NFE23" s="405"/>
      <c r="NFF23" s="405"/>
      <c r="NFG23" s="405"/>
      <c r="NFH23" s="405"/>
      <c r="NFI23" s="405"/>
      <c r="NFJ23" s="405"/>
      <c r="NFK23" s="405"/>
      <c r="NFL23" s="405"/>
      <c r="NFM23" s="405"/>
      <c r="NFN23" s="405"/>
      <c r="NFO23" s="405"/>
      <c r="NFP23" s="405"/>
      <c r="NFQ23" s="405"/>
      <c r="NFR23" s="405"/>
      <c r="NFS23" s="405"/>
      <c r="NFT23" s="405"/>
      <c r="NFU23" s="405"/>
      <c r="NFV23" s="405"/>
      <c r="NFW23" s="405"/>
      <c r="NFX23" s="405"/>
      <c r="NFY23" s="405"/>
      <c r="NFZ23" s="405"/>
      <c r="NGA23" s="405"/>
      <c r="NGB23" s="405"/>
      <c r="NGC23" s="405"/>
      <c r="NGD23" s="405"/>
      <c r="NGE23" s="405"/>
      <c r="NGF23" s="405"/>
      <c r="NGG23" s="405"/>
      <c r="NGH23" s="405"/>
      <c r="NGI23" s="405"/>
      <c r="NGJ23" s="405"/>
      <c r="NGK23" s="405"/>
      <c r="NGL23" s="405"/>
      <c r="NGM23" s="405"/>
      <c r="NGN23" s="405"/>
      <c r="NGO23" s="405"/>
      <c r="NGP23" s="405"/>
      <c r="NGQ23" s="405"/>
      <c r="NGR23" s="405"/>
      <c r="NGS23" s="405"/>
      <c r="NGT23" s="405"/>
      <c r="NGU23" s="405"/>
      <c r="NGV23" s="405"/>
      <c r="NGW23" s="405"/>
      <c r="NGX23" s="405"/>
      <c r="NGY23" s="405"/>
      <c r="NGZ23" s="405"/>
      <c r="NHA23" s="405"/>
      <c r="NHB23" s="405"/>
      <c r="NHC23" s="405"/>
      <c r="NHD23" s="405"/>
      <c r="NHE23" s="405"/>
      <c r="NHF23" s="405"/>
      <c r="NHG23" s="405"/>
      <c r="NHH23" s="405"/>
      <c r="NHI23" s="405"/>
      <c r="NHJ23" s="405"/>
      <c r="NHK23" s="405"/>
      <c r="NHL23" s="405"/>
      <c r="NHM23" s="405"/>
      <c r="NHN23" s="405"/>
      <c r="NHO23" s="405"/>
      <c r="NHP23" s="405"/>
      <c r="NHQ23" s="405"/>
      <c r="NHR23" s="405"/>
      <c r="NHS23" s="405"/>
      <c r="NHT23" s="405"/>
      <c r="NHU23" s="405"/>
      <c r="NHV23" s="405"/>
      <c r="NHW23" s="405"/>
      <c r="NHX23" s="405"/>
      <c r="NHY23" s="405"/>
      <c r="NHZ23" s="405"/>
      <c r="NIA23" s="405"/>
      <c r="NIB23" s="405"/>
      <c r="NIC23" s="405"/>
      <c r="NID23" s="405"/>
      <c r="NIE23" s="405"/>
      <c r="NIF23" s="405"/>
      <c r="NIG23" s="405"/>
      <c r="NIH23" s="405"/>
      <c r="NII23" s="405"/>
      <c r="NIJ23" s="405"/>
      <c r="NIK23" s="405"/>
      <c r="NIL23" s="405"/>
      <c r="NIM23" s="405"/>
      <c r="NIN23" s="405"/>
      <c r="NIO23" s="405"/>
      <c r="NIP23" s="405"/>
      <c r="NIQ23" s="405"/>
      <c r="NIR23" s="405"/>
      <c r="NIS23" s="405"/>
      <c r="NIT23" s="405"/>
      <c r="NIU23" s="405"/>
      <c r="NIV23" s="405"/>
      <c r="NIW23" s="405"/>
      <c r="NIX23" s="405"/>
      <c r="NIY23" s="405"/>
      <c r="NIZ23" s="405"/>
      <c r="NJA23" s="405"/>
      <c r="NJB23" s="405"/>
      <c r="NJC23" s="405"/>
      <c r="NJD23" s="405"/>
      <c r="NJE23" s="405"/>
      <c r="NJF23" s="405"/>
      <c r="NJG23" s="405"/>
      <c r="NJH23" s="405"/>
      <c r="NJI23" s="405"/>
      <c r="NJJ23" s="405"/>
      <c r="NJK23" s="405"/>
      <c r="NJL23" s="405"/>
      <c r="NJM23" s="405"/>
      <c r="NJN23" s="405"/>
      <c r="NJO23" s="405"/>
      <c r="NJP23" s="405"/>
      <c r="NJQ23" s="405"/>
      <c r="NJR23" s="405"/>
      <c r="NJS23" s="405"/>
      <c r="NJT23" s="405"/>
      <c r="NJU23" s="405"/>
      <c r="NJV23" s="405"/>
      <c r="NJW23" s="405"/>
      <c r="NJX23" s="405"/>
      <c r="NJY23" s="405"/>
      <c r="NJZ23" s="405"/>
      <c r="NKA23" s="405"/>
      <c r="NKB23" s="405"/>
      <c r="NKC23" s="405"/>
      <c r="NKD23" s="405"/>
      <c r="NKE23" s="405"/>
      <c r="NKF23" s="405"/>
      <c r="NKG23" s="405"/>
      <c r="NKH23" s="405"/>
      <c r="NKI23" s="405"/>
      <c r="NKJ23" s="405"/>
      <c r="NKK23" s="405"/>
      <c r="NKL23" s="405"/>
      <c r="NKM23" s="405"/>
      <c r="NKN23" s="405"/>
      <c r="NKO23" s="405"/>
      <c r="NKP23" s="405"/>
      <c r="NKQ23" s="405"/>
      <c r="NKR23" s="405"/>
      <c r="NKS23" s="405"/>
      <c r="NKT23" s="405"/>
      <c r="NKU23" s="405"/>
      <c r="NKV23" s="405"/>
      <c r="NKW23" s="405"/>
      <c r="NKX23" s="405"/>
      <c r="NKY23" s="405"/>
      <c r="NKZ23" s="405"/>
      <c r="NLA23" s="405"/>
      <c r="NLB23" s="405"/>
      <c r="NLC23" s="405"/>
      <c r="NLD23" s="405"/>
      <c r="NLE23" s="405"/>
      <c r="NLF23" s="405"/>
      <c r="NLG23" s="405"/>
      <c r="NLH23" s="405"/>
      <c r="NLI23" s="405"/>
      <c r="NLJ23" s="405"/>
      <c r="NLK23" s="405"/>
      <c r="NLL23" s="405"/>
      <c r="NLM23" s="405"/>
      <c r="NLN23" s="405"/>
      <c r="NLO23" s="405"/>
      <c r="NLP23" s="405"/>
      <c r="NLQ23" s="405"/>
      <c r="NLR23" s="405"/>
      <c r="NLS23" s="405"/>
      <c r="NLT23" s="405"/>
      <c r="NLU23" s="405"/>
      <c r="NLV23" s="405"/>
      <c r="NLW23" s="405"/>
      <c r="NLX23" s="405"/>
      <c r="NLY23" s="405"/>
      <c r="NLZ23" s="405"/>
      <c r="NMA23" s="405"/>
      <c r="NMB23" s="405"/>
      <c r="NMC23" s="405"/>
      <c r="NMD23" s="405"/>
      <c r="NME23" s="405"/>
      <c r="NMF23" s="405"/>
      <c r="NMG23" s="405"/>
      <c r="NMH23" s="405"/>
      <c r="NMI23" s="405"/>
      <c r="NMJ23" s="405"/>
      <c r="NMK23" s="405"/>
      <c r="NML23" s="405"/>
      <c r="NMM23" s="405"/>
      <c r="NMN23" s="405"/>
      <c r="NMO23" s="405"/>
      <c r="NMP23" s="405"/>
      <c r="NMQ23" s="405"/>
      <c r="NMR23" s="405"/>
      <c r="NMS23" s="405"/>
      <c r="NMT23" s="405"/>
      <c r="NMU23" s="405"/>
      <c r="NMV23" s="405"/>
      <c r="NMW23" s="405"/>
      <c r="NMX23" s="405"/>
      <c r="NMY23" s="405"/>
      <c r="NMZ23" s="405"/>
      <c r="NNA23" s="405"/>
      <c r="NNB23" s="405"/>
      <c r="NNC23" s="405"/>
      <c r="NND23" s="405"/>
      <c r="NNE23" s="405"/>
      <c r="NNF23" s="405"/>
      <c r="NNG23" s="405"/>
      <c r="NNH23" s="405"/>
      <c r="NNI23" s="405"/>
      <c r="NNJ23" s="405"/>
      <c r="NNK23" s="405"/>
      <c r="NNL23" s="405"/>
      <c r="NNM23" s="405"/>
      <c r="NNN23" s="405"/>
      <c r="NNO23" s="405"/>
      <c r="NNP23" s="405"/>
      <c r="NNQ23" s="405"/>
      <c r="NNR23" s="405"/>
      <c r="NNS23" s="405"/>
      <c r="NNT23" s="405"/>
      <c r="NNU23" s="405"/>
      <c r="NNV23" s="405"/>
      <c r="NNW23" s="405"/>
      <c r="NNX23" s="405"/>
      <c r="NNY23" s="405"/>
      <c r="NNZ23" s="405"/>
      <c r="NOA23" s="405"/>
      <c r="NOB23" s="405"/>
      <c r="NOC23" s="405"/>
      <c r="NOD23" s="405"/>
      <c r="NOE23" s="405"/>
      <c r="NOF23" s="405"/>
      <c r="NOG23" s="405"/>
      <c r="NOH23" s="405"/>
      <c r="NOI23" s="405"/>
      <c r="NOJ23" s="405"/>
      <c r="NOK23" s="405"/>
      <c r="NOL23" s="405"/>
      <c r="NOM23" s="405"/>
      <c r="NON23" s="405"/>
      <c r="NOO23" s="405"/>
      <c r="NOP23" s="405"/>
      <c r="NOQ23" s="405"/>
      <c r="NOR23" s="405"/>
      <c r="NOS23" s="405"/>
      <c r="NOT23" s="405"/>
      <c r="NOU23" s="405"/>
      <c r="NOV23" s="405"/>
      <c r="NOW23" s="405"/>
      <c r="NOX23" s="405"/>
      <c r="NOY23" s="405"/>
      <c r="NOZ23" s="405"/>
      <c r="NPA23" s="405"/>
      <c r="NPB23" s="405"/>
      <c r="NPC23" s="405"/>
      <c r="NPD23" s="405"/>
      <c r="NPE23" s="405"/>
      <c r="NPF23" s="405"/>
      <c r="NPG23" s="405"/>
      <c r="NPH23" s="405"/>
      <c r="NPI23" s="405"/>
      <c r="NPJ23" s="405"/>
      <c r="NPK23" s="405"/>
      <c r="NPL23" s="405"/>
      <c r="NPM23" s="405"/>
      <c r="NPN23" s="405"/>
      <c r="NPO23" s="405"/>
      <c r="NPP23" s="405"/>
      <c r="NPQ23" s="405"/>
      <c r="NPR23" s="405"/>
      <c r="NPS23" s="405"/>
      <c r="NPT23" s="405"/>
      <c r="NPU23" s="405"/>
      <c r="NPV23" s="405"/>
      <c r="NPW23" s="405"/>
      <c r="NPX23" s="405"/>
      <c r="NPY23" s="405"/>
      <c r="NPZ23" s="405"/>
      <c r="NQA23" s="405"/>
      <c r="NQB23" s="405"/>
      <c r="NQC23" s="405"/>
      <c r="NQD23" s="405"/>
      <c r="NQE23" s="405"/>
      <c r="NQF23" s="405"/>
      <c r="NQG23" s="405"/>
      <c r="NQH23" s="405"/>
      <c r="NQI23" s="405"/>
      <c r="NQJ23" s="405"/>
      <c r="NQK23" s="405"/>
      <c r="NQL23" s="405"/>
      <c r="NQM23" s="405"/>
      <c r="NQN23" s="405"/>
      <c r="NQO23" s="405"/>
      <c r="NQP23" s="405"/>
      <c r="NQQ23" s="405"/>
      <c r="NQR23" s="405"/>
      <c r="NQS23" s="405"/>
      <c r="NQT23" s="405"/>
      <c r="NQU23" s="405"/>
      <c r="NQV23" s="405"/>
      <c r="NQW23" s="405"/>
      <c r="NQX23" s="405"/>
      <c r="NQY23" s="405"/>
      <c r="NQZ23" s="405"/>
      <c r="NRA23" s="405"/>
      <c r="NRB23" s="405"/>
      <c r="NRC23" s="405"/>
      <c r="NRD23" s="405"/>
      <c r="NRE23" s="405"/>
      <c r="NRF23" s="405"/>
      <c r="NRG23" s="405"/>
      <c r="NRH23" s="405"/>
      <c r="NRI23" s="405"/>
      <c r="NRJ23" s="405"/>
      <c r="NRK23" s="405"/>
      <c r="NRL23" s="405"/>
      <c r="NRM23" s="405"/>
      <c r="NRN23" s="405"/>
      <c r="NRO23" s="405"/>
      <c r="NRP23" s="405"/>
      <c r="NRQ23" s="405"/>
      <c r="NRR23" s="405"/>
      <c r="NRS23" s="405"/>
      <c r="NRT23" s="405"/>
      <c r="NRU23" s="405"/>
      <c r="NRV23" s="405"/>
      <c r="NRW23" s="405"/>
      <c r="NRX23" s="405"/>
      <c r="NRY23" s="405"/>
      <c r="NRZ23" s="405"/>
      <c r="NSA23" s="405"/>
      <c r="NSB23" s="405"/>
      <c r="NSC23" s="405"/>
      <c r="NSD23" s="405"/>
      <c r="NSE23" s="405"/>
      <c r="NSF23" s="405"/>
      <c r="NSG23" s="405"/>
      <c r="NSH23" s="405"/>
      <c r="NSI23" s="405"/>
      <c r="NSJ23" s="405"/>
      <c r="NSK23" s="405"/>
      <c r="NSL23" s="405"/>
      <c r="NSM23" s="405"/>
      <c r="NSN23" s="405"/>
      <c r="NSO23" s="405"/>
      <c r="NSP23" s="405"/>
      <c r="NSQ23" s="405"/>
      <c r="NSR23" s="405"/>
      <c r="NSS23" s="405"/>
      <c r="NST23" s="405"/>
      <c r="NSU23" s="405"/>
      <c r="NSV23" s="405"/>
      <c r="NSW23" s="405"/>
      <c r="NSX23" s="405"/>
      <c r="NSY23" s="405"/>
      <c r="NSZ23" s="405"/>
      <c r="NTA23" s="405"/>
      <c r="NTB23" s="405"/>
      <c r="NTC23" s="405"/>
      <c r="NTD23" s="405"/>
      <c r="NTE23" s="405"/>
      <c r="NTF23" s="405"/>
      <c r="NTG23" s="405"/>
      <c r="NTH23" s="405"/>
      <c r="NTI23" s="405"/>
      <c r="NTJ23" s="405"/>
      <c r="NTK23" s="405"/>
      <c r="NTL23" s="405"/>
      <c r="NTM23" s="405"/>
      <c r="NTN23" s="405"/>
      <c r="NTO23" s="405"/>
      <c r="NTP23" s="405"/>
      <c r="NTQ23" s="405"/>
      <c r="NTR23" s="405"/>
      <c r="NTS23" s="405"/>
      <c r="NTT23" s="405"/>
      <c r="NTU23" s="405"/>
      <c r="NTV23" s="405"/>
      <c r="NTW23" s="405"/>
      <c r="NTX23" s="405"/>
      <c r="NTY23" s="405"/>
      <c r="NTZ23" s="405"/>
      <c r="NUA23" s="405"/>
      <c r="NUB23" s="405"/>
      <c r="NUC23" s="405"/>
      <c r="NUD23" s="405"/>
      <c r="NUE23" s="405"/>
      <c r="NUF23" s="405"/>
      <c r="NUG23" s="405"/>
      <c r="NUH23" s="405"/>
      <c r="NUI23" s="405"/>
      <c r="NUJ23" s="405"/>
      <c r="NUK23" s="405"/>
      <c r="NUL23" s="405"/>
      <c r="NUM23" s="405"/>
      <c r="NUN23" s="405"/>
      <c r="NUO23" s="405"/>
      <c r="NUP23" s="405"/>
      <c r="NUQ23" s="405"/>
      <c r="NUR23" s="405"/>
      <c r="NUS23" s="405"/>
      <c r="NUT23" s="405"/>
      <c r="NUU23" s="405"/>
      <c r="NUV23" s="405"/>
      <c r="NUW23" s="405"/>
      <c r="NUX23" s="405"/>
      <c r="NUY23" s="405"/>
      <c r="NUZ23" s="405"/>
      <c r="NVA23" s="405"/>
      <c r="NVB23" s="405"/>
      <c r="NVC23" s="405"/>
      <c r="NVD23" s="405"/>
      <c r="NVE23" s="405"/>
      <c r="NVF23" s="405"/>
      <c r="NVG23" s="405"/>
      <c r="NVH23" s="405"/>
      <c r="NVI23" s="405"/>
      <c r="NVJ23" s="405"/>
      <c r="NVK23" s="405"/>
      <c r="NVL23" s="405"/>
      <c r="NVM23" s="405"/>
      <c r="NVN23" s="405"/>
      <c r="NVO23" s="405"/>
      <c r="NVP23" s="405"/>
      <c r="NVQ23" s="405"/>
      <c r="NVR23" s="405"/>
      <c r="NVS23" s="405"/>
      <c r="NVT23" s="405"/>
      <c r="NVU23" s="405"/>
      <c r="NVV23" s="405"/>
      <c r="NVW23" s="405"/>
      <c r="NVX23" s="405"/>
      <c r="NVY23" s="405"/>
      <c r="NVZ23" s="405"/>
      <c r="NWA23" s="405"/>
      <c r="NWB23" s="405"/>
      <c r="NWC23" s="405"/>
      <c r="NWD23" s="405"/>
      <c r="NWE23" s="405"/>
      <c r="NWF23" s="405"/>
      <c r="NWG23" s="405"/>
      <c r="NWH23" s="405"/>
      <c r="NWI23" s="405"/>
      <c r="NWJ23" s="405"/>
      <c r="NWK23" s="405"/>
      <c r="NWL23" s="405"/>
      <c r="NWM23" s="405"/>
      <c r="NWN23" s="405"/>
      <c r="NWO23" s="405"/>
      <c r="NWP23" s="405"/>
      <c r="NWQ23" s="405"/>
      <c r="NWR23" s="405"/>
      <c r="NWS23" s="405"/>
      <c r="NWT23" s="405"/>
      <c r="NWU23" s="405"/>
      <c r="NWV23" s="405"/>
      <c r="NWW23" s="405"/>
      <c r="NWX23" s="405"/>
      <c r="NWY23" s="405"/>
      <c r="NWZ23" s="405"/>
      <c r="NXA23" s="405"/>
      <c r="NXB23" s="405"/>
      <c r="NXC23" s="405"/>
      <c r="NXD23" s="405"/>
      <c r="NXE23" s="405"/>
      <c r="NXF23" s="405"/>
      <c r="NXG23" s="405"/>
      <c r="NXH23" s="405"/>
      <c r="NXI23" s="405"/>
      <c r="NXJ23" s="405"/>
      <c r="NXK23" s="405"/>
      <c r="NXL23" s="405"/>
      <c r="NXM23" s="405"/>
      <c r="NXN23" s="405"/>
      <c r="NXO23" s="405"/>
      <c r="NXP23" s="405"/>
      <c r="NXQ23" s="405"/>
      <c r="NXR23" s="405"/>
      <c r="NXS23" s="405"/>
      <c r="NXT23" s="405"/>
      <c r="NXU23" s="405"/>
      <c r="NXV23" s="405"/>
      <c r="NXW23" s="405"/>
      <c r="NXX23" s="405"/>
      <c r="NXY23" s="405"/>
      <c r="NXZ23" s="405"/>
      <c r="NYA23" s="405"/>
      <c r="NYB23" s="405"/>
      <c r="NYC23" s="405"/>
      <c r="NYD23" s="405"/>
      <c r="NYE23" s="405"/>
      <c r="NYF23" s="405"/>
      <c r="NYG23" s="405"/>
      <c r="NYH23" s="405"/>
      <c r="NYI23" s="405"/>
      <c r="NYJ23" s="405"/>
      <c r="NYK23" s="405"/>
      <c r="NYL23" s="405"/>
      <c r="NYM23" s="405"/>
      <c r="NYN23" s="405"/>
      <c r="NYO23" s="405"/>
      <c r="NYP23" s="405"/>
      <c r="NYQ23" s="405"/>
      <c r="NYR23" s="405"/>
      <c r="NYS23" s="405"/>
      <c r="NYT23" s="405"/>
      <c r="NYU23" s="405"/>
      <c r="NYV23" s="405"/>
      <c r="NYW23" s="405"/>
      <c r="NYX23" s="405"/>
      <c r="NYY23" s="405"/>
      <c r="NYZ23" s="405"/>
      <c r="NZA23" s="405"/>
      <c r="NZB23" s="405"/>
      <c r="NZC23" s="405"/>
      <c r="NZD23" s="405"/>
      <c r="NZE23" s="405"/>
      <c r="NZF23" s="405"/>
      <c r="NZG23" s="405"/>
      <c r="NZH23" s="405"/>
      <c r="NZI23" s="405"/>
      <c r="NZJ23" s="405"/>
      <c r="NZK23" s="405"/>
      <c r="NZL23" s="405"/>
      <c r="NZM23" s="405"/>
      <c r="NZN23" s="405"/>
      <c r="NZO23" s="405"/>
      <c r="NZP23" s="405"/>
      <c r="NZQ23" s="405"/>
      <c r="NZR23" s="405"/>
      <c r="NZS23" s="405"/>
      <c r="NZT23" s="405"/>
      <c r="NZU23" s="405"/>
      <c r="NZV23" s="405"/>
      <c r="NZW23" s="405"/>
      <c r="NZX23" s="405"/>
      <c r="NZY23" s="405"/>
      <c r="NZZ23" s="405"/>
      <c r="OAA23" s="405"/>
      <c r="OAB23" s="405"/>
      <c r="OAC23" s="405"/>
      <c r="OAD23" s="405"/>
      <c r="OAE23" s="405"/>
      <c r="OAF23" s="405"/>
      <c r="OAG23" s="405"/>
      <c r="OAH23" s="405"/>
      <c r="OAI23" s="405"/>
      <c r="OAJ23" s="405"/>
      <c r="OAK23" s="405"/>
      <c r="OAL23" s="405"/>
      <c r="OAM23" s="405"/>
      <c r="OAN23" s="405"/>
      <c r="OAO23" s="405"/>
      <c r="OAP23" s="405"/>
      <c r="OAQ23" s="405"/>
      <c r="OAR23" s="405"/>
      <c r="OAS23" s="405"/>
      <c r="OAT23" s="405"/>
      <c r="OAU23" s="405"/>
      <c r="OAV23" s="405"/>
      <c r="OAW23" s="405"/>
      <c r="OAX23" s="405"/>
      <c r="OAY23" s="405"/>
      <c r="OAZ23" s="405"/>
      <c r="OBA23" s="405"/>
      <c r="OBB23" s="405"/>
      <c r="OBC23" s="405"/>
      <c r="OBD23" s="405"/>
      <c r="OBE23" s="405"/>
      <c r="OBF23" s="405"/>
      <c r="OBG23" s="405"/>
      <c r="OBH23" s="405"/>
      <c r="OBI23" s="405"/>
      <c r="OBJ23" s="405"/>
      <c r="OBK23" s="405"/>
      <c r="OBL23" s="405"/>
      <c r="OBM23" s="405"/>
      <c r="OBN23" s="405"/>
      <c r="OBO23" s="405"/>
      <c r="OBP23" s="405"/>
      <c r="OBQ23" s="405"/>
      <c r="OBR23" s="405"/>
      <c r="OBS23" s="405"/>
      <c r="OBT23" s="405"/>
      <c r="OBU23" s="405"/>
      <c r="OBV23" s="405"/>
      <c r="OBW23" s="405"/>
      <c r="OBX23" s="405"/>
      <c r="OBY23" s="405"/>
      <c r="OBZ23" s="405"/>
      <c r="OCA23" s="405"/>
      <c r="OCB23" s="405"/>
      <c r="OCC23" s="405"/>
      <c r="OCD23" s="405"/>
      <c r="OCE23" s="405"/>
      <c r="OCF23" s="405"/>
      <c r="OCG23" s="405"/>
      <c r="OCH23" s="405"/>
      <c r="OCI23" s="405"/>
      <c r="OCJ23" s="405"/>
      <c r="OCK23" s="405"/>
      <c r="OCL23" s="405"/>
      <c r="OCM23" s="405"/>
      <c r="OCN23" s="405"/>
      <c r="OCO23" s="405"/>
      <c r="OCP23" s="405"/>
      <c r="OCQ23" s="405"/>
      <c r="OCR23" s="405"/>
      <c r="OCS23" s="405"/>
      <c r="OCT23" s="405"/>
      <c r="OCU23" s="405"/>
      <c r="OCV23" s="405"/>
      <c r="OCW23" s="405"/>
      <c r="OCX23" s="405"/>
      <c r="OCY23" s="405"/>
      <c r="OCZ23" s="405"/>
      <c r="ODA23" s="405"/>
      <c r="ODB23" s="405"/>
      <c r="ODC23" s="405"/>
      <c r="ODD23" s="405"/>
      <c r="ODE23" s="405"/>
      <c r="ODF23" s="405"/>
      <c r="ODG23" s="405"/>
      <c r="ODH23" s="405"/>
      <c r="ODI23" s="405"/>
      <c r="ODJ23" s="405"/>
      <c r="ODK23" s="405"/>
      <c r="ODL23" s="405"/>
      <c r="ODM23" s="405"/>
      <c r="ODN23" s="405"/>
      <c r="ODO23" s="405"/>
      <c r="ODP23" s="405"/>
      <c r="ODQ23" s="405"/>
      <c r="ODR23" s="405"/>
      <c r="ODS23" s="405"/>
      <c r="ODT23" s="405"/>
      <c r="ODU23" s="405"/>
      <c r="ODV23" s="405"/>
      <c r="ODW23" s="405"/>
      <c r="ODX23" s="405"/>
      <c r="ODY23" s="405"/>
      <c r="ODZ23" s="405"/>
      <c r="OEA23" s="405"/>
      <c r="OEB23" s="405"/>
      <c r="OEC23" s="405"/>
      <c r="OED23" s="405"/>
      <c r="OEE23" s="405"/>
      <c r="OEF23" s="405"/>
      <c r="OEG23" s="405"/>
      <c r="OEH23" s="405"/>
      <c r="OEI23" s="405"/>
      <c r="OEJ23" s="405"/>
      <c r="OEK23" s="405"/>
      <c r="OEL23" s="405"/>
      <c r="OEM23" s="405"/>
      <c r="OEN23" s="405"/>
      <c r="OEO23" s="405"/>
      <c r="OEP23" s="405"/>
      <c r="OEQ23" s="405"/>
      <c r="OER23" s="405"/>
      <c r="OES23" s="405"/>
      <c r="OET23" s="405"/>
      <c r="OEU23" s="405"/>
      <c r="OEV23" s="405"/>
      <c r="OEW23" s="405"/>
      <c r="OEX23" s="405"/>
      <c r="OEY23" s="405"/>
      <c r="OEZ23" s="405"/>
      <c r="OFA23" s="405"/>
      <c r="OFB23" s="405"/>
      <c r="OFC23" s="405"/>
      <c r="OFD23" s="405"/>
      <c r="OFE23" s="405"/>
      <c r="OFF23" s="405"/>
      <c r="OFG23" s="405"/>
      <c r="OFH23" s="405"/>
      <c r="OFI23" s="405"/>
      <c r="OFJ23" s="405"/>
      <c r="OFK23" s="405"/>
      <c r="OFL23" s="405"/>
      <c r="OFM23" s="405"/>
      <c r="OFN23" s="405"/>
      <c r="OFO23" s="405"/>
      <c r="OFP23" s="405"/>
      <c r="OFQ23" s="405"/>
      <c r="OFR23" s="405"/>
      <c r="OFS23" s="405"/>
      <c r="OFT23" s="405"/>
      <c r="OFU23" s="405"/>
      <c r="OFV23" s="405"/>
      <c r="OFW23" s="405"/>
      <c r="OFX23" s="405"/>
      <c r="OFY23" s="405"/>
      <c r="OFZ23" s="405"/>
      <c r="OGA23" s="405"/>
      <c r="OGB23" s="405"/>
      <c r="OGC23" s="405"/>
      <c r="OGD23" s="405"/>
      <c r="OGE23" s="405"/>
      <c r="OGF23" s="405"/>
      <c r="OGG23" s="405"/>
      <c r="OGH23" s="405"/>
      <c r="OGI23" s="405"/>
      <c r="OGJ23" s="405"/>
      <c r="OGK23" s="405"/>
      <c r="OGL23" s="405"/>
      <c r="OGM23" s="405"/>
      <c r="OGN23" s="405"/>
      <c r="OGO23" s="405"/>
      <c r="OGP23" s="405"/>
      <c r="OGQ23" s="405"/>
      <c r="OGR23" s="405"/>
      <c r="OGS23" s="405"/>
      <c r="OGT23" s="405"/>
      <c r="OGU23" s="405"/>
      <c r="OGV23" s="405"/>
      <c r="OGW23" s="405"/>
      <c r="OGX23" s="405"/>
      <c r="OGY23" s="405"/>
      <c r="OGZ23" s="405"/>
      <c r="OHA23" s="405"/>
      <c r="OHB23" s="405"/>
      <c r="OHC23" s="405"/>
      <c r="OHD23" s="405"/>
      <c r="OHE23" s="405"/>
      <c r="OHF23" s="405"/>
      <c r="OHG23" s="405"/>
      <c r="OHH23" s="405"/>
      <c r="OHI23" s="405"/>
      <c r="OHJ23" s="405"/>
      <c r="OHK23" s="405"/>
      <c r="OHL23" s="405"/>
      <c r="OHM23" s="405"/>
      <c r="OHN23" s="405"/>
      <c r="OHO23" s="405"/>
      <c r="OHP23" s="405"/>
      <c r="OHQ23" s="405"/>
      <c r="OHR23" s="405"/>
      <c r="OHS23" s="405"/>
      <c r="OHT23" s="405"/>
      <c r="OHU23" s="405"/>
      <c r="OHV23" s="405"/>
      <c r="OHW23" s="405"/>
      <c r="OHX23" s="405"/>
      <c r="OHY23" s="405"/>
      <c r="OHZ23" s="405"/>
      <c r="OIA23" s="405"/>
      <c r="OIB23" s="405"/>
      <c r="OIC23" s="405"/>
      <c r="OID23" s="405"/>
      <c r="OIE23" s="405"/>
      <c r="OIF23" s="405"/>
      <c r="OIG23" s="405"/>
      <c r="OIH23" s="405"/>
      <c r="OII23" s="405"/>
      <c r="OIJ23" s="405"/>
      <c r="OIK23" s="405"/>
      <c r="OIL23" s="405"/>
      <c r="OIM23" s="405"/>
      <c r="OIN23" s="405"/>
      <c r="OIO23" s="405"/>
      <c r="OIP23" s="405"/>
      <c r="OIQ23" s="405"/>
      <c r="OIR23" s="405"/>
      <c r="OIS23" s="405"/>
      <c r="OIT23" s="405"/>
      <c r="OIU23" s="405"/>
      <c r="OIV23" s="405"/>
      <c r="OIW23" s="405"/>
      <c r="OIX23" s="405"/>
      <c r="OIY23" s="405"/>
      <c r="OIZ23" s="405"/>
      <c r="OJA23" s="405"/>
      <c r="OJB23" s="405"/>
      <c r="OJC23" s="405"/>
      <c r="OJD23" s="405"/>
      <c r="OJE23" s="405"/>
      <c r="OJF23" s="405"/>
      <c r="OJG23" s="405"/>
      <c r="OJH23" s="405"/>
      <c r="OJI23" s="405"/>
      <c r="OJJ23" s="405"/>
      <c r="OJK23" s="405"/>
      <c r="OJL23" s="405"/>
      <c r="OJM23" s="405"/>
      <c r="OJN23" s="405"/>
      <c r="OJO23" s="405"/>
      <c r="OJP23" s="405"/>
      <c r="OJQ23" s="405"/>
      <c r="OJR23" s="405"/>
      <c r="OJS23" s="405"/>
      <c r="OJT23" s="405"/>
      <c r="OJU23" s="405"/>
      <c r="OJV23" s="405"/>
      <c r="OJW23" s="405"/>
      <c r="OJX23" s="405"/>
      <c r="OJY23" s="405"/>
      <c r="OJZ23" s="405"/>
      <c r="OKA23" s="405"/>
      <c r="OKB23" s="405"/>
      <c r="OKC23" s="405"/>
      <c r="OKD23" s="405"/>
      <c r="OKE23" s="405"/>
      <c r="OKF23" s="405"/>
      <c r="OKG23" s="405"/>
      <c r="OKH23" s="405"/>
      <c r="OKI23" s="405"/>
      <c r="OKJ23" s="405"/>
      <c r="OKK23" s="405"/>
      <c r="OKL23" s="405"/>
      <c r="OKM23" s="405"/>
      <c r="OKN23" s="405"/>
      <c r="OKO23" s="405"/>
      <c r="OKP23" s="405"/>
      <c r="OKQ23" s="405"/>
      <c r="OKR23" s="405"/>
      <c r="OKS23" s="405"/>
      <c r="OKT23" s="405"/>
      <c r="OKU23" s="405"/>
      <c r="OKV23" s="405"/>
      <c r="OKW23" s="405"/>
      <c r="OKX23" s="405"/>
      <c r="OKY23" s="405"/>
      <c r="OKZ23" s="405"/>
      <c r="OLA23" s="405"/>
      <c r="OLB23" s="405"/>
      <c r="OLC23" s="405"/>
      <c r="OLD23" s="405"/>
      <c r="OLE23" s="405"/>
      <c r="OLF23" s="405"/>
      <c r="OLG23" s="405"/>
      <c r="OLH23" s="405"/>
      <c r="OLI23" s="405"/>
      <c r="OLJ23" s="405"/>
      <c r="OLK23" s="405"/>
      <c r="OLL23" s="405"/>
      <c r="OLM23" s="405"/>
      <c r="OLN23" s="405"/>
      <c r="OLO23" s="405"/>
      <c r="OLP23" s="405"/>
      <c r="OLQ23" s="405"/>
      <c r="OLR23" s="405"/>
      <c r="OLS23" s="405"/>
      <c r="OLT23" s="405"/>
      <c r="OLU23" s="405"/>
      <c r="OLV23" s="405"/>
      <c r="OLW23" s="405"/>
      <c r="OLX23" s="405"/>
      <c r="OLY23" s="405"/>
      <c r="OLZ23" s="405"/>
      <c r="OMA23" s="405"/>
      <c r="OMB23" s="405"/>
      <c r="OMC23" s="405"/>
      <c r="OMD23" s="405"/>
      <c r="OME23" s="405"/>
      <c r="OMF23" s="405"/>
      <c r="OMG23" s="405"/>
      <c r="OMH23" s="405"/>
      <c r="OMI23" s="405"/>
      <c r="OMJ23" s="405"/>
      <c r="OMK23" s="405"/>
      <c r="OML23" s="405"/>
      <c r="OMM23" s="405"/>
      <c r="OMN23" s="405"/>
      <c r="OMO23" s="405"/>
      <c r="OMP23" s="405"/>
      <c r="OMQ23" s="405"/>
      <c r="OMR23" s="405"/>
      <c r="OMS23" s="405"/>
      <c r="OMT23" s="405"/>
      <c r="OMU23" s="405"/>
      <c r="OMV23" s="405"/>
      <c r="OMW23" s="405"/>
      <c r="OMX23" s="405"/>
      <c r="OMY23" s="405"/>
      <c r="OMZ23" s="405"/>
      <c r="ONA23" s="405"/>
      <c r="ONB23" s="405"/>
      <c r="ONC23" s="405"/>
      <c r="OND23" s="405"/>
      <c r="ONE23" s="405"/>
      <c r="ONF23" s="405"/>
      <c r="ONG23" s="405"/>
      <c r="ONH23" s="405"/>
      <c r="ONI23" s="405"/>
      <c r="ONJ23" s="405"/>
      <c r="ONK23" s="405"/>
      <c r="ONL23" s="405"/>
      <c r="ONM23" s="405"/>
      <c r="ONN23" s="405"/>
      <c r="ONO23" s="405"/>
      <c r="ONP23" s="405"/>
      <c r="ONQ23" s="405"/>
      <c r="ONR23" s="405"/>
      <c r="ONS23" s="405"/>
      <c r="ONT23" s="405"/>
      <c r="ONU23" s="405"/>
      <c r="ONV23" s="405"/>
      <c r="ONW23" s="405"/>
      <c r="ONX23" s="405"/>
      <c r="ONY23" s="405"/>
      <c r="ONZ23" s="405"/>
      <c r="OOA23" s="405"/>
      <c r="OOB23" s="405"/>
      <c r="OOC23" s="405"/>
      <c r="OOD23" s="405"/>
      <c r="OOE23" s="405"/>
      <c r="OOF23" s="405"/>
      <c r="OOG23" s="405"/>
      <c r="OOH23" s="405"/>
      <c r="OOI23" s="405"/>
      <c r="OOJ23" s="405"/>
      <c r="OOK23" s="405"/>
      <c r="OOL23" s="405"/>
      <c r="OOM23" s="405"/>
      <c r="OON23" s="405"/>
      <c r="OOO23" s="405"/>
      <c r="OOP23" s="405"/>
      <c r="OOQ23" s="405"/>
      <c r="OOR23" s="405"/>
      <c r="OOS23" s="405"/>
      <c r="OOT23" s="405"/>
      <c r="OOU23" s="405"/>
      <c r="OOV23" s="405"/>
      <c r="OOW23" s="405"/>
      <c r="OOX23" s="405"/>
      <c r="OOY23" s="405"/>
      <c r="OOZ23" s="405"/>
      <c r="OPA23" s="405"/>
      <c r="OPB23" s="405"/>
      <c r="OPC23" s="405"/>
      <c r="OPD23" s="405"/>
      <c r="OPE23" s="405"/>
      <c r="OPF23" s="405"/>
      <c r="OPG23" s="405"/>
      <c r="OPH23" s="405"/>
      <c r="OPI23" s="405"/>
      <c r="OPJ23" s="405"/>
      <c r="OPK23" s="405"/>
      <c r="OPL23" s="405"/>
      <c r="OPM23" s="405"/>
      <c r="OPN23" s="405"/>
      <c r="OPO23" s="405"/>
      <c r="OPP23" s="405"/>
      <c r="OPQ23" s="405"/>
      <c r="OPR23" s="405"/>
      <c r="OPS23" s="405"/>
      <c r="OPT23" s="405"/>
      <c r="OPU23" s="405"/>
      <c r="OPV23" s="405"/>
      <c r="OPW23" s="405"/>
      <c r="OPX23" s="405"/>
      <c r="OPY23" s="405"/>
      <c r="OPZ23" s="405"/>
      <c r="OQA23" s="405"/>
      <c r="OQB23" s="405"/>
      <c r="OQC23" s="405"/>
      <c r="OQD23" s="405"/>
      <c r="OQE23" s="405"/>
      <c r="OQF23" s="405"/>
      <c r="OQG23" s="405"/>
      <c r="OQH23" s="405"/>
      <c r="OQI23" s="405"/>
      <c r="OQJ23" s="405"/>
      <c r="OQK23" s="405"/>
      <c r="OQL23" s="405"/>
      <c r="OQM23" s="405"/>
      <c r="OQN23" s="405"/>
      <c r="OQO23" s="405"/>
      <c r="OQP23" s="405"/>
      <c r="OQQ23" s="405"/>
      <c r="OQR23" s="405"/>
      <c r="OQS23" s="405"/>
      <c r="OQT23" s="405"/>
      <c r="OQU23" s="405"/>
      <c r="OQV23" s="405"/>
      <c r="OQW23" s="405"/>
      <c r="OQX23" s="405"/>
      <c r="OQY23" s="405"/>
      <c r="OQZ23" s="405"/>
      <c r="ORA23" s="405"/>
      <c r="ORB23" s="405"/>
      <c r="ORC23" s="405"/>
      <c r="ORD23" s="405"/>
      <c r="ORE23" s="405"/>
      <c r="ORF23" s="405"/>
      <c r="ORG23" s="405"/>
      <c r="ORH23" s="405"/>
      <c r="ORI23" s="405"/>
      <c r="ORJ23" s="405"/>
      <c r="ORK23" s="405"/>
      <c r="ORL23" s="405"/>
      <c r="ORM23" s="405"/>
      <c r="ORN23" s="405"/>
      <c r="ORO23" s="405"/>
      <c r="ORP23" s="405"/>
      <c r="ORQ23" s="405"/>
      <c r="ORR23" s="405"/>
      <c r="ORS23" s="405"/>
      <c r="ORT23" s="405"/>
      <c r="ORU23" s="405"/>
      <c r="ORV23" s="405"/>
      <c r="ORW23" s="405"/>
      <c r="ORX23" s="405"/>
      <c r="ORY23" s="405"/>
      <c r="ORZ23" s="405"/>
      <c r="OSA23" s="405"/>
      <c r="OSB23" s="405"/>
      <c r="OSC23" s="405"/>
      <c r="OSD23" s="405"/>
      <c r="OSE23" s="405"/>
      <c r="OSF23" s="405"/>
      <c r="OSG23" s="405"/>
      <c r="OSH23" s="405"/>
      <c r="OSI23" s="405"/>
      <c r="OSJ23" s="405"/>
      <c r="OSK23" s="405"/>
      <c r="OSL23" s="405"/>
      <c r="OSM23" s="405"/>
      <c r="OSN23" s="405"/>
      <c r="OSO23" s="405"/>
      <c r="OSP23" s="405"/>
      <c r="OSQ23" s="405"/>
      <c r="OSR23" s="405"/>
      <c r="OSS23" s="405"/>
      <c r="OST23" s="405"/>
      <c r="OSU23" s="405"/>
      <c r="OSV23" s="405"/>
      <c r="OSW23" s="405"/>
      <c r="OSX23" s="405"/>
      <c r="OSY23" s="405"/>
      <c r="OSZ23" s="405"/>
      <c r="OTA23" s="405"/>
      <c r="OTB23" s="405"/>
      <c r="OTC23" s="405"/>
      <c r="OTD23" s="405"/>
      <c r="OTE23" s="405"/>
      <c r="OTF23" s="405"/>
      <c r="OTG23" s="405"/>
      <c r="OTH23" s="405"/>
      <c r="OTI23" s="405"/>
      <c r="OTJ23" s="405"/>
      <c r="OTK23" s="405"/>
      <c r="OTL23" s="405"/>
      <c r="OTM23" s="405"/>
      <c r="OTN23" s="405"/>
      <c r="OTO23" s="405"/>
      <c r="OTP23" s="405"/>
      <c r="OTQ23" s="405"/>
      <c r="OTR23" s="405"/>
      <c r="OTS23" s="405"/>
      <c r="OTT23" s="405"/>
      <c r="OTU23" s="405"/>
      <c r="OTV23" s="405"/>
      <c r="OTW23" s="405"/>
      <c r="OTX23" s="405"/>
      <c r="OTY23" s="405"/>
      <c r="OTZ23" s="405"/>
      <c r="OUA23" s="405"/>
      <c r="OUB23" s="405"/>
      <c r="OUC23" s="405"/>
      <c r="OUD23" s="405"/>
      <c r="OUE23" s="405"/>
      <c r="OUF23" s="405"/>
      <c r="OUG23" s="405"/>
      <c r="OUH23" s="405"/>
      <c r="OUI23" s="405"/>
      <c r="OUJ23" s="405"/>
      <c r="OUK23" s="405"/>
      <c r="OUL23" s="405"/>
      <c r="OUM23" s="405"/>
      <c r="OUN23" s="405"/>
      <c r="OUO23" s="405"/>
      <c r="OUP23" s="405"/>
      <c r="OUQ23" s="405"/>
      <c r="OUR23" s="405"/>
      <c r="OUS23" s="405"/>
      <c r="OUT23" s="405"/>
      <c r="OUU23" s="405"/>
      <c r="OUV23" s="405"/>
      <c r="OUW23" s="405"/>
      <c r="OUX23" s="405"/>
      <c r="OUY23" s="405"/>
      <c r="OUZ23" s="405"/>
      <c r="OVA23" s="405"/>
      <c r="OVB23" s="405"/>
      <c r="OVC23" s="405"/>
      <c r="OVD23" s="405"/>
      <c r="OVE23" s="405"/>
      <c r="OVF23" s="405"/>
      <c r="OVG23" s="405"/>
      <c r="OVH23" s="405"/>
      <c r="OVI23" s="405"/>
      <c r="OVJ23" s="405"/>
      <c r="OVK23" s="405"/>
      <c r="OVL23" s="405"/>
      <c r="OVM23" s="405"/>
      <c r="OVN23" s="405"/>
      <c r="OVO23" s="405"/>
      <c r="OVP23" s="405"/>
      <c r="OVQ23" s="405"/>
      <c r="OVR23" s="405"/>
      <c r="OVS23" s="405"/>
      <c r="OVT23" s="405"/>
      <c r="OVU23" s="405"/>
      <c r="OVV23" s="405"/>
      <c r="OVW23" s="405"/>
      <c r="OVX23" s="405"/>
      <c r="OVY23" s="405"/>
      <c r="OVZ23" s="405"/>
      <c r="OWA23" s="405"/>
      <c r="OWB23" s="405"/>
      <c r="OWC23" s="405"/>
      <c r="OWD23" s="405"/>
      <c r="OWE23" s="405"/>
      <c r="OWF23" s="405"/>
      <c r="OWG23" s="405"/>
      <c r="OWH23" s="405"/>
      <c r="OWI23" s="405"/>
      <c r="OWJ23" s="405"/>
      <c r="OWK23" s="405"/>
      <c r="OWL23" s="405"/>
      <c r="OWM23" s="405"/>
      <c r="OWN23" s="405"/>
      <c r="OWO23" s="405"/>
      <c r="OWP23" s="405"/>
      <c r="OWQ23" s="405"/>
      <c r="OWR23" s="405"/>
      <c r="OWS23" s="405"/>
      <c r="OWT23" s="405"/>
      <c r="OWU23" s="405"/>
      <c r="OWV23" s="405"/>
      <c r="OWW23" s="405"/>
      <c r="OWX23" s="405"/>
      <c r="OWY23" s="405"/>
      <c r="OWZ23" s="405"/>
      <c r="OXA23" s="405"/>
      <c r="OXB23" s="405"/>
      <c r="OXC23" s="405"/>
      <c r="OXD23" s="405"/>
      <c r="OXE23" s="405"/>
      <c r="OXF23" s="405"/>
      <c r="OXG23" s="405"/>
      <c r="OXH23" s="405"/>
      <c r="OXI23" s="405"/>
      <c r="OXJ23" s="405"/>
      <c r="OXK23" s="405"/>
      <c r="OXL23" s="405"/>
      <c r="OXM23" s="405"/>
      <c r="OXN23" s="405"/>
      <c r="OXO23" s="405"/>
      <c r="OXP23" s="405"/>
      <c r="OXQ23" s="405"/>
      <c r="OXR23" s="405"/>
      <c r="OXS23" s="405"/>
      <c r="OXT23" s="405"/>
      <c r="OXU23" s="405"/>
      <c r="OXV23" s="405"/>
      <c r="OXW23" s="405"/>
      <c r="OXX23" s="405"/>
      <c r="OXY23" s="405"/>
      <c r="OXZ23" s="405"/>
      <c r="OYA23" s="405"/>
      <c r="OYB23" s="405"/>
      <c r="OYC23" s="405"/>
      <c r="OYD23" s="405"/>
      <c r="OYE23" s="405"/>
      <c r="OYF23" s="405"/>
      <c r="OYG23" s="405"/>
      <c r="OYH23" s="405"/>
      <c r="OYI23" s="405"/>
      <c r="OYJ23" s="405"/>
      <c r="OYK23" s="405"/>
      <c r="OYL23" s="405"/>
      <c r="OYM23" s="405"/>
      <c r="OYN23" s="405"/>
      <c r="OYO23" s="405"/>
      <c r="OYP23" s="405"/>
      <c r="OYQ23" s="405"/>
      <c r="OYR23" s="405"/>
      <c r="OYS23" s="405"/>
      <c r="OYT23" s="405"/>
      <c r="OYU23" s="405"/>
      <c r="OYV23" s="405"/>
      <c r="OYW23" s="405"/>
      <c r="OYX23" s="405"/>
      <c r="OYY23" s="405"/>
      <c r="OYZ23" s="405"/>
      <c r="OZA23" s="405"/>
      <c r="OZB23" s="405"/>
      <c r="OZC23" s="405"/>
      <c r="OZD23" s="405"/>
      <c r="OZE23" s="405"/>
      <c r="OZF23" s="405"/>
      <c r="OZG23" s="405"/>
      <c r="OZH23" s="405"/>
      <c r="OZI23" s="405"/>
      <c r="OZJ23" s="405"/>
      <c r="OZK23" s="405"/>
      <c r="OZL23" s="405"/>
      <c r="OZM23" s="405"/>
      <c r="OZN23" s="405"/>
      <c r="OZO23" s="405"/>
      <c r="OZP23" s="405"/>
      <c r="OZQ23" s="405"/>
      <c r="OZR23" s="405"/>
      <c r="OZS23" s="405"/>
      <c r="OZT23" s="405"/>
      <c r="OZU23" s="405"/>
      <c r="OZV23" s="405"/>
      <c r="OZW23" s="405"/>
      <c r="OZX23" s="405"/>
      <c r="OZY23" s="405"/>
      <c r="OZZ23" s="405"/>
      <c r="PAA23" s="405"/>
      <c r="PAB23" s="405"/>
      <c r="PAC23" s="405"/>
      <c r="PAD23" s="405"/>
      <c r="PAE23" s="405"/>
      <c r="PAF23" s="405"/>
      <c r="PAG23" s="405"/>
      <c r="PAH23" s="405"/>
      <c r="PAI23" s="405"/>
      <c r="PAJ23" s="405"/>
      <c r="PAK23" s="405"/>
      <c r="PAL23" s="405"/>
      <c r="PAM23" s="405"/>
      <c r="PAN23" s="405"/>
      <c r="PAO23" s="405"/>
      <c r="PAP23" s="405"/>
      <c r="PAQ23" s="405"/>
      <c r="PAR23" s="405"/>
      <c r="PAS23" s="405"/>
      <c r="PAT23" s="405"/>
      <c r="PAU23" s="405"/>
      <c r="PAV23" s="405"/>
      <c r="PAW23" s="405"/>
      <c r="PAX23" s="405"/>
      <c r="PAY23" s="405"/>
      <c r="PAZ23" s="405"/>
      <c r="PBA23" s="405"/>
      <c r="PBB23" s="405"/>
      <c r="PBC23" s="405"/>
      <c r="PBD23" s="405"/>
      <c r="PBE23" s="405"/>
      <c r="PBF23" s="405"/>
      <c r="PBG23" s="405"/>
      <c r="PBH23" s="405"/>
      <c r="PBI23" s="405"/>
      <c r="PBJ23" s="405"/>
      <c r="PBK23" s="405"/>
      <c r="PBL23" s="405"/>
      <c r="PBM23" s="405"/>
      <c r="PBN23" s="405"/>
      <c r="PBO23" s="405"/>
      <c r="PBP23" s="405"/>
      <c r="PBQ23" s="405"/>
      <c r="PBR23" s="405"/>
      <c r="PBS23" s="405"/>
      <c r="PBT23" s="405"/>
      <c r="PBU23" s="405"/>
      <c r="PBV23" s="405"/>
      <c r="PBW23" s="405"/>
      <c r="PBX23" s="405"/>
      <c r="PBY23" s="405"/>
      <c r="PBZ23" s="405"/>
      <c r="PCA23" s="405"/>
      <c r="PCB23" s="405"/>
      <c r="PCC23" s="405"/>
      <c r="PCD23" s="405"/>
      <c r="PCE23" s="405"/>
      <c r="PCF23" s="405"/>
      <c r="PCG23" s="405"/>
      <c r="PCH23" s="405"/>
      <c r="PCI23" s="405"/>
      <c r="PCJ23" s="405"/>
      <c r="PCK23" s="405"/>
      <c r="PCL23" s="405"/>
      <c r="PCM23" s="405"/>
      <c r="PCN23" s="405"/>
      <c r="PCO23" s="405"/>
      <c r="PCP23" s="405"/>
      <c r="PCQ23" s="405"/>
      <c r="PCR23" s="405"/>
      <c r="PCS23" s="405"/>
      <c r="PCT23" s="405"/>
      <c r="PCU23" s="405"/>
      <c r="PCV23" s="405"/>
      <c r="PCW23" s="405"/>
      <c r="PCX23" s="405"/>
      <c r="PCY23" s="405"/>
      <c r="PCZ23" s="405"/>
      <c r="PDA23" s="405"/>
      <c r="PDB23" s="405"/>
      <c r="PDC23" s="405"/>
      <c r="PDD23" s="405"/>
      <c r="PDE23" s="405"/>
      <c r="PDF23" s="405"/>
      <c r="PDG23" s="405"/>
      <c r="PDH23" s="405"/>
      <c r="PDI23" s="405"/>
      <c r="PDJ23" s="405"/>
      <c r="PDK23" s="405"/>
      <c r="PDL23" s="405"/>
      <c r="PDM23" s="405"/>
      <c r="PDN23" s="405"/>
      <c r="PDO23" s="405"/>
      <c r="PDP23" s="405"/>
      <c r="PDQ23" s="405"/>
      <c r="PDR23" s="405"/>
      <c r="PDS23" s="405"/>
      <c r="PDT23" s="405"/>
      <c r="PDU23" s="405"/>
      <c r="PDV23" s="405"/>
      <c r="PDW23" s="405"/>
      <c r="PDX23" s="405"/>
      <c r="PDY23" s="405"/>
      <c r="PDZ23" s="405"/>
      <c r="PEA23" s="405"/>
      <c r="PEB23" s="405"/>
      <c r="PEC23" s="405"/>
      <c r="PED23" s="405"/>
      <c r="PEE23" s="405"/>
      <c r="PEF23" s="405"/>
      <c r="PEG23" s="405"/>
      <c r="PEH23" s="405"/>
      <c r="PEI23" s="405"/>
      <c r="PEJ23" s="405"/>
      <c r="PEK23" s="405"/>
      <c r="PEL23" s="405"/>
      <c r="PEM23" s="405"/>
      <c r="PEN23" s="405"/>
      <c r="PEO23" s="405"/>
      <c r="PEP23" s="405"/>
      <c r="PEQ23" s="405"/>
      <c r="PER23" s="405"/>
      <c r="PES23" s="405"/>
      <c r="PET23" s="405"/>
      <c r="PEU23" s="405"/>
      <c r="PEV23" s="405"/>
      <c r="PEW23" s="405"/>
      <c r="PEX23" s="405"/>
      <c r="PEY23" s="405"/>
      <c r="PEZ23" s="405"/>
      <c r="PFA23" s="405"/>
      <c r="PFB23" s="405"/>
      <c r="PFC23" s="405"/>
      <c r="PFD23" s="405"/>
      <c r="PFE23" s="405"/>
      <c r="PFF23" s="405"/>
      <c r="PFG23" s="405"/>
      <c r="PFH23" s="405"/>
      <c r="PFI23" s="405"/>
      <c r="PFJ23" s="405"/>
      <c r="PFK23" s="405"/>
      <c r="PFL23" s="405"/>
      <c r="PFM23" s="405"/>
      <c r="PFN23" s="405"/>
      <c r="PFO23" s="405"/>
      <c r="PFP23" s="405"/>
      <c r="PFQ23" s="405"/>
      <c r="PFR23" s="405"/>
      <c r="PFS23" s="405"/>
      <c r="PFT23" s="405"/>
      <c r="PFU23" s="405"/>
      <c r="PFV23" s="405"/>
      <c r="PFW23" s="405"/>
      <c r="PFX23" s="405"/>
      <c r="PFY23" s="405"/>
      <c r="PFZ23" s="405"/>
      <c r="PGA23" s="405"/>
      <c r="PGB23" s="405"/>
      <c r="PGC23" s="405"/>
      <c r="PGD23" s="405"/>
      <c r="PGE23" s="405"/>
      <c r="PGF23" s="405"/>
      <c r="PGG23" s="405"/>
      <c r="PGH23" s="405"/>
      <c r="PGI23" s="405"/>
      <c r="PGJ23" s="405"/>
      <c r="PGK23" s="405"/>
      <c r="PGL23" s="405"/>
      <c r="PGM23" s="405"/>
      <c r="PGN23" s="405"/>
      <c r="PGO23" s="405"/>
      <c r="PGP23" s="405"/>
      <c r="PGQ23" s="405"/>
      <c r="PGR23" s="405"/>
      <c r="PGS23" s="405"/>
      <c r="PGT23" s="405"/>
      <c r="PGU23" s="405"/>
      <c r="PGV23" s="405"/>
      <c r="PGW23" s="405"/>
      <c r="PGX23" s="405"/>
      <c r="PGY23" s="405"/>
      <c r="PGZ23" s="405"/>
      <c r="PHA23" s="405"/>
      <c r="PHB23" s="405"/>
      <c r="PHC23" s="405"/>
      <c r="PHD23" s="405"/>
      <c r="PHE23" s="405"/>
      <c r="PHF23" s="405"/>
      <c r="PHG23" s="405"/>
      <c r="PHH23" s="405"/>
      <c r="PHI23" s="405"/>
      <c r="PHJ23" s="405"/>
      <c r="PHK23" s="405"/>
      <c r="PHL23" s="405"/>
      <c r="PHM23" s="405"/>
      <c r="PHN23" s="405"/>
      <c r="PHO23" s="405"/>
      <c r="PHP23" s="405"/>
      <c r="PHQ23" s="405"/>
      <c r="PHR23" s="405"/>
      <c r="PHS23" s="405"/>
      <c r="PHT23" s="405"/>
      <c r="PHU23" s="405"/>
      <c r="PHV23" s="405"/>
      <c r="PHW23" s="405"/>
      <c r="PHX23" s="405"/>
      <c r="PHY23" s="405"/>
      <c r="PHZ23" s="405"/>
      <c r="PIA23" s="405"/>
      <c r="PIB23" s="405"/>
      <c r="PIC23" s="405"/>
      <c r="PID23" s="405"/>
      <c r="PIE23" s="405"/>
      <c r="PIF23" s="405"/>
      <c r="PIG23" s="405"/>
      <c r="PIH23" s="405"/>
      <c r="PII23" s="405"/>
      <c r="PIJ23" s="405"/>
      <c r="PIK23" s="405"/>
      <c r="PIL23" s="405"/>
      <c r="PIM23" s="405"/>
      <c r="PIN23" s="405"/>
      <c r="PIO23" s="405"/>
      <c r="PIP23" s="405"/>
      <c r="PIQ23" s="405"/>
      <c r="PIR23" s="405"/>
      <c r="PIS23" s="405"/>
      <c r="PIT23" s="405"/>
      <c r="PIU23" s="405"/>
      <c r="PIV23" s="405"/>
      <c r="PIW23" s="405"/>
      <c r="PIX23" s="405"/>
      <c r="PIY23" s="405"/>
      <c r="PIZ23" s="405"/>
      <c r="PJA23" s="405"/>
      <c r="PJB23" s="405"/>
      <c r="PJC23" s="405"/>
      <c r="PJD23" s="405"/>
      <c r="PJE23" s="405"/>
      <c r="PJF23" s="405"/>
      <c r="PJG23" s="405"/>
      <c r="PJH23" s="405"/>
      <c r="PJI23" s="405"/>
      <c r="PJJ23" s="405"/>
      <c r="PJK23" s="405"/>
      <c r="PJL23" s="405"/>
      <c r="PJM23" s="405"/>
      <c r="PJN23" s="405"/>
      <c r="PJO23" s="405"/>
      <c r="PJP23" s="405"/>
      <c r="PJQ23" s="405"/>
      <c r="PJR23" s="405"/>
      <c r="PJS23" s="405"/>
      <c r="PJT23" s="405"/>
      <c r="PJU23" s="405"/>
      <c r="PJV23" s="405"/>
      <c r="PJW23" s="405"/>
      <c r="PJX23" s="405"/>
      <c r="PJY23" s="405"/>
      <c r="PJZ23" s="405"/>
      <c r="PKA23" s="405"/>
      <c r="PKB23" s="405"/>
      <c r="PKC23" s="405"/>
      <c r="PKD23" s="405"/>
      <c r="PKE23" s="405"/>
      <c r="PKF23" s="405"/>
      <c r="PKG23" s="405"/>
      <c r="PKH23" s="405"/>
      <c r="PKI23" s="405"/>
      <c r="PKJ23" s="405"/>
      <c r="PKK23" s="405"/>
      <c r="PKL23" s="405"/>
      <c r="PKM23" s="405"/>
      <c r="PKN23" s="405"/>
      <c r="PKO23" s="405"/>
      <c r="PKP23" s="405"/>
      <c r="PKQ23" s="405"/>
      <c r="PKR23" s="405"/>
      <c r="PKS23" s="405"/>
      <c r="PKT23" s="405"/>
      <c r="PKU23" s="405"/>
      <c r="PKV23" s="405"/>
      <c r="PKW23" s="405"/>
      <c r="PKX23" s="405"/>
      <c r="PKY23" s="405"/>
      <c r="PKZ23" s="405"/>
      <c r="PLA23" s="405"/>
      <c r="PLB23" s="405"/>
      <c r="PLC23" s="405"/>
      <c r="PLD23" s="405"/>
      <c r="PLE23" s="405"/>
      <c r="PLF23" s="405"/>
      <c r="PLG23" s="405"/>
      <c r="PLH23" s="405"/>
      <c r="PLI23" s="405"/>
      <c r="PLJ23" s="405"/>
      <c r="PLK23" s="405"/>
      <c r="PLL23" s="405"/>
      <c r="PLM23" s="405"/>
      <c r="PLN23" s="405"/>
      <c r="PLO23" s="405"/>
      <c r="PLP23" s="405"/>
      <c r="PLQ23" s="405"/>
      <c r="PLR23" s="405"/>
      <c r="PLS23" s="405"/>
      <c r="PLT23" s="405"/>
      <c r="PLU23" s="405"/>
      <c r="PLV23" s="405"/>
      <c r="PLW23" s="405"/>
      <c r="PLX23" s="405"/>
      <c r="PLY23" s="405"/>
      <c r="PLZ23" s="405"/>
      <c r="PMA23" s="405"/>
      <c r="PMB23" s="405"/>
      <c r="PMC23" s="405"/>
      <c r="PMD23" s="405"/>
      <c r="PME23" s="405"/>
      <c r="PMF23" s="405"/>
      <c r="PMG23" s="405"/>
      <c r="PMH23" s="405"/>
      <c r="PMI23" s="405"/>
      <c r="PMJ23" s="405"/>
      <c r="PMK23" s="405"/>
      <c r="PML23" s="405"/>
      <c r="PMM23" s="405"/>
      <c r="PMN23" s="405"/>
      <c r="PMO23" s="405"/>
      <c r="PMP23" s="405"/>
      <c r="PMQ23" s="405"/>
      <c r="PMR23" s="405"/>
      <c r="PMS23" s="405"/>
      <c r="PMT23" s="405"/>
      <c r="PMU23" s="405"/>
      <c r="PMV23" s="405"/>
      <c r="PMW23" s="405"/>
      <c r="PMX23" s="405"/>
      <c r="PMY23" s="405"/>
      <c r="PMZ23" s="405"/>
      <c r="PNA23" s="405"/>
      <c r="PNB23" s="405"/>
      <c r="PNC23" s="405"/>
      <c r="PND23" s="405"/>
      <c r="PNE23" s="405"/>
      <c r="PNF23" s="405"/>
      <c r="PNG23" s="405"/>
      <c r="PNH23" s="405"/>
      <c r="PNI23" s="405"/>
      <c r="PNJ23" s="405"/>
      <c r="PNK23" s="405"/>
      <c r="PNL23" s="405"/>
      <c r="PNM23" s="405"/>
      <c r="PNN23" s="405"/>
      <c r="PNO23" s="405"/>
      <c r="PNP23" s="405"/>
      <c r="PNQ23" s="405"/>
      <c r="PNR23" s="405"/>
      <c r="PNS23" s="405"/>
      <c r="PNT23" s="405"/>
      <c r="PNU23" s="405"/>
      <c r="PNV23" s="405"/>
      <c r="PNW23" s="405"/>
      <c r="PNX23" s="405"/>
      <c r="PNY23" s="405"/>
      <c r="PNZ23" s="405"/>
      <c r="POA23" s="405"/>
      <c r="POB23" s="405"/>
      <c r="POC23" s="405"/>
      <c r="POD23" s="405"/>
      <c r="POE23" s="405"/>
      <c r="POF23" s="405"/>
      <c r="POG23" s="405"/>
      <c r="POH23" s="405"/>
      <c r="POI23" s="405"/>
      <c r="POJ23" s="405"/>
      <c r="POK23" s="405"/>
      <c r="POL23" s="405"/>
      <c r="POM23" s="405"/>
      <c r="PON23" s="405"/>
      <c r="POO23" s="405"/>
      <c r="POP23" s="405"/>
      <c r="POQ23" s="405"/>
      <c r="POR23" s="405"/>
      <c r="POS23" s="405"/>
      <c r="POT23" s="405"/>
      <c r="POU23" s="405"/>
      <c r="POV23" s="405"/>
      <c r="POW23" s="405"/>
      <c r="POX23" s="405"/>
      <c r="POY23" s="405"/>
      <c r="POZ23" s="405"/>
      <c r="PPA23" s="405"/>
      <c r="PPB23" s="405"/>
      <c r="PPC23" s="405"/>
      <c r="PPD23" s="405"/>
      <c r="PPE23" s="405"/>
      <c r="PPF23" s="405"/>
      <c r="PPG23" s="405"/>
      <c r="PPH23" s="405"/>
      <c r="PPI23" s="405"/>
      <c r="PPJ23" s="405"/>
      <c r="PPK23" s="405"/>
      <c r="PPL23" s="405"/>
      <c r="PPM23" s="405"/>
      <c r="PPN23" s="405"/>
      <c r="PPO23" s="405"/>
      <c r="PPP23" s="405"/>
      <c r="PPQ23" s="405"/>
      <c r="PPR23" s="405"/>
      <c r="PPS23" s="405"/>
      <c r="PPT23" s="405"/>
      <c r="PPU23" s="405"/>
      <c r="PPV23" s="405"/>
      <c r="PPW23" s="405"/>
      <c r="PPX23" s="405"/>
      <c r="PPY23" s="405"/>
      <c r="PPZ23" s="405"/>
      <c r="PQA23" s="405"/>
      <c r="PQB23" s="405"/>
      <c r="PQC23" s="405"/>
      <c r="PQD23" s="405"/>
      <c r="PQE23" s="405"/>
      <c r="PQF23" s="405"/>
      <c r="PQG23" s="405"/>
      <c r="PQH23" s="405"/>
      <c r="PQI23" s="405"/>
      <c r="PQJ23" s="405"/>
      <c r="PQK23" s="405"/>
      <c r="PQL23" s="405"/>
      <c r="PQM23" s="405"/>
      <c r="PQN23" s="405"/>
      <c r="PQO23" s="405"/>
      <c r="PQP23" s="405"/>
      <c r="PQQ23" s="405"/>
      <c r="PQR23" s="405"/>
      <c r="PQS23" s="405"/>
      <c r="PQT23" s="405"/>
      <c r="PQU23" s="405"/>
      <c r="PQV23" s="405"/>
      <c r="PQW23" s="405"/>
      <c r="PQX23" s="405"/>
      <c r="PQY23" s="405"/>
      <c r="PQZ23" s="405"/>
      <c r="PRA23" s="405"/>
      <c r="PRB23" s="405"/>
      <c r="PRC23" s="405"/>
      <c r="PRD23" s="405"/>
      <c r="PRE23" s="405"/>
      <c r="PRF23" s="405"/>
      <c r="PRG23" s="405"/>
      <c r="PRH23" s="405"/>
      <c r="PRI23" s="405"/>
      <c r="PRJ23" s="405"/>
      <c r="PRK23" s="405"/>
      <c r="PRL23" s="405"/>
      <c r="PRM23" s="405"/>
      <c r="PRN23" s="405"/>
      <c r="PRO23" s="405"/>
      <c r="PRP23" s="405"/>
      <c r="PRQ23" s="405"/>
      <c r="PRR23" s="405"/>
      <c r="PRS23" s="405"/>
      <c r="PRT23" s="405"/>
      <c r="PRU23" s="405"/>
      <c r="PRV23" s="405"/>
      <c r="PRW23" s="405"/>
      <c r="PRX23" s="405"/>
      <c r="PRY23" s="405"/>
      <c r="PRZ23" s="405"/>
      <c r="PSA23" s="405"/>
      <c r="PSB23" s="405"/>
      <c r="PSC23" s="405"/>
      <c r="PSD23" s="405"/>
      <c r="PSE23" s="405"/>
      <c r="PSF23" s="405"/>
      <c r="PSG23" s="405"/>
      <c r="PSH23" s="405"/>
      <c r="PSI23" s="405"/>
      <c r="PSJ23" s="405"/>
      <c r="PSK23" s="405"/>
      <c r="PSL23" s="405"/>
      <c r="PSM23" s="405"/>
      <c r="PSN23" s="405"/>
      <c r="PSO23" s="405"/>
      <c r="PSP23" s="405"/>
      <c r="PSQ23" s="405"/>
      <c r="PSR23" s="405"/>
      <c r="PSS23" s="405"/>
      <c r="PST23" s="405"/>
      <c r="PSU23" s="405"/>
      <c r="PSV23" s="405"/>
      <c r="PSW23" s="405"/>
      <c r="PSX23" s="405"/>
      <c r="PSY23" s="405"/>
      <c r="PSZ23" s="405"/>
      <c r="PTA23" s="405"/>
      <c r="PTB23" s="405"/>
      <c r="PTC23" s="405"/>
      <c r="PTD23" s="405"/>
      <c r="PTE23" s="405"/>
      <c r="PTF23" s="405"/>
      <c r="PTG23" s="405"/>
      <c r="PTH23" s="405"/>
      <c r="PTI23" s="405"/>
      <c r="PTJ23" s="405"/>
      <c r="PTK23" s="405"/>
      <c r="PTL23" s="405"/>
      <c r="PTM23" s="405"/>
      <c r="PTN23" s="405"/>
      <c r="PTO23" s="405"/>
      <c r="PTP23" s="405"/>
      <c r="PTQ23" s="405"/>
      <c r="PTR23" s="405"/>
      <c r="PTS23" s="405"/>
      <c r="PTT23" s="405"/>
      <c r="PTU23" s="405"/>
      <c r="PTV23" s="405"/>
      <c r="PTW23" s="405"/>
      <c r="PTX23" s="405"/>
      <c r="PTY23" s="405"/>
      <c r="PTZ23" s="405"/>
      <c r="PUA23" s="405"/>
      <c r="PUB23" s="405"/>
      <c r="PUC23" s="405"/>
      <c r="PUD23" s="405"/>
      <c r="PUE23" s="405"/>
      <c r="PUF23" s="405"/>
      <c r="PUG23" s="405"/>
      <c r="PUH23" s="405"/>
      <c r="PUI23" s="405"/>
      <c r="PUJ23" s="405"/>
      <c r="PUK23" s="405"/>
      <c r="PUL23" s="405"/>
      <c r="PUM23" s="405"/>
      <c r="PUN23" s="405"/>
      <c r="PUO23" s="405"/>
      <c r="PUP23" s="405"/>
      <c r="PUQ23" s="405"/>
      <c r="PUR23" s="405"/>
      <c r="PUS23" s="405"/>
      <c r="PUT23" s="405"/>
      <c r="PUU23" s="405"/>
      <c r="PUV23" s="405"/>
      <c r="PUW23" s="405"/>
      <c r="PUX23" s="405"/>
      <c r="PUY23" s="405"/>
      <c r="PUZ23" s="405"/>
      <c r="PVA23" s="405"/>
      <c r="PVB23" s="405"/>
      <c r="PVC23" s="405"/>
      <c r="PVD23" s="405"/>
      <c r="PVE23" s="405"/>
      <c r="PVF23" s="405"/>
      <c r="PVG23" s="405"/>
      <c r="PVH23" s="405"/>
      <c r="PVI23" s="405"/>
      <c r="PVJ23" s="405"/>
      <c r="PVK23" s="405"/>
      <c r="PVL23" s="405"/>
      <c r="PVM23" s="405"/>
      <c r="PVN23" s="405"/>
      <c r="PVO23" s="405"/>
      <c r="PVP23" s="405"/>
      <c r="PVQ23" s="405"/>
      <c r="PVR23" s="405"/>
      <c r="PVS23" s="405"/>
      <c r="PVT23" s="405"/>
      <c r="PVU23" s="405"/>
      <c r="PVV23" s="405"/>
      <c r="PVW23" s="405"/>
      <c r="PVX23" s="405"/>
      <c r="PVY23" s="405"/>
      <c r="PVZ23" s="405"/>
      <c r="PWA23" s="405"/>
      <c r="PWB23" s="405"/>
      <c r="PWC23" s="405"/>
      <c r="PWD23" s="405"/>
      <c r="PWE23" s="405"/>
      <c r="PWF23" s="405"/>
      <c r="PWG23" s="405"/>
      <c r="PWH23" s="405"/>
      <c r="PWI23" s="405"/>
      <c r="PWJ23" s="405"/>
      <c r="PWK23" s="405"/>
      <c r="PWL23" s="405"/>
      <c r="PWM23" s="405"/>
      <c r="PWN23" s="405"/>
      <c r="PWO23" s="405"/>
      <c r="PWP23" s="405"/>
      <c r="PWQ23" s="405"/>
      <c r="PWR23" s="405"/>
      <c r="PWS23" s="405"/>
      <c r="PWT23" s="405"/>
      <c r="PWU23" s="405"/>
      <c r="PWV23" s="405"/>
      <c r="PWW23" s="405"/>
      <c r="PWX23" s="405"/>
      <c r="PWY23" s="405"/>
      <c r="PWZ23" s="405"/>
      <c r="PXA23" s="405"/>
      <c r="PXB23" s="405"/>
      <c r="PXC23" s="405"/>
      <c r="PXD23" s="405"/>
      <c r="PXE23" s="405"/>
      <c r="PXF23" s="405"/>
      <c r="PXG23" s="405"/>
      <c r="PXH23" s="405"/>
      <c r="PXI23" s="405"/>
      <c r="PXJ23" s="405"/>
      <c r="PXK23" s="405"/>
      <c r="PXL23" s="405"/>
      <c r="PXM23" s="405"/>
      <c r="PXN23" s="405"/>
      <c r="PXO23" s="405"/>
      <c r="PXP23" s="405"/>
      <c r="PXQ23" s="405"/>
      <c r="PXR23" s="405"/>
      <c r="PXS23" s="405"/>
      <c r="PXT23" s="405"/>
      <c r="PXU23" s="405"/>
      <c r="PXV23" s="405"/>
      <c r="PXW23" s="405"/>
      <c r="PXX23" s="405"/>
      <c r="PXY23" s="405"/>
      <c r="PXZ23" s="405"/>
      <c r="PYA23" s="405"/>
      <c r="PYB23" s="405"/>
      <c r="PYC23" s="405"/>
      <c r="PYD23" s="405"/>
      <c r="PYE23" s="405"/>
      <c r="PYF23" s="405"/>
      <c r="PYG23" s="405"/>
      <c r="PYH23" s="405"/>
      <c r="PYI23" s="405"/>
      <c r="PYJ23" s="405"/>
      <c r="PYK23" s="405"/>
      <c r="PYL23" s="405"/>
      <c r="PYM23" s="405"/>
      <c r="PYN23" s="405"/>
      <c r="PYO23" s="405"/>
      <c r="PYP23" s="405"/>
      <c r="PYQ23" s="405"/>
      <c r="PYR23" s="405"/>
      <c r="PYS23" s="405"/>
      <c r="PYT23" s="405"/>
      <c r="PYU23" s="405"/>
      <c r="PYV23" s="405"/>
      <c r="PYW23" s="405"/>
      <c r="PYX23" s="405"/>
      <c r="PYY23" s="405"/>
      <c r="PYZ23" s="405"/>
      <c r="PZA23" s="405"/>
      <c r="PZB23" s="405"/>
      <c r="PZC23" s="405"/>
      <c r="PZD23" s="405"/>
      <c r="PZE23" s="405"/>
      <c r="PZF23" s="405"/>
      <c r="PZG23" s="405"/>
      <c r="PZH23" s="405"/>
      <c r="PZI23" s="405"/>
      <c r="PZJ23" s="405"/>
      <c r="PZK23" s="405"/>
      <c r="PZL23" s="405"/>
      <c r="PZM23" s="405"/>
      <c r="PZN23" s="405"/>
      <c r="PZO23" s="405"/>
      <c r="PZP23" s="405"/>
      <c r="PZQ23" s="405"/>
      <c r="PZR23" s="405"/>
      <c r="PZS23" s="405"/>
      <c r="PZT23" s="405"/>
      <c r="PZU23" s="405"/>
      <c r="PZV23" s="405"/>
      <c r="PZW23" s="405"/>
      <c r="PZX23" s="405"/>
      <c r="PZY23" s="405"/>
      <c r="PZZ23" s="405"/>
      <c r="QAA23" s="405"/>
      <c r="QAB23" s="405"/>
      <c r="QAC23" s="405"/>
      <c r="QAD23" s="405"/>
      <c r="QAE23" s="405"/>
      <c r="QAF23" s="405"/>
      <c r="QAG23" s="405"/>
      <c r="QAH23" s="405"/>
      <c r="QAI23" s="405"/>
      <c r="QAJ23" s="405"/>
      <c r="QAK23" s="405"/>
      <c r="QAL23" s="405"/>
      <c r="QAM23" s="405"/>
      <c r="QAN23" s="405"/>
      <c r="QAO23" s="405"/>
      <c r="QAP23" s="405"/>
      <c r="QAQ23" s="405"/>
      <c r="QAR23" s="405"/>
      <c r="QAS23" s="405"/>
      <c r="QAT23" s="405"/>
      <c r="QAU23" s="405"/>
      <c r="QAV23" s="405"/>
      <c r="QAW23" s="405"/>
      <c r="QAX23" s="405"/>
      <c r="QAY23" s="405"/>
      <c r="QAZ23" s="405"/>
      <c r="QBA23" s="405"/>
      <c r="QBB23" s="405"/>
      <c r="QBC23" s="405"/>
      <c r="QBD23" s="405"/>
      <c r="QBE23" s="405"/>
      <c r="QBF23" s="405"/>
      <c r="QBG23" s="405"/>
      <c r="QBH23" s="405"/>
      <c r="QBI23" s="405"/>
      <c r="QBJ23" s="405"/>
      <c r="QBK23" s="405"/>
      <c r="QBL23" s="405"/>
      <c r="QBM23" s="405"/>
      <c r="QBN23" s="405"/>
      <c r="QBO23" s="405"/>
      <c r="QBP23" s="405"/>
      <c r="QBQ23" s="405"/>
      <c r="QBR23" s="405"/>
      <c r="QBS23" s="405"/>
      <c r="QBT23" s="405"/>
      <c r="QBU23" s="405"/>
      <c r="QBV23" s="405"/>
      <c r="QBW23" s="405"/>
      <c r="QBX23" s="405"/>
      <c r="QBY23" s="405"/>
      <c r="QBZ23" s="405"/>
      <c r="QCA23" s="405"/>
      <c r="QCB23" s="405"/>
      <c r="QCC23" s="405"/>
      <c r="QCD23" s="405"/>
      <c r="QCE23" s="405"/>
      <c r="QCF23" s="405"/>
      <c r="QCG23" s="405"/>
      <c r="QCH23" s="405"/>
      <c r="QCI23" s="405"/>
      <c r="QCJ23" s="405"/>
      <c r="QCK23" s="405"/>
      <c r="QCL23" s="405"/>
      <c r="QCM23" s="405"/>
      <c r="QCN23" s="405"/>
      <c r="QCO23" s="405"/>
      <c r="QCP23" s="405"/>
      <c r="QCQ23" s="405"/>
      <c r="QCR23" s="405"/>
      <c r="QCS23" s="405"/>
      <c r="QCT23" s="405"/>
      <c r="QCU23" s="405"/>
      <c r="QCV23" s="405"/>
      <c r="QCW23" s="405"/>
      <c r="QCX23" s="405"/>
      <c r="QCY23" s="405"/>
      <c r="QCZ23" s="405"/>
      <c r="QDA23" s="405"/>
      <c r="QDB23" s="405"/>
      <c r="QDC23" s="405"/>
      <c r="QDD23" s="405"/>
      <c r="QDE23" s="405"/>
      <c r="QDF23" s="405"/>
      <c r="QDG23" s="405"/>
      <c r="QDH23" s="405"/>
      <c r="QDI23" s="405"/>
      <c r="QDJ23" s="405"/>
      <c r="QDK23" s="405"/>
      <c r="QDL23" s="405"/>
      <c r="QDM23" s="405"/>
      <c r="QDN23" s="405"/>
      <c r="QDO23" s="405"/>
      <c r="QDP23" s="405"/>
      <c r="QDQ23" s="405"/>
      <c r="QDR23" s="405"/>
      <c r="QDS23" s="405"/>
      <c r="QDT23" s="405"/>
      <c r="QDU23" s="405"/>
      <c r="QDV23" s="405"/>
      <c r="QDW23" s="405"/>
      <c r="QDX23" s="405"/>
      <c r="QDY23" s="405"/>
      <c r="QDZ23" s="405"/>
      <c r="QEA23" s="405"/>
      <c r="QEB23" s="405"/>
      <c r="QEC23" s="405"/>
      <c r="QED23" s="405"/>
      <c r="QEE23" s="405"/>
      <c r="QEF23" s="405"/>
      <c r="QEG23" s="405"/>
      <c r="QEH23" s="405"/>
      <c r="QEI23" s="405"/>
      <c r="QEJ23" s="405"/>
      <c r="QEK23" s="405"/>
      <c r="QEL23" s="405"/>
      <c r="QEM23" s="405"/>
      <c r="QEN23" s="405"/>
      <c r="QEO23" s="405"/>
      <c r="QEP23" s="405"/>
      <c r="QEQ23" s="405"/>
      <c r="QER23" s="405"/>
      <c r="QES23" s="405"/>
      <c r="QET23" s="405"/>
      <c r="QEU23" s="405"/>
      <c r="QEV23" s="405"/>
      <c r="QEW23" s="405"/>
      <c r="QEX23" s="405"/>
      <c r="QEY23" s="405"/>
      <c r="QEZ23" s="405"/>
      <c r="QFA23" s="405"/>
      <c r="QFB23" s="405"/>
      <c r="QFC23" s="405"/>
      <c r="QFD23" s="405"/>
      <c r="QFE23" s="405"/>
      <c r="QFF23" s="405"/>
      <c r="QFG23" s="405"/>
      <c r="QFH23" s="405"/>
      <c r="QFI23" s="405"/>
      <c r="QFJ23" s="405"/>
      <c r="QFK23" s="405"/>
      <c r="QFL23" s="405"/>
      <c r="QFM23" s="405"/>
      <c r="QFN23" s="405"/>
      <c r="QFO23" s="405"/>
      <c r="QFP23" s="405"/>
      <c r="QFQ23" s="405"/>
      <c r="QFR23" s="405"/>
      <c r="QFS23" s="405"/>
      <c r="QFT23" s="405"/>
      <c r="QFU23" s="405"/>
      <c r="QFV23" s="405"/>
      <c r="QFW23" s="405"/>
      <c r="QFX23" s="405"/>
      <c r="QFY23" s="405"/>
      <c r="QFZ23" s="405"/>
      <c r="QGA23" s="405"/>
      <c r="QGB23" s="405"/>
      <c r="QGC23" s="405"/>
      <c r="QGD23" s="405"/>
      <c r="QGE23" s="405"/>
      <c r="QGF23" s="405"/>
      <c r="QGG23" s="405"/>
      <c r="QGH23" s="405"/>
      <c r="QGI23" s="405"/>
      <c r="QGJ23" s="405"/>
      <c r="QGK23" s="405"/>
      <c r="QGL23" s="405"/>
      <c r="QGM23" s="405"/>
      <c r="QGN23" s="405"/>
      <c r="QGO23" s="405"/>
      <c r="QGP23" s="405"/>
      <c r="QGQ23" s="405"/>
      <c r="QGR23" s="405"/>
      <c r="QGS23" s="405"/>
      <c r="QGT23" s="405"/>
      <c r="QGU23" s="405"/>
      <c r="QGV23" s="405"/>
      <c r="QGW23" s="405"/>
      <c r="QGX23" s="405"/>
      <c r="QGY23" s="405"/>
      <c r="QGZ23" s="405"/>
      <c r="QHA23" s="405"/>
      <c r="QHB23" s="405"/>
      <c r="QHC23" s="405"/>
      <c r="QHD23" s="405"/>
      <c r="QHE23" s="405"/>
      <c r="QHF23" s="405"/>
      <c r="QHG23" s="405"/>
      <c r="QHH23" s="405"/>
      <c r="QHI23" s="405"/>
      <c r="QHJ23" s="405"/>
      <c r="QHK23" s="405"/>
      <c r="QHL23" s="405"/>
      <c r="QHM23" s="405"/>
      <c r="QHN23" s="405"/>
      <c r="QHO23" s="405"/>
      <c r="QHP23" s="405"/>
      <c r="QHQ23" s="405"/>
      <c r="QHR23" s="405"/>
      <c r="QHS23" s="405"/>
      <c r="QHT23" s="405"/>
      <c r="QHU23" s="405"/>
      <c r="QHV23" s="405"/>
      <c r="QHW23" s="405"/>
      <c r="QHX23" s="405"/>
      <c r="QHY23" s="405"/>
      <c r="QHZ23" s="405"/>
      <c r="QIA23" s="405"/>
      <c r="QIB23" s="405"/>
      <c r="QIC23" s="405"/>
      <c r="QID23" s="405"/>
      <c r="QIE23" s="405"/>
      <c r="QIF23" s="405"/>
      <c r="QIG23" s="405"/>
      <c r="QIH23" s="405"/>
      <c r="QII23" s="405"/>
      <c r="QIJ23" s="405"/>
      <c r="QIK23" s="405"/>
      <c r="QIL23" s="405"/>
      <c r="QIM23" s="405"/>
      <c r="QIN23" s="405"/>
      <c r="QIO23" s="405"/>
      <c r="QIP23" s="405"/>
      <c r="QIQ23" s="405"/>
      <c r="QIR23" s="405"/>
      <c r="QIS23" s="405"/>
      <c r="QIT23" s="405"/>
      <c r="QIU23" s="405"/>
      <c r="QIV23" s="405"/>
      <c r="QIW23" s="405"/>
      <c r="QIX23" s="405"/>
      <c r="QIY23" s="405"/>
      <c r="QIZ23" s="405"/>
      <c r="QJA23" s="405"/>
      <c r="QJB23" s="405"/>
      <c r="QJC23" s="405"/>
      <c r="QJD23" s="405"/>
      <c r="QJE23" s="405"/>
      <c r="QJF23" s="405"/>
      <c r="QJG23" s="405"/>
      <c r="QJH23" s="405"/>
      <c r="QJI23" s="405"/>
      <c r="QJJ23" s="405"/>
      <c r="QJK23" s="405"/>
      <c r="QJL23" s="405"/>
      <c r="QJM23" s="405"/>
      <c r="QJN23" s="405"/>
      <c r="QJO23" s="405"/>
      <c r="QJP23" s="405"/>
      <c r="QJQ23" s="405"/>
      <c r="QJR23" s="405"/>
      <c r="QJS23" s="405"/>
      <c r="QJT23" s="405"/>
      <c r="QJU23" s="405"/>
      <c r="QJV23" s="405"/>
      <c r="QJW23" s="405"/>
      <c r="QJX23" s="405"/>
      <c r="QJY23" s="405"/>
      <c r="QJZ23" s="405"/>
      <c r="QKA23" s="405"/>
      <c r="QKB23" s="405"/>
      <c r="QKC23" s="405"/>
      <c r="QKD23" s="405"/>
      <c r="QKE23" s="405"/>
      <c r="QKF23" s="405"/>
      <c r="QKG23" s="405"/>
      <c r="QKH23" s="405"/>
      <c r="QKI23" s="405"/>
      <c r="QKJ23" s="405"/>
      <c r="QKK23" s="405"/>
      <c r="QKL23" s="405"/>
      <c r="QKM23" s="405"/>
      <c r="QKN23" s="405"/>
      <c r="QKO23" s="405"/>
      <c r="QKP23" s="405"/>
      <c r="QKQ23" s="405"/>
      <c r="QKR23" s="405"/>
      <c r="QKS23" s="405"/>
      <c r="QKT23" s="405"/>
      <c r="QKU23" s="405"/>
      <c r="QKV23" s="405"/>
      <c r="QKW23" s="405"/>
      <c r="QKX23" s="405"/>
      <c r="QKY23" s="405"/>
      <c r="QKZ23" s="405"/>
      <c r="QLA23" s="405"/>
      <c r="QLB23" s="405"/>
      <c r="QLC23" s="405"/>
      <c r="QLD23" s="405"/>
      <c r="QLE23" s="405"/>
      <c r="QLF23" s="405"/>
      <c r="QLG23" s="405"/>
      <c r="QLH23" s="405"/>
      <c r="QLI23" s="405"/>
      <c r="QLJ23" s="405"/>
      <c r="QLK23" s="405"/>
      <c r="QLL23" s="405"/>
      <c r="QLM23" s="405"/>
      <c r="QLN23" s="405"/>
      <c r="QLO23" s="405"/>
      <c r="QLP23" s="405"/>
      <c r="QLQ23" s="405"/>
      <c r="QLR23" s="405"/>
      <c r="QLS23" s="405"/>
      <c r="QLT23" s="405"/>
      <c r="QLU23" s="405"/>
      <c r="QLV23" s="405"/>
      <c r="QLW23" s="405"/>
      <c r="QLX23" s="405"/>
      <c r="QLY23" s="405"/>
      <c r="QLZ23" s="405"/>
      <c r="QMA23" s="405"/>
      <c r="QMB23" s="405"/>
      <c r="QMC23" s="405"/>
      <c r="QMD23" s="405"/>
      <c r="QME23" s="405"/>
      <c r="QMF23" s="405"/>
      <c r="QMG23" s="405"/>
      <c r="QMH23" s="405"/>
      <c r="QMI23" s="405"/>
      <c r="QMJ23" s="405"/>
      <c r="QMK23" s="405"/>
      <c r="QML23" s="405"/>
      <c r="QMM23" s="405"/>
      <c r="QMN23" s="405"/>
      <c r="QMO23" s="405"/>
      <c r="QMP23" s="405"/>
      <c r="QMQ23" s="405"/>
      <c r="QMR23" s="405"/>
      <c r="QMS23" s="405"/>
      <c r="QMT23" s="405"/>
      <c r="QMU23" s="405"/>
      <c r="QMV23" s="405"/>
      <c r="QMW23" s="405"/>
      <c r="QMX23" s="405"/>
      <c r="QMY23" s="405"/>
      <c r="QMZ23" s="405"/>
      <c r="QNA23" s="405"/>
      <c r="QNB23" s="405"/>
      <c r="QNC23" s="405"/>
      <c r="QND23" s="405"/>
      <c r="QNE23" s="405"/>
      <c r="QNF23" s="405"/>
      <c r="QNG23" s="405"/>
      <c r="QNH23" s="405"/>
      <c r="QNI23" s="405"/>
      <c r="QNJ23" s="405"/>
      <c r="QNK23" s="405"/>
      <c r="QNL23" s="405"/>
      <c r="QNM23" s="405"/>
      <c r="QNN23" s="405"/>
      <c r="QNO23" s="405"/>
      <c r="QNP23" s="405"/>
      <c r="QNQ23" s="405"/>
      <c r="QNR23" s="405"/>
      <c r="QNS23" s="405"/>
      <c r="QNT23" s="405"/>
      <c r="QNU23" s="405"/>
      <c r="QNV23" s="405"/>
      <c r="QNW23" s="405"/>
      <c r="QNX23" s="405"/>
      <c r="QNY23" s="405"/>
      <c r="QNZ23" s="405"/>
      <c r="QOA23" s="405"/>
      <c r="QOB23" s="405"/>
      <c r="QOC23" s="405"/>
      <c r="QOD23" s="405"/>
      <c r="QOE23" s="405"/>
      <c r="QOF23" s="405"/>
      <c r="QOG23" s="405"/>
      <c r="QOH23" s="405"/>
      <c r="QOI23" s="405"/>
      <c r="QOJ23" s="405"/>
      <c r="QOK23" s="405"/>
      <c r="QOL23" s="405"/>
      <c r="QOM23" s="405"/>
      <c r="QON23" s="405"/>
      <c r="QOO23" s="405"/>
      <c r="QOP23" s="405"/>
      <c r="QOQ23" s="405"/>
      <c r="QOR23" s="405"/>
      <c r="QOS23" s="405"/>
      <c r="QOT23" s="405"/>
      <c r="QOU23" s="405"/>
      <c r="QOV23" s="405"/>
      <c r="QOW23" s="405"/>
      <c r="QOX23" s="405"/>
      <c r="QOY23" s="405"/>
      <c r="QOZ23" s="405"/>
      <c r="QPA23" s="405"/>
      <c r="QPB23" s="405"/>
      <c r="QPC23" s="405"/>
      <c r="QPD23" s="405"/>
      <c r="QPE23" s="405"/>
      <c r="QPF23" s="405"/>
      <c r="QPG23" s="405"/>
      <c r="QPH23" s="405"/>
      <c r="QPI23" s="405"/>
      <c r="QPJ23" s="405"/>
      <c r="QPK23" s="405"/>
      <c r="QPL23" s="405"/>
      <c r="QPM23" s="405"/>
      <c r="QPN23" s="405"/>
      <c r="QPO23" s="405"/>
      <c r="QPP23" s="405"/>
      <c r="QPQ23" s="405"/>
      <c r="QPR23" s="405"/>
      <c r="QPS23" s="405"/>
      <c r="QPT23" s="405"/>
      <c r="QPU23" s="405"/>
      <c r="QPV23" s="405"/>
      <c r="QPW23" s="405"/>
      <c r="QPX23" s="405"/>
      <c r="QPY23" s="405"/>
      <c r="QPZ23" s="405"/>
      <c r="QQA23" s="405"/>
      <c r="QQB23" s="405"/>
      <c r="QQC23" s="405"/>
      <c r="QQD23" s="405"/>
      <c r="QQE23" s="405"/>
      <c r="QQF23" s="405"/>
      <c r="QQG23" s="405"/>
      <c r="QQH23" s="405"/>
      <c r="QQI23" s="405"/>
      <c r="QQJ23" s="405"/>
      <c r="QQK23" s="405"/>
      <c r="QQL23" s="405"/>
      <c r="QQM23" s="405"/>
      <c r="QQN23" s="405"/>
      <c r="QQO23" s="405"/>
      <c r="QQP23" s="405"/>
      <c r="QQQ23" s="405"/>
      <c r="QQR23" s="405"/>
      <c r="QQS23" s="405"/>
      <c r="QQT23" s="405"/>
      <c r="QQU23" s="405"/>
      <c r="QQV23" s="405"/>
      <c r="QQW23" s="405"/>
      <c r="QQX23" s="405"/>
      <c r="QQY23" s="405"/>
      <c r="QQZ23" s="405"/>
      <c r="QRA23" s="405"/>
      <c r="QRB23" s="405"/>
      <c r="QRC23" s="405"/>
      <c r="QRD23" s="405"/>
      <c r="QRE23" s="405"/>
      <c r="QRF23" s="405"/>
      <c r="QRG23" s="405"/>
      <c r="QRH23" s="405"/>
      <c r="QRI23" s="405"/>
      <c r="QRJ23" s="405"/>
      <c r="QRK23" s="405"/>
      <c r="QRL23" s="405"/>
      <c r="QRM23" s="405"/>
      <c r="QRN23" s="405"/>
      <c r="QRO23" s="405"/>
      <c r="QRP23" s="405"/>
      <c r="QRQ23" s="405"/>
      <c r="QRR23" s="405"/>
      <c r="QRS23" s="405"/>
      <c r="QRT23" s="405"/>
      <c r="QRU23" s="405"/>
      <c r="QRV23" s="405"/>
      <c r="QRW23" s="405"/>
      <c r="QRX23" s="405"/>
      <c r="QRY23" s="405"/>
      <c r="QRZ23" s="405"/>
      <c r="QSA23" s="405"/>
      <c r="QSB23" s="405"/>
      <c r="QSC23" s="405"/>
      <c r="QSD23" s="405"/>
      <c r="QSE23" s="405"/>
      <c r="QSF23" s="405"/>
      <c r="QSG23" s="405"/>
      <c r="QSH23" s="405"/>
      <c r="QSI23" s="405"/>
      <c r="QSJ23" s="405"/>
      <c r="QSK23" s="405"/>
      <c r="QSL23" s="405"/>
      <c r="QSM23" s="405"/>
      <c r="QSN23" s="405"/>
      <c r="QSO23" s="405"/>
      <c r="QSP23" s="405"/>
      <c r="QSQ23" s="405"/>
      <c r="QSR23" s="405"/>
      <c r="QSS23" s="405"/>
      <c r="QST23" s="405"/>
      <c r="QSU23" s="405"/>
      <c r="QSV23" s="405"/>
      <c r="QSW23" s="405"/>
      <c r="QSX23" s="405"/>
      <c r="QSY23" s="405"/>
      <c r="QSZ23" s="405"/>
      <c r="QTA23" s="405"/>
      <c r="QTB23" s="405"/>
      <c r="QTC23" s="405"/>
      <c r="QTD23" s="405"/>
      <c r="QTE23" s="405"/>
      <c r="QTF23" s="405"/>
      <c r="QTG23" s="405"/>
      <c r="QTH23" s="405"/>
      <c r="QTI23" s="405"/>
      <c r="QTJ23" s="405"/>
      <c r="QTK23" s="405"/>
      <c r="QTL23" s="405"/>
      <c r="QTM23" s="405"/>
      <c r="QTN23" s="405"/>
      <c r="QTO23" s="405"/>
      <c r="QTP23" s="405"/>
      <c r="QTQ23" s="405"/>
      <c r="QTR23" s="405"/>
      <c r="QTS23" s="405"/>
      <c r="QTT23" s="405"/>
      <c r="QTU23" s="405"/>
      <c r="QTV23" s="405"/>
      <c r="QTW23" s="405"/>
      <c r="QTX23" s="405"/>
      <c r="QTY23" s="405"/>
      <c r="QTZ23" s="405"/>
      <c r="QUA23" s="405"/>
      <c r="QUB23" s="405"/>
      <c r="QUC23" s="405"/>
      <c r="QUD23" s="405"/>
      <c r="QUE23" s="405"/>
      <c r="QUF23" s="405"/>
      <c r="QUG23" s="405"/>
      <c r="QUH23" s="405"/>
      <c r="QUI23" s="405"/>
      <c r="QUJ23" s="405"/>
      <c r="QUK23" s="405"/>
      <c r="QUL23" s="405"/>
      <c r="QUM23" s="405"/>
      <c r="QUN23" s="405"/>
      <c r="QUO23" s="405"/>
      <c r="QUP23" s="405"/>
      <c r="QUQ23" s="405"/>
      <c r="QUR23" s="405"/>
      <c r="QUS23" s="405"/>
      <c r="QUT23" s="405"/>
      <c r="QUU23" s="405"/>
      <c r="QUV23" s="405"/>
      <c r="QUW23" s="405"/>
      <c r="QUX23" s="405"/>
      <c r="QUY23" s="405"/>
      <c r="QUZ23" s="405"/>
      <c r="QVA23" s="405"/>
      <c r="QVB23" s="405"/>
      <c r="QVC23" s="405"/>
      <c r="QVD23" s="405"/>
      <c r="QVE23" s="405"/>
      <c r="QVF23" s="405"/>
      <c r="QVG23" s="405"/>
      <c r="QVH23" s="405"/>
      <c r="QVI23" s="405"/>
      <c r="QVJ23" s="405"/>
      <c r="QVK23" s="405"/>
      <c r="QVL23" s="405"/>
      <c r="QVM23" s="405"/>
      <c r="QVN23" s="405"/>
      <c r="QVO23" s="405"/>
      <c r="QVP23" s="405"/>
      <c r="QVQ23" s="405"/>
      <c r="QVR23" s="405"/>
      <c r="QVS23" s="405"/>
      <c r="QVT23" s="405"/>
      <c r="QVU23" s="405"/>
      <c r="QVV23" s="405"/>
      <c r="QVW23" s="405"/>
      <c r="QVX23" s="405"/>
      <c r="QVY23" s="405"/>
      <c r="QVZ23" s="405"/>
      <c r="QWA23" s="405"/>
      <c r="QWB23" s="405"/>
      <c r="QWC23" s="405"/>
      <c r="QWD23" s="405"/>
      <c r="QWE23" s="405"/>
      <c r="QWF23" s="405"/>
      <c r="QWG23" s="405"/>
      <c r="QWH23" s="405"/>
      <c r="QWI23" s="405"/>
      <c r="QWJ23" s="405"/>
      <c r="QWK23" s="405"/>
      <c r="QWL23" s="405"/>
      <c r="QWM23" s="405"/>
      <c r="QWN23" s="405"/>
      <c r="QWO23" s="405"/>
      <c r="QWP23" s="405"/>
      <c r="QWQ23" s="405"/>
      <c r="QWR23" s="405"/>
      <c r="QWS23" s="405"/>
      <c r="QWT23" s="405"/>
      <c r="QWU23" s="405"/>
      <c r="QWV23" s="405"/>
      <c r="QWW23" s="405"/>
      <c r="QWX23" s="405"/>
      <c r="QWY23" s="405"/>
      <c r="QWZ23" s="405"/>
      <c r="QXA23" s="405"/>
      <c r="QXB23" s="405"/>
      <c r="QXC23" s="405"/>
      <c r="QXD23" s="405"/>
      <c r="QXE23" s="405"/>
      <c r="QXF23" s="405"/>
      <c r="QXG23" s="405"/>
      <c r="QXH23" s="405"/>
      <c r="QXI23" s="405"/>
      <c r="QXJ23" s="405"/>
      <c r="QXK23" s="405"/>
      <c r="QXL23" s="405"/>
      <c r="QXM23" s="405"/>
      <c r="QXN23" s="405"/>
      <c r="QXO23" s="405"/>
      <c r="QXP23" s="405"/>
      <c r="QXQ23" s="405"/>
      <c r="QXR23" s="405"/>
      <c r="QXS23" s="405"/>
      <c r="QXT23" s="405"/>
      <c r="QXU23" s="405"/>
      <c r="QXV23" s="405"/>
      <c r="QXW23" s="405"/>
      <c r="QXX23" s="405"/>
      <c r="QXY23" s="405"/>
      <c r="QXZ23" s="405"/>
      <c r="QYA23" s="405"/>
      <c r="QYB23" s="405"/>
      <c r="QYC23" s="405"/>
      <c r="QYD23" s="405"/>
      <c r="QYE23" s="405"/>
      <c r="QYF23" s="405"/>
      <c r="QYG23" s="405"/>
      <c r="QYH23" s="405"/>
      <c r="QYI23" s="405"/>
      <c r="QYJ23" s="405"/>
      <c r="QYK23" s="405"/>
      <c r="QYL23" s="405"/>
      <c r="QYM23" s="405"/>
      <c r="QYN23" s="405"/>
      <c r="QYO23" s="405"/>
      <c r="QYP23" s="405"/>
      <c r="QYQ23" s="405"/>
      <c r="QYR23" s="405"/>
      <c r="QYS23" s="405"/>
      <c r="QYT23" s="405"/>
      <c r="QYU23" s="405"/>
      <c r="QYV23" s="405"/>
      <c r="QYW23" s="405"/>
      <c r="QYX23" s="405"/>
      <c r="QYY23" s="405"/>
      <c r="QYZ23" s="405"/>
      <c r="QZA23" s="405"/>
      <c r="QZB23" s="405"/>
      <c r="QZC23" s="405"/>
      <c r="QZD23" s="405"/>
      <c r="QZE23" s="405"/>
      <c r="QZF23" s="405"/>
      <c r="QZG23" s="405"/>
      <c r="QZH23" s="405"/>
      <c r="QZI23" s="405"/>
      <c r="QZJ23" s="405"/>
      <c r="QZK23" s="405"/>
      <c r="QZL23" s="405"/>
      <c r="QZM23" s="405"/>
      <c r="QZN23" s="405"/>
      <c r="QZO23" s="405"/>
      <c r="QZP23" s="405"/>
      <c r="QZQ23" s="405"/>
      <c r="QZR23" s="405"/>
      <c r="QZS23" s="405"/>
      <c r="QZT23" s="405"/>
      <c r="QZU23" s="405"/>
      <c r="QZV23" s="405"/>
      <c r="QZW23" s="405"/>
      <c r="QZX23" s="405"/>
      <c r="QZY23" s="405"/>
      <c r="QZZ23" s="405"/>
      <c r="RAA23" s="405"/>
      <c r="RAB23" s="405"/>
      <c r="RAC23" s="405"/>
      <c r="RAD23" s="405"/>
      <c r="RAE23" s="405"/>
      <c r="RAF23" s="405"/>
      <c r="RAG23" s="405"/>
      <c r="RAH23" s="405"/>
      <c r="RAI23" s="405"/>
      <c r="RAJ23" s="405"/>
      <c r="RAK23" s="405"/>
      <c r="RAL23" s="405"/>
      <c r="RAM23" s="405"/>
      <c r="RAN23" s="405"/>
      <c r="RAO23" s="405"/>
      <c r="RAP23" s="405"/>
      <c r="RAQ23" s="405"/>
      <c r="RAR23" s="405"/>
      <c r="RAS23" s="405"/>
      <c r="RAT23" s="405"/>
      <c r="RAU23" s="405"/>
      <c r="RAV23" s="405"/>
      <c r="RAW23" s="405"/>
      <c r="RAX23" s="405"/>
      <c r="RAY23" s="405"/>
      <c r="RAZ23" s="405"/>
      <c r="RBA23" s="405"/>
      <c r="RBB23" s="405"/>
      <c r="RBC23" s="405"/>
      <c r="RBD23" s="405"/>
      <c r="RBE23" s="405"/>
      <c r="RBF23" s="405"/>
      <c r="RBG23" s="405"/>
      <c r="RBH23" s="405"/>
      <c r="RBI23" s="405"/>
      <c r="RBJ23" s="405"/>
      <c r="RBK23" s="405"/>
      <c r="RBL23" s="405"/>
      <c r="RBM23" s="405"/>
      <c r="RBN23" s="405"/>
      <c r="RBO23" s="405"/>
      <c r="RBP23" s="405"/>
      <c r="RBQ23" s="405"/>
      <c r="RBR23" s="405"/>
      <c r="RBS23" s="405"/>
      <c r="RBT23" s="405"/>
      <c r="RBU23" s="405"/>
      <c r="RBV23" s="405"/>
      <c r="RBW23" s="405"/>
      <c r="RBX23" s="405"/>
      <c r="RBY23" s="405"/>
      <c r="RBZ23" s="405"/>
      <c r="RCA23" s="405"/>
      <c r="RCB23" s="405"/>
      <c r="RCC23" s="405"/>
      <c r="RCD23" s="405"/>
      <c r="RCE23" s="405"/>
      <c r="RCF23" s="405"/>
      <c r="RCG23" s="405"/>
      <c r="RCH23" s="405"/>
      <c r="RCI23" s="405"/>
      <c r="RCJ23" s="405"/>
      <c r="RCK23" s="405"/>
      <c r="RCL23" s="405"/>
      <c r="RCM23" s="405"/>
      <c r="RCN23" s="405"/>
      <c r="RCO23" s="405"/>
      <c r="RCP23" s="405"/>
      <c r="RCQ23" s="405"/>
      <c r="RCR23" s="405"/>
      <c r="RCS23" s="405"/>
      <c r="RCT23" s="405"/>
      <c r="RCU23" s="405"/>
      <c r="RCV23" s="405"/>
      <c r="RCW23" s="405"/>
      <c r="RCX23" s="405"/>
      <c r="RCY23" s="405"/>
      <c r="RCZ23" s="405"/>
      <c r="RDA23" s="405"/>
      <c r="RDB23" s="405"/>
      <c r="RDC23" s="405"/>
      <c r="RDD23" s="405"/>
      <c r="RDE23" s="405"/>
      <c r="RDF23" s="405"/>
      <c r="RDG23" s="405"/>
      <c r="RDH23" s="405"/>
      <c r="RDI23" s="405"/>
      <c r="RDJ23" s="405"/>
      <c r="RDK23" s="405"/>
      <c r="RDL23" s="405"/>
      <c r="RDM23" s="405"/>
      <c r="RDN23" s="405"/>
      <c r="RDO23" s="405"/>
      <c r="RDP23" s="405"/>
      <c r="RDQ23" s="405"/>
      <c r="RDR23" s="405"/>
      <c r="RDS23" s="405"/>
      <c r="RDT23" s="405"/>
      <c r="RDU23" s="405"/>
      <c r="RDV23" s="405"/>
      <c r="RDW23" s="405"/>
      <c r="RDX23" s="405"/>
      <c r="RDY23" s="405"/>
      <c r="RDZ23" s="405"/>
      <c r="REA23" s="405"/>
      <c r="REB23" s="405"/>
      <c r="REC23" s="405"/>
      <c r="RED23" s="405"/>
      <c r="REE23" s="405"/>
      <c r="REF23" s="405"/>
      <c r="REG23" s="405"/>
      <c r="REH23" s="405"/>
      <c r="REI23" s="405"/>
      <c r="REJ23" s="405"/>
      <c r="REK23" s="405"/>
      <c r="REL23" s="405"/>
      <c r="REM23" s="405"/>
      <c r="REN23" s="405"/>
      <c r="REO23" s="405"/>
      <c r="REP23" s="405"/>
      <c r="REQ23" s="405"/>
      <c r="RER23" s="405"/>
      <c r="RES23" s="405"/>
      <c r="RET23" s="405"/>
      <c r="REU23" s="405"/>
      <c r="REV23" s="405"/>
      <c r="REW23" s="405"/>
      <c r="REX23" s="405"/>
      <c r="REY23" s="405"/>
      <c r="REZ23" s="405"/>
      <c r="RFA23" s="405"/>
      <c r="RFB23" s="405"/>
      <c r="RFC23" s="405"/>
      <c r="RFD23" s="405"/>
      <c r="RFE23" s="405"/>
      <c r="RFF23" s="405"/>
      <c r="RFG23" s="405"/>
      <c r="RFH23" s="405"/>
      <c r="RFI23" s="405"/>
      <c r="RFJ23" s="405"/>
      <c r="RFK23" s="405"/>
      <c r="RFL23" s="405"/>
      <c r="RFM23" s="405"/>
      <c r="RFN23" s="405"/>
      <c r="RFO23" s="405"/>
      <c r="RFP23" s="405"/>
      <c r="RFQ23" s="405"/>
      <c r="RFR23" s="405"/>
      <c r="RFS23" s="405"/>
      <c r="RFT23" s="405"/>
      <c r="RFU23" s="405"/>
      <c r="RFV23" s="405"/>
      <c r="RFW23" s="405"/>
      <c r="RFX23" s="405"/>
      <c r="RFY23" s="405"/>
      <c r="RFZ23" s="405"/>
      <c r="RGA23" s="405"/>
      <c r="RGB23" s="405"/>
      <c r="RGC23" s="405"/>
      <c r="RGD23" s="405"/>
      <c r="RGE23" s="405"/>
      <c r="RGF23" s="405"/>
      <c r="RGG23" s="405"/>
      <c r="RGH23" s="405"/>
      <c r="RGI23" s="405"/>
      <c r="RGJ23" s="405"/>
      <c r="RGK23" s="405"/>
      <c r="RGL23" s="405"/>
      <c r="RGM23" s="405"/>
      <c r="RGN23" s="405"/>
      <c r="RGO23" s="405"/>
      <c r="RGP23" s="405"/>
      <c r="RGQ23" s="405"/>
      <c r="RGR23" s="405"/>
      <c r="RGS23" s="405"/>
      <c r="RGT23" s="405"/>
      <c r="RGU23" s="405"/>
      <c r="RGV23" s="405"/>
      <c r="RGW23" s="405"/>
      <c r="RGX23" s="405"/>
      <c r="RGY23" s="405"/>
      <c r="RGZ23" s="405"/>
      <c r="RHA23" s="405"/>
      <c r="RHB23" s="405"/>
      <c r="RHC23" s="405"/>
      <c r="RHD23" s="405"/>
      <c r="RHE23" s="405"/>
      <c r="RHF23" s="405"/>
      <c r="RHG23" s="405"/>
      <c r="RHH23" s="405"/>
      <c r="RHI23" s="405"/>
      <c r="RHJ23" s="405"/>
      <c r="RHK23" s="405"/>
      <c r="RHL23" s="405"/>
      <c r="RHM23" s="405"/>
      <c r="RHN23" s="405"/>
      <c r="RHO23" s="405"/>
      <c r="RHP23" s="405"/>
      <c r="RHQ23" s="405"/>
      <c r="RHR23" s="405"/>
      <c r="RHS23" s="405"/>
      <c r="RHT23" s="405"/>
      <c r="RHU23" s="405"/>
      <c r="RHV23" s="405"/>
      <c r="RHW23" s="405"/>
      <c r="RHX23" s="405"/>
      <c r="RHY23" s="405"/>
      <c r="RHZ23" s="405"/>
      <c r="RIA23" s="405"/>
      <c r="RIB23" s="405"/>
      <c r="RIC23" s="405"/>
      <c r="RID23" s="405"/>
      <c r="RIE23" s="405"/>
      <c r="RIF23" s="405"/>
      <c r="RIG23" s="405"/>
      <c r="RIH23" s="405"/>
      <c r="RII23" s="405"/>
      <c r="RIJ23" s="405"/>
      <c r="RIK23" s="405"/>
      <c r="RIL23" s="405"/>
      <c r="RIM23" s="405"/>
      <c r="RIN23" s="405"/>
      <c r="RIO23" s="405"/>
      <c r="RIP23" s="405"/>
      <c r="RIQ23" s="405"/>
      <c r="RIR23" s="405"/>
      <c r="RIS23" s="405"/>
      <c r="RIT23" s="405"/>
      <c r="RIU23" s="405"/>
      <c r="RIV23" s="405"/>
      <c r="RIW23" s="405"/>
      <c r="RIX23" s="405"/>
      <c r="RIY23" s="405"/>
      <c r="RIZ23" s="405"/>
      <c r="RJA23" s="405"/>
      <c r="RJB23" s="405"/>
      <c r="RJC23" s="405"/>
      <c r="RJD23" s="405"/>
      <c r="RJE23" s="405"/>
      <c r="RJF23" s="405"/>
      <c r="RJG23" s="405"/>
      <c r="RJH23" s="405"/>
      <c r="RJI23" s="405"/>
      <c r="RJJ23" s="405"/>
      <c r="RJK23" s="405"/>
      <c r="RJL23" s="405"/>
      <c r="RJM23" s="405"/>
      <c r="RJN23" s="405"/>
      <c r="RJO23" s="405"/>
      <c r="RJP23" s="405"/>
      <c r="RJQ23" s="405"/>
      <c r="RJR23" s="405"/>
      <c r="RJS23" s="405"/>
      <c r="RJT23" s="405"/>
      <c r="RJU23" s="405"/>
      <c r="RJV23" s="405"/>
      <c r="RJW23" s="405"/>
      <c r="RJX23" s="405"/>
      <c r="RJY23" s="405"/>
      <c r="RJZ23" s="405"/>
      <c r="RKA23" s="405"/>
      <c r="RKB23" s="405"/>
      <c r="RKC23" s="405"/>
      <c r="RKD23" s="405"/>
      <c r="RKE23" s="405"/>
      <c r="RKF23" s="405"/>
      <c r="RKG23" s="405"/>
      <c r="RKH23" s="405"/>
      <c r="RKI23" s="405"/>
      <c r="RKJ23" s="405"/>
      <c r="RKK23" s="405"/>
      <c r="RKL23" s="405"/>
      <c r="RKM23" s="405"/>
      <c r="RKN23" s="405"/>
      <c r="RKO23" s="405"/>
      <c r="RKP23" s="405"/>
      <c r="RKQ23" s="405"/>
      <c r="RKR23" s="405"/>
      <c r="RKS23" s="405"/>
      <c r="RKT23" s="405"/>
      <c r="RKU23" s="405"/>
      <c r="RKV23" s="405"/>
      <c r="RKW23" s="405"/>
      <c r="RKX23" s="405"/>
      <c r="RKY23" s="405"/>
      <c r="RKZ23" s="405"/>
      <c r="RLA23" s="405"/>
      <c r="RLB23" s="405"/>
      <c r="RLC23" s="405"/>
      <c r="RLD23" s="405"/>
      <c r="RLE23" s="405"/>
      <c r="RLF23" s="405"/>
      <c r="RLG23" s="405"/>
      <c r="RLH23" s="405"/>
      <c r="RLI23" s="405"/>
      <c r="RLJ23" s="405"/>
      <c r="RLK23" s="405"/>
      <c r="RLL23" s="405"/>
      <c r="RLM23" s="405"/>
      <c r="RLN23" s="405"/>
      <c r="RLO23" s="405"/>
      <c r="RLP23" s="405"/>
      <c r="RLQ23" s="405"/>
      <c r="RLR23" s="405"/>
      <c r="RLS23" s="405"/>
      <c r="RLT23" s="405"/>
      <c r="RLU23" s="405"/>
      <c r="RLV23" s="405"/>
      <c r="RLW23" s="405"/>
      <c r="RLX23" s="405"/>
      <c r="RLY23" s="405"/>
      <c r="RLZ23" s="405"/>
      <c r="RMA23" s="405"/>
      <c r="RMB23" s="405"/>
      <c r="RMC23" s="405"/>
      <c r="RMD23" s="405"/>
      <c r="RME23" s="405"/>
      <c r="RMF23" s="405"/>
      <c r="RMG23" s="405"/>
      <c r="RMH23" s="405"/>
      <c r="RMI23" s="405"/>
      <c r="RMJ23" s="405"/>
      <c r="RMK23" s="405"/>
      <c r="RML23" s="405"/>
      <c r="RMM23" s="405"/>
      <c r="RMN23" s="405"/>
      <c r="RMO23" s="405"/>
      <c r="RMP23" s="405"/>
      <c r="RMQ23" s="405"/>
      <c r="RMR23" s="405"/>
      <c r="RMS23" s="405"/>
      <c r="RMT23" s="405"/>
      <c r="RMU23" s="405"/>
      <c r="RMV23" s="405"/>
      <c r="RMW23" s="405"/>
      <c r="RMX23" s="405"/>
      <c r="RMY23" s="405"/>
      <c r="RMZ23" s="405"/>
      <c r="RNA23" s="405"/>
      <c r="RNB23" s="405"/>
      <c r="RNC23" s="405"/>
      <c r="RND23" s="405"/>
      <c r="RNE23" s="405"/>
      <c r="RNF23" s="405"/>
      <c r="RNG23" s="405"/>
      <c r="RNH23" s="405"/>
      <c r="RNI23" s="405"/>
      <c r="RNJ23" s="405"/>
      <c r="RNK23" s="405"/>
      <c r="RNL23" s="405"/>
      <c r="RNM23" s="405"/>
      <c r="RNN23" s="405"/>
      <c r="RNO23" s="405"/>
      <c r="RNP23" s="405"/>
      <c r="RNQ23" s="405"/>
      <c r="RNR23" s="405"/>
      <c r="RNS23" s="405"/>
      <c r="RNT23" s="405"/>
      <c r="RNU23" s="405"/>
      <c r="RNV23" s="405"/>
      <c r="RNW23" s="405"/>
      <c r="RNX23" s="405"/>
      <c r="RNY23" s="405"/>
      <c r="RNZ23" s="405"/>
      <c r="ROA23" s="405"/>
      <c r="ROB23" s="405"/>
      <c r="ROC23" s="405"/>
      <c r="ROD23" s="405"/>
      <c r="ROE23" s="405"/>
      <c r="ROF23" s="405"/>
      <c r="ROG23" s="405"/>
      <c r="ROH23" s="405"/>
      <c r="ROI23" s="405"/>
      <c r="ROJ23" s="405"/>
      <c r="ROK23" s="405"/>
      <c r="ROL23" s="405"/>
      <c r="ROM23" s="405"/>
      <c r="RON23" s="405"/>
      <c r="ROO23" s="405"/>
      <c r="ROP23" s="405"/>
      <c r="ROQ23" s="405"/>
      <c r="ROR23" s="405"/>
      <c r="ROS23" s="405"/>
      <c r="ROT23" s="405"/>
      <c r="ROU23" s="405"/>
      <c r="ROV23" s="405"/>
      <c r="ROW23" s="405"/>
      <c r="ROX23" s="405"/>
      <c r="ROY23" s="405"/>
      <c r="ROZ23" s="405"/>
      <c r="RPA23" s="405"/>
      <c r="RPB23" s="405"/>
      <c r="RPC23" s="405"/>
      <c r="RPD23" s="405"/>
      <c r="RPE23" s="405"/>
      <c r="RPF23" s="405"/>
      <c r="RPG23" s="405"/>
      <c r="RPH23" s="405"/>
      <c r="RPI23" s="405"/>
      <c r="RPJ23" s="405"/>
      <c r="RPK23" s="405"/>
      <c r="RPL23" s="405"/>
      <c r="RPM23" s="405"/>
      <c r="RPN23" s="405"/>
      <c r="RPO23" s="405"/>
      <c r="RPP23" s="405"/>
      <c r="RPQ23" s="405"/>
      <c r="RPR23" s="405"/>
      <c r="RPS23" s="405"/>
      <c r="RPT23" s="405"/>
      <c r="RPU23" s="405"/>
      <c r="RPV23" s="405"/>
      <c r="RPW23" s="405"/>
      <c r="RPX23" s="405"/>
      <c r="RPY23" s="405"/>
      <c r="RPZ23" s="405"/>
      <c r="RQA23" s="405"/>
      <c r="RQB23" s="405"/>
      <c r="RQC23" s="405"/>
      <c r="RQD23" s="405"/>
      <c r="RQE23" s="405"/>
      <c r="RQF23" s="405"/>
      <c r="RQG23" s="405"/>
      <c r="RQH23" s="405"/>
      <c r="RQI23" s="405"/>
      <c r="RQJ23" s="405"/>
      <c r="RQK23" s="405"/>
      <c r="RQL23" s="405"/>
      <c r="RQM23" s="405"/>
      <c r="RQN23" s="405"/>
      <c r="RQO23" s="405"/>
      <c r="RQP23" s="405"/>
      <c r="RQQ23" s="405"/>
      <c r="RQR23" s="405"/>
      <c r="RQS23" s="405"/>
      <c r="RQT23" s="405"/>
      <c r="RQU23" s="405"/>
      <c r="RQV23" s="405"/>
      <c r="RQW23" s="405"/>
      <c r="RQX23" s="405"/>
      <c r="RQY23" s="405"/>
      <c r="RQZ23" s="405"/>
      <c r="RRA23" s="405"/>
      <c r="RRB23" s="405"/>
      <c r="RRC23" s="405"/>
      <c r="RRD23" s="405"/>
      <c r="RRE23" s="405"/>
      <c r="RRF23" s="405"/>
      <c r="RRG23" s="405"/>
      <c r="RRH23" s="405"/>
      <c r="RRI23" s="405"/>
      <c r="RRJ23" s="405"/>
      <c r="RRK23" s="405"/>
      <c r="RRL23" s="405"/>
      <c r="RRM23" s="405"/>
      <c r="RRN23" s="405"/>
      <c r="RRO23" s="405"/>
      <c r="RRP23" s="405"/>
      <c r="RRQ23" s="405"/>
      <c r="RRR23" s="405"/>
      <c r="RRS23" s="405"/>
      <c r="RRT23" s="405"/>
      <c r="RRU23" s="405"/>
      <c r="RRV23" s="405"/>
      <c r="RRW23" s="405"/>
      <c r="RRX23" s="405"/>
      <c r="RRY23" s="405"/>
      <c r="RRZ23" s="405"/>
      <c r="RSA23" s="405"/>
      <c r="RSB23" s="405"/>
      <c r="RSC23" s="405"/>
      <c r="RSD23" s="405"/>
      <c r="RSE23" s="405"/>
      <c r="RSF23" s="405"/>
      <c r="RSG23" s="405"/>
      <c r="RSH23" s="405"/>
      <c r="RSI23" s="405"/>
      <c r="RSJ23" s="405"/>
      <c r="RSK23" s="405"/>
      <c r="RSL23" s="405"/>
      <c r="RSM23" s="405"/>
      <c r="RSN23" s="405"/>
      <c r="RSO23" s="405"/>
      <c r="RSP23" s="405"/>
      <c r="RSQ23" s="405"/>
      <c r="RSR23" s="405"/>
      <c r="RSS23" s="405"/>
      <c r="RST23" s="405"/>
      <c r="RSU23" s="405"/>
      <c r="RSV23" s="405"/>
      <c r="RSW23" s="405"/>
      <c r="RSX23" s="405"/>
      <c r="RSY23" s="405"/>
      <c r="RSZ23" s="405"/>
      <c r="RTA23" s="405"/>
      <c r="RTB23" s="405"/>
      <c r="RTC23" s="405"/>
      <c r="RTD23" s="405"/>
      <c r="RTE23" s="405"/>
      <c r="RTF23" s="405"/>
      <c r="RTG23" s="405"/>
      <c r="RTH23" s="405"/>
      <c r="RTI23" s="405"/>
      <c r="RTJ23" s="405"/>
      <c r="RTK23" s="405"/>
      <c r="RTL23" s="405"/>
      <c r="RTM23" s="405"/>
      <c r="RTN23" s="405"/>
      <c r="RTO23" s="405"/>
      <c r="RTP23" s="405"/>
      <c r="RTQ23" s="405"/>
      <c r="RTR23" s="405"/>
      <c r="RTS23" s="405"/>
      <c r="RTT23" s="405"/>
      <c r="RTU23" s="405"/>
      <c r="RTV23" s="405"/>
      <c r="RTW23" s="405"/>
      <c r="RTX23" s="405"/>
      <c r="RTY23" s="405"/>
      <c r="RTZ23" s="405"/>
      <c r="RUA23" s="405"/>
      <c r="RUB23" s="405"/>
      <c r="RUC23" s="405"/>
      <c r="RUD23" s="405"/>
      <c r="RUE23" s="405"/>
      <c r="RUF23" s="405"/>
      <c r="RUG23" s="405"/>
      <c r="RUH23" s="405"/>
      <c r="RUI23" s="405"/>
      <c r="RUJ23" s="405"/>
      <c r="RUK23" s="405"/>
      <c r="RUL23" s="405"/>
      <c r="RUM23" s="405"/>
      <c r="RUN23" s="405"/>
      <c r="RUO23" s="405"/>
      <c r="RUP23" s="405"/>
      <c r="RUQ23" s="405"/>
      <c r="RUR23" s="405"/>
      <c r="RUS23" s="405"/>
      <c r="RUT23" s="405"/>
      <c r="RUU23" s="405"/>
      <c r="RUV23" s="405"/>
      <c r="RUW23" s="405"/>
      <c r="RUX23" s="405"/>
      <c r="RUY23" s="405"/>
      <c r="RUZ23" s="405"/>
      <c r="RVA23" s="405"/>
      <c r="RVB23" s="405"/>
      <c r="RVC23" s="405"/>
      <c r="RVD23" s="405"/>
      <c r="RVE23" s="405"/>
      <c r="RVF23" s="405"/>
      <c r="RVG23" s="405"/>
      <c r="RVH23" s="405"/>
      <c r="RVI23" s="405"/>
      <c r="RVJ23" s="405"/>
      <c r="RVK23" s="405"/>
      <c r="RVL23" s="405"/>
      <c r="RVM23" s="405"/>
      <c r="RVN23" s="405"/>
      <c r="RVO23" s="405"/>
      <c r="RVP23" s="405"/>
      <c r="RVQ23" s="405"/>
      <c r="RVR23" s="405"/>
      <c r="RVS23" s="405"/>
      <c r="RVT23" s="405"/>
      <c r="RVU23" s="405"/>
      <c r="RVV23" s="405"/>
      <c r="RVW23" s="405"/>
      <c r="RVX23" s="405"/>
      <c r="RVY23" s="405"/>
      <c r="RVZ23" s="405"/>
      <c r="RWA23" s="405"/>
      <c r="RWB23" s="405"/>
      <c r="RWC23" s="405"/>
      <c r="RWD23" s="405"/>
      <c r="RWE23" s="405"/>
      <c r="RWF23" s="405"/>
      <c r="RWG23" s="405"/>
      <c r="RWH23" s="405"/>
      <c r="RWI23" s="405"/>
      <c r="RWJ23" s="405"/>
      <c r="RWK23" s="405"/>
      <c r="RWL23" s="405"/>
      <c r="RWM23" s="405"/>
      <c r="RWN23" s="405"/>
      <c r="RWO23" s="405"/>
      <c r="RWP23" s="405"/>
      <c r="RWQ23" s="405"/>
      <c r="RWR23" s="405"/>
      <c r="RWS23" s="405"/>
      <c r="RWT23" s="405"/>
      <c r="RWU23" s="405"/>
      <c r="RWV23" s="405"/>
      <c r="RWW23" s="405"/>
      <c r="RWX23" s="405"/>
      <c r="RWY23" s="405"/>
      <c r="RWZ23" s="405"/>
      <c r="RXA23" s="405"/>
      <c r="RXB23" s="405"/>
      <c r="RXC23" s="405"/>
      <c r="RXD23" s="405"/>
      <c r="RXE23" s="405"/>
      <c r="RXF23" s="405"/>
      <c r="RXG23" s="405"/>
      <c r="RXH23" s="405"/>
      <c r="RXI23" s="405"/>
      <c r="RXJ23" s="405"/>
      <c r="RXK23" s="405"/>
      <c r="RXL23" s="405"/>
      <c r="RXM23" s="405"/>
      <c r="RXN23" s="405"/>
      <c r="RXO23" s="405"/>
      <c r="RXP23" s="405"/>
      <c r="RXQ23" s="405"/>
      <c r="RXR23" s="405"/>
      <c r="RXS23" s="405"/>
      <c r="RXT23" s="405"/>
      <c r="RXU23" s="405"/>
      <c r="RXV23" s="405"/>
      <c r="RXW23" s="405"/>
      <c r="RXX23" s="405"/>
      <c r="RXY23" s="405"/>
      <c r="RXZ23" s="405"/>
      <c r="RYA23" s="405"/>
      <c r="RYB23" s="405"/>
      <c r="RYC23" s="405"/>
      <c r="RYD23" s="405"/>
      <c r="RYE23" s="405"/>
      <c r="RYF23" s="405"/>
      <c r="RYG23" s="405"/>
      <c r="RYH23" s="405"/>
      <c r="RYI23" s="405"/>
      <c r="RYJ23" s="405"/>
      <c r="RYK23" s="405"/>
      <c r="RYL23" s="405"/>
      <c r="RYM23" s="405"/>
      <c r="RYN23" s="405"/>
      <c r="RYO23" s="405"/>
      <c r="RYP23" s="405"/>
      <c r="RYQ23" s="405"/>
      <c r="RYR23" s="405"/>
      <c r="RYS23" s="405"/>
      <c r="RYT23" s="405"/>
      <c r="RYU23" s="405"/>
      <c r="RYV23" s="405"/>
      <c r="RYW23" s="405"/>
      <c r="RYX23" s="405"/>
      <c r="RYY23" s="405"/>
      <c r="RYZ23" s="405"/>
      <c r="RZA23" s="405"/>
      <c r="RZB23" s="405"/>
      <c r="RZC23" s="405"/>
      <c r="RZD23" s="405"/>
      <c r="RZE23" s="405"/>
      <c r="RZF23" s="405"/>
      <c r="RZG23" s="405"/>
      <c r="RZH23" s="405"/>
      <c r="RZI23" s="405"/>
      <c r="RZJ23" s="405"/>
      <c r="RZK23" s="405"/>
      <c r="RZL23" s="405"/>
      <c r="RZM23" s="405"/>
      <c r="RZN23" s="405"/>
      <c r="RZO23" s="405"/>
      <c r="RZP23" s="405"/>
      <c r="RZQ23" s="405"/>
      <c r="RZR23" s="405"/>
      <c r="RZS23" s="405"/>
      <c r="RZT23" s="405"/>
      <c r="RZU23" s="405"/>
      <c r="RZV23" s="405"/>
      <c r="RZW23" s="405"/>
      <c r="RZX23" s="405"/>
      <c r="RZY23" s="405"/>
      <c r="RZZ23" s="405"/>
      <c r="SAA23" s="405"/>
      <c r="SAB23" s="405"/>
      <c r="SAC23" s="405"/>
      <c r="SAD23" s="405"/>
      <c r="SAE23" s="405"/>
      <c r="SAF23" s="405"/>
      <c r="SAG23" s="405"/>
      <c r="SAH23" s="405"/>
      <c r="SAI23" s="405"/>
      <c r="SAJ23" s="405"/>
      <c r="SAK23" s="405"/>
      <c r="SAL23" s="405"/>
      <c r="SAM23" s="405"/>
      <c r="SAN23" s="405"/>
      <c r="SAO23" s="405"/>
      <c r="SAP23" s="405"/>
      <c r="SAQ23" s="405"/>
      <c r="SAR23" s="405"/>
      <c r="SAS23" s="405"/>
      <c r="SAT23" s="405"/>
      <c r="SAU23" s="405"/>
      <c r="SAV23" s="405"/>
      <c r="SAW23" s="405"/>
      <c r="SAX23" s="405"/>
      <c r="SAY23" s="405"/>
      <c r="SAZ23" s="405"/>
      <c r="SBA23" s="405"/>
      <c r="SBB23" s="405"/>
      <c r="SBC23" s="405"/>
      <c r="SBD23" s="405"/>
      <c r="SBE23" s="405"/>
      <c r="SBF23" s="405"/>
      <c r="SBG23" s="405"/>
      <c r="SBH23" s="405"/>
      <c r="SBI23" s="405"/>
      <c r="SBJ23" s="405"/>
      <c r="SBK23" s="405"/>
      <c r="SBL23" s="405"/>
      <c r="SBM23" s="405"/>
      <c r="SBN23" s="405"/>
      <c r="SBO23" s="405"/>
      <c r="SBP23" s="405"/>
      <c r="SBQ23" s="405"/>
      <c r="SBR23" s="405"/>
      <c r="SBS23" s="405"/>
      <c r="SBT23" s="405"/>
      <c r="SBU23" s="405"/>
      <c r="SBV23" s="405"/>
      <c r="SBW23" s="405"/>
      <c r="SBX23" s="405"/>
      <c r="SBY23" s="405"/>
      <c r="SBZ23" s="405"/>
      <c r="SCA23" s="405"/>
      <c r="SCB23" s="405"/>
      <c r="SCC23" s="405"/>
      <c r="SCD23" s="405"/>
      <c r="SCE23" s="405"/>
      <c r="SCF23" s="405"/>
      <c r="SCG23" s="405"/>
      <c r="SCH23" s="405"/>
      <c r="SCI23" s="405"/>
      <c r="SCJ23" s="405"/>
      <c r="SCK23" s="405"/>
      <c r="SCL23" s="405"/>
      <c r="SCM23" s="405"/>
      <c r="SCN23" s="405"/>
      <c r="SCO23" s="405"/>
      <c r="SCP23" s="405"/>
      <c r="SCQ23" s="405"/>
      <c r="SCR23" s="405"/>
      <c r="SCS23" s="405"/>
      <c r="SCT23" s="405"/>
      <c r="SCU23" s="405"/>
      <c r="SCV23" s="405"/>
      <c r="SCW23" s="405"/>
      <c r="SCX23" s="405"/>
      <c r="SCY23" s="405"/>
      <c r="SCZ23" s="405"/>
      <c r="SDA23" s="405"/>
      <c r="SDB23" s="405"/>
      <c r="SDC23" s="405"/>
      <c r="SDD23" s="405"/>
      <c r="SDE23" s="405"/>
      <c r="SDF23" s="405"/>
      <c r="SDG23" s="405"/>
      <c r="SDH23" s="405"/>
      <c r="SDI23" s="405"/>
      <c r="SDJ23" s="405"/>
      <c r="SDK23" s="405"/>
      <c r="SDL23" s="405"/>
      <c r="SDM23" s="405"/>
      <c r="SDN23" s="405"/>
      <c r="SDO23" s="405"/>
      <c r="SDP23" s="405"/>
      <c r="SDQ23" s="405"/>
      <c r="SDR23" s="405"/>
      <c r="SDS23" s="405"/>
      <c r="SDT23" s="405"/>
      <c r="SDU23" s="405"/>
      <c r="SDV23" s="405"/>
      <c r="SDW23" s="405"/>
      <c r="SDX23" s="405"/>
      <c r="SDY23" s="405"/>
      <c r="SDZ23" s="405"/>
      <c r="SEA23" s="405"/>
      <c r="SEB23" s="405"/>
      <c r="SEC23" s="405"/>
      <c r="SED23" s="405"/>
      <c r="SEE23" s="405"/>
      <c r="SEF23" s="405"/>
      <c r="SEG23" s="405"/>
      <c r="SEH23" s="405"/>
      <c r="SEI23" s="405"/>
      <c r="SEJ23" s="405"/>
      <c r="SEK23" s="405"/>
      <c r="SEL23" s="405"/>
      <c r="SEM23" s="405"/>
      <c r="SEN23" s="405"/>
      <c r="SEO23" s="405"/>
      <c r="SEP23" s="405"/>
      <c r="SEQ23" s="405"/>
      <c r="SER23" s="405"/>
      <c r="SES23" s="405"/>
      <c r="SET23" s="405"/>
      <c r="SEU23" s="405"/>
      <c r="SEV23" s="405"/>
      <c r="SEW23" s="405"/>
      <c r="SEX23" s="405"/>
      <c r="SEY23" s="405"/>
      <c r="SEZ23" s="405"/>
      <c r="SFA23" s="405"/>
      <c r="SFB23" s="405"/>
      <c r="SFC23" s="405"/>
      <c r="SFD23" s="405"/>
      <c r="SFE23" s="405"/>
      <c r="SFF23" s="405"/>
      <c r="SFG23" s="405"/>
      <c r="SFH23" s="405"/>
      <c r="SFI23" s="405"/>
      <c r="SFJ23" s="405"/>
      <c r="SFK23" s="405"/>
      <c r="SFL23" s="405"/>
      <c r="SFM23" s="405"/>
      <c r="SFN23" s="405"/>
      <c r="SFO23" s="405"/>
      <c r="SFP23" s="405"/>
      <c r="SFQ23" s="405"/>
      <c r="SFR23" s="405"/>
      <c r="SFS23" s="405"/>
      <c r="SFT23" s="405"/>
      <c r="SFU23" s="405"/>
      <c r="SFV23" s="405"/>
      <c r="SFW23" s="405"/>
      <c r="SFX23" s="405"/>
      <c r="SFY23" s="405"/>
      <c r="SFZ23" s="405"/>
      <c r="SGA23" s="405"/>
      <c r="SGB23" s="405"/>
      <c r="SGC23" s="405"/>
      <c r="SGD23" s="405"/>
      <c r="SGE23" s="405"/>
      <c r="SGF23" s="405"/>
      <c r="SGG23" s="405"/>
      <c r="SGH23" s="405"/>
      <c r="SGI23" s="405"/>
      <c r="SGJ23" s="405"/>
      <c r="SGK23" s="405"/>
      <c r="SGL23" s="405"/>
      <c r="SGM23" s="405"/>
      <c r="SGN23" s="405"/>
      <c r="SGO23" s="405"/>
      <c r="SGP23" s="405"/>
      <c r="SGQ23" s="405"/>
      <c r="SGR23" s="405"/>
      <c r="SGS23" s="405"/>
      <c r="SGT23" s="405"/>
      <c r="SGU23" s="405"/>
      <c r="SGV23" s="405"/>
      <c r="SGW23" s="405"/>
      <c r="SGX23" s="405"/>
      <c r="SGY23" s="405"/>
      <c r="SGZ23" s="405"/>
      <c r="SHA23" s="405"/>
      <c r="SHB23" s="405"/>
      <c r="SHC23" s="405"/>
      <c r="SHD23" s="405"/>
      <c r="SHE23" s="405"/>
      <c r="SHF23" s="405"/>
      <c r="SHG23" s="405"/>
      <c r="SHH23" s="405"/>
      <c r="SHI23" s="405"/>
      <c r="SHJ23" s="405"/>
      <c r="SHK23" s="405"/>
      <c r="SHL23" s="405"/>
      <c r="SHM23" s="405"/>
      <c r="SHN23" s="405"/>
      <c r="SHO23" s="405"/>
      <c r="SHP23" s="405"/>
      <c r="SHQ23" s="405"/>
      <c r="SHR23" s="405"/>
      <c r="SHS23" s="405"/>
      <c r="SHT23" s="405"/>
      <c r="SHU23" s="405"/>
      <c r="SHV23" s="405"/>
      <c r="SHW23" s="405"/>
      <c r="SHX23" s="405"/>
      <c r="SHY23" s="405"/>
      <c r="SHZ23" s="405"/>
      <c r="SIA23" s="405"/>
      <c r="SIB23" s="405"/>
      <c r="SIC23" s="405"/>
      <c r="SID23" s="405"/>
      <c r="SIE23" s="405"/>
      <c r="SIF23" s="405"/>
      <c r="SIG23" s="405"/>
      <c r="SIH23" s="405"/>
      <c r="SII23" s="405"/>
      <c r="SIJ23" s="405"/>
      <c r="SIK23" s="405"/>
      <c r="SIL23" s="405"/>
      <c r="SIM23" s="405"/>
      <c r="SIN23" s="405"/>
      <c r="SIO23" s="405"/>
      <c r="SIP23" s="405"/>
      <c r="SIQ23" s="405"/>
      <c r="SIR23" s="405"/>
      <c r="SIS23" s="405"/>
      <c r="SIT23" s="405"/>
      <c r="SIU23" s="405"/>
      <c r="SIV23" s="405"/>
      <c r="SIW23" s="405"/>
      <c r="SIX23" s="405"/>
      <c r="SIY23" s="405"/>
      <c r="SIZ23" s="405"/>
      <c r="SJA23" s="405"/>
      <c r="SJB23" s="405"/>
      <c r="SJC23" s="405"/>
      <c r="SJD23" s="405"/>
      <c r="SJE23" s="405"/>
      <c r="SJF23" s="405"/>
      <c r="SJG23" s="405"/>
      <c r="SJH23" s="405"/>
      <c r="SJI23" s="405"/>
      <c r="SJJ23" s="405"/>
      <c r="SJK23" s="405"/>
      <c r="SJL23" s="405"/>
      <c r="SJM23" s="405"/>
      <c r="SJN23" s="405"/>
      <c r="SJO23" s="405"/>
      <c r="SJP23" s="405"/>
      <c r="SJQ23" s="405"/>
      <c r="SJR23" s="405"/>
      <c r="SJS23" s="405"/>
      <c r="SJT23" s="405"/>
      <c r="SJU23" s="405"/>
      <c r="SJV23" s="405"/>
      <c r="SJW23" s="405"/>
      <c r="SJX23" s="405"/>
      <c r="SJY23" s="405"/>
      <c r="SJZ23" s="405"/>
      <c r="SKA23" s="405"/>
      <c r="SKB23" s="405"/>
      <c r="SKC23" s="405"/>
      <c r="SKD23" s="405"/>
      <c r="SKE23" s="405"/>
      <c r="SKF23" s="405"/>
      <c r="SKG23" s="405"/>
      <c r="SKH23" s="405"/>
      <c r="SKI23" s="405"/>
      <c r="SKJ23" s="405"/>
      <c r="SKK23" s="405"/>
      <c r="SKL23" s="405"/>
      <c r="SKM23" s="405"/>
      <c r="SKN23" s="405"/>
      <c r="SKO23" s="405"/>
      <c r="SKP23" s="405"/>
      <c r="SKQ23" s="405"/>
      <c r="SKR23" s="405"/>
      <c r="SKS23" s="405"/>
      <c r="SKT23" s="405"/>
      <c r="SKU23" s="405"/>
      <c r="SKV23" s="405"/>
      <c r="SKW23" s="405"/>
      <c r="SKX23" s="405"/>
      <c r="SKY23" s="405"/>
      <c r="SKZ23" s="405"/>
      <c r="SLA23" s="405"/>
      <c r="SLB23" s="405"/>
      <c r="SLC23" s="405"/>
      <c r="SLD23" s="405"/>
      <c r="SLE23" s="405"/>
      <c r="SLF23" s="405"/>
      <c r="SLG23" s="405"/>
      <c r="SLH23" s="405"/>
      <c r="SLI23" s="405"/>
      <c r="SLJ23" s="405"/>
      <c r="SLK23" s="405"/>
      <c r="SLL23" s="405"/>
      <c r="SLM23" s="405"/>
      <c r="SLN23" s="405"/>
      <c r="SLO23" s="405"/>
      <c r="SLP23" s="405"/>
      <c r="SLQ23" s="405"/>
      <c r="SLR23" s="405"/>
      <c r="SLS23" s="405"/>
      <c r="SLT23" s="405"/>
      <c r="SLU23" s="405"/>
      <c r="SLV23" s="405"/>
      <c r="SLW23" s="405"/>
      <c r="SLX23" s="405"/>
      <c r="SLY23" s="405"/>
      <c r="SLZ23" s="405"/>
      <c r="SMA23" s="405"/>
      <c r="SMB23" s="405"/>
      <c r="SMC23" s="405"/>
      <c r="SMD23" s="405"/>
      <c r="SME23" s="405"/>
      <c r="SMF23" s="405"/>
      <c r="SMG23" s="405"/>
      <c r="SMH23" s="405"/>
      <c r="SMI23" s="405"/>
      <c r="SMJ23" s="405"/>
      <c r="SMK23" s="405"/>
      <c r="SML23" s="405"/>
      <c r="SMM23" s="405"/>
      <c r="SMN23" s="405"/>
      <c r="SMO23" s="405"/>
      <c r="SMP23" s="405"/>
      <c r="SMQ23" s="405"/>
      <c r="SMR23" s="405"/>
      <c r="SMS23" s="405"/>
      <c r="SMT23" s="405"/>
      <c r="SMU23" s="405"/>
      <c r="SMV23" s="405"/>
      <c r="SMW23" s="405"/>
      <c r="SMX23" s="405"/>
      <c r="SMY23" s="405"/>
      <c r="SMZ23" s="405"/>
      <c r="SNA23" s="405"/>
      <c r="SNB23" s="405"/>
      <c r="SNC23" s="405"/>
      <c r="SND23" s="405"/>
      <c r="SNE23" s="405"/>
      <c r="SNF23" s="405"/>
      <c r="SNG23" s="405"/>
      <c r="SNH23" s="405"/>
      <c r="SNI23" s="405"/>
      <c r="SNJ23" s="405"/>
      <c r="SNK23" s="405"/>
      <c r="SNL23" s="405"/>
      <c r="SNM23" s="405"/>
      <c r="SNN23" s="405"/>
      <c r="SNO23" s="405"/>
      <c r="SNP23" s="405"/>
      <c r="SNQ23" s="405"/>
      <c r="SNR23" s="405"/>
      <c r="SNS23" s="405"/>
      <c r="SNT23" s="405"/>
      <c r="SNU23" s="405"/>
      <c r="SNV23" s="405"/>
      <c r="SNW23" s="405"/>
      <c r="SNX23" s="405"/>
      <c r="SNY23" s="405"/>
      <c r="SNZ23" s="405"/>
      <c r="SOA23" s="405"/>
      <c r="SOB23" s="405"/>
      <c r="SOC23" s="405"/>
      <c r="SOD23" s="405"/>
      <c r="SOE23" s="405"/>
      <c r="SOF23" s="405"/>
      <c r="SOG23" s="405"/>
      <c r="SOH23" s="405"/>
      <c r="SOI23" s="405"/>
      <c r="SOJ23" s="405"/>
      <c r="SOK23" s="405"/>
      <c r="SOL23" s="405"/>
      <c r="SOM23" s="405"/>
      <c r="SON23" s="405"/>
      <c r="SOO23" s="405"/>
      <c r="SOP23" s="405"/>
      <c r="SOQ23" s="405"/>
      <c r="SOR23" s="405"/>
      <c r="SOS23" s="405"/>
      <c r="SOT23" s="405"/>
      <c r="SOU23" s="405"/>
      <c r="SOV23" s="405"/>
      <c r="SOW23" s="405"/>
      <c r="SOX23" s="405"/>
      <c r="SOY23" s="405"/>
      <c r="SOZ23" s="405"/>
      <c r="SPA23" s="405"/>
      <c r="SPB23" s="405"/>
      <c r="SPC23" s="405"/>
      <c r="SPD23" s="405"/>
      <c r="SPE23" s="405"/>
      <c r="SPF23" s="405"/>
      <c r="SPG23" s="405"/>
      <c r="SPH23" s="405"/>
      <c r="SPI23" s="405"/>
      <c r="SPJ23" s="405"/>
      <c r="SPK23" s="405"/>
      <c r="SPL23" s="405"/>
      <c r="SPM23" s="405"/>
      <c r="SPN23" s="405"/>
      <c r="SPO23" s="405"/>
      <c r="SPP23" s="405"/>
      <c r="SPQ23" s="405"/>
      <c r="SPR23" s="405"/>
      <c r="SPS23" s="405"/>
      <c r="SPT23" s="405"/>
      <c r="SPU23" s="405"/>
      <c r="SPV23" s="405"/>
      <c r="SPW23" s="405"/>
      <c r="SPX23" s="405"/>
      <c r="SPY23" s="405"/>
      <c r="SPZ23" s="405"/>
      <c r="SQA23" s="405"/>
      <c r="SQB23" s="405"/>
      <c r="SQC23" s="405"/>
      <c r="SQD23" s="405"/>
      <c r="SQE23" s="405"/>
      <c r="SQF23" s="405"/>
      <c r="SQG23" s="405"/>
      <c r="SQH23" s="405"/>
      <c r="SQI23" s="405"/>
      <c r="SQJ23" s="405"/>
      <c r="SQK23" s="405"/>
      <c r="SQL23" s="405"/>
      <c r="SQM23" s="405"/>
      <c r="SQN23" s="405"/>
      <c r="SQO23" s="405"/>
      <c r="SQP23" s="405"/>
      <c r="SQQ23" s="405"/>
      <c r="SQR23" s="405"/>
      <c r="SQS23" s="405"/>
      <c r="SQT23" s="405"/>
      <c r="SQU23" s="405"/>
      <c r="SQV23" s="405"/>
      <c r="SQW23" s="405"/>
      <c r="SQX23" s="405"/>
      <c r="SQY23" s="405"/>
      <c r="SQZ23" s="405"/>
      <c r="SRA23" s="405"/>
      <c r="SRB23" s="405"/>
      <c r="SRC23" s="405"/>
      <c r="SRD23" s="405"/>
      <c r="SRE23" s="405"/>
      <c r="SRF23" s="405"/>
      <c r="SRG23" s="405"/>
      <c r="SRH23" s="405"/>
      <c r="SRI23" s="405"/>
      <c r="SRJ23" s="405"/>
      <c r="SRK23" s="405"/>
      <c r="SRL23" s="405"/>
      <c r="SRM23" s="405"/>
      <c r="SRN23" s="405"/>
      <c r="SRO23" s="405"/>
      <c r="SRP23" s="405"/>
      <c r="SRQ23" s="405"/>
      <c r="SRR23" s="405"/>
      <c r="SRS23" s="405"/>
      <c r="SRT23" s="405"/>
      <c r="SRU23" s="405"/>
      <c r="SRV23" s="405"/>
      <c r="SRW23" s="405"/>
      <c r="SRX23" s="405"/>
      <c r="SRY23" s="405"/>
      <c r="SRZ23" s="405"/>
      <c r="SSA23" s="405"/>
      <c r="SSB23" s="405"/>
      <c r="SSC23" s="405"/>
      <c r="SSD23" s="405"/>
      <c r="SSE23" s="405"/>
      <c r="SSF23" s="405"/>
      <c r="SSG23" s="405"/>
      <c r="SSH23" s="405"/>
      <c r="SSI23" s="405"/>
      <c r="SSJ23" s="405"/>
      <c r="SSK23" s="405"/>
      <c r="SSL23" s="405"/>
      <c r="SSM23" s="405"/>
      <c r="SSN23" s="405"/>
      <c r="SSO23" s="405"/>
      <c r="SSP23" s="405"/>
      <c r="SSQ23" s="405"/>
      <c r="SSR23" s="405"/>
      <c r="SSS23" s="405"/>
      <c r="SST23" s="405"/>
      <c r="SSU23" s="405"/>
      <c r="SSV23" s="405"/>
      <c r="SSW23" s="405"/>
      <c r="SSX23" s="405"/>
      <c r="SSY23" s="405"/>
      <c r="SSZ23" s="405"/>
      <c r="STA23" s="405"/>
      <c r="STB23" s="405"/>
      <c r="STC23" s="405"/>
      <c r="STD23" s="405"/>
      <c r="STE23" s="405"/>
      <c r="STF23" s="405"/>
      <c r="STG23" s="405"/>
      <c r="STH23" s="405"/>
      <c r="STI23" s="405"/>
      <c r="STJ23" s="405"/>
      <c r="STK23" s="405"/>
      <c r="STL23" s="405"/>
      <c r="STM23" s="405"/>
      <c r="STN23" s="405"/>
      <c r="STO23" s="405"/>
      <c r="STP23" s="405"/>
      <c r="STQ23" s="405"/>
      <c r="STR23" s="405"/>
      <c r="STS23" s="405"/>
      <c r="STT23" s="405"/>
      <c r="STU23" s="405"/>
      <c r="STV23" s="405"/>
      <c r="STW23" s="405"/>
      <c r="STX23" s="405"/>
      <c r="STY23" s="405"/>
      <c r="STZ23" s="405"/>
      <c r="SUA23" s="405"/>
      <c r="SUB23" s="405"/>
      <c r="SUC23" s="405"/>
      <c r="SUD23" s="405"/>
      <c r="SUE23" s="405"/>
      <c r="SUF23" s="405"/>
      <c r="SUG23" s="405"/>
      <c r="SUH23" s="405"/>
      <c r="SUI23" s="405"/>
      <c r="SUJ23" s="405"/>
      <c r="SUK23" s="405"/>
      <c r="SUL23" s="405"/>
      <c r="SUM23" s="405"/>
      <c r="SUN23" s="405"/>
      <c r="SUO23" s="405"/>
      <c r="SUP23" s="405"/>
      <c r="SUQ23" s="405"/>
      <c r="SUR23" s="405"/>
      <c r="SUS23" s="405"/>
      <c r="SUT23" s="405"/>
      <c r="SUU23" s="405"/>
      <c r="SUV23" s="405"/>
      <c r="SUW23" s="405"/>
      <c r="SUX23" s="405"/>
      <c r="SUY23" s="405"/>
      <c r="SUZ23" s="405"/>
      <c r="SVA23" s="405"/>
      <c r="SVB23" s="405"/>
      <c r="SVC23" s="405"/>
      <c r="SVD23" s="405"/>
      <c r="SVE23" s="405"/>
      <c r="SVF23" s="405"/>
      <c r="SVG23" s="405"/>
      <c r="SVH23" s="405"/>
      <c r="SVI23" s="405"/>
      <c r="SVJ23" s="405"/>
      <c r="SVK23" s="405"/>
      <c r="SVL23" s="405"/>
      <c r="SVM23" s="405"/>
      <c r="SVN23" s="405"/>
      <c r="SVO23" s="405"/>
      <c r="SVP23" s="405"/>
      <c r="SVQ23" s="405"/>
      <c r="SVR23" s="405"/>
      <c r="SVS23" s="405"/>
      <c r="SVT23" s="405"/>
      <c r="SVU23" s="405"/>
      <c r="SVV23" s="405"/>
      <c r="SVW23" s="405"/>
      <c r="SVX23" s="405"/>
      <c r="SVY23" s="405"/>
      <c r="SVZ23" s="405"/>
      <c r="SWA23" s="405"/>
      <c r="SWB23" s="405"/>
      <c r="SWC23" s="405"/>
      <c r="SWD23" s="405"/>
      <c r="SWE23" s="405"/>
      <c r="SWF23" s="405"/>
      <c r="SWG23" s="405"/>
      <c r="SWH23" s="405"/>
      <c r="SWI23" s="405"/>
      <c r="SWJ23" s="405"/>
      <c r="SWK23" s="405"/>
      <c r="SWL23" s="405"/>
      <c r="SWM23" s="405"/>
      <c r="SWN23" s="405"/>
      <c r="SWO23" s="405"/>
      <c r="SWP23" s="405"/>
      <c r="SWQ23" s="405"/>
      <c r="SWR23" s="405"/>
      <c r="SWS23" s="405"/>
      <c r="SWT23" s="405"/>
      <c r="SWU23" s="405"/>
      <c r="SWV23" s="405"/>
      <c r="SWW23" s="405"/>
      <c r="SWX23" s="405"/>
      <c r="SWY23" s="405"/>
      <c r="SWZ23" s="405"/>
      <c r="SXA23" s="405"/>
      <c r="SXB23" s="405"/>
      <c r="SXC23" s="405"/>
      <c r="SXD23" s="405"/>
      <c r="SXE23" s="405"/>
      <c r="SXF23" s="405"/>
      <c r="SXG23" s="405"/>
      <c r="SXH23" s="405"/>
      <c r="SXI23" s="405"/>
      <c r="SXJ23" s="405"/>
      <c r="SXK23" s="405"/>
      <c r="SXL23" s="405"/>
      <c r="SXM23" s="405"/>
      <c r="SXN23" s="405"/>
      <c r="SXO23" s="405"/>
      <c r="SXP23" s="405"/>
      <c r="SXQ23" s="405"/>
      <c r="SXR23" s="405"/>
      <c r="SXS23" s="405"/>
      <c r="SXT23" s="405"/>
      <c r="SXU23" s="405"/>
      <c r="SXV23" s="405"/>
      <c r="SXW23" s="405"/>
      <c r="SXX23" s="405"/>
      <c r="SXY23" s="405"/>
      <c r="SXZ23" s="405"/>
      <c r="SYA23" s="405"/>
      <c r="SYB23" s="405"/>
      <c r="SYC23" s="405"/>
      <c r="SYD23" s="405"/>
      <c r="SYE23" s="405"/>
      <c r="SYF23" s="405"/>
      <c r="SYG23" s="405"/>
      <c r="SYH23" s="405"/>
      <c r="SYI23" s="405"/>
      <c r="SYJ23" s="405"/>
      <c r="SYK23" s="405"/>
      <c r="SYL23" s="405"/>
      <c r="SYM23" s="405"/>
      <c r="SYN23" s="405"/>
      <c r="SYO23" s="405"/>
      <c r="SYP23" s="405"/>
      <c r="SYQ23" s="405"/>
      <c r="SYR23" s="405"/>
      <c r="SYS23" s="405"/>
      <c r="SYT23" s="405"/>
      <c r="SYU23" s="405"/>
      <c r="SYV23" s="405"/>
      <c r="SYW23" s="405"/>
      <c r="SYX23" s="405"/>
      <c r="SYY23" s="405"/>
      <c r="SYZ23" s="405"/>
      <c r="SZA23" s="405"/>
      <c r="SZB23" s="405"/>
      <c r="SZC23" s="405"/>
      <c r="SZD23" s="405"/>
      <c r="SZE23" s="405"/>
      <c r="SZF23" s="405"/>
      <c r="SZG23" s="405"/>
      <c r="SZH23" s="405"/>
      <c r="SZI23" s="405"/>
      <c r="SZJ23" s="405"/>
      <c r="SZK23" s="405"/>
      <c r="SZL23" s="405"/>
      <c r="SZM23" s="405"/>
      <c r="SZN23" s="405"/>
      <c r="SZO23" s="405"/>
      <c r="SZP23" s="405"/>
      <c r="SZQ23" s="405"/>
      <c r="SZR23" s="405"/>
      <c r="SZS23" s="405"/>
      <c r="SZT23" s="405"/>
      <c r="SZU23" s="405"/>
      <c r="SZV23" s="405"/>
      <c r="SZW23" s="405"/>
      <c r="SZX23" s="405"/>
      <c r="SZY23" s="405"/>
      <c r="SZZ23" s="405"/>
      <c r="TAA23" s="405"/>
      <c r="TAB23" s="405"/>
      <c r="TAC23" s="405"/>
      <c r="TAD23" s="405"/>
      <c r="TAE23" s="405"/>
      <c r="TAF23" s="405"/>
      <c r="TAG23" s="405"/>
      <c r="TAH23" s="405"/>
      <c r="TAI23" s="405"/>
      <c r="TAJ23" s="405"/>
      <c r="TAK23" s="405"/>
      <c r="TAL23" s="405"/>
      <c r="TAM23" s="405"/>
      <c r="TAN23" s="405"/>
      <c r="TAO23" s="405"/>
      <c r="TAP23" s="405"/>
      <c r="TAQ23" s="405"/>
      <c r="TAR23" s="405"/>
      <c r="TAS23" s="405"/>
      <c r="TAT23" s="405"/>
      <c r="TAU23" s="405"/>
      <c r="TAV23" s="405"/>
      <c r="TAW23" s="405"/>
      <c r="TAX23" s="405"/>
      <c r="TAY23" s="405"/>
      <c r="TAZ23" s="405"/>
      <c r="TBA23" s="405"/>
      <c r="TBB23" s="405"/>
      <c r="TBC23" s="405"/>
      <c r="TBD23" s="405"/>
      <c r="TBE23" s="405"/>
      <c r="TBF23" s="405"/>
      <c r="TBG23" s="405"/>
      <c r="TBH23" s="405"/>
      <c r="TBI23" s="405"/>
      <c r="TBJ23" s="405"/>
      <c r="TBK23" s="405"/>
      <c r="TBL23" s="405"/>
      <c r="TBM23" s="405"/>
      <c r="TBN23" s="405"/>
      <c r="TBO23" s="405"/>
      <c r="TBP23" s="405"/>
      <c r="TBQ23" s="405"/>
      <c r="TBR23" s="405"/>
      <c r="TBS23" s="405"/>
      <c r="TBT23" s="405"/>
      <c r="TBU23" s="405"/>
      <c r="TBV23" s="405"/>
      <c r="TBW23" s="405"/>
      <c r="TBX23" s="405"/>
      <c r="TBY23" s="405"/>
      <c r="TBZ23" s="405"/>
      <c r="TCA23" s="405"/>
      <c r="TCB23" s="405"/>
      <c r="TCC23" s="405"/>
      <c r="TCD23" s="405"/>
      <c r="TCE23" s="405"/>
      <c r="TCF23" s="405"/>
      <c r="TCG23" s="405"/>
      <c r="TCH23" s="405"/>
      <c r="TCI23" s="405"/>
      <c r="TCJ23" s="405"/>
      <c r="TCK23" s="405"/>
      <c r="TCL23" s="405"/>
      <c r="TCM23" s="405"/>
      <c r="TCN23" s="405"/>
      <c r="TCO23" s="405"/>
      <c r="TCP23" s="405"/>
      <c r="TCQ23" s="405"/>
      <c r="TCR23" s="405"/>
      <c r="TCS23" s="405"/>
      <c r="TCT23" s="405"/>
      <c r="TCU23" s="405"/>
      <c r="TCV23" s="405"/>
      <c r="TCW23" s="405"/>
      <c r="TCX23" s="405"/>
      <c r="TCY23" s="405"/>
      <c r="TCZ23" s="405"/>
      <c r="TDA23" s="405"/>
      <c r="TDB23" s="405"/>
      <c r="TDC23" s="405"/>
      <c r="TDD23" s="405"/>
      <c r="TDE23" s="405"/>
      <c r="TDF23" s="405"/>
      <c r="TDG23" s="405"/>
      <c r="TDH23" s="405"/>
      <c r="TDI23" s="405"/>
      <c r="TDJ23" s="405"/>
      <c r="TDK23" s="405"/>
      <c r="TDL23" s="405"/>
      <c r="TDM23" s="405"/>
      <c r="TDN23" s="405"/>
      <c r="TDO23" s="405"/>
      <c r="TDP23" s="405"/>
      <c r="TDQ23" s="405"/>
      <c r="TDR23" s="405"/>
      <c r="TDS23" s="405"/>
      <c r="TDT23" s="405"/>
      <c r="TDU23" s="405"/>
      <c r="TDV23" s="405"/>
      <c r="TDW23" s="405"/>
      <c r="TDX23" s="405"/>
      <c r="TDY23" s="405"/>
      <c r="TDZ23" s="405"/>
      <c r="TEA23" s="405"/>
      <c r="TEB23" s="405"/>
      <c r="TEC23" s="405"/>
      <c r="TED23" s="405"/>
      <c r="TEE23" s="405"/>
      <c r="TEF23" s="405"/>
      <c r="TEG23" s="405"/>
      <c r="TEH23" s="405"/>
      <c r="TEI23" s="405"/>
      <c r="TEJ23" s="405"/>
      <c r="TEK23" s="405"/>
      <c r="TEL23" s="405"/>
      <c r="TEM23" s="405"/>
      <c r="TEN23" s="405"/>
      <c r="TEO23" s="405"/>
      <c r="TEP23" s="405"/>
      <c r="TEQ23" s="405"/>
      <c r="TER23" s="405"/>
      <c r="TES23" s="405"/>
      <c r="TET23" s="405"/>
      <c r="TEU23" s="405"/>
      <c r="TEV23" s="405"/>
      <c r="TEW23" s="405"/>
      <c r="TEX23" s="405"/>
      <c r="TEY23" s="405"/>
      <c r="TEZ23" s="405"/>
      <c r="TFA23" s="405"/>
      <c r="TFB23" s="405"/>
      <c r="TFC23" s="405"/>
      <c r="TFD23" s="405"/>
      <c r="TFE23" s="405"/>
      <c r="TFF23" s="405"/>
      <c r="TFG23" s="405"/>
      <c r="TFH23" s="405"/>
      <c r="TFI23" s="405"/>
      <c r="TFJ23" s="405"/>
      <c r="TFK23" s="405"/>
      <c r="TFL23" s="405"/>
      <c r="TFM23" s="405"/>
      <c r="TFN23" s="405"/>
      <c r="TFO23" s="405"/>
      <c r="TFP23" s="405"/>
      <c r="TFQ23" s="405"/>
      <c r="TFR23" s="405"/>
      <c r="TFS23" s="405"/>
      <c r="TFT23" s="405"/>
      <c r="TFU23" s="405"/>
      <c r="TFV23" s="405"/>
      <c r="TFW23" s="405"/>
      <c r="TFX23" s="405"/>
      <c r="TFY23" s="405"/>
      <c r="TFZ23" s="405"/>
      <c r="TGA23" s="405"/>
      <c r="TGB23" s="405"/>
      <c r="TGC23" s="405"/>
      <c r="TGD23" s="405"/>
      <c r="TGE23" s="405"/>
      <c r="TGF23" s="405"/>
      <c r="TGG23" s="405"/>
      <c r="TGH23" s="405"/>
      <c r="TGI23" s="405"/>
      <c r="TGJ23" s="405"/>
      <c r="TGK23" s="405"/>
      <c r="TGL23" s="405"/>
      <c r="TGM23" s="405"/>
      <c r="TGN23" s="405"/>
      <c r="TGO23" s="405"/>
      <c r="TGP23" s="405"/>
      <c r="TGQ23" s="405"/>
      <c r="TGR23" s="405"/>
      <c r="TGS23" s="405"/>
      <c r="TGT23" s="405"/>
      <c r="TGU23" s="405"/>
      <c r="TGV23" s="405"/>
      <c r="TGW23" s="405"/>
      <c r="TGX23" s="405"/>
      <c r="TGY23" s="405"/>
      <c r="TGZ23" s="405"/>
      <c r="THA23" s="405"/>
      <c r="THB23" s="405"/>
      <c r="THC23" s="405"/>
      <c r="THD23" s="405"/>
      <c r="THE23" s="405"/>
      <c r="THF23" s="405"/>
      <c r="THG23" s="405"/>
      <c r="THH23" s="405"/>
      <c r="THI23" s="405"/>
      <c r="THJ23" s="405"/>
      <c r="THK23" s="405"/>
      <c r="THL23" s="405"/>
      <c r="THM23" s="405"/>
      <c r="THN23" s="405"/>
      <c r="THO23" s="405"/>
      <c r="THP23" s="405"/>
      <c r="THQ23" s="405"/>
      <c r="THR23" s="405"/>
      <c r="THS23" s="405"/>
      <c r="THT23" s="405"/>
      <c r="THU23" s="405"/>
      <c r="THV23" s="405"/>
      <c r="THW23" s="405"/>
      <c r="THX23" s="405"/>
      <c r="THY23" s="405"/>
      <c r="THZ23" s="405"/>
      <c r="TIA23" s="405"/>
      <c r="TIB23" s="405"/>
      <c r="TIC23" s="405"/>
      <c r="TID23" s="405"/>
      <c r="TIE23" s="405"/>
      <c r="TIF23" s="405"/>
      <c r="TIG23" s="405"/>
      <c r="TIH23" s="405"/>
      <c r="TII23" s="405"/>
      <c r="TIJ23" s="405"/>
      <c r="TIK23" s="405"/>
      <c r="TIL23" s="405"/>
      <c r="TIM23" s="405"/>
      <c r="TIN23" s="405"/>
      <c r="TIO23" s="405"/>
      <c r="TIP23" s="405"/>
      <c r="TIQ23" s="405"/>
      <c r="TIR23" s="405"/>
      <c r="TIS23" s="405"/>
      <c r="TIT23" s="405"/>
      <c r="TIU23" s="405"/>
      <c r="TIV23" s="405"/>
      <c r="TIW23" s="405"/>
      <c r="TIX23" s="405"/>
      <c r="TIY23" s="405"/>
      <c r="TIZ23" s="405"/>
      <c r="TJA23" s="405"/>
      <c r="TJB23" s="405"/>
      <c r="TJC23" s="405"/>
      <c r="TJD23" s="405"/>
      <c r="TJE23" s="405"/>
      <c r="TJF23" s="405"/>
      <c r="TJG23" s="405"/>
      <c r="TJH23" s="405"/>
      <c r="TJI23" s="405"/>
      <c r="TJJ23" s="405"/>
      <c r="TJK23" s="405"/>
      <c r="TJL23" s="405"/>
      <c r="TJM23" s="405"/>
      <c r="TJN23" s="405"/>
      <c r="TJO23" s="405"/>
      <c r="TJP23" s="405"/>
      <c r="TJQ23" s="405"/>
      <c r="TJR23" s="405"/>
      <c r="TJS23" s="405"/>
      <c r="TJT23" s="405"/>
      <c r="TJU23" s="405"/>
      <c r="TJV23" s="405"/>
      <c r="TJW23" s="405"/>
      <c r="TJX23" s="405"/>
      <c r="TJY23" s="405"/>
      <c r="TJZ23" s="405"/>
      <c r="TKA23" s="405"/>
      <c r="TKB23" s="405"/>
      <c r="TKC23" s="405"/>
      <c r="TKD23" s="405"/>
      <c r="TKE23" s="405"/>
      <c r="TKF23" s="405"/>
      <c r="TKG23" s="405"/>
      <c r="TKH23" s="405"/>
      <c r="TKI23" s="405"/>
      <c r="TKJ23" s="405"/>
      <c r="TKK23" s="405"/>
      <c r="TKL23" s="405"/>
      <c r="TKM23" s="405"/>
      <c r="TKN23" s="405"/>
      <c r="TKO23" s="405"/>
      <c r="TKP23" s="405"/>
      <c r="TKQ23" s="405"/>
      <c r="TKR23" s="405"/>
      <c r="TKS23" s="405"/>
      <c r="TKT23" s="405"/>
      <c r="TKU23" s="405"/>
      <c r="TKV23" s="405"/>
      <c r="TKW23" s="405"/>
      <c r="TKX23" s="405"/>
      <c r="TKY23" s="405"/>
      <c r="TKZ23" s="405"/>
      <c r="TLA23" s="405"/>
      <c r="TLB23" s="405"/>
      <c r="TLC23" s="405"/>
      <c r="TLD23" s="405"/>
      <c r="TLE23" s="405"/>
      <c r="TLF23" s="405"/>
      <c r="TLG23" s="405"/>
      <c r="TLH23" s="405"/>
      <c r="TLI23" s="405"/>
      <c r="TLJ23" s="405"/>
      <c r="TLK23" s="405"/>
      <c r="TLL23" s="405"/>
      <c r="TLM23" s="405"/>
      <c r="TLN23" s="405"/>
      <c r="TLO23" s="405"/>
      <c r="TLP23" s="405"/>
      <c r="TLQ23" s="405"/>
      <c r="TLR23" s="405"/>
      <c r="TLS23" s="405"/>
      <c r="TLT23" s="405"/>
      <c r="TLU23" s="405"/>
      <c r="TLV23" s="405"/>
      <c r="TLW23" s="405"/>
      <c r="TLX23" s="405"/>
      <c r="TLY23" s="405"/>
      <c r="TLZ23" s="405"/>
      <c r="TMA23" s="405"/>
      <c r="TMB23" s="405"/>
      <c r="TMC23" s="405"/>
      <c r="TMD23" s="405"/>
      <c r="TME23" s="405"/>
      <c r="TMF23" s="405"/>
      <c r="TMG23" s="405"/>
      <c r="TMH23" s="405"/>
      <c r="TMI23" s="405"/>
      <c r="TMJ23" s="405"/>
      <c r="TMK23" s="405"/>
      <c r="TML23" s="405"/>
      <c r="TMM23" s="405"/>
      <c r="TMN23" s="405"/>
      <c r="TMO23" s="405"/>
      <c r="TMP23" s="405"/>
      <c r="TMQ23" s="405"/>
      <c r="TMR23" s="405"/>
      <c r="TMS23" s="405"/>
      <c r="TMT23" s="405"/>
      <c r="TMU23" s="405"/>
      <c r="TMV23" s="405"/>
      <c r="TMW23" s="405"/>
      <c r="TMX23" s="405"/>
      <c r="TMY23" s="405"/>
      <c r="TMZ23" s="405"/>
      <c r="TNA23" s="405"/>
      <c r="TNB23" s="405"/>
      <c r="TNC23" s="405"/>
      <c r="TND23" s="405"/>
      <c r="TNE23" s="405"/>
      <c r="TNF23" s="405"/>
      <c r="TNG23" s="405"/>
      <c r="TNH23" s="405"/>
      <c r="TNI23" s="405"/>
      <c r="TNJ23" s="405"/>
      <c r="TNK23" s="405"/>
      <c r="TNL23" s="405"/>
      <c r="TNM23" s="405"/>
      <c r="TNN23" s="405"/>
      <c r="TNO23" s="405"/>
      <c r="TNP23" s="405"/>
      <c r="TNQ23" s="405"/>
      <c r="TNR23" s="405"/>
      <c r="TNS23" s="405"/>
      <c r="TNT23" s="405"/>
      <c r="TNU23" s="405"/>
      <c r="TNV23" s="405"/>
      <c r="TNW23" s="405"/>
      <c r="TNX23" s="405"/>
      <c r="TNY23" s="405"/>
      <c r="TNZ23" s="405"/>
      <c r="TOA23" s="405"/>
      <c r="TOB23" s="405"/>
      <c r="TOC23" s="405"/>
      <c r="TOD23" s="405"/>
      <c r="TOE23" s="405"/>
      <c r="TOF23" s="405"/>
      <c r="TOG23" s="405"/>
      <c r="TOH23" s="405"/>
      <c r="TOI23" s="405"/>
      <c r="TOJ23" s="405"/>
      <c r="TOK23" s="405"/>
      <c r="TOL23" s="405"/>
      <c r="TOM23" s="405"/>
      <c r="TON23" s="405"/>
      <c r="TOO23" s="405"/>
      <c r="TOP23" s="405"/>
      <c r="TOQ23" s="405"/>
      <c r="TOR23" s="405"/>
      <c r="TOS23" s="405"/>
      <c r="TOT23" s="405"/>
      <c r="TOU23" s="405"/>
      <c r="TOV23" s="405"/>
      <c r="TOW23" s="405"/>
      <c r="TOX23" s="405"/>
      <c r="TOY23" s="405"/>
      <c r="TOZ23" s="405"/>
      <c r="TPA23" s="405"/>
      <c r="TPB23" s="405"/>
      <c r="TPC23" s="405"/>
      <c r="TPD23" s="405"/>
      <c r="TPE23" s="405"/>
      <c r="TPF23" s="405"/>
      <c r="TPG23" s="405"/>
      <c r="TPH23" s="405"/>
      <c r="TPI23" s="405"/>
      <c r="TPJ23" s="405"/>
      <c r="TPK23" s="405"/>
      <c r="TPL23" s="405"/>
      <c r="TPM23" s="405"/>
      <c r="TPN23" s="405"/>
      <c r="TPO23" s="405"/>
      <c r="TPP23" s="405"/>
      <c r="TPQ23" s="405"/>
      <c r="TPR23" s="405"/>
      <c r="TPS23" s="405"/>
      <c r="TPT23" s="405"/>
      <c r="TPU23" s="405"/>
      <c r="TPV23" s="405"/>
      <c r="TPW23" s="405"/>
      <c r="TPX23" s="405"/>
      <c r="TPY23" s="405"/>
      <c r="TPZ23" s="405"/>
      <c r="TQA23" s="405"/>
      <c r="TQB23" s="405"/>
      <c r="TQC23" s="405"/>
      <c r="TQD23" s="405"/>
      <c r="TQE23" s="405"/>
      <c r="TQF23" s="405"/>
      <c r="TQG23" s="405"/>
      <c r="TQH23" s="405"/>
      <c r="TQI23" s="405"/>
      <c r="TQJ23" s="405"/>
      <c r="TQK23" s="405"/>
      <c r="TQL23" s="405"/>
      <c r="TQM23" s="405"/>
      <c r="TQN23" s="405"/>
      <c r="TQO23" s="405"/>
      <c r="TQP23" s="405"/>
      <c r="TQQ23" s="405"/>
      <c r="TQR23" s="405"/>
      <c r="TQS23" s="405"/>
      <c r="TQT23" s="405"/>
      <c r="TQU23" s="405"/>
      <c r="TQV23" s="405"/>
      <c r="TQW23" s="405"/>
      <c r="TQX23" s="405"/>
      <c r="TQY23" s="405"/>
      <c r="TQZ23" s="405"/>
      <c r="TRA23" s="405"/>
      <c r="TRB23" s="405"/>
      <c r="TRC23" s="405"/>
      <c r="TRD23" s="405"/>
      <c r="TRE23" s="405"/>
      <c r="TRF23" s="405"/>
      <c r="TRG23" s="405"/>
      <c r="TRH23" s="405"/>
      <c r="TRI23" s="405"/>
      <c r="TRJ23" s="405"/>
      <c r="TRK23" s="405"/>
      <c r="TRL23" s="405"/>
      <c r="TRM23" s="405"/>
      <c r="TRN23" s="405"/>
      <c r="TRO23" s="405"/>
      <c r="TRP23" s="405"/>
      <c r="TRQ23" s="405"/>
      <c r="TRR23" s="405"/>
      <c r="TRS23" s="405"/>
      <c r="TRT23" s="405"/>
      <c r="TRU23" s="405"/>
      <c r="TRV23" s="405"/>
      <c r="TRW23" s="405"/>
      <c r="TRX23" s="405"/>
      <c r="TRY23" s="405"/>
      <c r="TRZ23" s="405"/>
      <c r="TSA23" s="405"/>
      <c r="TSB23" s="405"/>
      <c r="TSC23" s="405"/>
      <c r="TSD23" s="405"/>
      <c r="TSE23" s="405"/>
      <c r="TSF23" s="405"/>
      <c r="TSG23" s="405"/>
      <c r="TSH23" s="405"/>
      <c r="TSI23" s="405"/>
      <c r="TSJ23" s="405"/>
      <c r="TSK23" s="405"/>
      <c r="TSL23" s="405"/>
      <c r="TSM23" s="405"/>
      <c r="TSN23" s="405"/>
      <c r="TSO23" s="405"/>
      <c r="TSP23" s="405"/>
      <c r="TSQ23" s="405"/>
      <c r="TSR23" s="405"/>
      <c r="TSS23" s="405"/>
      <c r="TST23" s="405"/>
      <c r="TSU23" s="405"/>
      <c r="TSV23" s="405"/>
      <c r="TSW23" s="405"/>
      <c r="TSX23" s="405"/>
      <c r="TSY23" s="405"/>
      <c r="TSZ23" s="405"/>
      <c r="TTA23" s="405"/>
      <c r="TTB23" s="405"/>
      <c r="TTC23" s="405"/>
      <c r="TTD23" s="405"/>
      <c r="TTE23" s="405"/>
      <c r="TTF23" s="405"/>
      <c r="TTG23" s="405"/>
      <c r="TTH23" s="405"/>
      <c r="TTI23" s="405"/>
      <c r="TTJ23" s="405"/>
      <c r="TTK23" s="405"/>
      <c r="TTL23" s="405"/>
      <c r="TTM23" s="405"/>
      <c r="TTN23" s="405"/>
      <c r="TTO23" s="405"/>
      <c r="TTP23" s="405"/>
      <c r="TTQ23" s="405"/>
      <c r="TTR23" s="405"/>
      <c r="TTS23" s="405"/>
      <c r="TTT23" s="405"/>
      <c r="TTU23" s="405"/>
      <c r="TTV23" s="405"/>
      <c r="TTW23" s="405"/>
      <c r="TTX23" s="405"/>
      <c r="TTY23" s="405"/>
      <c r="TTZ23" s="405"/>
      <c r="TUA23" s="405"/>
      <c r="TUB23" s="405"/>
      <c r="TUC23" s="405"/>
      <c r="TUD23" s="405"/>
      <c r="TUE23" s="405"/>
      <c r="TUF23" s="405"/>
      <c r="TUG23" s="405"/>
      <c r="TUH23" s="405"/>
      <c r="TUI23" s="405"/>
      <c r="TUJ23" s="405"/>
      <c r="TUK23" s="405"/>
      <c r="TUL23" s="405"/>
      <c r="TUM23" s="405"/>
      <c r="TUN23" s="405"/>
      <c r="TUO23" s="405"/>
      <c r="TUP23" s="405"/>
      <c r="TUQ23" s="405"/>
      <c r="TUR23" s="405"/>
      <c r="TUS23" s="405"/>
      <c r="TUT23" s="405"/>
      <c r="TUU23" s="405"/>
      <c r="TUV23" s="405"/>
      <c r="TUW23" s="405"/>
      <c r="TUX23" s="405"/>
      <c r="TUY23" s="405"/>
      <c r="TUZ23" s="405"/>
      <c r="TVA23" s="405"/>
      <c r="TVB23" s="405"/>
      <c r="TVC23" s="405"/>
      <c r="TVD23" s="405"/>
      <c r="TVE23" s="405"/>
      <c r="TVF23" s="405"/>
      <c r="TVG23" s="405"/>
      <c r="TVH23" s="405"/>
      <c r="TVI23" s="405"/>
      <c r="TVJ23" s="405"/>
      <c r="TVK23" s="405"/>
      <c r="TVL23" s="405"/>
      <c r="TVM23" s="405"/>
      <c r="TVN23" s="405"/>
      <c r="TVO23" s="405"/>
      <c r="TVP23" s="405"/>
      <c r="TVQ23" s="405"/>
      <c r="TVR23" s="405"/>
      <c r="TVS23" s="405"/>
      <c r="TVT23" s="405"/>
      <c r="TVU23" s="405"/>
      <c r="TVV23" s="405"/>
      <c r="TVW23" s="405"/>
      <c r="TVX23" s="405"/>
      <c r="TVY23" s="405"/>
      <c r="TVZ23" s="405"/>
      <c r="TWA23" s="405"/>
      <c r="TWB23" s="405"/>
      <c r="TWC23" s="405"/>
      <c r="TWD23" s="405"/>
      <c r="TWE23" s="405"/>
      <c r="TWF23" s="405"/>
      <c r="TWG23" s="405"/>
      <c r="TWH23" s="405"/>
      <c r="TWI23" s="405"/>
      <c r="TWJ23" s="405"/>
      <c r="TWK23" s="405"/>
      <c r="TWL23" s="405"/>
      <c r="TWM23" s="405"/>
      <c r="TWN23" s="405"/>
      <c r="TWO23" s="405"/>
      <c r="TWP23" s="405"/>
      <c r="TWQ23" s="405"/>
      <c r="TWR23" s="405"/>
      <c r="TWS23" s="405"/>
      <c r="TWT23" s="405"/>
      <c r="TWU23" s="405"/>
      <c r="TWV23" s="405"/>
      <c r="TWW23" s="405"/>
      <c r="TWX23" s="405"/>
      <c r="TWY23" s="405"/>
      <c r="TWZ23" s="405"/>
      <c r="TXA23" s="405"/>
      <c r="TXB23" s="405"/>
      <c r="TXC23" s="405"/>
      <c r="TXD23" s="405"/>
      <c r="TXE23" s="405"/>
      <c r="TXF23" s="405"/>
      <c r="TXG23" s="405"/>
      <c r="TXH23" s="405"/>
      <c r="TXI23" s="405"/>
      <c r="TXJ23" s="405"/>
      <c r="TXK23" s="405"/>
      <c r="TXL23" s="405"/>
      <c r="TXM23" s="405"/>
      <c r="TXN23" s="405"/>
      <c r="TXO23" s="405"/>
      <c r="TXP23" s="405"/>
      <c r="TXQ23" s="405"/>
      <c r="TXR23" s="405"/>
      <c r="TXS23" s="405"/>
      <c r="TXT23" s="405"/>
      <c r="TXU23" s="405"/>
      <c r="TXV23" s="405"/>
      <c r="TXW23" s="405"/>
      <c r="TXX23" s="405"/>
      <c r="TXY23" s="405"/>
      <c r="TXZ23" s="405"/>
      <c r="TYA23" s="405"/>
      <c r="TYB23" s="405"/>
      <c r="TYC23" s="405"/>
      <c r="TYD23" s="405"/>
      <c r="TYE23" s="405"/>
      <c r="TYF23" s="405"/>
      <c r="TYG23" s="405"/>
      <c r="TYH23" s="405"/>
      <c r="TYI23" s="405"/>
      <c r="TYJ23" s="405"/>
      <c r="TYK23" s="405"/>
      <c r="TYL23" s="405"/>
      <c r="TYM23" s="405"/>
      <c r="TYN23" s="405"/>
      <c r="TYO23" s="405"/>
      <c r="TYP23" s="405"/>
      <c r="TYQ23" s="405"/>
      <c r="TYR23" s="405"/>
      <c r="TYS23" s="405"/>
      <c r="TYT23" s="405"/>
      <c r="TYU23" s="405"/>
      <c r="TYV23" s="405"/>
      <c r="TYW23" s="405"/>
      <c r="TYX23" s="405"/>
      <c r="TYY23" s="405"/>
      <c r="TYZ23" s="405"/>
      <c r="TZA23" s="405"/>
      <c r="TZB23" s="405"/>
      <c r="TZC23" s="405"/>
      <c r="TZD23" s="405"/>
      <c r="TZE23" s="405"/>
      <c r="TZF23" s="405"/>
      <c r="TZG23" s="405"/>
      <c r="TZH23" s="405"/>
      <c r="TZI23" s="405"/>
      <c r="TZJ23" s="405"/>
      <c r="TZK23" s="405"/>
      <c r="TZL23" s="405"/>
      <c r="TZM23" s="405"/>
      <c r="TZN23" s="405"/>
      <c r="TZO23" s="405"/>
      <c r="TZP23" s="405"/>
      <c r="TZQ23" s="405"/>
      <c r="TZR23" s="405"/>
      <c r="TZS23" s="405"/>
      <c r="TZT23" s="405"/>
      <c r="TZU23" s="405"/>
      <c r="TZV23" s="405"/>
      <c r="TZW23" s="405"/>
      <c r="TZX23" s="405"/>
      <c r="TZY23" s="405"/>
      <c r="TZZ23" s="405"/>
      <c r="UAA23" s="405"/>
      <c r="UAB23" s="405"/>
      <c r="UAC23" s="405"/>
      <c r="UAD23" s="405"/>
      <c r="UAE23" s="405"/>
      <c r="UAF23" s="405"/>
      <c r="UAG23" s="405"/>
      <c r="UAH23" s="405"/>
      <c r="UAI23" s="405"/>
      <c r="UAJ23" s="405"/>
      <c r="UAK23" s="405"/>
      <c r="UAL23" s="405"/>
      <c r="UAM23" s="405"/>
      <c r="UAN23" s="405"/>
      <c r="UAO23" s="405"/>
      <c r="UAP23" s="405"/>
      <c r="UAQ23" s="405"/>
      <c r="UAR23" s="405"/>
      <c r="UAS23" s="405"/>
      <c r="UAT23" s="405"/>
      <c r="UAU23" s="405"/>
      <c r="UAV23" s="405"/>
      <c r="UAW23" s="405"/>
      <c r="UAX23" s="405"/>
      <c r="UAY23" s="405"/>
      <c r="UAZ23" s="405"/>
      <c r="UBA23" s="405"/>
      <c r="UBB23" s="405"/>
      <c r="UBC23" s="405"/>
      <c r="UBD23" s="405"/>
      <c r="UBE23" s="405"/>
      <c r="UBF23" s="405"/>
      <c r="UBG23" s="405"/>
      <c r="UBH23" s="405"/>
      <c r="UBI23" s="405"/>
      <c r="UBJ23" s="405"/>
      <c r="UBK23" s="405"/>
      <c r="UBL23" s="405"/>
      <c r="UBM23" s="405"/>
      <c r="UBN23" s="405"/>
      <c r="UBO23" s="405"/>
      <c r="UBP23" s="405"/>
      <c r="UBQ23" s="405"/>
      <c r="UBR23" s="405"/>
      <c r="UBS23" s="405"/>
      <c r="UBT23" s="405"/>
      <c r="UBU23" s="405"/>
      <c r="UBV23" s="405"/>
      <c r="UBW23" s="405"/>
      <c r="UBX23" s="405"/>
      <c r="UBY23" s="405"/>
      <c r="UBZ23" s="405"/>
      <c r="UCA23" s="405"/>
      <c r="UCB23" s="405"/>
      <c r="UCC23" s="405"/>
      <c r="UCD23" s="405"/>
      <c r="UCE23" s="405"/>
      <c r="UCF23" s="405"/>
      <c r="UCG23" s="405"/>
      <c r="UCH23" s="405"/>
      <c r="UCI23" s="405"/>
      <c r="UCJ23" s="405"/>
      <c r="UCK23" s="405"/>
      <c r="UCL23" s="405"/>
      <c r="UCM23" s="405"/>
      <c r="UCN23" s="405"/>
      <c r="UCO23" s="405"/>
      <c r="UCP23" s="405"/>
      <c r="UCQ23" s="405"/>
      <c r="UCR23" s="405"/>
      <c r="UCS23" s="405"/>
      <c r="UCT23" s="405"/>
      <c r="UCU23" s="405"/>
      <c r="UCV23" s="405"/>
      <c r="UCW23" s="405"/>
      <c r="UCX23" s="405"/>
      <c r="UCY23" s="405"/>
      <c r="UCZ23" s="405"/>
      <c r="UDA23" s="405"/>
      <c r="UDB23" s="405"/>
      <c r="UDC23" s="405"/>
      <c r="UDD23" s="405"/>
      <c r="UDE23" s="405"/>
      <c r="UDF23" s="405"/>
      <c r="UDG23" s="405"/>
      <c r="UDH23" s="405"/>
      <c r="UDI23" s="405"/>
      <c r="UDJ23" s="405"/>
      <c r="UDK23" s="405"/>
      <c r="UDL23" s="405"/>
      <c r="UDM23" s="405"/>
      <c r="UDN23" s="405"/>
      <c r="UDO23" s="405"/>
      <c r="UDP23" s="405"/>
      <c r="UDQ23" s="405"/>
      <c r="UDR23" s="405"/>
      <c r="UDS23" s="405"/>
      <c r="UDT23" s="405"/>
      <c r="UDU23" s="405"/>
      <c r="UDV23" s="405"/>
      <c r="UDW23" s="405"/>
      <c r="UDX23" s="405"/>
      <c r="UDY23" s="405"/>
      <c r="UDZ23" s="405"/>
      <c r="UEA23" s="405"/>
      <c r="UEB23" s="405"/>
      <c r="UEC23" s="405"/>
      <c r="UED23" s="405"/>
      <c r="UEE23" s="405"/>
      <c r="UEF23" s="405"/>
      <c r="UEG23" s="405"/>
      <c r="UEH23" s="405"/>
      <c r="UEI23" s="405"/>
      <c r="UEJ23" s="405"/>
      <c r="UEK23" s="405"/>
      <c r="UEL23" s="405"/>
      <c r="UEM23" s="405"/>
      <c r="UEN23" s="405"/>
      <c r="UEO23" s="405"/>
      <c r="UEP23" s="405"/>
      <c r="UEQ23" s="405"/>
      <c r="UER23" s="405"/>
      <c r="UES23" s="405"/>
      <c r="UET23" s="405"/>
      <c r="UEU23" s="405"/>
      <c r="UEV23" s="405"/>
      <c r="UEW23" s="405"/>
      <c r="UEX23" s="405"/>
      <c r="UEY23" s="405"/>
      <c r="UEZ23" s="405"/>
      <c r="UFA23" s="405"/>
      <c r="UFB23" s="405"/>
      <c r="UFC23" s="405"/>
      <c r="UFD23" s="405"/>
      <c r="UFE23" s="405"/>
      <c r="UFF23" s="405"/>
      <c r="UFG23" s="405"/>
      <c r="UFH23" s="405"/>
      <c r="UFI23" s="405"/>
      <c r="UFJ23" s="405"/>
      <c r="UFK23" s="405"/>
      <c r="UFL23" s="405"/>
      <c r="UFM23" s="405"/>
      <c r="UFN23" s="405"/>
      <c r="UFO23" s="405"/>
      <c r="UFP23" s="405"/>
      <c r="UFQ23" s="405"/>
      <c r="UFR23" s="405"/>
      <c r="UFS23" s="405"/>
      <c r="UFT23" s="405"/>
      <c r="UFU23" s="405"/>
      <c r="UFV23" s="405"/>
      <c r="UFW23" s="405"/>
      <c r="UFX23" s="405"/>
      <c r="UFY23" s="405"/>
      <c r="UFZ23" s="405"/>
      <c r="UGA23" s="405"/>
      <c r="UGB23" s="405"/>
      <c r="UGC23" s="405"/>
      <c r="UGD23" s="405"/>
      <c r="UGE23" s="405"/>
      <c r="UGF23" s="405"/>
      <c r="UGG23" s="405"/>
      <c r="UGH23" s="405"/>
      <c r="UGI23" s="405"/>
      <c r="UGJ23" s="405"/>
      <c r="UGK23" s="405"/>
      <c r="UGL23" s="405"/>
      <c r="UGM23" s="405"/>
      <c r="UGN23" s="405"/>
      <c r="UGO23" s="405"/>
      <c r="UGP23" s="405"/>
      <c r="UGQ23" s="405"/>
      <c r="UGR23" s="405"/>
      <c r="UGS23" s="405"/>
      <c r="UGT23" s="405"/>
      <c r="UGU23" s="405"/>
      <c r="UGV23" s="405"/>
      <c r="UGW23" s="405"/>
      <c r="UGX23" s="405"/>
      <c r="UGY23" s="405"/>
      <c r="UGZ23" s="405"/>
      <c r="UHA23" s="405"/>
      <c r="UHB23" s="405"/>
      <c r="UHC23" s="405"/>
      <c r="UHD23" s="405"/>
      <c r="UHE23" s="405"/>
      <c r="UHF23" s="405"/>
      <c r="UHG23" s="405"/>
      <c r="UHH23" s="405"/>
      <c r="UHI23" s="405"/>
      <c r="UHJ23" s="405"/>
      <c r="UHK23" s="405"/>
      <c r="UHL23" s="405"/>
      <c r="UHM23" s="405"/>
      <c r="UHN23" s="405"/>
      <c r="UHO23" s="405"/>
      <c r="UHP23" s="405"/>
      <c r="UHQ23" s="405"/>
      <c r="UHR23" s="405"/>
      <c r="UHS23" s="405"/>
      <c r="UHT23" s="405"/>
      <c r="UHU23" s="405"/>
      <c r="UHV23" s="405"/>
      <c r="UHW23" s="405"/>
      <c r="UHX23" s="405"/>
      <c r="UHY23" s="405"/>
      <c r="UHZ23" s="405"/>
      <c r="UIA23" s="405"/>
      <c r="UIB23" s="405"/>
      <c r="UIC23" s="405"/>
      <c r="UID23" s="405"/>
      <c r="UIE23" s="405"/>
      <c r="UIF23" s="405"/>
      <c r="UIG23" s="405"/>
      <c r="UIH23" s="405"/>
      <c r="UII23" s="405"/>
      <c r="UIJ23" s="405"/>
      <c r="UIK23" s="405"/>
      <c r="UIL23" s="405"/>
      <c r="UIM23" s="405"/>
      <c r="UIN23" s="405"/>
      <c r="UIO23" s="405"/>
      <c r="UIP23" s="405"/>
      <c r="UIQ23" s="405"/>
      <c r="UIR23" s="405"/>
      <c r="UIS23" s="405"/>
      <c r="UIT23" s="405"/>
      <c r="UIU23" s="405"/>
      <c r="UIV23" s="405"/>
      <c r="UIW23" s="405"/>
      <c r="UIX23" s="405"/>
      <c r="UIY23" s="405"/>
      <c r="UIZ23" s="405"/>
      <c r="UJA23" s="405"/>
      <c r="UJB23" s="405"/>
      <c r="UJC23" s="405"/>
      <c r="UJD23" s="405"/>
      <c r="UJE23" s="405"/>
      <c r="UJF23" s="405"/>
      <c r="UJG23" s="405"/>
      <c r="UJH23" s="405"/>
      <c r="UJI23" s="405"/>
      <c r="UJJ23" s="405"/>
      <c r="UJK23" s="405"/>
      <c r="UJL23" s="405"/>
      <c r="UJM23" s="405"/>
      <c r="UJN23" s="405"/>
      <c r="UJO23" s="405"/>
      <c r="UJP23" s="405"/>
      <c r="UJQ23" s="405"/>
      <c r="UJR23" s="405"/>
      <c r="UJS23" s="405"/>
      <c r="UJT23" s="405"/>
      <c r="UJU23" s="405"/>
      <c r="UJV23" s="405"/>
      <c r="UJW23" s="405"/>
      <c r="UJX23" s="405"/>
      <c r="UJY23" s="405"/>
      <c r="UJZ23" s="405"/>
      <c r="UKA23" s="405"/>
      <c r="UKB23" s="405"/>
      <c r="UKC23" s="405"/>
      <c r="UKD23" s="405"/>
      <c r="UKE23" s="405"/>
      <c r="UKF23" s="405"/>
      <c r="UKG23" s="405"/>
      <c r="UKH23" s="405"/>
      <c r="UKI23" s="405"/>
      <c r="UKJ23" s="405"/>
      <c r="UKK23" s="405"/>
      <c r="UKL23" s="405"/>
      <c r="UKM23" s="405"/>
      <c r="UKN23" s="405"/>
      <c r="UKO23" s="405"/>
      <c r="UKP23" s="405"/>
      <c r="UKQ23" s="405"/>
      <c r="UKR23" s="405"/>
      <c r="UKS23" s="405"/>
      <c r="UKT23" s="405"/>
      <c r="UKU23" s="405"/>
      <c r="UKV23" s="405"/>
      <c r="UKW23" s="405"/>
      <c r="UKX23" s="405"/>
      <c r="UKY23" s="405"/>
      <c r="UKZ23" s="405"/>
      <c r="ULA23" s="405"/>
      <c r="ULB23" s="405"/>
      <c r="ULC23" s="405"/>
      <c r="ULD23" s="405"/>
      <c r="ULE23" s="405"/>
      <c r="ULF23" s="405"/>
      <c r="ULG23" s="405"/>
      <c r="ULH23" s="405"/>
      <c r="ULI23" s="405"/>
      <c r="ULJ23" s="405"/>
      <c r="ULK23" s="405"/>
      <c r="ULL23" s="405"/>
      <c r="ULM23" s="405"/>
      <c r="ULN23" s="405"/>
      <c r="ULO23" s="405"/>
      <c r="ULP23" s="405"/>
      <c r="ULQ23" s="405"/>
      <c r="ULR23" s="405"/>
      <c r="ULS23" s="405"/>
      <c r="ULT23" s="405"/>
      <c r="ULU23" s="405"/>
      <c r="ULV23" s="405"/>
      <c r="ULW23" s="405"/>
      <c r="ULX23" s="405"/>
      <c r="ULY23" s="405"/>
      <c r="ULZ23" s="405"/>
      <c r="UMA23" s="405"/>
      <c r="UMB23" s="405"/>
      <c r="UMC23" s="405"/>
      <c r="UMD23" s="405"/>
      <c r="UME23" s="405"/>
      <c r="UMF23" s="405"/>
      <c r="UMG23" s="405"/>
      <c r="UMH23" s="405"/>
      <c r="UMI23" s="405"/>
      <c r="UMJ23" s="405"/>
      <c r="UMK23" s="405"/>
      <c r="UML23" s="405"/>
      <c r="UMM23" s="405"/>
      <c r="UMN23" s="405"/>
      <c r="UMO23" s="405"/>
      <c r="UMP23" s="405"/>
      <c r="UMQ23" s="405"/>
      <c r="UMR23" s="405"/>
      <c r="UMS23" s="405"/>
      <c r="UMT23" s="405"/>
      <c r="UMU23" s="405"/>
      <c r="UMV23" s="405"/>
      <c r="UMW23" s="405"/>
      <c r="UMX23" s="405"/>
      <c r="UMY23" s="405"/>
      <c r="UMZ23" s="405"/>
      <c r="UNA23" s="405"/>
      <c r="UNB23" s="405"/>
      <c r="UNC23" s="405"/>
      <c r="UND23" s="405"/>
      <c r="UNE23" s="405"/>
      <c r="UNF23" s="405"/>
      <c r="UNG23" s="405"/>
      <c r="UNH23" s="405"/>
      <c r="UNI23" s="405"/>
      <c r="UNJ23" s="405"/>
      <c r="UNK23" s="405"/>
      <c r="UNL23" s="405"/>
      <c r="UNM23" s="405"/>
      <c r="UNN23" s="405"/>
      <c r="UNO23" s="405"/>
      <c r="UNP23" s="405"/>
      <c r="UNQ23" s="405"/>
      <c r="UNR23" s="405"/>
      <c r="UNS23" s="405"/>
      <c r="UNT23" s="405"/>
      <c r="UNU23" s="405"/>
      <c r="UNV23" s="405"/>
      <c r="UNW23" s="405"/>
      <c r="UNX23" s="405"/>
      <c r="UNY23" s="405"/>
      <c r="UNZ23" s="405"/>
      <c r="UOA23" s="405"/>
      <c r="UOB23" s="405"/>
      <c r="UOC23" s="405"/>
      <c r="UOD23" s="405"/>
      <c r="UOE23" s="405"/>
      <c r="UOF23" s="405"/>
      <c r="UOG23" s="405"/>
      <c r="UOH23" s="405"/>
      <c r="UOI23" s="405"/>
      <c r="UOJ23" s="405"/>
      <c r="UOK23" s="405"/>
      <c r="UOL23" s="405"/>
      <c r="UOM23" s="405"/>
      <c r="UON23" s="405"/>
      <c r="UOO23" s="405"/>
      <c r="UOP23" s="405"/>
      <c r="UOQ23" s="405"/>
      <c r="UOR23" s="405"/>
      <c r="UOS23" s="405"/>
      <c r="UOT23" s="405"/>
      <c r="UOU23" s="405"/>
      <c r="UOV23" s="405"/>
      <c r="UOW23" s="405"/>
      <c r="UOX23" s="405"/>
      <c r="UOY23" s="405"/>
      <c r="UOZ23" s="405"/>
      <c r="UPA23" s="405"/>
      <c r="UPB23" s="405"/>
      <c r="UPC23" s="405"/>
      <c r="UPD23" s="405"/>
      <c r="UPE23" s="405"/>
      <c r="UPF23" s="405"/>
      <c r="UPG23" s="405"/>
      <c r="UPH23" s="405"/>
      <c r="UPI23" s="405"/>
      <c r="UPJ23" s="405"/>
      <c r="UPK23" s="405"/>
      <c r="UPL23" s="405"/>
      <c r="UPM23" s="405"/>
      <c r="UPN23" s="405"/>
      <c r="UPO23" s="405"/>
      <c r="UPP23" s="405"/>
      <c r="UPQ23" s="405"/>
      <c r="UPR23" s="405"/>
      <c r="UPS23" s="405"/>
      <c r="UPT23" s="405"/>
      <c r="UPU23" s="405"/>
      <c r="UPV23" s="405"/>
      <c r="UPW23" s="405"/>
      <c r="UPX23" s="405"/>
      <c r="UPY23" s="405"/>
      <c r="UPZ23" s="405"/>
      <c r="UQA23" s="405"/>
      <c r="UQB23" s="405"/>
      <c r="UQC23" s="405"/>
      <c r="UQD23" s="405"/>
      <c r="UQE23" s="405"/>
      <c r="UQF23" s="405"/>
      <c r="UQG23" s="405"/>
      <c r="UQH23" s="405"/>
      <c r="UQI23" s="405"/>
      <c r="UQJ23" s="405"/>
      <c r="UQK23" s="405"/>
      <c r="UQL23" s="405"/>
      <c r="UQM23" s="405"/>
      <c r="UQN23" s="405"/>
      <c r="UQO23" s="405"/>
      <c r="UQP23" s="405"/>
      <c r="UQQ23" s="405"/>
      <c r="UQR23" s="405"/>
      <c r="UQS23" s="405"/>
      <c r="UQT23" s="405"/>
      <c r="UQU23" s="405"/>
      <c r="UQV23" s="405"/>
      <c r="UQW23" s="405"/>
      <c r="UQX23" s="405"/>
      <c r="UQY23" s="405"/>
      <c r="UQZ23" s="405"/>
      <c r="URA23" s="405"/>
      <c r="URB23" s="405"/>
      <c r="URC23" s="405"/>
      <c r="URD23" s="405"/>
      <c r="URE23" s="405"/>
      <c r="URF23" s="405"/>
      <c r="URG23" s="405"/>
      <c r="URH23" s="405"/>
      <c r="URI23" s="405"/>
      <c r="URJ23" s="405"/>
      <c r="URK23" s="405"/>
      <c r="URL23" s="405"/>
      <c r="URM23" s="405"/>
      <c r="URN23" s="405"/>
      <c r="URO23" s="405"/>
      <c r="URP23" s="405"/>
      <c r="URQ23" s="405"/>
      <c r="URR23" s="405"/>
      <c r="URS23" s="405"/>
      <c r="URT23" s="405"/>
      <c r="URU23" s="405"/>
      <c r="URV23" s="405"/>
      <c r="URW23" s="405"/>
      <c r="URX23" s="405"/>
      <c r="URY23" s="405"/>
      <c r="URZ23" s="405"/>
      <c r="USA23" s="405"/>
      <c r="USB23" s="405"/>
      <c r="USC23" s="405"/>
      <c r="USD23" s="405"/>
      <c r="USE23" s="405"/>
      <c r="USF23" s="405"/>
      <c r="USG23" s="405"/>
      <c r="USH23" s="405"/>
      <c r="USI23" s="405"/>
      <c r="USJ23" s="405"/>
      <c r="USK23" s="405"/>
      <c r="USL23" s="405"/>
      <c r="USM23" s="405"/>
      <c r="USN23" s="405"/>
      <c r="USO23" s="405"/>
      <c r="USP23" s="405"/>
      <c r="USQ23" s="405"/>
      <c r="USR23" s="405"/>
      <c r="USS23" s="405"/>
      <c r="UST23" s="405"/>
      <c r="USU23" s="405"/>
      <c r="USV23" s="405"/>
      <c r="USW23" s="405"/>
      <c r="USX23" s="405"/>
      <c r="USY23" s="405"/>
      <c r="USZ23" s="405"/>
      <c r="UTA23" s="405"/>
      <c r="UTB23" s="405"/>
      <c r="UTC23" s="405"/>
      <c r="UTD23" s="405"/>
      <c r="UTE23" s="405"/>
      <c r="UTF23" s="405"/>
      <c r="UTG23" s="405"/>
      <c r="UTH23" s="405"/>
      <c r="UTI23" s="405"/>
      <c r="UTJ23" s="405"/>
      <c r="UTK23" s="405"/>
      <c r="UTL23" s="405"/>
      <c r="UTM23" s="405"/>
      <c r="UTN23" s="405"/>
      <c r="UTO23" s="405"/>
      <c r="UTP23" s="405"/>
      <c r="UTQ23" s="405"/>
      <c r="UTR23" s="405"/>
      <c r="UTS23" s="405"/>
      <c r="UTT23" s="405"/>
      <c r="UTU23" s="405"/>
      <c r="UTV23" s="405"/>
      <c r="UTW23" s="405"/>
      <c r="UTX23" s="405"/>
      <c r="UTY23" s="405"/>
      <c r="UTZ23" s="405"/>
      <c r="UUA23" s="405"/>
      <c r="UUB23" s="405"/>
      <c r="UUC23" s="405"/>
      <c r="UUD23" s="405"/>
      <c r="UUE23" s="405"/>
      <c r="UUF23" s="405"/>
      <c r="UUG23" s="405"/>
      <c r="UUH23" s="405"/>
      <c r="UUI23" s="405"/>
      <c r="UUJ23" s="405"/>
      <c r="UUK23" s="405"/>
      <c r="UUL23" s="405"/>
      <c r="UUM23" s="405"/>
      <c r="UUN23" s="405"/>
      <c r="UUO23" s="405"/>
      <c r="UUP23" s="405"/>
      <c r="UUQ23" s="405"/>
      <c r="UUR23" s="405"/>
      <c r="UUS23" s="405"/>
      <c r="UUT23" s="405"/>
      <c r="UUU23" s="405"/>
      <c r="UUV23" s="405"/>
      <c r="UUW23" s="405"/>
      <c r="UUX23" s="405"/>
      <c r="UUY23" s="405"/>
      <c r="UUZ23" s="405"/>
      <c r="UVA23" s="405"/>
      <c r="UVB23" s="405"/>
      <c r="UVC23" s="405"/>
      <c r="UVD23" s="405"/>
      <c r="UVE23" s="405"/>
      <c r="UVF23" s="405"/>
      <c r="UVG23" s="405"/>
      <c r="UVH23" s="405"/>
      <c r="UVI23" s="405"/>
      <c r="UVJ23" s="405"/>
      <c r="UVK23" s="405"/>
      <c r="UVL23" s="405"/>
      <c r="UVM23" s="405"/>
      <c r="UVN23" s="405"/>
      <c r="UVO23" s="405"/>
      <c r="UVP23" s="405"/>
      <c r="UVQ23" s="405"/>
      <c r="UVR23" s="405"/>
      <c r="UVS23" s="405"/>
      <c r="UVT23" s="405"/>
      <c r="UVU23" s="405"/>
      <c r="UVV23" s="405"/>
      <c r="UVW23" s="405"/>
      <c r="UVX23" s="405"/>
      <c r="UVY23" s="405"/>
      <c r="UVZ23" s="405"/>
      <c r="UWA23" s="405"/>
      <c r="UWB23" s="405"/>
      <c r="UWC23" s="405"/>
      <c r="UWD23" s="405"/>
      <c r="UWE23" s="405"/>
      <c r="UWF23" s="405"/>
      <c r="UWG23" s="405"/>
      <c r="UWH23" s="405"/>
      <c r="UWI23" s="405"/>
      <c r="UWJ23" s="405"/>
      <c r="UWK23" s="405"/>
      <c r="UWL23" s="405"/>
      <c r="UWM23" s="405"/>
      <c r="UWN23" s="405"/>
      <c r="UWO23" s="405"/>
      <c r="UWP23" s="405"/>
      <c r="UWQ23" s="405"/>
      <c r="UWR23" s="405"/>
      <c r="UWS23" s="405"/>
      <c r="UWT23" s="405"/>
      <c r="UWU23" s="405"/>
      <c r="UWV23" s="405"/>
      <c r="UWW23" s="405"/>
      <c r="UWX23" s="405"/>
      <c r="UWY23" s="405"/>
      <c r="UWZ23" s="405"/>
      <c r="UXA23" s="405"/>
      <c r="UXB23" s="405"/>
      <c r="UXC23" s="405"/>
      <c r="UXD23" s="405"/>
      <c r="UXE23" s="405"/>
      <c r="UXF23" s="405"/>
      <c r="UXG23" s="405"/>
      <c r="UXH23" s="405"/>
      <c r="UXI23" s="405"/>
      <c r="UXJ23" s="405"/>
      <c r="UXK23" s="405"/>
      <c r="UXL23" s="405"/>
      <c r="UXM23" s="405"/>
      <c r="UXN23" s="405"/>
      <c r="UXO23" s="405"/>
      <c r="UXP23" s="405"/>
      <c r="UXQ23" s="405"/>
      <c r="UXR23" s="405"/>
      <c r="UXS23" s="405"/>
      <c r="UXT23" s="405"/>
      <c r="UXU23" s="405"/>
      <c r="UXV23" s="405"/>
      <c r="UXW23" s="405"/>
      <c r="UXX23" s="405"/>
      <c r="UXY23" s="405"/>
      <c r="UXZ23" s="405"/>
      <c r="UYA23" s="405"/>
      <c r="UYB23" s="405"/>
      <c r="UYC23" s="405"/>
      <c r="UYD23" s="405"/>
      <c r="UYE23" s="405"/>
      <c r="UYF23" s="405"/>
      <c r="UYG23" s="405"/>
      <c r="UYH23" s="405"/>
      <c r="UYI23" s="405"/>
      <c r="UYJ23" s="405"/>
      <c r="UYK23" s="405"/>
      <c r="UYL23" s="405"/>
      <c r="UYM23" s="405"/>
      <c r="UYN23" s="405"/>
      <c r="UYO23" s="405"/>
      <c r="UYP23" s="405"/>
      <c r="UYQ23" s="405"/>
      <c r="UYR23" s="405"/>
      <c r="UYS23" s="405"/>
      <c r="UYT23" s="405"/>
      <c r="UYU23" s="405"/>
      <c r="UYV23" s="405"/>
      <c r="UYW23" s="405"/>
      <c r="UYX23" s="405"/>
      <c r="UYY23" s="405"/>
      <c r="UYZ23" s="405"/>
      <c r="UZA23" s="405"/>
      <c r="UZB23" s="405"/>
      <c r="UZC23" s="405"/>
      <c r="UZD23" s="405"/>
      <c r="UZE23" s="405"/>
      <c r="UZF23" s="405"/>
      <c r="UZG23" s="405"/>
      <c r="UZH23" s="405"/>
      <c r="UZI23" s="405"/>
      <c r="UZJ23" s="405"/>
      <c r="UZK23" s="405"/>
      <c r="UZL23" s="405"/>
      <c r="UZM23" s="405"/>
      <c r="UZN23" s="405"/>
      <c r="UZO23" s="405"/>
      <c r="UZP23" s="405"/>
      <c r="UZQ23" s="405"/>
      <c r="UZR23" s="405"/>
      <c r="UZS23" s="405"/>
      <c r="UZT23" s="405"/>
      <c r="UZU23" s="405"/>
      <c r="UZV23" s="405"/>
      <c r="UZW23" s="405"/>
      <c r="UZX23" s="405"/>
      <c r="UZY23" s="405"/>
      <c r="UZZ23" s="405"/>
      <c r="VAA23" s="405"/>
      <c r="VAB23" s="405"/>
      <c r="VAC23" s="405"/>
      <c r="VAD23" s="405"/>
      <c r="VAE23" s="405"/>
      <c r="VAF23" s="405"/>
      <c r="VAG23" s="405"/>
      <c r="VAH23" s="405"/>
      <c r="VAI23" s="405"/>
      <c r="VAJ23" s="405"/>
      <c r="VAK23" s="405"/>
      <c r="VAL23" s="405"/>
      <c r="VAM23" s="405"/>
      <c r="VAN23" s="405"/>
      <c r="VAO23" s="405"/>
      <c r="VAP23" s="405"/>
      <c r="VAQ23" s="405"/>
      <c r="VAR23" s="405"/>
      <c r="VAS23" s="405"/>
      <c r="VAT23" s="405"/>
      <c r="VAU23" s="405"/>
      <c r="VAV23" s="405"/>
      <c r="VAW23" s="405"/>
      <c r="VAX23" s="405"/>
      <c r="VAY23" s="405"/>
      <c r="VAZ23" s="405"/>
      <c r="VBA23" s="405"/>
      <c r="VBB23" s="405"/>
      <c r="VBC23" s="405"/>
      <c r="VBD23" s="405"/>
      <c r="VBE23" s="405"/>
      <c r="VBF23" s="405"/>
      <c r="VBG23" s="405"/>
      <c r="VBH23" s="405"/>
      <c r="VBI23" s="405"/>
      <c r="VBJ23" s="405"/>
      <c r="VBK23" s="405"/>
      <c r="VBL23" s="405"/>
      <c r="VBM23" s="405"/>
      <c r="VBN23" s="405"/>
      <c r="VBO23" s="405"/>
      <c r="VBP23" s="405"/>
      <c r="VBQ23" s="405"/>
      <c r="VBR23" s="405"/>
      <c r="VBS23" s="405"/>
      <c r="VBT23" s="405"/>
      <c r="VBU23" s="405"/>
      <c r="VBV23" s="405"/>
      <c r="VBW23" s="405"/>
      <c r="VBX23" s="405"/>
      <c r="VBY23" s="405"/>
      <c r="VBZ23" s="405"/>
      <c r="VCA23" s="405"/>
      <c r="VCB23" s="405"/>
      <c r="VCC23" s="405"/>
      <c r="VCD23" s="405"/>
      <c r="VCE23" s="405"/>
      <c r="VCF23" s="405"/>
      <c r="VCG23" s="405"/>
      <c r="VCH23" s="405"/>
      <c r="VCI23" s="405"/>
      <c r="VCJ23" s="405"/>
      <c r="VCK23" s="405"/>
      <c r="VCL23" s="405"/>
      <c r="VCM23" s="405"/>
      <c r="VCN23" s="405"/>
      <c r="VCO23" s="405"/>
      <c r="VCP23" s="405"/>
      <c r="VCQ23" s="405"/>
      <c r="VCR23" s="405"/>
      <c r="VCS23" s="405"/>
      <c r="VCT23" s="405"/>
      <c r="VCU23" s="405"/>
      <c r="VCV23" s="405"/>
      <c r="VCW23" s="405"/>
      <c r="VCX23" s="405"/>
      <c r="VCY23" s="405"/>
      <c r="VCZ23" s="405"/>
      <c r="VDA23" s="405"/>
      <c r="VDB23" s="405"/>
      <c r="VDC23" s="405"/>
      <c r="VDD23" s="405"/>
      <c r="VDE23" s="405"/>
      <c r="VDF23" s="405"/>
      <c r="VDG23" s="405"/>
      <c r="VDH23" s="405"/>
      <c r="VDI23" s="405"/>
      <c r="VDJ23" s="405"/>
      <c r="VDK23" s="405"/>
      <c r="VDL23" s="405"/>
      <c r="VDM23" s="405"/>
      <c r="VDN23" s="405"/>
      <c r="VDO23" s="405"/>
      <c r="VDP23" s="405"/>
      <c r="VDQ23" s="405"/>
      <c r="VDR23" s="405"/>
      <c r="VDS23" s="405"/>
      <c r="VDT23" s="405"/>
      <c r="VDU23" s="405"/>
      <c r="VDV23" s="405"/>
      <c r="VDW23" s="405"/>
      <c r="VDX23" s="405"/>
      <c r="VDY23" s="405"/>
      <c r="VDZ23" s="405"/>
      <c r="VEA23" s="405"/>
      <c r="VEB23" s="405"/>
      <c r="VEC23" s="405"/>
      <c r="VED23" s="405"/>
      <c r="VEE23" s="405"/>
      <c r="VEF23" s="405"/>
      <c r="VEG23" s="405"/>
      <c r="VEH23" s="405"/>
      <c r="VEI23" s="405"/>
      <c r="VEJ23" s="405"/>
      <c r="VEK23" s="405"/>
      <c r="VEL23" s="405"/>
      <c r="VEM23" s="405"/>
      <c r="VEN23" s="405"/>
      <c r="VEO23" s="405"/>
      <c r="VEP23" s="405"/>
      <c r="VEQ23" s="405"/>
      <c r="VER23" s="405"/>
      <c r="VES23" s="405"/>
      <c r="VET23" s="405"/>
      <c r="VEU23" s="405"/>
      <c r="VEV23" s="405"/>
      <c r="VEW23" s="405"/>
      <c r="VEX23" s="405"/>
      <c r="VEY23" s="405"/>
      <c r="VEZ23" s="405"/>
      <c r="VFA23" s="405"/>
      <c r="VFB23" s="405"/>
      <c r="VFC23" s="405"/>
      <c r="VFD23" s="405"/>
      <c r="VFE23" s="405"/>
      <c r="VFF23" s="405"/>
      <c r="VFG23" s="405"/>
      <c r="VFH23" s="405"/>
      <c r="VFI23" s="405"/>
      <c r="VFJ23" s="405"/>
      <c r="VFK23" s="405"/>
      <c r="VFL23" s="405"/>
      <c r="VFM23" s="405"/>
      <c r="VFN23" s="405"/>
      <c r="VFO23" s="405"/>
      <c r="VFP23" s="405"/>
      <c r="VFQ23" s="405"/>
      <c r="VFR23" s="405"/>
      <c r="VFS23" s="405"/>
      <c r="VFT23" s="405"/>
      <c r="VFU23" s="405"/>
      <c r="VFV23" s="405"/>
      <c r="VFW23" s="405"/>
      <c r="VFX23" s="405"/>
      <c r="VFY23" s="405"/>
      <c r="VFZ23" s="405"/>
      <c r="VGA23" s="405"/>
      <c r="VGB23" s="405"/>
      <c r="VGC23" s="405"/>
      <c r="VGD23" s="405"/>
      <c r="VGE23" s="405"/>
      <c r="VGF23" s="405"/>
      <c r="VGG23" s="405"/>
      <c r="VGH23" s="405"/>
      <c r="VGI23" s="405"/>
      <c r="VGJ23" s="405"/>
      <c r="VGK23" s="405"/>
      <c r="VGL23" s="405"/>
      <c r="VGM23" s="405"/>
      <c r="VGN23" s="405"/>
      <c r="VGO23" s="405"/>
      <c r="VGP23" s="405"/>
      <c r="VGQ23" s="405"/>
      <c r="VGR23" s="405"/>
      <c r="VGS23" s="405"/>
      <c r="VGT23" s="405"/>
      <c r="VGU23" s="405"/>
      <c r="VGV23" s="405"/>
      <c r="VGW23" s="405"/>
      <c r="VGX23" s="405"/>
      <c r="VGY23" s="405"/>
      <c r="VGZ23" s="405"/>
      <c r="VHA23" s="405"/>
      <c r="VHB23" s="405"/>
      <c r="VHC23" s="405"/>
      <c r="VHD23" s="405"/>
      <c r="VHE23" s="405"/>
      <c r="VHF23" s="405"/>
      <c r="VHG23" s="405"/>
      <c r="VHH23" s="405"/>
      <c r="VHI23" s="405"/>
      <c r="VHJ23" s="405"/>
      <c r="VHK23" s="405"/>
      <c r="VHL23" s="405"/>
      <c r="VHM23" s="405"/>
      <c r="VHN23" s="405"/>
      <c r="VHO23" s="405"/>
      <c r="VHP23" s="405"/>
      <c r="VHQ23" s="405"/>
      <c r="VHR23" s="405"/>
      <c r="VHS23" s="405"/>
      <c r="VHT23" s="405"/>
      <c r="VHU23" s="405"/>
      <c r="VHV23" s="405"/>
      <c r="VHW23" s="405"/>
      <c r="VHX23" s="405"/>
      <c r="VHY23" s="405"/>
      <c r="VHZ23" s="405"/>
      <c r="VIA23" s="405"/>
      <c r="VIB23" s="405"/>
      <c r="VIC23" s="405"/>
      <c r="VID23" s="405"/>
      <c r="VIE23" s="405"/>
      <c r="VIF23" s="405"/>
      <c r="VIG23" s="405"/>
      <c r="VIH23" s="405"/>
      <c r="VII23" s="405"/>
      <c r="VIJ23" s="405"/>
      <c r="VIK23" s="405"/>
      <c r="VIL23" s="405"/>
      <c r="VIM23" s="405"/>
      <c r="VIN23" s="405"/>
      <c r="VIO23" s="405"/>
      <c r="VIP23" s="405"/>
      <c r="VIQ23" s="405"/>
      <c r="VIR23" s="405"/>
      <c r="VIS23" s="405"/>
      <c r="VIT23" s="405"/>
      <c r="VIU23" s="405"/>
      <c r="VIV23" s="405"/>
      <c r="VIW23" s="405"/>
      <c r="VIX23" s="405"/>
      <c r="VIY23" s="405"/>
      <c r="VIZ23" s="405"/>
      <c r="VJA23" s="405"/>
      <c r="VJB23" s="405"/>
      <c r="VJC23" s="405"/>
      <c r="VJD23" s="405"/>
      <c r="VJE23" s="405"/>
      <c r="VJF23" s="405"/>
      <c r="VJG23" s="405"/>
      <c r="VJH23" s="405"/>
      <c r="VJI23" s="405"/>
      <c r="VJJ23" s="405"/>
      <c r="VJK23" s="405"/>
      <c r="VJL23" s="405"/>
      <c r="VJM23" s="405"/>
      <c r="VJN23" s="405"/>
      <c r="VJO23" s="405"/>
      <c r="VJP23" s="405"/>
      <c r="VJQ23" s="405"/>
      <c r="VJR23" s="405"/>
      <c r="VJS23" s="405"/>
      <c r="VJT23" s="405"/>
      <c r="VJU23" s="405"/>
      <c r="VJV23" s="405"/>
      <c r="VJW23" s="405"/>
      <c r="VJX23" s="405"/>
      <c r="VJY23" s="405"/>
      <c r="VJZ23" s="405"/>
      <c r="VKA23" s="405"/>
      <c r="VKB23" s="405"/>
      <c r="VKC23" s="405"/>
      <c r="VKD23" s="405"/>
      <c r="VKE23" s="405"/>
      <c r="VKF23" s="405"/>
      <c r="VKG23" s="405"/>
      <c r="VKH23" s="405"/>
      <c r="VKI23" s="405"/>
      <c r="VKJ23" s="405"/>
      <c r="VKK23" s="405"/>
      <c r="VKL23" s="405"/>
      <c r="VKM23" s="405"/>
      <c r="VKN23" s="405"/>
      <c r="VKO23" s="405"/>
      <c r="VKP23" s="405"/>
      <c r="VKQ23" s="405"/>
      <c r="VKR23" s="405"/>
      <c r="VKS23" s="405"/>
      <c r="VKT23" s="405"/>
      <c r="VKU23" s="405"/>
      <c r="VKV23" s="405"/>
      <c r="VKW23" s="405"/>
      <c r="VKX23" s="405"/>
      <c r="VKY23" s="405"/>
      <c r="VKZ23" s="405"/>
      <c r="VLA23" s="405"/>
      <c r="VLB23" s="405"/>
      <c r="VLC23" s="405"/>
      <c r="VLD23" s="405"/>
      <c r="VLE23" s="405"/>
      <c r="VLF23" s="405"/>
      <c r="VLG23" s="405"/>
      <c r="VLH23" s="405"/>
      <c r="VLI23" s="405"/>
      <c r="VLJ23" s="405"/>
      <c r="VLK23" s="405"/>
      <c r="VLL23" s="405"/>
      <c r="VLM23" s="405"/>
      <c r="VLN23" s="405"/>
      <c r="VLO23" s="405"/>
      <c r="VLP23" s="405"/>
      <c r="VLQ23" s="405"/>
      <c r="VLR23" s="405"/>
      <c r="VLS23" s="405"/>
      <c r="VLT23" s="405"/>
      <c r="VLU23" s="405"/>
      <c r="VLV23" s="405"/>
      <c r="VLW23" s="405"/>
      <c r="VLX23" s="405"/>
      <c r="VLY23" s="405"/>
      <c r="VLZ23" s="405"/>
      <c r="VMA23" s="405"/>
      <c r="VMB23" s="405"/>
      <c r="VMC23" s="405"/>
      <c r="VMD23" s="405"/>
      <c r="VME23" s="405"/>
      <c r="VMF23" s="405"/>
      <c r="VMG23" s="405"/>
      <c r="VMH23" s="405"/>
      <c r="VMI23" s="405"/>
      <c r="VMJ23" s="405"/>
      <c r="VMK23" s="405"/>
      <c r="VML23" s="405"/>
      <c r="VMM23" s="405"/>
      <c r="VMN23" s="405"/>
      <c r="VMO23" s="405"/>
      <c r="VMP23" s="405"/>
      <c r="VMQ23" s="405"/>
      <c r="VMR23" s="405"/>
      <c r="VMS23" s="405"/>
      <c r="VMT23" s="405"/>
      <c r="VMU23" s="405"/>
      <c r="VMV23" s="405"/>
      <c r="VMW23" s="405"/>
      <c r="VMX23" s="405"/>
      <c r="VMY23" s="405"/>
      <c r="VMZ23" s="405"/>
      <c r="VNA23" s="405"/>
      <c r="VNB23" s="405"/>
      <c r="VNC23" s="405"/>
      <c r="VND23" s="405"/>
      <c r="VNE23" s="405"/>
      <c r="VNF23" s="405"/>
      <c r="VNG23" s="405"/>
      <c r="VNH23" s="405"/>
      <c r="VNI23" s="405"/>
      <c r="VNJ23" s="405"/>
      <c r="VNK23" s="405"/>
      <c r="VNL23" s="405"/>
      <c r="VNM23" s="405"/>
      <c r="VNN23" s="405"/>
      <c r="VNO23" s="405"/>
      <c r="VNP23" s="405"/>
      <c r="VNQ23" s="405"/>
      <c r="VNR23" s="405"/>
      <c r="VNS23" s="405"/>
      <c r="VNT23" s="405"/>
      <c r="VNU23" s="405"/>
      <c r="VNV23" s="405"/>
      <c r="VNW23" s="405"/>
      <c r="VNX23" s="405"/>
      <c r="VNY23" s="405"/>
      <c r="VNZ23" s="405"/>
      <c r="VOA23" s="405"/>
      <c r="VOB23" s="405"/>
      <c r="VOC23" s="405"/>
      <c r="VOD23" s="405"/>
      <c r="VOE23" s="405"/>
      <c r="VOF23" s="405"/>
      <c r="VOG23" s="405"/>
      <c r="VOH23" s="405"/>
      <c r="VOI23" s="405"/>
      <c r="VOJ23" s="405"/>
      <c r="VOK23" s="405"/>
      <c r="VOL23" s="405"/>
      <c r="VOM23" s="405"/>
      <c r="VON23" s="405"/>
      <c r="VOO23" s="405"/>
      <c r="VOP23" s="405"/>
      <c r="VOQ23" s="405"/>
      <c r="VOR23" s="405"/>
      <c r="VOS23" s="405"/>
      <c r="VOT23" s="405"/>
      <c r="VOU23" s="405"/>
      <c r="VOV23" s="405"/>
      <c r="VOW23" s="405"/>
      <c r="VOX23" s="405"/>
      <c r="VOY23" s="405"/>
      <c r="VOZ23" s="405"/>
      <c r="VPA23" s="405"/>
      <c r="VPB23" s="405"/>
      <c r="VPC23" s="405"/>
      <c r="VPD23" s="405"/>
      <c r="VPE23" s="405"/>
      <c r="VPF23" s="405"/>
      <c r="VPG23" s="405"/>
      <c r="VPH23" s="405"/>
      <c r="VPI23" s="405"/>
      <c r="VPJ23" s="405"/>
      <c r="VPK23" s="405"/>
      <c r="VPL23" s="405"/>
      <c r="VPM23" s="405"/>
      <c r="VPN23" s="405"/>
      <c r="VPO23" s="405"/>
      <c r="VPP23" s="405"/>
      <c r="VPQ23" s="405"/>
      <c r="VPR23" s="405"/>
      <c r="VPS23" s="405"/>
      <c r="VPT23" s="405"/>
      <c r="VPU23" s="405"/>
      <c r="VPV23" s="405"/>
      <c r="VPW23" s="405"/>
      <c r="VPX23" s="405"/>
      <c r="VPY23" s="405"/>
      <c r="VPZ23" s="405"/>
      <c r="VQA23" s="405"/>
      <c r="VQB23" s="405"/>
      <c r="VQC23" s="405"/>
      <c r="VQD23" s="405"/>
      <c r="VQE23" s="405"/>
      <c r="VQF23" s="405"/>
      <c r="VQG23" s="405"/>
      <c r="VQH23" s="405"/>
      <c r="VQI23" s="405"/>
      <c r="VQJ23" s="405"/>
      <c r="VQK23" s="405"/>
      <c r="VQL23" s="405"/>
      <c r="VQM23" s="405"/>
      <c r="VQN23" s="405"/>
      <c r="VQO23" s="405"/>
      <c r="VQP23" s="405"/>
      <c r="VQQ23" s="405"/>
      <c r="VQR23" s="405"/>
      <c r="VQS23" s="405"/>
      <c r="VQT23" s="405"/>
      <c r="VQU23" s="405"/>
      <c r="VQV23" s="405"/>
      <c r="VQW23" s="405"/>
      <c r="VQX23" s="405"/>
      <c r="VQY23" s="405"/>
      <c r="VQZ23" s="405"/>
      <c r="VRA23" s="405"/>
      <c r="VRB23" s="405"/>
      <c r="VRC23" s="405"/>
      <c r="VRD23" s="405"/>
      <c r="VRE23" s="405"/>
      <c r="VRF23" s="405"/>
      <c r="VRG23" s="405"/>
      <c r="VRH23" s="405"/>
      <c r="VRI23" s="405"/>
      <c r="VRJ23" s="405"/>
      <c r="VRK23" s="405"/>
      <c r="VRL23" s="405"/>
      <c r="VRM23" s="405"/>
      <c r="VRN23" s="405"/>
      <c r="VRO23" s="405"/>
      <c r="VRP23" s="405"/>
      <c r="VRQ23" s="405"/>
      <c r="VRR23" s="405"/>
      <c r="VRS23" s="405"/>
      <c r="VRT23" s="405"/>
      <c r="VRU23" s="405"/>
      <c r="VRV23" s="405"/>
      <c r="VRW23" s="405"/>
      <c r="VRX23" s="405"/>
      <c r="VRY23" s="405"/>
      <c r="VRZ23" s="405"/>
      <c r="VSA23" s="405"/>
      <c r="VSB23" s="405"/>
      <c r="VSC23" s="405"/>
      <c r="VSD23" s="405"/>
      <c r="VSE23" s="405"/>
      <c r="VSF23" s="405"/>
      <c r="VSG23" s="405"/>
      <c r="VSH23" s="405"/>
      <c r="VSI23" s="405"/>
      <c r="VSJ23" s="405"/>
      <c r="VSK23" s="405"/>
      <c r="VSL23" s="405"/>
      <c r="VSM23" s="405"/>
      <c r="VSN23" s="405"/>
      <c r="VSO23" s="405"/>
      <c r="VSP23" s="405"/>
      <c r="VSQ23" s="405"/>
      <c r="VSR23" s="405"/>
      <c r="VSS23" s="405"/>
      <c r="VST23" s="405"/>
      <c r="VSU23" s="405"/>
      <c r="VSV23" s="405"/>
      <c r="VSW23" s="405"/>
      <c r="VSX23" s="405"/>
      <c r="VSY23" s="405"/>
      <c r="VSZ23" s="405"/>
      <c r="VTA23" s="405"/>
      <c r="VTB23" s="405"/>
      <c r="VTC23" s="405"/>
      <c r="VTD23" s="405"/>
      <c r="VTE23" s="405"/>
      <c r="VTF23" s="405"/>
      <c r="VTG23" s="405"/>
      <c r="VTH23" s="405"/>
      <c r="VTI23" s="405"/>
      <c r="VTJ23" s="405"/>
      <c r="VTK23" s="405"/>
      <c r="VTL23" s="405"/>
      <c r="VTM23" s="405"/>
      <c r="VTN23" s="405"/>
      <c r="VTO23" s="405"/>
      <c r="VTP23" s="405"/>
      <c r="VTQ23" s="405"/>
      <c r="VTR23" s="405"/>
      <c r="VTS23" s="405"/>
      <c r="VTT23" s="405"/>
      <c r="VTU23" s="405"/>
      <c r="VTV23" s="405"/>
      <c r="VTW23" s="405"/>
      <c r="VTX23" s="405"/>
      <c r="VTY23" s="405"/>
      <c r="VTZ23" s="405"/>
      <c r="VUA23" s="405"/>
      <c r="VUB23" s="405"/>
      <c r="VUC23" s="405"/>
      <c r="VUD23" s="405"/>
      <c r="VUE23" s="405"/>
      <c r="VUF23" s="405"/>
      <c r="VUG23" s="405"/>
      <c r="VUH23" s="405"/>
      <c r="VUI23" s="405"/>
      <c r="VUJ23" s="405"/>
      <c r="VUK23" s="405"/>
      <c r="VUL23" s="405"/>
      <c r="VUM23" s="405"/>
      <c r="VUN23" s="405"/>
      <c r="VUO23" s="405"/>
      <c r="VUP23" s="405"/>
      <c r="VUQ23" s="405"/>
      <c r="VUR23" s="405"/>
      <c r="VUS23" s="405"/>
      <c r="VUT23" s="405"/>
      <c r="VUU23" s="405"/>
      <c r="VUV23" s="405"/>
      <c r="VUW23" s="405"/>
      <c r="VUX23" s="405"/>
      <c r="VUY23" s="405"/>
      <c r="VUZ23" s="405"/>
      <c r="VVA23" s="405"/>
      <c r="VVB23" s="405"/>
      <c r="VVC23" s="405"/>
      <c r="VVD23" s="405"/>
      <c r="VVE23" s="405"/>
      <c r="VVF23" s="405"/>
      <c r="VVG23" s="405"/>
      <c r="VVH23" s="405"/>
      <c r="VVI23" s="405"/>
      <c r="VVJ23" s="405"/>
      <c r="VVK23" s="405"/>
      <c r="VVL23" s="405"/>
      <c r="VVM23" s="405"/>
      <c r="VVN23" s="405"/>
      <c r="VVO23" s="405"/>
      <c r="VVP23" s="405"/>
      <c r="VVQ23" s="405"/>
      <c r="VVR23" s="405"/>
      <c r="VVS23" s="405"/>
      <c r="VVT23" s="405"/>
      <c r="VVU23" s="405"/>
      <c r="VVV23" s="405"/>
      <c r="VVW23" s="405"/>
      <c r="VVX23" s="405"/>
      <c r="VVY23" s="405"/>
      <c r="VVZ23" s="405"/>
      <c r="VWA23" s="405"/>
      <c r="VWB23" s="405"/>
      <c r="VWC23" s="405"/>
      <c r="VWD23" s="405"/>
      <c r="VWE23" s="405"/>
      <c r="VWF23" s="405"/>
      <c r="VWG23" s="405"/>
      <c r="VWH23" s="405"/>
      <c r="VWI23" s="405"/>
      <c r="VWJ23" s="405"/>
      <c r="VWK23" s="405"/>
      <c r="VWL23" s="405"/>
      <c r="VWM23" s="405"/>
      <c r="VWN23" s="405"/>
      <c r="VWO23" s="405"/>
      <c r="VWP23" s="405"/>
      <c r="VWQ23" s="405"/>
      <c r="VWR23" s="405"/>
      <c r="VWS23" s="405"/>
      <c r="VWT23" s="405"/>
      <c r="VWU23" s="405"/>
      <c r="VWV23" s="405"/>
      <c r="VWW23" s="405"/>
      <c r="VWX23" s="405"/>
      <c r="VWY23" s="405"/>
      <c r="VWZ23" s="405"/>
      <c r="VXA23" s="405"/>
      <c r="VXB23" s="405"/>
      <c r="VXC23" s="405"/>
      <c r="VXD23" s="405"/>
      <c r="VXE23" s="405"/>
      <c r="VXF23" s="405"/>
      <c r="VXG23" s="405"/>
      <c r="VXH23" s="405"/>
      <c r="VXI23" s="405"/>
      <c r="VXJ23" s="405"/>
      <c r="VXK23" s="405"/>
      <c r="VXL23" s="405"/>
      <c r="VXM23" s="405"/>
      <c r="VXN23" s="405"/>
      <c r="VXO23" s="405"/>
      <c r="VXP23" s="405"/>
      <c r="VXQ23" s="405"/>
      <c r="VXR23" s="405"/>
      <c r="VXS23" s="405"/>
      <c r="VXT23" s="405"/>
      <c r="VXU23" s="405"/>
      <c r="VXV23" s="405"/>
      <c r="VXW23" s="405"/>
      <c r="VXX23" s="405"/>
      <c r="VXY23" s="405"/>
      <c r="VXZ23" s="405"/>
      <c r="VYA23" s="405"/>
      <c r="VYB23" s="405"/>
      <c r="VYC23" s="405"/>
      <c r="VYD23" s="405"/>
      <c r="VYE23" s="405"/>
      <c r="VYF23" s="405"/>
      <c r="VYG23" s="405"/>
      <c r="VYH23" s="405"/>
      <c r="VYI23" s="405"/>
      <c r="VYJ23" s="405"/>
      <c r="VYK23" s="405"/>
      <c r="VYL23" s="405"/>
      <c r="VYM23" s="405"/>
      <c r="VYN23" s="405"/>
      <c r="VYO23" s="405"/>
      <c r="VYP23" s="405"/>
      <c r="VYQ23" s="405"/>
      <c r="VYR23" s="405"/>
      <c r="VYS23" s="405"/>
      <c r="VYT23" s="405"/>
      <c r="VYU23" s="405"/>
      <c r="VYV23" s="405"/>
      <c r="VYW23" s="405"/>
      <c r="VYX23" s="405"/>
      <c r="VYY23" s="405"/>
      <c r="VYZ23" s="405"/>
      <c r="VZA23" s="405"/>
      <c r="VZB23" s="405"/>
      <c r="VZC23" s="405"/>
      <c r="VZD23" s="405"/>
      <c r="VZE23" s="405"/>
      <c r="VZF23" s="405"/>
      <c r="VZG23" s="405"/>
      <c r="VZH23" s="405"/>
      <c r="VZI23" s="405"/>
      <c r="VZJ23" s="405"/>
      <c r="VZK23" s="405"/>
      <c r="VZL23" s="405"/>
      <c r="VZM23" s="405"/>
      <c r="VZN23" s="405"/>
      <c r="VZO23" s="405"/>
      <c r="VZP23" s="405"/>
      <c r="VZQ23" s="405"/>
      <c r="VZR23" s="405"/>
      <c r="VZS23" s="405"/>
      <c r="VZT23" s="405"/>
      <c r="VZU23" s="405"/>
      <c r="VZV23" s="405"/>
      <c r="VZW23" s="405"/>
      <c r="VZX23" s="405"/>
      <c r="VZY23" s="405"/>
      <c r="VZZ23" s="405"/>
      <c r="WAA23" s="405"/>
      <c r="WAB23" s="405"/>
      <c r="WAC23" s="405"/>
      <c r="WAD23" s="405"/>
      <c r="WAE23" s="405"/>
      <c r="WAF23" s="405"/>
      <c r="WAG23" s="405"/>
      <c r="WAH23" s="405"/>
      <c r="WAI23" s="405"/>
      <c r="WAJ23" s="405"/>
      <c r="WAK23" s="405"/>
      <c r="WAL23" s="405"/>
      <c r="WAM23" s="405"/>
      <c r="WAN23" s="405"/>
      <c r="WAO23" s="405"/>
      <c r="WAP23" s="405"/>
      <c r="WAQ23" s="405"/>
      <c r="WAR23" s="405"/>
      <c r="WAS23" s="405"/>
      <c r="WAT23" s="405"/>
      <c r="WAU23" s="405"/>
      <c r="WAV23" s="405"/>
      <c r="WAW23" s="405"/>
      <c r="WAX23" s="405"/>
      <c r="WAY23" s="405"/>
      <c r="WAZ23" s="405"/>
      <c r="WBA23" s="405"/>
      <c r="WBB23" s="405"/>
      <c r="WBC23" s="405"/>
      <c r="WBD23" s="405"/>
      <c r="WBE23" s="405"/>
      <c r="WBF23" s="405"/>
      <c r="WBG23" s="405"/>
      <c r="WBH23" s="405"/>
      <c r="WBI23" s="405"/>
      <c r="WBJ23" s="405"/>
      <c r="WBK23" s="405"/>
      <c r="WBL23" s="405"/>
      <c r="WBM23" s="405"/>
      <c r="WBN23" s="405"/>
      <c r="WBO23" s="405"/>
      <c r="WBP23" s="405"/>
      <c r="WBQ23" s="405"/>
      <c r="WBR23" s="405"/>
      <c r="WBS23" s="405"/>
      <c r="WBT23" s="405"/>
      <c r="WBU23" s="405"/>
      <c r="WBV23" s="405"/>
      <c r="WBW23" s="405"/>
      <c r="WBX23" s="405"/>
      <c r="WBY23" s="405"/>
      <c r="WBZ23" s="405"/>
      <c r="WCA23" s="405"/>
      <c r="WCB23" s="405"/>
      <c r="WCC23" s="405"/>
      <c r="WCD23" s="405"/>
      <c r="WCE23" s="405"/>
      <c r="WCF23" s="405"/>
      <c r="WCG23" s="405"/>
      <c r="WCH23" s="405"/>
      <c r="WCI23" s="405"/>
      <c r="WCJ23" s="405"/>
      <c r="WCK23" s="405"/>
      <c r="WCL23" s="405"/>
      <c r="WCM23" s="405"/>
      <c r="WCN23" s="405"/>
      <c r="WCO23" s="405"/>
      <c r="WCP23" s="405"/>
      <c r="WCQ23" s="405"/>
      <c r="WCR23" s="405"/>
      <c r="WCS23" s="405"/>
      <c r="WCT23" s="405"/>
      <c r="WCU23" s="405"/>
      <c r="WCV23" s="405"/>
      <c r="WCW23" s="405"/>
      <c r="WCX23" s="405"/>
      <c r="WCY23" s="405"/>
      <c r="WCZ23" s="405"/>
      <c r="WDA23" s="405"/>
      <c r="WDB23" s="405"/>
      <c r="WDC23" s="405"/>
      <c r="WDD23" s="405"/>
      <c r="WDE23" s="405"/>
      <c r="WDF23" s="405"/>
      <c r="WDG23" s="405"/>
      <c r="WDH23" s="405"/>
      <c r="WDI23" s="405"/>
      <c r="WDJ23" s="405"/>
      <c r="WDK23" s="405"/>
      <c r="WDL23" s="405"/>
      <c r="WDM23" s="405"/>
      <c r="WDN23" s="405"/>
      <c r="WDO23" s="405"/>
      <c r="WDP23" s="405"/>
      <c r="WDQ23" s="405"/>
      <c r="WDR23" s="405"/>
      <c r="WDS23" s="405"/>
      <c r="WDT23" s="405"/>
      <c r="WDU23" s="405"/>
      <c r="WDV23" s="405"/>
      <c r="WDW23" s="405"/>
      <c r="WDX23" s="405"/>
      <c r="WDY23" s="405"/>
      <c r="WDZ23" s="405"/>
      <c r="WEA23" s="405"/>
      <c r="WEB23" s="405"/>
      <c r="WEC23" s="405"/>
      <c r="WED23" s="405"/>
      <c r="WEE23" s="405"/>
      <c r="WEF23" s="405"/>
      <c r="WEG23" s="405"/>
      <c r="WEH23" s="405"/>
      <c r="WEI23" s="405"/>
      <c r="WEJ23" s="405"/>
      <c r="WEK23" s="405"/>
      <c r="WEL23" s="405"/>
      <c r="WEM23" s="405"/>
      <c r="WEN23" s="405"/>
      <c r="WEO23" s="405"/>
      <c r="WEP23" s="405"/>
      <c r="WEQ23" s="405"/>
      <c r="WER23" s="405"/>
      <c r="WES23" s="405"/>
      <c r="WET23" s="405"/>
      <c r="WEU23" s="405"/>
      <c r="WEV23" s="405"/>
      <c r="WEW23" s="405"/>
      <c r="WEX23" s="405"/>
      <c r="WEY23" s="405"/>
      <c r="WEZ23" s="405"/>
      <c r="WFA23" s="405"/>
      <c r="WFB23" s="405"/>
      <c r="WFC23" s="405"/>
      <c r="WFD23" s="405"/>
      <c r="WFE23" s="405"/>
      <c r="WFF23" s="405"/>
      <c r="WFG23" s="405"/>
      <c r="WFH23" s="405"/>
      <c r="WFI23" s="405"/>
      <c r="WFJ23" s="405"/>
      <c r="WFK23" s="405"/>
      <c r="WFL23" s="405"/>
      <c r="WFM23" s="405"/>
      <c r="WFN23" s="405"/>
      <c r="WFO23" s="405"/>
      <c r="WFP23" s="405"/>
      <c r="WFQ23" s="405"/>
      <c r="WFR23" s="405"/>
      <c r="WFS23" s="405"/>
      <c r="WFT23" s="405"/>
      <c r="WFU23" s="405"/>
      <c r="WFV23" s="405"/>
      <c r="WFW23" s="405"/>
      <c r="WFX23" s="405"/>
      <c r="WFY23" s="405"/>
      <c r="WFZ23" s="405"/>
      <c r="WGA23" s="405"/>
      <c r="WGB23" s="405"/>
      <c r="WGC23" s="405"/>
      <c r="WGD23" s="405"/>
      <c r="WGE23" s="405"/>
      <c r="WGF23" s="405"/>
      <c r="WGG23" s="405"/>
      <c r="WGH23" s="405"/>
      <c r="WGI23" s="405"/>
      <c r="WGJ23" s="405"/>
      <c r="WGK23" s="405"/>
      <c r="WGL23" s="405"/>
      <c r="WGM23" s="405"/>
      <c r="WGN23" s="405"/>
      <c r="WGO23" s="405"/>
      <c r="WGP23" s="405"/>
      <c r="WGQ23" s="405"/>
      <c r="WGR23" s="405"/>
      <c r="WGS23" s="405"/>
      <c r="WGT23" s="405"/>
      <c r="WGU23" s="405"/>
      <c r="WGV23" s="405"/>
      <c r="WGW23" s="405"/>
      <c r="WGX23" s="405"/>
      <c r="WGY23" s="405"/>
      <c r="WGZ23" s="405"/>
      <c r="WHA23" s="405"/>
      <c r="WHB23" s="405"/>
      <c r="WHC23" s="405"/>
      <c r="WHD23" s="405"/>
      <c r="WHE23" s="405"/>
      <c r="WHF23" s="405"/>
      <c r="WHG23" s="405"/>
      <c r="WHH23" s="405"/>
      <c r="WHI23" s="405"/>
      <c r="WHJ23" s="405"/>
      <c r="WHK23" s="405"/>
      <c r="WHL23" s="405"/>
      <c r="WHM23" s="405"/>
      <c r="WHN23" s="405"/>
      <c r="WHO23" s="405"/>
      <c r="WHP23" s="405"/>
      <c r="WHQ23" s="405"/>
      <c r="WHR23" s="405"/>
      <c r="WHS23" s="405"/>
      <c r="WHT23" s="405"/>
      <c r="WHU23" s="405"/>
      <c r="WHV23" s="405"/>
      <c r="WHW23" s="405"/>
      <c r="WHX23" s="405"/>
      <c r="WHY23" s="405"/>
      <c r="WHZ23" s="405"/>
      <c r="WIA23" s="405"/>
      <c r="WIB23" s="405"/>
      <c r="WIC23" s="405"/>
      <c r="WID23" s="405"/>
      <c r="WIE23" s="405"/>
      <c r="WIF23" s="405"/>
      <c r="WIG23" s="405"/>
      <c r="WIH23" s="405"/>
      <c r="WII23" s="405"/>
      <c r="WIJ23" s="405"/>
      <c r="WIK23" s="405"/>
      <c r="WIL23" s="405"/>
      <c r="WIM23" s="405"/>
      <c r="WIN23" s="405"/>
      <c r="WIO23" s="405"/>
      <c r="WIP23" s="405"/>
      <c r="WIQ23" s="405"/>
      <c r="WIR23" s="405"/>
      <c r="WIS23" s="405"/>
      <c r="WIT23" s="405"/>
      <c r="WIU23" s="405"/>
      <c r="WIV23" s="405"/>
      <c r="WIW23" s="405"/>
      <c r="WIX23" s="405"/>
      <c r="WIY23" s="405"/>
      <c r="WIZ23" s="405"/>
      <c r="WJA23" s="405"/>
      <c r="WJB23" s="405"/>
      <c r="WJC23" s="405"/>
      <c r="WJD23" s="405"/>
      <c r="WJE23" s="405"/>
      <c r="WJF23" s="405"/>
      <c r="WJG23" s="405"/>
      <c r="WJH23" s="405"/>
      <c r="WJI23" s="405"/>
      <c r="WJJ23" s="405"/>
      <c r="WJK23" s="405"/>
      <c r="WJL23" s="405"/>
      <c r="WJM23" s="405"/>
      <c r="WJN23" s="405"/>
      <c r="WJO23" s="405"/>
      <c r="WJP23" s="405"/>
      <c r="WJQ23" s="405"/>
      <c r="WJR23" s="405"/>
      <c r="WJS23" s="405"/>
      <c r="WJT23" s="405"/>
      <c r="WJU23" s="405"/>
      <c r="WJV23" s="405"/>
      <c r="WJW23" s="405"/>
      <c r="WJX23" s="405"/>
      <c r="WJY23" s="405"/>
      <c r="WJZ23" s="405"/>
      <c r="WKA23" s="405"/>
      <c r="WKB23" s="405"/>
      <c r="WKC23" s="405"/>
      <c r="WKD23" s="405"/>
      <c r="WKE23" s="405"/>
      <c r="WKF23" s="405"/>
      <c r="WKG23" s="405"/>
      <c r="WKH23" s="405"/>
      <c r="WKI23" s="405"/>
      <c r="WKJ23" s="405"/>
      <c r="WKK23" s="405"/>
      <c r="WKL23" s="405"/>
      <c r="WKM23" s="405"/>
      <c r="WKN23" s="405"/>
      <c r="WKO23" s="405"/>
      <c r="WKP23" s="405"/>
      <c r="WKQ23" s="405"/>
      <c r="WKR23" s="405"/>
      <c r="WKS23" s="405"/>
      <c r="WKT23" s="405"/>
      <c r="WKU23" s="405"/>
      <c r="WKV23" s="405"/>
      <c r="WKW23" s="405"/>
      <c r="WKX23" s="405"/>
      <c r="WKY23" s="405"/>
      <c r="WKZ23" s="405"/>
      <c r="WLA23" s="405"/>
      <c r="WLB23" s="405"/>
      <c r="WLC23" s="405"/>
      <c r="WLD23" s="405"/>
      <c r="WLE23" s="405"/>
      <c r="WLF23" s="405"/>
      <c r="WLG23" s="405"/>
      <c r="WLH23" s="405"/>
      <c r="WLI23" s="405"/>
      <c r="WLJ23" s="405"/>
      <c r="WLK23" s="405"/>
      <c r="WLL23" s="405"/>
      <c r="WLM23" s="405"/>
      <c r="WLN23" s="405"/>
      <c r="WLO23" s="405"/>
      <c r="WLP23" s="405"/>
      <c r="WLQ23" s="405"/>
      <c r="WLR23" s="405"/>
      <c r="WLS23" s="405"/>
      <c r="WLT23" s="405"/>
      <c r="WLU23" s="405"/>
      <c r="WLV23" s="405"/>
      <c r="WLW23" s="405"/>
      <c r="WLX23" s="405"/>
      <c r="WLY23" s="405"/>
      <c r="WLZ23" s="405"/>
      <c r="WMA23" s="405"/>
      <c r="WMB23" s="405"/>
      <c r="WMC23" s="405"/>
      <c r="WMD23" s="405"/>
      <c r="WME23" s="405"/>
      <c r="WMF23" s="405"/>
      <c r="WMG23" s="405"/>
      <c r="WMH23" s="405"/>
      <c r="WMI23" s="405"/>
      <c r="WMJ23" s="405"/>
      <c r="WMK23" s="405"/>
      <c r="WML23" s="405"/>
      <c r="WMM23" s="405"/>
      <c r="WMN23" s="405"/>
      <c r="WMO23" s="405"/>
      <c r="WMP23" s="405"/>
      <c r="WMQ23" s="405"/>
      <c r="WMR23" s="405"/>
      <c r="WMS23" s="405"/>
      <c r="WMT23" s="405"/>
      <c r="WMU23" s="405"/>
      <c r="WMV23" s="405"/>
      <c r="WMW23" s="405"/>
      <c r="WMX23" s="405"/>
      <c r="WMY23" s="405"/>
      <c r="WMZ23" s="405"/>
      <c r="WNA23" s="405"/>
      <c r="WNB23" s="405"/>
      <c r="WNC23" s="405"/>
      <c r="WND23" s="405"/>
      <c r="WNE23" s="405"/>
      <c r="WNF23" s="405"/>
      <c r="WNG23" s="405"/>
      <c r="WNH23" s="405"/>
      <c r="WNI23" s="405"/>
      <c r="WNJ23" s="405"/>
      <c r="WNK23" s="405"/>
      <c r="WNL23" s="405"/>
      <c r="WNM23" s="405"/>
      <c r="WNN23" s="405"/>
      <c r="WNO23" s="405"/>
      <c r="WNP23" s="405"/>
      <c r="WNQ23" s="405"/>
      <c r="WNR23" s="405"/>
      <c r="WNS23" s="405"/>
      <c r="WNT23" s="405"/>
      <c r="WNU23" s="405"/>
      <c r="WNV23" s="405"/>
      <c r="WNW23" s="405"/>
      <c r="WNX23" s="405"/>
      <c r="WNY23" s="405"/>
      <c r="WNZ23" s="405"/>
      <c r="WOA23" s="405"/>
      <c r="WOB23" s="405"/>
      <c r="WOC23" s="405"/>
      <c r="WOD23" s="405"/>
      <c r="WOE23" s="405"/>
      <c r="WOF23" s="405"/>
      <c r="WOG23" s="405"/>
      <c r="WOH23" s="405"/>
      <c r="WOI23" s="405"/>
      <c r="WOJ23" s="405"/>
      <c r="WOK23" s="405"/>
      <c r="WOL23" s="405"/>
      <c r="WOM23" s="405"/>
      <c r="WON23" s="405"/>
      <c r="WOO23" s="405"/>
      <c r="WOP23" s="405"/>
      <c r="WOQ23" s="405"/>
      <c r="WOR23" s="405"/>
      <c r="WOS23" s="405"/>
      <c r="WOT23" s="405"/>
      <c r="WOU23" s="405"/>
      <c r="WOV23" s="405"/>
      <c r="WOW23" s="405"/>
      <c r="WOX23" s="405"/>
      <c r="WOY23" s="405"/>
      <c r="WOZ23" s="405"/>
      <c r="WPA23" s="405"/>
      <c r="WPB23" s="405"/>
      <c r="WPC23" s="405"/>
      <c r="WPD23" s="405"/>
      <c r="WPE23" s="405"/>
      <c r="WPF23" s="405"/>
      <c r="WPG23" s="405"/>
      <c r="WPH23" s="405"/>
      <c r="WPI23" s="405"/>
      <c r="WPJ23" s="405"/>
      <c r="WPK23" s="405"/>
      <c r="WPL23" s="405"/>
      <c r="WPM23" s="405"/>
      <c r="WPN23" s="405"/>
      <c r="WPO23" s="405"/>
      <c r="WPP23" s="405"/>
      <c r="WPQ23" s="405"/>
      <c r="WPR23" s="405"/>
      <c r="WPS23" s="405"/>
      <c r="WPT23" s="405"/>
      <c r="WPU23" s="405"/>
      <c r="WPV23" s="405"/>
      <c r="WPW23" s="405"/>
      <c r="WPX23" s="405"/>
      <c r="WPY23" s="405"/>
      <c r="WPZ23" s="405"/>
      <c r="WQA23" s="405"/>
      <c r="WQB23" s="405"/>
      <c r="WQC23" s="405"/>
      <c r="WQD23" s="405"/>
      <c r="WQE23" s="405"/>
      <c r="WQF23" s="405"/>
      <c r="WQG23" s="405"/>
      <c r="WQH23" s="405"/>
      <c r="WQI23" s="405"/>
      <c r="WQJ23" s="405"/>
      <c r="WQK23" s="405"/>
      <c r="WQL23" s="405"/>
      <c r="WQM23" s="405"/>
      <c r="WQN23" s="405"/>
      <c r="WQO23" s="405"/>
      <c r="WQP23" s="405"/>
      <c r="WQQ23" s="405"/>
      <c r="WQR23" s="405"/>
      <c r="WQS23" s="405"/>
      <c r="WQT23" s="405"/>
      <c r="WQU23" s="405"/>
      <c r="WQV23" s="405"/>
      <c r="WQW23" s="405"/>
      <c r="WQX23" s="405"/>
      <c r="WQY23" s="405"/>
      <c r="WQZ23" s="405"/>
      <c r="WRA23" s="405"/>
      <c r="WRB23" s="405"/>
      <c r="WRC23" s="405"/>
      <c r="WRD23" s="405"/>
      <c r="WRE23" s="405"/>
      <c r="WRF23" s="405"/>
      <c r="WRG23" s="405"/>
      <c r="WRH23" s="405"/>
      <c r="WRI23" s="405"/>
      <c r="WRJ23" s="405"/>
      <c r="WRK23" s="405"/>
      <c r="WRL23" s="405"/>
      <c r="WRM23" s="405"/>
      <c r="WRN23" s="405"/>
      <c r="WRO23" s="405"/>
      <c r="WRP23" s="405"/>
      <c r="WRQ23" s="405"/>
      <c r="WRR23" s="405"/>
      <c r="WRS23" s="405"/>
      <c r="WRT23" s="405"/>
      <c r="WRU23" s="405"/>
      <c r="WRV23" s="405"/>
      <c r="WRW23" s="405"/>
      <c r="WRX23" s="405"/>
      <c r="WRY23" s="405"/>
      <c r="WRZ23" s="405"/>
      <c r="WSA23" s="405"/>
      <c r="WSB23" s="405"/>
      <c r="WSC23" s="405"/>
      <c r="WSD23" s="405"/>
      <c r="WSE23" s="405"/>
      <c r="WSF23" s="405"/>
      <c r="WSG23" s="405"/>
      <c r="WSH23" s="405"/>
      <c r="WSI23" s="405"/>
      <c r="WSJ23" s="405"/>
      <c r="WSK23" s="405"/>
      <c r="WSL23" s="405"/>
      <c r="WSM23" s="405"/>
      <c r="WSN23" s="405"/>
      <c r="WSO23" s="405"/>
      <c r="WSP23" s="405"/>
      <c r="WSQ23" s="405"/>
      <c r="WSR23" s="405"/>
      <c r="WSS23" s="405"/>
      <c r="WST23" s="405"/>
      <c r="WSU23" s="405"/>
      <c r="WSV23" s="405"/>
      <c r="WSW23" s="405"/>
      <c r="WSX23" s="405"/>
      <c r="WSY23" s="405"/>
      <c r="WSZ23" s="405"/>
      <c r="WTA23" s="405"/>
      <c r="WTB23" s="405"/>
      <c r="WTC23" s="405"/>
      <c r="WTD23" s="405"/>
      <c r="WTE23" s="405"/>
      <c r="WTF23" s="405"/>
      <c r="WTG23" s="405"/>
      <c r="WTH23" s="405"/>
      <c r="WTI23" s="405"/>
      <c r="WTJ23" s="405"/>
      <c r="WTK23" s="405"/>
      <c r="WTL23" s="405"/>
      <c r="WTM23" s="405"/>
      <c r="WTN23" s="405"/>
      <c r="WTO23" s="405"/>
      <c r="WTP23" s="405"/>
      <c r="WTQ23" s="405"/>
      <c r="WTR23" s="405"/>
      <c r="WTS23" s="405"/>
      <c r="WTT23" s="405"/>
      <c r="WTU23" s="405"/>
      <c r="WTV23" s="405"/>
      <c r="WTW23" s="405"/>
      <c r="WTX23" s="405"/>
      <c r="WTY23" s="405"/>
      <c r="WTZ23" s="405"/>
      <c r="WUA23" s="405"/>
      <c r="WUB23" s="405"/>
      <c r="WUC23" s="405"/>
      <c r="WUD23" s="405"/>
      <c r="WUE23" s="405"/>
      <c r="WUF23" s="405"/>
      <c r="WUG23" s="405"/>
      <c r="WUH23" s="405"/>
      <c r="WUI23" s="405"/>
      <c r="WUJ23" s="405"/>
      <c r="WUK23" s="405"/>
      <c r="WUL23" s="405"/>
      <c r="WUM23" s="405"/>
      <c r="WUN23" s="405"/>
      <c r="WUO23" s="405"/>
      <c r="WUP23" s="405"/>
      <c r="WUQ23" s="405"/>
      <c r="WUR23" s="405"/>
      <c r="WUS23" s="405"/>
      <c r="WUT23" s="405"/>
      <c r="WUU23" s="405"/>
      <c r="WUV23" s="405"/>
      <c r="WUW23" s="405"/>
      <c r="WUX23" s="405"/>
      <c r="WUY23" s="405"/>
      <c r="WUZ23" s="405"/>
      <c r="WVA23" s="405"/>
      <c r="WVB23" s="405"/>
      <c r="WVC23" s="405"/>
      <c r="WVD23" s="405"/>
      <c r="WVE23" s="405"/>
      <c r="WVF23" s="405"/>
      <c r="WVG23" s="405"/>
      <c r="WVH23" s="405"/>
      <c r="WVI23" s="405"/>
      <c r="WVJ23" s="405"/>
      <c r="WVK23" s="405"/>
      <c r="WVL23" s="405"/>
      <c r="WVM23" s="405"/>
      <c r="WVN23" s="405"/>
      <c r="WVO23" s="405"/>
      <c r="WVP23" s="405"/>
      <c r="WVQ23" s="405"/>
      <c r="WVR23" s="405"/>
      <c r="WVS23" s="405"/>
      <c r="WVT23" s="405"/>
      <c r="WVU23" s="405"/>
      <c r="WVV23" s="405"/>
      <c r="WVW23" s="405"/>
      <c r="WVX23" s="405"/>
      <c r="WVY23" s="405"/>
      <c r="WVZ23" s="405"/>
      <c r="WWA23" s="405"/>
      <c r="WWB23" s="405"/>
      <c r="WWC23" s="405"/>
      <c r="WWD23" s="405"/>
      <c r="WWE23" s="405"/>
      <c r="WWF23" s="405"/>
      <c r="WWG23" s="405"/>
      <c r="WWH23" s="405"/>
      <c r="WWI23" s="405"/>
      <c r="WWJ23" s="405"/>
      <c r="WWK23" s="405"/>
      <c r="WWL23" s="405"/>
      <c r="WWM23" s="405"/>
      <c r="WWN23" s="405"/>
      <c r="WWO23" s="405"/>
      <c r="WWP23" s="405"/>
      <c r="WWQ23" s="405"/>
      <c r="WWR23" s="405"/>
      <c r="WWS23" s="405"/>
      <c r="WWT23" s="405"/>
      <c r="WWU23" s="405"/>
      <c r="WWV23" s="405"/>
      <c r="WWW23" s="405"/>
      <c r="WWX23" s="405"/>
      <c r="WWY23" s="405"/>
      <c r="WWZ23" s="405"/>
      <c r="WXA23" s="405"/>
      <c r="WXB23" s="405"/>
      <c r="WXC23" s="405"/>
      <c r="WXD23" s="405"/>
      <c r="WXE23" s="405"/>
      <c r="WXF23" s="405"/>
      <c r="WXG23" s="405"/>
      <c r="WXH23" s="405"/>
      <c r="WXI23" s="405"/>
      <c r="WXJ23" s="405"/>
      <c r="WXK23" s="405"/>
      <c r="WXL23" s="405"/>
      <c r="WXM23" s="405"/>
      <c r="WXN23" s="405"/>
      <c r="WXO23" s="405"/>
      <c r="WXP23" s="405"/>
      <c r="WXQ23" s="405"/>
      <c r="WXR23" s="405"/>
      <c r="WXS23" s="405"/>
      <c r="WXT23" s="405"/>
      <c r="WXU23" s="405"/>
      <c r="WXV23" s="405"/>
      <c r="WXW23" s="405"/>
      <c r="WXX23" s="405"/>
      <c r="WXY23" s="405"/>
      <c r="WXZ23" s="405"/>
      <c r="WYA23" s="405"/>
      <c r="WYB23" s="405"/>
      <c r="WYC23" s="405"/>
      <c r="WYD23" s="405"/>
      <c r="WYE23" s="405"/>
      <c r="WYF23" s="405"/>
      <c r="WYG23" s="405"/>
      <c r="WYH23" s="405"/>
      <c r="WYI23" s="405"/>
      <c r="WYJ23" s="405"/>
      <c r="WYK23" s="405"/>
      <c r="WYL23" s="405"/>
      <c r="WYM23" s="405"/>
      <c r="WYN23" s="405"/>
      <c r="WYO23" s="405"/>
      <c r="WYP23" s="405"/>
      <c r="WYQ23" s="405"/>
      <c r="WYR23" s="405"/>
      <c r="WYS23" s="405"/>
      <c r="WYT23" s="405"/>
      <c r="WYU23" s="405"/>
      <c r="WYV23" s="405"/>
      <c r="WYW23" s="405"/>
      <c r="WYX23" s="405"/>
      <c r="WYY23" s="405"/>
      <c r="WYZ23" s="405"/>
      <c r="WZA23" s="405"/>
      <c r="WZB23" s="405"/>
      <c r="WZC23" s="405"/>
      <c r="WZD23" s="405"/>
      <c r="WZE23" s="405"/>
      <c r="WZF23" s="405"/>
      <c r="WZG23" s="405"/>
      <c r="WZH23" s="405"/>
      <c r="WZI23" s="405"/>
      <c r="WZJ23" s="405"/>
      <c r="WZK23" s="405"/>
      <c r="WZL23" s="405"/>
      <c r="WZM23" s="405"/>
      <c r="WZN23" s="405"/>
      <c r="WZO23" s="405"/>
      <c r="WZP23" s="405"/>
      <c r="WZQ23" s="405"/>
      <c r="WZR23" s="405"/>
      <c r="WZS23" s="405"/>
      <c r="WZT23" s="405"/>
      <c r="WZU23" s="405"/>
      <c r="WZV23" s="405"/>
      <c r="WZW23" s="405"/>
      <c r="WZX23" s="405"/>
      <c r="WZY23" s="405"/>
      <c r="WZZ23" s="405"/>
      <c r="XAA23" s="405"/>
      <c r="XAB23" s="405"/>
      <c r="XAC23" s="405"/>
      <c r="XAD23" s="405"/>
      <c r="XAE23" s="405"/>
      <c r="XAF23" s="405"/>
      <c r="XAG23" s="405"/>
      <c r="XAH23" s="405"/>
      <c r="XAI23" s="405"/>
      <c r="XAJ23" s="405"/>
      <c r="XAK23" s="405"/>
      <c r="XAL23" s="405"/>
      <c r="XAM23" s="405"/>
      <c r="XAN23" s="405"/>
      <c r="XAO23" s="405"/>
      <c r="XAP23" s="405"/>
      <c r="XAQ23" s="405"/>
      <c r="XAR23" s="405"/>
      <c r="XAS23" s="405"/>
      <c r="XAT23" s="405"/>
      <c r="XAU23" s="405"/>
      <c r="XAV23" s="405"/>
      <c r="XAW23" s="405"/>
      <c r="XAX23" s="405"/>
      <c r="XAY23" s="405"/>
      <c r="XAZ23" s="405"/>
      <c r="XBA23" s="405"/>
      <c r="XBB23" s="405"/>
      <c r="XBC23" s="405"/>
      <c r="XBD23" s="405"/>
      <c r="XBE23" s="405"/>
      <c r="XBF23" s="405"/>
      <c r="XBG23" s="405"/>
      <c r="XBH23" s="405"/>
      <c r="XBI23" s="405"/>
      <c r="XBJ23" s="405"/>
      <c r="XBK23" s="405"/>
      <c r="XBL23" s="405"/>
      <c r="XBM23" s="405"/>
      <c r="XBN23" s="405"/>
      <c r="XBO23" s="405"/>
      <c r="XBP23" s="405"/>
      <c r="XBQ23" s="405"/>
      <c r="XBR23" s="405"/>
      <c r="XBS23" s="405"/>
      <c r="XBT23" s="405"/>
      <c r="XBU23" s="405"/>
      <c r="XBV23" s="405"/>
      <c r="XBW23" s="405"/>
      <c r="XBX23" s="405"/>
      <c r="XBY23" s="405"/>
      <c r="XBZ23" s="405"/>
      <c r="XCA23" s="405"/>
      <c r="XCB23" s="405"/>
      <c r="XCC23" s="405"/>
      <c r="XCD23" s="405"/>
      <c r="XCE23" s="405"/>
      <c r="XCF23" s="405"/>
      <c r="XCG23" s="405"/>
      <c r="XCH23" s="405"/>
      <c r="XCI23" s="405"/>
      <c r="XCJ23" s="405"/>
      <c r="XCK23" s="405"/>
      <c r="XCL23" s="405"/>
      <c r="XCM23" s="405"/>
      <c r="XCN23" s="405"/>
      <c r="XCO23" s="405"/>
      <c r="XCP23" s="405"/>
      <c r="XCQ23" s="405"/>
      <c r="XCR23" s="405"/>
      <c r="XCS23" s="405"/>
      <c r="XCT23" s="405"/>
      <c r="XCU23" s="405"/>
      <c r="XCV23" s="405"/>
      <c r="XCW23" s="405"/>
      <c r="XCX23" s="405"/>
      <c r="XCY23" s="405"/>
      <c r="XCZ23" s="405"/>
      <c r="XDA23" s="405"/>
      <c r="XDB23" s="405"/>
      <c r="XDC23" s="405"/>
      <c r="XDD23" s="405"/>
      <c r="XDE23" s="405"/>
      <c r="XDF23" s="405"/>
      <c r="XDG23" s="405"/>
      <c r="XDH23" s="405"/>
      <c r="XDI23" s="405"/>
      <c r="XDJ23" s="405"/>
      <c r="XDK23" s="405"/>
      <c r="XDL23" s="405"/>
      <c r="XDM23" s="405"/>
      <c r="XDN23" s="405"/>
      <c r="XDO23" s="405"/>
      <c r="XDP23" s="405"/>
      <c r="XDQ23" s="405"/>
      <c r="XDR23" s="405"/>
      <c r="XDS23" s="405"/>
      <c r="XDT23" s="405"/>
      <c r="XDU23" s="405"/>
      <c r="XDV23" s="405"/>
      <c r="XDW23" s="405"/>
      <c r="XDX23" s="405"/>
      <c r="XDY23" s="405"/>
      <c r="XDZ23" s="405"/>
      <c r="XEA23" s="405"/>
      <c r="XEB23" s="405"/>
      <c r="XEC23" s="405"/>
      <c r="XED23" s="405"/>
      <c r="XEE23" s="405"/>
      <c r="XEF23" s="405"/>
      <c r="XEG23" s="405"/>
      <c r="XEH23" s="406"/>
    </row>
    <row r="24" spans="1:16362" ht="18" customHeight="1">
      <c r="A24" s="886"/>
      <c r="B24" s="886"/>
      <c r="C24" s="888" t="s">
        <v>1427</v>
      </c>
      <c r="D24" s="888"/>
      <c r="E24" s="888"/>
      <c r="F24" s="436"/>
      <c r="G24" s="409"/>
      <c r="H24" s="409"/>
      <c r="I24" s="439">
        <f>SUM(I20:I23)</f>
        <v>43200</v>
      </c>
      <c r="J24" s="928"/>
    </row>
    <row r="25" spans="1:16362" ht="18" customHeight="1">
      <c r="A25" s="411"/>
      <c r="B25" s="411"/>
      <c r="C25" s="888" t="s">
        <v>1428</v>
      </c>
      <c r="D25" s="888"/>
      <c r="E25" s="888"/>
      <c r="F25" s="436"/>
      <c r="G25" s="409"/>
      <c r="H25" s="409"/>
      <c r="I25" s="439">
        <f>I19+I24</f>
        <v>475200</v>
      </c>
      <c r="J25" s="928"/>
    </row>
    <row r="26" spans="1:16362" ht="18" customHeight="1">
      <c r="A26" s="886">
        <v>3</v>
      </c>
      <c r="B26" s="886" t="s">
        <v>1555</v>
      </c>
      <c r="C26" s="886" t="s">
        <v>1430</v>
      </c>
      <c r="D26" s="886" t="s">
        <v>1556</v>
      </c>
      <c r="E26" s="411" t="s">
        <v>1435</v>
      </c>
      <c r="F26" s="411" t="s">
        <v>1557</v>
      </c>
      <c r="G26" s="412">
        <v>100</v>
      </c>
      <c r="H26" s="419">
        <v>45</v>
      </c>
      <c r="I26" s="437">
        <v>4500</v>
      </c>
      <c r="J26" s="887">
        <f>ROUND(I43*0.8,0)</f>
        <v>379704</v>
      </c>
    </row>
    <row r="27" spans="1:16362" ht="18" customHeight="1">
      <c r="A27" s="886"/>
      <c r="B27" s="886"/>
      <c r="C27" s="886"/>
      <c r="D27" s="886"/>
      <c r="E27" s="411" t="s">
        <v>1436</v>
      </c>
      <c r="F27" s="411" t="s">
        <v>1557</v>
      </c>
      <c r="G27" s="412">
        <v>100</v>
      </c>
      <c r="H27" s="419">
        <v>260</v>
      </c>
      <c r="I27" s="437">
        <v>26000</v>
      </c>
      <c r="J27" s="928"/>
    </row>
    <row r="28" spans="1:16362" ht="18" customHeight="1">
      <c r="A28" s="886"/>
      <c r="B28" s="886"/>
      <c r="C28" s="886"/>
      <c r="D28" s="886"/>
      <c r="E28" s="411" t="s">
        <v>1437</v>
      </c>
      <c r="F28" s="411" t="s">
        <v>1557</v>
      </c>
      <c r="G28" s="412">
        <v>25</v>
      </c>
      <c r="H28" s="419">
        <v>50</v>
      </c>
      <c r="I28" s="437">
        <v>1250</v>
      </c>
      <c r="J28" s="928"/>
    </row>
    <row r="29" spans="1:16362" ht="18" customHeight="1">
      <c r="A29" s="886"/>
      <c r="B29" s="886"/>
      <c r="C29" s="886"/>
      <c r="D29" s="886"/>
      <c r="E29" s="411" t="s">
        <v>1438</v>
      </c>
      <c r="F29" s="411" t="s">
        <v>1557</v>
      </c>
      <c r="G29" s="412">
        <v>25</v>
      </c>
      <c r="H29" s="419">
        <v>280</v>
      </c>
      <c r="I29" s="437">
        <v>7000</v>
      </c>
      <c r="J29" s="928"/>
    </row>
    <row r="30" spans="1:16362" ht="18" customHeight="1">
      <c r="A30" s="886"/>
      <c r="B30" s="886"/>
      <c r="C30" s="886"/>
      <c r="D30" s="886"/>
      <c r="E30" s="411" t="s">
        <v>1439</v>
      </c>
      <c r="F30" s="411" t="s">
        <v>1557</v>
      </c>
      <c r="G30" s="412">
        <v>55</v>
      </c>
      <c r="H30" s="419">
        <v>200</v>
      </c>
      <c r="I30" s="437">
        <v>11000</v>
      </c>
      <c r="J30" s="928"/>
    </row>
    <row r="31" spans="1:16362" ht="18" customHeight="1">
      <c r="A31" s="886"/>
      <c r="B31" s="886"/>
      <c r="C31" s="886"/>
      <c r="D31" s="886"/>
      <c r="E31" s="411" t="s">
        <v>1558</v>
      </c>
      <c r="F31" s="411" t="s">
        <v>1376</v>
      </c>
      <c r="G31" s="412">
        <v>5</v>
      </c>
      <c r="H31" s="419">
        <v>5000</v>
      </c>
      <c r="I31" s="437">
        <v>25000</v>
      </c>
      <c r="J31" s="928"/>
    </row>
    <row r="32" spans="1:16362" ht="18" customHeight="1">
      <c r="A32" s="886"/>
      <c r="B32" s="886"/>
      <c r="C32" s="886"/>
      <c r="D32" s="886"/>
      <c r="E32" s="411" t="s">
        <v>1443</v>
      </c>
      <c r="F32" s="411" t="s">
        <v>1376</v>
      </c>
      <c r="G32" s="412">
        <v>5</v>
      </c>
      <c r="H32" s="419">
        <v>1000</v>
      </c>
      <c r="I32" s="437">
        <v>5000</v>
      </c>
      <c r="J32" s="928"/>
    </row>
    <row r="33" spans="1:16361" ht="18" customHeight="1">
      <c r="A33" s="886"/>
      <c r="B33" s="886"/>
      <c r="C33" s="886"/>
      <c r="D33" s="886" t="s">
        <v>1559</v>
      </c>
      <c r="E33" s="886"/>
      <c r="F33" s="411" t="s">
        <v>1372</v>
      </c>
      <c r="G33" s="413">
        <v>165</v>
      </c>
      <c r="H33" s="413">
        <v>200</v>
      </c>
      <c r="I33" s="441">
        <f t="shared" ref="I33:I35" si="1">G33*H33</f>
        <v>33000</v>
      </c>
      <c r="J33" s="928"/>
    </row>
    <row r="34" spans="1:16361" ht="18" customHeight="1">
      <c r="A34" s="886"/>
      <c r="B34" s="886"/>
      <c r="C34" s="886"/>
      <c r="D34" s="886" t="s">
        <v>1560</v>
      </c>
      <c r="E34" s="886"/>
      <c r="F34" s="411" t="s">
        <v>1372</v>
      </c>
      <c r="G34" s="413">
        <v>75</v>
      </c>
      <c r="H34" s="413">
        <v>200</v>
      </c>
      <c r="I34" s="441">
        <f t="shared" si="1"/>
        <v>15000</v>
      </c>
      <c r="J34" s="928"/>
    </row>
    <row r="35" spans="1:16361" ht="18" customHeight="1">
      <c r="A35" s="886"/>
      <c r="B35" s="886"/>
      <c r="C35" s="886"/>
      <c r="D35" s="886" t="s">
        <v>1561</v>
      </c>
      <c r="E35" s="886"/>
      <c r="F35" s="411" t="s">
        <v>1372</v>
      </c>
      <c r="G35" s="413">
        <v>75</v>
      </c>
      <c r="H35" s="413">
        <v>200</v>
      </c>
      <c r="I35" s="441">
        <f t="shared" si="1"/>
        <v>15000</v>
      </c>
      <c r="J35" s="928"/>
    </row>
    <row r="36" spans="1:16361" ht="18" customHeight="1">
      <c r="A36" s="886"/>
      <c r="B36" s="886"/>
      <c r="C36" s="886"/>
      <c r="D36" s="886" t="s">
        <v>1562</v>
      </c>
      <c r="E36" s="886"/>
      <c r="F36" s="411" t="s">
        <v>1372</v>
      </c>
      <c r="G36" s="412">
        <v>23.64</v>
      </c>
      <c r="H36" s="413">
        <f>I36/G36</f>
        <v>557.61336717428082</v>
      </c>
      <c r="I36" s="437">
        <v>13181.98</v>
      </c>
      <c r="J36" s="928"/>
    </row>
    <row r="37" spans="1:16361" ht="18" customHeight="1">
      <c r="A37" s="886"/>
      <c r="B37" s="886"/>
      <c r="C37" s="886"/>
      <c r="D37" s="886" t="s">
        <v>1563</v>
      </c>
      <c r="E37" s="886"/>
      <c r="F37" s="411" t="s">
        <v>1382</v>
      </c>
      <c r="G37" s="412">
        <v>167</v>
      </c>
      <c r="H37" s="413">
        <v>1650</v>
      </c>
      <c r="I37" s="437">
        <f>G37*H37</f>
        <v>275550</v>
      </c>
      <c r="J37" s="928"/>
    </row>
    <row r="38" spans="1:16361" s="416" customFormat="1" ht="18" customHeight="1">
      <c r="A38" s="888"/>
      <c r="B38" s="888"/>
      <c r="C38" s="888" t="s">
        <v>1424</v>
      </c>
      <c r="D38" s="888"/>
      <c r="E38" s="888"/>
      <c r="F38" s="414"/>
      <c r="G38" s="409"/>
      <c r="H38" s="409"/>
      <c r="I38" s="439">
        <f>SUM(I26:I37)</f>
        <v>431481.98</v>
      </c>
      <c r="J38" s="928"/>
      <c r="K38" s="410"/>
      <c r="L38" s="410"/>
      <c r="M38" s="410"/>
      <c r="N38" s="410"/>
      <c r="O38" s="410"/>
      <c r="P38" s="410"/>
      <c r="Q38" s="410"/>
      <c r="R38" s="410"/>
      <c r="S38" s="410"/>
      <c r="T38" s="410"/>
      <c r="U38" s="410"/>
      <c r="V38" s="410"/>
      <c r="W38" s="410"/>
      <c r="X38" s="410"/>
      <c r="Y38" s="410"/>
      <c r="Z38" s="410"/>
      <c r="AA38" s="410"/>
      <c r="AB38" s="410"/>
      <c r="AC38" s="410"/>
      <c r="AD38" s="410"/>
      <c r="AE38" s="410"/>
      <c r="AF38" s="410"/>
      <c r="AG38" s="410"/>
      <c r="AH38" s="410"/>
      <c r="AI38" s="410"/>
      <c r="AJ38" s="410"/>
      <c r="AK38" s="410"/>
      <c r="AL38" s="410"/>
      <c r="AM38" s="410"/>
      <c r="AN38" s="410"/>
      <c r="AO38" s="410"/>
      <c r="AP38" s="410"/>
      <c r="AQ38" s="410"/>
      <c r="AR38" s="410"/>
      <c r="AS38" s="410"/>
      <c r="AT38" s="410"/>
      <c r="AU38" s="410"/>
      <c r="AV38" s="410"/>
      <c r="AW38" s="410"/>
      <c r="AX38" s="410"/>
      <c r="AY38" s="410"/>
      <c r="AZ38" s="410"/>
      <c r="BA38" s="410"/>
      <c r="BB38" s="410"/>
      <c r="BC38" s="410"/>
      <c r="BD38" s="410"/>
      <c r="BE38" s="410"/>
      <c r="BF38" s="410"/>
      <c r="BG38" s="410"/>
      <c r="BH38" s="410"/>
      <c r="BI38" s="410"/>
      <c r="BJ38" s="410"/>
      <c r="BK38" s="410"/>
      <c r="BL38" s="410"/>
      <c r="BM38" s="410"/>
      <c r="BN38" s="410"/>
      <c r="BO38" s="410"/>
      <c r="BP38" s="410"/>
      <c r="BQ38" s="410"/>
      <c r="BR38" s="410"/>
      <c r="BS38" s="410"/>
      <c r="BT38" s="410"/>
      <c r="BU38" s="410"/>
      <c r="BV38" s="410"/>
      <c r="BW38" s="410"/>
      <c r="BX38" s="410"/>
      <c r="BY38" s="410"/>
      <c r="BZ38" s="410"/>
      <c r="CA38" s="410"/>
      <c r="CB38" s="410"/>
      <c r="CC38" s="410"/>
      <c r="CD38" s="410"/>
      <c r="CE38" s="410"/>
      <c r="CF38" s="410"/>
      <c r="CG38" s="410"/>
      <c r="CH38" s="410"/>
      <c r="CI38" s="410"/>
      <c r="CJ38" s="410"/>
      <c r="CK38" s="410"/>
      <c r="CL38" s="410"/>
      <c r="CM38" s="410"/>
      <c r="CN38" s="410"/>
      <c r="CO38" s="410"/>
      <c r="CP38" s="410"/>
      <c r="CQ38" s="410"/>
      <c r="CR38" s="410"/>
      <c r="CS38" s="410"/>
      <c r="CT38" s="410"/>
      <c r="CU38" s="410"/>
      <c r="CV38" s="410"/>
      <c r="CW38" s="410"/>
      <c r="CX38" s="410"/>
      <c r="CY38" s="410"/>
      <c r="CZ38" s="410"/>
      <c r="DA38" s="410"/>
      <c r="DB38" s="410"/>
      <c r="DC38" s="410"/>
      <c r="DD38" s="410"/>
      <c r="DE38" s="410"/>
      <c r="DF38" s="410"/>
      <c r="DG38" s="410"/>
      <c r="DH38" s="410"/>
      <c r="DI38" s="410"/>
      <c r="DJ38" s="410"/>
      <c r="DK38" s="410"/>
      <c r="DL38" s="410"/>
      <c r="DM38" s="410"/>
      <c r="DN38" s="410"/>
      <c r="DO38" s="410"/>
      <c r="DP38" s="410"/>
      <c r="DQ38" s="410"/>
      <c r="DR38" s="410"/>
      <c r="DS38" s="410"/>
      <c r="DT38" s="410"/>
      <c r="DU38" s="410"/>
      <c r="DV38" s="410"/>
      <c r="DW38" s="410"/>
      <c r="DX38" s="410"/>
      <c r="DY38" s="410"/>
      <c r="DZ38" s="410"/>
      <c r="EA38" s="410"/>
      <c r="EB38" s="410"/>
      <c r="EC38" s="410"/>
      <c r="ED38" s="410"/>
      <c r="EE38" s="410"/>
      <c r="EF38" s="410"/>
      <c r="EG38" s="410"/>
      <c r="EH38" s="410"/>
      <c r="EI38" s="410"/>
      <c r="EJ38" s="410"/>
      <c r="EK38" s="410"/>
      <c r="EL38" s="410"/>
      <c r="EM38" s="410"/>
      <c r="EN38" s="410"/>
      <c r="EO38" s="410"/>
      <c r="EP38" s="410"/>
      <c r="EQ38" s="410"/>
      <c r="ER38" s="410"/>
      <c r="ES38" s="410"/>
      <c r="ET38" s="410"/>
      <c r="EU38" s="410"/>
      <c r="EV38" s="410"/>
      <c r="EW38" s="410"/>
      <c r="EX38" s="410"/>
      <c r="EY38" s="410"/>
      <c r="EZ38" s="410"/>
      <c r="FA38" s="410"/>
      <c r="FB38" s="410"/>
      <c r="FC38" s="410"/>
      <c r="FD38" s="410"/>
      <c r="FE38" s="410"/>
      <c r="FF38" s="410"/>
      <c r="FG38" s="410"/>
      <c r="FH38" s="410"/>
      <c r="FI38" s="410"/>
      <c r="FJ38" s="410"/>
      <c r="FK38" s="410"/>
      <c r="FL38" s="410"/>
      <c r="FM38" s="410"/>
      <c r="FN38" s="410"/>
      <c r="FO38" s="410"/>
      <c r="FP38" s="410"/>
      <c r="FQ38" s="410"/>
      <c r="FR38" s="410"/>
      <c r="FS38" s="410"/>
      <c r="FT38" s="410"/>
      <c r="FU38" s="410"/>
      <c r="FV38" s="410"/>
      <c r="FW38" s="410"/>
      <c r="FX38" s="410"/>
      <c r="FY38" s="410"/>
      <c r="FZ38" s="410"/>
      <c r="GA38" s="410"/>
      <c r="GB38" s="410"/>
      <c r="GC38" s="410"/>
      <c r="GD38" s="410"/>
      <c r="GE38" s="410"/>
      <c r="GF38" s="410"/>
      <c r="GG38" s="410"/>
      <c r="GH38" s="410"/>
      <c r="GI38" s="410"/>
      <c r="GJ38" s="410"/>
      <c r="GK38" s="410"/>
      <c r="GL38" s="410"/>
      <c r="GM38" s="410"/>
      <c r="GN38" s="410"/>
      <c r="GO38" s="410"/>
      <c r="GP38" s="410"/>
      <c r="GQ38" s="410"/>
      <c r="GR38" s="410"/>
      <c r="GS38" s="410"/>
      <c r="GT38" s="410"/>
      <c r="GU38" s="410"/>
      <c r="GV38" s="410"/>
      <c r="GW38" s="410"/>
      <c r="GX38" s="410"/>
      <c r="GY38" s="410"/>
      <c r="GZ38" s="410"/>
      <c r="HA38" s="410"/>
      <c r="HB38" s="410"/>
      <c r="HC38" s="410"/>
      <c r="HD38" s="410"/>
      <c r="HE38" s="410"/>
      <c r="HF38" s="410"/>
      <c r="HG38" s="410"/>
      <c r="HH38" s="410"/>
      <c r="HI38" s="410"/>
      <c r="HJ38" s="410"/>
      <c r="HK38" s="410"/>
      <c r="HL38" s="410"/>
      <c r="HM38" s="410"/>
      <c r="HN38" s="410"/>
      <c r="HO38" s="410"/>
      <c r="HP38" s="410"/>
      <c r="HQ38" s="410"/>
      <c r="HR38" s="410"/>
      <c r="HS38" s="410"/>
      <c r="HT38" s="410"/>
      <c r="HU38" s="410"/>
      <c r="HV38" s="410"/>
      <c r="HW38" s="410"/>
      <c r="HX38" s="410"/>
      <c r="HY38" s="410"/>
      <c r="HZ38" s="410"/>
      <c r="IA38" s="410"/>
      <c r="IB38" s="410"/>
      <c r="IC38" s="410"/>
      <c r="ID38" s="410"/>
      <c r="IE38" s="410"/>
      <c r="IF38" s="410"/>
      <c r="IG38" s="410"/>
      <c r="IH38" s="410"/>
      <c r="II38" s="410"/>
      <c r="IJ38" s="410"/>
      <c r="IK38" s="410"/>
      <c r="IL38" s="410"/>
      <c r="IM38" s="410"/>
      <c r="IN38" s="410"/>
      <c r="IO38" s="410"/>
      <c r="IP38" s="410"/>
      <c r="IQ38" s="410"/>
      <c r="IR38" s="410"/>
      <c r="IS38" s="410"/>
      <c r="IT38" s="410"/>
      <c r="IU38" s="410"/>
      <c r="IV38" s="410"/>
      <c r="IW38" s="410"/>
      <c r="IX38" s="410"/>
      <c r="IY38" s="410"/>
      <c r="IZ38" s="410"/>
      <c r="JA38" s="410"/>
      <c r="JB38" s="410"/>
      <c r="JC38" s="410"/>
      <c r="JD38" s="410"/>
      <c r="JE38" s="410"/>
      <c r="JF38" s="410"/>
      <c r="JG38" s="410"/>
      <c r="JH38" s="410"/>
      <c r="JI38" s="410"/>
      <c r="JJ38" s="410"/>
      <c r="JK38" s="410"/>
      <c r="JL38" s="410"/>
      <c r="JM38" s="410"/>
      <c r="JN38" s="410"/>
      <c r="JO38" s="410"/>
      <c r="JP38" s="410"/>
      <c r="JQ38" s="410"/>
      <c r="JR38" s="410"/>
      <c r="JS38" s="410"/>
      <c r="JT38" s="410"/>
      <c r="JU38" s="410"/>
      <c r="JV38" s="410"/>
      <c r="JW38" s="410"/>
      <c r="JX38" s="410"/>
      <c r="JY38" s="410"/>
      <c r="JZ38" s="410"/>
      <c r="KA38" s="410"/>
      <c r="KB38" s="410"/>
      <c r="KC38" s="410"/>
      <c r="KD38" s="410"/>
      <c r="KE38" s="410"/>
      <c r="KF38" s="410"/>
      <c r="KG38" s="410"/>
      <c r="KH38" s="410"/>
      <c r="KI38" s="410"/>
      <c r="KJ38" s="410"/>
      <c r="KK38" s="410"/>
      <c r="KL38" s="410"/>
      <c r="KM38" s="410"/>
      <c r="KN38" s="410"/>
      <c r="KO38" s="410"/>
      <c r="KP38" s="410"/>
      <c r="KQ38" s="410"/>
      <c r="KR38" s="410"/>
      <c r="KS38" s="410"/>
      <c r="KT38" s="410"/>
      <c r="KU38" s="410"/>
      <c r="KV38" s="410"/>
      <c r="KW38" s="410"/>
      <c r="KX38" s="410"/>
      <c r="KY38" s="410"/>
      <c r="KZ38" s="410"/>
      <c r="LA38" s="410"/>
      <c r="LB38" s="410"/>
      <c r="LC38" s="410"/>
      <c r="LD38" s="410"/>
      <c r="LE38" s="410"/>
      <c r="LF38" s="410"/>
      <c r="LG38" s="410"/>
      <c r="LH38" s="410"/>
      <c r="LI38" s="410"/>
      <c r="LJ38" s="410"/>
      <c r="LK38" s="410"/>
      <c r="LL38" s="410"/>
      <c r="LM38" s="410"/>
      <c r="LN38" s="410"/>
      <c r="LO38" s="410"/>
      <c r="LP38" s="410"/>
      <c r="LQ38" s="410"/>
      <c r="LR38" s="410"/>
      <c r="LS38" s="410"/>
      <c r="LT38" s="410"/>
      <c r="LU38" s="410"/>
      <c r="LV38" s="410"/>
      <c r="LW38" s="410"/>
      <c r="LX38" s="410"/>
      <c r="LY38" s="410"/>
      <c r="LZ38" s="410"/>
      <c r="MA38" s="410"/>
      <c r="MB38" s="410"/>
      <c r="MC38" s="410"/>
      <c r="MD38" s="410"/>
      <c r="ME38" s="410"/>
      <c r="MF38" s="410"/>
      <c r="MG38" s="410"/>
      <c r="MH38" s="410"/>
      <c r="MI38" s="410"/>
      <c r="MJ38" s="410"/>
      <c r="MK38" s="410"/>
      <c r="ML38" s="410"/>
      <c r="MM38" s="410"/>
      <c r="MN38" s="410"/>
      <c r="MO38" s="410"/>
      <c r="MP38" s="410"/>
      <c r="MQ38" s="410"/>
      <c r="MR38" s="410"/>
      <c r="MS38" s="410"/>
      <c r="MT38" s="410"/>
      <c r="MU38" s="410"/>
      <c r="MV38" s="410"/>
      <c r="MW38" s="410"/>
      <c r="MX38" s="410"/>
      <c r="MY38" s="410"/>
      <c r="MZ38" s="410"/>
      <c r="NA38" s="410"/>
      <c r="NB38" s="410"/>
      <c r="NC38" s="410"/>
      <c r="ND38" s="410"/>
      <c r="NE38" s="410"/>
      <c r="NF38" s="410"/>
      <c r="NG38" s="410"/>
      <c r="NH38" s="410"/>
      <c r="NI38" s="410"/>
      <c r="NJ38" s="410"/>
      <c r="NK38" s="410"/>
      <c r="NL38" s="410"/>
      <c r="NM38" s="410"/>
      <c r="NN38" s="410"/>
      <c r="NO38" s="410"/>
      <c r="NP38" s="410"/>
      <c r="NQ38" s="410"/>
      <c r="NR38" s="410"/>
      <c r="NS38" s="410"/>
      <c r="NT38" s="410"/>
      <c r="NU38" s="410"/>
      <c r="NV38" s="410"/>
      <c r="NW38" s="410"/>
      <c r="NX38" s="410"/>
      <c r="NY38" s="410"/>
      <c r="NZ38" s="410"/>
      <c r="OA38" s="410"/>
      <c r="OB38" s="410"/>
      <c r="OC38" s="410"/>
      <c r="OD38" s="410"/>
      <c r="OE38" s="410"/>
      <c r="OF38" s="410"/>
      <c r="OG38" s="410"/>
      <c r="OH38" s="410"/>
      <c r="OI38" s="410"/>
      <c r="OJ38" s="410"/>
      <c r="OK38" s="410"/>
      <c r="OL38" s="410"/>
      <c r="OM38" s="410"/>
      <c r="ON38" s="410"/>
      <c r="OO38" s="410"/>
      <c r="OP38" s="410"/>
      <c r="OQ38" s="410"/>
      <c r="OR38" s="410"/>
      <c r="OS38" s="410"/>
      <c r="OT38" s="410"/>
      <c r="OU38" s="410"/>
      <c r="OV38" s="410"/>
      <c r="OW38" s="410"/>
      <c r="OX38" s="410"/>
      <c r="OY38" s="410"/>
      <c r="OZ38" s="410"/>
      <c r="PA38" s="410"/>
      <c r="PB38" s="410"/>
      <c r="PC38" s="410"/>
      <c r="PD38" s="410"/>
      <c r="PE38" s="410"/>
      <c r="PF38" s="410"/>
      <c r="PG38" s="410"/>
      <c r="PH38" s="410"/>
      <c r="PI38" s="410"/>
      <c r="PJ38" s="410"/>
      <c r="PK38" s="410"/>
      <c r="PL38" s="410"/>
      <c r="PM38" s="410"/>
      <c r="PN38" s="410"/>
      <c r="PO38" s="410"/>
      <c r="PP38" s="410"/>
      <c r="PQ38" s="410"/>
      <c r="PR38" s="410"/>
      <c r="PS38" s="410"/>
      <c r="PT38" s="410"/>
      <c r="PU38" s="410"/>
      <c r="PV38" s="410"/>
      <c r="PW38" s="410"/>
      <c r="PX38" s="410"/>
      <c r="PY38" s="410"/>
      <c r="PZ38" s="410"/>
      <c r="QA38" s="410"/>
      <c r="QB38" s="410"/>
      <c r="QC38" s="410"/>
      <c r="QD38" s="410"/>
      <c r="QE38" s="410"/>
      <c r="QF38" s="410"/>
      <c r="QG38" s="410"/>
      <c r="QH38" s="410"/>
      <c r="QI38" s="410"/>
      <c r="QJ38" s="410"/>
      <c r="QK38" s="410"/>
      <c r="QL38" s="410"/>
      <c r="QM38" s="410"/>
      <c r="QN38" s="410"/>
      <c r="QO38" s="410"/>
      <c r="QP38" s="410"/>
      <c r="QQ38" s="410"/>
      <c r="QR38" s="410"/>
      <c r="QS38" s="410"/>
      <c r="QT38" s="410"/>
      <c r="QU38" s="410"/>
      <c r="QV38" s="410"/>
      <c r="QW38" s="410"/>
      <c r="QX38" s="410"/>
      <c r="QY38" s="410"/>
      <c r="QZ38" s="410"/>
      <c r="RA38" s="410"/>
      <c r="RB38" s="410"/>
      <c r="RC38" s="410"/>
      <c r="RD38" s="410"/>
      <c r="RE38" s="410"/>
      <c r="RF38" s="410"/>
      <c r="RG38" s="410"/>
      <c r="RH38" s="410"/>
      <c r="RI38" s="410"/>
      <c r="RJ38" s="410"/>
      <c r="RK38" s="410"/>
      <c r="RL38" s="410"/>
      <c r="RM38" s="410"/>
      <c r="RN38" s="410"/>
      <c r="RO38" s="410"/>
      <c r="RP38" s="410"/>
      <c r="RQ38" s="410"/>
      <c r="RR38" s="410"/>
      <c r="RS38" s="410"/>
      <c r="RT38" s="410"/>
      <c r="RU38" s="410"/>
      <c r="RV38" s="410"/>
      <c r="RW38" s="410"/>
      <c r="RX38" s="410"/>
      <c r="RY38" s="410"/>
      <c r="RZ38" s="410"/>
      <c r="SA38" s="410"/>
      <c r="SB38" s="410"/>
      <c r="SC38" s="410"/>
      <c r="SD38" s="410"/>
      <c r="SE38" s="410"/>
      <c r="SF38" s="410"/>
      <c r="SG38" s="410"/>
      <c r="SH38" s="410"/>
      <c r="SI38" s="410"/>
      <c r="SJ38" s="410"/>
      <c r="SK38" s="410"/>
      <c r="SL38" s="410"/>
      <c r="SM38" s="410"/>
      <c r="SN38" s="410"/>
      <c r="SO38" s="410"/>
      <c r="SP38" s="410"/>
      <c r="SQ38" s="410"/>
      <c r="SR38" s="410"/>
      <c r="SS38" s="410"/>
      <c r="ST38" s="410"/>
      <c r="SU38" s="410"/>
      <c r="SV38" s="410"/>
      <c r="SW38" s="410"/>
      <c r="SX38" s="410"/>
      <c r="SY38" s="410"/>
      <c r="SZ38" s="410"/>
      <c r="TA38" s="410"/>
      <c r="TB38" s="410"/>
      <c r="TC38" s="410"/>
      <c r="TD38" s="410"/>
      <c r="TE38" s="410"/>
      <c r="TF38" s="410"/>
      <c r="TG38" s="410"/>
      <c r="TH38" s="410"/>
      <c r="TI38" s="410"/>
      <c r="TJ38" s="410"/>
      <c r="TK38" s="410"/>
      <c r="TL38" s="410"/>
      <c r="TM38" s="410"/>
      <c r="TN38" s="410"/>
      <c r="TO38" s="410"/>
      <c r="TP38" s="410"/>
      <c r="TQ38" s="410"/>
      <c r="TR38" s="410"/>
      <c r="TS38" s="410"/>
      <c r="TT38" s="410"/>
      <c r="TU38" s="410"/>
      <c r="TV38" s="410"/>
      <c r="TW38" s="410"/>
      <c r="TX38" s="410"/>
      <c r="TY38" s="410"/>
      <c r="TZ38" s="410"/>
      <c r="UA38" s="410"/>
      <c r="UB38" s="410"/>
      <c r="UC38" s="410"/>
      <c r="UD38" s="410"/>
      <c r="UE38" s="410"/>
      <c r="UF38" s="410"/>
      <c r="UG38" s="410"/>
      <c r="UH38" s="410"/>
      <c r="UI38" s="410"/>
      <c r="UJ38" s="410"/>
      <c r="UK38" s="410"/>
      <c r="UL38" s="410"/>
      <c r="UM38" s="410"/>
      <c r="UN38" s="410"/>
      <c r="UO38" s="410"/>
      <c r="UP38" s="410"/>
      <c r="UQ38" s="410"/>
      <c r="UR38" s="410"/>
      <c r="US38" s="410"/>
      <c r="UT38" s="410"/>
      <c r="UU38" s="410"/>
      <c r="UV38" s="410"/>
      <c r="UW38" s="410"/>
      <c r="UX38" s="410"/>
      <c r="UY38" s="410"/>
      <c r="UZ38" s="410"/>
      <c r="VA38" s="410"/>
      <c r="VB38" s="410"/>
      <c r="VC38" s="410"/>
      <c r="VD38" s="410"/>
      <c r="VE38" s="410"/>
      <c r="VF38" s="410"/>
      <c r="VG38" s="410"/>
      <c r="VH38" s="410"/>
      <c r="VI38" s="410"/>
      <c r="VJ38" s="410"/>
      <c r="VK38" s="410"/>
      <c r="VL38" s="410"/>
      <c r="VM38" s="410"/>
      <c r="VN38" s="410"/>
      <c r="VO38" s="410"/>
      <c r="VP38" s="410"/>
      <c r="VQ38" s="410"/>
      <c r="VR38" s="410"/>
      <c r="VS38" s="410"/>
      <c r="VT38" s="410"/>
      <c r="VU38" s="410"/>
      <c r="VV38" s="410"/>
      <c r="VW38" s="410"/>
      <c r="VX38" s="410"/>
      <c r="VY38" s="410"/>
      <c r="VZ38" s="410"/>
      <c r="WA38" s="410"/>
      <c r="WB38" s="410"/>
      <c r="WC38" s="410"/>
      <c r="WD38" s="410"/>
      <c r="WE38" s="410"/>
      <c r="WF38" s="410"/>
      <c r="WG38" s="410"/>
      <c r="WH38" s="410"/>
      <c r="WI38" s="410"/>
      <c r="WJ38" s="410"/>
      <c r="WK38" s="410"/>
      <c r="WL38" s="410"/>
      <c r="WM38" s="410"/>
      <c r="WN38" s="410"/>
      <c r="WO38" s="410"/>
      <c r="WP38" s="410"/>
      <c r="WQ38" s="410"/>
      <c r="WR38" s="410"/>
      <c r="WS38" s="410"/>
      <c r="WT38" s="410"/>
      <c r="WU38" s="410"/>
      <c r="WV38" s="410"/>
      <c r="WW38" s="410"/>
      <c r="WX38" s="410"/>
      <c r="WY38" s="410"/>
      <c r="WZ38" s="410"/>
      <c r="XA38" s="410"/>
      <c r="XB38" s="410"/>
      <c r="XC38" s="410"/>
      <c r="XD38" s="410"/>
      <c r="XE38" s="410"/>
      <c r="XF38" s="410"/>
      <c r="XG38" s="410"/>
      <c r="XH38" s="410"/>
      <c r="XI38" s="410"/>
      <c r="XJ38" s="410"/>
      <c r="XK38" s="410"/>
      <c r="XL38" s="410"/>
      <c r="XM38" s="410"/>
      <c r="XN38" s="410"/>
      <c r="XO38" s="410"/>
      <c r="XP38" s="410"/>
      <c r="XQ38" s="410"/>
      <c r="XR38" s="410"/>
      <c r="XS38" s="410"/>
      <c r="XT38" s="410"/>
      <c r="XU38" s="410"/>
      <c r="XV38" s="410"/>
      <c r="XW38" s="410"/>
      <c r="XX38" s="410"/>
      <c r="XY38" s="410"/>
      <c r="XZ38" s="410"/>
      <c r="YA38" s="410"/>
      <c r="YB38" s="410"/>
      <c r="YC38" s="410"/>
      <c r="YD38" s="410"/>
      <c r="YE38" s="410"/>
      <c r="YF38" s="410"/>
      <c r="YG38" s="410"/>
      <c r="YH38" s="410"/>
      <c r="YI38" s="410"/>
      <c r="YJ38" s="410"/>
      <c r="YK38" s="410"/>
      <c r="YL38" s="410"/>
      <c r="YM38" s="410"/>
      <c r="YN38" s="410"/>
      <c r="YO38" s="410"/>
      <c r="YP38" s="410"/>
      <c r="YQ38" s="410"/>
      <c r="YR38" s="410"/>
      <c r="YS38" s="410"/>
      <c r="YT38" s="410"/>
      <c r="YU38" s="410"/>
      <c r="YV38" s="410"/>
      <c r="YW38" s="410"/>
      <c r="YX38" s="410"/>
      <c r="YY38" s="410"/>
      <c r="YZ38" s="410"/>
      <c r="ZA38" s="410"/>
      <c r="ZB38" s="410"/>
      <c r="ZC38" s="410"/>
      <c r="ZD38" s="410"/>
      <c r="ZE38" s="410"/>
      <c r="ZF38" s="410"/>
      <c r="ZG38" s="410"/>
      <c r="ZH38" s="410"/>
      <c r="ZI38" s="410"/>
      <c r="ZJ38" s="410"/>
      <c r="ZK38" s="410"/>
      <c r="ZL38" s="410"/>
      <c r="ZM38" s="410"/>
      <c r="ZN38" s="410"/>
      <c r="ZO38" s="410"/>
      <c r="ZP38" s="410"/>
      <c r="ZQ38" s="410"/>
      <c r="ZR38" s="410"/>
      <c r="ZS38" s="410"/>
      <c r="ZT38" s="410"/>
      <c r="ZU38" s="410"/>
      <c r="ZV38" s="410"/>
      <c r="ZW38" s="410"/>
      <c r="ZX38" s="410"/>
      <c r="ZY38" s="410"/>
      <c r="ZZ38" s="410"/>
      <c r="AAA38" s="410"/>
      <c r="AAB38" s="410"/>
      <c r="AAC38" s="410"/>
      <c r="AAD38" s="410"/>
      <c r="AAE38" s="410"/>
      <c r="AAF38" s="410"/>
      <c r="AAG38" s="410"/>
      <c r="AAH38" s="410"/>
      <c r="AAI38" s="410"/>
      <c r="AAJ38" s="410"/>
      <c r="AAK38" s="410"/>
      <c r="AAL38" s="410"/>
      <c r="AAM38" s="410"/>
      <c r="AAN38" s="410"/>
      <c r="AAO38" s="410"/>
      <c r="AAP38" s="410"/>
      <c r="AAQ38" s="410"/>
      <c r="AAR38" s="410"/>
      <c r="AAS38" s="410"/>
      <c r="AAT38" s="410"/>
      <c r="AAU38" s="410"/>
      <c r="AAV38" s="410"/>
      <c r="AAW38" s="410"/>
      <c r="AAX38" s="410"/>
      <c r="AAY38" s="410"/>
      <c r="AAZ38" s="410"/>
      <c r="ABA38" s="410"/>
      <c r="ABB38" s="410"/>
      <c r="ABC38" s="410"/>
      <c r="ABD38" s="410"/>
      <c r="ABE38" s="410"/>
      <c r="ABF38" s="410"/>
      <c r="ABG38" s="410"/>
      <c r="ABH38" s="410"/>
      <c r="ABI38" s="410"/>
      <c r="ABJ38" s="410"/>
      <c r="ABK38" s="410"/>
      <c r="ABL38" s="410"/>
      <c r="ABM38" s="410"/>
      <c r="ABN38" s="410"/>
      <c r="ABO38" s="410"/>
      <c r="ABP38" s="410"/>
      <c r="ABQ38" s="410"/>
      <c r="ABR38" s="410"/>
      <c r="ABS38" s="410"/>
      <c r="ABT38" s="410"/>
      <c r="ABU38" s="410"/>
      <c r="ABV38" s="410"/>
      <c r="ABW38" s="410"/>
      <c r="ABX38" s="410"/>
      <c r="ABY38" s="410"/>
      <c r="ABZ38" s="410"/>
      <c r="ACA38" s="410"/>
      <c r="ACB38" s="410"/>
      <c r="ACC38" s="410"/>
      <c r="ACD38" s="410"/>
      <c r="ACE38" s="410"/>
      <c r="ACF38" s="410"/>
      <c r="ACG38" s="410"/>
      <c r="ACH38" s="410"/>
      <c r="ACI38" s="410"/>
      <c r="ACJ38" s="410"/>
      <c r="ACK38" s="410"/>
      <c r="ACL38" s="410"/>
      <c r="ACM38" s="410"/>
      <c r="ACN38" s="410"/>
      <c r="ACO38" s="410"/>
      <c r="ACP38" s="410"/>
      <c r="ACQ38" s="410"/>
      <c r="ACR38" s="410"/>
      <c r="ACS38" s="410"/>
      <c r="ACT38" s="410"/>
      <c r="ACU38" s="410"/>
      <c r="ACV38" s="410"/>
      <c r="ACW38" s="410"/>
      <c r="ACX38" s="410"/>
      <c r="ACY38" s="410"/>
      <c r="ACZ38" s="410"/>
      <c r="ADA38" s="410"/>
      <c r="ADB38" s="410"/>
      <c r="ADC38" s="410"/>
      <c r="ADD38" s="410"/>
      <c r="ADE38" s="410"/>
      <c r="ADF38" s="410"/>
      <c r="ADG38" s="410"/>
      <c r="ADH38" s="410"/>
      <c r="ADI38" s="410"/>
      <c r="ADJ38" s="410"/>
      <c r="ADK38" s="410"/>
      <c r="ADL38" s="410"/>
      <c r="ADM38" s="410"/>
      <c r="ADN38" s="410"/>
      <c r="ADO38" s="410"/>
      <c r="ADP38" s="410"/>
      <c r="ADQ38" s="410"/>
      <c r="ADR38" s="410"/>
      <c r="ADS38" s="410"/>
      <c r="ADT38" s="410"/>
      <c r="ADU38" s="410"/>
      <c r="ADV38" s="410"/>
      <c r="ADW38" s="410"/>
      <c r="ADX38" s="410"/>
      <c r="ADY38" s="410"/>
      <c r="ADZ38" s="410"/>
      <c r="AEA38" s="410"/>
      <c r="AEB38" s="410"/>
      <c r="AEC38" s="410"/>
      <c r="AED38" s="410"/>
      <c r="AEE38" s="410"/>
      <c r="AEF38" s="410"/>
      <c r="AEG38" s="410"/>
      <c r="AEH38" s="410"/>
      <c r="AEI38" s="410"/>
      <c r="AEJ38" s="410"/>
      <c r="AEK38" s="410"/>
      <c r="AEL38" s="410"/>
      <c r="AEM38" s="410"/>
      <c r="AEN38" s="410"/>
      <c r="AEO38" s="410"/>
      <c r="AEP38" s="410"/>
      <c r="AEQ38" s="410"/>
      <c r="AER38" s="410"/>
      <c r="AES38" s="410"/>
      <c r="AET38" s="410"/>
      <c r="AEU38" s="410"/>
      <c r="AEV38" s="410"/>
      <c r="AEW38" s="410"/>
      <c r="AEX38" s="410"/>
      <c r="AEY38" s="410"/>
      <c r="AEZ38" s="410"/>
      <c r="AFA38" s="410"/>
      <c r="AFB38" s="410"/>
      <c r="AFC38" s="410"/>
      <c r="AFD38" s="410"/>
      <c r="AFE38" s="410"/>
      <c r="AFF38" s="410"/>
      <c r="AFG38" s="410"/>
      <c r="AFH38" s="410"/>
      <c r="AFI38" s="410"/>
      <c r="AFJ38" s="410"/>
      <c r="AFK38" s="410"/>
      <c r="AFL38" s="410"/>
      <c r="AFM38" s="410"/>
      <c r="AFN38" s="410"/>
      <c r="AFO38" s="410"/>
      <c r="AFP38" s="410"/>
      <c r="AFQ38" s="410"/>
      <c r="AFR38" s="410"/>
      <c r="AFS38" s="410"/>
      <c r="AFT38" s="410"/>
      <c r="AFU38" s="410"/>
      <c r="AFV38" s="410"/>
      <c r="AFW38" s="410"/>
      <c r="AFX38" s="410"/>
      <c r="AFY38" s="410"/>
      <c r="AFZ38" s="410"/>
      <c r="AGA38" s="410"/>
      <c r="AGB38" s="410"/>
      <c r="AGC38" s="410"/>
      <c r="AGD38" s="410"/>
      <c r="AGE38" s="410"/>
      <c r="AGF38" s="410"/>
      <c r="AGG38" s="410"/>
      <c r="AGH38" s="410"/>
      <c r="AGI38" s="410"/>
      <c r="AGJ38" s="410"/>
      <c r="AGK38" s="410"/>
      <c r="AGL38" s="410"/>
      <c r="AGM38" s="410"/>
      <c r="AGN38" s="410"/>
      <c r="AGO38" s="410"/>
      <c r="AGP38" s="410"/>
      <c r="AGQ38" s="410"/>
      <c r="AGR38" s="410"/>
      <c r="AGS38" s="410"/>
      <c r="AGT38" s="410"/>
      <c r="AGU38" s="410"/>
      <c r="AGV38" s="410"/>
      <c r="AGW38" s="410"/>
      <c r="AGX38" s="410"/>
      <c r="AGY38" s="410"/>
      <c r="AGZ38" s="410"/>
      <c r="AHA38" s="410"/>
      <c r="AHB38" s="410"/>
      <c r="AHC38" s="410"/>
      <c r="AHD38" s="410"/>
      <c r="AHE38" s="410"/>
      <c r="AHF38" s="410"/>
      <c r="AHG38" s="410"/>
      <c r="AHH38" s="410"/>
      <c r="AHI38" s="410"/>
      <c r="AHJ38" s="410"/>
      <c r="AHK38" s="410"/>
      <c r="AHL38" s="410"/>
      <c r="AHM38" s="410"/>
      <c r="AHN38" s="410"/>
      <c r="AHO38" s="410"/>
      <c r="AHP38" s="410"/>
      <c r="AHQ38" s="410"/>
      <c r="AHR38" s="410"/>
      <c r="AHS38" s="410"/>
      <c r="AHT38" s="410"/>
      <c r="AHU38" s="410"/>
      <c r="AHV38" s="410"/>
      <c r="AHW38" s="410"/>
      <c r="AHX38" s="410"/>
      <c r="AHY38" s="410"/>
      <c r="AHZ38" s="410"/>
      <c r="AIA38" s="410"/>
      <c r="AIB38" s="410"/>
      <c r="AIC38" s="410"/>
      <c r="AID38" s="410"/>
      <c r="AIE38" s="410"/>
      <c r="AIF38" s="410"/>
      <c r="AIG38" s="410"/>
      <c r="AIH38" s="410"/>
      <c r="AII38" s="410"/>
      <c r="AIJ38" s="410"/>
      <c r="AIK38" s="410"/>
      <c r="AIL38" s="410"/>
      <c r="AIM38" s="410"/>
      <c r="AIN38" s="410"/>
      <c r="AIO38" s="410"/>
      <c r="AIP38" s="410"/>
      <c r="AIQ38" s="410"/>
      <c r="AIR38" s="410"/>
      <c r="AIS38" s="410"/>
      <c r="AIT38" s="410"/>
      <c r="AIU38" s="410"/>
      <c r="AIV38" s="410"/>
      <c r="AIW38" s="410"/>
      <c r="AIX38" s="410"/>
      <c r="AIY38" s="410"/>
      <c r="AIZ38" s="410"/>
      <c r="AJA38" s="410"/>
      <c r="AJB38" s="410"/>
      <c r="AJC38" s="410"/>
      <c r="AJD38" s="410"/>
      <c r="AJE38" s="410"/>
      <c r="AJF38" s="410"/>
      <c r="AJG38" s="410"/>
      <c r="AJH38" s="410"/>
      <c r="AJI38" s="410"/>
      <c r="AJJ38" s="410"/>
      <c r="AJK38" s="410"/>
      <c r="AJL38" s="410"/>
      <c r="AJM38" s="410"/>
      <c r="AJN38" s="410"/>
      <c r="AJO38" s="410"/>
      <c r="AJP38" s="410"/>
      <c r="AJQ38" s="410"/>
      <c r="AJR38" s="410"/>
      <c r="AJS38" s="410"/>
      <c r="AJT38" s="410"/>
      <c r="AJU38" s="410"/>
      <c r="AJV38" s="410"/>
      <c r="AJW38" s="410"/>
      <c r="AJX38" s="410"/>
      <c r="AJY38" s="410"/>
      <c r="AJZ38" s="410"/>
      <c r="AKA38" s="410"/>
      <c r="AKB38" s="410"/>
      <c r="AKC38" s="410"/>
      <c r="AKD38" s="410"/>
      <c r="AKE38" s="410"/>
      <c r="AKF38" s="410"/>
      <c r="AKG38" s="410"/>
      <c r="AKH38" s="410"/>
      <c r="AKI38" s="410"/>
      <c r="AKJ38" s="410"/>
      <c r="AKK38" s="410"/>
      <c r="AKL38" s="410"/>
      <c r="AKM38" s="410"/>
      <c r="AKN38" s="410"/>
      <c r="AKO38" s="410"/>
      <c r="AKP38" s="410"/>
      <c r="AKQ38" s="410"/>
      <c r="AKR38" s="410"/>
      <c r="AKS38" s="410"/>
      <c r="AKT38" s="410"/>
      <c r="AKU38" s="410"/>
      <c r="AKV38" s="410"/>
      <c r="AKW38" s="410"/>
      <c r="AKX38" s="410"/>
      <c r="AKY38" s="410"/>
      <c r="AKZ38" s="410"/>
      <c r="ALA38" s="410"/>
      <c r="ALB38" s="410"/>
      <c r="ALC38" s="410"/>
      <c r="ALD38" s="410"/>
      <c r="ALE38" s="410"/>
      <c r="ALF38" s="410"/>
      <c r="ALG38" s="410"/>
      <c r="ALH38" s="410"/>
      <c r="ALI38" s="410"/>
      <c r="ALJ38" s="410"/>
      <c r="ALK38" s="410"/>
      <c r="ALL38" s="410"/>
      <c r="ALM38" s="410"/>
      <c r="ALN38" s="410"/>
      <c r="ALO38" s="410"/>
      <c r="ALP38" s="410"/>
      <c r="ALQ38" s="410"/>
      <c r="ALR38" s="410"/>
      <c r="ALS38" s="410"/>
      <c r="ALT38" s="410"/>
      <c r="ALU38" s="410"/>
      <c r="ALV38" s="410"/>
      <c r="ALW38" s="410"/>
      <c r="ALX38" s="410"/>
      <c r="ALY38" s="410"/>
      <c r="ALZ38" s="410"/>
      <c r="AMA38" s="410"/>
      <c r="AMB38" s="410"/>
      <c r="AMC38" s="410"/>
      <c r="AMD38" s="410"/>
      <c r="AME38" s="410"/>
      <c r="AMF38" s="410"/>
      <c r="AMG38" s="410"/>
      <c r="AMH38" s="410"/>
      <c r="AMI38" s="410"/>
      <c r="AMJ38" s="410"/>
      <c r="AMK38" s="410"/>
      <c r="AML38" s="410"/>
      <c r="AMM38" s="410"/>
      <c r="AMN38" s="410"/>
      <c r="AMO38" s="410"/>
      <c r="AMP38" s="410"/>
      <c r="AMQ38" s="410"/>
      <c r="AMR38" s="410"/>
      <c r="AMS38" s="410"/>
      <c r="AMT38" s="410"/>
      <c r="AMU38" s="410"/>
      <c r="AMV38" s="410"/>
      <c r="AMW38" s="410"/>
      <c r="AMX38" s="410"/>
      <c r="AMY38" s="410"/>
      <c r="AMZ38" s="410"/>
      <c r="ANA38" s="410"/>
      <c r="ANB38" s="410"/>
      <c r="ANC38" s="410"/>
      <c r="AND38" s="410"/>
      <c r="ANE38" s="410"/>
      <c r="ANF38" s="410"/>
      <c r="ANG38" s="410"/>
      <c r="ANH38" s="410"/>
      <c r="ANI38" s="410"/>
      <c r="ANJ38" s="410"/>
      <c r="ANK38" s="410"/>
      <c r="ANL38" s="410"/>
      <c r="ANM38" s="410"/>
      <c r="ANN38" s="410"/>
      <c r="ANO38" s="410"/>
      <c r="ANP38" s="410"/>
      <c r="ANQ38" s="410"/>
      <c r="ANR38" s="410"/>
      <c r="ANS38" s="410"/>
      <c r="ANT38" s="410"/>
      <c r="ANU38" s="410"/>
      <c r="ANV38" s="410"/>
      <c r="ANW38" s="410"/>
      <c r="ANX38" s="410"/>
      <c r="ANY38" s="410"/>
      <c r="ANZ38" s="410"/>
      <c r="AOA38" s="410"/>
      <c r="AOB38" s="410"/>
      <c r="AOC38" s="410"/>
      <c r="AOD38" s="410"/>
      <c r="AOE38" s="410"/>
      <c r="AOF38" s="410"/>
      <c r="AOG38" s="410"/>
      <c r="AOH38" s="410"/>
      <c r="AOI38" s="410"/>
      <c r="AOJ38" s="410"/>
      <c r="AOK38" s="410"/>
      <c r="AOL38" s="410"/>
      <c r="AOM38" s="410"/>
      <c r="AON38" s="410"/>
      <c r="AOO38" s="410"/>
      <c r="AOP38" s="410"/>
      <c r="AOQ38" s="410"/>
      <c r="AOR38" s="410"/>
      <c r="AOS38" s="410"/>
      <c r="AOT38" s="410"/>
      <c r="AOU38" s="410"/>
      <c r="AOV38" s="410"/>
      <c r="AOW38" s="410"/>
      <c r="AOX38" s="410"/>
      <c r="AOY38" s="410"/>
      <c r="AOZ38" s="410"/>
      <c r="APA38" s="410"/>
      <c r="APB38" s="410"/>
      <c r="APC38" s="410"/>
      <c r="APD38" s="410"/>
      <c r="APE38" s="410"/>
      <c r="APF38" s="410"/>
      <c r="APG38" s="410"/>
      <c r="APH38" s="410"/>
      <c r="API38" s="410"/>
      <c r="APJ38" s="410"/>
      <c r="APK38" s="410"/>
      <c r="APL38" s="410"/>
      <c r="APM38" s="410"/>
      <c r="APN38" s="410"/>
      <c r="APO38" s="410"/>
      <c r="APP38" s="410"/>
      <c r="APQ38" s="410"/>
      <c r="APR38" s="410"/>
      <c r="APS38" s="410"/>
      <c r="APT38" s="410"/>
      <c r="APU38" s="410"/>
      <c r="APV38" s="410"/>
      <c r="APW38" s="410"/>
      <c r="APX38" s="410"/>
      <c r="APY38" s="410"/>
      <c r="APZ38" s="410"/>
      <c r="AQA38" s="410"/>
      <c r="AQB38" s="410"/>
      <c r="AQC38" s="410"/>
      <c r="AQD38" s="410"/>
      <c r="AQE38" s="410"/>
      <c r="AQF38" s="410"/>
      <c r="AQG38" s="410"/>
      <c r="AQH38" s="410"/>
      <c r="AQI38" s="410"/>
      <c r="AQJ38" s="410"/>
      <c r="AQK38" s="410"/>
      <c r="AQL38" s="410"/>
      <c r="AQM38" s="410"/>
      <c r="AQN38" s="410"/>
      <c r="AQO38" s="410"/>
      <c r="AQP38" s="410"/>
      <c r="AQQ38" s="410"/>
      <c r="AQR38" s="410"/>
      <c r="AQS38" s="410"/>
      <c r="AQT38" s="410"/>
      <c r="AQU38" s="410"/>
      <c r="AQV38" s="410"/>
      <c r="AQW38" s="410"/>
      <c r="AQX38" s="410"/>
      <c r="AQY38" s="410"/>
      <c r="AQZ38" s="410"/>
      <c r="ARA38" s="410"/>
      <c r="ARB38" s="410"/>
      <c r="ARC38" s="410"/>
      <c r="ARD38" s="410"/>
      <c r="ARE38" s="410"/>
      <c r="ARF38" s="410"/>
      <c r="ARG38" s="410"/>
      <c r="ARH38" s="410"/>
      <c r="ARI38" s="410"/>
      <c r="ARJ38" s="410"/>
      <c r="ARK38" s="410"/>
      <c r="ARL38" s="410"/>
      <c r="ARM38" s="410"/>
      <c r="ARN38" s="410"/>
      <c r="ARO38" s="410"/>
      <c r="ARP38" s="410"/>
      <c r="ARQ38" s="410"/>
      <c r="ARR38" s="410"/>
      <c r="ARS38" s="410"/>
      <c r="ART38" s="410"/>
      <c r="ARU38" s="410"/>
      <c r="ARV38" s="410"/>
      <c r="ARW38" s="410"/>
      <c r="ARX38" s="410"/>
      <c r="ARY38" s="410"/>
      <c r="ARZ38" s="410"/>
      <c r="ASA38" s="410"/>
      <c r="ASB38" s="410"/>
      <c r="ASC38" s="410"/>
      <c r="ASD38" s="410"/>
      <c r="ASE38" s="410"/>
      <c r="ASF38" s="410"/>
      <c r="ASG38" s="410"/>
      <c r="ASH38" s="410"/>
      <c r="ASI38" s="410"/>
      <c r="ASJ38" s="410"/>
      <c r="ASK38" s="410"/>
      <c r="ASL38" s="410"/>
      <c r="ASM38" s="410"/>
      <c r="ASN38" s="410"/>
      <c r="ASO38" s="410"/>
      <c r="ASP38" s="410"/>
      <c r="ASQ38" s="410"/>
      <c r="ASR38" s="410"/>
      <c r="ASS38" s="410"/>
      <c r="AST38" s="410"/>
      <c r="ASU38" s="410"/>
      <c r="ASV38" s="410"/>
      <c r="ASW38" s="410"/>
      <c r="ASX38" s="410"/>
      <c r="ASY38" s="410"/>
      <c r="ASZ38" s="410"/>
      <c r="ATA38" s="410"/>
      <c r="ATB38" s="410"/>
      <c r="ATC38" s="410"/>
      <c r="ATD38" s="410"/>
      <c r="ATE38" s="410"/>
      <c r="ATF38" s="410"/>
      <c r="ATG38" s="410"/>
      <c r="ATH38" s="410"/>
      <c r="ATI38" s="410"/>
      <c r="ATJ38" s="410"/>
      <c r="ATK38" s="410"/>
      <c r="ATL38" s="410"/>
      <c r="ATM38" s="410"/>
      <c r="ATN38" s="410"/>
      <c r="ATO38" s="410"/>
      <c r="ATP38" s="410"/>
      <c r="ATQ38" s="410"/>
      <c r="ATR38" s="410"/>
      <c r="ATS38" s="410"/>
      <c r="ATT38" s="410"/>
      <c r="ATU38" s="410"/>
      <c r="ATV38" s="410"/>
      <c r="ATW38" s="410"/>
      <c r="ATX38" s="410"/>
      <c r="ATY38" s="410"/>
      <c r="ATZ38" s="410"/>
      <c r="AUA38" s="410"/>
      <c r="AUB38" s="410"/>
      <c r="AUC38" s="410"/>
      <c r="AUD38" s="410"/>
      <c r="AUE38" s="410"/>
      <c r="AUF38" s="410"/>
      <c r="AUG38" s="410"/>
      <c r="AUH38" s="410"/>
      <c r="AUI38" s="410"/>
      <c r="AUJ38" s="410"/>
      <c r="AUK38" s="410"/>
      <c r="AUL38" s="410"/>
      <c r="AUM38" s="410"/>
      <c r="AUN38" s="410"/>
      <c r="AUO38" s="410"/>
      <c r="AUP38" s="410"/>
      <c r="AUQ38" s="410"/>
      <c r="AUR38" s="410"/>
      <c r="AUS38" s="410"/>
      <c r="AUT38" s="410"/>
      <c r="AUU38" s="410"/>
      <c r="AUV38" s="410"/>
      <c r="AUW38" s="410"/>
      <c r="AUX38" s="410"/>
      <c r="AUY38" s="410"/>
      <c r="AUZ38" s="410"/>
      <c r="AVA38" s="410"/>
      <c r="AVB38" s="410"/>
      <c r="AVC38" s="410"/>
      <c r="AVD38" s="410"/>
      <c r="AVE38" s="410"/>
      <c r="AVF38" s="410"/>
      <c r="AVG38" s="410"/>
      <c r="AVH38" s="410"/>
      <c r="AVI38" s="410"/>
      <c r="AVJ38" s="410"/>
      <c r="AVK38" s="410"/>
      <c r="AVL38" s="410"/>
      <c r="AVM38" s="410"/>
      <c r="AVN38" s="410"/>
      <c r="AVO38" s="410"/>
      <c r="AVP38" s="410"/>
      <c r="AVQ38" s="410"/>
      <c r="AVR38" s="410"/>
      <c r="AVS38" s="410"/>
      <c r="AVT38" s="410"/>
      <c r="AVU38" s="410"/>
      <c r="AVV38" s="410"/>
      <c r="AVW38" s="410"/>
      <c r="AVX38" s="410"/>
      <c r="AVY38" s="410"/>
      <c r="AVZ38" s="410"/>
      <c r="AWA38" s="410"/>
      <c r="AWB38" s="410"/>
      <c r="AWC38" s="410"/>
      <c r="AWD38" s="410"/>
      <c r="AWE38" s="410"/>
      <c r="AWF38" s="410"/>
      <c r="AWG38" s="410"/>
      <c r="AWH38" s="410"/>
      <c r="AWI38" s="410"/>
      <c r="AWJ38" s="410"/>
      <c r="AWK38" s="410"/>
      <c r="AWL38" s="410"/>
      <c r="AWM38" s="410"/>
      <c r="AWN38" s="410"/>
      <c r="AWO38" s="410"/>
      <c r="AWP38" s="410"/>
      <c r="AWQ38" s="410"/>
      <c r="AWR38" s="410"/>
      <c r="AWS38" s="410"/>
      <c r="AWT38" s="410"/>
      <c r="AWU38" s="410"/>
      <c r="AWV38" s="410"/>
      <c r="AWW38" s="410"/>
      <c r="AWX38" s="410"/>
      <c r="AWY38" s="410"/>
      <c r="AWZ38" s="410"/>
      <c r="AXA38" s="410"/>
      <c r="AXB38" s="410"/>
      <c r="AXC38" s="410"/>
      <c r="AXD38" s="410"/>
      <c r="AXE38" s="410"/>
      <c r="AXF38" s="410"/>
      <c r="AXG38" s="410"/>
      <c r="AXH38" s="410"/>
      <c r="AXI38" s="410"/>
      <c r="AXJ38" s="410"/>
      <c r="AXK38" s="410"/>
      <c r="AXL38" s="410"/>
      <c r="AXM38" s="410"/>
      <c r="AXN38" s="410"/>
      <c r="AXO38" s="410"/>
      <c r="AXP38" s="410"/>
      <c r="AXQ38" s="410"/>
      <c r="AXR38" s="410"/>
      <c r="AXS38" s="410"/>
      <c r="AXT38" s="410"/>
      <c r="AXU38" s="410"/>
      <c r="AXV38" s="410"/>
      <c r="AXW38" s="410"/>
      <c r="AXX38" s="410"/>
      <c r="AXY38" s="410"/>
      <c r="AXZ38" s="410"/>
      <c r="AYA38" s="410"/>
      <c r="AYB38" s="410"/>
      <c r="AYC38" s="410"/>
      <c r="AYD38" s="410"/>
      <c r="AYE38" s="410"/>
      <c r="AYF38" s="410"/>
      <c r="AYG38" s="410"/>
      <c r="AYH38" s="410"/>
      <c r="AYI38" s="410"/>
      <c r="AYJ38" s="410"/>
      <c r="AYK38" s="410"/>
      <c r="AYL38" s="410"/>
      <c r="AYM38" s="410"/>
      <c r="AYN38" s="410"/>
      <c r="AYO38" s="410"/>
      <c r="AYP38" s="410"/>
      <c r="AYQ38" s="410"/>
      <c r="AYR38" s="410"/>
      <c r="AYS38" s="410"/>
      <c r="AYT38" s="410"/>
      <c r="AYU38" s="410"/>
      <c r="AYV38" s="410"/>
      <c r="AYW38" s="410"/>
      <c r="AYX38" s="410"/>
      <c r="AYY38" s="410"/>
      <c r="AYZ38" s="410"/>
      <c r="AZA38" s="410"/>
      <c r="AZB38" s="410"/>
      <c r="AZC38" s="410"/>
      <c r="AZD38" s="410"/>
      <c r="AZE38" s="410"/>
      <c r="AZF38" s="410"/>
      <c r="AZG38" s="410"/>
      <c r="AZH38" s="410"/>
      <c r="AZI38" s="410"/>
      <c r="AZJ38" s="410"/>
      <c r="AZK38" s="410"/>
      <c r="AZL38" s="410"/>
      <c r="AZM38" s="410"/>
      <c r="AZN38" s="410"/>
      <c r="AZO38" s="410"/>
      <c r="AZP38" s="410"/>
      <c r="AZQ38" s="410"/>
      <c r="AZR38" s="410"/>
      <c r="AZS38" s="410"/>
      <c r="AZT38" s="410"/>
      <c r="AZU38" s="410"/>
      <c r="AZV38" s="410"/>
      <c r="AZW38" s="410"/>
      <c r="AZX38" s="410"/>
      <c r="AZY38" s="410"/>
      <c r="AZZ38" s="410"/>
      <c r="BAA38" s="410"/>
      <c r="BAB38" s="410"/>
      <c r="BAC38" s="410"/>
      <c r="BAD38" s="410"/>
      <c r="BAE38" s="410"/>
      <c r="BAF38" s="410"/>
      <c r="BAG38" s="410"/>
      <c r="BAH38" s="410"/>
      <c r="BAI38" s="410"/>
      <c r="BAJ38" s="410"/>
      <c r="BAK38" s="410"/>
      <c r="BAL38" s="410"/>
      <c r="BAM38" s="410"/>
      <c r="BAN38" s="410"/>
      <c r="BAO38" s="410"/>
      <c r="BAP38" s="410"/>
      <c r="BAQ38" s="410"/>
      <c r="BAR38" s="410"/>
      <c r="BAS38" s="410"/>
      <c r="BAT38" s="410"/>
      <c r="BAU38" s="410"/>
      <c r="BAV38" s="410"/>
      <c r="BAW38" s="410"/>
      <c r="BAX38" s="410"/>
      <c r="BAY38" s="410"/>
      <c r="BAZ38" s="410"/>
      <c r="BBA38" s="410"/>
      <c r="BBB38" s="410"/>
      <c r="BBC38" s="410"/>
      <c r="BBD38" s="410"/>
      <c r="BBE38" s="410"/>
      <c r="BBF38" s="410"/>
      <c r="BBG38" s="410"/>
      <c r="BBH38" s="410"/>
      <c r="BBI38" s="410"/>
      <c r="BBJ38" s="410"/>
      <c r="BBK38" s="410"/>
      <c r="BBL38" s="410"/>
      <c r="BBM38" s="410"/>
      <c r="BBN38" s="410"/>
      <c r="BBO38" s="410"/>
      <c r="BBP38" s="410"/>
      <c r="BBQ38" s="410"/>
      <c r="BBR38" s="410"/>
      <c r="BBS38" s="410"/>
      <c r="BBT38" s="410"/>
      <c r="BBU38" s="410"/>
      <c r="BBV38" s="410"/>
      <c r="BBW38" s="410"/>
      <c r="BBX38" s="410"/>
      <c r="BBY38" s="410"/>
      <c r="BBZ38" s="410"/>
      <c r="BCA38" s="410"/>
      <c r="BCB38" s="410"/>
      <c r="BCC38" s="410"/>
      <c r="BCD38" s="410"/>
      <c r="BCE38" s="410"/>
      <c r="BCF38" s="410"/>
      <c r="BCG38" s="410"/>
      <c r="BCH38" s="410"/>
      <c r="BCI38" s="410"/>
      <c r="BCJ38" s="410"/>
      <c r="BCK38" s="410"/>
      <c r="BCL38" s="410"/>
      <c r="BCM38" s="410"/>
      <c r="BCN38" s="410"/>
      <c r="BCO38" s="410"/>
      <c r="BCP38" s="410"/>
      <c r="BCQ38" s="410"/>
      <c r="BCR38" s="410"/>
      <c r="BCS38" s="410"/>
      <c r="BCT38" s="410"/>
      <c r="BCU38" s="410"/>
      <c r="BCV38" s="410"/>
      <c r="BCW38" s="410"/>
      <c r="BCX38" s="410"/>
      <c r="BCY38" s="410"/>
      <c r="BCZ38" s="410"/>
      <c r="BDA38" s="410"/>
      <c r="BDB38" s="410"/>
      <c r="BDC38" s="410"/>
      <c r="BDD38" s="410"/>
      <c r="BDE38" s="410"/>
      <c r="BDF38" s="410"/>
      <c r="BDG38" s="410"/>
      <c r="BDH38" s="410"/>
      <c r="BDI38" s="410"/>
      <c r="BDJ38" s="410"/>
      <c r="BDK38" s="410"/>
      <c r="BDL38" s="410"/>
      <c r="BDM38" s="410"/>
      <c r="BDN38" s="410"/>
      <c r="BDO38" s="410"/>
      <c r="BDP38" s="410"/>
      <c r="BDQ38" s="410"/>
      <c r="BDR38" s="410"/>
      <c r="BDS38" s="410"/>
      <c r="BDT38" s="410"/>
      <c r="BDU38" s="410"/>
      <c r="BDV38" s="410"/>
      <c r="BDW38" s="410"/>
      <c r="BDX38" s="410"/>
      <c r="BDY38" s="410"/>
      <c r="BDZ38" s="410"/>
      <c r="BEA38" s="410"/>
      <c r="BEB38" s="410"/>
      <c r="BEC38" s="410"/>
      <c r="BED38" s="410"/>
      <c r="BEE38" s="410"/>
      <c r="BEF38" s="410"/>
      <c r="BEG38" s="410"/>
      <c r="BEH38" s="410"/>
      <c r="BEI38" s="410"/>
      <c r="BEJ38" s="410"/>
      <c r="BEK38" s="410"/>
      <c r="BEL38" s="410"/>
      <c r="BEM38" s="410"/>
      <c r="BEN38" s="410"/>
      <c r="BEO38" s="410"/>
      <c r="BEP38" s="410"/>
      <c r="BEQ38" s="410"/>
      <c r="BER38" s="410"/>
      <c r="BES38" s="410"/>
      <c r="BET38" s="410"/>
      <c r="BEU38" s="410"/>
      <c r="BEV38" s="410"/>
      <c r="BEW38" s="410"/>
      <c r="BEX38" s="410"/>
      <c r="BEY38" s="410"/>
      <c r="BEZ38" s="410"/>
      <c r="BFA38" s="410"/>
      <c r="BFB38" s="410"/>
      <c r="BFC38" s="410"/>
      <c r="BFD38" s="410"/>
      <c r="BFE38" s="410"/>
      <c r="BFF38" s="410"/>
      <c r="BFG38" s="410"/>
      <c r="BFH38" s="410"/>
      <c r="BFI38" s="410"/>
      <c r="BFJ38" s="410"/>
      <c r="BFK38" s="410"/>
      <c r="BFL38" s="410"/>
      <c r="BFM38" s="410"/>
      <c r="BFN38" s="410"/>
      <c r="BFO38" s="410"/>
      <c r="BFP38" s="410"/>
      <c r="BFQ38" s="410"/>
      <c r="BFR38" s="410"/>
      <c r="BFS38" s="410"/>
      <c r="BFT38" s="410"/>
      <c r="BFU38" s="410"/>
      <c r="BFV38" s="410"/>
      <c r="BFW38" s="410"/>
      <c r="BFX38" s="410"/>
      <c r="BFY38" s="410"/>
      <c r="BFZ38" s="410"/>
      <c r="BGA38" s="410"/>
      <c r="BGB38" s="410"/>
      <c r="BGC38" s="410"/>
      <c r="BGD38" s="410"/>
      <c r="BGE38" s="410"/>
      <c r="BGF38" s="410"/>
      <c r="BGG38" s="410"/>
      <c r="BGH38" s="410"/>
      <c r="BGI38" s="410"/>
      <c r="BGJ38" s="410"/>
      <c r="BGK38" s="410"/>
      <c r="BGL38" s="410"/>
      <c r="BGM38" s="410"/>
      <c r="BGN38" s="410"/>
      <c r="BGO38" s="410"/>
      <c r="BGP38" s="410"/>
      <c r="BGQ38" s="410"/>
      <c r="BGR38" s="410"/>
      <c r="BGS38" s="410"/>
      <c r="BGT38" s="410"/>
      <c r="BGU38" s="410"/>
      <c r="BGV38" s="410"/>
      <c r="BGW38" s="410"/>
      <c r="BGX38" s="410"/>
      <c r="BGY38" s="410"/>
      <c r="BGZ38" s="410"/>
      <c r="BHA38" s="410"/>
      <c r="BHB38" s="410"/>
      <c r="BHC38" s="410"/>
      <c r="BHD38" s="410"/>
      <c r="BHE38" s="410"/>
      <c r="BHF38" s="410"/>
      <c r="BHG38" s="410"/>
      <c r="BHH38" s="410"/>
      <c r="BHI38" s="410"/>
      <c r="BHJ38" s="410"/>
      <c r="BHK38" s="410"/>
      <c r="BHL38" s="410"/>
      <c r="BHM38" s="410"/>
      <c r="BHN38" s="410"/>
      <c r="BHO38" s="410"/>
      <c r="BHP38" s="410"/>
      <c r="BHQ38" s="410"/>
      <c r="BHR38" s="410"/>
      <c r="BHS38" s="410"/>
      <c r="BHT38" s="410"/>
      <c r="BHU38" s="410"/>
      <c r="BHV38" s="410"/>
      <c r="BHW38" s="410"/>
      <c r="BHX38" s="410"/>
      <c r="BHY38" s="410"/>
      <c r="BHZ38" s="410"/>
      <c r="BIA38" s="410"/>
      <c r="BIB38" s="410"/>
      <c r="BIC38" s="410"/>
      <c r="BID38" s="410"/>
      <c r="BIE38" s="410"/>
      <c r="BIF38" s="410"/>
      <c r="BIG38" s="410"/>
      <c r="BIH38" s="410"/>
      <c r="BII38" s="410"/>
      <c r="BIJ38" s="410"/>
      <c r="BIK38" s="410"/>
      <c r="BIL38" s="410"/>
      <c r="BIM38" s="410"/>
      <c r="BIN38" s="410"/>
      <c r="BIO38" s="410"/>
      <c r="BIP38" s="410"/>
      <c r="BIQ38" s="410"/>
      <c r="BIR38" s="410"/>
      <c r="BIS38" s="410"/>
      <c r="BIT38" s="410"/>
      <c r="BIU38" s="410"/>
      <c r="BIV38" s="410"/>
      <c r="BIW38" s="410"/>
      <c r="BIX38" s="410"/>
      <c r="BIY38" s="410"/>
      <c r="BIZ38" s="410"/>
      <c r="BJA38" s="410"/>
      <c r="BJB38" s="410"/>
      <c r="BJC38" s="410"/>
      <c r="BJD38" s="410"/>
      <c r="BJE38" s="410"/>
      <c r="BJF38" s="410"/>
      <c r="BJG38" s="410"/>
      <c r="BJH38" s="410"/>
      <c r="BJI38" s="410"/>
      <c r="BJJ38" s="410"/>
      <c r="BJK38" s="410"/>
      <c r="BJL38" s="410"/>
      <c r="BJM38" s="410"/>
      <c r="BJN38" s="410"/>
      <c r="BJO38" s="410"/>
      <c r="BJP38" s="410"/>
      <c r="BJQ38" s="410"/>
      <c r="BJR38" s="410"/>
      <c r="BJS38" s="410"/>
      <c r="BJT38" s="410"/>
      <c r="BJU38" s="410"/>
      <c r="BJV38" s="410"/>
      <c r="BJW38" s="410"/>
      <c r="BJX38" s="410"/>
      <c r="BJY38" s="410"/>
      <c r="BJZ38" s="410"/>
      <c r="BKA38" s="410"/>
      <c r="BKB38" s="410"/>
      <c r="BKC38" s="410"/>
      <c r="BKD38" s="410"/>
      <c r="BKE38" s="410"/>
      <c r="BKF38" s="410"/>
      <c r="BKG38" s="410"/>
      <c r="BKH38" s="410"/>
      <c r="BKI38" s="410"/>
      <c r="BKJ38" s="410"/>
      <c r="BKK38" s="410"/>
      <c r="BKL38" s="410"/>
      <c r="BKM38" s="410"/>
      <c r="BKN38" s="410"/>
      <c r="BKO38" s="410"/>
      <c r="BKP38" s="410"/>
      <c r="BKQ38" s="410"/>
      <c r="BKR38" s="410"/>
      <c r="BKS38" s="410"/>
      <c r="BKT38" s="410"/>
      <c r="BKU38" s="410"/>
      <c r="BKV38" s="410"/>
      <c r="BKW38" s="410"/>
      <c r="BKX38" s="410"/>
      <c r="BKY38" s="410"/>
      <c r="BKZ38" s="410"/>
      <c r="BLA38" s="410"/>
      <c r="BLB38" s="410"/>
      <c r="BLC38" s="410"/>
      <c r="BLD38" s="410"/>
      <c r="BLE38" s="410"/>
      <c r="BLF38" s="410"/>
      <c r="BLG38" s="410"/>
      <c r="BLH38" s="410"/>
      <c r="BLI38" s="410"/>
      <c r="BLJ38" s="410"/>
      <c r="BLK38" s="410"/>
      <c r="BLL38" s="410"/>
      <c r="BLM38" s="410"/>
      <c r="BLN38" s="410"/>
      <c r="BLO38" s="410"/>
      <c r="BLP38" s="410"/>
      <c r="BLQ38" s="410"/>
      <c r="BLR38" s="410"/>
      <c r="BLS38" s="410"/>
      <c r="BLT38" s="410"/>
      <c r="BLU38" s="410"/>
      <c r="BLV38" s="410"/>
      <c r="BLW38" s="410"/>
      <c r="BLX38" s="410"/>
      <c r="BLY38" s="410"/>
      <c r="BLZ38" s="410"/>
      <c r="BMA38" s="410"/>
      <c r="BMB38" s="410"/>
      <c r="BMC38" s="410"/>
      <c r="BMD38" s="410"/>
      <c r="BME38" s="410"/>
      <c r="BMF38" s="410"/>
      <c r="BMG38" s="410"/>
      <c r="BMH38" s="410"/>
      <c r="BMI38" s="410"/>
      <c r="BMJ38" s="410"/>
      <c r="BMK38" s="410"/>
      <c r="BML38" s="410"/>
      <c r="BMM38" s="410"/>
      <c r="BMN38" s="410"/>
      <c r="BMO38" s="410"/>
      <c r="BMP38" s="410"/>
      <c r="BMQ38" s="410"/>
      <c r="BMR38" s="410"/>
      <c r="BMS38" s="410"/>
      <c r="BMT38" s="410"/>
      <c r="BMU38" s="410"/>
      <c r="BMV38" s="410"/>
      <c r="BMW38" s="410"/>
      <c r="BMX38" s="410"/>
      <c r="BMY38" s="410"/>
      <c r="BMZ38" s="410"/>
      <c r="BNA38" s="410"/>
      <c r="BNB38" s="410"/>
      <c r="BNC38" s="410"/>
      <c r="BND38" s="410"/>
      <c r="BNE38" s="410"/>
      <c r="BNF38" s="410"/>
      <c r="BNG38" s="410"/>
      <c r="BNH38" s="410"/>
      <c r="BNI38" s="410"/>
      <c r="BNJ38" s="410"/>
      <c r="BNK38" s="410"/>
      <c r="BNL38" s="410"/>
      <c r="BNM38" s="410"/>
      <c r="BNN38" s="410"/>
      <c r="BNO38" s="410"/>
      <c r="BNP38" s="410"/>
      <c r="BNQ38" s="410"/>
      <c r="BNR38" s="410"/>
      <c r="BNS38" s="410"/>
      <c r="BNT38" s="410"/>
      <c r="BNU38" s="410"/>
      <c r="BNV38" s="410"/>
      <c r="BNW38" s="410"/>
      <c r="BNX38" s="410"/>
      <c r="BNY38" s="410"/>
      <c r="BNZ38" s="410"/>
      <c r="BOA38" s="410"/>
      <c r="BOB38" s="410"/>
      <c r="BOC38" s="410"/>
      <c r="BOD38" s="410"/>
      <c r="BOE38" s="410"/>
      <c r="BOF38" s="410"/>
      <c r="BOG38" s="410"/>
      <c r="BOH38" s="410"/>
      <c r="BOI38" s="410"/>
      <c r="BOJ38" s="410"/>
      <c r="BOK38" s="410"/>
      <c r="BOL38" s="410"/>
      <c r="BOM38" s="410"/>
      <c r="BON38" s="410"/>
      <c r="BOO38" s="410"/>
      <c r="BOP38" s="410"/>
      <c r="BOQ38" s="410"/>
      <c r="BOR38" s="410"/>
      <c r="BOS38" s="410"/>
      <c r="BOT38" s="410"/>
      <c r="BOU38" s="410"/>
      <c r="BOV38" s="410"/>
      <c r="BOW38" s="410"/>
      <c r="BOX38" s="410"/>
      <c r="BOY38" s="410"/>
      <c r="BOZ38" s="410"/>
      <c r="BPA38" s="410"/>
      <c r="BPB38" s="410"/>
      <c r="BPC38" s="410"/>
      <c r="BPD38" s="410"/>
      <c r="BPE38" s="410"/>
      <c r="BPF38" s="410"/>
      <c r="BPG38" s="410"/>
      <c r="BPH38" s="410"/>
      <c r="BPI38" s="410"/>
      <c r="BPJ38" s="410"/>
      <c r="BPK38" s="410"/>
      <c r="BPL38" s="410"/>
      <c r="BPM38" s="410"/>
      <c r="BPN38" s="410"/>
      <c r="BPO38" s="410"/>
      <c r="BPP38" s="410"/>
      <c r="BPQ38" s="410"/>
      <c r="BPR38" s="410"/>
      <c r="BPS38" s="410"/>
      <c r="BPT38" s="410"/>
      <c r="BPU38" s="410"/>
      <c r="BPV38" s="410"/>
      <c r="BPW38" s="410"/>
      <c r="BPX38" s="410"/>
      <c r="BPY38" s="410"/>
      <c r="BPZ38" s="410"/>
      <c r="BQA38" s="410"/>
      <c r="BQB38" s="410"/>
      <c r="BQC38" s="410"/>
      <c r="BQD38" s="410"/>
      <c r="BQE38" s="410"/>
      <c r="BQF38" s="410"/>
      <c r="BQG38" s="410"/>
      <c r="BQH38" s="410"/>
      <c r="BQI38" s="410"/>
      <c r="BQJ38" s="410"/>
      <c r="BQK38" s="410"/>
      <c r="BQL38" s="410"/>
      <c r="BQM38" s="410"/>
      <c r="BQN38" s="410"/>
      <c r="BQO38" s="410"/>
      <c r="BQP38" s="410"/>
      <c r="BQQ38" s="410"/>
      <c r="BQR38" s="410"/>
      <c r="BQS38" s="410"/>
      <c r="BQT38" s="410"/>
      <c r="BQU38" s="410"/>
      <c r="BQV38" s="410"/>
      <c r="BQW38" s="410"/>
      <c r="BQX38" s="410"/>
      <c r="BQY38" s="410"/>
      <c r="BQZ38" s="410"/>
      <c r="BRA38" s="410"/>
      <c r="BRB38" s="410"/>
      <c r="BRC38" s="410"/>
      <c r="BRD38" s="410"/>
      <c r="BRE38" s="410"/>
      <c r="BRF38" s="410"/>
      <c r="BRG38" s="410"/>
      <c r="BRH38" s="410"/>
      <c r="BRI38" s="410"/>
      <c r="BRJ38" s="410"/>
      <c r="BRK38" s="410"/>
      <c r="BRL38" s="410"/>
      <c r="BRM38" s="410"/>
      <c r="BRN38" s="410"/>
      <c r="BRO38" s="410"/>
      <c r="BRP38" s="410"/>
      <c r="BRQ38" s="410"/>
      <c r="BRR38" s="410"/>
      <c r="BRS38" s="410"/>
      <c r="BRT38" s="410"/>
      <c r="BRU38" s="410"/>
      <c r="BRV38" s="410"/>
      <c r="BRW38" s="410"/>
      <c r="BRX38" s="410"/>
      <c r="BRY38" s="410"/>
      <c r="BRZ38" s="410"/>
      <c r="BSA38" s="410"/>
      <c r="BSB38" s="410"/>
      <c r="BSC38" s="410"/>
      <c r="BSD38" s="410"/>
      <c r="BSE38" s="410"/>
      <c r="BSF38" s="410"/>
      <c r="BSG38" s="410"/>
      <c r="BSH38" s="410"/>
      <c r="BSI38" s="410"/>
      <c r="BSJ38" s="410"/>
      <c r="BSK38" s="410"/>
      <c r="BSL38" s="410"/>
      <c r="BSM38" s="410"/>
      <c r="BSN38" s="410"/>
      <c r="BSO38" s="410"/>
      <c r="BSP38" s="410"/>
      <c r="BSQ38" s="410"/>
      <c r="BSR38" s="410"/>
      <c r="BSS38" s="410"/>
      <c r="BST38" s="410"/>
      <c r="BSU38" s="410"/>
      <c r="BSV38" s="410"/>
      <c r="BSW38" s="410"/>
      <c r="BSX38" s="410"/>
      <c r="BSY38" s="410"/>
      <c r="BSZ38" s="410"/>
      <c r="BTA38" s="410"/>
      <c r="BTB38" s="410"/>
      <c r="BTC38" s="410"/>
      <c r="BTD38" s="410"/>
      <c r="BTE38" s="410"/>
      <c r="BTF38" s="410"/>
      <c r="BTG38" s="410"/>
      <c r="BTH38" s="410"/>
      <c r="BTI38" s="410"/>
      <c r="BTJ38" s="410"/>
      <c r="BTK38" s="410"/>
      <c r="BTL38" s="410"/>
      <c r="BTM38" s="410"/>
      <c r="BTN38" s="410"/>
      <c r="BTO38" s="410"/>
      <c r="BTP38" s="410"/>
      <c r="BTQ38" s="410"/>
      <c r="BTR38" s="410"/>
      <c r="BTS38" s="410"/>
      <c r="BTT38" s="410"/>
      <c r="BTU38" s="410"/>
      <c r="BTV38" s="410"/>
      <c r="BTW38" s="410"/>
      <c r="BTX38" s="410"/>
      <c r="BTY38" s="410"/>
      <c r="BTZ38" s="410"/>
      <c r="BUA38" s="410"/>
      <c r="BUB38" s="410"/>
      <c r="BUC38" s="410"/>
      <c r="BUD38" s="410"/>
      <c r="BUE38" s="410"/>
      <c r="BUF38" s="410"/>
      <c r="BUG38" s="410"/>
      <c r="BUH38" s="410"/>
      <c r="BUI38" s="410"/>
      <c r="BUJ38" s="410"/>
      <c r="BUK38" s="410"/>
      <c r="BUL38" s="410"/>
      <c r="BUM38" s="410"/>
      <c r="BUN38" s="410"/>
      <c r="BUO38" s="410"/>
      <c r="BUP38" s="410"/>
      <c r="BUQ38" s="410"/>
      <c r="BUR38" s="410"/>
      <c r="BUS38" s="410"/>
      <c r="BUT38" s="410"/>
      <c r="BUU38" s="410"/>
      <c r="BUV38" s="410"/>
      <c r="BUW38" s="410"/>
      <c r="BUX38" s="410"/>
      <c r="BUY38" s="410"/>
      <c r="BUZ38" s="410"/>
      <c r="BVA38" s="410"/>
      <c r="BVB38" s="410"/>
      <c r="BVC38" s="410"/>
      <c r="BVD38" s="410"/>
      <c r="BVE38" s="410"/>
      <c r="BVF38" s="410"/>
      <c r="BVG38" s="410"/>
      <c r="BVH38" s="410"/>
      <c r="BVI38" s="410"/>
      <c r="BVJ38" s="410"/>
      <c r="BVK38" s="410"/>
      <c r="BVL38" s="410"/>
      <c r="BVM38" s="410"/>
      <c r="BVN38" s="410"/>
      <c r="BVO38" s="410"/>
      <c r="BVP38" s="410"/>
      <c r="BVQ38" s="410"/>
      <c r="BVR38" s="410"/>
      <c r="BVS38" s="410"/>
      <c r="BVT38" s="410"/>
      <c r="BVU38" s="410"/>
      <c r="BVV38" s="410"/>
      <c r="BVW38" s="410"/>
      <c r="BVX38" s="410"/>
      <c r="BVY38" s="410"/>
      <c r="BVZ38" s="410"/>
      <c r="BWA38" s="410"/>
      <c r="BWB38" s="410"/>
      <c r="BWC38" s="410"/>
      <c r="BWD38" s="410"/>
      <c r="BWE38" s="410"/>
      <c r="BWF38" s="410"/>
      <c r="BWG38" s="410"/>
      <c r="BWH38" s="410"/>
      <c r="BWI38" s="410"/>
      <c r="BWJ38" s="410"/>
      <c r="BWK38" s="410"/>
      <c r="BWL38" s="410"/>
      <c r="BWM38" s="410"/>
      <c r="BWN38" s="410"/>
      <c r="BWO38" s="410"/>
      <c r="BWP38" s="410"/>
      <c r="BWQ38" s="410"/>
      <c r="BWR38" s="410"/>
      <c r="BWS38" s="410"/>
      <c r="BWT38" s="410"/>
      <c r="BWU38" s="410"/>
      <c r="BWV38" s="410"/>
      <c r="BWW38" s="410"/>
      <c r="BWX38" s="410"/>
      <c r="BWY38" s="410"/>
      <c r="BWZ38" s="410"/>
      <c r="BXA38" s="410"/>
      <c r="BXB38" s="410"/>
      <c r="BXC38" s="410"/>
      <c r="BXD38" s="410"/>
      <c r="BXE38" s="410"/>
      <c r="BXF38" s="410"/>
      <c r="BXG38" s="410"/>
      <c r="BXH38" s="410"/>
      <c r="BXI38" s="410"/>
      <c r="BXJ38" s="410"/>
      <c r="BXK38" s="410"/>
      <c r="BXL38" s="410"/>
      <c r="BXM38" s="410"/>
      <c r="BXN38" s="410"/>
      <c r="BXO38" s="410"/>
      <c r="BXP38" s="410"/>
      <c r="BXQ38" s="410"/>
      <c r="BXR38" s="410"/>
      <c r="BXS38" s="410"/>
      <c r="BXT38" s="410"/>
      <c r="BXU38" s="410"/>
      <c r="BXV38" s="410"/>
      <c r="BXW38" s="410"/>
      <c r="BXX38" s="410"/>
      <c r="BXY38" s="410"/>
      <c r="BXZ38" s="410"/>
      <c r="BYA38" s="410"/>
      <c r="BYB38" s="410"/>
      <c r="BYC38" s="410"/>
      <c r="BYD38" s="410"/>
      <c r="BYE38" s="410"/>
      <c r="BYF38" s="410"/>
      <c r="BYG38" s="410"/>
      <c r="BYH38" s="410"/>
      <c r="BYI38" s="410"/>
      <c r="BYJ38" s="410"/>
      <c r="BYK38" s="410"/>
      <c r="BYL38" s="410"/>
      <c r="BYM38" s="410"/>
      <c r="BYN38" s="410"/>
      <c r="BYO38" s="410"/>
      <c r="BYP38" s="410"/>
      <c r="BYQ38" s="410"/>
      <c r="BYR38" s="410"/>
      <c r="BYS38" s="410"/>
      <c r="BYT38" s="410"/>
      <c r="BYU38" s="410"/>
      <c r="BYV38" s="410"/>
      <c r="BYW38" s="410"/>
      <c r="BYX38" s="410"/>
      <c r="BYY38" s="410"/>
      <c r="BYZ38" s="410"/>
      <c r="BZA38" s="410"/>
      <c r="BZB38" s="410"/>
      <c r="BZC38" s="410"/>
      <c r="BZD38" s="410"/>
      <c r="BZE38" s="410"/>
      <c r="BZF38" s="410"/>
      <c r="BZG38" s="410"/>
      <c r="BZH38" s="410"/>
      <c r="BZI38" s="410"/>
      <c r="BZJ38" s="410"/>
      <c r="BZK38" s="410"/>
      <c r="BZL38" s="410"/>
      <c r="BZM38" s="410"/>
      <c r="BZN38" s="410"/>
      <c r="BZO38" s="410"/>
      <c r="BZP38" s="410"/>
      <c r="BZQ38" s="410"/>
      <c r="BZR38" s="410"/>
      <c r="BZS38" s="410"/>
      <c r="BZT38" s="410"/>
      <c r="BZU38" s="410"/>
      <c r="BZV38" s="410"/>
      <c r="BZW38" s="410"/>
      <c r="BZX38" s="410"/>
      <c r="BZY38" s="410"/>
      <c r="BZZ38" s="410"/>
      <c r="CAA38" s="410"/>
      <c r="CAB38" s="410"/>
      <c r="CAC38" s="410"/>
      <c r="CAD38" s="410"/>
      <c r="CAE38" s="410"/>
      <c r="CAF38" s="410"/>
      <c r="CAG38" s="410"/>
      <c r="CAH38" s="410"/>
      <c r="CAI38" s="410"/>
      <c r="CAJ38" s="410"/>
      <c r="CAK38" s="410"/>
      <c r="CAL38" s="410"/>
      <c r="CAM38" s="410"/>
      <c r="CAN38" s="410"/>
      <c r="CAO38" s="410"/>
      <c r="CAP38" s="410"/>
      <c r="CAQ38" s="410"/>
      <c r="CAR38" s="410"/>
      <c r="CAS38" s="410"/>
      <c r="CAT38" s="410"/>
      <c r="CAU38" s="410"/>
      <c r="CAV38" s="410"/>
      <c r="CAW38" s="410"/>
      <c r="CAX38" s="410"/>
      <c r="CAY38" s="410"/>
      <c r="CAZ38" s="410"/>
      <c r="CBA38" s="410"/>
      <c r="CBB38" s="410"/>
      <c r="CBC38" s="410"/>
      <c r="CBD38" s="410"/>
      <c r="CBE38" s="410"/>
      <c r="CBF38" s="410"/>
      <c r="CBG38" s="410"/>
      <c r="CBH38" s="410"/>
      <c r="CBI38" s="410"/>
      <c r="CBJ38" s="410"/>
      <c r="CBK38" s="410"/>
      <c r="CBL38" s="410"/>
      <c r="CBM38" s="410"/>
      <c r="CBN38" s="410"/>
      <c r="CBO38" s="410"/>
      <c r="CBP38" s="410"/>
      <c r="CBQ38" s="410"/>
      <c r="CBR38" s="410"/>
      <c r="CBS38" s="410"/>
      <c r="CBT38" s="410"/>
      <c r="CBU38" s="410"/>
      <c r="CBV38" s="410"/>
      <c r="CBW38" s="410"/>
      <c r="CBX38" s="410"/>
      <c r="CBY38" s="410"/>
      <c r="CBZ38" s="410"/>
      <c r="CCA38" s="410"/>
      <c r="CCB38" s="410"/>
      <c r="CCC38" s="410"/>
      <c r="CCD38" s="410"/>
      <c r="CCE38" s="410"/>
      <c r="CCF38" s="410"/>
      <c r="CCG38" s="410"/>
      <c r="CCH38" s="410"/>
      <c r="CCI38" s="410"/>
      <c r="CCJ38" s="410"/>
      <c r="CCK38" s="410"/>
      <c r="CCL38" s="410"/>
      <c r="CCM38" s="410"/>
      <c r="CCN38" s="410"/>
      <c r="CCO38" s="410"/>
      <c r="CCP38" s="410"/>
      <c r="CCQ38" s="410"/>
      <c r="CCR38" s="410"/>
      <c r="CCS38" s="410"/>
      <c r="CCT38" s="410"/>
      <c r="CCU38" s="410"/>
      <c r="CCV38" s="410"/>
      <c r="CCW38" s="410"/>
      <c r="CCX38" s="410"/>
      <c r="CCY38" s="410"/>
      <c r="CCZ38" s="410"/>
      <c r="CDA38" s="410"/>
      <c r="CDB38" s="410"/>
      <c r="CDC38" s="410"/>
      <c r="CDD38" s="410"/>
      <c r="CDE38" s="410"/>
      <c r="CDF38" s="410"/>
      <c r="CDG38" s="410"/>
      <c r="CDH38" s="410"/>
      <c r="CDI38" s="410"/>
      <c r="CDJ38" s="410"/>
      <c r="CDK38" s="410"/>
      <c r="CDL38" s="410"/>
      <c r="CDM38" s="410"/>
      <c r="CDN38" s="410"/>
      <c r="CDO38" s="410"/>
      <c r="CDP38" s="410"/>
      <c r="CDQ38" s="410"/>
      <c r="CDR38" s="410"/>
      <c r="CDS38" s="410"/>
      <c r="CDT38" s="410"/>
      <c r="CDU38" s="410"/>
      <c r="CDV38" s="410"/>
      <c r="CDW38" s="410"/>
      <c r="CDX38" s="410"/>
      <c r="CDY38" s="410"/>
      <c r="CDZ38" s="410"/>
      <c r="CEA38" s="410"/>
      <c r="CEB38" s="410"/>
      <c r="CEC38" s="410"/>
      <c r="CED38" s="410"/>
      <c r="CEE38" s="410"/>
      <c r="CEF38" s="410"/>
      <c r="CEG38" s="410"/>
      <c r="CEH38" s="410"/>
      <c r="CEI38" s="410"/>
      <c r="CEJ38" s="410"/>
      <c r="CEK38" s="410"/>
      <c r="CEL38" s="410"/>
      <c r="CEM38" s="410"/>
      <c r="CEN38" s="410"/>
      <c r="CEO38" s="410"/>
      <c r="CEP38" s="410"/>
      <c r="CEQ38" s="410"/>
      <c r="CER38" s="410"/>
      <c r="CES38" s="410"/>
      <c r="CET38" s="410"/>
      <c r="CEU38" s="410"/>
      <c r="CEV38" s="410"/>
      <c r="CEW38" s="410"/>
      <c r="CEX38" s="410"/>
      <c r="CEY38" s="410"/>
      <c r="CEZ38" s="410"/>
      <c r="CFA38" s="410"/>
      <c r="CFB38" s="410"/>
      <c r="CFC38" s="410"/>
      <c r="CFD38" s="410"/>
      <c r="CFE38" s="410"/>
      <c r="CFF38" s="410"/>
      <c r="CFG38" s="410"/>
      <c r="CFH38" s="410"/>
      <c r="CFI38" s="410"/>
      <c r="CFJ38" s="410"/>
      <c r="CFK38" s="410"/>
      <c r="CFL38" s="410"/>
      <c r="CFM38" s="410"/>
      <c r="CFN38" s="410"/>
      <c r="CFO38" s="410"/>
      <c r="CFP38" s="410"/>
      <c r="CFQ38" s="410"/>
      <c r="CFR38" s="410"/>
      <c r="CFS38" s="410"/>
      <c r="CFT38" s="410"/>
      <c r="CFU38" s="410"/>
      <c r="CFV38" s="410"/>
      <c r="CFW38" s="410"/>
      <c r="CFX38" s="410"/>
      <c r="CFY38" s="410"/>
      <c r="CFZ38" s="410"/>
      <c r="CGA38" s="410"/>
      <c r="CGB38" s="410"/>
      <c r="CGC38" s="410"/>
      <c r="CGD38" s="410"/>
      <c r="CGE38" s="410"/>
      <c r="CGF38" s="410"/>
      <c r="CGG38" s="410"/>
      <c r="CGH38" s="410"/>
      <c r="CGI38" s="410"/>
      <c r="CGJ38" s="410"/>
      <c r="CGK38" s="410"/>
      <c r="CGL38" s="410"/>
      <c r="CGM38" s="410"/>
      <c r="CGN38" s="410"/>
      <c r="CGO38" s="410"/>
      <c r="CGP38" s="410"/>
      <c r="CGQ38" s="410"/>
      <c r="CGR38" s="410"/>
      <c r="CGS38" s="410"/>
      <c r="CGT38" s="410"/>
      <c r="CGU38" s="410"/>
      <c r="CGV38" s="410"/>
      <c r="CGW38" s="410"/>
      <c r="CGX38" s="410"/>
      <c r="CGY38" s="410"/>
      <c r="CGZ38" s="410"/>
      <c r="CHA38" s="410"/>
      <c r="CHB38" s="410"/>
      <c r="CHC38" s="410"/>
      <c r="CHD38" s="410"/>
      <c r="CHE38" s="410"/>
      <c r="CHF38" s="410"/>
      <c r="CHG38" s="410"/>
      <c r="CHH38" s="410"/>
      <c r="CHI38" s="410"/>
      <c r="CHJ38" s="410"/>
      <c r="CHK38" s="410"/>
      <c r="CHL38" s="410"/>
      <c r="CHM38" s="410"/>
      <c r="CHN38" s="410"/>
      <c r="CHO38" s="410"/>
      <c r="CHP38" s="410"/>
      <c r="CHQ38" s="410"/>
      <c r="CHR38" s="410"/>
      <c r="CHS38" s="410"/>
      <c r="CHT38" s="410"/>
      <c r="CHU38" s="410"/>
      <c r="CHV38" s="410"/>
      <c r="CHW38" s="410"/>
      <c r="CHX38" s="410"/>
      <c r="CHY38" s="410"/>
      <c r="CHZ38" s="410"/>
      <c r="CIA38" s="410"/>
      <c r="CIB38" s="410"/>
      <c r="CIC38" s="410"/>
      <c r="CID38" s="410"/>
      <c r="CIE38" s="410"/>
      <c r="CIF38" s="410"/>
      <c r="CIG38" s="410"/>
      <c r="CIH38" s="410"/>
      <c r="CII38" s="410"/>
      <c r="CIJ38" s="410"/>
      <c r="CIK38" s="410"/>
      <c r="CIL38" s="410"/>
      <c r="CIM38" s="410"/>
      <c r="CIN38" s="410"/>
      <c r="CIO38" s="410"/>
      <c r="CIP38" s="410"/>
      <c r="CIQ38" s="410"/>
      <c r="CIR38" s="410"/>
      <c r="CIS38" s="410"/>
      <c r="CIT38" s="410"/>
      <c r="CIU38" s="410"/>
      <c r="CIV38" s="410"/>
      <c r="CIW38" s="410"/>
      <c r="CIX38" s="410"/>
      <c r="CIY38" s="410"/>
      <c r="CIZ38" s="410"/>
      <c r="CJA38" s="410"/>
      <c r="CJB38" s="410"/>
      <c r="CJC38" s="410"/>
      <c r="CJD38" s="410"/>
      <c r="CJE38" s="410"/>
      <c r="CJF38" s="410"/>
      <c r="CJG38" s="410"/>
      <c r="CJH38" s="410"/>
      <c r="CJI38" s="410"/>
      <c r="CJJ38" s="410"/>
      <c r="CJK38" s="410"/>
      <c r="CJL38" s="410"/>
      <c r="CJM38" s="410"/>
      <c r="CJN38" s="410"/>
      <c r="CJO38" s="410"/>
      <c r="CJP38" s="410"/>
      <c r="CJQ38" s="410"/>
      <c r="CJR38" s="410"/>
      <c r="CJS38" s="410"/>
      <c r="CJT38" s="410"/>
      <c r="CJU38" s="410"/>
      <c r="CJV38" s="410"/>
      <c r="CJW38" s="410"/>
      <c r="CJX38" s="410"/>
      <c r="CJY38" s="410"/>
      <c r="CJZ38" s="410"/>
      <c r="CKA38" s="410"/>
      <c r="CKB38" s="410"/>
      <c r="CKC38" s="410"/>
      <c r="CKD38" s="410"/>
      <c r="CKE38" s="410"/>
      <c r="CKF38" s="410"/>
      <c r="CKG38" s="410"/>
      <c r="CKH38" s="410"/>
      <c r="CKI38" s="410"/>
      <c r="CKJ38" s="410"/>
      <c r="CKK38" s="410"/>
      <c r="CKL38" s="410"/>
      <c r="CKM38" s="410"/>
      <c r="CKN38" s="410"/>
      <c r="CKO38" s="410"/>
      <c r="CKP38" s="410"/>
      <c r="CKQ38" s="410"/>
      <c r="CKR38" s="410"/>
      <c r="CKS38" s="410"/>
      <c r="CKT38" s="410"/>
      <c r="CKU38" s="410"/>
      <c r="CKV38" s="410"/>
      <c r="CKW38" s="410"/>
      <c r="CKX38" s="410"/>
      <c r="CKY38" s="410"/>
      <c r="CKZ38" s="410"/>
      <c r="CLA38" s="410"/>
      <c r="CLB38" s="410"/>
      <c r="CLC38" s="410"/>
      <c r="CLD38" s="410"/>
      <c r="CLE38" s="410"/>
      <c r="CLF38" s="410"/>
      <c r="CLG38" s="410"/>
      <c r="CLH38" s="410"/>
      <c r="CLI38" s="410"/>
      <c r="CLJ38" s="410"/>
      <c r="CLK38" s="410"/>
      <c r="CLL38" s="410"/>
      <c r="CLM38" s="410"/>
      <c r="CLN38" s="410"/>
      <c r="CLO38" s="410"/>
      <c r="CLP38" s="410"/>
      <c r="CLQ38" s="410"/>
      <c r="CLR38" s="410"/>
      <c r="CLS38" s="410"/>
      <c r="CLT38" s="410"/>
      <c r="CLU38" s="410"/>
      <c r="CLV38" s="410"/>
      <c r="CLW38" s="410"/>
      <c r="CLX38" s="410"/>
      <c r="CLY38" s="410"/>
      <c r="CLZ38" s="410"/>
      <c r="CMA38" s="410"/>
      <c r="CMB38" s="410"/>
      <c r="CMC38" s="410"/>
      <c r="CMD38" s="410"/>
      <c r="CME38" s="410"/>
      <c r="CMF38" s="410"/>
      <c r="CMG38" s="410"/>
      <c r="CMH38" s="410"/>
      <c r="CMI38" s="410"/>
      <c r="CMJ38" s="410"/>
      <c r="CMK38" s="410"/>
      <c r="CML38" s="410"/>
      <c r="CMM38" s="410"/>
      <c r="CMN38" s="410"/>
      <c r="CMO38" s="410"/>
      <c r="CMP38" s="410"/>
      <c r="CMQ38" s="410"/>
      <c r="CMR38" s="410"/>
      <c r="CMS38" s="410"/>
      <c r="CMT38" s="410"/>
      <c r="CMU38" s="410"/>
      <c r="CMV38" s="410"/>
      <c r="CMW38" s="410"/>
      <c r="CMX38" s="410"/>
      <c r="CMY38" s="410"/>
      <c r="CMZ38" s="410"/>
      <c r="CNA38" s="410"/>
      <c r="CNB38" s="410"/>
      <c r="CNC38" s="410"/>
      <c r="CND38" s="410"/>
      <c r="CNE38" s="410"/>
      <c r="CNF38" s="410"/>
      <c r="CNG38" s="410"/>
      <c r="CNH38" s="410"/>
      <c r="CNI38" s="410"/>
      <c r="CNJ38" s="410"/>
      <c r="CNK38" s="410"/>
      <c r="CNL38" s="410"/>
      <c r="CNM38" s="410"/>
      <c r="CNN38" s="410"/>
      <c r="CNO38" s="410"/>
      <c r="CNP38" s="410"/>
      <c r="CNQ38" s="410"/>
      <c r="CNR38" s="410"/>
      <c r="CNS38" s="410"/>
      <c r="CNT38" s="410"/>
      <c r="CNU38" s="410"/>
      <c r="CNV38" s="410"/>
      <c r="CNW38" s="410"/>
      <c r="CNX38" s="410"/>
      <c r="CNY38" s="410"/>
      <c r="CNZ38" s="410"/>
      <c r="COA38" s="410"/>
      <c r="COB38" s="410"/>
      <c r="COC38" s="410"/>
      <c r="COD38" s="410"/>
      <c r="COE38" s="410"/>
      <c r="COF38" s="410"/>
      <c r="COG38" s="410"/>
      <c r="COH38" s="410"/>
      <c r="COI38" s="410"/>
      <c r="COJ38" s="410"/>
      <c r="COK38" s="410"/>
      <c r="COL38" s="410"/>
      <c r="COM38" s="410"/>
      <c r="CON38" s="410"/>
      <c r="COO38" s="410"/>
      <c r="COP38" s="410"/>
      <c r="COQ38" s="410"/>
      <c r="COR38" s="410"/>
      <c r="COS38" s="410"/>
      <c r="COT38" s="410"/>
      <c r="COU38" s="410"/>
      <c r="COV38" s="410"/>
      <c r="COW38" s="410"/>
      <c r="COX38" s="410"/>
      <c r="COY38" s="410"/>
      <c r="COZ38" s="410"/>
      <c r="CPA38" s="410"/>
      <c r="CPB38" s="410"/>
      <c r="CPC38" s="410"/>
      <c r="CPD38" s="410"/>
      <c r="CPE38" s="410"/>
      <c r="CPF38" s="410"/>
      <c r="CPG38" s="410"/>
      <c r="CPH38" s="410"/>
      <c r="CPI38" s="410"/>
      <c r="CPJ38" s="410"/>
      <c r="CPK38" s="410"/>
      <c r="CPL38" s="410"/>
      <c r="CPM38" s="410"/>
      <c r="CPN38" s="410"/>
      <c r="CPO38" s="410"/>
      <c r="CPP38" s="410"/>
      <c r="CPQ38" s="410"/>
      <c r="CPR38" s="410"/>
      <c r="CPS38" s="410"/>
      <c r="CPT38" s="410"/>
      <c r="CPU38" s="410"/>
      <c r="CPV38" s="410"/>
      <c r="CPW38" s="410"/>
      <c r="CPX38" s="410"/>
      <c r="CPY38" s="410"/>
      <c r="CPZ38" s="410"/>
      <c r="CQA38" s="410"/>
      <c r="CQB38" s="410"/>
      <c r="CQC38" s="410"/>
      <c r="CQD38" s="410"/>
      <c r="CQE38" s="410"/>
      <c r="CQF38" s="410"/>
      <c r="CQG38" s="410"/>
      <c r="CQH38" s="410"/>
      <c r="CQI38" s="410"/>
      <c r="CQJ38" s="410"/>
      <c r="CQK38" s="410"/>
      <c r="CQL38" s="410"/>
      <c r="CQM38" s="410"/>
      <c r="CQN38" s="410"/>
      <c r="CQO38" s="410"/>
      <c r="CQP38" s="410"/>
      <c r="CQQ38" s="410"/>
      <c r="CQR38" s="410"/>
      <c r="CQS38" s="410"/>
      <c r="CQT38" s="410"/>
      <c r="CQU38" s="410"/>
      <c r="CQV38" s="410"/>
      <c r="CQW38" s="410"/>
      <c r="CQX38" s="410"/>
      <c r="CQY38" s="410"/>
      <c r="CQZ38" s="410"/>
      <c r="CRA38" s="410"/>
      <c r="CRB38" s="410"/>
      <c r="CRC38" s="410"/>
      <c r="CRD38" s="410"/>
      <c r="CRE38" s="410"/>
      <c r="CRF38" s="410"/>
      <c r="CRG38" s="410"/>
      <c r="CRH38" s="410"/>
      <c r="CRI38" s="410"/>
      <c r="CRJ38" s="410"/>
      <c r="CRK38" s="410"/>
      <c r="CRL38" s="410"/>
      <c r="CRM38" s="410"/>
      <c r="CRN38" s="410"/>
      <c r="CRO38" s="410"/>
      <c r="CRP38" s="410"/>
      <c r="CRQ38" s="410"/>
      <c r="CRR38" s="410"/>
      <c r="CRS38" s="410"/>
      <c r="CRT38" s="410"/>
      <c r="CRU38" s="410"/>
      <c r="CRV38" s="410"/>
      <c r="CRW38" s="410"/>
      <c r="CRX38" s="410"/>
      <c r="CRY38" s="410"/>
      <c r="CRZ38" s="410"/>
      <c r="CSA38" s="410"/>
      <c r="CSB38" s="410"/>
      <c r="CSC38" s="410"/>
      <c r="CSD38" s="410"/>
      <c r="CSE38" s="410"/>
      <c r="CSF38" s="410"/>
      <c r="CSG38" s="410"/>
      <c r="CSH38" s="410"/>
      <c r="CSI38" s="410"/>
      <c r="CSJ38" s="410"/>
      <c r="CSK38" s="410"/>
      <c r="CSL38" s="410"/>
      <c r="CSM38" s="410"/>
      <c r="CSN38" s="410"/>
      <c r="CSO38" s="410"/>
      <c r="CSP38" s="410"/>
      <c r="CSQ38" s="410"/>
      <c r="CSR38" s="410"/>
      <c r="CSS38" s="410"/>
      <c r="CST38" s="410"/>
      <c r="CSU38" s="410"/>
      <c r="CSV38" s="410"/>
      <c r="CSW38" s="410"/>
      <c r="CSX38" s="410"/>
      <c r="CSY38" s="410"/>
      <c r="CSZ38" s="410"/>
      <c r="CTA38" s="410"/>
      <c r="CTB38" s="410"/>
      <c r="CTC38" s="410"/>
      <c r="CTD38" s="410"/>
      <c r="CTE38" s="410"/>
      <c r="CTF38" s="410"/>
      <c r="CTG38" s="410"/>
      <c r="CTH38" s="410"/>
      <c r="CTI38" s="410"/>
      <c r="CTJ38" s="410"/>
      <c r="CTK38" s="410"/>
      <c r="CTL38" s="410"/>
      <c r="CTM38" s="410"/>
      <c r="CTN38" s="410"/>
      <c r="CTO38" s="410"/>
      <c r="CTP38" s="410"/>
      <c r="CTQ38" s="410"/>
      <c r="CTR38" s="410"/>
      <c r="CTS38" s="410"/>
      <c r="CTT38" s="410"/>
      <c r="CTU38" s="410"/>
      <c r="CTV38" s="410"/>
      <c r="CTW38" s="410"/>
      <c r="CTX38" s="410"/>
      <c r="CTY38" s="410"/>
      <c r="CTZ38" s="410"/>
      <c r="CUA38" s="410"/>
      <c r="CUB38" s="410"/>
      <c r="CUC38" s="410"/>
      <c r="CUD38" s="410"/>
      <c r="CUE38" s="410"/>
      <c r="CUF38" s="410"/>
      <c r="CUG38" s="410"/>
      <c r="CUH38" s="410"/>
      <c r="CUI38" s="410"/>
      <c r="CUJ38" s="410"/>
      <c r="CUK38" s="410"/>
      <c r="CUL38" s="410"/>
      <c r="CUM38" s="410"/>
      <c r="CUN38" s="410"/>
      <c r="CUO38" s="410"/>
      <c r="CUP38" s="410"/>
      <c r="CUQ38" s="410"/>
      <c r="CUR38" s="410"/>
      <c r="CUS38" s="410"/>
      <c r="CUT38" s="410"/>
      <c r="CUU38" s="410"/>
      <c r="CUV38" s="410"/>
      <c r="CUW38" s="410"/>
      <c r="CUX38" s="410"/>
      <c r="CUY38" s="410"/>
      <c r="CUZ38" s="410"/>
      <c r="CVA38" s="410"/>
      <c r="CVB38" s="410"/>
      <c r="CVC38" s="410"/>
      <c r="CVD38" s="410"/>
      <c r="CVE38" s="410"/>
      <c r="CVF38" s="410"/>
      <c r="CVG38" s="410"/>
      <c r="CVH38" s="410"/>
      <c r="CVI38" s="410"/>
      <c r="CVJ38" s="410"/>
      <c r="CVK38" s="410"/>
      <c r="CVL38" s="410"/>
      <c r="CVM38" s="410"/>
      <c r="CVN38" s="410"/>
      <c r="CVO38" s="410"/>
      <c r="CVP38" s="410"/>
      <c r="CVQ38" s="410"/>
      <c r="CVR38" s="410"/>
      <c r="CVS38" s="410"/>
      <c r="CVT38" s="410"/>
      <c r="CVU38" s="410"/>
      <c r="CVV38" s="410"/>
      <c r="CVW38" s="410"/>
      <c r="CVX38" s="410"/>
      <c r="CVY38" s="410"/>
      <c r="CVZ38" s="410"/>
      <c r="CWA38" s="410"/>
      <c r="CWB38" s="410"/>
      <c r="CWC38" s="410"/>
      <c r="CWD38" s="410"/>
      <c r="CWE38" s="410"/>
      <c r="CWF38" s="410"/>
      <c r="CWG38" s="410"/>
      <c r="CWH38" s="410"/>
      <c r="CWI38" s="410"/>
      <c r="CWJ38" s="410"/>
      <c r="CWK38" s="410"/>
      <c r="CWL38" s="410"/>
      <c r="CWM38" s="410"/>
      <c r="CWN38" s="410"/>
      <c r="CWO38" s="410"/>
      <c r="CWP38" s="410"/>
      <c r="CWQ38" s="410"/>
      <c r="CWR38" s="410"/>
      <c r="CWS38" s="410"/>
      <c r="CWT38" s="410"/>
      <c r="CWU38" s="410"/>
      <c r="CWV38" s="410"/>
      <c r="CWW38" s="410"/>
      <c r="CWX38" s="410"/>
      <c r="CWY38" s="410"/>
      <c r="CWZ38" s="410"/>
      <c r="CXA38" s="410"/>
      <c r="CXB38" s="410"/>
      <c r="CXC38" s="410"/>
      <c r="CXD38" s="410"/>
      <c r="CXE38" s="410"/>
      <c r="CXF38" s="410"/>
      <c r="CXG38" s="410"/>
      <c r="CXH38" s="410"/>
      <c r="CXI38" s="410"/>
      <c r="CXJ38" s="410"/>
      <c r="CXK38" s="410"/>
      <c r="CXL38" s="410"/>
      <c r="CXM38" s="410"/>
      <c r="CXN38" s="410"/>
      <c r="CXO38" s="410"/>
      <c r="CXP38" s="410"/>
      <c r="CXQ38" s="410"/>
      <c r="CXR38" s="410"/>
      <c r="CXS38" s="410"/>
      <c r="CXT38" s="410"/>
      <c r="CXU38" s="410"/>
      <c r="CXV38" s="410"/>
      <c r="CXW38" s="410"/>
      <c r="CXX38" s="410"/>
      <c r="CXY38" s="410"/>
      <c r="CXZ38" s="410"/>
      <c r="CYA38" s="410"/>
      <c r="CYB38" s="410"/>
      <c r="CYC38" s="410"/>
      <c r="CYD38" s="410"/>
      <c r="CYE38" s="410"/>
      <c r="CYF38" s="410"/>
      <c r="CYG38" s="410"/>
      <c r="CYH38" s="410"/>
      <c r="CYI38" s="410"/>
      <c r="CYJ38" s="410"/>
      <c r="CYK38" s="410"/>
      <c r="CYL38" s="410"/>
      <c r="CYM38" s="410"/>
      <c r="CYN38" s="410"/>
      <c r="CYO38" s="410"/>
      <c r="CYP38" s="410"/>
      <c r="CYQ38" s="410"/>
      <c r="CYR38" s="410"/>
      <c r="CYS38" s="410"/>
      <c r="CYT38" s="410"/>
      <c r="CYU38" s="410"/>
      <c r="CYV38" s="410"/>
      <c r="CYW38" s="410"/>
      <c r="CYX38" s="410"/>
      <c r="CYY38" s="410"/>
      <c r="CYZ38" s="410"/>
      <c r="CZA38" s="410"/>
      <c r="CZB38" s="410"/>
      <c r="CZC38" s="410"/>
      <c r="CZD38" s="410"/>
      <c r="CZE38" s="410"/>
      <c r="CZF38" s="410"/>
      <c r="CZG38" s="410"/>
      <c r="CZH38" s="410"/>
      <c r="CZI38" s="410"/>
      <c r="CZJ38" s="410"/>
      <c r="CZK38" s="410"/>
      <c r="CZL38" s="410"/>
      <c r="CZM38" s="410"/>
      <c r="CZN38" s="410"/>
      <c r="CZO38" s="410"/>
      <c r="CZP38" s="410"/>
      <c r="CZQ38" s="410"/>
      <c r="CZR38" s="410"/>
      <c r="CZS38" s="410"/>
      <c r="CZT38" s="410"/>
      <c r="CZU38" s="410"/>
      <c r="CZV38" s="410"/>
      <c r="CZW38" s="410"/>
      <c r="CZX38" s="410"/>
      <c r="CZY38" s="410"/>
      <c r="CZZ38" s="410"/>
      <c r="DAA38" s="410"/>
      <c r="DAB38" s="410"/>
      <c r="DAC38" s="410"/>
      <c r="DAD38" s="410"/>
      <c r="DAE38" s="410"/>
      <c r="DAF38" s="410"/>
      <c r="DAG38" s="410"/>
      <c r="DAH38" s="410"/>
      <c r="DAI38" s="410"/>
      <c r="DAJ38" s="410"/>
      <c r="DAK38" s="410"/>
      <c r="DAL38" s="410"/>
      <c r="DAM38" s="410"/>
      <c r="DAN38" s="410"/>
      <c r="DAO38" s="410"/>
      <c r="DAP38" s="410"/>
      <c r="DAQ38" s="410"/>
      <c r="DAR38" s="410"/>
      <c r="DAS38" s="410"/>
      <c r="DAT38" s="410"/>
      <c r="DAU38" s="410"/>
      <c r="DAV38" s="410"/>
      <c r="DAW38" s="410"/>
      <c r="DAX38" s="410"/>
      <c r="DAY38" s="410"/>
      <c r="DAZ38" s="410"/>
      <c r="DBA38" s="410"/>
      <c r="DBB38" s="410"/>
      <c r="DBC38" s="410"/>
      <c r="DBD38" s="410"/>
      <c r="DBE38" s="410"/>
      <c r="DBF38" s="410"/>
      <c r="DBG38" s="410"/>
      <c r="DBH38" s="410"/>
      <c r="DBI38" s="410"/>
      <c r="DBJ38" s="410"/>
      <c r="DBK38" s="410"/>
      <c r="DBL38" s="410"/>
      <c r="DBM38" s="410"/>
      <c r="DBN38" s="410"/>
      <c r="DBO38" s="410"/>
      <c r="DBP38" s="410"/>
      <c r="DBQ38" s="410"/>
      <c r="DBR38" s="410"/>
      <c r="DBS38" s="410"/>
      <c r="DBT38" s="410"/>
      <c r="DBU38" s="410"/>
      <c r="DBV38" s="410"/>
      <c r="DBW38" s="410"/>
      <c r="DBX38" s="410"/>
      <c r="DBY38" s="410"/>
      <c r="DBZ38" s="410"/>
      <c r="DCA38" s="410"/>
      <c r="DCB38" s="410"/>
      <c r="DCC38" s="410"/>
      <c r="DCD38" s="410"/>
      <c r="DCE38" s="410"/>
      <c r="DCF38" s="410"/>
      <c r="DCG38" s="410"/>
      <c r="DCH38" s="410"/>
      <c r="DCI38" s="410"/>
      <c r="DCJ38" s="410"/>
      <c r="DCK38" s="410"/>
      <c r="DCL38" s="410"/>
      <c r="DCM38" s="410"/>
      <c r="DCN38" s="410"/>
      <c r="DCO38" s="410"/>
      <c r="DCP38" s="410"/>
      <c r="DCQ38" s="410"/>
      <c r="DCR38" s="410"/>
      <c r="DCS38" s="410"/>
      <c r="DCT38" s="410"/>
      <c r="DCU38" s="410"/>
      <c r="DCV38" s="410"/>
      <c r="DCW38" s="410"/>
      <c r="DCX38" s="410"/>
      <c r="DCY38" s="410"/>
      <c r="DCZ38" s="410"/>
      <c r="DDA38" s="410"/>
      <c r="DDB38" s="410"/>
      <c r="DDC38" s="410"/>
      <c r="DDD38" s="410"/>
      <c r="DDE38" s="410"/>
      <c r="DDF38" s="410"/>
      <c r="DDG38" s="410"/>
      <c r="DDH38" s="410"/>
      <c r="DDI38" s="410"/>
      <c r="DDJ38" s="410"/>
      <c r="DDK38" s="410"/>
      <c r="DDL38" s="410"/>
      <c r="DDM38" s="410"/>
      <c r="DDN38" s="410"/>
      <c r="DDO38" s="410"/>
      <c r="DDP38" s="410"/>
      <c r="DDQ38" s="410"/>
      <c r="DDR38" s="410"/>
      <c r="DDS38" s="410"/>
      <c r="DDT38" s="410"/>
      <c r="DDU38" s="410"/>
      <c r="DDV38" s="410"/>
      <c r="DDW38" s="410"/>
      <c r="DDX38" s="410"/>
      <c r="DDY38" s="410"/>
      <c r="DDZ38" s="410"/>
      <c r="DEA38" s="410"/>
      <c r="DEB38" s="410"/>
      <c r="DEC38" s="410"/>
      <c r="DED38" s="410"/>
      <c r="DEE38" s="410"/>
      <c r="DEF38" s="410"/>
      <c r="DEG38" s="410"/>
      <c r="DEH38" s="410"/>
      <c r="DEI38" s="410"/>
      <c r="DEJ38" s="410"/>
      <c r="DEK38" s="410"/>
      <c r="DEL38" s="410"/>
      <c r="DEM38" s="410"/>
      <c r="DEN38" s="410"/>
      <c r="DEO38" s="410"/>
      <c r="DEP38" s="410"/>
      <c r="DEQ38" s="410"/>
      <c r="DER38" s="410"/>
      <c r="DES38" s="410"/>
      <c r="DET38" s="410"/>
      <c r="DEU38" s="410"/>
      <c r="DEV38" s="410"/>
      <c r="DEW38" s="410"/>
      <c r="DEX38" s="410"/>
      <c r="DEY38" s="410"/>
      <c r="DEZ38" s="410"/>
      <c r="DFA38" s="410"/>
      <c r="DFB38" s="410"/>
      <c r="DFC38" s="410"/>
      <c r="DFD38" s="410"/>
      <c r="DFE38" s="410"/>
      <c r="DFF38" s="410"/>
      <c r="DFG38" s="410"/>
      <c r="DFH38" s="410"/>
      <c r="DFI38" s="410"/>
      <c r="DFJ38" s="410"/>
      <c r="DFK38" s="410"/>
      <c r="DFL38" s="410"/>
      <c r="DFM38" s="410"/>
      <c r="DFN38" s="410"/>
      <c r="DFO38" s="410"/>
      <c r="DFP38" s="410"/>
      <c r="DFQ38" s="410"/>
      <c r="DFR38" s="410"/>
      <c r="DFS38" s="410"/>
      <c r="DFT38" s="410"/>
      <c r="DFU38" s="410"/>
      <c r="DFV38" s="410"/>
      <c r="DFW38" s="410"/>
      <c r="DFX38" s="410"/>
      <c r="DFY38" s="410"/>
      <c r="DFZ38" s="410"/>
      <c r="DGA38" s="410"/>
      <c r="DGB38" s="410"/>
      <c r="DGC38" s="410"/>
      <c r="DGD38" s="410"/>
      <c r="DGE38" s="410"/>
      <c r="DGF38" s="410"/>
      <c r="DGG38" s="410"/>
      <c r="DGH38" s="410"/>
      <c r="DGI38" s="410"/>
      <c r="DGJ38" s="410"/>
      <c r="DGK38" s="410"/>
      <c r="DGL38" s="410"/>
      <c r="DGM38" s="410"/>
      <c r="DGN38" s="410"/>
      <c r="DGO38" s="410"/>
      <c r="DGP38" s="410"/>
      <c r="DGQ38" s="410"/>
      <c r="DGR38" s="410"/>
      <c r="DGS38" s="410"/>
      <c r="DGT38" s="410"/>
      <c r="DGU38" s="410"/>
      <c r="DGV38" s="410"/>
      <c r="DGW38" s="410"/>
      <c r="DGX38" s="410"/>
      <c r="DGY38" s="410"/>
      <c r="DGZ38" s="410"/>
      <c r="DHA38" s="410"/>
      <c r="DHB38" s="410"/>
      <c r="DHC38" s="410"/>
      <c r="DHD38" s="410"/>
      <c r="DHE38" s="410"/>
      <c r="DHF38" s="410"/>
      <c r="DHG38" s="410"/>
      <c r="DHH38" s="410"/>
      <c r="DHI38" s="410"/>
      <c r="DHJ38" s="410"/>
      <c r="DHK38" s="410"/>
      <c r="DHL38" s="410"/>
      <c r="DHM38" s="410"/>
      <c r="DHN38" s="410"/>
      <c r="DHO38" s="410"/>
      <c r="DHP38" s="410"/>
      <c r="DHQ38" s="410"/>
      <c r="DHR38" s="410"/>
      <c r="DHS38" s="410"/>
      <c r="DHT38" s="410"/>
      <c r="DHU38" s="410"/>
      <c r="DHV38" s="410"/>
      <c r="DHW38" s="410"/>
      <c r="DHX38" s="410"/>
      <c r="DHY38" s="410"/>
      <c r="DHZ38" s="410"/>
      <c r="DIA38" s="410"/>
      <c r="DIB38" s="410"/>
      <c r="DIC38" s="410"/>
      <c r="DID38" s="410"/>
      <c r="DIE38" s="410"/>
      <c r="DIF38" s="410"/>
      <c r="DIG38" s="410"/>
      <c r="DIH38" s="410"/>
      <c r="DII38" s="410"/>
      <c r="DIJ38" s="410"/>
      <c r="DIK38" s="410"/>
      <c r="DIL38" s="410"/>
      <c r="DIM38" s="410"/>
      <c r="DIN38" s="410"/>
      <c r="DIO38" s="410"/>
      <c r="DIP38" s="410"/>
      <c r="DIQ38" s="410"/>
      <c r="DIR38" s="410"/>
      <c r="DIS38" s="410"/>
      <c r="DIT38" s="410"/>
      <c r="DIU38" s="410"/>
      <c r="DIV38" s="410"/>
      <c r="DIW38" s="410"/>
      <c r="DIX38" s="410"/>
      <c r="DIY38" s="410"/>
      <c r="DIZ38" s="410"/>
      <c r="DJA38" s="410"/>
      <c r="DJB38" s="410"/>
      <c r="DJC38" s="410"/>
      <c r="DJD38" s="410"/>
      <c r="DJE38" s="410"/>
      <c r="DJF38" s="410"/>
      <c r="DJG38" s="410"/>
      <c r="DJH38" s="410"/>
      <c r="DJI38" s="410"/>
      <c r="DJJ38" s="410"/>
      <c r="DJK38" s="410"/>
      <c r="DJL38" s="410"/>
      <c r="DJM38" s="410"/>
      <c r="DJN38" s="410"/>
      <c r="DJO38" s="410"/>
      <c r="DJP38" s="410"/>
      <c r="DJQ38" s="410"/>
      <c r="DJR38" s="410"/>
      <c r="DJS38" s="410"/>
      <c r="DJT38" s="410"/>
      <c r="DJU38" s="410"/>
      <c r="DJV38" s="410"/>
      <c r="DJW38" s="410"/>
      <c r="DJX38" s="410"/>
      <c r="DJY38" s="410"/>
      <c r="DJZ38" s="410"/>
      <c r="DKA38" s="410"/>
      <c r="DKB38" s="410"/>
      <c r="DKC38" s="410"/>
      <c r="DKD38" s="410"/>
      <c r="DKE38" s="410"/>
      <c r="DKF38" s="410"/>
      <c r="DKG38" s="410"/>
      <c r="DKH38" s="410"/>
      <c r="DKI38" s="410"/>
      <c r="DKJ38" s="410"/>
      <c r="DKK38" s="410"/>
      <c r="DKL38" s="410"/>
      <c r="DKM38" s="410"/>
      <c r="DKN38" s="410"/>
      <c r="DKO38" s="410"/>
      <c r="DKP38" s="410"/>
      <c r="DKQ38" s="410"/>
      <c r="DKR38" s="410"/>
      <c r="DKS38" s="410"/>
      <c r="DKT38" s="410"/>
      <c r="DKU38" s="410"/>
      <c r="DKV38" s="410"/>
      <c r="DKW38" s="410"/>
      <c r="DKX38" s="410"/>
      <c r="DKY38" s="410"/>
      <c r="DKZ38" s="410"/>
      <c r="DLA38" s="410"/>
      <c r="DLB38" s="410"/>
      <c r="DLC38" s="410"/>
      <c r="DLD38" s="410"/>
      <c r="DLE38" s="410"/>
      <c r="DLF38" s="410"/>
      <c r="DLG38" s="410"/>
      <c r="DLH38" s="410"/>
      <c r="DLI38" s="410"/>
      <c r="DLJ38" s="410"/>
      <c r="DLK38" s="410"/>
      <c r="DLL38" s="410"/>
      <c r="DLM38" s="410"/>
      <c r="DLN38" s="410"/>
      <c r="DLO38" s="410"/>
      <c r="DLP38" s="410"/>
      <c r="DLQ38" s="410"/>
      <c r="DLR38" s="410"/>
      <c r="DLS38" s="410"/>
      <c r="DLT38" s="410"/>
      <c r="DLU38" s="410"/>
      <c r="DLV38" s="410"/>
      <c r="DLW38" s="410"/>
      <c r="DLX38" s="410"/>
      <c r="DLY38" s="410"/>
      <c r="DLZ38" s="410"/>
      <c r="DMA38" s="410"/>
      <c r="DMB38" s="410"/>
      <c r="DMC38" s="410"/>
      <c r="DMD38" s="410"/>
      <c r="DME38" s="410"/>
      <c r="DMF38" s="410"/>
      <c r="DMG38" s="410"/>
      <c r="DMH38" s="410"/>
      <c r="DMI38" s="410"/>
      <c r="DMJ38" s="410"/>
      <c r="DMK38" s="410"/>
      <c r="DML38" s="410"/>
      <c r="DMM38" s="410"/>
      <c r="DMN38" s="410"/>
      <c r="DMO38" s="410"/>
      <c r="DMP38" s="410"/>
      <c r="DMQ38" s="410"/>
      <c r="DMR38" s="410"/>
      <c r="DMS38" s="410"/>
      <c r="DMT38" s="410"/>
      <c r="DMU38" s="410"/>
      <c r="DMV38" s="410"/>
      <c r="DMW38" s="410"/>
      <c r="DMX38" s="410"/>
      <c r="DMY38" s="410"/>
      <c r="DMZ38" s="410"/>
      <c r="DNA38" s="410"/>
      <c r="DNB38" s="410"/>
      <c r="DNC38" s="410"/>
      <c r="DND38" s="410"/>
      <c r="DNE38" s="410"/>
      <c r="DNF38" s="410"/>
      <c r="DNG38" s="410"/>
      <c r="DNH38" s="410"/>
      <c r="DNI38" s="410"/>
      <c r="DNJ38" s="410"/>
      <c r="DNK38" s="410"/>
      <c r="DNL38" s="410"/>
      <c r="DNM38" s="410"/>
      <c r="DNN38" s="410"/>
      <c r="DNO38" s="410"/>
      <c r="DNP38" s="410"/>
      <c r="DNQ38" s="410"/>
      <c r="DNR38" s="410"/>
      <c r="DNS38" s="410"/>
      <c r="DNT38" s="410"/>
      <c r="DNU38" s="410"/>
      <c r="DNV38" s="410"/>
      <c r="DNW38" s="410"/>
      <c r="DNX38" s="410"/>
      <c r="DNY38" s="410"/>
      <c r="DNZ38" s="410"/>
      <c r="DOA38" s="410"/>
      <c r="DOB38" s="410"/>
      <c r="DOC38" s="410"/>
      <c r="DOD38" s="410"/>
      <c r="DOE38" s="410"/>
      <c r="DOF38" s="410"/>
      <c r="DOG38" s="410"/>
      <c r="DOH38" s="410"/>
      <c r="DOI38" s="410"/>
      <c r="DOJ38" s="410"/>
      <c r="DOK38" s="410"/>
      <c r="DOL38" s="410"/>
      <c r="DOM38" s="410"/>
      <c r="DON38" s="410"/>
      <c r="DOO38" s="410"/>
      <c r="DOP38" s="410"/>
      <c r="DOQ38" s="410"/>
      <c r="DOR38" s="410"/>
      <c r="DOS38" s="410"/>
      <c r="DOT38" s="410"/>
      <c r="DOU38" s="410"/>
      <c r="DOV38" s="410"/>
      <c r="DOW38" s="410"/>
      <c r="DOX38" s="410"/>
      <c r="DOY38" s="410"/>
      <c r="DOZ38" s="410"/>
      <c r="DPA38" s="410"/>
      <c r="DPB38" s="410"/>
      <c r="DPC38" s="410"/>
      <c r="DPD38" s="410"/>
      <c r="DPE38" s="410"/>
      <c r="DPF38" s="410"/>
      <c r="DPG38" s="410"/>
      <c r="DPH38" s="410"/>
      <c r="DPI38" s="410"/>
      <c r="DPJ38" s="410"/>
      <c r="DPK38" s="410"/>
      <c r="DPL38" s="410"/>
      <c r="DPM38" s="410"/>
      <c r="DPN38" s="410"/>
      <c r="DPO38" s="410"/>
      <c r="DPP38" s="410"/>
      <c r="DPQ38" s="410"/>
      <c r="DPR38" s="410"/>
      <c r="DPS38" s="410"/>
      <c r="DPT38" s="410"/>
      <c r="DPU38" s="410"/>
      <c r="DPV38" s="410"/>
      <c r="DPW38" s="410"/>
      <c r="DPX38" s="410"/>
      <c r="DPY38" s="410"/>
      <c r="DPZ38" s="410"/>
      <c r="DQA38" s="410"/>
      <c r="DQB38" s="410"/>
      <c r="DQC38" s="410"/>
      <c r="DQD38" s="410"/>
      <c r="DQE38" s="410"/>
      <c r="DQF38" s="410"/>
      <c r="DQG38" s="410"/>
      <c r="DQH38" s="410"/>
      <c r="DQI38" s="410"/>
      <c r="DQJ38" s="410"/>
      <c r="DQK38" s="410"/>
      <c r="DQL38" s="410"/>
      <c r="DQM38" s="410"/>
      <c r="DQN38" s="410"/>
      <c r="DQO38" s="410"/>
      <c r="DQP38" s="410"/>
      <c r="DQQ38" s="410"/>
      <c r="DQR38" s="410"/>
      <c r="DQS38" s="410"/>
      <c r="DQT38" s="410"/>
      <c r="DQU38" s="410"/>
      <c r="DQV38" s="410"/>
      <c r="DQW38" s="410"/>
      <c r="DQX38" s="410"/>
      <c r="DQY38" s="410"/>
      <c r="DQZ38" s="410"/>
      <c r="DRA38" s="410"/>
      <c r="DRB38" s="410"/>
      <c r="DRC38" s="410"/>
      <c r="DRD38" s="410"/>
      <c r="DRE38" s="410"/>
      <c r="DRF38" s="410"/>
      <c r="DRG38" s="410"/>
      <c r="DRH38" s="410"/>
      <c r="DRI38" s="410"/>
      <c r="DRJ38" s="410"/>
      <c r="DRK38" s="410"/>
      <c r="DRL38" s="410"/>
      <c r="DRM38" s="410"/>
      <c r="DRN38" s="410"/>
      <c r="DRO38" s="410"/>
      <c r="DRP38" s="410"/>
      <c r="DRQ38" s="410"/>
      <c r="DRR38" s="410"/>
      <c r="DRS38" s="410"/>
      <c r="DRT38" s="410"/>
      <c r="DRU38" s="410"/>
      <c r="DRV38" s="410"/>
      <c r="DRW38" s="410"/>
      <c r="DRX38" s="410"/>
      <c r="DRY38" s="410"/>
      <c r="DRZ38" s="410"/>
      <c r="DSA38" s="410"/>
      <c r="DSB38" s="410"/>
      <c r="DSC38" s="410"/>
      <c r="DSD38" s="410"/>
      <c r="DSE38" s="410"/>
      <c r="DSF38" s="410"/>
      <c r="DSG38" s="410"/>
      <c r="DSH38" s="410"/>
      <c r="DSI38" s="410"/>
      <c r="DSJ38" s="410"/>
      <c r="DSK38" s="410"/>
      <c r="DSL38" s="410"/>
      <c r="DSM38" s="410"/>
      <c r="DSN38" s="410"/>
      <c r="DSO38" s="410"/>
      <c r="DSP38" s="410"/>
      <c r="DSQ38" s="410"/>
      <c r="DSR38" s="410"/>
      <c r="DSS38" s="410"/>
      <c r="DST38" s="410"/>
      <c r="DSU38" s="410"/>
      <c r="DSV38" s="410"/>
      <c r="DSW38" s="410"/>
      <c r="DSX38" s="410"/>
      <c r="DSY38" s="410"/>
      <c r="DSZ38" s="410"/>
      <c r="DTA38" s="410"/>
      <c r="DTB38" s="410"/>
      <c r="DTC38" s="410"/>
      <c r="DTD38" s="410"/>
      <c r="DTE38" s="410"/>
      <c r="DTF38" s="410"/>
      <c r="DTG38" s="410"/>
      <c r="DTH38" s="410"/>
      <c r="DTI38" s="410"/>
      <c r="DTJ38" s="410"/>
      <c r="DTK38" s="410"/>
      <c r="DTL38" s="410"/>
      <c r="DTM38" s="410"/>
      <c r="DTN38" s="410"/>
      <c r="DTO38" s="410"/>
      <c r="DTP38" s="410"/>
      <c r="DTQ38" s="410"/>
      <c r="DTR38" s="410"/>
      <c r="DTS38" s="410"/>
      <c r="DTT38" s="410"/>
      <c r="DTU38" s="410"/>
      <c r="DTV38" s="410"/>
      <c r="DTW38" s="410"/>
      <c r="DTX38" s="410"/>
      <c r="DTY38" s="410"/>
      <c r="DTZ38" s="410"/>
      <c r="DUA38" s="410"/>
      <c r="DUB38" s="410"/>
      <c r="DUC38" s="410"/>
      <c r="DUD38" s="410"/>
      <c r="DUE38" s="410"/>
      <c r="DUF38" s="410"/>
      <c r="DUG38" s="410"/>
      <c r="DUH38" s="410"/>
      <c r="DUI38" s="410"/>
      <c r="DUJ38" s="410"/>
      <c r="DUK38" s="410"/>
      <c r="DUL38" s="410"/>
      <c r="DUM38" s="410"/>
      <c r="DUN38" s="410"/>
      <c r="DUO38" s="410"/>
      <c r="DUP38" s="410"/>
      <c r="DUQ38" s="410"/>
      <c r="DUR38" s="410"/>
      <c r="DUS38" s="410"/>
      <c r="DUT38" s="410"/>
      <c r="DUU38" s="410"/>
      <c r="DUV38" s="410"/>
      <c r="DUW38" s="410"/>
      <c r="DUX38" s="410"/>
      <c r="DUY38" s="410"/>
      <c r="DUZ38" s="410"/>
      <c r="DVA38" s="410"/>
      <c r="DVB38" s="410"/>
      <c r="DVC38" s="410"/>
      <c r="DVD38" s="410"/>
      <c r="DVE38" s="410"/>
      <c r="DVF38" s="410"/>
      <c r="DVG38" s="410"/>
      <c r="DVH38" s="410"/>
      <c r="DVI38" s="410"/>
      <c r="DVJ38" s="410"/>
      <c r="DVK38" s="410"/>
      <c r="DVL38" s="410"/>
      <c r="DVM38" s="410"/>
      <c r="DVN38" s="410"/>
      <c r="DVO38" s="410"/>
      <c r="DVP38" s="410"/>
      <c r="DVQ38" s="410"/>
      <c r="DVR38" s="410"/>
      <c r="DVS38" s="410"/>
      <c r="DVT38" s="410"/>
      <c r="DVU38" s="410"/>
      <c r="DVV38" s="410"/>
      <c r="DVW38" s="410"/>
      <c r="DVX38" s="410"/>
      <c r="DVY38" s="410"/>
      <c r="DVZ38" s="410"/>
      <c r="DWA38" s="410"/>
      <c r="DWB38" s="410"/>
      <c r="DWC38" s="410"/>
      <c r="DWD38" s="410"/>
      <c r="DWE38" s="410"/>
      <c r="DWF38" s="410"/>
      <c r="DWG38" s="410"/>
      <c r="DWH38" s="410"/>
      <c r="DWI38" s="410"/>
      <c r="DWJ38" s="410"/>
      <c r="DWK38" s="410"/>
      <c r="DWL38" s="410"/>
      <c r="DWM38" s="410"/>
      <c r="DWN38" s="410"/>
      <c r="DWO38" s="410"/>
      <c r="DWP38" s="410"/>
      <c r="DWQ38" s="410"/>
      <c r="DWR38" s="410"/>
      <c r="DWS38" s="410"/>
      <c r="DWT38" s="410"/>
      <c r="DWU38" s="410"/>
      <c r="DWV38" s="410"/>
      <c r="DWW38" s="410"/>
      <c r="DWX38" s="410"/>
      <c r="DWY38" s="410"/>
      <c r="DWZ38" s="410"/>
      <c r="DXA38" s="410"/>
      <c r="DXB38" s="410"/>
      <c r="DXC38" s="410"/>
      <c r="DXD38" s="410"/>
      <c r="DXE38" s="410"/>
      <c r="DXF38" s="410"/>
      <c r="DXG38" s="410"/>
      <c r="DXH38" s="410"/>
      <c r="DXI38" s="410"/>
      <c r="DXJ38" s="410"/>
      <c r="DXK38" s="410"/>
      <c r="DXL38" s="410"/>
      <c r="DXM38" s="410"/>
      <c r="DXN38" s="410"/>
      <c r="DXO38" s="410"/>
      <c r="DXP38" s="410"/>
      <c r="DXQ38" s="410"/>
      <c r="DXR38" s="410"/>
      <c r="DXS38" s="410"/>
      <c r="DXT38" s="410"/>
      <c r="DXU38" s="410"/>
      <c r="DXV38" s="410"/>
      <c r="DXW38" s="410"/>
      <c r="DXX38" s="410"/>
      <c r="DXY38" s="410"/>
      <c r="DXZ38" s="410"/>
      <c r="DYA38" s="410"/>
      <c r="DYB38" s="410"/>
      <c r="DYC38" s="410"/>
      <c r="DYD38" s="410"/>
      <c r="DYE38" s="410"/>
      <c r="DYF38" s="410"/>
      <c r="DYG38" s="410"/>
      <c r="DYH38" s="410"/>
      <c r="DYI38" s="410"/>
      <c r="DYJ38" s="410"/>
      <c r="DYK38" s="410"/>
      <c r="DYL38" s="410"/>
      <c r="DYM38" s="410"/>
      <c r="DYN38" s="410"/>
      <c r="DYO38" s="410"/>
      <c r="DYP38" s="410"/>
      <c r="DYQ38" s="410"/>
      <c r="DYR38" s="410"/>
      <c r="DYS38" s="410"/>
      <c r="DYT38" s="410"/>
      <c r="DYU38" s="410"/>
      <c r="DYV38" s="410"/>
      <c r="DYW38" s="410"/>
      <c r="DYX38" s="410"/>
      <c r="DYY38" s="410"/>
      <c r="DYZ38" s="410"/>
      <c r="DZA38" s="410"/>
      <c r="DZB38" s="410"/>
      <c r="DZC38" s="410"/>
      <c r="DZD38" s="410"/>
      <c r="DZE38" s="410"/>
      <c r="DZF38" s="410"/>
      <c r="DZG38" s="410"/>
      <c r="DZH38" s="410"/>
      <c r="DZI38" s="410"/>
      <c r="DZJ38" s="410"/>
      <c r="DZK38" s="410"/>
      <c r="DZL38" s="410"/>
      <c r="DZM38" s="410"/>
      <c r="DZN38" s="410"/>
      <c r="DZO38" s="410"/>
      <c r="DZP38" s="410"/>
      <c r="DZQ38" s="410"/>
      <c r="DZR38" s="410"/>
      <c r="DZS38" s="410"/>
      <c r="DZT38" s="410"/>
      <c r="DZU38" s="410"/>
      <c r="DZV38" s="410"/>
      <c r="DZW38" s="410"/>
      <c r="DZX38" s="410"/>
      <c r="DZY38" s="410"/>
      <c r="DZZ38" s="410"/>
      <c r="EAA38" s="410"/>
      <c r="EAB38" s="410"/>
      <c r="EAC38" s="410"/>
      <c r="EAD38" s="410"/>
      <c r="EAE38" s="410"/>
      <c r="EAF38" s="410"/>
      <c r="EAG38" s="410"/>
      <c r="EAH38" s="410"/>
      <c r="EAI38" s="410"/>
      <c r="EAJ38" s="410"/>
      <c r="EAK38" s="410"/>
      <c r="EAL38" s="410"/>
      <c r="EAM38" s="410"/>
      <c r="EAN38" s="410"/>
      <c r="EAO38" s="410"/>
      <c r="EAP38" s="410"/>
      <c r="EAQ38" s="410"/>
      <c r="EAR38" s="410"/>
      <c r="EAS38" s="410"/>
      <c r="EAT38" s="410"/>
      <c r="EAU38" s="410"/>
      <c r="EAV38" s="410"/>
      <c r="EAW38" s="410"/>
      <c r="EAX38" s="410"/>
      <c r="EAY38" s="410"/>
      <c r="EAZ38" s="410"/>
      <c r="EBA38" s="410"/>
      <c r="EBB38" s="410"/>
      <c r="EBC38" s="410"/>
      <c r="EBD38" s="410"/>
      <c r="EBE38" s="410"/>
      <c r="EBF38" s="410"/>
      <c r="EBG38" s="410"/>
      <c r="EBH38" s="410"/>
      <c r="EBI38" s="410"/>
      <c r="EBJ38" s="410"/>
      <c r="EBK38" s="410"/>
      <c r="EBL38" s="410"/>
      <c r="EBM38" s="410"/>
      <c r="EBN38" s="410"/>
      <c r="EBO38" s="410"/>
      <c r="EBP38" s="410"/>
      <c r="EBQ38" s="410"/>
      <c r="EBR38" s="410"/>
      <c r="EBS38" s="410"/>
      <c r="EBT38" s="410"/>
      <c r="EBU38" s="410"/>
      <c r="EBV38" s="410"/>
      <c r="EBW38" s="410"/>
      <c r="EBX38" s="410"/>
      <c r="EBY38" s="410"/>
      <c r="EBZ38" s="410"/>
      <c r="ECA38" s="410"/>
      <c r="ECB38" s="410"/>
      <c r="ECC38" s="410"/>
      <c r="ECD38" s="410"/>
      <c r="ECE38" s="410"/>
      <c r="ECF38" s="410"/>
      <c r="ECG38" s="410"/>
      <c r="ECH38" s="410"/>
      <c r="ECI38" s="410"/>
      <c r="ECJ38" s="410"/>
      <c r="ECK38" s="410"/>
      <c r="ECL38" s="410"/>
      <c r="ECM38" s="410"/>
      <c r="ECN38" s="410"/>
      <c r="ECO38" s="410"/>
      <c r="ECP38" s="410"/>
      <c r="ECQ38" s="410"/>
      <c r="ECR38" s="410"/>
      <c r="ECS38" s="410"/>
      <c r="ECT38" s="410"/>
      <c r="ECU38" s="410"/>
      <c r="ECV38" s="410"/>
      <c r="ECW38" s="410"/>
      <c r="ECX38" s="410"/>
      <c r="ECY38" s="410"/>
      <c r="ECZ38" s="410"/>
      <c r="EDA38" s="410"/>
      <c r="EDB38" s="410"/>
      <c r="EDC38" s="410"/>
      <c r="EDD38" s="410"/>
      <c r="EDE38" s="410"/>
      <c r="EDF38" s="410"/>
      <c r="EDG38" s="410"/>
      <c r="EDH38" s="410"/>
      <c r="EDI38" s="410"/>
      <c r="EDJ38" s="410"/>
      <c r="EDK38" s="410"/>
      <c r="EDL38" s="410"/>
      <c r="EDM38" s="410"/>
      <c r="EDN38" s="410"/>
      <c r="EDO38" s="410"/>
      <c r="EDP38" s="410"/>
      <c r="EDQ38" s="410"/>
      <c r="EDR38" s="410"/>
      <c r="EDS38" s="410"/>
      <c r="EDT38" s="410"/>
      <c r="EDU38" s="410"/>
      <c r="EDV38" s="410"/>
      <c r="EDW38" s="410"/>
      <c r="EDX38" s="410"/>
      <c r="EDY38" s="410"/>
      <c r="EDZ38" s="410"/>
      <c r="EEA38" s="410"/>
      <c r="EEB38" s="410"/>
      <c r="EEC38" s="410"/>
      <c r="EED38" s="410"/>
      <c r="EEE38" s="410"/>
      <c r="EEF38" s="410"/>
      <c r="EEG38" s="410"/>
      <c r="EEH38" s="410"/>
      <c r="EEI38" s="410"/>
      <c r="EEJ38" s="410"/>
      <c r="EEK38" s="410"/>
      <c r="EEL38" s="410"/>
      <c r="EEM38" s="410"/>
      <c r="EEN38" s="410"/>
      <c r="EEO38" s="410"/>
      <c r="EEP38" s="410"/>
      <c r="EEQ38" s="410"/>
      <c r="EER38" s="410"/>
      <c r="EES38" s="410"/>
      <c r="EET38" s="410"/>
      <c r="EEU38" s="410"/>
      <c r="EEV38" s="410"/>
      <c r="EEW38" s="410"/>
      <c r="EEX38" s="410"/>
      <c r="EEY38" s="410"/>
      <c r="EEZ38" s="410"/>
      <c r="EFA38" s="410"/>
      <c r="EFB38" s="410"/>
      <c r="EFC38" s="410"/>
      <c r="EFD38" s="410"/>
      <c r="EFE38" s="410"/>
      <c r="EFF38" s="410"/>
      <c r="EFG38" s="410"/>
      <c r="EFH38" s="410"/>
      <c r="EFI38" s="410"/>
      <c r="EFJ38" s="410"/>
      <c r="EFK38" s="410"/>
      <c r="EFL38" s="410"/>
      <c r="EFM38" s="410"/>
      <c r="EFN38" s="410"/>
      <c r="EFO38" s="410"/>
      <c r="EFP38" s="410"/>
      <c r="EFQ38" s="410"/>
      <c r="EFR38" s="410"/>
      <c r="EFS38" s="410"/>
      <c r="EFT38" s="410"/>
      <c r="EFU38" s="410"/>
      <c r="EFV38" s="410"/>
      <c r="EFW38" s="410"/>
      <c r="EFX38" s="410"/>
      <c r="EFY38" s="410"/>
      <c r="EFZ38" s="410"/>
      <c r="EGA38" s="410"/>
      <c r="EGB38" s="410"/>
      <c r="EGC38" s="410"/>
      <c r="EGD38" s="410"/>
      <c r="EGE38" s="410"/>
      <c r="EGF38" s="410"/>
      <c r="EGG38" s="410"/>
      <c r="EGH38" s="410"/>
      <c r="EGI38" s="410"/>
      <c r="EGJ38" s="410"/>
      <c r="EGK38" s="410"/>
      <c r="EGL38" s="410"/>
      <c r="EGM38" s="410"/>
      <c r="EGN38" s="410"/>
      <c r="EGO38" s="410"/>
      <c r="EGP38" s="410"/>
      <c r="EGQ38" s="410"/>
      <c r="EGR38" s="410"/>
      <c r="EGS38" s="410"/>
      <c r="EGT38" s="410"/>
      <c r="EGU38" s="410"/>
      <c r="EGV38" s="410"/>
      <c r="EGW38" s="410"/>
      <c r="EGX38" s="410"/>
      <c r="EGY38" s="410"/>
      <c r="EGZ38" s="410"/>
      <c r="EHA38" s="410"/>
      <c r="EHB38" s="410"/>
      <c r="EHC38" s="410"/>
      <c r="EHD38" s="410"/>
      <c r="EHE38" s="410"/>
      <c r="EHF38" s="410"/>
      <c r="EHG38" s="410"/>
      <c r="EHH38" s="410"/>
      <c r="EHI38" s="410"/>
      <c r="EHJ38" s="410"/>
      <c r="EHK38" s="410"/>
      <c r="EHL38" s="410"/>
      <c r="EHM38" s="410"/>
      <c r="EHN38" s="410"/>
      <c r="EHO38" s="410"/>
      <c r="EHP38" s="410"/>
      <c r="EHQ38" s="410"/>
      <c r="EHR38" s="410"/>
      <c r="EHS38" s="410"/>
      <c r="EHT38" s="410"/>
      <c r="EHU38" s="410"/>
      <c r="EHV38" s="410"/>
      <c r="EHW38" s="410"/>
      <c r="EHX38" s="410"/>
      <c r="EHY38" s="410"/>
      <c r="EHZ38" s="410"/>
      <c r="EIA38" s="410"/>
      <c r="EIB38" s="410"/>
      <c r="EIC38" s="410"/>
      <c r="EID38" s="410"/>
      <c r="EIE38" s="410"/>
      <c r="EIF38" s="410"/>
      <c r="EIG38" s="410"/>
      <c r="EIH38" s="410"/>
      <c r="EII38" s="410"/>
      <c r="EIJ38" s="410"/>
      <c r="EIK38" s="410"/>
      <c r="EIL38" s="410"/>
      <c r="EIM38" s="410"/>
      <c r="EIN38" s="410"/>
      <c r="EIO38" s="410"/>
      <c r="EIP38" s="410"/>
      <c r="EIQ38" s="410"/>
      <c r="EIR38" s="410"/>
      <c r="EIS38" s="410"/>
      <c r="EIT38" s="410"/>
      <c r="EIU38" s="410"/>
      <c r="EIV38" s="410"/>
      <c r="EIW38" s="410"/>
      <c r="EIX38" s="410"/>
      <c r="EIY38" s="410"/>
      <c r="EIZ38" s="410"/>
      <c r="EJA38" s="410"/>
      <c r="EJB38" s="410"/>
      <c r="EJC38" s="410"/>
      <c r="EJD38" s="410"/>
      <c r="EJE38" s="410"/>
      <c r="EJF38" s="410"/>
      <c r="EJG38" s="410"/>
      <c r="EJH38" s="410"/>
      <c r="EJI38" s="410"/>
      <c r="EJJ38" s="410"/>
      <c r="EJK38" s="410"/>
      <c r="EJL38" s="410"/>
      <c r="EJM38" s="410"/>
      <c r="EJN38" s="410"/>
      <c r="EJO38" s="410"/>
      <c r="EJP38" s="410"/>
      <c r="EJQ38" s="410"/>
      <c r="EJR38" s="410"/>
      <c r="EJS38" s="410"/>
      <c r="EJT38" s="410"/>
      <c r="EJU38" s="410"/>
      <c r="EJV38" s="410"/>
      <c r="EJW38" s="410"/>
      <c r="EJX38" s="410"/>
      <c r="EJY38" s="410"/>
      <c r="EJZ38" s="410"/>
      <c r="EKA38" s="410"/>
      <c r="EKB38" s="410"/>
      <c r="EKC38" s="410"/>
      <c r="EKD38" s="410"/>
      <c r="EKE38" s="410"/>
      <c r="EKF38" s="410"/>
      <c r="EKG38" s="410"/>
      <c r="EKH38" s="410"/>
      <c r="EKI38" s="410"/>
      <c r="EKJ38" s="410"/>
      <c r="EKK38" s="410"/>
      <c r="EKL38" s="410"/>
      <c r="EKM38" s="410"/>
      <c r="EKN38" s="410"/>
      <c r="EKO38" s="410"/>
      <c r="EKP38" s="410"/>
      <c r="EKQ38" s="410"/>
      <c r="EKR38" s="410"/>
      <c r="EKS38" s="410"/>
      <c r="EKT38" s="410"/>
      <c r="EKU38" s="410"/>
      <c r="EKV38" s="410"/>
      <c r="EKW38" s="410"/>
      <c r="EKX38" s="410"/>
      <c r="EKY38" s="410"/>
      <c r="EKZ38" s="410"/>
      <c r="ELA38" s="410"/>
      <c r="ELB38" s="410"/>
      <c r="ELC38" s="410"/>
      <c r="ELD38" s="410"/>
      <c r="ELE38" s="410"/>
      <c r="ELF38" s="410"/>
      <c r="ELG38" s="410"/>
      <c r="ELH38" s="410"/>
      <c r="ELI38" s="410"/>
      <c r="ELJ38" s="410"/>
      <c r="ELK38" s="410"/>
      <c r="ELL38" s="410"/>
      <c r="ELM38" s="410"/>
      <c r="ELN38" s="410"/>
      <c r="ELO38" s="410"/>
      <c r="ELP38" s="410"/>
      <c r="ELQ38" s="410"/>
      <c r="ELR38" s="410"/>
      <c r="ELS38" s="410"/>
      <c r="ELT38" s="410"/>
      <c r="ELU38" s="410"/>
      <c r="ELV38" s="410"/>
      <c r="ELW38" s="410"/>
      <c r="ELX38" s="410"/>
      <c r="ELY38" s="410"/>
      <c r="ELZ38" s="410"/>
      <c r="EMA38" s="410"/>
      <c r="EMB38" s="410"/>
      <c r="EMC38" s="410"/>
      <c r="EMD38" s="410"/>
      <c r="EME38" s="410"/>
      <c r="EMF38" s="410"/>
      <c r="EMG38" s="410"/>
      <c r="EMH38" s="410"/>
      <c r="EMI38" s="410"/>
      <c r="EMJ38" s="410"/>
      <c r="EMK38" s="410"/>
      <c r="EML38" s="410"/>
      <c r="EMM38" s="410"/>
      <c r="EMN38" s="410"/>
      <c r="EMO38" s="410"/>
      <c r="EMP38" s="410"/>
      <c r="EMQ38" s="410"/>
      <c r="EMR38" s="410"/>
      <c r="EMS38" s="410"/>
      <c r="EMT38" s="410"/>
      <c r="EMU38" s="410"/>
      <c r="EMV38" s="410"/>
      <c r="EMW38" s="410"/>
      <c r="EMX38" s="410"/>
      <c r="EMY38" s="410"/>
      <c r="EMZ38" s="410"/>
      <c r="ENA38" s="410"/>
      <c r="ENB38" s="410"/>
      <c r="ENC38" s="410"/>
      <c r="END38" s="410"/>
      <c r="ENE38" s="410"/>
      <c r="ENF38" s="410"/>
      <c r="ENG38" s="410"/>
      <c r="ENH38" s="410"/>
      <c r="ENI38" s="410"/>
      <c r="ENJ38" s="410"/>
      <c r="ENK38" s="410"/>
      <c r="ENL38" s="410"/>
      <c r="ENM38" s="410"/>
      <c r="ENN38" s="410"/>
      <c r="ENO38" s="410"/>
      <c r="ENP38" s="410"/>
      <c r="ENQ38" s="410"/>
      <c r="ENR38" s="410"/>
      <c r="ENS38" s="410"/>
      <c r="ENT38" s="410"/>
      <c r="ENU38" s="410"/>
      <c r="ENV38" s="410"/>
      <c r="ENW38" s="410"/>
      <c r="ENX38" s="410"/>
      <c r="ENY38" s="410"/>
      <c r="ENZ38" s="410"/>
      <c r="EOA38" s="410"/>
      <c r="EOB38" s="410"/>
      <c r="EOC38" s="410"/>
      <c r="EOD38" s="410"/>
      <c r="EOE38" s="410"/>
      <c r="EOF38" s="410"/>
      <c r="EOG38" s="410"/>
      <c r="EOH38" s="410"/>
      <c r="EOI38" s="410"/>
      <c r="EOJ38" s="410"/>
      <c r="EOK38" s="410"/>
      <c r="EOL38" s="410"/>
      <c r="EOM38" s="410"/>
      <c r="EON38" s="410"/>
      <c r="EOO38" s="410"/>
      <c r="EOP38" s="410"/>
      <c r="EOQ38" s="410"/>
      <c r="EOR38" s="410"/>
      <c r="EOS38" s="410"/>
      <c r="EOT38" s="410"/>
      <c r="EOU38" s="410"/>
      <c r="EOV38" s="410"/>
      <c r="EOW38" s="410"/>
      <c r="EOX38" s="410"/>
      <c r="EOY38" s="410"/>
      <c r="EOZ38" s="410"/>
      <c r="EPA38" s="410"/>
      <c r="EPB38" s="410"/>
      <c r="EPC38" s="410"/>
      <c r="EPD38" s="410"/>
      <c r="EPE38" s="410"/>
      <c r="EPF38" s="410"/>
      <c r="EPG38" s="410"/>
      <c r="EPH38" s="410"/>
      <c r="EPI38" s="410"/>
      <c r="EPJ38" s="410"/>
      <c r="EPK38" s="410"/>
      <c r="EPL38" s="410"/>
      <c r="EPM38" s="410"/>
      <c r="EPN38" s="410"/>
      <c r="EPO38" s="410"/>
      <c r="EPP38" s="410"/>
      <c r="EPQ38" s="410"/>
      <c r="EPR38" s="410"/>
      <c r="EPS38" s="410"/>
      <c r="EPT38" s="410"/>
      <c r="EPU38" s="410"/>
      <c r="EPV38" s="410"/>
      <c r="EPW38" s="410"/>
      <c r="EPX38" s="410"/>
      <c r="EPY38" s="410"/>
      <c r="EPZ38" s="410"/>
      <c r="EQA38" s="410"/>
      <c r="EQB38" s="410"/>
      <c r="EQC38" s="410"/>
      <c r="EQD38" s="410"/>
      <c r="EQE38" s="410"/>
      <c r="EQF38" s="410"/>
      <c r="EQG38" s="410"/>
      <c r="EQH38" s="410"/>
      <c r="EQI38" s="410"/>
      <c r="EQJ38" s="410"/>
      <c r="EQK38" s="410"/>
      <c r="EQL38" s="410"/>
      <c r="EQM38" s="410"/>
      <c r="EQN38" s="410"/>
      <c r="EQO38" s="410"/>
      <c r="EQP38" s="410"/>
      <c r="EQQ38" s="410"/>
      <c r="EQR38" s="410"/>
      <c r="EQS38" s="410"/>
      <c r="EQT38" s="410"/>
      <c r="EQU38" s="410"/>
      <c r="EQV38" s="410"/>
      <c r="EQW38" s="410"/>
      <c r="EQX38" s="410"/>
      <c r="EQY38" s="410"/>
      <c r="EQZ38" s="410"/>
      <c r="ERA38" s="410"/>
      <c r="ERB38" s="410"/>
      <c r="ERC38" s="410"/>
      <c r="ERD38" s="410"/>
      <c r="ERE38" s="410"/>
      <c r="ERF38" s="410"/>
      <c r="ERG38" s="410"/>
      <c r="ERH38" s="410"/>
      <c r="ERI38" s="410"/>
      <c r="ERJ38" s="410"/>
      <c r="ERK38" s="410"/>
      <c r="ERL38" s="410"/>
      <c r="ERM38" s="410"/>
      <c r="ERN38" s="410"/>
      <c r="ERO38" s="410"/>
      <c r="ERP38" s="410"/>
      <c r="ERQ38" s="410"/>
      <c r="ERR38" s="410"/>
      <c r="ERS38" s="410"/>
      <c r="ERT38" s="410"/>
      <c r="ERU38" s="410"/>
      <c r="ERV38" s="410"/>
      <c r="ERW38" s="410"/>
      <c r="ERX38" s="410"/>
      <c r="ERY38" s="410"/>
      <c r="ERZ38" s="410"/>
      <c r="ESA38" s="410"/>
      <c r="ESB38" s="410"/>
      <c r="ESC38" s="410"/>
      <c r="ESD38" s="410"/>
      <c r="ESE38" s="410"/>
      <c r="ESF38" s="410"/>
      <c r="ESG38" s="410"/>
      <c r="ESH38" s="410"/>
      <c r="ESI38" s="410"/>
      <c r="ESJ38" s="410"/>
      <c r="ESK38" s="410"/>
      <c r="ESL38" s="410"/>
      <c r="ESM38" s="410"/>
      <c r="ESN38" s="410"/>
      <c r="ESO38" s="410"/>
      <c r="ESP38" s="410"/>
      <c r="ESQ38" s="410"/>
      <c r="ESR38" s="410"/>
      <c r="ESS38" s="410"/>
      <c r="EST38" s="410"/>
      <c r="ESU38" s="410"/>
      <c r="ESV38" s="410"/>
      <c r="ESW38" s="410"/>
      <c r="ESX38" s="410"/>
      <c r="ESY38" s="410"/>
      <c r="ESZ38" s="410"/>
      <c r="ETA38" s="410"/>
      <c r="ETB38" s="410"/>
      <c r="ETC38" s="410"/>
      <c r="ETD38" s="410"/>
      <c r="ETE38" s="410"/>
      <c r="ETF38" s="410"/>
      <c r="ETG38" s="410"/>
      <c r="ETH38" s="410"/>
      <c r="ETI38" s="410"/>
      <c r="ETJ38" s="410"/>
      <c r="ETK38" s="410"/>
      <c r="ETL38" s="410"/>
      <c r="ETM38" s="410"/>
      <c r="ETN38" s="410"/>
      <c r="ETO38" s="410"/>
      <c r="ETP38" s="410"/>
      <c r="ETQ38" s="410"/>
      <c r="ETR38" s="410"/>
      <c r="ETS38" s="410"/>
      <c r="ETT38" s="410"/>
      <c r="ETU38" s="410"/>
      <c r="ETV38" s="410"/>
      <c r="ETW38" s="410"/>
      <c r="ETX38" s="410"/>
      <c r="ETY38" s="410"/>
      <c r="ETZ38" s="410"/>
      <c r="EUA38" s="410"/>
      <c r="EUB38" s="410"/>
      <c r="EUC38" s="410"/>
      <c r="EUD38" s="410"/>
      <c r="EUE38" s="410"/>
      <c r="EUF38" s="410"/>
      <c r="EUG38" s="410"/>
      <c r="EUH38" s="410"/>
      <c r="EUI38" s="410"/>
      <c r="EUJ38" s="410"/>
      <c r="EUK38" s="410"/>
      <c r="EUL38" s="410"/>
      <c r="EUM38" s="410"/>
      <c r="EUN38" s="410"/>
      <c r="EUO38" s="410"/>
      <c r="EUP38" s="410"/>
      <c r="EUQ38" s="410"/>
      <c r="EUR38" s="410"/>
      <c r="EUS38" s="410"/>
      <c r="EUT38" s="410"/>
      <c r="EUU38" s="410"/>
      <c r="EUV38" s="410"/>
      <c r="EUW38" s="410"/>
      <c r="EUX38" s="410"/>
      <c r="EUY38" s="410"/>
      <c r="EUZ38" s="410"/>
      <c r="EVA38" s="410"/>
      <c r="EVB38" s="410"/>
      <c r="EVC38" s="410"/>
      <c r="EVD38" s="410"/>
      <c r="EVE38" s="410"/>
      <c r="EVF38" s="410"/>
      <c r="EVG38" s="410"/>
      <c r="EVH38" s="410"/>
      <c r="EVI38" s="410"/>
      <c r="EVJ38" s="410"/>
      <c r="EVK38" s="410"/>
      <c r="EVL38" s="410"/>
      <c r="EVM38" s="410"/>
      <c r="EVN38" s="410"/>
      <c r="EVO38" s="410"/>
      <c r="EVP38" s="410"/>
      <c r="EVQ38" s="410"/>
      <c r="EVR38" s="410"/>
      <c r="EVS38" s="410"/>
      <c r="EVT38" s="410"/>
      <c r="EVU38" s="410"/>
      <c r="EVV38" s="410"/>
      <c r="EVW38" s="410"/>
      <c r="EVX38" s="410"/>
      <c r="EVY38" s="410"/>
      <c r="EVZ38" s="410"/>
      <c r="EWA38" s="410"/>
      <c r="EWB38" s="410"/>
      <c r="EWC38" s="410"/>
      <c r="EWD38" s="410"/>
      <c r="EWE38" s="410"/>
      <c r="EWF38" s="410"/>
      <c r="EWG38" s="410"/>
      <c r="EWH38" s="410"/>
      <c r="EWI38" s="410"/>
      <c r="EWJ38" s="410"/>
      <c r="EWK38" s="410"/>
      <c r="EWL38" s="410"/>
      <c r="EWM38" s="410"/>
      <c r="EWN38" s="410"/>
      <c r="EWO38" s="410"/>
      <c r="EWP38" s="410"/>
      <c r="EWQ38" s="410"/>
      <c r="EWR38" s="410"/>
      <c r="EWS38" s="410"/>
      <c r="EWT38" s="410"/>
      <c r="EWU38" s="410"/>
      <c r="EWV38" s="410"/>
      <c r="EWW38" s="410"/>
      <c r="EWX38" s="410"/>
      <c r="EWY38" s="410"/>
      <c r="EWZ38" s="410"/>
      <c r="EXA38" s="410"/>
      <c r="EXB38" s="410"/>
      <c r="EXC38" s="410"/>
      <c r="EXD38" s="410"/>
      <c r="EXE38" s="410"/>
      <c r="EXF38" s="410"/>
      <c r="EXG38" s="410"/>
      <c r="EXH38" s="410"/>
      <c r="EXI38" s="410"/>
      <c r="EXJ38" s="410"/>
      <c r="EXK38" s="410"/>
      <c r="EXL38" s="410"/>
      <c r="EXM38" s="410"/>
      <c r="EXN38" s="410"/>
      <c r="EXO38" s="410"/>
      <c r="EXP38" s="410"/>
      <c r="EXQ38" s="410"/>
      <c r="EXR38" s="410"/>
      <c r="EXS38" s="410"/>
      <c r="EXT38" s="410"/>
      <c r="EXU38" s="410"/>
      <c r="EXV38" s="410"/>
      <c r="EXW38" s="410"/>
      <c r="EXX38" s="410"/>
      <c r="EXY38" s="410"/>
      <c r="EXZ38" s="410"/>
      <c r="EYA38" s="410"/>
      <c r="EYB38" s="410"/>
      <c r="EYC38" s="410"/>
      <c r="EYD38" s="410"/>
      <c r="EYE38" s="410"/>
      <c r="EYF38" s="410"/>
      <c r="EYG38" s="410"/>
      <c r="EYH38" s="410"/>
      <c r="EYI38" s="410"/>
      <c r="EYJ38" s="410"/>
      <c r="EYK38" s="410"/>
      <c r="EYL38" s="410"/>
      <c r="EYM38" s="410"/>
      <c r="EYN38" s="410"/>
      <c r="EYO38" s="410"/>
      <c r="EYP38" s="410"/>
      <c r="EYQ38" s="410"/>
      <c r="EYR38" s="410"/>
      <c r="EYS38" s="410"/>
      <c r="EYT38" s="410"/>
      <c r="EYU38" s="410"/>
      <c r="EYV38" s="410"/>
      <c r="EYW38" s="410"/>
      <c r="EYX38" s="410"/>
      <c r="EYY38" s="410"/>
      <c r="EYZ38" s="410"/>
      <c r="EZA38" s="410"/>
      <c r="EZB38" s="410"/>
      <c r="EZC38" s="410"/>
      <c r="EZD38" s="410"/>
      <c r="EZE38" s="410"/>
      <c r="EZF38" s="410"/>
      <c r="EZG38" s="410"/>
      <c r="EZH38" s="410"/>
      <c r="EZI38" s="410"/>
      <c r="EZJ38" s="410"/>
      <c r="EZK38" s="410"/>
      <c r="EZL38" s="410"/>
      <c r="EZM38" s="410"/>
      <c r="EZN38" s="410"/>
      <c r="EZO38" s="410"/>
      <c r="EZP38" s="410"/>
      <c r="EZQ38" s="410"/>
      <c r="EZR38" s="410"/>
      <c r="EZS38" s="410"/>
      <c r="EZT38" s="410"/>
      <c r="EZU38" s="410"/>
      <c r="EZV38" s="410"/>
      <c r="EZW38" s="410"/>
      <c r="EZX38" s="410"/>
      <c r="EZY38" s="410"/>
      <c r="EZZ38" s="410"/>
      <c r="FAA38" s="410"/>
      <c r="FAB38" s="410"/>
      <c r="FAC38" s="410"/>
      <c r="FAD38" s="410"/>
      <c r="FAE38" s="410"/>
      <c r="FAF38" s="410"/>
      <c r="FAG38" s="410"/>
      <c r="FAH38" s="410"/>
      <c r="FAI38" s="410"/>
      <c r="FAJ38" s="410"/>
      <c r="FAK38" s="410"/>
      <c r="FAL38" s="410"/>
      <c r="FAM38" s="410"/>
      <c r="FAN38" s="410"/>
      <c r="FAO38" s="410"/>
      <c r="FAP38" s="410"/>
      <c r="FAQ38" s="410"/>
      <c r="FAR38" s="410"/>
      <c r="FAS38" s="410"/>
      <c r="FAT38" s="410"/>
      <c r="FAU38" s="410"/>
      <c r="FAV38" s="410"/>
      <c r="FAW38" s="410"/>
      <c r="FAX38" s="410"/>
      <c r="FAY38" s="410"/>
      <c r="FAZ38" s="410"/>
      <c r="FBA38" s="410"/>
      <c r="FBB38" s="410"/>
      <c r="FBC38" s="410"/>
      <c r="FBD38" s="410"/>
      <c r="FBE38" s="410"/>
      <c r="FBF38" s="410"/>
      <c r="FBG38" s="410"/>
      <c r="FBH38" s="410"/>
      <c r="FBI38" s="410"/>
      <c r="FBJ38" s="410"/>
      <c r="FBK38" s="410"/>
      <c r="FBL38" s="410"/>
      <c r="FBM38" s="410"/>
      <c r="FBN38" s="410"/>
      <c r="FBO38" s="410"/>
      <c r="FBP38" s="410"/>
      <c r="FBQ38" s="410"/>
      <c r="FBR38" s="410"/>
      <c r="FBS38" s="410"/>
      <c r="FBT38" s="410"/>
      <c r="FBU38" s="410"/>
      <c r="FBV38" s="410"/>
      <c r="FBW38" s="410"/>
      <c r="FBX38" s="410"/>
      <c r="FBY38" s="410"/>
      <c r="FBZ38" s="410"/>
      <c r="FCA38" s="410"/>
      <c r="FCB38" s="410"/>
      <c r="FCC38" s="410"/>
      <c r="FCD38" s="410"/>
      <c r="FCE38" s="410"/>
      <c r="FCF38" s="410"/>
      <c r="FCG38" s="410"/>
      <c r="FCH38" s="410"/>
      <c r="FCI38" s="410"/>
      <c r="FCJ38" s="410"/>
      <c r="FCK38" s="410"/>
      <c r="FCL38" s="410"/>
      <c r="FCM38" s="410"/>
      <c r="FCN38" s="410"/>
      <c r="FCO38" s="410"/>
      <c r="FCP38" s="410"/>
      <c r="FCQ38" s="410"/>
      <c r="FCR38" s="410"/>
      <c r="FCS38" s="410"/>
      <c r="FCT38" s="410"/>
      <c r="FCU38" s="410"/>
      <c r="FCV38" s="410"/>
      <c r="FCW38" s="410"/>
      <c r="FCX38" s="410"/>
      <c r="FCY38" s="410"/>
      <c r="FCZ38" s="410"/>
      <c r="FDA38" s="410"/>
      <c r="FDB38" s="410"/>
      <c r="FDC38" s="410"/>
      <c r="FDD38" s="410"/>
      <c r="FDE38" s="410"/>
      <c r="FDF38" s="410"/>
      <c r="FDG38" s="410"/>
      <c r="FDH38" s="410"/>
      <c r="FDI38" s="410"/>
      <c r="FDJ38" s="410"/>
      <c r="FDK38" s="410"/>
      <c r="FDL38" s="410"/>
      <c r="FDM38" s="410"/>
      <c r="FDN38" s="410"/>
      <c r="FDO38" s="410"/>
      <c r="FDP38" s="410"/>
      <c r="FDQ38" s="410"/>
      <c r="FDR38" s="410"/>
      <c r="FDS38" s="410"/>
      <c r="FDT38" s="410"/>
      <c r="FDU38" s="410"/>
      <c r="FDV38" s="410"/>
      <c r="FDW38" s="410"/>
      <c r="FDX38" s="410"/>
      <c r="FDY38" s="410"/>
      <c r="FDZ38" s="410"/>
      <c r="FEA38" s="410"/>
      <c r="FEB38" s="410"/>
      <c r="FEC38" s="410"/>
      <c r="FED38" s="410"/>
      <c r="FEE38" s="410"/>
      <c r="FEF38" s="410"/>
      <c r="FEG38" s="410"/>
      <c r="FEH38" s="410"/>
      <c r="FEI38" s="410"/>
      <c r="FEJ38" s="410"/>
      <c r="FEK38" s="410"/>
      <c r="FEL38" s="410"/>
      <c r="FEM38" s="410"/>
      <c r="FEN38" s="410"/>
      <c r="FEO38" s="410"/>
      <c r="FEP38" s="410"/>
      <c r="FEQ38" s="410"/>
      <c r="FER38" s="410"/>
      <c r="FES38" s="410"/>
      <c r="FET38" s="410"/>
      <c r="FEU38" s="410"/>
      <c r="FEV38" s="410"/>
      <c r="FEW38" s="410"/>
      <c r="FEX38" s="410"/>
      <c r="FEY38" s="410"/>
      <c r="FEZ38" s="410"/>
      <c r="FFA38" s="410"/>
      <c r="FFB38" s="410"/>
      <c r="FFC38" s="410"/>
      <c r="FFD38" s="410"/>
      <c r="FFE38" s="410"/>
      <c r="FFF38" s="410"/>
      <c r="FFG38" s="410"/>
      <c r="FFH38" s="410"/>
      <c r="FFI38" s="410"/>
      <c r="FFJ38" s="410"/>
      <c r="FFK38" s="410"/>
      <c r="FFL38" s="410"/>
      <c r="FFM38" s="410"/>
      <c r="FFN38" s="410"/>
      <c r="FFO38" s="410"/>
      <c r="FFP38" s="410"/>
      <c r="FFQ38" s="410"/>
      <c r="FFR38" s="410"/>
      <c r="FFS38" s="410"/>
      <c r="FFT38" s="410"/>
      <c r="FFU38" s="410"/>
      <c r="FFV38" s="410"/>
      <c r="FFW38" s="410"/>
      <c r="FFX38" s="410"/>
      <c r="FFY38" s="410"/>
      <c r="FFZ38" s="410"/>
      <c r="FGA38" s="410"/>
      <c r="FGB38" s="410"/>
      <c r="FGC38" s="410"/>
      <c r="FGD38" s="410"/>
      <c r="FGE38" s="410"/>
      <c r="FGF38" s="410"/>
      <c r="FGG38" s="410"/>
      <c r="FGH38" s="410"/>
      <c r="FGI38" s="410"/>
      <c r="FGJ38" s="410"/>
      <c r="FGK38" s="410"/>
      <c r="FGL38" s="410"/>
      <c r="FGM38" s="410"/>
      <c r="FGN38" s="410"/>
      <c r="FGO38" s="410"/>
      <c r="FGP38" s="410"/>
      <c r="FGQ38" s="410"/>
      <c r="FGR38" s="410"/>
      <c r="FGS38" s="410"/>
      <c r="FGT38" s="410"/>
      <c r="FGU38" s="410"/>
      <c r="FGV38" s="410"/>
      <c r="FGW38" s="410"/>
      <c r="FGX38" s="410"/>
      <c r="FGY38" s="410"/>
      <c r="FGZ38" s="410"/>
      <c r="FHA38" s="410"/>
      <c r="FHB38" s="410"/>
      <c r="FHC38" s="410"/>
      <c r="FHD38" s="410"/>
      <c r="FHE38" s="410"/>
      <c r="FHF38" s="410"/>
      <c r="FHG38" s="410"/>
      <c r="FHH38" s="410"/>
      <c r="FHI38" s="410"/>
      <c r="FHJ38" s="410"/>
      <c r="FHK38" s="410"/>
      <c r="FHL38" s="410"/>
      <c r="FHM38" s="410"/>
      <c r="FHN38" s="410"/>
      <c r="FHO38" s="410"/>
      <c r="FHP38" s="410"/>
      <c r="FHQ38" s="410"/>
      <c r="FHR38" s="410"/>
      <c r="FHS38" s="410"/>
      <c r="FHT38" s="410"/>
      <c r="FHU38" s="410"/>
      <c r="FHV38" s="410"/>
      <c r="FHW38" s="410"/>
      <c r="FHX38" s="410"/>
      <c r="FHY38" s="410"/>
      <c r="FHZ38" s="410"/>
      <c r="FIA38" s="410"/>
      <c r="FIB38" s="410"/>
      <c r="FIC38" s="410"/>
      <c r="FID38" s="410"/>
      <c r="FIE38" s="410"/>
      <c r="FIF38" s="410"/>
      <c r="FIG38" s="410"/>
      <c r="FIH38" s="410"/>
      <c r="FII38" s="410"/>
      <c r="FIJ38" s="410"/>
      <c r="FIK38" s="410"/>
      <c r="FIL38" s="410"/>
      <c r="FIM38" s="410"/>
      <c r="FIN38" s="410"/>
      <c r="FIO38" s="410"/>
      <c r="FIP38" s="410"/>
      <c r="FIQ38" s="410"/>
      <c r="FIR38" s="410"/>
      <c r="FIS38" s="410"/>
      <c r="FIT38" s="410"/>
      <c r="FIU38" s="410"/>
      <c r="FIV38" s="410"/>
      <c r="FIW38" s="410"/>
      <c r="FIX38" s="410"/>
      <c r="FIY38" s="410"/>
      <c r="FIZ38" s="410"/>
      <c r="FJA38" s="410"/>
      <c r="FJB38" s="410"/>
      <c r="FJC38" s="410"/>
      <c r="FJD38" s="410"/>
      <c r="FJE38" s="410"/>
      <c r="FJF38" s="410"/>
      <c r="FJG38" s="410"/>
      <c r="FJH38" s="410"/>
      <c r="FJI38" s="410"/>
      <c r="FJJ38" s="410"/>
      <c r="FJK38" s="410"/>
      <c r="FJL38" s="410"/>
      <c r="FJM38" s="410"/>
      <c r="FJN38" s="410"/>
      <c r="FJO38" s="410"/>
      <c r="FJP38" s="410"/>
      <c r="FJQ38" s="410"/>
      <c r="FJR38" s="410"/>
      <c r="FJS38" s="410"/>
      <c r="FJT38" s="410"/>
      <c r="FJU38" s="410"/>
      <c r="FJV38" s="410"/>
      <c r="FJW38" s="410"/>
      <c r="FJX38" s="410"/>
      <c r="FJY38" s="410"/>
      <c r="FJZ38" s="410"/>
      <c r="FKA38" s="410"/>
      <c r="FKB38" s="410"/>
      <c r="FKC38" s="410"/>
      <c r="FKD38" s="410"/>
      <c r="FKE38" s="410"/>
      <c r="FKF38" s="410"/>
      <c r="FKG38" s="410"/>
      <c r="FKH38" s="410"/>
      <c r="FKI38" s="410"/>
      <c r="FKJ38" s="410"/>
      <c r="FKK38" s="410"/>
      <c r="FKL38" s="410"/>
      <c r="FKM38" s="410"/>
      <c r="FKN38" s="410"/>
      <c r="FKO38" s="410"/>
      <c r="FKP38" s="410"/>
      <c r="FKQ38" s="410"/>
      <c r="FKR38" s="410"/>
      <c r="FKS38" s="410"/>
      <c r="FKT38" s="410"/>
      <c r="FKU38" s="410"/>
      <c r="FKV38" s="410"/>
      <c r="FKW38" s="410"/>
      <c r="FKX38" s="410"/>
      <c r="FKY38" s="410"/>
      <c r="FKZ38" s="410"/>
      <c r="FLA38" s="410"/>
      <c r="FLB38" s="410"/>
      <c r="FLC38" s="410"/>
      <c r="FLD38" s="410"/>
      <c r="FLE38" s="410"/>
      <c r="FLF38" s="410"/>
      <c r="FLG38" s="410"/>
      <c r="FLH38" s="410"/>
      <c r="FLI38" s="410"/>
      <c r="FLJ38" s="410"/>
      <c r="FLK38" s="410"/>
      <c r="FLL38" s="410"/>
      <c r="FLM38" s="410"/>
      <c r="FLN38" s="410"/>
      <c r="FLO38" s="410"/>
      <c r="FLP38" s="410"/>
      <c r="FLQ38" s="410"/>
      <c r="FLR38" s="410"/>
      <c r="FLS38" s="410"/>
      <c r="FLT38" s="410"/>
      <c r="FLU38" s="410"/>
      <c r="FLV38" s="410"/>
      <c r="FLW38" s="410"/>
      <c r="FLX38" s="410"/>
      <c r="FLY38" s="410"/>
      <c r="FLZ38" s="410"/>
      <c r="FMA38" s="410"/>
      <c r="FMB38" s="410"/>
      <c r="FMC38" s="410"/>
      <c r="FMD38" s="410"/>
      <c r="FME38" s="410"/>
      <c r="FMF38" s="410"/>
      <c r="FMG38" s="410"/>
      <c r="FMH38" s="410"/>
      <c r="FMI38" s="410"/>
      <c r="FMJ38" s="410"/>
      <c r="FMK38" s="410"/>
      <c r="FML38" s="410"/>
      <c r="FMM38" s="410"/>
      <c r="FMN38" s="410"/>
      <c r="FMO38" s="410"/>
      <c r="FMP38" s="410"/>
      <c r="FMQ38" s="410"/>
      <c r="FMR38" s="410"/>
      <c r="FMS38" s="410"/>
      <c r="FMT38" s="410"/>
      <c r="FMU38" s="410"/>
      <c r="FMV38" s="410"/>
      <c r="FMW38" s="410"/>
      <c r="FMX38" s="410"/>
      <c r="FMY38" s="410"/>
      <c r="FMZ38" s="410"/>
      <c r="FNA38" s="410"/>
      <c r="FNB38" s="410"/>
      <c r="FNC38" s="410"/>
      <c r="FND38" s="410"/>
      <c r="FNE38" s="410"/>
      <c r="FNF38" s="410"/>
      <c r="FNG38" s="410"/>
      <c r="FNH38" s="410"/>
      <c r="FNI38" s="410"/>
      <c r="FNJ38" s="410"/>
      <c r="FNK38" s="410"/>
      <c r="FNL38" s="410"/>
      <c r="FNM38" s="410"/>
      <c r="FNN38" s="410"/>
      <c r="FNO38" s="410"/>
      <c r="FNP38" s="410"/>
      <c r="FNQ38" s="410"/>
      <c r="FNR38" s="410"/>
      <c r="FNS38" s="410"/>
      <c r="FNT38" s="410"/>
      <c r="FNU38" s="410"/>
      <c r="FNV38" s="410"/>
      <c r="FNW38" s="410"/>
      <c r="FNX38" s="410"/>
      <c r="FNY38" s="410"/>
      <c r="FNZ38" s="410"/>
      <c r="FOA38" s="410"/>
      <c r="FOB38" s="410"/>
      <c r="FOC38" s="410"/>
      <c r="FOD38" s="410"/>
      <c r="FOE38" s="410"/>
      <c r="FOF38" s="410"/>
      <c r="FOG38" s="410"/>
      <c r="FOH38" s="410"/>
      <c r="FOI38" s="410"/>
      <c r="FOJ38" s="410"/>
      <c r="FOK38" s="410"/>
      <c r="FOL38" s="410"/>
      <c r="FOM38" s="410"/>
      <c r="FON38" s="410"/>
      <c r="FOO38" s="410"/>
      <c r="FOP38" s="410"/>
      <c r="FOQ38" s="410"/>
      <c r="FOR38" s="410"/>
      <c r="FOS38" s="410"/>
      <c r="FOT38" s="410"/>
      <c r="FOU38" s="410"/>
      <c r="FOV38" s="410"/>
      <c r="FOW38" s="410"/>
      <c r="FOX38" s="410"/>
      <c r="FOY38" s="410"/>
      <c r="FOZ38" s="410"/>
      <c r="FPA38" s="410"/>
      <c r="FPB38" s="410"/>
      <c r="FPC38" s="410"/>
      <c r="FPD38" s="410"/>
      <c r="FPE38" s="410"/>
      <c r="FPF38" s="410"/>
      <c r="FPG38" s="410"/>
      <c r="FPH38" s="410"/>
      <c r="FPI38" s="410"/>
      <c r="FPJ38" s="410"/>
      <c r="FPK38" s="410"/>
      <c r="FPL38" s="410"/>
      <c r="FPM38" s="410"/>
      <c r="FPN38" s="410"/>
      <c r="FPO38" s="410"/>
      <c r="FPP38" s="410"/>
      <c r="FPQ38" s="410"/>
      <c r="FPR38" s="410"/>
      <c r="FPS38" s="410"/>
      <c r="FPT38" s="410"/>
      <c r="FPU38" s="410"/>
      <c r="FPV38" s="410"/>
      <c r="FPW38" s="410"/>
      <c r="FPX38" s="410"/>
      <c r="FPY38" s="410"/>
      <c r="FPZ38" s="410"/>
      <c r="FQA38" s="410"/>
      <c r="FQB38" s="410"/>
      <c r="FQC38" s="410"/>
      <c r="FQD38" s="410"/>
      <c r="FQE38" s="410"/>
      <c r="FQF38" s="410"/>
      <c r="FQG38" s="410"/>
      <c r="FQH38" s="410"/>
      <c r="FQI38" s="410"/>
      <c r="FQJ38" s="410"/>
      <c r="FQK38" s="410"/>
      <c r="FQL38" s="410"/>
      <c r="FQM38" s="410"/>
      <c r="FQN38" s="410"/>
      <c r="FQO38" s="410"/>
      <c r="FQP38" s="410"/>
      <c r="FQQ38" s="410"/>
      <c r="FQR38" s="410"/>
      <c r="FQS38" s="410"/>
      <c r="FQT38" s="410"/>
      <c r="FQU38" s="410"/>
      <c r="FQV38" s="410"/>
      <c r="FQW38" s="410"/>
      <c r="FQX38" s="410"/>
      <c r="FQY38" s="410"/>
      <c r="FQZ38" s="410"/>
      <c r="FRA38" s="410"/>
      <c r="FRB38" s="410"/>
      <c r="FRC38" s="410"/>
      <c r="FRD38" s="410"/>
      <c r="FRE38" s="410"/>
      <c r="FRF38" s="410"/>
      <c r="FRG38" s="410"/>
      <c r="FRH38" s="410"/>
      <c r="FRI38" s="410"/>
      <c r="FRJ38" s="410"/>
      <c r="FRK38" s="410"/>
      <c r="FRL38" s="410"/>
      <c r="FRM38" s="410"/>
      <c r="FRN38" s="410"/>
      <c r="FRO38" s="410"/>
      <c r="FRP38" s="410"/>
      <c r="FRQ38" s="410"/>
      <c r="FRR38" s="410"/>
      <c r="FRS38" s="410"/>
      <c r="FRT38" s="410"/>
      <c r="FRU38" s="410"/>
      <c r="FRV38" s="410"/>
      <c r="FRW38" s="410"/>
      <c r="FRX38" s="410"/>
      <c r="FRY38" s="410"/>
      <c r="FRZ38" s="410"/>
      <c r="FSA38" s="410"/>
      <c r="FSB38" s="410"/>
      <c r="FSC38" s="410"/>
      <c r="FSD38" s="410"/>
      <c r="FSE38" s="410"/>
      <c r="FSF38" s="410"/>
      <c r="FSG38" s="410"/>
      <c r="FSH38" s="410"/>
      <c r="FSI38" s="410"/>
      <c r="FSJ38" s="410"/>
      <c r="FSK38" s="410"/>
      <c r="FSL38" s="410"/>
      <c r="FSM38" s="410"/>
      <c r="FSN38" s="410"/>
      <c r="FSO38" s="410"/>
      <c r="FSP38" s="410"/>
      <c r="FSQ38" s="410"/>
      <c r="FSR38" s="410"/>
      <c r="FSS38" s="410"/>
      <c r="FST38" s="410"/>
      <c r="FSU38" s="410"/>
      <c r="FSV38" s="410"/>
      <c r="FSW38" s="410"/>
      <c r="FSX38" s="410"/>
      <c r="FSY38" s="410"/>
      <c r="FSZ38" s="410"/>
      <c r="FTA38" s="410"/>
      <c r="FTB38" s="410"/>
      <c r="FTC38" s="410"/>
      <c r="FTD38" s="410"/>
      <c r="FTE38" s="410"/>
      <c r="FTF38" s="410"/>
      <c r="FTG38" s="410"/>
      <c r="FTH38" s="410"/>
      <c r="FTI38" s="410"/>
      <c r="FTJ38" s="410"/>
      <c r="FTK38" s="410"/>
      <c r="FTL38" s="410"/>
      <c r="FTM38" s="410"/>
      <c r="FTN38" s="410"/>
      <c r="FTO38" s="410"/>
      <c r="FTP38" s="410"/>
      <c r="FTQ38" s="410"/>
      <c r="FTR38" s="410"/>
      <c r="FTS38" s="410"/>
      <c r="FTT38" s="410"/>
      <c r="FTU38" s="410"/>
      <c r="FTV38" s="410"/>
      <c r="FTW38" s="410"/>
      <c r="FTX38" s="410"/>
      <c r="FTY38" s="410"/>
      <c r="FTZ38" s="410"/>
      <c r="FUA38" s="410"/>
      <c r="FUB38" s="410"/>
      <c r="FUC38" s="410"/>
      <c r="FUD38" s="410"/>
      <c r="FUE38" s="410"/>
      <c r="FUF38" s="410"/>
      <c r="FUG38" s="410"/>
      <c r="FUH38" s="410"/>
      <c r="FUI38" s="410"/>
      <c r="FUJ38" s="410"/>
      <c r="FUK38" s="410"/>
      <c r="FUL38" s="410"/>
      <c r="FUM38" s="410"/>
      <c r="FUN38" s="410"/>
      <c r="FUO38" s="410"/>
      <c r="FUP38" s="410"/>
      <c r="FUQ38" s="410"/>
      <c r="FUR38" s="410"/>
      <c r="FUS38" s="410"/>
      <c r="FUT38" s="410"/>
      <c r="FUU38" s="410"/>
      <c r="FUV38" s="410"/>
      <c r="FUW38" s="410"/>
      <c r="FUX38" s="410"/>
      <c r="FUY38" s="410"/>
      <c r="FUZ38" s="410"/>
      <c r="FVA38" s="410"/>
      <c r="FVB38" s="410"/>
      <c r="FVC38" s="410"/>
      <c r="FVD38" s="410"/>
      <c r="FVE38" s="410"/>
      <c r="FVF38" s="410"/>
      <c r="FVG38" s="410"/>
      <c r="FVH38" s="410"/>
      <c r="FVI38" s="410"/>
      <c r="FVJ38" s="410"/>
      <c r="FVK38" s="410"/>
      <c r="FVL38" s="410"/>
      <c r="FVM38" s="410"/>
      <c r="FVN38" s="410"/>
      <c r="FVO38" s="410"/>
      <c r="FVP38" s="410"/>
      <c r="FVQ38" s="410"/>
      <c r="FVR38" s="410"/>
      <c r="FVS38" s="410"/>
      <c r="FVT38" s="410"/>
      <c r="FVU38" s="410"/>
      <c r="FVV38" s="410"/>
      <c r="FVW38" s="410"/>
      <c r="FVX38" s="410"/>
      <c r="FVY38" s="410"/>
      <c r="FVZ38" s="410"/>
      <c r="FWA38" s="410"/>
      <c r="FWB38" s="410"/>
      <c r="FWC38" s="410"/>
      <c r="FWD38" s="410"/>
      <c r="FWE38" s="410"/>
      <c r="FWF38" s="410"/>
      <c r="FWG38" s="410"/>
      <c r="FWH38" s="410"/>
      <c r="FWI38" s="410"/>
      <c r="FWJ38" s="410"/>
      <c r="FWK38" s="410"/>
      <c r="FWL38" s="410"/>
      <c r="FWM38" s="410"/>
      <c r="FWN38" s="410"/>
      <c r="FWO38" s="410"/>
      <c r="FWP38" s="410"/>
      <c r="FWQ38" s="410"/>
      <c r="FWR38" s="410"/>
      <c r="FWS38" s="410"/>
      <c r="FWT38" s="410"/>
      <c r="FWU38" s="410"/>
      <c r="FWV38" s="410"/>
      <c r="FWW38" s="410"/>
      <c r="FWX38" s="410"/>
      <c r="FWY38" s="410"/>
      <c r="FWZ38" s="410"/>
      <c r="FXA38" s="410"/>
      <c r="FXB38" s="410"/>
      <c r="FXC38" s="410"/>
      <c r="FXD38" s="410"/>
      <c r="FXE38" s="410"/>
      <c r="FXF38" s="410"/>
      <c r="FXG38" s="410"/>
      <c r="FXH38" s="410"/>
      <c r="FXI38" s="410"/>
      <c r="FXJ38" s="410"/>
      <c r="FXK38" s="410"/>
      <c r="FXL38" s="410"/>
      <c r="FXM38" s="410"/>
      <c r="FXN38" s="410"/>
      <c r="FXO38" s="410"/>
      <c r="FXP38" s="410"/>
      <c r="FXQ38" s="410"/>
      <c r="FXR38" s="410"/>
      <c r="FXS38" s="410"/>
      <c r="FXT38" s="410"/>
      <c r="FXU38" s="410"/>
      <c r="FXV38" s="410"/>
      <c r="FXW38" s="410"/>
      <c r="FXX38" s="410"/>
      <c r="FXY38" s="410"/>
      <c r="FXZ38" s="410"/>
      <c r="FYA38" s="410"/>
      <c r="FYB38" s="410"/>
      <c r="FYC38" s="410"/>
      <c r="FYD38" s="410"/>
      <c r="FYE38" s="410"/>
      <c r="FYF38" s="410"/>
      <c r="FYG38" s="410"/>
      <c r="FYH38" s="410"/>
      <c r="FYI38" s="410"/>
      <c r="FYJ38" s="410"/>
      <c r="FYK38" s="410"/>
      <c r="FYL38" s="410"/>
      <c r="FYM38" s="410"/>
      <c r="FYN38" s="410"/>
      <c r="FYO38" s="410"/>
      <c r="FYP38" s="410"/>
      <c r="FYQ38" s="410"/>
      <c r="FYR38" s="410"/>
      <c r="FYS38" s="410"/>
      <c r="FYT38" s="410"/>
      <c r="FYU38" s="410"/>
      <c r="FYV38" s="410"/>
      <c r="FYW38" s="410"/>
      <c r="FYX38" s="410"/>
      <c r="FYY38" s="410"/>
      <c r="FYZ38" s="410"/>
      <c r="FZA38" s="410"/>
      <c r="FZB38" s="410"/>
      <c r="FZC38" s="410"/>
      <c r="FZD38" s="410"/>
      <c r="FZE38" s="410"/>
      <c r="FZF38" s="410"/>
      <c r="FZG38" s="410"/>
      <c r="FZH38" s="410"/>
      <c r="FZI38" s="410"/>
      <c r="FZJ38" s="410"/>
      <c r="FZK38" s="410"/>
      <c r="FZL38" s="410"/>
      <c r="FZM38" s="410"/>
      <c r="FZN38" s="410"/>
      <c r="FZO38" s="410"/>
      <c r="FZP38" s="410"/>
      <c r="FZQ38" s="410"/>
      <c r="FZR38" s="410"/>
      <c r="FZS38" s="410"/>
      <c r="FZT38" s="410"/>
      <c r="FZU38" s="410"/>
      <c r="FZV38" s="410"/>
      <c r="FZW38" s="410"/>
      <c r="FZX38" s="410"/>
      <c r="FZY38" s="410"/>
      <c r="FZZ38" s="410"/>
      <c r="GAA38" s="410"/>
      <c r="GAB38" s="410"/>
      <c r="GAC38" s="410"/>
      <c r="GAD38" s="410"/>
      <c r="GAE38" s="410"/>
      <c r="GAF38" s="410"/>
      <c r="GAG38" s="410"/>
      <c r="GAH38" s="410"/>
      <c r="GAI38" s="410"/>
      <c r="GAJ38" s="410"/>
      <c r="GAK38" s="410"/>
      <c r="GAL38" s="410"/>
      <c r="GAM38" s="410"/>
      <c r="GAN38" s="410"/>
      <c r="GAO38" s="410"/>
      <c r="GAP38" s="410"/>
      <c r="GAQ38" s="410"/>
      <c r="GAR38" s="410"/>
      <c r="GAS38" s="410"/>
      <c r="GAT38" s="410"/>
      <c r="GAU38" s="410"/>
      <c r="GAV38" s="410"/>
      <c r="GAW38" s="410"/>
      <c r="GAX38" s="410"/>
      <c r="GAY38" s="410"/>
      <c r="GAZ38" s="410"/>
      <c r="GBA38" s="410"/>
      <c r="GBB38" s="410"/>
      <c r="GBC38" s="410"/>
      <c r="GBD38" s="410"/>
      <c r="GBE38" s="410"/>
      <c r="GBF38" s="410"/>
      <c r="GBG38" s="410"/>
      <c r="GBH38" s="410"/>
      <c r="GBI38" s="410"/>
      <c r="GBJ38" s="410"/>
      <c r="GBK38" s="410"/>
      <c r="GBL38" s="410"/>
      <c r="GBM38" s="410"/>
      <c r="GBN38" s="410"/>
      <c r="GBO38" s="410"/>
      <c r="GBP38" s="410"/>
      <c r="GBQ38" s="410"/>
      <c r="GBR38" s="410"/>
      <c r="GBS38" s="410"/>
      <c r="GBT38" s="410"/>
      <c r="GBU38" s="410"/>
      <c r="GBV38" s="410"/>
      <c r="GBW38" s="410"/>
      <c r="GBX38" s="410"/>
      <c r="GBY38" s="410"/>
      <c r="GBZ38" s="410"/>
      <c r="GCA38" s="410"/>
      <c r="GCB38" s="410"/>
      <c r="GCC38" s="410"/>
      <c r="GCD38" s="410"/>
      <c r="GCE38" s="410"/>
      <c r="GCF38" s="410"/>
      <c r="GCG38" s="410"/>
      <c r="GCH38" s="410"/>
      <c r="GCI38" s="410"/>
      <c r="GCJ38" s="410"/>
      <c r="GCK38" s="410"/>
      <c r="GCL38" s="410"/>
      <c r="GCM38" s="410"/>
      <c r="GCN38" s="410"/>
      <c r="GCO38" s="410"/>
      <c r="GCP38" s="410"/>
      <c r="GCQ38" s="410"/>
      <c r="GCR38" s="410"/>
      <c r="GCS38" s="410"/>
      <c r="GCT38" s="410"/>
      <c r="GCU38" s="410"/>
      <c r="GCV38" s="410"/>
      <c r="GCW38" s="410"/>
      <c r="GCX38" s="410"/>
      <c r="GCY38" s="410"/>
      <c r="GCZ38" s="410"/>
      <c r="GDA38" s="410"/>
      <c r="GDB38" s="410"/>
      <c r="GDC38" s="410"/>
      <c r="GDD38" s="410"/>
      <c r="GDE38" s="410"/>
      <c r="GDF38" s="410"/>
      <c r="GDG38" s="410"/>
      <c r="GDH38" s="410"/>
      <c r="GDI38" s="410"/>
      <c r="GDJ38" s="410"/>
      <c r="GDK38" s="410"/>
      <c r="GDL38" s="410"/>
      <c r="GDM38" s="410"/>
      <c r="GDN38" s="410"/>
      <c r="GDO38" s="410"/>
      <c r="GDP38" s="410"/>
      <c r="GDQ38" s="410"/>
      <c r="GDR38" s="410"/>
      <c r="GDS38" s="410"/>
      <c r="GDT38" s="410"/>
      <c r="GDU38" s="410"/>
      <c r="GDV38" s="410"/>
      <c r="GDW38" s="410"/>
      <c r="GDX38" s="410"/>
      <c r="GDY38" s="410"/>
      <c r="GDZ38" s="410"/>
      <c r="GEA38" s="410"/>
      <c r="GEB38" s="410"/>
      <c r="GEC38" s="410"/>
      <c r="GED38" s="410"/>
      <c r="GEE38" s="410"/>
      <c r="GEF38" s="410"/>
      <c r="GEG38" s="410"/>
      <c r="GEH38" s="410"/>
      <c r="GEI38" s="410"/>
      <c r="GEJ38" s="410"/>
      <c r="GEK38" s="410"/>
      <c r="GEL38" s="410"/>
      <c r="GEM38" s="410"/>
      <c r="GEN38" s="410"/>
      <c r="GEO38" s="410"/>
      <c r="GEP38" s="410"/>
      <c r="GEQ38" s="410"/>
      <c r="GER38" s="410"/>
      <c r="GES38" s="410"/>
      <c r="GET38" s="410"/>
      <c r="GEU38" s="410"/>
      <c r="GEV38" s="410"/>
      <c r="GEW38" s="410"/>
      <c r="GEX38" s="410"/>
      <c r="GEY38" s="410"/>
      <c r="GEZ38" s="410"/>
      <c r="GFA38" s="410"/>
      <c r="GFB38" s="410"/>
      <c r="GFC38" s="410"/>
      <c r="GFD38" s="410"/>
      <c r="GFE38" s="410"/>
      <c r="GFF38" s="410"/>
      <c r="GFG38" s="410"/>
      <c r="GFH38" s="410"/>
      <c r="GFI38" s="410"/>
      <c r="GFJ38" s="410"/>
      <c r="GFK38" s="410"/>
      <c r="GFL38" s="410"/>
      <c r="GFM38" s="410"/>
      <c r="GFN38" s="410"/>
      <c r="GFO38" s="410"/>
      <c r="GFP38" s="410"/>
      <c r="GFQ38" s="410"/>
      <c r="GFR38" s="410"/>
      <c r="GFS38" s="410"/>
      <c r="GFT38" s="410"/>
      <c r="GFU38" s="410"/>
      <c r="GFV38" s="410"/>
      <c r="GFW38" s="410"/>
      <c r="GFX38" s="410"/>
      <c r="GFY38" s="410"/>
      <c r="GFZ38" s="410"/>
      <c r="GGA38" s="410"/>
      <c r="GGB38" s="410"/>
      <c r="GGC38" s="410"/>
      <c r="GGD38" s="410"/>
      <c r="GGE38" s="410"/>
      <c r="GGF38" s="410"/>
      <c r="GGG38" s="410"/>
      <c r="GGH38" s="410"/>
      <c r="GGI38" s="410"/>
      <c r="GGJ38" s="410"/>
      <c r="GGK38" s="410"/>
      <c r="GGL38" s="410"/>
      <c r="GGM38" s="410"/>
      <c r="GGN38" s="410"/>
      <c r="GGO38" s="410"/>
      <c r="GGP38" s="410"/>
      <c r="GGQ38" s="410"/>
      <c r="GGR38" s="410"/>
      <c r="GGS38" s="410"/>
      <c r="GGT38" s="410"/>
      <c r="GGU38" s="410"/>
      <c r="GGV38" s="410"/>
      <c r="GGW38" s="410"/>
      <c r="GGX38" s="410"/>
      <c r="GGY38" s="410"/>
      <c r="GGZ38" s="410"/>
      <c r="GHA38" s="410"/>
      <c r="GHB38" s="410"/>
      <c r="GHC38" s="410"/>
      <c r="GHD38" s="410"/>
      <c r="GHE38" s="410"/>
      <c r="GHF38" s="410"/>
      <c r="GHG38" s="410"/>
      <c r="GHH38" s="410"/>
      <c r="GHI38" s="410"/>
      <c r="GHJ38" s="410"/>
      <c r="GHK38" s="410"/>
      <c r="GHL38" s="410"/>
      <c r="GHM38" s="410"/>
      <c r="GHN38" s="410"/>
      <c r="GHO38" s="410"/>
      <c r="GHP38" s="410"/>
      <c r="GHQ38" s="410"/>
      <c r="GHR38" s="410"/>
      <c r="GHS38" s="410"/>
      <c r="GHT38" s="410"/>
      <c r="GHU38" s="410"/>
      <c r="GHV38" s="410"/>
      <c r="GHW38" s="410"/>
      <c r="GHX38" s="410"/>
      <c r="GHY38" s="410"/>
      <c r="GHZ38" s="410"/>
      <c r="GIA38" s="410"/>
      <c r="GIB38" s="410"/>
      <c r="GIC38" s="410"/>
      <c r="GID38" s="410"/>
      <c r="GIE38" s="410"/>
      <c r="GIF38" s="410"/>
      <c r="GIG38" s="410"/>
      <c r="GIH38" s="410"/>
      <c r="GII38" s="410"/>
      <c r="GIJ38" s="410"/>
      <c r="GIK38" s="410"/>
      <c r="GIL38" s="410"/>
      <c r="GIM38" s="410"/>
      <c r="GIN38" s="410"/>
      <c r="GIO38" s="410"/>
      <c r="GIP38" s="410"/>
      <c r="GIQ38" s="410"/>
      <c r="GIR38" s="410"/>
      <c r="GIS38" s="410"/>
      <c r="GIT38" s="410"/>
      <c r="GIU38" s="410"/>
      <c r="GIV38" s="410"/>
      <c r="GIW38" s="410"/>
      <c r="GIX38" s="410"/>
      <c r="GIY38" s="410"/>
      <c r="GIZ38" s="410"/>
      <c r="GJA38" s="410"/>
      <c r="GJB38" s="410"/>
      <c r="GJC38" s="410"/>
      <c r="GJD38" s="410"/>
      <c r="GJE38" s="410"/>
      <c r="GJF38" s="410"/>
      <c r="GJG38" s="410"/>
      <c r="GJH38" s="410"/>
      <c r="GJI38" s="410"/>
      <c r="GJJ38" s="410"/>
      <c r="GJK38" s="410"/>
      <c r="GJL38" s="410"/>
      <c r="GJM38" s="410"/>
      <c r="GJN38" s="410"/>
      <c r="GJO38" s="410"/>
      <c r="GJP38" s="410"/>
      <c r="GJQ38" s="410"/>
      <c r="GJR38" s="410"/>
      <c r="GJS38" s="410"/>
      <c r="GJT38" s="410"/>
      <c r="GJU38" s="410"/>
      <c r="GJV38" s="410"/>
      <c r="GJW38" s="410"/>
      <c r="GJX38" s="410"/>
      <c r="GJY38" s="410"/>
      <c r="GJZ38" s="410"/>
      <c r="GKA38" s="410"/>
      <c r="GKB38" s="410"/>
      <c r="GKC38" s="410"/>
      <c r="GKD38" s="410"/>
      <c r="GKE38" s="410"/>
      <c r="GKF38" s="410"/>
      <c r="GKG38" s="410"/>
      <c r="GKH38" s="410"/>
      <c r="GKI38" s="410"/>
      <c r="GKJ38" s="410"/>
      <c r="GKK38" s="410"/>
      <c r="GKL38" s="410"/>
      <c r="GKM38" s="410"/>
      <c r="GKN38" s="410"/>
      <c r="GKO38" s="410"/>
      <c r="GKP38" s="410"/>
      <c r="GKQ38" s="410"/>
      <c r="GKR38" s="410"/>
      <c r="GKS38" s="410"/>
      <c r="GKT38" s="410"/>
      <c r="GKU38" s="410"/>
      <c r="GKV38" s="410"/>
      <c r="GKW38" s="410"/>
      <c r="GKX38" s="410"/>
      <c r="GKY38" s="410"/>
      <c r="GKZ38" s="410"/>
      <c r="GLA38" s="410"/>
      <c r="GLB38" s="410"/>
      <c r="GLC38" s="410"/>
      <c r="GLD38" s="410"/>
      <c r="GLE38" s="410"/>
      <c r="GLF38" s="410"/>
      <c r="GLG38" s="410"/>
      <c r="GLH38" s="410"/>
      <c r="GLI38" s="410"/>
      <c r="GLJ38" s="410"/>
      <c r="GLK38" s="410"/>
      <c r="GLL38" s="410"/>
      <c r="GLM38" s="410"/>
      <c r="GLN38" s="410"/>
      <c r="GLO38" s="410"/>
      <c r="GLP38" s="410"/>
      <c r="GLQ38" s="410"/>
      <c r="GLR38" s="410"/>
      <c r="GLS38" s="410"/>
      <c r="GLT38" s="410"/>
      <c r="GLU38" s="410"/>
      <c r="GLV38" s="410"/>
      <c r="GLW38" s="410"/>
      <c r="GLX38" s="410"/>
      <c r="GLY38" s="410"/>
      <c r="GLZ38" s="410"/>
      <c r="GMA38" s="410"/>
      <c r="GMB38" s="410"/>
      <c r="GMC38" s="410"/>
      <c r="GMD38" s="410"/>
      <c r="GME38" s="410"/>
      <c r="GMF38" s="410"/>
      <c r="GMG38" s="410"/>
      <c r="GMH38" s="410"/>
      <c r="GMI38" s="410"/>
      <c r="GMJ38" s="410"/>
      <c r="GMK38" s="410"/>
      <c r="GML38" s="410"/>
      <c r="GMM38" s="410"/>
      <c r="GMN38" s="410"/>
      <c r="GMO38" s="410"/>
      <c r="GMP38" s="410"/>
      <c r="GMQ38" s="410"/>
      <c r="GMR38" s="410"/>
      <c r="GMS38" s="410"/>
      <c r="GMT38" s="410"/>
      <c r="GMU38" s="410"/>
      <c r="GMV38" s="410"/>
      <c r="GMW38" s="410"/>
      <c r="GMX38" s="410"/>
      <c r="GMY38" s="410"/>
      <c r="GMZ38" s="410"/>
      <c r="GNA38" s="410"/>
      <c r="GNB38" s="410"/>
      <c r="GNC38" s="410"/>
      <c r="GND38" s="410"/>
      <c r="GNE38" s="410"/>
      <c r="GNF38" s="410"/>
      <c r="GNG38" s="410"/>
      <c r="GNH38" s="410"/>
      <c r="GNI38" s="410"/>
      <c r="GNJ38" s="410"/>
      <c r="GNK38" s="410"/>
      <c r="GNL38" s="410"/>
      <c r="GNM38" s="410"/>
      <c r="GNN38" s="410"/>
      <c r="GNO38" s="410"/>
      <c r="GNP38" s="410"/>
      <c r="GNQ38" s="410"/>
      <c r="GNR38" s="410"/>
      <c r="GNS38" s="410"/>
      <c r="GNT38" s="410"/>
      <c r="GNU38" s="410"/>
      <c r="GNV38" s="410"/>
      <c r="GNW38" s="410"/>
      <c r="GNX38" s="410"/>
      <c r="GNY38" s="410"/>
      <c r="GNZ38" s="410"/>
      <c r="GOA38" s="410"/>
      <c r="GOB38" s="410"/>
      <c r="GOC38" s="410"/>
      <c r="GOD38" s="410"/>
      <c r="GOE38" s="410"/>
      <c r="GOF38" s="410"/>
      <c r="GOG38" s="410"/>
      <c r="GOH38" s="410"/>
      <c r="GOI38" s="410"/>
      <c r="GOJ38" s="410"/>
      <c r="GOK38" s="410"/>
      <c r="GOL38" s="410"/>
      <c r="GOM38" s="410"/>
      <c r="GON38" s="410"/>
      <c r="GOO38" s="410"/>
      <c r="GOP38" s="410"/>
      <c r="GOQ38" s="410"/>
      <c r="GOR38" s="410"/>
      <c r="GOS38" s="410"/>
      <c r="GOT38" s="410"/>
      <c r="GOU38" s="410"/>
      <c r="GOV38" s="410"/>
      <c r="GOW38" s="410"/>
      <c r="GOX38" s="410"/>
      <c r="GOY38" s="410"/>
      <c r="GOZ38" s="410"/>
      <c r="GPA38" s="410"/>
      <c r="GPB38" s="410"/>
      <c r="GPC38" s="410"/>
      <c r="GPD38" s="410"/>
      <c r="GPE38" s="410"/>
      <c r="GPF38" s="410"/>
      <c r="GPG38" s="410"/>
      <c r="GPH38" s="410"/>
      <c r="GPI38" s="410"/>
      <c r="GPJ38" s="410"/>
      <c r="GPK38" s="410"/>
      <c r="GPL38" s="410"/>
      <c r="GPM38" s="410"/>
      <c r="GPN38" s="410"/>
      <c r="GPO38" s="410"/>
      <c r="GPP38" s="410"/>
      <c r="GPQ38" s="410"/>
      <c r="GPR38" s="410"/>
      <c r="GPS38" s="410"/>
      <c r="GPT38" s="410"/>
      <c r="GPU38" s="410"/>
      <c r="GPV38" s="410"/>
      <c r="GPW38" s="410"/>
      <c r="GPX38" s="410"/>
      <c r="GPY38" s="410"/>
      <c r="GPZ38" s="410"/>
      <c r="GQA38" s="410"/>
      <c r="GQB38" s="410"/>
      <c r="GQC38" s="410"/>
      <c r="GQD38" s="410"/>
      <c r="GQE38" s="410"/>
      <c r="GQF38" s="410"/>
      <c r="GQG38" s="410"/>
      <c r="GQH38" s="410"/>
      <c r="GQI38" s="410"/>
      <c r="GQJ38" s="410"/>
      <c r="GQK38" s="410"/>
      <c r="GQL38" s="410"/>
      <c r="GQM38" s="410"/>
      <c r="GQN38" s="410"/>
      <c r="GQO38" s="410"/>
      <c r="GQP38" s="410"/>
      <c r="GQQ38" s="410"/>
      <c r="GQR38" s="410"/>
      <c r="GQS38" s="410"/>
      <c r="GQT38" s="410"/>
      <c r="GQU38" s="410"/>
      <c r="GQV38" s="410"/>
      <c r="GQW38" s="410"/>
      <c r="GQX38" s="410"/>
      <c r="GQY38" s="410"/>
      <c r="GQZ38" s="410"/>
      <c r="GRA38" s="410"/>
      <c r="GRB38" s="410"/>
      <c r="GRC38" s="410"/>
      <c r="GRD38" s="410"/>
      <c r="GRE38" s="410"/>
      <c r="GRF38" s="410"/>
      <c r="GRG38" s="410"/>
      <c r="GRH38" s="410"/>
      <c r="GRI38" s="410"/>
      <c r="GRJ38" s="410"/>
      <c r="GRK38" s="410"/>
      <c r="GRL38" s="410"/>
      <c r="GRM38" s="410"/>
      <c r="GRN38" s="410"/>
      <c r="GRO38" s="410"/>
      <c r="GRP38" s="410"/>
      <c r="GRQ38" s="410"/>
      <c r="GRR38" s="410"/>
      <c r="GRS38" s="410"/>
      <c r="GRT38" s="410"/>
      <c r="GRU38" s="410"/>
      <c r="GRV38" s="410"/>
      <c r="GRW38" s="410"/>
      <c r="GRX38" s="410"/>
      <c r="GRY38" s="410"/>
      <c r="GRZ38" s="410"/>
      <c r="GSA38" s="410"/>
      <c r="GSB38" s="410"/>
      <c r="GSC38" s="410"/>
      <c r="GSD38" s="410"/>
      <c r="GSE38" s="410"/>
      <c r="GSF38" s="410"/>
      <c r="GSG38" s="410"/>
      <c r="GSH38" s="410"/>
      <c r="GSI38" s="410"/>
      <c r="GSJ38" s="410"/>
      <c r="GSK38" s="410"/>
      <c r="GSL38" s="410"/>
      <c r="GSM38" s="410"/>
      <c r="GSN38" s="410"/>
      <c r="GSO38" s="410"/>
      <c r="GSP38" s="410"/>
      <c r="GSQ38" s="410"/>
      <c r="GSR38" s="410"/>
      <c r="GSS38" s="410"/>
      <c r="GST38" s="410"/>
      <c r="GSU38" s="410"/>
      <c r="GSV38" s="410"/>
      <c r="GSW38" s="410"/>
      <c r="GSX38" s="410"/>
      <c r="GSY38" s="410"/>
      <c r="GSZ38" s="410"/>
      <c r="GTA38" s="410"/>
      <c r="GTB38" s="410"/>
      <c r="GTC38" s="410"/>
      <c r="GTD38" s="410"/>
      <c r="GTE38" s="410"/>
      <c r="GTF38" s="410"/>
      <c r="GTG38" s="410"/>
      <c r="GTH38" s="410"/>
      <c r="GTI38" s="410"/>
      <c r="GTJ38" s="410"/>
      <c r="GTK38" s="410"/>
      <c r="GTL38" s="410"/>
      <c r="GTM38" s="410"/>
      <c r="GTN38" s="410"/>
      <c r="GTO38" s="410"/>
      <c r="GTP38" s="410"/>
      <c r="GTQ38" s="410"/>
      <c r="GTR38" s="410"/>
      <c r="GTS38" s="410"/>
      <c r="GTT38" s="410"/>
      <c r="GTU38" s="410"/>
      <c r="GTV38" s="410"/>
      <c r="GTW38" s="410"/>
      <c r="GTX38" s="410"/>
      <c r="GTY38" s="410"/>
      <c r="GTZ38" s="410"/>
      <c r="GUA38" s="410"/>
      <c r="GUB38" s="410"/>
      <c r="GUC38" s="410"/>
      <c r="GUD38" s="410"/>
      <c r="GUE38" s="410"/>
      <c r="GUF38" s="410"/>
      <c r="GUG38" s="410"/>
      <c r="GUH38" s="410"/>
      <c r="GUI38" s="410"/>
      <c r="GUJ38" s="410"/>
      <c r="GUK38" s="410"/>
      <c r="GUL38" s="410"/>
      <c r="GUM38" s="410"/>
      <c r="GUN38" s="410"/>
      <c r="GUO38" s="410"/>
      <c r="GUP38" s="410"/>
      <c r="GUQ38" s="410"/>
      <c r="GUR38" s="410"/>
      <c r="GUS38" s="410"/>
      <c r="GUT38" s="410"/>
      <c r="GUU38" s="410"/>
      <c r="GUV38" s="410"/>
      <c r="GUW38" s="410"/>
      <c r="GUX38" s="410"/>
      <c r="GUY38" s="410"/>
      <c r="GUZ38" s="410"/>
      <c r="GVA38" s="410"/>
      <c r="GVB38" s="410"/>
      <c r="GVC38" s="410"/>
      <c r="GVD38" s="410"/>
      <c r="GVE38" s="410"/>
      <c r="GVF38" s="410"/>
      <c r="GVG38" s="410"/>
      <c r="GVH38" s="410"/>
      <c r="GVI38" s="410"/>
      <c r="GVJ38" s="410"/>
      <c r="GVK38" s="410"/>
      <c r="GVL38" s="410"/>
      <c r="GVM38" s="410"/>
      <c r="GVN38" s="410"/>
      <c r="GVO38" s="410"/>
      <c r="GVP38" s="410"/>
      <c r="GVQ38" s="410"/>
      <c r="GVR38" s="410"/>
      <c r="GVS38" s="410"/>
      <c r="GVT38" s="410"/>
      <c r="GVU38" s="410"/>
      <c r="GVV38" s="410"/>
      <c r="GVW38" s="410"/>
      <c r="GVX38" s="410"/>
      <c r="GVY38" s="410"/>
      <c r="GVZ38" s="410"/>
      <c r="GWA38" s="410"/>
      <c r="GWB38" s="410"/>
      <c r="GWC38" s="410"/>
      <c r="GWD38" s="410"/>
      <c r="GWE38" s="410"/>
      <c r="GWF38" s="410"/>
      <c r="GWG38" s="410"/>
      <c r="GWH38" s="410"/>
      <c r="GWI38" s="410"/>
      <c r="GWJ38" s="410"/>
      <c r="GWK38" s="410"/>
      <c r="GWL38" s="410"/>
      <c r="GWM38" s="410"/>
      <c r="GWN38" s="410"/>
      <c r="GWO38" s="410"/>
      <c r="GWP38" s="410"/>
      <c r="GWQ38" s="410"/>
      <c r="GWR38" s="410"/>
      <c r="GWS38" s="410"/>
      <c r="GWT38" s="410"/>
      <c r="GWU38" s="410"/>
      <c r="GWV38" s="410"/>
      <c r="GWW38" s="410"/>
      <c r="GWX38" s="410"/>
      <c r="GWY38" s="410"/>
      <c r="GWZ38" s="410"/>
      <c r="GXA38" s="410"/>
      <c r="GXB38" s="410"/>
      <c r="GXC38" s="410"/>
      <c r="GXD38" s="410"/>
      <c r="GXE38" s="410"/>
      <c r="GXF38" s="410"/>
      <c r="GXG38" s="410"/>
      <c r="GXH38" s="410"/>
      <c r="GXI38" s="410"/>
      <c r="GXJ38" s="410"/>
      <c r="GXK38" s="410"/>
      <c r="GXL38" s="410"/>
      <c r="GXM38" s="410"/>
      <c r="GXN38" s="410"/>
      <c r="GXO38" s="410"/>
      <c r="GXP38" s="410"/>
      <c r="GXQ38" s="410"/>
      <c r="GXR38" s="410"/>
      <c r="GXS38" s="410"/>
      <c r="GXT38" s="410"/>
      <c r="GXU38" s="410"/>
      <c r="GXV38" s="410"/>
      <c r="GXW38" s="410"/>
      <c r="GXX38" s="410"/>
      <c r="GXY38" s="410"/>
      <c r="GXZ38" s="410"/>
      <c r="GYA38" s="410"/>
      <c r="GYB38" s="410"/>
      <c r="GYC38" s="410"/>
      <c r="GYD38" s="410"/>
      <c r="GYE38" s="410"/>
      <c r="GYF38" s="410"/>
      <c r="GYG38" s="410"/>
      <c r="GYH38" s="410"/>
      <c r="GYI38" s="410"/>
      <c r="GYJ38" s="410"/>
      <c r="GYK38" s="410"/>
      <c r="GYL38" s="410"/>
      <c r="GYM38" s="410"/>
      <c r="GYN38" s="410"/>
      <c r="GYO38" s="410"/>
      <c r="GYP38" s="410"/>
      <c r="GYQ38" s="410"/>
      <c r="GYR38" s="410"/>
      <c r="GYS38" s="410"/>
      <c r="GYT38" s="410"/>
      <c r="GYU38" s="410"/>
      <c r="GYV38" s="410"/>
      <c r="GYW38" s="410"/>
      <c r="GYX38" s="410"/>
      <c r="GYY38" s="410"/>
      <c r="GYZ38" s="410"/>
      <c r="GZA38" s="410"/>
      <c r="GZB38" s="410"/>
      <c r="GZC38" s="410"/>
      <c r="GZD38" s="410"/>
      <c r="GZE38" s="410"/>
      <c r="GZF38" s="410"/>
      <c r="GZG38" s="410"/>
      <c r="GZH38" s="410"/>
      <c r="GZI38" s="410"/>
      <c r="GZJ38" s="410"/>
      <c r="GZK38" s="410"/>
      <c r="GZL38" s="410"/>
      <c r="GZM38" s="410"/>
      <c r="GZN38" s="410"/>
      <c r="GZO38" s="410"/>
      <c r="GZP38" s="410"/>
      <c r="GZQ38" s="410"/>
      <c r="GZR38" s="410"/>
      <c r="GZS38" s="410"/>
      <c r="GZT38" s="410"/>
      <c r="GZU38" s="410"/>
      <c r="GZV38" s="410"/>
      <c r="GZW38" s="410"/>
      <c r="GZX38" s="410"/>
      <c r="GZY38" s="410"/>
      <c r="GZZ38" s="410"/>
      <c r="HAA38" s="410"/>
      <c r="HAB38" s="410"/>
      <c r="HAC38" s="410"/>
      <c r="HAD38" s="410"/>
      <c r="HAE38" s="410"/>
      <c r="HAF38" s="410"/>
      <c r="HAG38" s="410"/>
      <c r="HAH38" s="410"/>
      <c r="HAI38" s="410"/>
      <c r="HAJ38" s="410"/>
      <c r="HAK38" s="410"/>
      <c r="HAL38" s="410"/>
      <c r="HAM38" s="410"/>
      <c r="HAN38" s="410"/>
      <c r="HAO38" s="410"/>
      <c r="HAP38" s="410"/>
      <c r="HAQ38" s="410"/>
      <c r="HAR38" s="410"/>
      <c r="HAS38" s="410"/>
      <c r="HAT38" s="410"/>
      <c r="HAU38" s="410"/>
      <c r="HAV38" s="410"/>
      <c r="HAW38" s="410"/>
      <c r="HAX38" s="410"/>
      <c r="HAY38" s="410"/>
      <c r="HAZ38" s="410"/>
      <c r="HBA38" s="410"/>
      <c r="HBB38" s="410"/>
      <c r="HBC38" s="410"/>
      <c r="HBD38" s="410"/>
      <c r="HBE38" s="410"/>
      <c r="HBF38" s="410"/>
      <c r="HBG38" s="410"/>
      <c r="HBH38" s="410"/>
      <c r="HBI38" s="410"/>
      <c r="HBJ38" s="410"/>
      <c r="HBK38" s="410"/>
      <c r="HBL38" s="410"/>
      <c r="HBM38" s="410"/>
      <c r="HBN38" s="410"/>
      <c r="HBO38" s="410"/>
      <c r="HBP38" s="410"/>
      <c r="HBQ38" s="410"/>
      <c r="HBR38" s="410"/>
      <c r="HBS38" s="410"/>
      <c r="HBT38" s="410"/>
      <c r="HBU38" s="410"/>
      <c r="HBV38" s="410"/>
      <c r="HBW38" s="410"/>
      <c r="HBX38" s="410"/>
      <c r="HBY38" s="410"/>
      <c r="HBZ38" s="410"/>
      <c r="HCA38" s="410"/>
      <c r="HCB38" s="410"/>
      <c r="HCC38" s="410"/>
      <c r="HCD38" s="410"/>
      <c r="HCE38" s="410"/>
      <c r="HCF38" s="410"/>
      <c r="HCG38" s="410"/>
      <c r="HCH38" s="410"/>
      <c r="HCI38" s="410"/>
      <c r="HCJ38" s="410"/>
      <c r="HCK38" s="410"/>
      <c r="HCL38" s="410"/>
      <c r="HCM38" s="410"/>
      <c r="HCN38" s="410"/>
      <c r="HCO38" s="410"/>
      <c r="HCP38" s="410"/>
      <c r="HCQ38" s="410"/>
      <c r="HCR38" s="410"/>
      <c r="HCS38" s="410"/>
      <c r="HCT38" s="410"/>
      <c r="HCU38" s="410"/>
      <c r="HCV38" s="410"/>
      <c r="HCW38" s="410"/>
      <c r="HCX38" s="410"/>
      <c r="HCY38" s="410"/>
      <c r="HCZ38" s="410"/>
      <c r="HDA38" s="410"/>
      <c r="HDB38" s="410"/>
      <c r="HDC38" s="410"/>
      <c r="HDD38" s="410"/>
      <c r="HDE38" s="410"/>
      <c r="HDF38" s="410"/>
      <c r="HDG38" s="410"/>
      <c r="HDH38" s="410"/>
      <c r="HDI38" s="410"/>
      <c r="HDJ38" s="410"/>
      <c r="HDK38" s="410"/>
      <c r="HDL38" s="410"/>
      <c r="HDM38" s="410"/>
      <c r="HDN38" s="410"/>
      <c r="HDO38" s="410"/>
      <c r="HDP38" s="410"/>
      <c r="HDQ38" s="410"/>
      <c r="HDR38" s="410"/>
      <c r="HDS38" s="410"/>
      <c r="HDT38" s="410"/>
      <c r="HDU38" s="410"/>
      <c r="HDV38" s="410"/>
      <c r="HDW38" s="410"/>
      <c r="HDX38" s="410"/>
      <c r="HDY38" s="410"/>
      <c r="HDZ38" s="410"/>
      <c r="HEA38" s="410"/>
      <c r="HEB38" s="410"/>
      <c r="HEC38" s="410"/>
      <c r="HED38" s="410"/>
      <c r="HEE38" s="410"/>
      <c r="HEF38" s="410"/>
      <c r="HEG38" s="410"/>
      <c r="HEH38" s="410"/>
      <c r="HEI38" s="410"/>
      <c r="HEJ38" s="410"/>
      <c r="HEK38" s="410"/>
      <c r="HEL38" s="410"/>
      <c r="HEM38" s="410"/>
      <c r="HEN38" s="410"/>
      <c r="HEO38" s="410"/>
      <c r="HEP38" s="410"/>
      <c r="HEQ38" s="410"/>
      <c r="HER38" s="410"/>
      <c r="HES38" s="410"/>
      <c r="HET38" s="410"/>
      <c r="HEU38" s="410"/>
      <c r="HEV38" s="410"/>
      <c r="HEW38" s="410"/>
      <c r="HEX38" s="410"/>
      <c r="HEY38" s="410"/>
      <c r="HEZ38" s="410"/>
      <c r="HFA38" s="410"/>
      <c r="HFB38" s="410"/>
      <c r="HFC38" s="410"/>
      <c r="HFD38" s="410"/>
      <c r="HFE38" s="410"/>
      <c r="HFF38" s="410"/>
      <c r="HFG38" s="410"/>
      <c r="HFH38" s="410"/>
      <c r="HFI38" s="410"/>
      <c r="HFJ38" s="410"/>
      <c r="HFK38" s="410"/>
      <c r="HFL38" s="410"/>
      <c r="HFM38" s="410"/>
      <c r="HFN38" s="410"/>
      <c r="HFO38" s="410"/>
      <c r="HFP38" s="410"/>
      <c r="HFQ38" s="410"/>
      <c r="HFR38" s="410"/>
      <c r="HFS38" s="410"/>
      <c r="HFT38" s="410"/>
      <c r="HFU38" s="410"/>
      <c r="HFV38" s="410"/>
      <c r="HFW38" s="410"/>
      <c r="HFX38" s="410"/>
      <c r="HFY38" s="410"/>
      <c r="HFZ38" s="410"/>
      <c r="HGA38" s="410"/>
      <c r="HGB38" s="410"/>
      <c r="HGC38" s="410"/>
      <c r="HGD38" s="410"/>
      <c r="HGE38" s="410"/>
      <c r="HGF38" s="410"/>
      <c r="HGG38" s="410"/>
      <c r="HGH38" s="410"/>
      <c r="HGI38" s="410"/>
      <c r="HGJ38" s="410"/>
      <c r="HGK38" s="410"/>
      <c r="HGL38" s="410"/>
      <c r="HGM38" s="410"/>
      <c r="HGN38" s="410"/>
      <c r="HGO38" s="410"/>
      <c r="HGP38" s="410"/>
      <c r="HGQ38" s="410"/>
      <c r="HGR38" s="410"/>
      <c r="HGS38" s="410"/>
      <c r="HGT38" s="410"/>
      <c r="HGU38" s="410"/>
      <c r="HGV38" s="410"/>
      <c r="HGW38" s="410"/>
      <c r="HGX38" s="410"/>
      <c r="HGY38" s="410"/>
      <c r="HGZ38" s="410"/>
      <c r="HHA38" s="410"/>
      <c r="HHB38" s="410"/>
      <c r="HHC38" s="410"/>
      <c r="HHD38" s="410"/>
      <c r="HHE38" s="410"/>
      <c r="HHF38" s="410"/>
      <c r="HHG38" s="410"/>
      <c r="HHH38" s="410"/>
      <c r="HHI38" s="410"/>
      <c r="HHJ38" s="410"/>
      <c r="HHK38" s="410"/>
      <c r="HHL38" s="410"/>
      <c r="HHM38" s="410"/>
      <c r="HHN38" s="410"/>
      <c r="HHO38" s="410"/>
      <c r="HHP38" s="410"/>
      <c r="HHQ38" s="410"/>
      <c r="HHR38" s="410"/>
      <c r="HHS38" s="410"/>
      <c r="HHT38" s="410"/>
      <c r="HHU38" s="410"/>
      <c r="HHV38" s="410"/>
      <c r="HHW38" s="410"/>
      <c r="HHX38" s="410"/>
      <c r="HHY38" s="410"/>
      <c r="HHZ38" s="410"/>
      <c r="HIA38" s="410"/>
      <c r="HIB38" s="410"/>
      <c r="HIC38" s="410"/>
      <c r="HID38" s="410"/>
      <c r="HIE38" s="410"/>
      <c r="HIF38" s="410"/>
      <c r="HIG38" s="410"/>
      <c r="HIH38" s="410"/>
      <c r="HII38" s="410"/>
      <c r="HIJ38" s="410"/>
      <c r="HIK38" s="410"/>
      <c r="HIL38" s="410"/>
      <c r="HIM38" s="410"/>
      <c r="HIN38" s="410"/>
      <c r="HIO38" s="410"/>
      <c r="HIP38" s="410"/>
      <c r="HIQ38" s="410"/>
      <c r="HIR38" s="410"/>
      <c r="HIS38" s="410"/>
      <c r="HIT38" s="410"/>
      <c r="HIU38" s="410"/>
      <c r="HIV38" s="410"/>
      <c r="HIW38" s="410"/>
      <c r="HIX38" s="410"/>
      <c r="HIY38" s="410"/>
      <c r="HIZ38" s="410"/>
      <c r="HJA38" s="410"/>
      <c r="HJB38" s="410"/>
      <c r="HJC38" s="410"/>
      <c r="HJD38" s="410"/>
      <c r="HJE38" s="410"/>
      <c r="HJF38" s="410"/>
      <c r="HJG38" s="410"/>
      <c r="HJH38" s="410"/>
      <c r="HJI38" s="410"/>
      <c r="HJJ38" s="410"/>
      <c r="HJK38" s="410"/>
      <c r="HJL38" s="410"/>
      <c r="HJM38" s="410"/>
      <c r="HJN38" s="410"/>
      <c r="HJO38" s="410"/>
      <c r="HJP38" s="410"/>
      <c r="HJQ38" s="410"/>
      <c r="HJR38" s="410"/>
      <c r="HJS38" s="410"/>
      <c r="HJT38" s="410"/>
      <c r="HJU38" s="410"/>
      <c r="HJV38" s="410"/>
      <c r="HJW38" s="410"/>
      <c r="HJX38" s="410"/>
      <c r="HJY38" s="410"/>
      <c r="HJZ38" s="410"/>
      <c r="HKA38" s="410"/>
      <c r="HKB38" s="410"/>
      <c r="HKC38" s="410"/>
      <c r="HKD38" s="410"/>
      <c r="HKE38" s="410"/>
      <c r="HKF38" s="410"/>
      <c r="HKG38" s="410"/>
      <c r="HKH38" s="410"/>
      <c r="HKI38" s="410"/>
      <c r="HKJ38" s="410"/>
      <c r="HKK38" s="410"/>
      <c r="HKL38" s="410"/>
      <c r="HKM38" s="410"/>
      <c r="HKN38" s="410"/>
      <c r="HKO38" s="410"/>
      <c r="HKP38" s="410"/>
      <c r="HKQ38" s="410"/>
      <c r="HKR38" s="410"/>
      <c r="HKS38" s="410"/>
      <c r="HKT38" s="410"/>
      <c r="HKU38" s="410"/>
      <c r="HKV38" s="410"/>
      <c r="HKW38" s="410"/>
      <c r="HKX38" s="410"/>
      <c r="HKY38" s="410"/>
      <c r="HKZ38" s="410"/>
      <c r="HLA38" s="410"/>
      <c r="HLB38" s="410"/>
      <c r="HLC38" s="410"/>
      <c r="HLD38" s="410"/>
      <c r="HLE38" s="410"/>
      <c r="HLF38" s="410"/>
      <c r="HLG38" s="410"/>
      <c r="HLH38" s="410"/>
      <c r="HLI38" s="410"/>
      <c r="HLJ38" s="410"/>
      <c r="HLK38" s="410"/>
      <c r="HLL38" s="410"/>
      <c r="HLM38" s="410"/>
      <c r="HLN38" s="410"/>
      <c r="HLO38" s="410"/>
      <c r="HLP38" s="410"/>
      <c r="HLQ38" s="410"/>
      <c r="HLR38" s="410"/>
      <c r="HLS38" s="410"/>
      <c r="HLT38" s="410"/>
      <c r="HLU38" s="410"/>
      <c r="HLV38" s="410"/>
      <c r="HLW38" s="410"/>
      <c r="HLX38" s="410"/>
      <c r="HLY38" s="410"/>
      <c r="HLZ38" s="410"/>
      <c r="HMA38" s="410"/>
      <c r="HMB38" s="410"/>
      <c r="HMC38" s="410"/>
      <c r="HMD38" s="410"/>
      <c r="HME38" s="410"/>
      <c r="HMF38" s="410"/>
      <c r="HMG38" s="410"/>
      <c r="HMH38" s="410"/>
      <c r="HMI38" s="410"/>
      <c r="HMJ38" s="410"/>
      <c r="HMK38" s="410"/>
      <c r="HML38" s="410"/>
      <c r="HMM38" s="410"/>
      <c r="HMN38" s="410"/>
      <c r="HMO38" s="410"/>
      <c r="HMP38" s="410"/>
      <c r="HMQ38" s="410"/>
      <c r="HMR38" s="410"/>
      <c r="HMS38" s="410"/>
      <c r="HMT38" s="410"/>
      <c r="HMU38" s="410"/>
      <c r="HMV38" s="410"/>
      <c r="HMW38" s="410"/>
      <c r="HMX38" s="410"/>
      <c r="HMY38" s="410"/>
      <c r="HMZ38" s="410"/>
      <c r="HNA38" s="410"/>
      <c r="HNB38" s="410"/>
      <c r="HNC38" s="410"/>
      <c r="HND38" s="410"/>
      <c r="HNE38" s="410"/>
      <c r="HNF38" s="410"/>
      <c r="HNG38" s="410"/>
      <c r="HNH38" s="410"/>
      <c r="HNI38" s="410"/>
      <c r="HNJ38" s="410"/>
      <c r="HNK38" s="410"/>
      <c r="HNL38" s="410"/>
      <c r="HNM38" s="410"/>
      <c r="HNN38" s="410"/>
      <c r="HNO38" s="410"/>
      <c r="HNP38" s="410"/>
      <c r="HNQ38" s="410"/>
      <c r="HNR38" s="410"/>
      <c r="HNS38" s="410"/>
      <c r="HNT38" s="410"/>
      <c r="HNU38" s="410"/>
      <c r="HNV38" s="410"/>
      <c r="HNW38" s="410"/>
      <c r="HNX38" s="410"/>
      <c r="HNY38" s="410"/>
      <c r="HNZ38" s="410"/>
      <c r="HOA38" s="410"/>
      <c r="HOB38" s="410"/>
      <c r="HOC38" s="410"/>
      <c r="HOD38" s="410"/>
      <c r="HOE38" s="410"/>
      <c r="HOF38" s="410"/>
      <c r="HOG38" s="410"/>
      <c r="HOH38" s="410"/>
      <c r="HOI38" s="410"/>
      <c r="HOJ38" s="410"/>
      <c r="HOK38" s="410"/>
      <c r="HOL38" s="410"/>
      <c r="HOM38" s="410"/>
      <c r="HON38" s="410"/>
      <c r="HOO38" s="410"/>
      <c r="HOP38" s="410"/>
      <c r="HOQ38" s="410"/>
      <c r="HOR38" s="410"/>
      <c r="HOS38" s="410"/>
      <c r="HOT38" s="410"/>
      <c r="HOU38" s="410"/>
      <c r="HOV38" s="410"/>
      <c r="HOW38" s="410"/>
      <c r="HOX38" s="410"/>
      <c r="HOY38" s="410"/>
      <c r="HOZ38" s="410"/>
      <c r="HPA38" s="410"/>
      <c r="HPB38" s="410"/>
      <c r="HPC38" s="410"/>
      <c r="HPD38" s="410"/>
      <c r="HPE38" s="410"/>
      <c r="HPF38" s="410"/>
      <c r="HPG38" s="410"/>
      <c r="HPH38" s="410"/>
      <c r="HPI38" s="410"/>
      <c r="HPJ38" s="410"/>
      <c r="HPK38" s="410"/>
      <c r="HPL38" s="410"/>
      <c r="HPM38" s="410"/>
      <c r="HPN38" s="410"/>
      <c r="HPO38" s="410"/>
      <c r="HPP38" s="410"/>
      <c r="HPQ38" s="410"/>
      <c r="HPR38" s="410"/>
      <c r="HPS38" s="410"/>
      <c r="HPT38" s="410"/>
      <c r="HPU38" s="410"/>
      <c r="HPV38" s="410"/>
      <c r="HPW38" s="410"/>
      <c r="HPX38" s="410"/>
      <c r="HPY38" s="410"/>
      <c r="HPZ38" s="410"/>
      <c r="HQA38" s="410"/>
      <c r="HQB38" s="410"/>
      <c r="HQC38" s="410"/>
      <c r="HQD38" s="410"/>
      <c r="HQE38" s="410"/>
      <c r="HQF38" s="410"/>
      <c r="HQG38" s="410"/>
      <c r="HQH38" s="410"/>
      <c r="HQI38" s="410"/>
      <c r="HQJ38" s="410"/>
      <c r="HQK38" s="410"/>
      <c r="HQL38" s="410"/>
      <c r="HQM38" s="410"/>
      <c r="HQN38" s="410"/>
      <c r="HQO38" s="410"/>
      <c r="HQP38" s="410"/>
      <c r="HQQ38" s="410"/>
      <c r="HQR38" s="410"/>
      <c r="HQS38" s="410"/>
      <c r="HQT38" s="410"/>
      <c r="HQU38" s="410"/>
      <c r="HQV38" s="410"/>
      <c r="HQW38" s="410"/>
      <c r="HQX38" s="410"/>
      <c r="HQY38" s="410"/>
      <c r="HQZ38" s="410"/>
      <c r="HRA38" s="410"/>
      <c r="HRB38" s="410"/>
      <c r="HRC38" s="410"/>
      <c r="HRD38" s="410"/>
      <c r="HRE38" s="410"/>
      <c r="HRF38" s="410"/>
      <c r="HRG38" s="410"/>
      <c r="HRH38" s="410"/>
      <c r="HRI38" s="410"/>
      <c r="HRJ38" s="410"/>
      <c r="HRK38" s="410"/>
      <c r="HRL38" s="410"/>
      <c r="HRM38" s="410"/>
      <c r="HRN38" s="410"/>
      <c r="HRO38" s="410"/>
      <c r="HRP38" s="410"/>
      <c r="HRQ38" s="410"/>
      <c r="HRR38" s="410"/>
      <c r="HRS38" s="410"/>
      <c r="HRT38" s="410"/>
      <c r="HRU38" s="410"/>
      <c r="HRV38" s="410"/>
      <c r="HRW38" s="410"/>
      <c r="HRX38" s="410"/>
      <c r="HRY38" s="410"/>
      <c r="HRZ38" s="410"/>
      <c r="HSA38" s="410"/>
      <c r="HSB38" s="410"/>
      <c r="HSC38" s="410"/>
      <c r="HSD38" s="410"/>
      <c r="HSE38" s="410"/>
      <c r="HSF38" s="410"/>
      <c r="HSG38" s="410"/>
      <c r="HSH38" s="410"/>
      <c r="HSI38" s="410"/>
      <c r="HSJ38" s="410"/>
      <c r="HSK38" s="410"/>
      <c r="HSL38" s="410"/>
      <c r="HSM38" s="410"/>
      <c r="HSN38" s="410"/>
      <c r="HSO38" s="410"/>
      <c r="HSP38" s="410"/>
      <c r="HSQ38" s="410"/>
      <c r="HSR38" s="410"/>
      <c r="HSS38" s="410"/>
      <c r="HST38" s="410"/>
      <c r="HSU38" s="410"/>
      <c r="HSV38" s="410"/>
      <c r="HSW38" s="410"/>
      <c r="HSX38" s="410"/>
      <c r="HSY38" s="410"/>
      <c r="HSZ38" s="410"/>
      <c r="HTA38" s="410"/>
      <c r="HTB38" s="410"/>
      <c r="HTC38" s="410"/>
      <c r="HTD38" s="410"/>
      <c r="HTE38" s="410"/>
      <c r="HTF38" s="410"/>
      <c r="HTG38" s="410"/>
      <c r="HTH38" s="410"/>
      <c r="HTI38" s="410"/>
      <c r="HTJ38" s="410"/>
      <c r="HTK38" s="410"/>
      <c r="HTL38" s="410"/>
      <c r="HTM38" s="410"/>
      <c r="HTN38" s="410"/>
      <c r="HTO38" s="410"/>
      <c r="HTP38" s="410"/>
      <c r="HTQ38" s="410"/>
      <c r="HTR38" s="410"/>
      <c r="HTS38" s="410"/>
      <c r="HTT38" s="410"/>
      <c r="HTU38" s="410"/>
      <c r="HTV38" s="410"/>
      <c r="HTW38" s="410"/>
      <c r="HTX38" s="410"/>
      <c r="HTY38" s="410"/>
      <c r="HTZ38" s="410"/>
      <c r="HUA38" s="410"/>
      <c r="HUB38" s="410"/>
      <c r="HUC38" s="410"/>
      <c r="HUD38" s="410"/>
      <c r="HUE38" s="410"/>
      <c r="HUF38" s="410"/>
      <c r="HUG38" s="410"/>
      <c r="HUH38" s="410"/>
      <c r="HUI38" s="410"/>
      <c r="HUJ38" s="410"/>
      <c r="HUK38" s="410"/>
      <c r="HUL38" s="410"/>
      <c r="HUM38" s="410"/>
      <c r="HUN38" s="410"/>
      <c r="HUO38" s="410"/>
      <c r="HUP38" s="410"/>
      <c r="HUQ38" s="410"/>
      <c r="HUR38" s="410"/>
      <c r="HUS38" s="410"/>
      <c r="HUT38" s="410"/>
      <c r="HUU38" s="410"/>
      <c r="HUV38" s="410"/>
      <c r="HUW38" s="410"/>
      <c r="HUX38" s="410"/>
      <c r="HUY38" s="410"/>
      <c r="HUZ38" s="410"/>
      <c r="HVA38" s="410"/>
      <c r="HVB38" s="410"/>
      <c r="HVC38" s="410"/>
      <c r="HVD38" s="410"/>
      <c r="HVE38" s="410"/>
      <c r="HVF38" s="410"/>
      <c r="HVG38" s="410"/>
      <c r="HVH38" s="410"/>
      <c r="HVI38" s="410"/>
      <c r="HVJ38" s="410"/>
      <c r="HVK38" s="410"/>
      <c r="HVL38" s="410"/>
      <c r="HVM38" s="410"/>
      <c r="HVN38" s="410"/>
      <c r="HVO38" s="410"/>
      <c r="HVP38" s="410"/>
      <c r="HVQ38" s="410"/>
      <c r="HVR38" s="410"/>
      <c r="HVS38" s="410"/>
      <c r="HVT38" s="410"/>
      <c r="HVU38" s="410"/>
      <c r="HVV38" s="410"/>
      <c r="HVW38" s="410"/>
      <c r="HVX38" s="410"/>
      <c r="HVY38" s="410"/>
      <c r="HVZ38" s="410"/>
      <c r="HWA38" s="410"/>
      <c r="HWB38" s="410"/>
      <c r="HWC38" s="410"/>
      <c r="HWD38" s="410"/>
      <c r="HWE38" s="410"/>
      <c r="HWF38" s="410"/>
      <c r="HWG38" s="410"/>
      <c r="HWH38" s="410"/>
      <c r="HWI38" s="410"/>
      <c r="HWJ38" s="410"/>
      <c r="HWK38" s="410"/>
      <c r="HWL38" s="410"/>
      <c r="HWM38" s="410"/>
      <c r="HWN38" s="410"/>
      <c r="HWO38" s="410"/>
      <c r="HWP38" s="410"/>
      <c r="HWQ38" s="410"/>
      <c r="HWR38" s="410"/>
      <c r="HWS38" s="410"/>
      <c r="HWT38" s="410"/>
      <c r="HWU38" s="410"/>
      <c r="HWV38" s="410"/>
      <c r="HWW38" s="410"/>
      <c r="HWX38" s="410"/>
      <c r="HWY38" s="410"/>
      <c r="HWZ38" s="410"/>
      <c r="HXA38" s="410"/>
      <c r="HXB38" s="410"/>
      <c r="HXC38" s="410"/>
      <c r="HXD38" s="410"/>
      <c r="HXE38" s="410"/>
      <c r="HXF38" s="410"/>
      <c r="HXG38" s="410"/>
      <c r="HXH38" s="410"/>
      <c r="HXI38" s="410"/>
      <c r="HXJ38" s="410"/>
      <c r="HXK38" s="410"/>
      <c r="HXL38" s="410"/>
      <c r="HXM38" s="410"/>
      <c r="HXN38" s="410"/>
      <c r="HXO38" s="410"/>
      <c r="HXP38" s="410"/>
      <c r="HXQ38" s="410"/>
      <c r="HXR38" s="410"/>
      <c r="HXS38" s="410"/>
      <c r="HXT38" s="410"/>
      <c r="HXU38" s="410"/>
      <c r="HXV38" s="410"/>
      <c r="HXW38" s="410"/>
      <c r="HXX38" s="410"/>
      <c r="HXY38" s="410"/>
      <c r="HXZ38" s="410"/>
      <c r="HYA38" s="410"/>
      <c r="HYB38" s="410"/>
      <c r="HYC38" s="410"/>
      <c r="HYD38" s="410"/>
      <c r="HYE38" s="410"/>
      <c r="HYF38" s="410"/>
      <c r="HYG38" s="410"/>
      <c r="HYH38" s="410"/>
      <c r="HYI38" s="410"/>
      <c r="HYJ38" s="410"/>
      <c r="HYK38" s="410"/>
      <c r="HYL38" s="410"/>
      <c r="HYM38" s="410"/>
      <c r="HYN38" s="410"/>
      <c r="HYO38" s="410"/>
      <c r="HYP38" s="410"/>
      <c r="HYQ38" s="410"/>
      <c r="HYR38" s="410"/>
      <c r="HYS38" s="410"/>
      <c r="HYT38" s="410"/>
      <c r="HYU38" s="410"/>
      <c r="HYV38" s="410"/>
      <c r="HYW38" s="410"/>
      <c r="HYX38" s="410"/>
      <c r="HYY38" s="410"/>
      <c r="HYZ38" s="410"/>
      <c r="HZA38" s="410"/>
      <c r="HZB38" s="410"/>
      <c r="HZC38" s="410"/>
      <c r="HZD38" s="410"/>
      <c r="HZE38" s="410"/>
      <c r="HZF38" s="410"/>
      <c r="HZG38" s="410"/>
      <c r="HZH38" s="410"/>
      <c r="HZI38" s="410"/>
      <c r="HZJ38" s="410"/>
      <c r="HZK38" s="410"/>
      <c r="HZL38" s="410"/>
      <c r="HZM38" s="410"/>
      <c r="HZN38" s="410"/>
      <c r="HZO38" s="410"/>
      <c r="HZP38" s="410"/>
      <c r="HZQ38" s="410"/>
      <c r="HZR38" s="410"/>
      <c r="HZS38" s="410"/>
      <c r="HZT38" s="410"/>
      <c r="HZU38" s="410"/>
      <c r="HZV38" s="410"/>
      <c r="HZW38" s="410"/>
      <c r="HZX38" s="410"/>
      <c r="HZY38" s="410"/>
      <c r="HZZ38" s="410"/>
      <c r="IAA38" s="410"/>
      <c r="IAB38" s="410"/>
      <c r="IAC38" s="410"/>
      <c r="IAD38" s="410"/>
      <c r="IAE38" s="410"/>
      <c r="IAF38" s="410"/>
      <c r="IAG38" s="410"/>
      <c r="IAH38" s="410"/>
      <c r="IAI38" s="410"/>
      <c r="IAJ38" s="410"/>
      <c r="IAK38" s="410"/>
      <c r="IAL38" s="410"/>
      <c r="IAM38" s="410"/>
      <c r="IAN38" s="410"/>
      <c r="IAO38" s="410"/>
      <c r="IAP38" s="410"/>
      <c r="IAQ38" s="410"/>
      <c r="IAR38" s="410"/>
      <c r="IAS38" s="410"/>
      <c r="IAT38" s="410"/>
      <c r="IAU38" s="410"/>
      <c r="IAV38" s="410"/>
      <c r="IAW38" s="410"/>
      <c r="IAX38" s="410"/>
      <c r="IAY38" s="410"/>
      <c r="IAZ38" s="410"/>
      <c r="IBA38" s="410"/>
      <c r="IBB38" s="410"/>
      <c r="IBC38" s="410"/>
      <c r="IBD38" s="410"/>
      <c r="IBE38" s="410"/>
      <c r="IBF38" s="410"/>
      <c r="IBG38" s="410"/>
      <c r="IBH38" s="410"/>
      <c r="IBI38" s="410"/>
      <c r="IBJ38" s="410"/>
      <c r="IBK38" s="410"/>
      <c r="IBL38" s="410"/>
      <c r="IBM38" s="410"/>
      <c r="IBN38" s="410"/>
      <c r="IBO38" s="410"/>
      <c r="IBP38" s="410"/>
      <c r="IBQ38" s="410"/>
      <c r="IBR38" s="410"/>
      <c r="IBS38" s="410"/>
      <c r="IBT38" s="410"/>
      <c r="IBU38" s="410"/>
      <c r="IBV38" s="410"/>
      <c r="IBW38" s="410"/>
      <c r="IBX38" s="410"/>
      <c r="IBY38" s="410"/>
      <c r="IBZ38" s="410"/>
      <c r="ICA38" s="410"/>
      <c r="ICB38" s="410"/>
      <c r="ICC38" s="410"/>
      <c r="ICD38" s="410"/>
      <c r="ICE38" s="410"/>
      <c r="ICF38" s="410"/>
      <c r="ICG38" s="410"/>
      <c r="ICH38" s="410"/>
      <c r="ICI38" s="410"/>
      <c r="ICJ38" s="410"/>
      <c r="ICK38" s="410"/>
      <c r="ICL38" s="410"/>
      <c r="ICM38" s="410"/>
      <c r="ICN38" s="410"/>
      <c r="ICO38" s="410"/>
      <c r="ICP38" s="410"/>
      <c r="ICQ38" s="410"/>
      <c r="ICR38" s="410"/>
      <c r="ICS38" s="410"/>
      <c r="ICT38" s="410"/>
      <c r="ICU38" s="410"/>
      <c r="ICV38" s="410"/>
      <c r="ICW38" s="410"/>
      <c r="ICX38" s="410"/>
      <c r="ICY38" s="410"/>
      <c r="ICZ38" s="410"/>
      <c r="IDA38" s="410"/>
      <c r="IDB38" s="410"/>
      <c r="IDC38" s="410"/>
      <c r="IDD38" s="410"/>
      <c r="IDE38" s="410"/>
      <c r="IDF38" s="410"/>
      <c r="IDG38" s="410"/>
      <c r="IDH38" s="410"/>
      <c r="IDI38" s="410"/>
      <c r="IDJ38" s="410"/>
      <c r="IDK38" s="410"/>
      <c r="IDL38" s="410"/>
      <c r="IDM38" s="410"/>
      <c r="IDN38" s="410"/>
      <c r="IDO38" s="410"/>
      <c r="IDP38" s="410"/>
      <c r="IDQ38" s="410"/>
      <c r="IDR38" s="410"/>
      <c r="IDS38" s="410"/>
      <c r="IDT38" s="410"/>
      <c r="IDU38" s="410"/>
      <c r="IDV38" s="410"/>
      <c r="IDW38" s="410"/>
      <c r="IDX38" s="410"/>
      <c r="IDY38" s="410"/>
      <c r="IDZ38" s="410"/>
      <c r="IEA38" s="410"/>
      <c r="IEB38" s="410"/>
      <c r="IEC38" s="410"/>
      <c r="IED38" s="410"/>
      <c r="IEE38" s="410"/>
      <c r="IEF38" s="410"/>
      <c r="IEG38" s="410"/>
      <c r="IEH38" s="410"/>
      <c r="IEI38" s="410"/>
      <c r="IEJ38" s="410"/>
      <c r="IEK38" s="410"/>
      <c r="IEL38" s="410"/>
      <c r="IEM38" s="410"/>
      <c r="IEN38" s="410"/>
      <c r="IEO38" s="410"/>
      <c r="IEP38" s="410"/>
      <c r="IEQ38" s="410"/>
      <c r="IER38" s="410"/>
      <c r="IES38" s="410"/>
      <c r="IET38" s="410"/>
      <c r="IEU38" s="410"/>
      <c r="IEV38" s="410"/>
      <c r="IEW38" s="410"/>
      <c r="IEX38" s="410"/>
      <c r="IEY38" s="410"/>
      <c r="IEZ38" s="410"/>
      <c r="IFA38" s="410"/>
      <c r="IFB38" s="410"/>
      <c r="IFC38" s="410"/>
      <c r="IFD38" s="410"/>
      <c r="IFE38" s="410"/>
      <c r="IFF38" s="410"/>
      <c r="IFG38" s="410"/>
      <c r="IFH38" s="410"/>
      <c r="IFI38" s="410"/>
      <c r="IFJ38" s="410"/>
      <c r="IFK38" s="410"/>
      <c r="IFL38" s="410"/>
      <c r="IFM38" s="410"/>
      <c r="IFN38" s="410"/>
      <c r="IFO38" s="410"/>
      <c r="IFP38" s="410"/>
      <c r="IFQ38" s="410"/>
      <c r="IFR38" s="410"/>
      <c r="IFS38" s="410"/>
      <c r="IFT38" s="410"/>
      <c r="IFU38" s="410"/>
      <c r="IFV38" s="410"/>
      <c r="IFW38" s="410"/>
      <c r="IFX38" s="410"/>
      <c r="IFY38" s="410"/>
      <c r="IFZ38" s="410"/>
      <c r="IGA38" s="410"/>
      <c r="IGB38" s="410"/>
      <c r="IGC38" s="410"/>
      <c r="IGD38" s="410"/>
      <c r="IGE38" s="410"/>
      <c r="IGF38" s="410"/>
      <c r="IGG38" s="410"/>
      <c r="IGH38" s="410"/>
      <c r="IGI38" s="410"/>
      <c r="IGJ38" s="410"/>
      <c r="IGK38" s="410"/>
      <c r="IGL38" s="410"/>
      <c r="IGM38" s="410"/>
      <c r="IGN38" s="410"/>
      <c r="IGO38" s="410"/>
      <c r="IGP38" s="410"/>
      <c r="IGQ38" s="410"/>
      <c r="IGR38" s="410"/>
      <c r="IGS38" s="410"/>
      <c r="IGT38" s="410"/>
      <c r="IGU38" s="410"/>
      <c r="IGV38" s="410"/>
      <c r="IGW38" s="410"/>
      <c r="IGX38" s="410"/>
      <c r="IGY38" s="410"/>
      <c r="IGZ38" s="410"/>
      <c r="IHA38" s="410"/>
      <c r="IHB38" s="410"/>
      <c r="IHC38" s="410"/>
      <c r="IHD38" s="410"/>
      <c r="IHE38" s="410"/>
      <c r="IHF38" s="410"/>
      <c r="IHG38" s="410"/>
      <c r="IHH38" s="410"/>
      <c r="IHI38" s="410"/>
      <c r="IHJ38" s="410"/>
      <c r="IHK38" s="410"/>
      <c r="IHL38" s="410"/>
      <c r="IHM38" s="410"/>
      <c r="IHN38" s="410"/>
      <c r="IHO38" s="410"/>
      <c r="IHP38" s="410"/>
      <c r="IHQ38" s="410"/>
      <c r="IHR38" s="410"/>
      <c r="IHS38" s="410"/>
      <c r="IHT38" s="410"/>
      <c r="IHU38" s="410"/>
      <c r="IHV38" s="410"/>
      <c r="IHW38" s="410"/>
      <c r="IHX38" s="410"/>
      <c r="IHY38" s="410"/>
      <c r="IHZ38" s="410"/>
      <c r="IIA38" s="410"/>
      <c r="IIB38" s="410"/>
      <c r="IIC38" s="410"/>
      <c r="IID38" s="410"/>
      <c r="IIE38" s="410"/>
      <c r="IIF38" s="410"/>
      <c r="IIG38" s="410"/>
      <c r="IIH38" s="410"/>
      <c r="III38" s="410"/>
      <c r="IIJ38" s="410"/>
      <c r="IIK38" s="410"/>
      <c r="IIL38" s="410"/>
      <c r="IIM38" s="410"/>
      <c r="IIN38" s="410"/>
      <c r="IIO38" s="410"/>
      <c r="IIP38" s="410"/>
      <c r="IIQ38" s="410"/>
      <c r="IIR38" s="410"/>
      <c r="IIS38" s="410"/>
      <c r="IIT38" s="410"/>
      <c r="IIU38" s="410"/>
      <c r="IIV38" s="410"/>
      <c r="IIW38" s="410"/>
      <c r="IIX38" s="410"/>
      <c r="IIY38" s="410"/>
      <c r="IIZ38" s="410"/>
      <c r="IJA38" s="410"/>
      <c r="IJB38" s="410"/>
      <c r="IJC38" s="410"/>
      <c r="IJD38" s="410"/>
      <c r="IJE38" s="410"/>
      <c r="IJF38" s="410"/>
      <c r="IJG38" s="410"/>
      <c r="IJH38" s="410"/>
      <c r="IJI38" s="410"/>
      <c r="IJJ38" s="410"/>
      <c r="IJK38" s="410"/>
      <c r="IJL38" s="410"/>
      <c r="IJM38" s="410"/>
      <c r="IJN38" s="410"/>
      <c r="IJO38" s="410"/>
      <c r="IJP38" s="410"/>
      <c r="IJQ38" s="410"/>
      <c r="IJR38" s="410"/>
      <c r="IJS38" s="410"/>
      <c r="IJT38" s="410"/>
      <c r="IJU38" s="410"/>
      <c r="IJV38" s="410"/>
      <c r="IJW38" s="410"/>
      <c r="IJX38" s="410"/>
      <c r="IJY38" s="410"/>
      <c r="IJZ38" s="410"/>
      <c r="IKA38" s="410"/>
      <c r="IKB38" s="410"/>
      <c r="IKC38" s="410"/>
      <c r="IKD38" s="410"/>
      <c r="IKE38" s="410"/>
      <c r="IKF38" s="410"/>
      <c r="IKG38" s="410"/>
      <c r="IKH38" s="410"/>
      <c r="IKI38" s="410"/>
      <c r="IKJ38" s="410"/>
      <c r="IKK38" s="410"/>
      <c r="IKL38" s="410"/>
      <c r="IKM38" s="410"/>
      <c r="IKN38" s="410"/>
      <c r="IKO38" s="410"/>
      <c r="IKP38" s="410"/>
      <c r="IKQ38" s="410"/>
      <c r="IKR38" s="410"/>
      <c r="IKS38" s="410"/>
      <c r="IKT38" s="410"/>
      <c r="IKU38" s="410"/>
      <c r="IKV38" s="410"/>
      <c r="IKW38" s="410"/>
      <c r="IKX38" s="410"/>
      <c r="IKY38" s="410"/>
      <c r="IKZ38" s="410"/>
      <c r="ILA38" s="410"/>
      <c r="ILB38" s="410"/>
      <c r="ILC38" s="410"/>
      <c r="ILD38" s="410"/>
      <c r="ILE38" s="410"/>
      <c r="ILF38" s="410"/>
      <c r="ILG38" s="410"/>
      <c r="ILH38" s="410"/>
      <c r="ILI38" s="410"/>
      <c r="ILJ38" s="410"/>
      <c r="ILK38" s="410"/>
      <c r="ILL38" s="410"/>
      <c r="ILM38" s="410"/>
      <c r="ILN38" s="410"/>
      <c r="ILO38" s="410"/>
      <c r="ILP38" s="410"/>
      <c r="ILQ38" s="410"/>
      <c r="ILR38" s="410"/>
      <c r="ILS38" s="410"/>
      <c r="ILT38" s="410"/>
      <c r="ILU38" s="410"/>
      <c r="ILV38" s="410"/>
      <c r="ILW38" s="410"/>
      <c r="ILX38" s="410"/>
      <c r="ILY38" s="410"/>
      <c r="ILZ38" s="410"/>
      <c r="IMA38" s="410"/>
      <c r="IMB38" s="410"/>
      <c r="IMC38" s="410"/>
      <c r="IMD38" s="410"/>
      <c r="IME38" s="410"/>
      <c r="IMF38" s="410"/>
      <c r="IMG38" s="410"/>
      <c r="IMH38" s="410"/>
      <c r="IMI38" s="410"/>
      <c r="IMJ38" s="410"/>
      <c r="IMK38" s="410"/>
      <c r="IML38" s="410"/>
      <c r="IMM38" s="410"/>
      <c r="IMN38" s="410"/>
      <c r="IMO38" s="410"/>
      <c r="IMP38" s="410"/>
      <c r="IMQ38" s="410"/>
      <c r="IMR38" s="410"/>
      <c r="IMS38" s="410"/>
      <c r="IMT38" s="410"/>
      <c r="IMU38" s="410"/>
      <c r="IMV38" s="410"/>
      <c r="IMW38" s="410"/>
      <c r="IMX38" s="410"/>
      <c r="IMY38" s="410"/>
      <c r="IMZ38" s="410"/>
      <c r="INA38" s="410"/>
      <c r="INB38" s="410"/>
      <c r="INC38" s="410"/>
      <c r="IND38" s="410"/>
      <c r="INE38" s="410"/>
      <c r="INF38" s="410"/>
      <c r="ING38" s="410"/>
      <c r="INH38" s="410"/>
      <c r="INI38" s="410"/>
      <c r="INJ38" s="410"/>
      <c r="INK38" s="410"/>
      <c r="INL38" s="410"/>
      <c r="INM38" s="410"/>
      <c r="INN38" s="410"/>
      <c r="INO38" s="410"/>
      <c r="INP38" s="410"/>
      <c r="INQ38" s="410"/>
      <c r="INR38" s="410"/>
      <c r="INS38" s="410"/>
      <c r="INT38" s="410"/>
      <c r="INU38" s="410"/>
      <c r="INV38" s="410"/>
      <c r="INW38" s="410"/>
      <c r="INX38" s="410"/>
      <c r="INY38" s="410"/>
      <c r="INZ38" s="410"/>
      <c r="IOA38" s="410"/>
      <c r="IOB38" s="410"/>
      <c r="IOC38" s="410"/>
      <c r="IOD38" s="410"/>
      <c r="IOE38" s="410"/>
      <c r="IOF38" s="410"/>
      <c r="IOG38" s="410"/>
      <c r="IOH38" s="410"/>
      <c r="IOI38" s="410"/>
      <c r="IOJ38" s="410"/>
      <c r="IOK38" s="410"/>
      <c r="IOL38" s="410"/>
      <c r="IOM38" s="410"/>
      <c r="ION38" s="410"/>
      <c r="IOO38" s="410"/>
      <c r="IOP38" s="410"/>
      <c r="IOQ38" s="410"/>
      <c r="IOR38" s="410"/>
      <c r="IOS38" s="410"/>
      <c r="IOT38" s="410"/>
      <c r="IOU38" s="410"/>
      <c r="IOV38" s="410"/>
      <c r="IOW38" s="410"/>
      <c r="IOX38" s="410"/>
      <c r="IOY38" s="410"/>
      <c r="IOZ38" s="410"/>
      <c r="IPA38" s="410"/>
      <c r="IPB38" s="410"/>
      <c r="IPC38" s="410"/>
      <c r="IPD38" s="410"/>
      <c r="IPE38" s="410"/>
      <c r="IPF38" s="410"/>
      <c r="IPG38" s="410"/>
      <c r="IPH38" s="410"/>
      <c r="IPI38" s="410"/>
      <c r="IPJ38" s="410"/>
      <c r="IPK38" s="410"/>
      <c r="IPL38" s="410"/>
      <c r="IPM38" s="410"/>
      <c r="IPN38" s="410"/>
      <c r="IPO38" s="410"/>
      <c r="IPP38" s="410"/>
      <c r="IPQ38" s="410"/>
      <c r="IPR38" s="410"/>
      <c r="IPS38" s="410"/>
      <c r="IPT38" s="410"/>
      <c r="IPU38" s="410"/>
      <c r="IPV38" s="410"/>
      <c r="IPW38" s="410"/>
      <c r="IPX38" s="410"/>
      <c r="IPY38" s="410"/>
      <c r="IPZ38" s="410"/>
      <c r="IQA38" s="410"/>
      <c r="IQB38" s="410"/>
      <c r="IQC38" s="410"/>
      <c r="IQD38" s="410"/>
      <c r="IQE38" s="410"/>
      <c r="IQF38" s="410"/>
      <c r="IQG38" s="410"/>
      <c r="IQH38" s="410"/>
      <c r="IQI38" s="410"/>
      <c r="IQJ38" s="410"/>
      <c r="IQK38" s="410"/>
      <c r="IQL38" s="410"/>
      <c r="IQM38" s="410"/>
      <c r="IQN38" s="410"/>
      <c r="IQO38" s="410"/>
      <c r="IQP38" s="410"/>
      <c r="IQQ38" s="410"/>
      <c r="IQR38" s="410"/>
      <c r="IQS38" s="410"/>
      <c r="IQT38" s="410"/>
      <c r="IQU38" s="410"/>
      <c r="IQV38" s="410"/>
      <c r="IQW38" s="410"/>
      <c r="IQX38" s="410"/>
      <c r="IQY38" s="410"/>
      <c r="IQZ38" s="410"/>
      <c r="IRA38" s="410"/>
      <c r="IRB38" s="410"/>
      <c r="IRC38" s="410"/>
      <c r="IRD38" s="410"/>
      <c r="IRE38" s="410"/>
      <c r="IRF38" s="410"/>
      <c r="IRG38" s="410"/>
      <c r="IRH38" s="410"/>
      <c r="IRI38" s="410"/>
      <c r="IRJ38" s="410"/>
      <c r="IRK38" s="410"/>
      <c r="IRL38" s="410"/>
      <c r="IRM38" s="410"/>
      <c r="IRN38" s="410"/>
      <c r="IRO38" s="410"/>
      <c r="IRP38" s="410"/>
      <c r="IRQ38" s="410"/>
      <c r="IRR38" s="410"/>
      <c r="IRS38" s="410"/>
      <c r="IRT38" s="410"/>
      <c r="IRU38" s="410"/>
      <c r="IRV38" s="410"/>
      <c r="IRW38" s="410"/>
      <c r="IRX38" s="410"/>
      <c r="IRY38" s="410"/>
      <c r="IRZ38" s="410"/>
      <c r="ISA38" s="410"/>
      <c r="ISB38" s="410"/>
      <c r="ISC38" s="410"/>
      <c r="ISD38" s="410"/>
      <c r="ISE38" s="410"/>
      <c r="ISF38" s="410"/>
      <c r="ISG38" s="410"/>
      <c r="ISH38" s="410"/>
      <c r="ISI38" s="410"/>
      <c r="ISJ38" s="410"/>
      <c r="ISK38" s="410"/>
      <c r="ISL38" s="410"/>
      <c r="ISM38" s="410"/>
      <c r="ISN38" s="410"/>
      <c r="ISO38" s="410"/>
      <c r="ISP38" s="410"/>
      <c r="ISQ38" s="410"/>
      <c r="ISR38" s="410"/>
      <c r="ISS38" s="410"/>
      <c r="IST38" s="410"/>
      <c r="ISU38" s="410"/>
      <c r="ISV38" s="410"/>
      <c r="ISW38" s="410"/>
      <c r="ISX38" s="410"/>
      <c r="ISY38" s="410"/>
      <c r="ISZ38" s="410"/>
      <c r="ITA38" s="410"/>
      <c r="ITB38" s="410"/>
      <c r="ITC38" s="410"/>
      <c r="ITD38" s="410"/>
      <c r="ITE38" s="410"/>
      <c r="ITF38" s="410"/>
      <c r="ITG38" s="410"/>
      <c r="ITH38" s="410"/>
      <c r="ITI38" s="410"/>
      <c r="ITJ38" s="410"/>
      <c r="ITK38" s="410"/>
      <c r="ITL38" s="410"/>
      <c r="ITM38" s="410"/>
      <c r="ITN38" s="410"/>
      <c r="ITO38" s="410"/>
      <c r="ITP38" s="410"/>
      <c r="ITQ38" s="410"/>
      <c r="ITR38" s="410"/>
      <c r="ITS38" s="410"/>
      <c r="ITT38" s="410"/>
      <c r="ITU38" s="410"/>
      <c r="ITV38" s="410"/>
      <c r="ITW38" s="410"/>
      <c r="ITX38" s="410"/>
      <c r="ITY38" s="410"/>
      <c r="ITZ38" s="410"/>
      <c r="IUA38" s="410"/>
      <c r="IUB38" s="410"/>
      <c r="IUC38" s="410"/>
      <c r="IUD38" s="410"/>
      <c r="IUE38" s="410"/>
      <c r="IUF38" s="410"/>
      <c r="IUG38" s="410"/>
      <c r="IUH38" s="410"/>
      <c r="IUI38" s="410"/>
      <c r="IUJ38" s="410"/>
      <c r="IUK38" s="410"/>
      <c r="IUL38" s="410"/>
      <c r="IUM38" s="410"/>
      <c r="IUN38" s="410"/>
      <c r="IUO38" s="410"/>
      <c r="IUP38" s="410"/>
      <c r="IUQ38" s="410"/>
      <c r="IUR38" s="410"/>
      <c r="IUS38" s="410"/>
      <c r="IUT38" s="410"/>
      <c r="IUU38" s="410"/>
      <c r="IUV38" s="410"/>
      <c r="IUW38" s="410"/>
      <c r="IUX38" s="410"/>
      <c r="IUY38" s="410"/>
      <c r="IUZ38" s="410"/>
      <c r="IVA38" s="410"/>
      <c r="IVB38" s="410"/>
      <c r="IVC38" s="410"/>
      <c r="IVD38" s="410"/>
      <c r="IVE38" s="410"/>
      <c r="IVF38" s="410"/>
      <c r="IVG38" s="410"/>
      <c r="IVH38" s="410"/>
      <c r="IVI38" s="410"/>
      <c r="IVJ38" s="410"/>
      <c r="IVK38" s="410"/>
      <c r="IVL38" s="410"/>
      <c r="IVM38" s="410"/>
      <c r="IVN38" s="410"/>
      <c r="IVO38" s="410"/>
      <c r="IVP38" s="410"/>
      <c r="IVQ38" s="410"/>
      <c r="IVR38" s="410"/>
      <c r="IVS38" s="410"/>
      <c r="IVT38" s="410"/>
      <c r="IVU38" s="410"/>
      <c r="IVV38" s="410"/>
      <c r="IVW38" s="410"/>
      <c r="IVX38" s="410"/>
      <c r="IVY38" s="410"/>
      <c r="IVZ38" s="410"/>
      <c r="IWA38" s="410"/>
      <c r="IWB38" s="410"/>
      <c r="IWC38" s="410"/>
      <c r="IWD38" s="410"/>
      <c r="IWE38" s="410"/>
      <c r="IWF38" s="410"/>
      <c r="IWG38" s="410"/>
      <c r="IWH38" s="410"/>
      <c r="IWI38" s="410"/>
      <c r="IWJ38" s="410"/>
      <c r="IWK38" s="410"/>
      <c r="IWL38" s="410"/>
      <c r="IWM38" s="410"/>
      <c r="IWN38" s="410"/>
      <c r="IWO38" s="410"/>
      <c r="IWP38" s="410"/>
      <c r="IWQ38" s="410"/>
      <c r="IWR38" s="410"/>
      <c r="IWS38" s="410"/>
      <c r="IWT38" s="410"/>
      <c r="IWU38" s="410"/>
      <c r="IWV38" s="410"/>
      <c r="IWW38" s="410"/>
      <c r="IWX38" s="410"/>
      <c r="IWY38" s="410"/>
      <c r="IWZ38" s="410"/>
      <c r="IXA38" s="410"/>
      <c r="IXB38" s="410"/>
      <c r="IXC38" s="410"/>
      <c r="IXD38" s="410"/>
      <c r="IXE38" s="410"/>
      <c r="IXF38" s="410"/>
      <c r="IXG38" s="410"/>
      <c r="IXH38" s="410"/>
      <c r="IXI38" s="410"/>
      <c r="IXJ38" s="410"/>
      <c r="IXK38" s="410"/>
      <c r="IXL38" s="410"/>
      <c r="IXM38" s="410"/>
      <c r="IXN38" s="410"/>
      <c r="IXO38" s="410"/>
      <c r="IXP38" s="410"/>
      <c r="IXQ38" s="410"/>
      <c r="IXR38" s="410"/>
      <c r="IXS38" s="410"/>
      <c r="IXT38" s="410"/>
      <c r="IXU38" s="410"/>
      <c r="IXV38" s="410"/>
      <c r="IXW38" s="410"/>
      <c r="IXX38" s="410"/>
      <c r="IXY38" s="410"/>
      <c r="IXZ38" s="410"/>
      <c r="IYA38" s="410"/>
      <c r="IYB38" s="410"/>
      <c r="IYC38" s="410"/>
      <c r="IYD38" s="410"/>
      <c r="IYE38" s="410"/>
      <c r="IYF38" s="410"/>
      <c r="IYG38" s="410"/>
      <c r="IYH38" s="410"/>
      <c r="IYI38" s="410"/>
      <c r="IYJ38" s="410"/>
      <c r="IYK38" s="410"/>
      <c r="IYL38" s="410"/>
      <c r="IYM38" s="410"/>
      <c r="IYN38" s="410"/>
      <c r="IYO38" s="410"/>
      <c r="IYP38" s="410"/>
      <c r="IYQ38" s="410"/>
      <c r="IYR38" s="410"/>
      <c r="IYS38" s="410"/>
      <c r="IYT38" s="410"/>
      <c r="IYU38" s="410"/>
      <c r="IYV38" s="410"/>
      <c r="IYW38" s="410"/>
      <c r="IYX38" s="410"/>
      <c r="IYY38" s="410"/>
      <c r="IYZ38" s="410"/>
      <c r="IZA38" s="410"/>
      <c r="IZB38" s="410"/>
      <c r="IZC38" s="410"/>
      <c r="IZD38" s="410"/>
      <c r="IZE38" s="410"/>
      <c r="IZF38" s="410"/>
      <c r="IZG38" s="410"/>
      <c r="IZH38" s="410"/>
      <c r="IZI38" s="410"/>
      <c r="IZJ38" s="410"/>
      <c r="IZK38" s="410"/>
      <c r="IZL38" s="410"/>
      <c r="IZM38" s="410"/>
      <c r="IZN38" s="410"/>
      <c r="IZO38" s="410"/>
      <c r="IZP38" s="410"/>
      <c r="IZQ38" s="410"/>
      <c r="IZR38" s="410"/>
      <c r="IZS38" s="410"/>
      <c r="IZT38" s="410"/>
      <c r="IZU38" s="410"/>
      <c r="IZV38" s="410"/>
      <c r="IZW38" s="410"/>
      <c r="IZX38" s="410"/>
      <c r="IZY38" s="410"/>
      <c r="IZZ38" s="410"/>
      <c r="JAA38" s="410"/>
      <c r="JAB38" s="410"/>
      <c r="JAC38" s="410"/>
      <c r="JAD38" s="410"/>
      <c r="JAE38" s="410"/>
      <c r="JAF38" s="410"/>
      <c r="JAG38" s="410"/>
      <c r="JAH38" s="410"/>
      <c r="JAI38" s="410"/>
      <c r="JAJ38" s="410"/>
      <c r="JAK38" s="410"/>
      <c r="JAL38" s="410"/>
      <c r="JAM38" s="410"/>
      <c r="JAN38" s="410"/>
      <c r="JAO38" s="410"/>
      <c r="JAP38" s="410"/>
      <c r="JAQ38" s="410"/>
      <c r="JAR38" s="410"/>
      <c r="JAS38" s="410"/>
      <c r="JAT38" s="410"/>
      <c r="JAU38" s="410"/>
      <c r="JAV38" s="410"/>
      <c r="JAW38" s="410"/>
      <c r="JAX38" s="410"/>
      <c r="JAY38" s="410"/>
      <c r="JAZ38" s="410"/>
      <c r="JBA38" s="410"/>
      <c r="JBB38" s="410"/>
      <c r="JBC38" s="410"/>
      <c r="JBD38" s="410"/>
      <c r="JBE38" s="410"/>
      <c r="JBF38" s="410"/>
      <c r="JBG38" s="410"/>
      <c r="JBH38" s="410"/>
      <c r="JBI38" s="410"/>
      <c r="JBJ38" s="410"/>
      <c r="JBK38" s="410"/>
      <c r="JBL38" s="410"/>
      <c r="JBM38" s="410"/>
      <c r="JBN38" s="410"/>
      <c r="JBO38" s="410"/>
      <c r="JBP38" s="410"/>
      <c r="JBQ38" s="410"/>
      <c r="JBR38" s="410"/>
      <c r="JBS38" s="410"/>
      <c r="JBT38" s="410"/>
      <c r="JBU38" s="410"/>
      <c r="JBV38" s="410"/>
      <c r="JBW38" s="410"/>
      <c r="JBX38" s="410"/>
      <c r="JBY38" s="410"/>
      <c r="JBZ38" s="410"/>
      <c r="JCA38" s="410"/>
      <c r="JCB38" s="410"/>
      <c r="JCC38" s="410"/>
      <c r="JCD38" s="410"/>
      <c r="JCE38" s="410"/>
      <c r="JCF38" s="410"/>
      <c r="JCG38" s="410"/>
      <c r="JCH38" s="410"/>
      <c r="JCI38" s="410"/>
      <c r="JCJ38" s="410"/>
      <c r="JCK38" s="410"/>
      <c r="JCL38" s="410"/>
      <c r="JCM38" s="410"/>
      <c r="JCN38" s="410"/>
      <c r="JCO38" s="410"/>
      <c r="JCP38" s="410"/>
      <c r="JCQ38" s="410"/>
      <c r="JCR38" s="410"/>
      <c r="JCS38" s="410"/>
      <c r="JCT38" s="410"/>
      <c r="JCU38" s="410"/>
      <c r="JCV38" s="410"/>
      <c r="JCW38" s="410"/>
      <c r="JCX38" s="410"/>
      <c r="JCY38" s="410"/>
      <c r="JCZ38" s="410"/>
      <c r="JDA38" s="410"/>
      <c r="JDB38" s="410"/>
      <c r="JDC38" s="410"/>
      <c r="JDD38" s="410"/>
      <c r="JDE38" s="410"/>
      <c r="JDF38" s="410"/>
      <c r="JDG38" s="410"/>
      <c r="JDH38" s="410"/>
      <c r="JDI38" s="410"/>
      <c r="JDJ38" s="410"/>
      <c r="JDK38" s="410"/>
      <c r="JDL38" s="410"/>
      <c r="JDM38" s="410"/>
      <c r="JDN38" s="410"/>
      <c r="JDO38" s="410"/>
      <c r="JDP38" s="410"/>
      <c r="JDQ38" s="410"/>
      <c r="JDR38" s="410"/>
      <c r="JDS38" s="410"/>
      <c r="JDT38" s="410"/>
      <c r="JDU38" s="410"/>
      <c r="JDV38" s="410"/>
      <c r="JDW38" s="410"/>
      <c r="JDX38" s="410"/>
      <c r="JDY38" s="410"/>
      <c r="JDZ38" s="410"/>
      <c r="JEA38" s="410"/>
      <c r="JEB38" s="410"/>
      <c r="JEC38" s="410"/>
      <c r="JED38" s="410"/>
      <c r="JEE38" s="410"/>
      <c r="JEF38" s="410"/>
      <c r="JEG38" s="410"/>
      <c r="JEH38" s="410"/>
      <c r="JEI38" s="410"/>
      <c r="JEJ38" s="410"/>
      <c r="JEK38" s="410"/>
      <c r="JEL38" s="410"/>
      <c r="JEM38" s="410"/>
      <c r="JEN38" s="410"/>
      <c r="JEO38" s="410"/>
      <c r="JEP38" s="410"/>
      <c r="JEQ38" s="410"/>
      <c r="JER38" s="410"/>
      <c r="JES38" s="410"/>
      <c r="JET38" s="410"/>
      <c r="JEU38" s="410"/>
      <c r="JEV38" s="410"/>
      <c r="JEW38" s="410"/>
      <c r="JEX38" s="410"/>
      <c r="JEY38" s="410"/>
      <c r="JEZ38" s="410"/>
      <c r="JFA38" s="410"/>
      <c r="JFB38" s="410"/>
      <c r="JFC38" s="410"/>
      <c r="JFD38" s="410"/>
      <c r="JFE38" s="410"/>
      <c r="JFF38" s="410"/>
      <c r="JFG38" s="410"/>
      <c r="JFH38" s="410"/>
      <c r="JFI38" s="410"/>
      <c r="JFJ38" s="410"/>
      <c r="JFK38" s="410"/>
      <c r="JFL38" s="410"/>
      <c r="JFM38" s="410"/>
      <c r="JFN38" s="410"/>
      <c r="JFO38" s="410"/>
      <c r="JFP38" s="410"/>
      <c r="JFQ38" s="410"/>
      <c r="JFR38" s="410"/>
      <c r="JFS38" s="410"/>
      <c r="JFT38" s="410"/>
      <c r="JFU38" s="410"/>
      <c r="JFV38" s="410"/>
      <c r="JFW38" s="410"/>
      <c r="JFX38" s="410"/>
      <c r="JFY38" s="410"/>
      <c r="JFZ38" s="410"/>
      <c r="JGA38" s="410"/>
      <c r="JGB38" s="410"/>
      <c r="JGC38" s="410"/>
      <c r="JGD38" s="410"/>
      <c r="JGE38" s="410"/>
      <c r="JGF38" s="410"/>
      <c r="JGG38" s="410"/>
      <c r="JGH38" s="410"/>
      <c r="JGI38" s="410"/>
      <c r="JGJ38" s="410"/>
      <c r="JGK38" s="410"/>
      <c r="JGL38" s="410"/>
      <c r="JGM38" s="410"/>
      <c r="JGN38" s="410"/>
      <c r="JGO38" s="410"/>
      <c r="JGP38" s="410"/>
      <c r="JGQ38" s="410"/>
      <c r="JGR38" s="410"/>
      <c r="JGS38" s="410"/>
      <c r="JGT38" s="410"/>
      <c r="JGU38" s="410"/>
      <c r="JGV38" s="410"/>
      <c r="JGW38" s="410"/>
      <c r="JGX38" s="410"/>
      <c r="JGY38" s="410"/>
      <c r="JGZ38" s="410"/>
      <c r="JHA38" s="410"/>
      <c r="JHB38" s="410"/>
      <c r="JHC38" s="410"/>
      <c r="JHD38" s="410"/>
      <c r="JHE38" s="410"/>
      <c r="JHF38" s="410"/>
      <c r="JHG38" s="410"/>
      <c r="JHH38" s="410"/>
      <c r="JHI38" s="410"/>
      <c r="JHJ38" s="410"/>
      <c r="JHK38" s="410"/>
      <c r="JHL38" s="410"/>
      <c r="JHM38" s="410"/>
      <c r="JHN38" s="410"/>
      <c r="JHO38" s="410"/>
      <c r="JHP38" s="410"/>
      <c r="JHQ38" s="410"/>
      <c r="JHR38" s="410"/>
      <c r="JHS38" s="410"/>
      <c r="JHT38" s="410"/>
      <c r="JHU38" s="410"/>
      <c r="JHV38" s="410"/>
      <c r="JHW38" s="410"/>
      <c r="JHX38" s="410"/>
      <c r="JHY38" s="410"/>
      <c r="JHZ38" s="410"/>
      <c r="JIA38" s="410"/>
      <c r="JIB38" s="410"/>
      <c r="JIC38" s="410"/>
      <c r="JID38" s="410"/>
      <c r="JIE38" s="410"/>
      <c r="JIF38" s="410"/>
      <c r="JIG38" s="410"/>
      <c r="JIH38" s="410"/>
      <c r="JII38" s="410"/>
      <c r="JIJ38" s="410"/>
      <c r="JIK38" s="410"/>
      <c r="JIL38" s="410"/>
      <c r="JIM38" s="410"/>
      <c r="JIN38" s="410"/>
      <c r="JIO38" s="410"/>
      <c r="JIP38" s="410"/>
      <c r="JIQ38" s="410"/>
      <c r="JIR38" s="410"/>
      <c r="JIS38" s="410"/>
      <c r="JIT38" s="410"/>
      <c r="JIU38" s="410"/>
      <c r="JIV38" s="410"/>
      <c r="JIW38" s="410"/>
      <c r="JIX38" s="410"/>
      <c r="JIY38" s="410"/>
      <c r="JIZ38" s="410"/>
      <c r="JJA38" s="410"/>
      <c r="JJB38" s="410"/>
      <c r="JJC38" s="410"/>
      <c r="JJD38" s="410"/>
      <c r="JJE38" s="410"/>
      <c r="JJF38" s="410"/>
      <c r="JJG38" s="410"/>
      <c r="JJH38" s="410"/>
      <c r="JJI38" s="410"/>
      <c r="JJJ38" s="410"/>
      <c r="JJK38" s="410"/>
      <c r="JJL38" s="410"/>
      <c r="JJM38" s="410"/>
      <c r="JJN38" s="410"/>
      <c r="JJO38" s="410"/>
      <c r="JJP38" s="410"/>
      <c r="JJQ38" s="410"/>
      <c r="JJR38" s="410"/>
      <c r="JJS38" s="410"/>
      <c r="JJT38" s="410"/>
      <c r="JJU38" s="410"/>
      <c r="JJV38" s="410"/>
      <c r="JJW38" s="410"/>
      <c r="JJX38" s="410"/>
      <c r="JJY38" s="410"/>
      <c r="JJZ38" s="410"/>
      <c r="JKA38" s="410"/>
      <c r="JKB38" s="410"/>
      <c r="JKC38" s="410"/>
      <c r="JKD38" s="410"/>
      <c r="JKE38" s="410"/>
      <c r="JKF38" s="410"/>
      <c r="JKG38" s="410"/>
      <c r="JKH38" s="410"/>
      <c r="JKI38" s="410"/>
      <c r="JKJ38" s="410"/>
      <c r="JKK38" s="410"/>
      <c r="JKL38" s="410"/>
      <c r="JKM38" s="410"/>
      <c r="JKN38" s="410"/>
      <c r="JKO38" s="410"/>
      <c r="JKP38" s="410"/>
      <c r="JKQ38" s="410"/>
      <c r="JKR38" s="410"/>
      <c r="JKS38" s="410"/>
      <c r="JKT38" s="410"/>
      <c r="JKU38" s="410"/>
      <c r="JKV38" s="410"/>
      <c r="JKW38" s="410"/>
      <c r="JKX38" s="410"/>
      <c r="JKY38" s="410"/>
      <c r="JKZ38" s="410"/>
      <c r="JLA38" s="410"/>
      <c r="JLB38" s="410"/>
      <c r="JLC38" s="410"/>
      <c r="JLD38" s="410"/>
      <c r="JLE38" s="410"/>
      <c r="JLF38" s="410"/>
      <c r="JLG38" s="410"/>
      <c r="JLH38" s="410"/>
      <c r="JLI38" s="410"/>
      <c r="JLJ38" s="410"/>
      <c r="JLK38" s="410"/>
      <c r="JLL38" s="410"/>
      <c r="JLM38" s="410"/>
      <c r="JLN38" s="410"/>
      <c r="JLO38" s="410"/>
      <c r="JLP38" s="410"/>
      <c r="JLQ38" s="410"/>
      <c r="JLR38" s="410"/>
      <c r="JLS38" s="410"/>
      <c r="JLT38" s="410"/>
      <c r="JLU38" s="410"/>
      <c r="JLV38" s="410"/>
      <c r="JLW38" s="410"/>
      <c r="JLX38" s="410"/>
      <c r="JLY38" s="410"/>
      <c r="JLZ38" s="410"/>
      <c r="JMA38" s="410"/>
      <c r="JMB38" s="410"/>
      <c r="JMC38" s="410"/>
      <c r="JMD38" s="410"/>
      <c r="JME38" s="410"/>
      <c r="JMF38" s="410"/>
      <c r="JMG38" s="410"/>
      <c r="JMH38" s="410"/>
      <c r="JMI38" s="410"/>
      <c r="JMJ38" s="410"/>
      <c r="JMK38" s="410"/>
      <c r="JML38" s="410"/>
      <c r="JMM38" s="410"/>
      <c r="JMN38" s="410"/>
      <c r="JMO38" s="410"/>
      <c r="JMP38" s="410"/>
      <c r="JMQ38" s="410"/>
      <c r="JMR38" s="410"/>
      <c r="JMS38" s="410"/>
      <c r="JMT38" s="410"/>
      <c r="JMU38" s="410"/>
      <c r="JMV38" s="410"/>
      <c r="JMW38" s="410"/>
      <c r="JMX38" s="410"/>
      <c r="JMY38" s="410"/>
      <c r="JMZ38" s="410"/>
      <c r="JNA38" s="410"/>
      <c r="JNB38" s="410"/>
      <c r="JNC38" s="410"/>
      <c r="JND38" s="410"/>
      <c r="JNE38" s="410"/>
      <c r="JNF38" s="410"/>
      <c r="JNG38" s="410"/>
      <c r="JNH38" s="410"/>
      <c r="JNI38" s="410"/>
      <c r="JNJ38" s="410"/>
      <c r="JNK38" s="410"/>
      <c r="JNL38" s="410"/>
      <c r="JNM38" s="410"/>
      <c r="JNN38" s="410"/>
      <c r="JNO38" s="410"/>
      <c r="JNP38" s="410"/>
      <c r="JNQ38" s="410"/>
      <c r="JNR38" s="410"/>
      <c r="JNS38" s="410"/>
      <c r="JNT38" s="410"/>
      <c r="JNU38" s="410"/>
      <c r="JNV38" s="410"/>
      <c r="JNW38" s="410"/>
      <c r="JNX38" s="410"/>
      <c r="JNY38" s="410"/>
      <c r="JNZ38" s="410"/>
      <c r="JOA38" s="410"/>
      <c r="JOB38" s="410"/>
      <c r="JOC38" s="410"/>
      <c r="JOD38" s="410"/>
      <c r="JOE38" s="410"/>
      <c r="JOF38" s="410"/>
      <c r="JOG38" s="410"/>
      <c r="JOH38" s="410"/>
      <c r="JOI38" s="410"/>
      <c r="JOJ38" s="410"/>
      <c r="JOK38" s="410"/>
      <c r="JOL38" s="410"/>
      <c r="JOM38" s="410"/>
      <c r="JON38" s="410"/>
      <c r="JOO38" s="410"/>
      <c r="JOP38" s="410"/>
      <c r="JOQ38" s="410"/>
      <c r="JOR38" s="410"/>
      <c r="JOS38" s="410"/>
      <c r="JOT38" s="410"/>
      <c r="JOU38" s="410"/>
      <c r="JOV38" s="410"/>
      <c r="JOW38" s="410"/>
      <c r="JOX38" s="410"/>
      <c r="JOY38" s="410"/>
      <c r="JOZ38" s="410"/>
      <c r="JPA38" s="410"/>
      <c r="JPB38" s="410"/>
      <c r="JPC38" s="410"/>
      <c r="JPD38" s="410"/>
      <c r="JPE38" s="410"/>
      <c r="JPF38" s="410"/>
      <c r="JPG38" s="410"/>
      <c r="JPH38" s="410"/>
      <c r="JPI38" s="410"/>
      <c r="JPJ38" s="410"/>
      <c r="JPK38" s="410"/>
      <c r="JPL38" s="410"/>
      <c r="JPM38" s="410"/>
      <c r="JPN38" s="410"/>
      <c r="JPO38" s="410"/>
      <c r="JPP38" s="410"/>
      <c r="JPQ38" s="410"/>
      <c r="JPR38" s="410"/>
      <c r="JPS38" s="410"/>
      <c r="JPT38" s="410"/>
      <c r="JPU38" s="410"/>
      <c r="JPV38" s="410"/>
      <c r="JPW38" s="410"/>
      <c r="JPX38" s="410"/>
      <c r="JPY38" s="410"/>
      <c r="JPZ38" s="410"/>
      <c r="JQA38" s="410"/>
      <c r="JQB38" s="410"/>
      <c r="JQC38" s="410"/>
      <c r="JQD38" s="410"/>
      <c r="JQE38" s="410"/>
      <c r="JQF38" s="410"/>
      <c r="JQG38" s="410"/>
      <c r="JQH38" s="410"/>
      <c r="JQI38" s="410"/>
      <c r="JQJ38" s="410"/>
      <c r="JQK38" s="410"/>
      <c r="JQL38" s="410"/>
      <c r="JQM38" s="410"/>
      <c r="JQN38" s="410"/>
      <c r="JQO38" s="410"/>
      <c r="JQP38" s="410"/>
      <c r="JQQ38" s="410"/>
      <c r="JQR38" s="410"/>
      <c r="JQS38" s="410"/>
      <c r="JQT38" s="410"/>
      <c r="JQU38" s="410"/>
      <c r="JQV38" s="410"/>
      <c r="JQW38" s="410"/>
      <c r="JQX38" s="410"/>
      <c r="JQY38" s="410"/>
      <c r="JQZ38" s="410"/>
      <c r="JRA38" s="410"/>
      <c r="JRB38" s="410"/>
      <c r="JRC38" s="410"/>
      <c r="JRD38" s="410"/>
      <c r="JRE38" s="410"/>
      <c r="JRF38" s="410"/>
      <c r="JRG38" s="410"/>
      <c r="JRH38" s="410"/>
      <c r="JRI38" s="410"/>
      <c r="JRJ38" s="410"/>
      <c r="JRK38" s="410"/>
      <c r="JRL38" s="410"/>
      <c r="JRM38" s="410"/>
      <c r="JRN38" s="410"/>
      <c r="JRO38" s="410"/>
      <c r="JRP38" s="410"/>
      <c r="JRQ38" s="410"/>
      <c r="JRR38" s="410"/>
      <c r="JRS38" s="410"/>
      <c r="JRT38" s="410"/>
      <c r="JRU38" s="410"/>
      <c r="JRV38" s="410"/>
      <c r="JRW38" s="410"/>
      <c r="JRX38" s="410"/>
      <c r="JRY38" s="410"/>
      <c r="JRZ38" s="410"/>
      <c r="JSA38" s="410"/>
      <c r="JSB38" s="410"/>
      <c r="JSC38" s="410"/>
      <c r="JSD38" s="410"/>
      <c r="JSE38" s="410"/>
      <c r="JSF38" s="410"/>
      <c r="JSG38" s="410"/>
      <c r="JSH38" s="410"/>
      <c r="JSI38" s="410"/>
      <c r="JSJ38" s="410"/>
      <c r="JSK38" s="410"/>
      <c r="JSL38" s="410"/>
      <c r="JSM38" s="410"/>
      <c r="JSN38" s="410"/>
      <c r="JSO38" s="410"/>
      <c r="JSP38" s="410"/>
      <c r="JSQ38" s="410"/>
      <c r="JSR38" s="410"/>
      <c r="JSS38" s="410"/>
      <c r="JST38" s="410"/>
      <c r="JSU38" s="410"/>
      <c r="JSV38" s="410"/>
      <c r="JSW38" s="410"/>
      <c r="JSX38" s="410"/>
      <c r="JSY38" s="410"/>
      <c r="JSZ38" s="410"/>
      <c r="JTA38" s="410"/>
      <c r="JTB38" s="410"/>
      <c r="JTC38" s="410"/>
      <c r="JTD38" s="410"/>
      <c r="JTE38" s="410"/>
      <c r="JTF38" s="410"/>
      <c r="JTG38" s="410"/>
      <c r="JTH38" s="410"/>
      <c r="JTI38" s="410"/>
      <c r="JTJ38" s="410"/>
      <c r="JTK38" s="410"/>
      <c r="JTL38" s="410"/>
      <c r="JTM38" s="410"/>
      <c r="JTN38" s="410"/>
      <c r="JTO38" s="410"/>
      <c r="JTP38" s="410"/>
      <c r="JTQ38" s="410"/>
      <c r="JTR38" s="410"/>
      <c r="JTS38" s="410"/>
      <c r="JTT38" s="410"/>
      <c r="JTU38" s="410"/>
      <c r="JTV38" s="410"/>
      <c r="JTW38" s="410"/>
      <c r="JTX38" s="410"/>
      <c r="JTY38" s="410"/>
      <c r="JTZ38" s="410"/>
      <c r="JUA38" s="410"/>
      <c r="JUB38" s="410"/>
      <c r="JUC38" s="410"/>
      <c r="JUD38" s="410"/>
      <c r="JUE38" s="410"/>
      <c r="JUF38" s="410"/>
      <c r="JUG38" s="410"/>
      <c r="JUH38" s="410"/>
      <c r="JUI38" s="410"/>
      <c r="JUJ38" s="410"/>
      <c r="JUK38" s="410"/>
      <c r="JUL38" s="410"/>
      <c r="JUM38" s="410"/>
      <c r="JUN38" s="410"/>
      <c r="JUO38" s="410"/>
      <c r="JUP38" s="410"/>
      <c r="JUQ38" s="410"/>
      <c r="JUR38" s="410"/>
      <c r="JUS38" s="410"/>
      <c r="JUT38" s="410"/>
      <c r="JUU38" s="410"/>
      <c r="JUV38" s="410"/>
      <c r="JUW38" s="410"/>
      <c r="JUX38" s="410"/>
      <c r="JUY38" s="410"/>
      <c r="JUZ38" s="410"/>
      <c r="JVA38" s="410"/>
      <c r="JVB38" s="410"/>
      <c r="JVC38" s="410"/>
      <c r="JVD38" s="410"/>
      <c r="JVE38" s="410"/>
      <c r="JVF38" s="410"/>
      <c r="JVG38" s="410"/>
      <c r="JVH38" s="410"/>
      <c r="JVI38" s="410"/>
      <c r="JVJ38" s="410"/>
      <c r="JVK38" s="410"/>
      <c r="JVL38" s="410"/>
      <c r="JVM38" s="410"/>
      <c r="JVN38" s="410"/>
      <c r="JVO38" s="410"/>
      <c r="JVP38" s="410"/>
      <c r="JVQ38" s="410"/>
      <c r="JVR38" s="410"/>
      <c r="JVS38" s="410"/>
      <c r="JVT38" s="410"/>
      <c r="JVU38" s="410"/>
      <c r="JVV38" s="410"/>
      <c r="JVW38" s="410"/>
      <c r="JVX38" s="410"/>
      <c r="JVY38" s="410"/>
      <c r="JVZ38" s="410"/>
      <c r="JWA38" s="410"/>
      <c r="JWB38" s="410"/>
      <c r="JWC38" s="410"/>
      <c r="JWD38" s="410"/>
      <c r="JWE38" s="410"/>
      <c r="JWF38" s="410"/>
      <c r="JWG38" s="410"/>
      <c r="JWH38" s="410"/>
      <c r="JWI38" s="410"/>
      <c r="JWJ38" s="410"/>
      <c r="JWK38" s="410"/>
      <c r="JWL38" s="410"/>
      <c r="JWM38" s="410"/>
      <c r="JWN38" s="410"/>
      <c r="JWO38" s="410"/>
      <c r="JWP38" s="410"/>
      <c r="JWQ38" s="410"/>
      <c r="JWR38" s="410"/>
      <c r="JWS38" s="410"/>
      <c r="JWT38" s="410"/>
      <c r="JWU38" s="410"/>
      <c r="JWV38" s="410"/>
      <c r="JWW38" s="410"/>
      <c r="JWX38" s="410"/>
      <c r="JWY38" s="410"/>
      <c r="JWZ38" s="410"/>
      <c r="JXA38" s="410"/>
      <c r="JXB38" s="410"/>
      <c r="JXC38" s="410"/>
      <c r="JXD38" s="410"/>
      <c r="JXE38" s="410"/>
      <c r="JXF38" s="410"/>
      <c r="JXG38" s="410"/>
      <c r="JXH38" s="410"/>
      <c r="JXI38" s="410"/>
      <c r="JXJ38" s="410"/>
      <c r="JXK38" s="410"/>
      <c r="JXL38" s="410"/>
      <c r="JXM38" s="410"/>
      <c r="JXN38" s="410"/>
      <c r="JXO38" s="410"/>
      <c r="JXP38" s="410"/>
      <c r="JXQ38" s="410"/>
      <c r="JXR38" s="410"/>
      <c r="JXS38" s="410"/>
      <c r="JXT38" s="410"/>
      <c r="JXU38" s="410"/>
      <c r="JXV38" s="410"/>
      <c r="JXW38" s="410"/>
      <c r="JXX38" s="410"/>
      <c r="JXY38" s="410"/>
      <c r="JXZ38" s="410"/>
      <c r="JYA38" s="410"/>
      <c r="JYB38" s="410"/>
      <c r="JYC38" s="410"/>
      <c r="JYD38" s="410"/>
      <c r="JYE38" s="410"/>
      <c r="JYF38" s="410"/>
      <c r="JYG38" s="410"/>
      <c r="JYH38" s="410"/>
      <c r="JYI38" s="410"/>
      <c r="JYJ38" s="410"/>
      <c r="JYK38" s="410"/>
      <c r="JYL38" s="410"/>
      <c r="JYM38" s="410"/>
      <c r="JYN38" s="410"/>
      <c r="JYO38" s="410"/>
      <c r="JYP38" s="410"/>
      <c r="JYQ38" s="410"/>
      <c r="JYR38" s="410"/>
      <c r="JYS38" s="410"/>
      <c r="JYT38" s="410"/>
      <c r="JYU38" s="410"/>
      <c r="JYV38" s="410"/>
      <c r="JYW38" s="410"/>
      <c r="JYX38" s="410"/>
      <c r="JYY38" s="410"/>
      <c r="JYZ38" s="410"/>
      <c r="JZA38" s="410"/>
      <c r="JZB38" s="410"/>
      <c r="JZC38" s="410"/>
      <c r="JZD38" s="410"/>
      <c r="JZE38" s="410"/>
      <c r="JZF38" s="410"/>
      <c r="JZG38" s="410"/>
      <c r="JZH38" s="410"/>
      <c r="JZI38" s="410"/>
      <c r="JZJ38" s="410"/>
      <c r="JZK38" s="410"/>
      <c r="JZL38" s="410"/>
      <c r="JZM38" s="410"/>
      <c r="JZN38" s="410"/>
      <c r="JZO38" s="410"/>
      <c r="JZP38" s="410"/>
      <c r="JZQ38" s="410"/>
      <c r="JZR38" s="410"/>
      <c r="JZS38" s="410"/>
      <c r="JZT38" s="410"/>
      <c r="JZU38" s="410"/>
      <c r="JZV38" s="410"/>
      <c r="JZW38" s="410"/>
      <c r="JZX38" s="410"/>
      <c r="JZY38" s="410"/>
      <c r="JZZ38" s="410"/>
      <c r="KAA38" s="410"/>
      <c r="KAB38" s="410"/>
      <c r="KAC38" s="410"/>
      <c r="KAD38" s="410"/>
      <c r="KAE38" s="410"/>
      <c r="KAF38" s="410"/>
      <c r="KAG38" s="410"/>
      <c r="KAH38" s="410"/>
      <c r="KAI38" s="410"/>
      <c r="KAJ38" s="410"/>
      <c r="KAK38" s="410"/>
      <c r="KAL38" s="410"/>
      <c r="KAM38" s="410"/>
      <c r="KAN38" s="410"/>
      <c r="KAO38" s="410"/>
      <c r="KAP38" s="410"/>
      <c r="KAQ38" s="410"/>
      <c r="KAR38" s="410"/>
      <c r="KAS38" s="410"/>
      <c r="KAT38" s="410"/>
      <c r="KAU38" s="410"/>
      <c r="KAV38" s="410"/>
      <c r="KAW38" s="410"/>
      <c r="KAX38" s="410"/>
      <c r="KAY38" s="410"/>
      <c r="KAZ38" s="410"/>
      <c r="KBA38" s="410"/>
      <c r="KBB38" s="410"/>
      <c r="KBC38" s="410"/>
      <c r="KBD38" s="410"/>
      <c r="KBE38" s="410"/>
      <c r="KBF38" s="410"/>
      <c r="KBG38" s="410"/>
      <c r="KBH38" s="410"/>
      <c r="KBI38" s="410"/>
      <c r="KBJ38" s="410"/>
      <c r="KBK38" s="410"/>
      <c r="KBL38" s="410"/>
      <c r="KBM38" s="410"/>
      <c r="KBN38" s="410"/>
      <c r="KBO38" s="410"/>
      <c r="KBP38" s="410"/>
      <c r="KBQ38" s="410"/>
      <c r="KBR38" s="410"/>
      <c r="KBS38" s="410"/>
      <c r="KBT38" s="410"/>
      <c r="KBU38" s="410"/>
      <c r="KBV38" s="410"/>
      <c r="KBW38" s="410"/>
      <c r="KBX38" s="410"/>
      <c r="KBY38" s="410"/>
      <c r="KBZ38" s="410"/>
      <c r="KCA38" s="410"/>
      <c r="KCB38" s="410"/>
      <c r="KCC38" s="410"/>
      <c r="KCD38" s="410"/>
      <c r="KCE38" s="410"/>
      <c r="KCF38" s="410"/>
      <c r="KCG38" s="410"/>
      <c r="KCH38" s="410"/>
      <c r="KCI38" s="410"/>
      <c r="KCJ38" s="410"/>
      <c r="KCK38" s="410"/>
      <c r="KCL38" s="410"/>
      <c r="KCM38" s="410"/>
      <c r="KCN38" s="410"/>
      <c r="KCO38" s="410"/>
      <c r="KCP38" s="410"/>
      <c r="KCQ38" s="410"/>
      <c r="KCR38" s="410"/>
      <c r="KCS38" s="410"/>
      <c r="KCT38" s="410"/>
      <c r="KCU38" s="410"/>
      <c r="KCV38" s="410"/>
      <c r="KCW38" s="410"/>
      <c r="KCX38" s="410"/>
      <c r="KCY38" s="410"/>
      <c r="KCZ38" s="410"/>
      <c r="KDA38" s="410"/>
      <c r="KDB38" s="410"/>
      <c r="KDC38" s="410"/>
      <c r="KDD38" s="410"/>
      <c r="KDE38" s="410"/>
      <c r="KDF38" s="410"/>
      <c r="KDG38" s="410"/>
      <c r="KDH38" s="410"/>
      <c r="KDI38" s="410"/>
      <c r="KDJ38" s="410"/>
      <c r="KDK38" s="410"/>
      <c r="KDL38" s="410"/>
      <c r="KDM38" s="410"/>
      <c r="KDN38" s="410"/>
      <c r="KDO38" s="410"/>
      <c r="KDP38" s="410"/>
      <c r="KDQ38" s="410"/>
      <c r="KDR38" s="410"/>
      <c r="KDS38" s="410"/>
      <c r="KDT38" s="410"/>
      <c r="KDU38" s="410"/>
      <c r="KDV38" s="410"/>
      <c r="KDW38" s="410"/>
      <c r="KDX38" s="410"/>
      <c r="KDY38" s="410"/>
      <c r="KDZ38" s="410"/>
      <c r="KEA38" s="410"/>
      <c r="KEB38" s="410"/>
      <c r="KEC38" s="410"/>
      <c r="KED38" s="410"/>
      <c r="KEE38" s="410"/>
      <c r="KEF38" s="410"/>
      <c r="KEG38" s="410"/>
      <c r="KEH38" s="410"/>
      <c r="KEI38" s="410"/>
      <c r="KEJ38" s="410"/>
      <c r="KEK38" s="410"/>
      <c r="KEL38" s="410"/>
      <c r="KEM38" s="410"/>
      <c r="KEN38" s="410"/>
      <c r="KEO38" s="410"/>
      <c r="KEP38" s="410"/>
      <c r="KEQ38" s="410"/>
      <c r="KER38" s="410"/>
      <c r="KES38" s="410"/>
      <c r="KET38" s="410"/>
      <c r="KEU38" s="410"/>
      <c r="KEV38" s="410"/>
      <c r="KEW38" s="410"/>
      <c r="KEX38" s="410"/>
      <c r="KEY38" s="410"/>
      <c r="KEZ38" s="410"/>
      <c r="KFA38" s="410"/>
      <c r="KFB38" s="410"/>
      <c r="KFC38" s="410"/>
      <c r="KFD38" s="410"/>
      <c r="KFE38" s="410"/>
      <c r="KFF38" s="410"/>
      <c r="KFG38" s="410"/>
      <c r="KFH38" s="410"/>
      <c r="KFI38" s="410"/>
      <c r="KFJ38" s="410"/>
      <c r="KFK38" s="410"/>
      <c r="KFL38" s="410"/>
      <c r="KFM38" s="410"/>
      <c r="KFN38" s="410"/>
      <c r="KFO38" s="410"/>
      <c r="KFP38" s="410"/>
      <c r="KFQ38" s="410"/>
      <c r="KFR38" s="410"/>
      <c r="KFS38" s="410"/>
      <c r="KFT38" s="410"/>
      <c r="KFU38" s="410"/>
      <c r="KFV38" s="410"/>
      <c r="KFW38" s="410"/>
      <c r="KFX38" s="410"/>
      <c r="KFY38" s="410"/>
      <c r="KFZ38" s="410"/>
      <c r="KGA38" s="410"/>
      <c r="KGB38" s="410"/>
      <c r="KGC38" s="410"/>
      <c r="KGD38" s="410"/>
      <c r="KGE38" s="410"/>
      <c r="KGF38" s="410"/>
      <c r="KGG38" s="410"/>
      <c r="KGH38" s="410"/>
      <c r="KGI38" s="410"/>
      <c r="KGJ38" s="410"/>
      <c r="KGK38" s="410"/>
      <c r="KGL38" s="410"/>
      <c r="KGM38" s="410"/>
      <c r="KGN38" s="410"/>
      <c r="KGO38" s="410"/>
      <c r="KGP38" s="410"/>
      <c r="KGQ38" s="410"/>
      <c r="KGR38" s="410"/>
      <c r="KGS38" s="410"/>
      <c r="KGT38" s="410"/>
      <c r="KGU38" s="410"/>
      <c r="KGV38" s="410"/>
      <c r="KGW38" s="410"/>
      <c r="KGX38" s="410"/>
      <c r="KGY38" s="410"/>
      <c r="KGZ38" s="410"/>
      <c r="KHA38" s="410"/>
      <c r="KHB38" s="410"/>
      <c r="KHC38" s="410"/>
      <c r="KHD38" s="410"/>
      <c r="KHE38" s="410"/>
      <c r="KHF38" s="410"/>
      <c r="KHG38" s="410"/>
      <c r="KHH38" s="410"/>
      <c r="KHI38" s="410"/>
      <c r="KHJ38" s="410"/>
      <c r="KHK38" s="410"/>
      <c r="KHL38" s="410"/>
      <c r="KHM38" s="410"/>
      <c r="KHN38" s="410"/>
      <c r="KHO38" s="410"/>
      <c r="KHP38" s="410"/>
      <c r="KHQ38" s="410"/>
      <c r="KHR38" s="410"/>
      <c r="KHS38" s="410"/>
      <c r="KHT38" s="410"/>
      <c r="KHU38" s="410"/>
      <c r="KHV38" s="410"/>
      <c r="KHW38" s="410"/>
      <c r="KHX38" s="410"/>
      <c r="KHY38" s="410"/>
      <c r="KHZ38" s="410"/>
      <c r="KIA38" s="410"/>
      <c r="KIB38" s="410"/>
      <c r="KIC38" s="410"/>
      <c r="KID38" s="410"/>
      <c r="KIE38" s="410"/>
      <c r="KIF38" s="410"/>
      <c r="KIG38" s="410"/>
      <c r="KIH38" s="410"/>
      <c r="KII38" s="410"/>
      <c r="KIJ38" s="410"/>
      <c r="KIK38" s="410"/>
      <c r="KIL38" s="410"/>
      <c r="KIM38" s="410"/>
      <c r="KIN38" s="410"/>
      <c r="KIO38" s="410"/>
      <c r="KIP38" s="410"/>
      <c r="KIQ38" s="410"/>
      <c r="KIR38" s="410"/>
      <c r="KIS38" s="410"/>
      <c r="KIT38" s="410"/>
      <c r="KIU38" s="410"/>
      <c r="KIV38" s="410"/>
      <c r="KIW38" s="410"/>
      <c r="KIX38" s="410"/>
      <c r="KIY38" s="410"/>
      <c r="KIZ38" s="410"/>
      <c r="KJA38" s="410"/>
      <c r="KJB38" s="410"/>
      <c r="KJC38" s="410"/>
      <c r="KJD38" s="410"/>
      <c r="KJE38" s="410"/>
      <c r="KJF38" s="410"/>
      <c r="KJG38" s="410"/>
      <c r="KJH38" s="410"/>
      <c r="KJI38" s="410"/>
      <c r="KJJ38" s="410"/>
      <c r="KJK38" s="410"/>
      <c r="KJL38" s="410"/>
      <c r="KJM38" s="410"/>
      <c r="KJN38" s="410"/>
      <c r="KJO38" s="410"/>
      <c r="KJP38" s="410"/>
      <c r="KJQ38" s="410"/>
      <c r="KJR38" s="410"/>
      <c r="KJS38" s="410"/>
      <c r="KJT38" s="410"/>
      <c r="KJU38" s="410"/>
      <c r="KJV38" s="410"/>
      <c r="KJW38" s="410"/>
      <c r="KJX38" s="410"/>
      <c r="KJY38" s="410"/>
      <c r="KJZ38" s="410"/>
      <c r="KKA38" s="410"/>
      <c r="KKB38" s="410"/>
      <c r="KKC38" s="410"/>
      <c r="KKD38" s="410"/>
      <c r="KKE38" s="410"/>
      <c r="KKF38" s="410"/>
      <c r="KKG38" s="410"/>
      <c r="KKH38" s="410"/>
      <c r="KKI38" s="410"/>
      <c r="KKJ38" s="410"/>
      <c r="KKK38" s="410"/>
      <c r="KKL38" s="410"/>
      <c r="KKM38" s="410"/>
      <c r="KKN38" s="410"/>
      <c r="KKO38" s="410"/>
      <c r="KKP38" s="410"/>
      <c r="KKQ38" s="410"/>
      <c r="KKR38" s="410"/>
      <c r="KKS38" s="410"/>
      <c r="KKT38" s="410"/>
      <c r="KKU38" s="410"/>
      <c r="KKV38" s="410"/>
      <c r="KKW38" s="410"/>
      <c r="KKX38" s="410"/>
      <c r="KKY38" s="410"/>
      <c r="KKZ38" s="410"/>
      <c r="KLA38" s="410"/>
      <c r="KLB38" s="410"/>
      <c r="KLC38" s="410"/>
      <c r="KLD38" s="410"/>
      <c r="KLE38" s="410"/>
      <c r="KLF38" s="410"/>
      <c r="KLG38" s="410"/>
      <c r="KLH38" s="410"/>
      <c r="KLI38" s="410"/>
      <c r="KLJ38" s="410"/>
      <c r="KLK38" s="410"/>
      <c r="KLL38" s="410"/>
      <c r="KLM38" s="410"/>
      <c r="KLN38" s="410"/>
      <c r="KLO38" s="410"/>
      <c r="KLP38" s="410"/>
      <c r="KLQ38" s="410"/>
      <c r="KLR38" s="410"/>
      <c r="KLS38" s="410"/>
      <c r="KLT38" s="410"/>
      <c r="KLU38" s="410"/>
      <c r="KLV38" s="410"/>
      <c r="KLW38" s="410"/>
      <c r="KLX38" s="410"/>
      <c r="KLY38" s="410"/>
      <c r="KLZ38" s="410"/>
      <c r="KMA38" s="410"/>
      <c r="KMB38" s="410"/>
      <c r="KMC38" s="410"/>
      <c r="KMD38" s="410"/>
      <c r="KME38" s="410"/>
      <c r="KMF38" s="410"/>
      <c r="KMG38" s="410"/>
      <c r="KMH38" s="410"/>
      <c r="KMI38" s="410"/>
      <c r="KMJ38" s="410"/>
      <c r="KMK38" s="410"/>
      <c r="KML38" s="410"/>
      <c r="KMM38" s="410"/>
      <c r="KMN38" s="410"/>
      <c r="KMO38" s="410"/>
      <c r="KMP38" s="410"/>
      <c r="KMQ38" s="410"/>
      <c r="KMR38" s="410"/>
      <c r="KMS38" s="410"/>
      <c r="KMT38" s="410"/>
      <c r="KMU38" s="410"/>
      <c r="KMV38" s="410"/>
      <c r="KMW38" s="410"/>
      <c r="KMX38" s="410"/>
      <c r="KMY38" s="410"/>
      <c r="KMZ38" s="410"/>
      <c r="KNA38" s="410"/>
      <c r="KNB38" s="410"/>
      <c r="KNC38" s="410"/>
      <c r="KND38" s="410"/>
      <c r="KNE38" s="410"/>
      <c r="KNF38" s="410"/>
      <c r="KNG38" s="410"/>
      <c r="KNH38" s="410"/>
      <c r="KNI38" s="410"/>
      <c r="KNJ38" s="410"/>
      <c r="KNK38" s="410"/>
      <c r="KNL38" s="410"/>
      <c r="KNM38" s="410"/>
      <c r="KNN38" s="410"/>
      <c r="KNO38" s="410"/>
      <c r="KNP38" s="410"/>
      <c r="KNQ38" s="410"/>
      <c r="KNR38" s="410"/>
      <c r="KNS38" s="410"/>
      <c r="KNT38" s="410"/>
      <c r="KNU38" s="410"/>
      <c r="KNV38" s="410"/>
      <c r="KNW38" s="410"/>
      <c r="KNX38" s="410"/>
      <c r="KNY38" s="410"/>
      <c r="KNZ38" s="410"/>
      <c r="KOA38" s="410"/>
      <c r="KOB38" s="410"/>
      <c r="KOC38" s="410"/>
      <c r="KOD38" s="410"/>
      <c r="KOE38" s="410"/>
      <c r="KOF38" s="410"/>
      <c r="KOG38" s="410"/>
      <c r="KOH38" s="410"/>
      <c r="KOI38" s="410"/>
      <c r="KOJ38" s="410"/>
      <c r="KOK38" s="410"/>
      <c r="KOL38" s="410"/>
      <c r="KOM38" s="410"/>
      <c r="KON38" s="410"/>
      <c r="KOO38" s="410"/>
      <c r="KOP38" s="410"/>
      <c r="KOQ38" s="410"/>
      <c r="KOR38" s="410"/>
      <c r="KOS38" s="410"/>
      <c r="KOT38" s="410"/>
      <c r="KOU38" s="410"/>
      <c r="KOV38" s="410"/>
      <c r="KOW38" s="410"/>
      <c r="KOX38" s="410"/>
      <c r="KOY38" s="410"/>
      <c r="KOZ38" s="410"/>
      <c r="KPA38" s="410"/>
      <c r="KPB38" s="410"/>
      <c r="KPC38" s="410"/>
      <c r="KPD38" s="410"/>
      <c r="KPE38" s="410"/>
      <c r="KPF38" s="410"/>
      <c r="KPG38" s="410"/>
      <c r="KPH38" s="410"/>
      <c r="KPI38" s="410"/>
      <c r="KPJ38" s="410"/>
      <c r="KPK38" s="410"/>
      <c r="KPL38" s="410"/>
      <c r="KPM38" s="410"/>
      <c r="KPN38" s="410"/>
      <c r="KPO38" s="410"/>
      <c r="KPP38" s="410"/>
      <c r="KPQ38" s="410"/>
      <c r="KPR38" s="410"/>
      <c r="KPS38" s="410"/>
      <c r="KPT38" s="410"/>
      <c r="KPU38" s="410"/>
      <c r="KPV38" s="410"/>
      <c r="KPW38" s="410"/>
      <c r="KPX38" s="410"/>
      <c r="KPY38" s="410"/>
      <c r="KPZ38" s="410"/>
      <c r="KQA38" s="410"/>
      <c r="KQB38" s="410"/>
      <c r="KQC38" s="410"/>
      <c r="KQD38" s="410"/>
      <c r="KQE38" s="410"/>
      <c r="KQF38" s="410"/>
      <c r="KQG38" s="410"/>
      <c r="KQH38" s="410"/>
      <c r="KQI38" s="410"/>
      <c r="KQJ38" s="410"/>
      <c r="KQK38" s="410"/>
      <c r="KQL38" s="410"/>
      <c r="KQM38" s="410"/>
      <c r="KQN38" s="410"/>
      <c r="KQO38" s="410"/>
      <c r="KQP38" s="410"/>
      <c r="KQQ38" s="410"/>
      <c r="KQR38" s="410"/>
      <c r="KQS38" s="410"/>
      <c r="KQT38" s="410"/>
      <c r="KQU38" s="410"/>
      <c r="KQV38" s="410"/>
      <c r="KQW38" s="410"/>
      <c r="KQX38" s="410"/>
      <c r="KQY38" s="410"/>
      <c r="KQZ38" s="410"/>
      <c r="KRA38" s="410"/>
      <c r="KRB38" s="410"/>
      <c r="KRC38" s="410"/>
      <c r="KRD38" s="410"/>
      <c r="KRE38" s="410"/>
      <c r="KRF38" s="410"/>
      <c r="KRG38" s="410"/>
      <c r="KRH38" s="410"/>
      <c r="KRI38" s="410"/>
      <c r="KRJ38" s="410"/>
      <c r="KRK38" s="410"/>
      <c r="KRL38" s="410"/>
      <c r="KRM38" s="410"/>
      <c r="KRN38" s="410"/>
      <c r="KRO38" s="410"/>
      <c r="KRP38" s="410"/>
      <c r="KRQ38" s="410"/>
      <c r="KRR38" s="410"/>
      <c r="KRS38" s="410"/>
      <c r="KRT38" s="410"/>
      <c r="KRU38" s="410"/>
      <c r="KRV38" s="410"/>
      <c r="KRW38" s="410"/>
      <c r="KRX38" s="410"/>
      <c r="KRY38" s="410"/>
      <c r="KRZ38" s="410"/>
      <c r="KSA38" s="410"/>
      <c r="KSB38" s="410"/>
      <c r="KSC38" s="410"/>
      <c r="KSD38" s="410"/>
      <c r="KSE38" s="410"/>
      <c r="KSF38" s="410"/>
      <c r="KSG38" s="410"/>
      <c r="KSH38" s="410"/>
      <c r="KSI38" s="410"/>
      <c r="KSJ38" s="410"/>
      <c r="KSK38" s="410"/>
      <c r="KSL38" s="410"/>
      <c r="KSM38" s="410"/>
      <c r="KSN38" s="410"/>
      <c r="KSO38" s="410"/>
      <c r="KSP38" s="410"/>
      <c r="KSQ38" s="410"/>
      <c r="KSR38" s="410"/>
      <c r="KSS38" s="410"/>
      <c r="KST38" s="410"/>
      <c r="KSU38" s="410"/>
      <c r="KSV38" s="410"/>
      <c r="KSW38" s="410"/>
      <c r="KSX38" s="410"/>
      <c r="KSY38" s="410"/>
      <c r="KSZ38" s="410"/>
      <c r="KTA38" s="410"/>
      <c r="KTB38" s="410"/>
      <c r="KTC38" s="410"/>
      <c r="KTD38" s="410"/>
      <c r="KTE38" s="410"/>
      <c r="KTF38" s="410"/>
      <c r="KTG38" s="410"/>
      <c r="KTH38" s="410"/>
      <c r="KTI38" s="410"/>
      <c r="KTJ38" s="410"/>
      <c r="KTK38" s="410"/>
      <c r="KTL38" s="410"/>
      <c r="KTM38" s="410"/>
      <c r="KTN38" s="410"/>
      <c r="KTO38" s="410"/>
      <c r="KTP38" s="410"/>
      <c r="KTQ38" s="410"/>
      <c r="KTR38" s="410"/>
      <c r="KTS38" s="410"/>
      <c r="KTT38" s="410"/>
      <c r="KTU38" s="410"/>
      <c r="KTV38" s="410"/>
      <c r="KTW38" s="410"/>
      <c r="KTX38" s="410"/>
      <c r="KTY38" s="410"/>
      <c r="KTZ38" s="410"/>
      <c r="KUA38" s="410"/>
      <c r="KUB38" s="410"/>
      <c r="KUC38" s="410"/>
      <c r="KUD38" s="410"/>
      <c r="KUE38" s="410"/>
      <c r="KUF38" s="410"/>
      <c r="KUG38" s="410"/>
      <c r="KUH38" s="410"/>
      <c r="KUI38" s="410"/>
      <c r="KUJ38" s="410"/>
      <c r="KUK38" s="410"/>
      <c r="KUL38" s="410"/>
      <c r="KUM38" s="410"/>
      <c r="KUN38" s="410"/>
      <c r="KUO38" s="410"/>
      <c r="KUP38" s="410"/>
      <c r="KUQ38" s="410"/>
      <c r="KUR38" s="410"/>
      <c r="KUS38" s="410"/>
      <c r="KUT38" s="410"/>
      <c r="KUU38" s="410"/>
      <c r="KUV38" s="410"/>
      <c r="KUW38" s="410"/>
      <c r="KUX38" s="410"/>
      <c r="KUY38" s="410"/>
      <c r="KUZ38" s="410"/>
      <c r="KVA38" s="410"/>
      <c r="KVB38" s="410"/>
      <c r="KVC38" s="410"/>
      <c r="KVD38" s="410"/>
      <c r="KVE38" s="410"/>
      <c r="KVF38" s="410"/>
      <c r="KVG38" s="410"/>
      <c r="KVH38" s="410"/>
      <c r="KVI38" s="410"/>
      <c r="KVJ38" s="410"/>
      <c r="KVK38" s="410"/>
      <c r="KVL38" s="410"/>
      <c r="KVM38" s="410"/>
      <c r="KVN38" s="410"/>
      <c r="KVO38" s="410"/>
      <c r="KVP38" s="410"/>
      <c r="KVQ38" s="410"/>
      <c r="KVR38" s="410"/>
      <c r="KVS38" s="410"/>
      <c r="KVT38" s="410"/>
      <c r="KVU38" s="410"/>
      <c r="KVV38" s="410"/>
      <c r="KVW38" s="410"/>
      <c r="KVX38" s="410"/>
      <c r="KVY38" s="410"/>
      <c r="KVZ38" s="410"/>
      <c r="KWA38" s="410"/>
      <c r="KWB38" s="410"/>
      <c r="KWC38" s="410"/>
      <c r="KWD38" s="410"/>
      <c r="KWE38" s="410"/>
      <c r="KWF38" s="410"/>
      <c r="KWG38" s="410"/>
      <c r="KWH38" s="410"/>
      <c r="KWI38" s="410"/>
      <c r="KWJ38" s="410"/>
      <c r="KWK38" s="410"/>
      <c r="KWL38" s="410"/>
      <c r="KWM38" s="410"/>
      <c r="KWN38" s="410"/>
      <c r="KWO38" s="410"/>
      <c r="KWP38" s="410"/>
      <c r="KWQ38" s="410"/>
      <c r="KWR38" s="410"/>
      <c r="KWS38" s="410"/>
      <c r="KWT38" s="410"/>
      <c r="KWU38" s="410"/>
      <c r="KWV38" s="410"/>
      <c r="KWW38" s="410"/>
      <c r="KWX38" s="410"/>
      <c r="KWY38" s="410"/>
      <c r="KWZ38" s="410"/>
      <c r="KXA38" s="410"/>
      <c r="KXB38" s="410"/>
      <c r="KXC38" s="410"/>
      <c r="KXD38" s="410"/>
      <c r="KXE38" s="410"/>
      <c r="KXF38" s="410"/>
      <c r="KXG38" s="410"/>
      <c r="KXH38" s="410"/>
      <c r="KXI38" s="410"/>
      <c r="KXJ38" s="410"/>
      <c r="KXK38" s="410"/>
      <c r="KXL38" s="410"/>
      <c r="KXM38" s="410"/>
      <c r="KXN38" s="410"/>
      <c r="KXO38" s="410"/>
      <c r="KXP38" s="410"/>
      <c r="KXQ38" s="410"/>
      <c r="KXR38" s="410"/>
      <c r="KXS38" s="410"/>
      <c r="KXT38" s="410"/>
      <c r="KXU38" s="410"/>
      <c r="KXV38" s="410"/>
      <c r="KXW38" s="410"/>
      <c r="KXX38" s="410"/>
      <c r="KXY38" s="410"/>
      <c r="KXZ38" s="410"/>
      <c r="KYA38" s="410"/>
      <c r="KYB38" s="410"/>
      <c r="KYC38" s="410"/>
      <c r="KYD38" s="410"/>
      <c r="KYE38" s="410"/>
      <c r="KYF38" s="410"/>
      <c r="KYG38" s="410"/>
      <c r="KYH38" s="410"/>
      <c r="KYI38" s="410"/>
      <c r="KYJ38" s="410"/>
      <c r="KYK38" s="410"/>
      <c r="KYL38" s="410"/>
      <c r="KYM38" s="410"/>
      <c r="KYN38" s="410"/>
      <c r="KYO38" s="410"/>
      <c r="KYP38" s="410"/>
      <c r="KYQ38" s="410"/>
      <c r="KYR38" s="410"/>
      <c r="KYS38" s="410"/>
      <c r="KYT38" s="410"/>
      <c r="KYU38" s="410"/>
      <c r="KYV38" s="410"/>
      <c r="KYW38" s="410"/>
      <c r="KYX38" s="410"/>
      <c r="KYY38" s="410"/>
      <c r="KYZ38" s="410"/>
      <c r="KZA38" s="410"/>
      <c r="KZB38" s="410"/>
      <c r="KZC38" s="410"/>
      <c r="KZD38" s="410"/>
      <c r="KZE38" s="410"/>
      <c r="KZF38" s="410"/>
      <c r="KZG38" s="410"/>
      <c r="KZH38" s="410"/>
      <c r="KZI38" s="410"/>
      <c r="KZJ38" s="410"/>
      <c r="KZK38" s="410"/>
      <c r="KZL38" s="410"/>
      <c r="KZM38" s="410"/>
      <c r="KZN38" s="410"/>
      <c r="KZO38" s="410"/>
      <c r="KZP38" s="410"/>
      <c r="KZQ38" s="410"/>
      <c r="KZR38" s="410"/>
      <c r="KZS38" s="410"/>
      <c r="KZT38" s="410"/>
      <c r="KZU38" s="410"/>
      <c r="KZV38" s="410"/>
      <c r="KZW38" s="410"/>
      <c r="KZX38" s="410"/>
      <c r="KZY38" s="410"/>
      <c r="KZZ38" s="410"/>
      <c r="LAA38" s="410"/>
      <c r="LAB38" s="410"/>
      <c r="LAC38" s="410"/>
      <c r="LAD38" s="410"/>
      <c r="LAE38" s="410"/>
      <c r="LAF38" s="410"/>
      <c r="LAG38" s="410"/>
      <c r="LAH38" s="410"/>
      <c r="LAI38" s="410"/>
      <c r="LAJ38" s="410"/>
      <c r="LAK38" s="410"/>
      <c r="LAL38" s="410"/>
      <c r="LAM38" s="410"/>
      <c r="LAN38" s="410"/>
      <c r="LAO38" s="410"/>
      <c r="LAP38" s="410"/>
      <c r="LAQ38" s="410"/>
      <c r="LAR38" s="410"/>
      <c r="LAS38" s="410"/>
      <c r="LAT38" s="410"/>
      <c r="LAU38" s="410"/>
      <c r="LAV38" s="410"/>
      <c r="LAW38" s="410"/>
      <c r="LAX38" s="410"/>
      <c r="LAY38" s="410"/>
      <c r="LAZ38" s="410"/>
      <c r="LBA38" s="410"/>
      <c r="LBB38" s="410"/>
      <c r="LBC38" s="410"/>
      <c r="LBD38" s="410"/>
      <c r="LBE38" s="410"/>
      <c r="LBF38" s="410"/>
      <c r="LBG38" s="410"/>
      <c r="LBH38" s="410"/>
      <c r="LBI38" s="410"/>
      <c r="LBJ38" s="410"/>
      <c r="LBK38" s="410"/>
      <c r="LBL38" s="410"/>
      <c r="LBM38" s="410"/>
      <c r="LBN38" s="410"/>
      <c r="LBO38" s="410"/>
      <c r="LBP38" s="410"/>
      <c r="LBQ38" s="410"/>
      <c r="LBR38" s="410"/>
      <c r="LBS38" s="410"/>
      <c r="LBT38" s="410"/>
      <c r="LBU38" s="410"/>
      <c r="LBV38" s="410"/>
      <c r="LBW38" s="410"/>
      <c r="LBX38" s="410"/>
      <c r="LBY38" s="410"/>
      <c r="LBZ38" s="410"/>
      <c r="LCA38" s="410"/>
      <c r="LCB38" s="410"/>
      <c r="LCC38" s="410"/>
      <c r="LCD38" s="410"/>
      <c r="LCE38" s="410"/>
      <c r="LCF38" s="410"/>
      <c r="LCG38" s="410"/>
      <c r="LCH38" s="410"/>
      <c r="LCI38" s="410"/>
      <c r="LCJ38" s="410"/>
      <c r="LCK38" s="410"/>
      <c r="LCL38" s="410"/>
      <c r="LCM38" s="410"/>
      <c r="LCN38" s="410"/>
      <c r="LCO38" s="410"/>
      <c r="LCP38" s="410"/>
      <c r="LCQ38" s="410"/>
      <c r="LCR38" s="410"/>
      <c r="LCS38" s="410"/>
      <c r="LCT38" s="410"/>
      <c r="LCU38" s="410"/>
      <c r="LCV38" s="410"/>
      <c r="LCW38" s="410"/>
      <c r="LCX38" s="410"/>
      <c r="LCY38" s="410"/>
      <c r="LCZ38" s="410"/>
      <c r="LDA38" s="410"/>
      <c r="LDB38" s="410"/>
      <c r="LDC38" s="410"/>
      <c r="LDD38" s="410"/>
      <c r="LDE38" s="410"/>
      <c r="LDF38" s="410"/>
      <c r="LDG38" s="410"/>
      <c r="LDH38" s="410"/>
      <c r="LDI38" s="410"/>
      <c r="LDJ38" s="410"/>
      <c r="LDK38" s="410"/>
      <c r="LDL38" s="410"/>
      <c r="LDM38" s="410"/>
      <c r="LDN38" s="410"/>
      <c r="LDO38" s="410"/>
      <c r="LDP38" s="410"/>
      <c r="LDQ38" s="410"/>
      <c r="LDR38" s="410"/>
      <c r="LDS38" s="410"/>
      <c r="LDT38" s="410"/>
      <c r="LDU38" s="410"/>
      <c r="LDV38" s="410"/>
      <c r="LDW38" s="410"/>
      <c r="LDX38" s="410"/>
      <c r="LDY38" s="410"/>
      <c r="LDZ38" s="410"/>
      <c r="LEA38" s="410"/>
      <c r="LEB38" s="410"/>
      <c r="LEC38" s="410"/>
      <c r="LED38" s="410"/>
      <c r="LEE38" s="410"/>
      <c r="LEF38" s="410"/>
      <c r="LEG38" s="410"/>
      <c r="LEH38" s="410"/>
      <c r="LEI38" s="410"/>
      <c r="LEJ38" s="410"/>
      <c r="LEK38" s="410"/>
      <c r="LEL38" s="410"/>
      <c r="LEM38" s="410"/>
      <c r="LEN38" s="410"/>
      <c r="LEO38" s="410"/>
      <c r="LEP38" s="410"/>
      <c r="LEQ38" s="410"/>
      <c r="LER38" s="410"/>
      <c r="LES38" s="410"/>
      <c r="LET38" s="410"/>
      <c r="LEU38" s="410"/>
      <c r="LEV38" s="410"/>
      <c r="LEW38" s="410"/>
      <c r="LEX38" s="410"/>
      <c r="LEY38" s="410"/>
      <c r="LEZ38" s="410"/>
      <c r="LFA38" s="410"/>
      <c r="LFB38" s="410"/>
      <c r="LFC38" s="410"/>
      <c r="LFD38" s="410"/>
      <c r="LFE38" s="410"/>
      <c r="LFF38" s="410"/>
      <c r="LFG38" s="410"/>
      <c r="LFH38" s="410"/>
      <c r="LFI38" s="410"/>
      <c r="LFJ38" s="410"/>
      <c r="LFK38" s="410"/>
      <c r="LFL38" s="410"/>
      <c r="LFM38" s="410"/>
      <c r="LFN38" s="410"/>
      <c r="LFO38" s="410"/>
      <c r="LFP38" s="410"/>
      <c r="LFQ38" s="410"/>
      <c r="LFR38" s="410"/>
      <c r="LFS38" s="410"/>
      <c r="LFT38" s="410"/>
      <c r="LFU38" s="410"/>
      <c r="LFV38" s="410"/>
      <c r="LFW38" s="410"/>
      <c r="LFX38" s="410"/>
      <c r="LFY38" s="410"/>
      <c r="LFZ38" s="410"/>
      <c r="LGA38" s="410"/>
      <c r="LGB38" s="410"/>
      <c r="LGC38" s="410"/>
      <c r="LGD38" s="410"/>
      <c r="LGE38" s="410"/>
      <c r="LGF38" s="410"/>
      <c r="LGG38" s="410"/>
      <c r="LGH38" s="410"/>
      <c r="LGI38" s="410"/>
      <c r="LGJ38" s="410"/>
      <c r="LGK38" s="410"/>
      <c r="LGL38" s="410"/>
      <c r="LGM38" s="410"/>
      <c r="LGN38" s="410"/>
      <c r="LGO38" s="410"/>
      <c r="LGP38" s="410"/>
      <c r="LGQ38" s="410"/>
      <c r="LGR38" s="410"/>
      <c r="LGS38" s="410"/>
      <c r="LGT38" s="410"/>
      <c r="LGU38" s="410"/>
      <c r="LGV38" s="410"/>
      <c r="LGW38" s="410"/>
      <c r="LGX38" s="410"/>
      <c r="LGY38" s="410"/>
      <c r="LGZ38" s="410"/>
      <c r="LHA38" s="410"/>
      <c r="LHB38" s="410"/>
      <c r="LHC38" s="410"/>
      <c r="LHD38" s="410"/>
      <c r="LHE38" s="410"/>
      <c r="LHF38" s="410"/>
      <c r="LHG38" s="410"/>
      <c r="LHH38" s="410"/>
      <c r="LHI38" s="410"/>
      <c r="LHJ38" s="410"/>
      <c r="LHK38" s="410"/>
      <c r="LHL38" s="410"/>
      <c r="LHM38" s="410"/>
      <c r="LHN38" s="410"/>
      <c r="LHO38" s="410"/>
      <c r="LHP38" s="410"/>
      <c r="LHQ38" s="410"/>
      <c r="LHR38" s="410"/>
      <c r="LHS38" s="410"/>
      <c r="LHT38" s="410"/>
      <c r="LHU38" s="410"/>
      <c r="LHV38" s="410"/>
      <c r="LHW38" s="410"/>
      <c r="LHX38" s="410"/>
      <c r="LHY38" s="410"/>
      <c r="LHZ38" s="410"/>
      <c r="LIA38" s="410"/>
      <c r="LIB38" s="410"/>
      <c r="LIC38" s="410"/>
      <c r="LID38" s="410"/>
      <c r="LIE38" s="410"/>
      <c r="LIF38" s="410"/>
      <c r="LIG38" s="410"/>
      <c r="LIH38" s="410"/>
      <c r="LII38" s="410"/>
      <c r="LIJ38" s="410"/>
      <c r="LIK38" s="410"/>
      <c r="LIL38" s="410"/>
      <c r="LIM38" s="410"/>
      <c r="LIN38" s="410"/>
      <c r="LIO38" s="410"/>
      <c r="LIP38" s="410"/>
      <c r="LIQ38" s="410"/>
      <c r="LIR38" s="410"/>
      <c r="LIS38" s="410"/>
      <c r="LIT38" s="410"/>
      <c r="LIU38" s="410"/>
      <c r="LIV38" s="410"/>
      <c r="LIW38" s="410"/>
      <c r="LIX38" s="410"/>
      <c r="LIY38" s="410"/>
      <c r="LIZ38" s="410"/>
      <c r="LJA38" s="410"/>
      <c r="LJB38" s="410"/>
      <c r="LJC38" s="410"/>
      <c r="LJD38" s="410"/>
      <c r="LJE38" s="410"/>
      <c r="LJF38" s="410"/>
      <c r="LJG38" s="410"/>
      <c r="LJH38" s="410"/>
      <c r="LJI38" s="410"/>
      <c r="LJJ38" s="410"/>
      <c r="LJK38" s="410"/>
      <c r="LJL38" s="410"/>
      <c r="LJM38" s="410"/>
      <c r="LJN38" s="410"/>
      <c r="LJO38" s="410"/>
      <c r="LJP38" s="410"/>
      <c r="LJQ38" s="410"/>
      <c r="LJR38" s="410"/>
      <c r="LJS38" s="410"/>
      <c r="LJT38" s="410"/>
      <c r="LJU38" s="410"/>
      <c r="LJV38" s="410"/>
      <c r="LJW38" s="410"/>
      <c r="LJX38" s="410"/>
      <c r="LJY38" s="410"/>
      <c r="LJZ38" s="410"/>
      <c r="LKA38" s="410"/>
      <c r="LKB38" s="410"/>
      <c r="LKC38" s="410"/>
      <c r="LKD38" s="410"/>
      <c r="LKE38" s="410"/>
      <c r="LKF38" s="410"/>
      <c r="LKG38" s="410"/>
      <c r="LKH38" s="410"/>
      <c r="LKI38" s="410"/>
      <c r="LKJ38" s="410"/>
      <c r="LKK38" s="410"/>
      <c r="LKL38" s="410"/>
      <c r="LKM38" s="410"/>
      <c r="LKN38" s="410"/>
      <c r="LKO38" s="410"/>
      <c r="LKP38" s="410"/>
      <c r="LKQ38" s="410"/>
      <c r="LKR38" s="410"/>
      <c r="LKS38" s="410"/>
      <c r="LKT38" s="410"/>
      <c r="LKU38" s="410"/>
      <c r="LKV38" s="410"/>
      <c r="LKW38" s="410"/>
      <c r="LKX38" s="410"/>
      <c r="LKY38" s="410"/>
      <c r="LKZ38" s="410"/>
      <c r="LLA38" s="410"/>
      <c r="LLB38" s="410"/>
      <c r="LLC38" s="410"/>
      <c r="LLD38" s="410"/>
      <c r="LLE38" s="410"/>
      <c r="LLF38" s="410"/>
      <c r="LLG38" s="410"/>
      <c r="LLH38" s="410"/>
      <c r="LLI38" s="410"/>
      <c r="LLJ38" s="410"/>
      <c r="LLK38" s="410"/>
      <c r="LLL38" s="410"/>
      <c r="LLM38" s="410"/>
      <c r="LLN38" s="410"/>
      <c r="LLO38" s="410"/>
      <c r="LLP38" s="410"/>
      <c r="LLQ38" s="410"/>
      <c r="LLR38" s="410"/>
      <c r="LLS38" s="410"/>
      <c r="LLT38" s="410"/>
      <c r="LLU38" s="410"/>
      <c r="LLV38" s="410"/>
      <c r="LLW38" s="410"/>
      <c r="LLX38" s="410"/>
      <c r="LLY38" s="410"/>
      <c r="LLZ38" s="410"/>
      <c r="LMA38" s="410"/>
      <c r="LMB38" s="410"/>
      <c r="LMC38" s="410"/>
      <c r="LMD38" s="410"/>
      <c r="LME38" s="410"/>
      <c r="LMF38" s="410"/>
      <c r="LMG38" s="410"/>
      <c r="LMH38" s="410"/>
      <c r="LMI38" s="410"/>
      <c r="LMJ38" s="410"/>
      <c r="LMK38" s="410"/>
      <c r="LML38" s="410"/>
      <c r="LMM38" s="410"/>
      <c r="LMN38" s="410"/>
      <c r="LMO38" s="410"/>
      <c r="LMP38" s="410"/>
      <c r="LMQ38" s="410"/>
      <c r="LMR38" s="410"/>
      <c r="LMS38" s="410"/>
      <c r="LMT38" s="410"/>
      <c r="LMU38" s="410"/>
      <c r="LMV38" s="410"/>
      <c r="LMW38" s="410"/>
      <c r="LMX38" s="410"/>
      <c r="LMY38" s="410"/>
      <c r="LMZ38" s="410"/>
      <c r="LNA38" s="410"/>
      <c r="LNB38" s="410"/>
      <c r="LNC38" s="410"/>
      <c r="LND38" s="410"/>
      <c r="LNE38" s="410"/>
      <c r="LNF38" s="410"/>
      <c r="LNG38" s="410"/>
      <c r="LNH38" s="410"/>
      <c r="LNI38" s="410"/>
      <c r="LNJ38" s="410"/>
      <c r="LNK38" s="410"/>
      <c r="LNL38" s="410"/>
      <c r="LNM38" s="410"/>
      <c r="LNN38" s="410"/>
      <c r="LNO38" s="410"/>
      <c r="LNP38" s="410"/>
      <c r="LNQ38" s="410"/>
      <c r="LNR38" s="410"/>
      <c r="LNS38" s="410"/>
      <c r="LNT38" s="410"/>
      <c r="LNU38" s="410"/>
      <c r="LNV38" s="410"/>
      <c r="LNW38" s="410"/>
      <c r="LNX38" s="410"/>
      <c r="LNY38" s="410"/>
      <c r="LNZ38" s="410"/>
      <c r="LOA38" s="410"/>
      <c r="LOB38" s="410"/>
      <c r="LOC38" s="410"/>
      <c r="LOD38" s="410"/>
      <c r="LOE38" s="410"/>
      <c r="LOF38" s="410"/>
      <c r="LOG38" s="410"/>
      <c r="LOH38" s="410"/>
      <c r="LOI38" s="410"/>
      <c r="LOJ38" s="410"/>
      <c r="LOK38" s="410"/>
      <c r="LOL38" s="410"/>
      <c r="LOM38" s="410"/>
      <c r="LON38" s="410"/>
      <c r="LOO38" s="410"/>
      <c r="LOP38" s="410"/>
      <c r="LOQ38" s="410"/>
      <c r="LOR38" s="410"/>
      <c r="LOS38" s="410"/>
      <c r="LOT38" s="410"/>
      <c r="LOU38" s="410"/>
      <c r="LOV38" s="410"/>
      <c r="LOW38" s="410"/>
      <c r="LOX38" s="410"/>
      <c r="LOY38" s="410"/>
      <c r="LOZ38" s="410"/>
      <c r="LPA38" s="410"/>
      <c r="LPB38" s="410"/>
      <c r="LPC38" s="410"/>
      <c r="LPD38" s="410"/>
      <c r="LPE38" s="410"/>
      <c r="LPF38" s="410"/>
      <c r="LPG38" s="410"/>
      <c r="LPH38" s="410"/>
      <c r="LPI38" s="410"/>
      <c r="LPJ38" s="410"/>
      <c r="LPK38" s="410"/>
      <c r="LPL38" s="410"/>
      <c r="LPM38" s="410"/>
      <c r="LPN38" s="410"/>
      <c r="LPO38" s="410"/>
      <c r="LPP38" s="410"/>
      <c r="LPQ38" s="410"/>
      <c r="LPR38" s="410"/>
      <c r="LPS38" s="410"/>
      <c r="LPT38" s="410"/>
      <c r="LPU38" s="410"/>
      <c r="LPV38" s="410"/>
      <c r="LPW38" s="410"/>
      <c r="LPX38" s="410"/>
      <c r="LPY38" s="410"/>
      <c r="LPZ38" s="410"/>
      <c r="LQA38" s="410"/>
      <c r="LQB38" s="410"/>
      <c r="LQC38" s="410"/>
      <c r="LQD38" s="410"/>
      <c r="LQE38" s="410"/>
      <c r="LQF38" s="410"/>
      <c r="LQG38" s="410"/>
      <c r="LQH38" s="410"/>
      <c r="LQI38" s="410"/>
      <c r="LQJ38" s="410"/>
      <c r="LQK38" s="410"/>
      <c r="LQL38" s="410"/>
      <c r="LQM38" s="410"/>
      <c r="LQN38" s="410"/>
      <c r="LQO38" s="410"/>
      <c r="LQP38" s="410"/>
      <c r="LQQ38" s="410"/>
      <c r="LQR38" s="410"/>
      <c r="LQS38" s="410"/>
      <c r="LQT38" s="410"/>
      <c r="LQU38" s="410"/>
      <c r="LQV38" s="410"/>
      <c r="LQW38" s="410"/>
      <c r="LQX38" s="410"/>
      <c r="LQY38" s="410"/>
      <c r="LQZ38" s="410"/>
      <c r="LRA38" s="410"/>
      <c r="LRB38" s="410"/>
      <c r="LRC38" s="410"/>
      <c r="LRD38" s="410"/>
      <c r="LRE38" s="410"/>
      <c r="LRF38" s="410"/>
      <c r="LRG38" s="410"/>
      <c r="LRH38" s="410"/>
      <c r="LRI38" s="410"/>
      <c r="LRJ38" s="410"/>
      <c r="LRK38" s="410"/>
      <c r="LRL38" s="410"/>
      <c r="LRM38" s="410"/>
      <c r="LRN38" s="410"/>
      <c r="LRO38" s="410"/>
      <c r="LRP38" s="410"/>
      <c r="LRQ38" s="410"/>
      <c r="LRR38" s="410"/>
      <c r="LRS38" s="410"/>
      <c r="LRT38" s="410"/>
      <c r="LRU38" s="410"/>
      <c r="LRV38" s="410"/>
      <c r="LRW38" s="410"/>
      <c r="LRX38" s="410"/>
      <c r="LRY38" s="410"/>
      <c r="LRZ38" s="410"/>
      <c r="LSA38" s="410"/>
      <c r="LSB38" s="410"/>
      <c r="LSC38" s="410"/>
      <c r="LSD38" s="410"/>
      <c r="LSE38" s="410"/>
      <c r="LSF38" s="410"/>
      <c r="LSG38" s="410"/>
      <c r="LSH38" s="410"/>
      <c r="LSI38" s="410"/>
      <c r="LSJ38" s="410"/>
      <c r="LSK38" s="410"/>
      <c r="LSL38" s="410"/>
      <c r="LSM38" s="410"/>
      <c r="LSN38" s="410"/>
      <c r="LSO38" s="410"/>
      <c r="LSP38" s="410"/>
      <c r="LSQ38" s="410"/>
      <c r="LSR38" s="410"/>
      <c r="LSS38" s="410"/>
      <c r="LST38" s="410"/>
      <c r="LSU38" s="410"/>
      <c r="LSV38" s="410"/>
      <c r="LSW38" s="410"/>
      <c r="LSX38" s="410"/>
      <c r="LSY38" s="410"/>
      <c r="LSZ38" s="410"/>
      <c r="LTA38" s="410"/>
      <c r="LTB38" s="410"/>
      <c r="LTC38" s="410"/>
      <c r="LTD38" s="410"/>
      <c r="LTE38" s="410"/>
      <c r="LTF38" s="410"/>
      <c r="LTG38" s="410"/>
      <c r="LTH38" s="410"/>
      <c r="LTI38" s="410"/>
      <c r="LTJ38" s="410"/>
      <c r="LTK38" s="410"/>
      <c r="LTL38" s="410"/>
      <c r="LTM38" s="410"/>
      <c r="LTN38" s="410"/>
      <c r="LTO38" s="410"/>
      <c r="LTP38" s="410"/>
      <c r="LTQ38" s="410"/>
      <c r="LTR38" s="410"/>
      <c r="LTS38" s="410"/>
      <c r="LTT38" s="410"/>
      <c r="LTU38" s="410"/>
      <c r="LTV38" s="410"/>
      <c r="LTW38" s="410"/>
      <c r="LTX38" s="410"/>
      <c r="LTY38" s="410"/>
      <c r="LTZ38" s="410"/>
      <c r="LUA38" s="410"/>
      <c r="LUB38" s="410"/>
      <c r="LUC38" s="410"/>
      <c r="LUD38" s="410"/>
      <c r="LUE38" s="410"/>
      <c r="LUF38" s="410"/>
      <c r="LUG38" s="410"/>
      <c r="LUH38" s="410"/>
      <c r="LUI38" s="410"/>
      <c r="LUJ38" s="410"/>
      <c r="LUK38" s="410"/>
      <c r="LUL38" s="410"/>
      <c r="LUM38" s="410"/>
      <c r="LUN38" s="410"/>
      <c r="LUO38" s="410"/>
      <c r="LUP38" s="410"/>
      <c r="LUQ38" s="410"/>
      <c r="LUR38" s="410"/>
      <c r="LUS38" s="410"/>
      <c r="LUT38" s="410"/>
      <c r="LUU38" s="410"/>
      <c r="LUV38" s="410"/>
      <c r="LUW38" s="410"/>
      <c r="LUX38" s="410"/>
      <c r="LUY38" s="410"/>
      <c r="LUZ38" s="410"/>
      <c r="LVA38" s="410"/>
      <c r="LVB38" s="410"/>
      <c r="LVC38" s="410"/>
      <c r="LVD38" s="410"/>
      <c r="LVE38" s="410"/>
      <c r="LVF38" s="410"/>
      <c r="LVG38" s="410"/>
      <c r="LVH38" s="410"/>
      <c r="LVI38" s="410"/>
      <c r="LVJ38" s="410"/>
      <c r="LVK38" s="410"/>
      <c r="LVL38" s="410"/>
      <c r="LVM38" s="410"/>
      <c r="LVN38" s="410"/>
      <c r="LVO38" s="410"/>
      <c r="LVP38" s="410"/>
      <c r="LVQ38" s="410"/>
      <c r="LVR38" s="410"/>
      <c r="LVS38" s="410"/>
      <c r="LVT38" s="410"/>
      <c r="LVU38" s="410"/>
      <c r="LVV38" s="410"/>
      <c r="LVW38" s="410"/>
      <c r="LVX38" s="410"/>
      <c r="LVY38" s="410"/>
      <c r="LVZ38" s="410"/>
      <c r="LWA38" s="410"/>
      <c r="LWB38" s="410"/>
      <c r="LWC38" s="410"/>
      <c r="LWD38" s="410"/>
      <c r="LWE38" s="410"/>
      <c r="LWF38" s="410"/>
      <c r="LWG38" s="410"/>
      <c r="LWH38" s="410"/>
      <c r="LWI38" s="410"/>
      <c r="LWJ38" s="410"/>
      <c r="LWK38" s="410"/>
      <c r="LWL38" s="410"/>
      <c r="LWM38" s="410"/>
      <c r="LWN38" s="410"/>
      <c r="LWO38" s="410"/>
      <c r="LWP38" s="410"/>
      <c r="LWQ38" s="410"/>
      <c r="LWR38" s="410"/>
      <c r="LWS38" s="410"/>
      <c r="LWT38" s="410"/>
      <c r="LWU38" s="410"/>
      <c r="LWV38" s="410"/>
      <c r="LWW38" s="410"/>
      <c r="LWX38" s="410"/>
      <c r="LWY38" s="410"/>
      <c r="LWZ38" s="410"/>
      <c r="LXA38" s="410"/>
      <c r="LXB38" s="410"/>
      <c r="LXC38" s="410"/>
      <c r="LXD38" s="410"/>
      <c r="LXE38" s="410"/>
      <c r="LXF38" s="410"/>
      <c r="LXG38" s="410"/>
      <c r="LXH38" s="410"/>
      <c r="LXI38" s="410"/>
      <c r="LXJ38" s="410"/>
      <c r="LXK38" s="410"/>
      <c r="LXL38" s="410"/>
      <c r="LXM38" s="410"/>
      <c r="LXN38" s="410"/>
      <c r="LXO38" s="410"/>
      <c r="LXP38" s="410"/>
      <c r="LXQ38" s="410"/>
      <c r="LXR38" s="410"/>
      <c r="LXS38" s="410"/>
      <c r="LXT38" s="410"/>
      <c r="LXU38" s="410"/>
      <c r="LXV38" s="410"/>
      <c r="LXW38" s="410"/>
      <c r="LXX38" s="410"/>
      <c r="LXY38" s="410"/>
      <c r="LXZ38" s="410"/>
      <c r="LYA38" s="410"/>
      <c r="LYB38" s="410"/>
      <c r="LYC38" s="410"/>
      <c r="LYD38" s="410"/>
      <c r="LYE38" s="410"/>
      <c r="LYF38" s="410"/>
      <c r="LYG38" s="410"/>
      <c r="LYH38" s="410"/>
      <c r="LYI38" s="410"/>
      <c r="LYJ38" s="410"/>
      <c r="LYK38" s="410"/>
      <c r="LYL38" s="410"/>
      <c r="LYM38" s="410"/>
      <c r="LYN38" s="410"/>
      <c r="LYO38" s="410"/>
      <c r="LYP38" s="410"/>
      <c r="LYQ38" s="410"/>
      <c r="LYR38" s="410"/>
      <c r="LYS38" s="410"/>
      <c r="LYT38" s="410"/>
      <c r="LYU38" s="410"/>
      <c r="LYV38" s="410"/>
      <c r="LYW38" s="410"/>
      <c r="LYX38" s="410"/>
      <c r="LYY38" s="410"/>
      <c r="LYZ38" s="410"/>
      <c r="LZA38" s="410"/>
      <c r="LZB38" s="410"/>
      <c r="LZC38" s="410"/>
      <c r="LZD38" s="410"/>
      <c r="LZE38" s="410"/>
      <c r="LZF38" s="410"/>
      <c r="LZG38" s="410"/>
      <c r="LZH38" s="410"/>
      <c r="LZI38" s="410"/>
      <c r="LZJ38" s="410"/>
      <c r="LZK38" s="410"/>
      <c r="LZL38" s="410"/>
      <c r="LZM38" s="410"/>
      <c r="LZN38" s="410"/>
      <c r="LZO38" s="410"/>
      <c r="LZP38" s="410"/>
      <c r="LZQ38" s="410"/>
      <c r="LZR38" s="410"/>
      <c r="LZS38" s="410"/>
      <c r="LZT38" s="410"/>
      <c r="LZU38" s="410"/>
      <c r="LZV38" s="410"/>
      <c r="LZW38" s="410"/>
      <c r="LZX38" s="410"/>
      <c r="LZY38" s="410"/>
      <c r="LZZ38" s="410"/>
      <c r="MAA38" s="410"/>
      <c r="MAB38" s="410"/>
      <c r="MAC38" s="410"/>
      <c r="MAD38" s="410"/>
      <c r="MAE38" s="410"/>
      <c r="MAF38" s="410"/>
      <c r="MAG38" s="410"/>
      <c r="MAH38" s="410"/>
      <c r="MAI38" s="410"/>
      <c r="MAJ38" s="410"/>
      <c r="MAK38" s="410"/>
      <c r="MAL38" s="410"/>
      <c r="MAM38" s="410"/>
      <c r="MAN38" s="410"/>
      <c r="MAO38" s="410"/>
      <c r="MAP38" s="410"/>
      <c r="MAQ38" s="410"/>
      <c r="MAR38" s="410"/>
      <c r="MAS38" s="410"/>
      <c r="MAT38" s="410"/>
      <c r="MAU38" s="410"/>
      <c r="MAV38" s="410"/>
      <c r="MAW38" s="410"/>
      <c r="MAX38" s="410"/>
      <c r="MAY38" s="410"/>
      <c r="MAZ38" s="410"/>
      <c r="MBA38" s="410"/>
      <c r="MBB38" s="410"/>
      <c r="MBC38" s="410"/>
      <c r="MBD38" s="410"/>
      <c r="MBE38" s="410"/>
      <c r="MBF38" s="410"/>
      <c r="MBG38" s="410"/>
      <c r="MBH38" s="410"/>
      <c r="MBI38" s="410"/>
      <c r="MBJ38" s="410"/>
      <c r="MBK38" s="410"/>
      <c r="MBL38" s="410"/>
      <c r="MBM38" s="410"/>
      <c r="MBN38" s="410"/>
      <c r="MBO38" s="410"/>
      <c r="MBP38" s="410"/>
      <c r="MBQ38" s="410"/>
      <c r="MBR38" s="410"/>
      <c r="MBS38" s="410"/>
      <c r="MBT38" s="410"/>
      <c r="MBU38" s="410"/>
      <c r="MBV38" s="410"/>
      <c r="MBW38" s="410"/>
      <c r="MBX38" s="410"/>
      <c r="MBY38" s="410"/>
      <c r="MBZ38" s="410"/>
      <c r="MCA38" s="410"/>
      <c r="MCB38" s="410"/>
      <c r="MCC38" s="410"/>
      <c r="MCD38" s="410"/>
      <c r="MCE38" s="410"/>
      <c r="MCF38" s="410"/>
      <c r="MCG38" s="410"/>
      <c r="MCH38" s="410"/>
      <c r="MCI38" s="410"/>
      <c r="MCJ38" s="410"/>
      <c r="MCK38" s="410"/>
      <c r="MCL38" s="410"/>
      <c r="MCM38" s="410"/>
      <c r="MCN38" s="410"/>
      <c r="MCO38" s="410"/>
      <c r="MCP38" s="410"/>
      <c r="MCQ38" s="410"/>
      <c r="MCR38" s="410"/>
      <c r="MCS38" s="410"/>
      <c r="MCT38" s="410"/>
      <c r="MCU38" s="410"/>
      <c r="MCV38" s="410"/>
      <c r="MCW38" s="410"/>
      <c r="MCX38" s="410"/>
      <c r="MCY38" s="410"/>
      <c r="MCZ38" s="410"/>
      <c r="MDA38" s="410"/>
      <c r="MDB38" s="410"/>
      <c r="MDC38" s="410"/>
      <c r="MDD38" s="410"/>
      <c r="MDE38" s="410"/>
      <c r="MDF38" s="410"/>
      <c r="MDG38" s="410"/>
      <c r="MDH38" s="410"/>
      <c r="MDI38" s="410"/>
      <c r="MDJ38" s="410"/>
      <c r="MDK38" s="410"/>
      <c r="MDL38" s="410"/>
      <c r="MDM38" s="410"/>
      <c r="MDN38" s="410"/>
      <c r="MDO38" s="410"/>
      <c r="MDP38" s="410"/>
      <c r="MDQ38" s="410"/>
      <c r="MDR38" s="410"/>
      <c r="MDS38" s="410"/>
      <c r="MDT38" s="410"/>
      <c r="MDU38" s="410"/>
      <c r="MDV38" s="410"/>
      <c r="MDW38" s="410"/>
      <c r="MDX38" s="410"/>
      <c r="MDY38" s="410"/>
      <c r="MDZ38" s="410"/>
      <c r="MEA38" s="410"/>
      <c r="MEB38" s="410"/>
      <c r="MEC38" s="410"/>
      <c r="MED38" s="410"/>
      <c r="MEE38" s="410"/>
      <c r="MEF38" s="410"/>
      <c r="MEG38" s="410"/>
      <c r="MEH38" s="410"/>
      <c r="MEI38" s="410"/>
      <c r="MEJ38" s="410"/>
      <c r="MEK38" s="410"/>
      <c r="MEL38" s="410"/>
      <c r="MEM38" s="410"/>
      <c r="MEN38" s="410"/>
      <c r="MEO38" s="410"/>
      <c r="MEP38" s="410"/>
      <c r="MEQ38" s="410"/>
      <c r="MER38" s="410"/>
      <c r="MES38" s="410"/>
      <c r="MET38" s="410"/>
      <c r="MEU38" s="410"/>
      <c r="MEV38" s="410"/>
      <c r="MEW38" s="410"/>
      <c r="MEX38" s="410"/>
      <c r="MEY38" s="410"/>
      <c r="MEZ38" s="410"/>
      <c r="MFA38" s="410"/>
      <c r="MFB38" s="410"/>
      <c r="MFC38" s="410"/>
      <c r="MFD38" s="410"/>
      <c r="MFE38" s="410"/>
      <c r="MFF38" s="410"/>
      <c r="MFG38" s="410"/>
      <c r="MFH38" s="410"/>
      <c r="MFI38" s="410"/>
      <c r="MFJ38" s="410"/>
      <c r="MFK38" s="410"/>
      <c r="MFL38" s="410"/>
      <c r="MFM38" s="410"/>
      <c r="MFN38" s="410"/>
      <c r="MFO38" s="410"/>
      <c r="MFP38" s="410"/>
      <c r="MFQ38" s="410"/>
      <c r="MFR38" s="410"/>
      <c r="MFS38" s="410"/>
      <c r="MFT38" s="410"/>
      <c r="MFU38" s="410"/>
      <c r="MFV38" s="410"/>
      <c r="MFW38" s="410"/>
      <c r="MFX38" s="410"/>
      <c r="MFY38" s="410"/>
      <c r="MFZ38" s="410"/>
      <c r="MGA38" s="410"/>
      <c r="MGB38" s="410"/>
      <c r="MGC38" s="410"/>
      <c r="MGD38" s="410"/>
      <c r="MGE38" s="410"/>
      <c r="MGF38" s="410"/>
      <c r="MGG38" s="410"/>
      <c r="MGH38" s="410"/>
      <c r="MGI38" s="410"/>
      <c r="MGJ38" s="410"/>
      <c r="MGK38" s="410"/>
      <c r="MGL38" s="410"/>
      <c r="MGM38" s="410"/>
      <c r="MGN38" s="410"/>
      <c r="MGO38" s="410"/>
      <c r="MGP38" s="410"/>
      <c r="MGQ38" s="410"/>
      <c r="MGR38" s="410"/>
      <c r="MGS38" s="410"/>
      <c r="MGT38" s="410"/>
      <c r="MGU38" s="410"/>
      <c r="MGV38" s="410"/>
      <c r="MGW38" s="410"/>
      <c r="MGX38" s="410"/>
      <c r="MGY38" s="410"/>
      <c r="MGZ38" s="410"/>
      <c r="MHA38" s="410"/>
      <c r="MHB38" s="410"/>
      <c r="MHC38" s="410"/>
      <c r="MHD38" s="410"/>
      <c r="MHE38" s="410"/>
      <c r="MHF38" s="410"/>
      <c r="MHG38" s="410"/>
      <c r="MHH38" s="410"/>
      <c r="MHI38" s="410"/>
      <c r="MHJ38" s="410"/>
      <c r="MHK38" s="410"/>
      <c r="MHL38" s="410"/>
      <c r="MHM38" s="410"/>
      <c r="MHN38" s="410"/>
      <c r="MHO38" s="410"/>
      <c r="MHP38" s="410"/>
      <c r="MHQ38" s="410"/>
      <c r="MHR38" s="410"/>
      <c r="MHS38" s="410"/>
      <c r="MHT38" s="410"/>
      <c r="MHU38" s="410"/>
      <c r="MHV38" s="410"/>
      <c r="MHW38" s="410"/>
      <c r="MHX38" s="410"/>
      <c r="MHY38" s="410"/>
      <c r="MHZ38" s="410"/>
      <c r="MIA38" s="410"/>
      <c r="MIB38" s="410"/>
      <c r="MIC38" s="410"/>
      <c r="MID38" s="410"/>
      <c r="MIE38" s="410"/>
      <c r="MIF38" s="410"/>
      <c r="MIG38" s="410"/>
      <c r="MIH38" s="410"/>
      <c r="MII38" s="410"/>
      <c r="MIJ38" s="410"/>
      <c r="MIK38" s="410"/>
      <c r="MIL38" s="410"/>
      <c r="MIM38" s="410"/>
      <c r="MIN38" s="410"/>
      <c r="MIO38" s="410"/>
      <c r="MIP38" s="410"/>
      <c r="MIQ38" s="410"/>
      <c r="MIR38" s="410"/>
      <c r="MIS38" s="410"/>
      <c r="MIT38" s="410"/>
      <c r="MIU38" s="410"/>
      <c r="MIV38" s="410"/>
      <c r="MIW38" s="410"/>
      <c r="MIX38" s="410"/>
      <c r="MIY38" s="410"/>
      <c r="MIZ38" s="410"/>
      <c r="MJA38" s="410"/>
      <c r="MJB38" s="410"/>
      <c r="MJC38" s="410"/>
      <c r="MJD38" s="410"/>
      <c r="MJE38" s="410"/>
      <c r="MJF38" s="410"/>
      <c r="MJG38" s="410"/>
      <c r="MJH38" s="410"/>
      <c r="MJI38" s="410"/>
      <c r="MJJ38" s="410"/>
      <c r="MJK38" s="410"/>
      <c r="MJL38" s="410"/>
      <c r="MJM38" s="410"/>
      <c r="MJN38" s="410"/>
      <c r="MJO38" s="410"/>
      <c r="MJP38" s="410"/>
      <c r="MJQ38" s="410"/>
      <c r="MJR38" s="410"/>
      <c r="MJS38" s="410"/>
      <c r="MJT38" s="410"/>
      <c r="MJU38" s="410"/>
      <c r="MJV38" s="410"/>
      <c r="MJW38" s="410"/>
      <c r="MJX38" s="410"/>
      <c r="MJY38" s="410"/>
      <c r="MJZ38" s="410"/>
      <c r="MKA38" s="410"/>
      <c r="MKB38" s="410"/>
      <c r="MKC38" s="410"/>
      <c r="MKD38" s="410"/>
      <c r="MKE38" s="410"/>
      <c r="MKF38" s="410"/>
      <c r="MKG38" s="410"/>
      <c r="MKH38" s="410"/>
      <c r="MKI38" s="410"/>
      <c r="MKJ38" s="410"/>
      <c r="MKK38" s="410"/>
      <c r="MKL38" s="410"/>
      <c r="MKM38" s="410"/>
      <c r="MKN38" s="410"/>
      <c r="MKO38" s="410"/>
      <c r="MKP38" s="410"/>
      <c r="MKQ38" s="410"/>
      <c r="MKR38" s="410"/>
      <c r="MKS38" s="410"/>
      <c r="MKT38" s="410"/>
      <c r="MKU38" s="410"/>
      <c r="MKV38" s="410"/>
      <c r="MKW38" s="410"/>
      <c r="MKX38" s="410"/>
      <c r="MKY38" s="410"/>
      <c r="MKZ38" s="410"/>
      <c r="MLA38" s="410"/>
      <c r="MLB38" s="410"/>
      <c r="MLC38" s="410"/>
      <c r="MLD38" s="410"/>
      <c r="MLE38" s="410"/>
      <c r="MLF38" s="410"/>
      <c r="MLG38" s="410"/>
      <c r="MLH38" s="410"/>
      <c r="MLI38" s="410"/>
      <c r="MLJ38" s="410"/>
      <c r="MLK38" s="410"/>
      <c r="MLL38" s="410"/>
      <c r="MLM38" s="410"/>
      <c r="MLN38" s="410"/>
      <c r="MLO38" s="410"/>
      <c r="MLP38" s="410"/>
      <c r="MLQ38" s="410"/>
      <c r="MLR38" s="410"/>
      <c r="MLS38" s="410"/>
      <c r="MLT38" s="410"/>
      <c r="MLU38" s="410"/>
      <c r="MLV38" s="410"/>
      <c r="MLW38" s="410"/>
      <c r="MLX38" s="410"/>
      <c r="MLY38" s="410"/>
      <c r="MLZ38" s="410"/>
      <c r="MMA38" s="410"/>
      <c r="MMB38" s="410"/>
      <c r="MMC38" s="410"/>
      <c r="MMD38" s="410"/>
      <c r="MME38" s="410"/>
      <c r="MMF38" s="410"/>
      <c r="MMG38" s="410"/>
      <c r="MMH38" s="410"/>
      <c r="MMI38" s="410"/>
      <c r="MMJ38" s="410"/>
      <c r="MMK38" s="410"/>
      <c r="MML38" s="410"/>
      <c r="MMM38" s="410"/>
      <c r="MMN38" s="410"/>
      <c r="MMO38" s="410"/>
      <c r="MMP38" s="410"/>
      <c r="MMQ38" s="410"/>
      <c r="MMR38" s="410"/>
      <c r="MMS38" s="410"/>
      <c r="MMT38" s="410"/>
      <c r="MMU38" s="410"/>
      <c r="MMV38" s="410"/>
      <c r="MMW38" s="410"/>
      <c r="MMX38" s="410"/>
      <c r="MMY38" s="410"/>
      <c r="MMZ38" s="410"/>
      <c r="MNA38" s="410"/>
      <c r="MNB38" s="410"/>
      <c r="MNC38" s="410"/>
      <c r="MND38" s="410"/>
      <c r="MNE38" s="410"/>
      <c r="MNF38" s="410"/>
      <c r="MNG38" s="410"/>
      <c r="MNH38" s="410"/>
      <c r="MNI38" s="410"/>
      <c r="MNJ38" s="410"/>
      <c r="MNK38" s="410"/>
      <c r="MNL38" s="410"/>
      <c r="MNM38" s="410"/>
      <c r="MNN38" s="410"/>
      <c r="MNO38" s="410"/>
      <c r="MNP38" s="410"/>
      <c r="MNQ38" s="410"/>
      <c r="MNR38" s="410"/>
      <c r="MNS38" s="410"/>
      <c r="MNT38" s="410"/>
      <c r="MNU38" s="410"/>
      <c r="MNV38" s="410"/>
      <c r="MNW38" s="410"/>
      <c r="MNX38" s="410"/>
      <c r="MNY38" s="410"/>
      <c r="MNZ38" s="410"/>
      <c r="MOA38" s="410"/>
      <c r="MOB38" s="410"/>
      <c r="MOC38" s="410"/>
      <c r="MOD38" s="410"/>
      <c r="MOE38" s="410"/>
      <c r="MOF38" s="410"/>
      <c r="MOG38" s="410"/>
      <c r="MOH38" s="410"/>
      <c r="MOI38" s="410"/>
      <c r="MOJ38" s="410"/>
      <c r="MOK38" s="410"/>
      <c r="MOL38" s="410"/>
      <c r="MOM38" s="410"/>
      <c r="MON38" s="410"/>
      <c r="MOO38" s="410"/>
      <c r="MOP38" s="410"/>
      <c r="MOQ38" s="410"/>
      <c r="MOR38" s="410"/>
      <c r="MOS38" s="410"/>
      <c r="MOT38" s="410"/>
      <c r="MOU38" s="410"/>
      <c r="MOV38" s="410"/>
      <c r="MOW38" s="410"/>
      <c r="MOX38" s="410"/>
      <c r="MOY38" s="410"/>
      <c r="MOZ38" s="410"/>
      <c r="MPA38" s="410"/>
      <c r="MPB38" s="410"/>
      <c r="MPC38" s="410"/>
      <c r="MPD38" s="410"/>
      <c r="MPE38" s="410"/>
      <c r="MPF38" s="410"/>
      <c r="MPG38" s="410"/>
      <c r="MPH38" s="410"/>
      <c r="MPI38" s="410"/>
      <c r="MPJ38" s="410"/>
      <c r="MPK38" s="410"/>
      <c r="MPL38" s="410"/>
      <c r="MPM38" s="410"/>
      <c r="MPN38" s="410"/>
      <c r="MPO38" s="410"/>
      <c r="MPP38" s="410"/>
      <c r="MPQ38" s="410"/>
      <c r="MPR38" s="410"/>
      <c r="MPS38" s="410"/>
      <c r="MPT38" s="410"/>
      <c r="MPU38" s="410"/>
      <c r="MPV38" s="410"/>
      <c r="MPW38" s="410"/>
      <c r="MPX38" s="410"/>
      <c r="MPY38" s="410"/>
      <c r="MPZ38" s="410"/>
      <c r="MQA38" s="410"/>
      <c r="MQB38" s="410"/>
      <c r="MQC38" s="410"/>
      <c r="MQD38" s="410"/>
      <c r="MQE38" s="410"/>
      <c r="MQF38" s="410"/>
      <c r="MQG38" s="410"/>
      <c r="MQH38" s="410"/>
      <c r="MQI38" s="410"/>
      <c r="MQJ38" s="410"/>
      <c r="MQK38" s="410"/>
      <c r="MQL38" s="410"/>
      <c r="MQM38" s="410"/>
      <c r="MQN38" s="410"/>
      <c r="MQO38" s="410"/>
      <c r="MQP38" s="410"/>
      <c r="MQQ38" s="410"/>
      <c r="MQR38" s="410"/>
      <c r="MQS38" s="410"/>
      <c r="MQT38" s="410"/>
      <c r="MQU38" s="410"/>
      <c r="MQV38" s="410"/>
      <c r="MQW38" s="410"/>
      <c r="MQX38" s="410"/>
      <c r="MQY38" s="410"/>
      <c r="MQZ38" s="410"/>
      <c r="MRA38" s="410"/>
      <c r="MRB38" s="410"/>
      <c r="MRC38" s="410"/>
      <c r="MRD38" s="410"/>
      <c r="MRE38" s="410"/>
      <c r="MRF38" s="410"/>
      <c r="MRG38" s="410"/>
      <c r="MRH38" s="410"/>
      <c r="MRI38" s="410"/>
      <c r="MRJ38" s="410"/>
      <c r="MRK38" s="410"/>
      <c r="MRL38" s="410"/>
      <c r="MRM38" s="410"/>
      <c r="MRN38" s="410"/>
      <c r="MRO38" s="410"/>
      <c r="MRP38" s="410"/>
      <c r="MRQ38" s="410"/>
      <c r="MRR38" s="410"/>
      <c r="MRS38" s="410"/>
      <c r="MRT38" s="410"/>
      <c r="MRU38" s="410"/>
      <c r="MRV38" s="410"/>
      <c r="MRW38" s="410"/>
      <c r="MRX38" s="410"/>
      <c r="MRY38" s="410"/>
      <c r="MRZ38" s="410"/>
      <c r="MSA38" s="410"/>
      <c r="MSB38" s="410"/>
      <c r="MSC38" s="410"/>
      <c r="MSD38" s="410"/>
      <c r="MSE38" s="410"/>
      <c r="MSF38" s="410"/>
      <c r="MSG38" s="410"/>
      <c r="MSH38" s="410"/>
      <c r="MSI38" s="410"/>
      <c r="MSJ38" s="410"/>
      <c r="MSK38" s="410"/>
      <c r="MSL38" s="410"/>
      <c r="MSM38" s="410"/>
      <c r="MSN38" s="410"/>
      <c r="MSO38" s="410"/>
      <c r="MSP38" s="410"/>
      <c r="MSQ38" s="410"/>
      <c r="MSR38" s="410"/>
      <c r="MSS38" s="410"/>
      <c r="MST38" s="410"/>
      <c r="MSU38" s="410"/>
      <c r="MSV38" s="410"/>
      <c r="MSW38" s="410"/>
      <c r="MSX38" s="410"/>
      <c r="MSY38" s="410"/>
      <c r="MSZ38" s="410"/>
      <c r="MTA38" s="410"/>
      <c r="MTB38" s="410"/>
      <c r="MTC38" s="410"/>
      <c r="MTD38" s="410"/>
      <c r="MTE38" s="410"/>
      <c r="MTF38" s="410"/>
      <c r="MTG38" s="410"/>
      <c r="MTH38" s="410"/>
      <c r="MTI38" s="410"/>
      <c r="MTJ38" s="410"/>
      <c r="MTK38" s="410"/>
      <c r="MTL38" s="410"/>
      <c r="MTM38" s="410"/>
      <c r="MTN38" s="410"/>
      <c r="MTO38" s="410"/>
      <c r="MTP38" s="410"/>
      <c r="MTQ38" s="410"/>
      <c r="MTR38" s="410"/>
      <c r="MTS38" s="410"/>
      <c r="MTT38" s="410"/>
      <c r="MTU38" s="410"/>
      <c r="MTV38" s="410"/>
      <c r="MTW38" s="410"/>
      <c r="MTX38" s="410"/>
      <c r="MTY38" s="410"/>
      <c r="MTZ38" s="410"/>
      <c r="MUA38" s="410"/>
      <c r="MUB38" s="410"/>
      <c r="MUC38" s="410"/>
      <c r="MUD38" s="410"/>
      <c r="MUE38" s="410"/>
      <c r="MUF38" s="410"/>
      <c r="MUG38" s="410"/>
      <c r="MUH38" s="410"/>
      <c r="MUI38" s="410"/>
      <c r="MUJ38" s="410"/>
      <c r="MUK38" s="410"/>
      <c r="MUL38" s="410"/>
      <c r="MUM38" s="410"/>
      <c r="MUN38" s="410"/>
      <c r="MUO38" s="410"/>
      <c r="MUP38" s="410"/>
      <c r="MUQ38" s="410"/>
      <c r="MUR38" s="410"/>
      <c r="MUS38" s="410"/>
      <c r="MUT38" s="410"/>
      <c r="MUU38" s="410"/>
      <c r="MUV38" s="410"/>
      <c r="MUW38" s="410"/>
      <c r="MUX38" s="410"/>
      <c r="MUY38" s="410"/>
      <c r="MUZ38" s="410"/>
      <c r="MVA38" s="410"/>
      <c r="MVB38" s="410"/>
      <c r="MVC38" s="410"/>
      <c r="MVD38" s="410"/>
      <c r="MVE38" s="410"/>
      <c r="MVF38" s="410"/>
      <c r="MVG38" s="410"/>
      <c r="MVH38" s="410"/>
      <c r="MVI38" s="410"/>
      <c r="MVJ38" s="410"/>
      <c r="MVK38" s="410"/>
      <c r="MVL38" s="410"/>
      <c r="MVM38" s="410"/>
      <c r="MVN38" s="410"/>
      <c r="MVO38" s="410"/>
      <c r="MVP38" s="410"/>
      <c r="MVQ38" s="410"/>
      <c r="MVR38" s="410"/>
      <c r="MVS38" s="410"/>
      <c r="MVT38" s="410"/>
      <c r="MVU38" s="410"/>
      <c r="MVV38" s="410"/>
      <c r="MVW38" s="410"/>
      <c r="MVX38" s="410"/>
      <c r="MVY38" s="410"/>
      <c r="MVZ38" s="410"/>
      <c r="MWA38" s="410"/>
      <c r="MWB38" s="410"/>
      <c r="MWC38" s="410"/>
      <c r="MWD38" s="410"/>
      <c r="MWE38" s="410"/>
      <c r="MWF38" s="410"/>
      <c r="MWG38" s="410"/>
      <c r="MWH38" s="410"/>
      <c r="MWI38" s="410"/>
      <c r="MWJ38" s="410"/>
      <c r="MWK38" s="410"/>
      <c r="MWL38" s="410"/>
      <c r="MWM38" s="410"/>
      <c r="MWN38" s="410"/>
      <c r="MWO38" s="410"/>
      <c r="MWP38" s="410"/>
      <c r="MWQ38" s="410"/>
      <c r="MWR38" s="410"/>
      <c r="MWS38" s="410"/>
      <c r="MWT38" s="410"/>
      <c r="MWU38" s="410"/>
      <c r="MWV38" s="410"/>
      <c r="MWW38" s="410"/>
      <c r="MWX38" s="410"/>
      <c r="MWY38" s="410"/>
      <c r="MWZ38" s="410"/>
      <c r="MXA38" s="410"/>
      <c r="MXB38" s="410"/>
      <c r="MXC38" s="410"/>
      <c r="MXD38" s="410"/>
      <c r="MXE38" s="410"/>
      <c r="MXF38" s="410"/>
      <c r="MXG38" s="410"/>
      <c r="MXH38" s="410"/>
      <c r="MXI38" s="410"/>
      <c r="MXJ38" s="410"/>
      <c r="MXK38" s="410"/>
      <c r="MXL38" s="410"/>
      <c r="MXM38" s="410"/>
      <c r="MXN38" s="410"/>
      <c r="MXO38" s="410"/>
      <c r="MXP38" s="410"/>
      <c r="MXQ38" s="410"/>
      <c r="MXR38" s="410"/>
      <c r="MXS38" s="410"/>
      <c r="MXT38" s="410"/>
      <c r="MXU38" s="410"/>
      <c r="MXV38" s="410"/>
      <c r="MXW38" s="410"/>
      <c r="MXX38" s="410"/>
      <c r="MXY38" s="410"/>
      <c r="MXZ38" s="410"/>
      <c r="MYA38" s="410"/>
      <c r="MYB38" s="410"/>
      <c r="MYC38" s="410"/>
      <c r="MYD38" s="410"/>
      <c r="MYE38" s="410"/>
      <c r="MYF38" s="410"/>
      <c r="MYG38" s="410"/>
      <c r="MYH38" s="410"/>
      <c r="MYI38" s="410"/>
      <c r="MYJ38" s="410"/>
      <c r="MYK38" s="410"/>
      <c r="MYL38" s="410"/>
      <c r="MYM38" s="410"/>
      <c r="MYN38" s="410"/>
      <c r="MYO38" s="410"/>
      <c r="MYP38" s="410"/>
      <c r="MYQ38" s="410"/>
      <c r="MYR38" s="410"/>
      <c r="MYS38" s="410"/>
      <c r="MYT38" s="410"/>
      <c r="MYU38" s="410"/>
      <c r="MYV38" s="410"/>
      <c r="MYW38" s="410"/>
      <c r="MYX38" s="410"/>
      <c r="MYY38" s="410"/>
      <c r="MYZ38" s="410"/>
      <c r="MZA38" s="410"/>
      <c r="MZB38" s="410"/>
      <c r="MZC38" s="410"/>
      <c r="MZD38" s="410"/>
      <c r="MZE38" s="410"/>
      <c r="MZF38" s="410"/>
      <c r="MZG38" s="410"/>
      <c r="MZH38" s="410"/>
      <c r="MZI38" s="410"/>
      <c r="MZJ38" s="410"/>
      <c r="MZK38" s="410"/>
      <c r="MZL38" s="410"/>
      <c r="MZM38" s="410"/>
      <c r="MZN38" s="410"/>
      <c r="MZO38" s="410"/>
      <c r="MZP38" s="410"/>
      <c r="MZQ38" s="410"/>
      <c r="MZR38" s="410"/>
      <c r="MZS38" s="410"/>
      <c r="MZT38" s="410"/>
      <c r="MZU38" s="410"/>
      <c r="MZV38" s="410"/>
      <c r="MZW38" s="410"/>
      <c r="MZX38" s="410"/>
      <c r="MZY38" s="410"/>
      <c r="MZZ38" s="410"/>
      <c r="NAA38" s="410"/>
      <c r="NAB38" s="410"/>
      <c r="NAC38" s="410"/>
      <c r="NAD38" s="410"/>
      <c r="NAE38" s="410"/>
      <c r="NAF38" s="410"/>
      <c r="NAG38" s="410"/>
      <c r="NAH38" s="410"/>
      <c r="NAI38" s="410"/>
      <c r="NAJ38" s="410"/>
      <c r="NAK38" s="410"/>
      <c r="NAL38" s="410"/>
      <c r="NAM38" s="410"/>
      <c r="NAN38" s="410"/>
      <c r="NAO38" s="410"/>
      <c r="NAP38" s="410"/>
      <c r="NAQ38" s="410"/>
      <c r="NAR38" s="410"/>
      <c r="NAS38" s="410"/>
      <c r="NAT38" s="410"/>
      <c r="NAU38" s="410"/>
      <c r="NAV38" s="410"/>
      <c r="NAW38" s="410"/>
      <c r="NAX38" s="410"/>
      <c r="NAY38" s="410"/>
      <c r="NAZ38" s="410"/>
      <c r="NBA38" s="410"/>
      <c r="NBB38" s="410"/>
      <c r="NBC38" s="410"/>
      <c r="NBD38" s="410"/>
      <c r="NBE38" s="410"/>
      <c r="NBF38" s="410"/>
      <c r="NBG38" s="410"/>
      <c r="NBH38" s="410"/>
      <c r="NBI38" s="410"/>
      <c r="NBJ38" s="410"/>
      <c r="NBK38" s="410"/>
      <c r="NBL38" s="410"/>
      <c r="NBM38" s="410"/>
      <c r="NBN38" s="410"/>
      <c r="NBO38" s="410"/>
      <c r="NBP38" s="410"/>
      <c r="NBQ38" s="410"/>
      <c r="NBR38" s="410"/>
      <c r="NBS38" s="410"/>
      <c r="NBT38" s="410"/>
      <c r="NBU38" s="410"/>
      <c r="NBV38" s="410"/>
      <c r="NBW38" s="410"/>
      <c r="NBX38" s="410"/>
      <c r="NBY38" s="410"/>
      <c r="NBZ38" s="410"/>
      <c r="NCA38" s="410"/>
      <c r="NCB38" s="410"/>
      <c r="NCC38" s="410"/>
      <c r="NCD38" s="410"/>
      <c r="NCE38" s="410"/>
      <c r="NCF38" s="410"/>
      <c r="NCG38" s="410"/>
      <c r="NCH38" s="410"/>
      <c r="NCI38" s="410"/>
      <c r="NCJ38" s="410"/>
      <c r="NCK38" s="410"/>
      <c r="NCL38" s="410"/>
      <c r="NCM38" s="410"/>
      <c r="NCN38" s="410"/>
      <c r="NCO38" s="410"/>
      <c r="NCP38" s="410"/>
      <c r="NCQ38" s="410"/>
      <c r="NCR38" s="410"/>
      <c r="NCS38" s="410"/>
      <c r="NCT38" s="410"/>
      <c r="NCU38" s="410"/>
      <c r="NCV38" s="410"/>
      <c r="NCW38" s="410"/>
      <c r="NCX38" s="410"/>
      <c r="NCY38" s="410"/>
      <c r="NCZ38" s="410"/>
      <c r="NDA38" s="410"/>
      <c r="NDB38" s="410"/>
      <c r="NDC38" s="410"/>
      <c r="NDD38" s="410"/>
      <c r="NDE38" s="410"/>
      <c r="NDF38" s="410"/>
      <c r="NDG38" s="410"/>
      <c r="NDH38" s="410"/>
      <c r="NDI38" s="410"/>
      <c r="NDJ38" s="410"/>
      <c r="NDK38" s="410"/>
      <c r="NDL38" s="410"/>
      <c r="NDM38" s="410"/>
      <c r="NDN38" s="410"/>
      <c r="NDO38" s="410"/>
      <c r="NDP38" s="410"/>
      <c r="NDQ38" s="410"/>
      <c r="NDR38" s="410"/>
      <c r="NDS38" s="410"/>
      <c r="NDT38" s="410"/>
      <c r="NDU38" s="410"/>
      <c r="NDV38" s="410"/>
      <c r="NDW38" s="410"/>
      <c r="NDX38" s="410"/>
      <c r="NDY38" s="410"/>
      <c r="NDZ38" s="410"/>
      <c r="NEA38" s="410"/>
      <c r="NEB38" s="410"/>
      <c r="NEC38" s="410"/>
      <c r="NED38" s="410"/>
      <c r="NEE38" s="410"/>
      <c r="NEF38" s="410"/>
      <c r="NEG38" s="410"/>
      <c r="NEH38" s="410"/>
      <c r="NEI38" s="410"/>
      <c r="NEJ38" s="410"/>
      <c r="NEK38" s="410"/>
      <c r="NEL38" s="410"/>
      <c r="NEM38" s="410"/>
      <c r="NEN38" s="410"/>
      <c r="NEO38" s="410"/>
      <c r="NEP38" s="410"/>
      <c r="NEQ38" s="410"/>
      <c r="NER38" s="410"/>
      <c r="NES38" s="410"/>
      <c r="NET38" s="410"/>
      <c r="NEU38" s="410"/>
      <c r="NEV38" s="410"/>
      <c r="NEW38" s="410"/>
      <c r="NEX38" s="410"/>
      <c r="NEY38" s="410"/>
      <c r="NEZ38" s="410"/>
      <c r="NFA38" s="410"/>
      <c r="NFB38" s="410"/>
      <c r="NFC38" s="410"/>
      <c r="NFD38" s="410"/>
      <c r="NFE38" s="410"/>
      <c r="NFF38" s="410"/>
      <c r="NFG38" s="410"/>
      <c r="NFH38" s="410"/>
      <c r="NFI38" s="410"/>
      <c r="NFJ38" s="410"/>
      <c r="NFK38" s="410"/>
      <c r="NFL38" s="410"/>
      <c r="NFM38" s="410"/>
      <c r="NFN38" s="410"/>
      <c r="NFO38" s="410"/>
      <c r="NFP38" s="410"/>
      <c r="NFQ38" s="410"/>
      <c r="NFR38" s="410"/>
      <c r="NFS38" s="410"/>
      <c r="NFT38" s="410"/>
      <c r="NFU38" s="410"/>
      <c r="NFV38" s="410"/>
      <c r="NFW38" s="410"/>
      <c r="NFX38" s="410"/>
      <c r="NFY38" s="410"/>
      <c r="NFZ38" s="410"/>
      <c r="NGA38" s="410"/>
      <c r="NGB38" s="410"/>
      <c r="NGC38" s="410"/>
      <c r="NGD38" s="410"/>
      <c r="NGE38" s="410"/>
      <c r="NGF38" s="410"/>
      <c r="NGG38" s="410"/>
      <c r="NGH38" s="410"/>
      <c r="NGI38" s="410"/>
      <c r="NGJ38" s="410"/>
      <c r="NGK38" s="410"/>
      <c r="NGL38" s="410"/>
      <c r="NGM38" s="410"/>
      <c r="NGN38" s="410"/>
      <c r="NGO38" s="410"/>
      <c r="NGP38" s="410"/>
      <c r="NGQ38" s="410"/>
      <c r="NGR38" s="410"/>
      <c r="NGS38" s="410"/>
      <c r="NGT38" s="410"/>
      <c r="NGU38" s="410"/>
      <c r="NGV38" s="410"/>
      <c r="NGW38" s="410"/>
      <c r="NGX38" s="410"/>
      <c r="NGY38" s="410"/>
      <c r="NGZ38" s="410"/>
      <c r="NHA38" s="410"/>
      <c r="NHB38" s="410"/>
      <c r="NHC38" s="410"/>
      <c r="NHD38" s="410"/>
      <c r="NHE38" s="410"/>
      <c r="NHF38" s="410"/>
      <c r="NHG38" s="410"/>
      <c r="NHH38" s="410"/>
      <c r="NHI38" s="410"/>
      <c r="NHJ38" s="410"/>
      <c r="NHK38" s="410"/>
      <c r="NHL38" s="410"/>
      <c r="NHM38" s="410"/>
      <c r="NHN38" s="410"/>
      <c r="NHO38" s="410"/>
      <c r="NHP38" s="410"/>
      <c r="NHQ38" s="410"/>
      <c r="NHR38" s="410"/>
      <c r="NHS38" s="410"/>
      <c r="NHT38" s="410"/>
      <c r="NHU38" s="410"/>
      <c r="NHV38" s="410"/>
      <c r="NHW38" s="410"/>
      <c r="NHX38" s="410"/>
      <c r="NHY38" s="410"/>
      <c r="NHZ38" s="410"/>
      <c r="NIA38" s="410"/>
      <c r="NIB38" s="410"/>
      <c r="NIC38" s="410"/>
      <c r="NID38" s="410"/>
      <c r="NIE38" s="410"/>
      <c r="NIF38" s="410"/>
      <c r="NIG38" s="410"/>
      <c r="NIH38" s="410"/>
      <c r="NII38" s="410"/>
      <c r="NIJ38" s="410"/>
      <c r="NIK38" s="410"/>
      <c r="NIL38" s="410"/>
      <c r="NIM38" s="410"/>
      <c r="NIN38" s="410"/>
      <c r="NIO38" s="410"/>
      <c r="NIP38" s="410"/>
      <c r="NIQ38" s="410"/>
      <c r="NIR38" s="410"/>
      <c r="NIS38" s="410"/>
      <c r="NIT38" s="410"/>
      <c r="NIU38" s="410"/>
      <c r="NIV38" s="410"/>
      <c r="NIW38" s="410"/>
      <c r="NIX38" s="410"/>
      <c r="NIY38" s="410"/>
      <c r="NIZ38" s="410"/>
      <c r="NJA38" s="410"/>
      <c r="NJB38" s="410"/>
      <c r="NJC38" s="410"/>
      <c r="NJD38" s="410"/>
      <c r="NJE38" s="410"/>
      <c r="NJF38" s="410"/>
      <c r="NJG38" s="410"/>
      <c r="NJH38" s="410"/>
      <c r="NJI38" s="410"/>
      <c r="NJJ38" s="410"/>
      <c r="NJK38" s="410"/>
      <c r="NJL38" s="410"/>
      <c r="NJM38" s="410"/>
      <c r="NJN38" s="410"/>
      <c r="NJO38" s="410"/>
      <c r="NJP38" s="410"/>
      <c r="NJQ38" s="410"/>
      <c r="NJR38" s="410"/>
      <c r="NJS38" s="410"/>
      <c r="NJT38" s="410"/>
      <c r="NJU38" s="410"/>
      <c r="NJV38" s="410"/>
      <c r="NJW38" s="410"/>
      <c r="NJX38" s="410"/>
      <c r="NJY38" s="410"/>
      <c r="NJZ38" s="410"/>
      <c r="NKA38" s="410"/>
      <c r="NKB38" s="410"/>
      <c r="NKC38" s="410"/>
      <c r="NKD38" s="410"/>
      <c r="NKE38" s="410"/>
      <c r="NKF38" s="410"/>
      <c r="NKG38" s="410"/>
      <c r="NKH38" s="410"/>
      <c r="NKI38" s="410"/>
      <c r="NKJ38" s="410"/>
      <c r="NKK38" s="410"/>
      <c r="NKL38" s="410"/>
      <c r="NKM38" s="410"/>
      <c r="NKN38" s="410"/>
      <c r="NKO38" s="410"/>
      <c r="NKP38" s="410"/>
      <c r="NKQ38" s="410"/>
      <c r="NKR38" s="410"/>
      <c r="NKS38" s="410"/>
      <c r="NKT38" s="410"/>
      <c r="NKU38" s="410"/>
      <c r="NKV38" s="410"/>
      <c r="NKW38" s="410"/>
      <c r="NKX38" s="410"/>
      <c r="NKY38" s="410"/>
      <c r="NKZ38" s="410"/>
      <c r="NLA38" s="410"/>
      <c r="NLB38" s="410"/>
      <c r="NLC38" s="410"/>
      <c r="NLD38" s="410"/>
      <c r="NLE38" s="410"/>
      <c r="NLF38" s="410"/>
      <c r="NLG38" s="410"/>
      <c r="NLH38" s="410"/>
      <c r="NLI38" s="410"/>
      <c r="NLJ38" s="410"/>
      <c r="NLK38" s="410"/>
      <c r="NLL38" s="410"/>
      <c r="NLM38" s="410"/>
      <c r="NLN38" s="410"/>
      <c r="NLO38" s="410"/>
      <c r="NLP38" s="410"/>
      <c r="NLQ38" s="410"/>
      <c r="NLR38" s="410"/>
      <c r="NLS38" s="410"/>
      <c r="NLT38" s="410"/>
      <c r="NLU38" s="410"/>
      <c r="NLV38" s="410"/>
      <c r="NLW38" s="410"/>
      <c r="NLX38" s="410"/>
      <c r="NLY38" s="410"/>
      <c r="NLZ38" s="410"/>
      <c r="NMA38" s="410"/>
      <c r="NMB38" s="410"/>
      <c r="NMC38" s="410"/>
      <c r="NMD38" s="410"/>
      <c r="NME38" s="410"/>
      <c r="NMF38" s="410"/>
      <c r="NMG38" s="410"/>
      <c r="NMH38" s="410"/>
      <c r="NMI38" s="410"/>
      <c r="NMJ38" s="410"/>
      <c r="NMK38" s="410"/>
      <c r="NML38" s="410"/>
      <c r="NMM38" s="410"/>
      <c r="NMN38" s="410"/>
      <c r="NMO38" s="410"/>
      <c r="NMP38" s="410"/>
      <c r="NMQ38" s="410"/>
      <c r="NMR38" s="410"/>
      <c r="NMS38" s="410"/>
      <c r="NMT38" s="410"/>
      <c r="NMU38" s="410"/>
      <c r="NMV38" s="410"/>
      <c r="NMW38" s="410"/>
      <c r="NMX38" s="410"/>
      <c r="NMY38" s="410"/>
      <c r="NMZ38" s="410"/>
      <c r="NNA38" s="410"/>
      <c r="NNB38" s="410"/>
      <c r="NNC38" s="410"/>
      <c r="NND38" s="410"/>
      <c r="NNE38" s="410"/>
      <c r="NNF38" s="410"/>
      <c r="NNG38" s="410"/>
      <c r="NNH38" s="410"/>
      <c r="NNI38" s="410"/>
      <c r="NNJ38" s="410"/>
      <c r="NNK38" s="410"/>
      <c r="NNL38" s="410"/>
      <c r="NNM38" s="410"/>
      <c r="NNN38" s="410"/>
      <c r="NNO38" s="410"/>
      <c r="NNP38" s="410"/>
      <c r="NNQ38" s="410"/>
      <c r="NNR38" s="410"/>
      <c r="NNS38" s="410"/>
      <c r="NNT38" s="410"/>
      <c r="NNU38" s="410"/>
      <c r="NNV38" s="410"/>
      <c r="NNW38" s="410"/>
      <c r="NNX38" s="410"/>
      <c r="NNY38" s="410"/>
      <c r="NNZ38" s="410"/>
      <c r="NOA38" s="410"/>
      <c r="NOB38" s="410"/>
      <c r="NOC38" s="410"/>
      <c r="NOD38" s="410"/>
      <c r="NOE38" s="410"/>
      <c r="NOF38" s="410"/>
      <c r="NOG38" s="410"/>
      <c r="NOH38" s="410"/>
      <c r="NOI38" s="410"/>
      <c r="NOJ38" s="410"/>
      <c r="NOK38" s="410"/>
      <c r="NOL38" s="410"/>
      <c r="NOM38" s="410"/>
      <c r="NON38" s="410"/>
      <c r="NOO38" s="410"/>
      <c r="NOP38" s="410"/>
      <c r="NOQ38" s="410"/>
      <c r="NOR38" s="410"/>
      <c r="NOS38" s="410"/>
      <c r="NOT38" s="410"/>
      <c r="NOU38" s="410"/>
      <c r="NOV38" s="410"/>
      <c r="NOW38" s="410"/>
      <c r="NOX38" s="410"/>
      <c r="NOY38" s="410"/>
      <c r="NOZ38" s="410"/>
      <c r="NPA38" s="410"/>
      <c r="NPB38" s="410"/>
      <c r="NPC38" s="410"/>
      <c r="NPD38" s="410"/>
      <c r="NPE38" s="410"/>
      <c r="NPF38" s="410"/>
      <c r="NPG38" s="410"/>
      <c r="NPH38" s="410"/>
      <c r="NPI38" s="410"/>
      <c r="NPJ38" s="410"/>
      <c r="NPK38" s="410"/>
      <c r="NPL38" s="410"/>
      <c r="NPM38" s="410"/>
      <c r="NPN38" s="410"/>
      <c r="NPO38" s="410"/>
      <c r="NPP38" s="410"/>
      <c r="NPQ38" s="410"/>
      <c r="NPR38" s="410"/>
      <c r="NPS38" s="410"/>
      <c r="NPT38" s="410"/>
      <c r="NPU38" s="410"/>
      <c r="NPV38" s="410"/>
      <c r="NPW38" s="410"/>
      <c r="NPX38" s="410"/>
      <c r="NPY38" s="410"/>
      <c r="NPZ38" s="410"/>
      <c r="NQA38" s="410"/>
      <c r="NQB38" s="410"/>
      <c r="NQC38" s="410"/>
      <c r="NQD38" s="410"/>
      <c r="NQE38" s="410"/>
      <c r="NQF38" s="410"/>
      <c r="NQG38" s="410"/>
      <c r="NQH38" s="410"/>
      <c r="NQI38" s="410"/>
      <c r="NQJ38" s="410"/>
      <c r="NQK38" s="410"/>
      <c r="NQL38" s="410"/>
      <c r="NQM38" s="410"/>
      <c r="NQN38" s="410"/>
      <c r="NQO38" s="410"/>
      <c r="NQP38" s="410"/>
      <c r="NQQ38" s="410"/>
      <c r="NQR38" s="410"/>
      <c r="NQS38" s="410"/>
      <c r="NQT38" s="410"/>
      <c r="NQU38" s="410"/>
      <c r="NQV38" s="410"/>
      <c r="NQW38" s="410"/>
      <c r="NQX38" s="410"/>
      <c r="NQY38" s="410"/>
      <c r="NQZ38" s="410"/>
      <c r="NRA38" s="410"/>
      <c r="NRB38" s="410"/>
      <c r="NRC38" s="410"/>
      <c r="NRD38" s="410"/>
      <c r="NRE38" s="410"/>
      <c r="NRF38" s="410"/>
      <c r="NRG38" s="410"/>
      <c r="NRH38" s="410"/>
      <c r="NRI38" s="410"/>
      <c r="NRJ38" s="410"/>
      <c r="NRK38" s="410"/>
      <c r="NRL38" s="410"/>
      <c r="NRM38" s="410"/>
      <c r="NRN38" s="410"/>
      <c r="NRO38" s="410"/>
      <c r="NRP38" s="410"/>
      <c r="NRQ38" s="410"/>
      <c r="NRR38" s="410"/>
      <c r="NRS38" s="410"/>
      <c r="NRT38" s="410"/>
      <c r="NRU38" s="410"/>
      <c r="NRV38" s="410"/>
      <c r="NRW38" s="410"/>
      <c r="NRX38" s="410"/>
      <c r="NRY38" s="410"/>
      <c r="NRZ38" s="410"/>
      <c r="NSA38" s="410"/>
      <c r="NSB38" s="410"/>
      <c r="NSC38" s="410"/>
      <c r="NSD38" s="410"/>
      <c r="NSE38" s="410"/>
      <c r="NSF38" s="410"/>
      <c r="NSG38" s="410"/>
      <c r="NSH38" s="410"/>
      <c r="NSI38" s="410"/>
      <c r="NSJ38" s="410"/>
      <c r="NSK38" s="410"/>
      <c r="NSL38" s="410"/>
      <c r="NSM38" s="410"/>
      <c r="NSN38" s="410"/>
      <c r="NSO38" s="410"/>
      <c r="NSP38" s="410"/>
      <c r="NSQ38" s="410"/>
      <c r="NSR38" s="410"/>
      <c r="NSS38" s="410"/>
      <c r="NST38" s="410"/>
      <c r="NSU38" s="410"/>
      <c r="NSV38" s="410"/>
      <c r="NSW38" s="410"/>
      <c r="NSX38" s="410"/>
      <c r="NSY38" s="410"/>
      <c r="NSZ38" s="410"/>
      <c r="NTA38" s="410"/>
      <c r="NTB38" s="410"/>
      <c r="NTC38" s="410"/>
      <c r="NTD38" s="410"/>
      <c r="NTE38" s="410"/>
      <c r="NTF38" s="410"/>
      <c r="NTG38" s="410"/>
      <c r="NTH38" s="410"/>
      <c r="NTI38" s="410"/>
      <c r="NTJ38" s="410"/>
      <c r="NTK38" s="410"/>
      <c r="NTL38" s="410"/>
      <c r="NTM38" s="410"/>
      <c r="NTN38" s="410"/>
      <c r="NTO38" s="410"/>
      <c r="NTP38" s="410"/>
      <c r="NTQ38" s="410"/>
      <c r="NTR38" s="410"/>
      <c r="NTS38" s="410"/>
      <c r="NTT38" s="410"/>
      <c r="NTU38" s="410"/>
      <c r="NTV38" s="410"/>
      <c r="NTW38" s="410"/>
      <c r="NTX38" s="410"/>
      <c r="NTY38" s="410"/>
      <c r="NTZ38" s="410"/>
      <c r="NUA38" s="410"/>
      <c r="NUB38" s="410"/>
      <c r="NUC38" s="410"/>
      <c r="NUD38" s="410"/>
      <c r="NUE38" s="410"/>
      <c r="NUF38" s="410"/>
      <c r="NUG38" s="410"/>
      <c r="NUH38" s="410"/>
      <c r="NUI38" s="410"/>
      <c r="NUJ38" s="410"/>
      <c r="NUK38" s="410"/>
      <c r="NUL38" s="410"/>
      <c r="NUM38" s="410"/>
      <c r="NUN38" s="410"/>
      <c r="NUO38" s="410"/>
      <c r="NUP38" s="410"/>
      <c r="NUQ38" s="410"/>
      <c r="NUR38" s="410"/>
      <c r="NUS38" s="410"/>
      <c r="NUT38" s="410"/>
      <c r="NUU38" s="410"/>
      <c r="NUV38" s="410"/>
      <c r="NUW38" s="410"/>
      <c r="NUX38" s="410"/>
      <c r="NUY38" s="410"/>
      <c r="NUZ38" s="410"/>
      <c r="NVA38" s="410"/>
      <c r="NVB38" s="410"/>
      <c r="NVC38" s="410"/>
      <c r="NVD38" s="410"/>
      <c r="NVE38" s="410"/>
      <c r="NVF38" s="410"/>
      <c r="NVG38" s="410"/>
      <c r="NVH38" s="410"/>
      <c r="NVI38" s="410"/>
      <c r="NVJ38" s="410"/>
      <c r="NVK38" s="410"/>
      <c r="NVL38" s="410"/>
      <c r="NVM38" s="410"/>
      <c r="NVN38" s="410"/>
      <c r="NVO38" s="410"/>
      <c r="NVP38" s="410"/>
      <c r="NVQ38" s="410"/>
      <c r="NVR38" s="410"/>
      <c r="NVS38" s="410"/>
      <c r="NVT38" s="410"/>
      <c r="NVU38" s="410"/>
      <c r="NVV38" s="410"/>
      <c r="NVW38" s="410"/>
      <c r="NVX38" s="410"/>
      <c r="NVY38" s="410"/>
      <c r="NVZ38" s="410"/>
      <c r="NWA38" s="410"/>
      <c r="NWB38" s="410"/>
      <c r="NWC38" s="410"/>
      <c r="NWD38" s="410"/>
      <c r="NWE38" s="410"/>
      <c r="NWF38" s="410"/>
      <c r="NWG38" s="410"/>
      <c r="NWH38" s="410"/>
      <c r="NWI38" s="410"/>
      <c r="NWJ38" s="410"/>
      <c r="NWK38" s="410"/>
      <c r="NWL38" s="410"/>
      <c r="NWM38" s="410"/>
      <c r="NWN38" s="410"/>
      <c r="NWO38" s="410"/>
      <c r="NWP38" s="410"/>
      <c r="NWQ38" s="410"/>
      <c r="NWR38" s="410"/>
      <c r="NWS38" s="410"/>
      <c r="NWT38" s="410"/>
      <c r="NWU38" s="410"/>
      <c r="NWV38" s="410"/>
      <c r="NWW38" s="410"/>
      <c r="NWX38" s="410"/>
      <c r="NWY38" s="410"/>
      <c r="NWZ38" s="410"/>
      <c r="NXA38" s="410"/>
      <c r="NXB38" s="410"/>
      <c r="NXC38" s="410"/>
      <c r="NXD38" s="410"/>
      <c r="NXE38" s="410"/>
      <c r="NXF38" s="410"/>
      <c r="NXG38" s="410"/>
      <c r="NXH38" s="410"/>
      <c r="NXI38" s="410"/>
      <c r="NXJ38" s="410"/>
      <c r="NXK38" s="410"/>
      <c r="NXL38" s="410"/>
      <c r="NXM38" s="410"/>
      <c r="NXN38" s="410"/>
      <c r="NXO38" s="410"/>
      <c r="NXP38" s="410"/>
      <c r="NXQ38" s="410"/>
      <c r="NXR38" s="410"/>
      <c r="NXS38" s="410"/>
      <c r="NXT38" s="410"/>
      <c r="NXU38" s="410"/>
      <c r="NXV38" s="410"/>
      <c r="NXW38" s="410"/>
      <c r="NXX38" s="410"/>
      <c r="NXY38" s="410"/>
      <c r="NXZ38" s="410"/>
      <c r="NYA38" s="410"/>
      <c r="NYB38" s="410"/>
      <c r="NYC38" s="410"/>
      <c r="NYD38" s="410"/>
      <c r="NYE38" s="410"/>
      <c r="NYF38" s="410"/>
      <c r="NYG38" s="410"/>
      <c r="NYH38" s="410"/>
      <c r="NYI38" s="410"/>
      <c r="NYJ38" s="410"/>
      <c r="NYK38" s="410"/>
      <c r="NYL38" s="410"/>
      <c r="NYM38" s="410"/>
      <c r="NYN38" s="410"/>
      <c r="NYO38" s="410"/>
      <c r="NYP38" s="410"/>
      <c r="NYQ38" s="410"/>
      <c r="NYR38" s="410"/>
      <c r="NYS38" s="410"/>
      <c r="NYT38" s="410"/>
      <c r="NYU38" s="410"/>
      <c r="NYV38" s="410"/>
      <c r="NYW38" s="410"/>
      <c r="NYX38" s="410"/>
      <c r="NYY38" s="410"/>
      <c r="NYZ38" s="410"/>
      <c r="NZA38" s="410"/>
      <c r="NZB38" s="410"/>
      <c r="NZC38" s="410"/>
      <c r="NZD38" s="410"/>
      <c r="NZE38" s="410"/>
      <c r="NZF38" s="410"/>
      <c r="NZG38" s="410"/>
      <c r="NZH38" s="410"/>
      <c r="NZI38" s="410"/>
      <c r="NZJ38" s="410"/>
      <c r="NZK38" s="410"/>
      <c r="NZL38" s="410"/>
      <c r="NZM38" s="410"/>
      <c r="NZN38" s="410"/>
      <c r="NZO38" s="410"/>
      <c r="NZP38" s="410"/>
      <c r="NZQ38" s="410"/>
      <c r="NZR38" s="410"/>
      <c r="NZS38" s="410"/>
      <c r="NZT38" s="410"/>
      <c r="NZU38" s="410"/>
      <c r="NZV38" s="410"/>
      <c r="NZW38" s="410"/>
      <c r="NZX38" s="410"/>
      <c r="NZY38" s="410"/>
      <c r="NZZ38" s="410"/>
      <c r="OAA38" s="410"/>
      <c r="OAB38" s="410"/>
      <c r="OAC38" s="410"/>
      <c r="OAD38" s="410"/>
      <c r="OAE38" s="410"/>
      <c r="OAF38" s="410"/>
      <c r="OAG38" s="410"/>
      <c r="OAH38" s="410"/>
      <c r="OAI38" s="410"/>
      <c r="OAJ38" s="410"/>
      <c r="OAK38" s="410"/>
      <c r="OAL38" s="410"/>
      <c r="OAM38" s="410"/>
      <c r="OAN38" s="410"/>
      <c r="OAO38" s="410"/>
      <c r="OAP38" s="410"/>
      <c r="OAQ38" s="410"/>
      <c r="OAR38" s="410"/>
      <c r="OAS38" s="410"/>
      <c r="OAT38" s="410"/>
      <c r="OAU38" s="410"/>
      <c r="OAV38" s="410"/>
      <c r="OAW38" s="410"/>
      <c r="OAX38" s="410"/>
      <c r="OAY38" s="410"/>
      <c r="OAZ38" s="410"/>
      <c r="OBA38" s="410"/>
      <c r="OBB38" s="410"/>
      <c r="OBC38" s="410"/>
      <c r="OBD38" s="410"/>
      <c r="OBE38" s="410"/>
      <c r="OBF38" s="410"/>
      <c r="OBG38" s="410"/>
      <c r="OBH38" s="410"/>
      <c r="OBI38" s="410"/>
      <c r="OBJ38" s="410"/>
      <c r="OBK38" s="410"/>
      <c r="OBL38" s="410"/>
      <c r="OBM38" s="410"/>
      <c r="OBN38" s="410"/>
      <c r="OBO38" s="410"/>
      <c r="OBP38" s="410"/>
      <c r="OBQ38" s="410"/>
      <c r="OBR38" s="410"/>
      <c r="OBS38" s="410"/>
      <c r="OBT38" s="410"/>
      <c r="OBU38" s="410"/>
      <c r="OBV38" s="410"/>
      <c r="OBW38" s="410"/>
      <c r="OBX38" s="410"/>
      <c r="OBY38" s="410"/>
      <c r="OBZ38" s="410"/>
      <c r="OCA38" s="410"/>
      <c r="OCB38" s="410"/>
      <c r="OCC38" s="410"/>
      <c r="OCD38" s="410"/>
      <c r="OCE38" s="410"/>
      <c r="OCF38" s="410"/>
      <c r="OCG38" s="410"/>
      <c r="OCH38" s="410"/>
      <c r="OCI38" s="410"/>
      <c r="OCJ38" s="410"/>
      <c r="OCK38" s="410"/>
      <c r="OCL38" s="410"/>
      <c r="OCM38" s="410"/>
      <c r="OCN38" s="410"/>
      <c r="OCO38" s="410"/>
      <c r="OCP38" s="410"/>
      <c r="OCQ38" s="410"/>
      <c r="OCR38" s="410"/>
      <c r="OCS38" s="410"/>
      <c r="OCT38" s="410"/>
      <c r="OCU38" s="410"/>
      <c r="OCV38" s="410"/>
      <c r="OCW38" s="410"/>
      <c r="OCX38" s="410"/>
      <c r="OCY38" s="410"/>
      <c r="OCZ38" s="410"/>
      <c r="ODA38" s="410"/>
      <c r="ODB38" s="410"/>
      <c r="ODC38" s="410"/>
      <c r="ODD38" s="410"/>
      <c r="ODE38" s="410"/>
      <c r="ODF38" s="410"/>
      <c r="ODG38" s="410"/>
      <c r="ODH38" s="410"/>
      <c r="ODI38" s="410"/>
      <c r="ODJ38" s="410"/>
      <c r="ODK38" s="410"/>
      <c r="ODL38" s="410"/>
      <c r="ODM38" s="410"/>
      <c r="ODN38" s="410"/>
      <c r="ODO38" s="410"/>
      <c r="ODP38" s="410"/>
      <c r="ODQ38" s="410"/>
      <c r="ODR38" s="410"/>
      <c r="ODS38" s="410"/>
      <c r="ODT38" s="410"/>
      <c r="ODU38" s="410"/>
      <c r="ODV38" s="410"/>
      <c r="ODW38" s="410"/>
      <c r="ODX38" s="410"/>
      <c r="ODY38" s="410"/>
      <c r="ODZ38" s="410"/>
      <c r="OEA38" s="410"/>
      <c r="OEB38" s="410"/>
      <c r="OEC38" s="410"/>
      <c r="OED38" s="410"/>
      <c r="OEE38" s="410"/>
      <c r="OEF38" s="410"/>
      <c r="OEG38" s="410"/>
      <c r="OEH38" s="410"/>
      <c r="OEI38" s="410"/>
      <c r="OEJ38" s="410"/>
      <c r="OEK38" s="410"/>
      <c r="OEL38" s="410"/>
      <c r="OEM38" s="410"/>
      <c r="OEN38" s="410"/>
      <c r="OEO38" s="410"/>
      <c r="OEP38" s="410"/>
      <c r="OEQ38" s="410"/>
      <c r="OER38" s="410"/>
      <c r="OES38" s="410"/>
      <c r="OET38" s="410"/>
      <c r="OEU38" s="410"/>
      <c r="OEV38" s="410"/>
      <c r="OEW38" s="410"/>
      <c r="OEX38" s="410"/>
      <c r="OEY38" s="410"/>
      <c r="OEZ38" s="410"/>
      <c r="OFA38" s="410"/>
      <c r="OFB38" s="410"/>
      <c r="OFC38" s="410"/>
      <c r="OFD38" s="410"/>
      <c r="OFE38" s="410"/>
      <c r="OFF38" s="410"/>
      <c r="OFG38" s="410"/>
      <c r="OFH38" s="410"/>
      <c r="OFI38" s="410"/>
      <c r="OFJ38" s="410"/>
      <c r="OFK38" s="410"/>
      <c r="OFL38" s="410"/>
      <c r="OFM38" s="410"/>
      <c r="OFN38" s="410"/>
      <c r="OFO38" s="410"/>
      <c r="OFP38" s="410"/>
      <c r="OFQ38" s="410"/>
      <c r="OFR38" s="410"/>
      <c r="OFS38" s="410"/>
      <c r="OFT38" s="410"/>
      <c r="OFU38" s="410"/>
      <c r="OFV38" s="410"/>
      <c r="OFW38" s="410"/>
      <c r="OFX38" s="410"/>
      <c r="OFY38" s="410"/>
      <c r="OFZ38" s="410"/>
      <c r="OGA38" s="410"/>
      <c r="OGB38" s="410"/>
      <c r="OGC38" s="410"/>
      <c r="OGD38" s="410"/>
      <c r="OGE38" s="410"/>
      <c r="OGF38" s="410"/>
      <c r="OGG38" s="410"/>
      <c r="OGH38" s="410"/>
      <c r="OGI38" s="410"/>
      <c r="OGJ38" s="410"/>
      <c r="OGK38" s="410"/>
      <c r="OGL38" s="410"/>
      <c r="OGM38" s="410"/>
      <c r="OGN38" s="410"/>
      <c r="OGO38" s="410"/>
      <c r="OGP38" s="410"/>
      <c r="OGQ38" s="410"/>
      <c r="OGR38" s="410"/>
      <c r="OGS38" s="410"/>
      <c r="OGT38" s="410"/>
      <c r="OGU38" s="410"/>
      <c r="OGV38" s="410"/>
      <c r="OGW38" s="410"/>
      <c r="OGX38" s="410"/>
      <c r="OGY38" s="410"/>
      <c r="OGZ38" s="410"/>
      <c r="OHA38" s="410"/>
      <c r="OHB38" s="410"/>
      <c r="OHC38" s="410"/>
      <c r="OHD38" s="410"/>
      <c r="OHE38" s="410"/>
      <c r="OHF38" s="410"/>
      <c r="OHG38" s="410"/>
      <c r="OHH38" s="410"/>
      <c r="OHI38" s="410"/>
      <c r="OHJ38" s="410"/>
      <c r="OHK38" s="410"/>
      <c r="OHL38" s="410"/>
      <c r="OHM38" s="410"/>
      <c r="OHN38" s="410"/>
      <c r="OHO38" s="410"/>
      <c r="OHP38" s="410"/>
      <c r="OHQ38" s="410"/>
      <c r="OHR38" s="410"/>
      <c r="OHS38" s="410"/>
      <c r="OHT38" s="410"/>
      <c r="OHU38" s="410"/>
      <c r="OHV38" s="410"/>
      <c r="OHW38" s="410"/>
      <c r="OHX38" s="410"/>
      <c r="OHY38" s="410"/>
      <c r="OHZ38" s="410"/>
      <c r="OIA38" s="410"/>
      <c r="OIB38" s="410"/>
      <c r="OIC38" s="410"/>
      <c r="OID38" s="410"/>
      <c r="OIE38" s="410"/>
      <c r="OIF38" s="410"/>
      <c r="OIG38" s="410"/>
      <c r="OIH38" s="410"/>
      <c r="OII38" s="410"/>
      <c r="OIJ38" s="410"/>
      <c r="OIK38" s="410"/>
      <c r="OIL38" s="410"/>
      <c r="OIM38" s="410"/>
      <c r="OIN38" s="410"/>
      <c r="OIO38" s="410"/>
      <c r="OIP38" s="410"/>
      <c r="OIQ38" s="410"/>
      <c r="OIR38" s="410"/>
      <c r="OIS38" s="410"/>
      <c r="OIT38" s="410"/>
      <c r="OIU38" s="410"/>
      <c r="OIV38" s="410"/>
      <c r="OIW38" s="410"/>
      <c r="OIX38" s="410"/>
      <c r="OIY38" s="410"/>
      <c r="OIZ38" s="410"/>
      <c r="OJA38" s="410"/>
      <c r="OJB38" s="410"/>
      <c r="OJC38" s="410"/>
      <c r="OJD38" s="410"/>
      <c r="OJE38" s="410"/>
      <c r="OJF38" s="410"/>
      <c r="OJG38" s="410"/>
      <c r="OJH38" s="410"/>
      <c r="OJI38" s="410"/>
      <c r="OJJ38" s="410"/>
      <c r="OJK38" s="410"/>
      <c r="OJL38" s="410"/>
      <c r="OJM38" s="410"/>
      <c r="OJN38" s="410"/>
      <c r="OJO38" s="410"/>
      <c r="OJP38" s="410"/>
      <c r="OJQ38" s="410"/>
      <c r="OJR38" s="410"/>
      <c r="OJS38" s="410"/>
      <c r="OJT38" s="410"/>
      <c r="OJU38" s="410"/>
      <c r="OJV38" s="410"/>
      <c r="OJW38" s="410"/>
      <c r="OJX38" s="410"/>
      <c r="OJY38" s="410"/>
      <c r="OJZ38" s="410"/>
      <c r="OKA38" s="410"/>
      <c r="OKB38" s="410"/>
      <c r="OKC38" s="410"/>
      <c r="OKD38" s="410"/>
      <c r="OKE38" s="410"/>
      <c r="OKF38" s="410"/>
      <c r="OKG38" s="410"/>
      <c r="OKH38" s="410"/>
      <c r="OKI38" s="410"/>
      <c r="OKJ38" s="410"/>
      <c r="OKK38" s="410"/>
      <c r="OKL38" s="410"/>
      <c r="OKM38" s="410"/>
      <c r="OKN38" s="410"/>
      <c r="OKO38" s="410"/>
      <c r="OKP38" s="410"/>
      <c r="OKQ38" s="410"/>
      <c r="OKR38" s="410"/>
      <c r="OKS38" s="410"/>
      <c r="OKT38" s="410"/>
      <c r="OKU38" s="410"/>
      <c r="OKV38" s="410"/>
      <c r="OKW38" s="410"/>
      <c r="OKX38" s="410"/>
      <c r="OKY38" s="410"/>
      <c r="OKZ38" s="410"/>
      <c r="OLA38" s="410"/>
      <c r="OLB38" s="410"/>
      <c r="OLC38" s="410"/>
      <c r="OLD38" s="410"/>
      <c r="OLE38" s="410"/>
      <c r="OLF38" s="410"/>
      <c r="OLG38" s="410"/>
      <c r="OLH38" s="410"/>
      <c r="OLI38" s="410"/>
      <c r="OLJ38" s="410"/>
      <c r="OLK38" s="410"/>
      <c r="OLL38" s="410"/>
      <c r="OLM38" s="410"/>
      <c r="OLN38" s="410"/>
      <c r="OLO38" s="410"/>
      <c r="OLP38" s="410"/>
      <c r="OLQ38" s="410"/>
      <c r="OLR38" s="410"/>
      <c r="OLS38" s="410"/>
      <c r="OLT38" s="410"/>
      <c r="OLU38" s="410"/>
      <c r="OLV38" s="410"/>
      <c r="OLW38" s="410"/>
      <c r="OLX38" s="410"/>
      <c r="OLY38" s="410"/>
      <c r="OLZ38" s="410"/>
      <c r="OMA38" s="410"/>
      <c r="OMB38" s="410"/>
      <c r="OMC38" s="410"/>
      <c r="OMD38" s="410"/>
      <c r="OME38" s="410"/>
      <c r="OMF38" s="410"/>
      <c r="OMG38" s="410"/>
      <c r="OMH38" s="410"/>
      <c r="OMI38" s="410"/>
      <c r="OMJ38" s="410"/>
      <c r="OMK38" s="410"/>
      <c r="OML38" s="410"/>
      <c r="OMM38" s="410"/>
      <c r="OMN38" s="410"/>
      <c r="OMO38" s="410"/>
      <c r="OMP38" s="410"/>
      <c r="OMQ38" s="410"/>
      <c r="OMR38" s="410"/>
      <c r="OMS38" s="410"/>
      <c r="OMT38" s="410"/>
      <c r="OMU38" s="410"/>
      <c r="OMV38" s="410"/>
      <c r="OMW38" s="410"/>
      <c r="OMX38" s="410"/>
      <c r="OMY38" s="410"/>
      <c r="OMZ38" s="410"/>
      <c r="ONA38" s="410"/>
      <c r="ONB38" s="410"/>
      <c r="ONC38" s="410"/>
      <c r="OND38" s="410"/>
      <c r="ONE38" s="410"/>
      <c r="ONF38" s="410"/>
      <c r="ONG38" s="410"/>
      <c r="ONH38" s="410"/>
      <c r="ONI38" s="410"/>
      <c r="ONJ38" s="410"/>
      <c r="ONK38" s="410"/>
      <c r="ONL38" s="410"/>
      <c r="ONM38" s="410"/>
      <c r="ONN38" s="410"/>
      <c r="ONO38" s="410"/>
      <c r="ONP38" s="410"/>
      <c r="ONQ38" s="410"/>
      <c r="ONR38" s="410"/>
      <c r="ONS38" s="410"/>
      <c r="ONT38" s="410"/>
      <c r="ONU38" s="410"/>
      <c r="ONV38" s="410"/>
      <c r="ONW38" s="410"/>
      <c r="ONX38" s="410"/>
      <c r="ONY38" s="410"/>
      <c r="ONZ38" s="410"/>
      <c r="OOA38" s="410"/>
      <c r="OOB38" s="410"/>
      <c r="OOC38" s="410"/>
      <c r="OOD38" s="410"/>
      <c r="OOE38" s="410"/>
      <c r="OOF38" s="410"/>
      <c r="OOG38" s="410"/>
      <c r="OOH38" s="410"/>
      <c r="OOI38" s="410"/>
      <c r="OOJ38" s="410"/>
      <c r="OOK38" s="410"/>
      <c r="OOL38" s="410"/>
      <c r="OOM38" s="410"/>
      <c r="OON38" s="410"/>
      <c r="OOO38" s="410"/>
      <c r="OOP38" s="410"/>
      <c r="OOQ38" s="410"/>
      <c r="OOR38" s="410"/>
      <c r="OOS38" s="410"/>
      <c r="OOT38" s="410"/>
      <c r="OOU38" s="410"/>
      <c r="OOV38" s="410"/>
      <c r="OOW38" s="410"/>
      <c r="OOX38" s="410"/>
      <c r="OOY38" s="410"/>
      <c r="OOZ38" s="410"/>
      <c r="OPA38" s="410"/>
      <c r="OPB38" s="410"/>
      <c r="OPC38" s="410"/>
      <c r="OPD38" s="410"/>
      <c r="OPE38" s="410"/>
      <c r="OPF38" s="410"/>
      <c r="OPG38" s="410"/>
      <c r="OPH38" s="410"/>
      <c r="OPI38" s="410"/>
      <c r="OPJ38" s="410"/>
      <c r="OPK38" s="410"/>
      <c r="OPL38" s="410"/>
      <c r="OPM38" s="410"/>
      <c r="OPN38" s="410"/>
      <c r="OPO38" s="410"/>
      <c r="OPP38" s="410"/>
      <c r="OPQ38" s="410"/>
      <c r="OPR38" s="410"/>
      <c r="OPS38" s="410"/>
      <c r="OPT38" s="410"/>
      <c r="OPU38" s="410"/>
      <c r="OPV38" s="410"/>
      <c r="OPW38" s="410"/>
      <c r="OPX38" s="410"/>
      <c r="OPY38" s="410"/>
      <c r="OPZ38" s="410"/>
      <c r="OQA38" s="410"/>
      <c r="OQB38" s="410"/>
      <c r="OQC38" s="410"/>
      <c r="OQD38" s="410"/>
      <c r="OQE38" s="410"/>
      <c r="OQF38" s="410"/>
      <c r="OQG38" s="410"/>
      <c r="OQH38" s="410"/>
      <c r="OQI38" s="410"/>
      <c r="OQJ38" s="410"/>
      <c r="OQK38" s="410"/>
      <c r="OQL38" s="410"/>
      <c r="OQM38" s="410"/>
      <c r="OQN38" s="410"/>
      <c r="OQO38" s="410"/>
      <c r="OQP38" s="410"/>
      <c r="OQQ38" s="410"/>
      <c r="OQR38" s="410"/>
      <c r="OQS38" s="410"/>
      <c r="OQT38" s="410"/>
      <c r="OQU38" s="410"/>
      <c r="OQV38" s="410"/>
      <c r="OQW38" s="410"/>
      <c r="OQX38" s="410"/>
      <c r="OQY38" s="410"/>
      <c r="OQZ38" s="410"/>
      <c r="ORA38" s="410"/>
      <c r="ORB38" s="410"/>
      <c r="ORC38" s="410"/>
      <c r="ORD38" s="410"/>
      <c r="ORE38" s="410"/>
      <c r="ORF38" s="410"/>
      <c r="ORG38" s="410"/>
      <c r="ORH38" s="410"/>
      <c r="ORI38" s="410"/>
      <c r="ORJ38" s="410"/>
      <c r="ORK38" s="410"/>
      <c r="ORL38" s="410"/>
      <c r="ORM38" s="410"/>
      <c r="ORN38" s="410"/>
      <c r="ORO38" s="410"/>
      <c r="ORP38" s="410"/>
      <c r="ORQ38" s="410"/>
      <c r="ORR38" s="410"/>
      <c r="ORS38" s="410"/>
      <c r="ORT38" s="410"/>
      <c r="ORU38" s="410"/>
      <c r="ORV38" s="410"/>
      <c r="ORW38" s="410"/>
      <c r="ORX38" s="410"/>
      <c r="ORY38" s="410"/>
      <c r="ORZ38" s="410"/>
      <c r="OSA38" s="410"/>
      <c r="OSB38" s="410"/>
      <c r="OSC38" s="410"/>
      <c r="OSD38" s="410"/>
      <c r="OSE38" s="410"/>
      <c r="OSF38" s="410"/>
      <c r="OSG38" s="410"/>
      <c r="OSH38" s="410"/>
      <c r="OSI38" s="410"/>
      <c r="OSJ38" s="410"/>
      <c r="OSK38" s="410"/>
      <c r="OSL38" s="410"/>
      <c r="OSM38" s="410"/>
      <c r="OSN38" s="410"/>
      <c r="OSO38" s="410"/>
      <c r="OSP38" s="410"/>
      <c r="OSQ38" s="410"/>
      <c r="OSR38" s="410"/>
      <c r="OSS38" s="410"/>
      <c r="OST38" s="410"/>
      <c r="OSU38" s="410"/>
      <c r="OSV38" s="410"/>
      <c r="OSW38" s="410"/>
      <c r="OSX38" s="410"/>
      <c r="OSY38" s="410"/>
      <c r="OSZ38" s="410"/>
      <c r="OTA38" s="410"/>
      <c r="OTB38" s="410"/>
      <c r="OTC38" s="410"/>
      <c r="OTD38" s="410"/>
      <c r="OTE38" s="410"/>
      <c r="OTF38" s="410"/>
      <c r="OTG38" s="410"/>
      <c r="OTH38" s="410"/>
      <c r="OTI38" s="410"/>
      <c r="OTJ38" s="410"/>
      <c r="OTK38" s="410"/>
      <c r="OTL38" s="410"/>
      <c r="OTM38" s="410"/>
      <c r="OTN38" s="410"/>
      <c r="OTO38" s="410"/>
      <c r="OTP38" s="410"/>
      <c r="OTQ38" s="410"/>
      <c r="OTR38" s="410"/>
      <c r="OTS38" s="410"/>
      <c r="OTT38" s="410"/>
      <c r="OTU38" s="410"/>
      <c r="OTV38" s="410"/>
      <c r="OTW38" s="410"/>
      <c r="OTX38" s="410"/>
      <c r="OTY38" s="410"/>
      <c r="OTZ38" s="410"/>
      <c r="OUA38" s="410"/>
      <c r="OUB38" s="410"/>
      <c r="OUC38" s="410"/>
      <c r="OUD38" s="410"/>
      <c r="OUE38" s="410"/>
      <c r="OUF38" s="410"/>
      <c r="OUG38" s="410"/>
      <c r="OUH38" s="410"/>
      <c r="OUI38" s="410"/>
      <c r="OUJ38" s="410"/>
      <c r="OUK38" s="410"/>
      <c r="OUL38" s="410"/>
      <c r="OUM38" s="410"/>
      <c r="OUN38" s="410"/>
      <c r="OUO38" s="410"/>
      <c r="OUP38" s="410"/>
      <c r="OUQ38" s="410"/>
      <c r="OUR38" s="410"/>
      <c r="OUS38" s="410"/>
      <c r="OUT38" s="410"/>
      <c r="OUU38" s="410"/>
      <c r="OUV38" s="410"/>
      <c r="OUW38" s="410"/>
      <c r="OUX38" s="410"/>
      <c r="OUY38" s="410"/>
      <c r="OUZ38" s="410"/>
      <c r="OVA38" s="410"/>
      <c r="OVB38" s="410"/>
      <c r="OVC38" s="410"/>
      <c r="OVD38" s="410"/>
      <c r="OVE38" s="410"/>
      <c r="OVF38" s="410"/>
      <c r="OVG38" s="410"/>
      <c r="OVH38" s="410"/>
      <c r="OVI38" s="410"/>
      <c r="OVJ38" s="410"/>
      <c r="OVK38" s="410"/>
      <c r="OVL38" s="410"/>
      <c r="OVM38" s="410"/>
      <c r="OVN38" s="410"/>
      <c r="OVO38" s="410"/>
      <c r="OVP38" s="410"/>
      <c r="OVQ38" s="410"/>
      <c r="OVR38" s="410"/>
      <c r="OVS38" s="410"/>
      <c r="OVT38" s="410"/>
      <c r="OVU38" s="410"/>
      <c r="OVV38" s="410"/>
      <c r="OVW38" s="410"/>
      <c r="OVX38" s="410"/>
      <c r="OVY38" s="410"/>
      <c r="OVZ38" s="410"/>
      <c r="OWA38" s="410"/>
      <c r="OWB38" s="410"/>
      <c r="OWC38" s="410"/>
      <c r="OWD38" s="410"/>
      <c r="OWE38" s="410"/>
      <c r="OWF38" s="410"/>
      <c r="OWG38" s="410"/>
      <c r="OWH38" s="410"/>
      <c r="OWI38" s="410"/>
      <c r="OWJ38" s="410"/>
      <c r="OWK38" s="410"/>
      <c r="OWL38" s="410"/>
      <c r="OWM38" s="410"/>
      <c r="OWN38" s="410"/>
      <c r="OWO38" s="410"/>
      <c r="OWP38" s="410"/>
      <c r="OWQ38" s="410"/>
      <c r="OWR38" s="410"/>
      <c r="OWS38" s="410"/>
      <c r="OWT38" s="410"/>
      <c r="OWU38" s="410"/>
      <c r="OWV38" s="410"/>
      <c r="OWW38" s="410"/>
      <c r="OWX38" s="410"/>
      <c r="OWY38" s="410"/>
      <c r="OWZ38" s="410"/>
      <c r="OXA38" s="410"/>
      <c r="OXB38" s="410"/>
      <c r="OXC38" s="410"/>
      <c r="OXD38" s="410"/>
      <c r="OXE38" s="410"/>
      <c r="OXF38" s="410"/>
      <c r="OXG38" s="410"/>
      <c r="OXH38" s="410"/>
      <c r="OXI38" s="410"/>
      <c r="OXJ38" s="410"/>
      <c r="OXK38" s="410"/>
      <c r="OXL38" s="410"/>
      <c r="OXM38" s="410"/>
      <c r="OXN38" s="410"/>
      <c r="OXO38" s="410"/>
      <c r="OXP38" s="410"/>
      <c r="OXQ38" s="410"/>
      <c r="OXR38" s="410"/>
      <c r="OXS38" s="410"/>
      <c r="OXT38" s="410"/>
      <c r="OXU38" s="410"/>
      <c r="OXV38" s="410"/>
      <c r="OXW38" s="410"/>
      <c r="OXX38" s="410"/>
      <c r="OXY38" s="410"/>
      <c r="OXZ38" s="410"/>
      <c r="OYA38" s="410"/>
      <c r="OYB38" s="410"/>
      <c r="OYC38" s="410"/>
      <c r="OYD38" s="410"/>
      <c r="OYE38" s="410"/>
      <c r="OYF38" s="410"/>
      <c r="OYG38" s="410"/>
      <c r="OYH38" s="410"/>
      <c r="OYI38" s="410"/>
      <c r="OYJ38" s="410"/>
      <c r="OYK38" s="410"/>
      <c r="OYL38" s="410"/>
      <c r="OYM38" s="410"/>
      <c r="OYN38" s="410"/>
      <c r="OYO38" s="410"/>
      <c r="OYP38" s="410"/>
      <c r="OYQ38" s="410"/>
      <c r="OYR38" s="410"/>
      <c r="OYS38" s="410"/>
      <c r="OYT38" s="410"/>
      <c r="OYU38" s="410"/>
      <c r="OYV38" s="410"/>
      <c r="OYW38" s="410"/>
      <c r="OYX38" s="410"/>
      <c r="OYY38" s="410"/>
      <c r="OYZ38" s="410"/>
      <c r="OZA38" s="410"/>
      <c r="OZB38" s="410"/>
      <c r="OZC38" s="410"/>
      <c r="OZD38" s="410"/>
      <c r="OZE38" s="410"/>
      <c r="OZF38" s="410"/>
      <c r="OZG38" s="410"/>
      <c r="OZH38" s="410"/>
      <c r="OZI38" s="410"/>
      <c r="OZJ38" s="410"/>
      <c r="OZK38" s="410"/>
      <c r="OZL38" s="410"/>
      <c r="OZM38" s="410"/>
      <c r="OZN38" s="410"/>
      <c r="OZO38" s="410"/>
      <c r="OZP38" s="410"/>
      <c r="OZQ38" s="410"/>
      <c r="OZR38" s="410"/>
      <c r="OZS38" s="410"/>
      <c r="OZT38" s="410"/>
      <c r="OZU38" s="410"/>
      <c r="OZV38" s="410"/>
      <c r="OZW38" s="410"/>
      <c r="OZX38" s="410"/>
      <c r="OZY38" s="410"/>
      <c r="OZZ38" s="410"/>
      <c r="PAA38" s="410"/>
      <c r="PAB38" s="410"/>
      <c r="PAC38" s="410"/>
      <c r="PAD38" s="410"/>
      <c r="PAE38" s="410"/>
      <c r="PAF38" s="410"/>
      <c r="PAG38" s="410"/>
      <c r="PAH38" s="410"/>
      <c r="PAI38" s="410"/>
      <c r="PAJ38" s="410"/>
      <c r="PAK38" s="410"/>
      <c r="PAL38" s="410"/>
      <c r="PAM38" s="410"/>
      <c r="PAN38" s="410"/>
      <c r="PAO38" s="410"/>
      <c r="PAP38" s="410"/>
      <c r="PAQ38" s="410"/>
      <c r="PAR38" s="410"/>
      <c r="PAS38" s="410"/>
      <c r="PAT38" s="410"/>
      <c r="PAU38" s="410"/>
      <c r="PAV38" s="410"/>
      <c r="PAW38" s="410"/>
      <c r="PAX38" s="410"/>
      <c r="PAY38" s="410"/>
      <c r="PAZ38" s="410"/>
      <c r="PBA38" s="410"/>
      <c r="PBB38" s="410"/>
      <c r="PBC38" s="410"/>
      <c r="PBD38" s="410"/>
      <c r="PBE38" s="410"/>
      <c r="PBF38" s="410"/>
      <c r="PBG38" s="410"/>
      <c r="PBH38" s="410"/>
      <c r="PBI38" s="410"/>
      <c r="PBJ38" s="410"/>
      <c r="PBK38" s="410"/>
      <c r="PBL38" s="410"/>
      <c r="PBM38" s="410"/>
      <c r="PBN38" s="410"/>
      <c r="PBO38" s="410"/>
      <c r="PBP38" s="410"/>
      <c r="PBQ38" s="410"/>
      <c r="PBR38" s="410"/>
      <c r="PBS38" s="410"/>
      <c r="PBT38" s="410"/>
      <c r="PBU38" s="410"/>
      <c r="PBV38" s="410"/>
      <c r="PBW38" s="410"/>
      <c r="PBX38" s="410"/>
      <c r="PBY38" s="410"/>
      <c r="PBZ38" s="410"/>
      <c r="PCA38" s="410"/>
      <c r="PCB38" s="410"/>
      <c r="PCC38" s="410"/>
      <c r="PCD38" s="410"/>
      <c r="PCE38" s="410"/>
      <c r="PCF38" s="410"/>
      <c r="PCG38" s="410"/>
      <c r="PCH38" s="410"/>
      <c r="PCI38" s="410"/>
      <c r="PCJ38" s="410"/>
      <c r="PCK38" s="410"/>
      <c r="PCL38" s="410"/>
      <c r="PCM38" s="410"/>
      <c r="PCN38" s="410"/>
      <c r="PCO38" s="410"/>
      <c r="PCP38" s="410"/>
      <c r="PCQ38" s="410"/>
      <c r="PCR38" s="410"/>
      <c r="PCS38" s="410"/>
      <c r="PCT38" s="410"/>
      <c r="PCU38" s="410"/>
      <c r="PCV38" s="410"/>
      <c r="PCW38" s="410"/>
      <c r="PCX38" s="410"/>
      <c r="PCY38" s="410"/>
      <c r="PCZ38" s="410"/>
      <c r="PDA38" s="410"/>
      <c r="PDB38" s="410"/>
      <c r="PDC38" s="410"/>
      <c r="PDD38" s="410"/>
      <c r="PDE38" s="410"/>
      <c r="PDF38" s="410"/>
      <c r="PDG38" s="410"/>
      <c r="PDH38" s="410"/>
      <c r="PDI38" s="410"/>
      <c r="PDJ38" s="410"/>
      <c r="PDK38" s="410"/>
      <c r="PDL38" s="410"/>
      <c r="PDM38" s="410"/>
      <c r="PDN38" s="410"/>
      <c r="PDO38" s="410"/>
      <c r="PDP38" s="410"/>
      <c r="PDQ38" s="410"/>
      <c r="PDR38" s="410"/>
      <c r="PDS38" s="410"/>
      <c r="PDT38" s="410"/>
      <c r="PDU38" s="410"/>
      <c r="PDV38" s="410"/>
      <c r="PDW38" s="410"/>
      <c r="PDX38" s="410"/>
      <c r="PDY38" s="410"/>
      <c r="PDZ38" s="410"/>
      <c r="PEA38" s="410"/>
      <c r="PEB38" s="410"/>
      <c r="PEC38" s="410"/>
      <c r="PED38" s="410"/>
      <c r="PEE38" s="410"/>
      <c r="PEF38" s="410"/>
      <c r="PEG38" s="410"/>
      <c r="PEH38" s="410"/>
      <c r="PEI38" s="410"/>
      <c r="PEJ38" s="410"/>
      <c r="PEK38" s="410"/>
      <c r="PEL38" s="410"/>
      <c r="PEM38" s="410"/>
      <c r="PEN38" s="410"/>
      <c r="PEO38" s="410"/>
      <c r="PEP38" s="410"/>
      <c r="PEQ38" s="410"/>
      <c r="PER38" s="410"/>
      <c r="PES38" s="410"/>
      <c r="PET38" s="410"/>
      <c r="PEU38" s="410"/>
      <c r="PEV38" s="410"/>
      <c r="PEW38" s="410"/>
      <c r="PEX38" s="410"/>
      <c r="PEY38" s="410"/>
      <c r="PEZ38" s="410"/>
      <c r="PFA38" s="410"/>
      <c r="PFB38" s="410"/>
      <c r="PFC38" s="410"/>
      <c r="PFD38" s="410"/>
      <c r="PFE38" s="410"/>
      <c r="PFF38" s="410"/>
      <c r="PFG38" s="410"/>
      <c r="PFH38" s="410"/>
      <c r="PFI38" s="410"/>
      <c r="PFJ38" s="410"/>
      <c r="PFK38" s="410"/>
      <c r="PFL38" s="410"/>
      <c r="PFM38" s="410"/>
      <c r="PFN38" s="410"/>
      <c r="PFO38" s="410"/>
      <c r="PFP38" s="410"/>
      <c r="PFQ38" s="410"/>
      <c r="PFR38" s="410"/>
      <c r="PFS38" s="410"/>
      <c r="PFT38" s="410"/>
      <c r="PFU38" s="410"/>
      <c r="PFV38" s="410"/>
      <c r="PFW38" s="410"/>
      <c r="PFX38" s="410"/>
      <c r="PFY38" s="410"/>
      <c r="PFZ38" s="410"/>
      <c r="PGA38" s="410"/>
      <c r="PGB38" s="410"/>
      <c r="PGC38" s="410"/>
      <c r="PGD38" s="410"/>
      <c r="PGE38" s="410"/>
      <c r="PGF38" s="410"/>
      <c r="PGG38" s="410"/>
      <c r="PGH38" s="410"/>
      <c r="PGI38" s="410"/>
      <c r="PGJ38" s="410"/>
      <c r="PGK38" s="410"/>
      <c r="PGL38" s="410"/>
      <c r="PGM38" s="410"/>
      <c r="PGN38" s="410"/>
      <c r="PGO38" s="410"/>
      <c r="PGP38" s="410"/>
      <c r="PGQ38" s="410"/>
      <c r="PGR38" s="410"/>
      <c r="PGS38" s="410"/>
      <c r="PGT38" s="410"/>
      <c r="PGU38" s="410"/>
      <c r="PGV38" s="410"/>
      <c r="PGW38" s="410"/>
      <c r="PGX38" s="410"/>
      <c r="PGY38" s="410"/>
      <c r="PGZ38" s="410"/>
      <c r="PHA38" s="410"/>
      <c r="PHB38" s="410"/>
      <c r="PHC38" s="410"/>
      <c r="PHD38" s="410"/>
      <c r="PHE38" s="410"/>
      <c r="PHF38" s="410"/>
      <c r="PHG38" s="410"/>
      <c r="PHH38" s="410"/>
      <c r="PHI38" s="410"/>
      <c r="PHJ38" s="410"/>
      <c r="PHK38" s="410"/>
      <c r="PHL38" s="410"/>
      <c r="PHM38" s="410"/>
      <c r="PHN38" s="410"/>
      <c r="PHO38" s="410"/>
      <c r="PHP38" s="410"/>
      <c r="PHQ38" s="410"/>
      <c r="PHR38" s="410"/>
      <c r="PHS38" s="410"/>
      <c r="PHT38" s="410"/>
      <c r="PHU38" s="410"/>
      <c r="PHV38" s="410"/>
      <c r="PHW38" s="410"/>
      <c r="PHX38" s="410"/>
      <c r="PHY38" s="410"/>
      <c r="PHZ38" s="410"/>
      <c r="PIA38" s="410"/>
      <c r="PIB38" s="410"/>
      <c r="PIC38" s="410"/>
      <c r="PID38" s="410"/>
      <c r="PIE38" s="410"/>
      <c r="PIF38" s="410"/>
      <c r="PIG38" s="410"/>
      <c r="PIH38" s="410"/>
      <c r="PII38" s="410"/>
      <c r="PIJ38" s="410"/>
      <c r="PIK38" s="410"/>
      <c r="PIL38" s="410"/>
      <c r="PIM38" s="410"/>
      <c r="PIN38" s="410"/>
      <c r="PIO38" s="410"/>
      <c r="PIP38" s="410"/>
      <c r="PIQ38" s="410"/>
      <c r="PIR38" s="410"/>
      <c r="PIS38" s="410"/>
      <c r="PIT38" s="410"/>
      <c r="PIU38" s="410"/>
      <c r="PIV38" s="410"/>
      <c r="PIW38" s="410"/>
      <c r="PIX38" s="410"/>
      <c r="PIY38" s="410"/>
      <c r="PIZ38" s="410"/>
      <c r="PJA38" s="410"/>
      <c r="PJB38" s="410"/>
      <c r="PJC38" s="410"/>
      <c r="PJD38" s="410"/>
      <c r="PJE38" s="410"/>
      <c r="PJF38" s="410"/>
      <c r="PJG38" s="410"/>
      <c r="PJH38" s="410"/>
      <c r="PJI38" s="410"/>
      <c r="PJJ38" s="410"/>
      <c r="PJK38" s="410"/>
      <c r="PJL38" s="410"/>
      <c r="PJM38" s="410"/>
      <c r="PJN38" s="410"/>
      <c r="PJO38" s="410"/>
      <c r="PJP38" s="410"/>
      <c r="PJQ38" s="410"/>
      <c r="PJR38" s="410"/>
      <c r="PJS38" s="410"/>
      <c r="PJT38" s="410"/>
      <c r="PJU38" s="410"/>
      <c r="PJV38" s="410"/>
      <c r="PJW38" s="410"/>
      <c r="PJX38" s="410"/>
      <c r="PJY38" s="410"/>
      <c r="PJZ38" s="410"/>
      <c r="PKA38" s="410"/>
      <c r="PKB38" s="410"/>
      <c r="PKC38" s="410"/>
      <c r="PKD38" s="410"/>
      <c r="PKE38" s="410"/>
      <c r="PKF38" s="410"/>
      <c r="PKG38" s="410"/>
      <c r="PKH38" s="410"/>
      <c r="PKI38" s="410"/>
      <c r="PKJ38" s="410"/>
      <c r="PKK38" s="410"/>
      <c r="PKL38" s="410"/>
      <c r="PKM38" s="410"/>
      <c r="PKN38" s="410"/>
      <c r="PKO38" s="410"/>
      <c r="PKP38" s="410"/>
      <c r="PKQ38" s="410"/>
      <c r="PKR38" s="410"/>
      <c r="PKS38" s="410"/>
      <c r="PKT38" s="410"/>
      <c r="PKU38" s="410"/>
      <c r="PKV38" s="410"/>
      <c r="PKW38" s="410"/>
      <c r="PKX38" s="410"/>
      <c r="PKY38" s="410"/>
      <c r="PKZ38" s="410"/>
      <c r="PLA38" s="410"/>
      <c r="PLB38" s="410"/>
      <c r="PLC38" s="410"/>
      <c r="PLD38" s="410"/>
      <c r="PLE38" s="410"/>
      <c r="PLF38" s="410"/>
      <c r="PLG38" s="410"/>
      <c r="PLH38" s="410"/>
      <c r="PLI38" s="410"/>
      <c r="PLJ38" s="410"/>
      <c r="PLK38" s="410"/>
      <c r="PLL38" s="410"/>
      <c r="PLM38" s="410"/>
      <c r="PLN38" s="410"/>
      <c r="PLO38" s="410"/>
      <c r="PLP38" s="410"/>
      <c r="PLQ38" s="410"/>
      <c r="PLR38" s="410"/>
      <c r="PLS38" s="410"/>
      <c r="PLT38" s="410"/>
      <c r="PLU38" s="410"/>
      <c r="PLV38" s="410"/>
      <c r="PLW38" s="410"/>
      <c r="PLX38" s="410"/>
      <c r="PLY38" s="410"/>
      <c r="PLZ38" s="410"/>
      <c r="PMA38" s="410"/>
      <c r="PMB38" s="410"/>
      <c r="PMC38" s="410"/>
      <c r="PMD38" s="410"/>
      <c r="PME38" s="410"/>
      <c r="PMF38" s="410"/>
      <c r="PMG38" s="410"/>
      <c r="PMH38" s="410"/>
      <c r="PMI38" s="410"/>
      <c r="PMJ38" s="410"/>
      <c r="PMK38" s="410"/>
      <c r="PML38" s="410"/>
      <c r="PMM38" s="410"/>
      <c r="PMN38" s="410"/>
      <c r="PMO38" s="410"/>
      <c r="PMP38" s="410"/>
      <c r="PMQ38" s="410"/>
      <c r="PMR38" s="410"/>
      <c r="PMS38" s="410"/>
      <c r="PMT38" s="410"/>
      <c r="PMU38" s="410"/>
      <c r="PMV38" s="410"/>
      <c r="PMW38" s="410"/>
      <c r="PMX38" s="410"/>
      <c r="PMY38" s="410"/>
      <c r="PMZ38" s="410"/>
      <c r="PNA38" s="410"/>
      <c r="PNB38" s="410"/>
      <c r="PNC38" s="410"/>
      <c r="PND38" s="410"/>
      <c r="PNE38" s="410"/>
      <c r="PNF38" s="410"/>
      <c r="PNG38" s="410"/>
      <c r="PNH38" s="410"/>
      <c r="PNI38" s="410"/>
      <c r="PNJ38" s="410"/>
      <c r="PNK38" s="410"/>
      <c r="PNL38" s="410"/>
      <c r="PNM38" s="410"/>
      <c r="PNN38" s="410"/>
      <c r="PNO38" s="410"/>
      <c r="PNP38" s="410"/>
      <c r="PNQ38" s="410"/>
      <c r="PNR38" s="410"/>
      <c r="PNS38" s="410"/>
      <c r="PNT38" s="410"/>
      <c r="PNU38" s="410"/>
      <c r="PNV38" s="410"/>
      <c r="PNW38" s="410"/>
      <c r="PNX38" s="410"/>
      <c r="PNY38" s="410"/>
      <c r="PNZ38" s="410"/>
      <c r="POA38" s="410"/>
      <c r="POB38" s="410"/>
      <c r="POC38" s="410"/>
      <c r="POD38" s="410"/>
      <c r="POE38" s="410"/>
      <c r="POF38" s="410"/>
      <c r="POG38" s="410"/>
      <c r="POH38" s="410"/>
      <c r="POI38" s="410"/>
      <c r="POJ38" s="410"/>
      <c r="POK38" s="410"/>
      <c r="POL38" s="410"/>
      <c r="POM38" s="410"/>
      <c r="PON38" s="410"/>
      <c r="POO38" s="410"/>
      <c r="POP38" s="410"/>
      <c r="POQ38" s="410"/>
      <c r="POR38" s="410"/>
      <c r="POS38" s="410"/>
      <c r="POT38" s="410"/>
      <c r="POU38" s="410"/>
      <c r="POV38" s="410"/>
      <c r="POW38" s="410"/>
      <c r="POX38" s="410"/>
      <c r="POY38" s="410"/>
      <c r="POZ38" s="410"/>
      <c r="PPA38" s="410"/>
      <c r="PPB38" s="410"/>
      <c r="PPC38" s="410"/>
      <c r="PPD38" s="410"/>
      <c r="PPE38" s="410"/>
      <c r="PPF38" s="410"/>
      <c r="PPG38" s="410"/>
      <c r="PPH38" s="410"/>
      <c r="PPI38" s="410"/>
      <c r="PPJ38" s="410"/>
      <c r="PPK38" s="410"/>
      <c r="PPL38" s="410"/>
      <c r="PPM38" s="410"/>
      <c r="PPN38" s="410"/>
      <c r="PPO38" s="410"/>
      <c r="PPP38" s="410"/>
      <c r="PPQ38" s="410"/>
      <c r="PPR38" s="410"/>
      <c r="PPS38" s="410"/>
      <c r="PPT38" s="410"/>
      <c r="PPU38" s="410"/>
      <c r="PPV38" s="410"/>
      <c r="PPW38" s="410"/>
      <c r="PPX38" s="410"/>
      <c r="PPY38" s="410"/>
      <c r="PPZ38" s="410"/>
      <c r="PQA38" s="410"/>
      <c r="PQB38" s="410"/>
      <c r="PQC38" s="410"/>
      <c r="PQD38" s="410"/>
      <c r="PQE38" s="410"/>
      <c r="PQF38" s="410"/>
      <c r="PQG38" s="410"/>
      <c r="PQH38" s="410"/>
      <c r="PQI38" s="410"/>
      <c r="PQJ38" s="410"/>
      <c r="PQK38" s="410"/>
      <c r="PQL38" s="410"/>
      <c r="PQM38" s="410"/>
      <c r="PQN38" s="410"/>
      <c r="PQO38" s="410"/>
      <c r="PQP38" s="410"/>
      <c r="PQQ38" s="410"/>
      <c r="PQR38" s="410"/>
      <c r="PQS38" s="410"/>
      <c r="PQT38" s="410"/>
      <c r="PQU38" s="410"/>
      <c r="PQV38" s="410"/>
      <c r="PQW38" s="410"/>
      <c r="PQX38" s="410"/>
      <c r="PQY38" s="410"/>
      <c r="PQZ38" s="410"/>
      <c r="PRA38" s="410"/>
      <c r="PRB38" s="410"/>
      <c r="PRC38" s="410"/>
      <c r="PRD38" s="410"/>
      <c r="PRE38" s="410"/>
      <c r="PRF38" s="410"/>
      <c r="PRG38" s="410"/>
      <c r="PRH38" s="410"/>
      <c r="PRI38" s="410"/>
      <c r="PRJ38" s="410"/>
      <c r="PRK38" s="410"/>
      <c r="PRL38" s="410"/>
      <c r="PRM38" s="410"/>
      <c r="PRN38" s="410"/>
      <c r="PRO38" s="410"/>
      <c r="PRP38" s="410"/>
      <c r="PRQ38" s="410"/>
      <c r="PRR38" s="410"/>
      <c r="PRS38" s="410"/>
      <c r="PRT38" s="410"/>
      <c r="PRU38" s="410"/>
      <c r="PRV38" s="410"/>
      <c r="PRW38" s="410"/>
      <c r="PRX38" s="410"/>
      <c r="PRY38" s="410"/>
      <c r="PRZ38" s="410"/>
      <c r="PSA38" s="410"/>
      <c r="PSB38" s="410"/>
      <c r="PSC38" s="410"/>
      <c r="PSD38" s="410"/>
      <c r="PSE38" s="410"/>
      <c r="PSF38" s="410"/>
      <c r="PSG38" s="410"/>
      <c r="PSH38" s="410"/>
      <c r="PSI38" s="410"/>
      <c r="PSJ38" s="410"/>
      <c r="PSK38" s="410"/>
      <c r="PSL38" s="410"/>
      <c r="PSM38" s="410"/>
      <c r="PSN38" s="410"/>
      <c r="PSO38" s="410"/>
      <c r="PSP38" s="410"/>
      <c r="PSQ38" s="410"/>
      <c r="PSR38" s="410"/>
      <c r="PSS38" s="410"/>
      <c r="PST38" s="410"/>
      <c r="PSU38" s="410"/>
      <c r="PSV38" s="410"/>
      <c r="PSW38" s="410"/>
      <c r="PSX38" s="410"/>
      <c r="PSY38" s="410"/>
      <c r="PSZ38" s="410"/>
      <c r="PTA38" s="410"/>
      <c r="PTB38" s="410"/>
      <c r="PTC38" s="410"/>
      <c r="PTD38" s="410"/>
      <c r="PTE38" s="410"/>
      <c r="PTF38" s="410"/>
      <c r="PTG38" s="410"/>
      <c r="PTH38" s="410"/>
      <c r="PTI38" s="410"/>
      <c r="PTJ38" s="410"/>
      <c r="PTK38" s="410"/>
      <c r="PTL38" s="410"/>
      <c r="PTM38" s="410"/>
      <c r="PTN38" s="410"/>
      <c r="PTO38" s="410"/>
      <c r="PTP38" s="410"/>
      <c r="PTQ38" s="410"/>
      <c r="PTR38" s="410"/>
      <c r="PTS38" s="410"/>
      <c r="PTT38" s="410"/>
      <c r="PTU38" s="410"/>
      <c r="PTV38" s="410"/>
      <c r="PTW38" s="410"/>
      <c r="PTX38" s="410"/>
      <c r="PTY38" s="410"/>
      <c r="PTZ38" s="410"/>
      <c r="PUA38" s="410"/>
      <c r="PUB38" s="410"/>
      <c r="PUC38" s="410"/>
      <c r="PUD38" s="410"/>
      <c r="PUE38" s="410"/>
      <c r="PUF38" s="410"/>
      <c r="PUG38" s="410"/>
      <c r="PUH38" s="410"/>
      <c r="PUI38" s="410"/>
      <c r="PUJ38" s="410"/>
      <c r="PUK38" s="410"/>
      <c r="PUL38" s="410"/>
      <c r="PUM38" s="410"/>
      <c r="PUN38" s="410"/>
      <c r="PUO38" s="410"/>
      <c r="PUP38" s="410"/>
      <c r="PUQ38" s="410"/>
      <c r="PUR38" s="410"/>
      <c r="PUS38" s="410"/>
      <c r="PUT38" s="410"/>
      <c r="PUU38" s="410"/>
      <c r="PUV38" s="410"/>
      <c r="PUW38" s="410"/>
      <c r="PUX38" s="410"/>
      <c r="PUY38" s="410"/>
      <c r="PUZ38" s="410"/>
      <c r="PVA38" s="410"/>
      <c r="PVB38" s="410"/>
      <c r="PVC38" s="410"/>
      <c r="PVD38" s="410"/>
      <c r="PVE38" s="410"/>
      <c r="PVF38" s="410"/>
      <c r="PVG38" s="410"/>
      <c r="PVH38" s="410"/>
      <c r="PVI38" s="410"/>
      <c r="PVJ38" s="410"/>
      <c r="PVK38" s="410"/>
      <c r="PVL38" s="410"/>
      <c r="PVM38" s="410"/>
      <c r="PVN38" s="410"/>
      <c r="PVO38" s="410"/>
      <c r="PVP38" s="410"/>
      <c r="PVQ38" s="410"/>
      <c r="PVR38" s="410"/>
      <c r="PVS38" s="410"/>
      <c r="PVT38" s="410"/>
      <c r="PVU38" s="410"/>
      <c r="PVV38" s="410"/>
      <c r="PVW38" s="410"/>
      <c r="PVX38" s="410"/>
      <c r="PVY38" s="410"/>
      <c r="PVZ38" s="410"/>
      <c r="PWA38" s="410"/>
      <c r="PWB38" s="410"/>
      <c r="PWC38" s="410"/>
      <c r="PWD38" s="410"/>
      <c r="PWE38" s="410"/>
      <c r="PWF38" s="410"/>
      <c r="PWG38" s="410"/>
      <c r="PWH38" s="410"/>
      <c r="PWI38" s="410"/>
      <c r="PWJ38" s="410"/>
      <c r="PWK38" s="410"/>
      <c r="PWL38" s="410"/>
      <c r="PWM38" s="410"/>
      <c r="PWN38" s="410"/>
      <c r="PWO38" s="410"/>
      <c r="PWP38" s="410"/>
      <c r="PWQ38" s="410"/>
      <c r="PWR38" s="410"/>
      <c r="PWS38" s="410"/>
      <c r="PWT38" s="410"/>
      <c r="PWU38" s="410"/>
      <c r="PWV38" s="410"/>
      <c r="PWW38" s="410"/>
      <c r="PWX38" s="410"/>
      <c r="PWY38" s="410"/>
      <c r="PWZ38" s="410"/>
      <c r="PXA38" s="410"/>
      <c r="PXB38" s="410"/>
      <c r="PXC38" s="410"/>
      <c r="PXD38" s="410"/>
      <c r="PXE38" s="410"/>
      <c r="PXF38" s="410"/>
      <c r="PXG38" s="410"/>
      <c r="PXH38" s="410"/>
      <c r="PXI38" s="410"/>
      <c r="PXJ38" s="410"/>
      <c r="PXK38" s="410"/>
      <c r="PXL38" s="410"/>
      <c r="PXM38" s="410"/>
      <c r="PXN38" s="410"/>
      <c r="PXO38" s="410"/>
      <c r="PXP38" s="410"/>
      <c r="PXQ38" s="410"/>
      <c r="PXR38" s="410"/>
      <c r="PXS38" s="410"/>
      <c r="PXT38" s="410"/>
      <c r="PXU38" s="410"/>
      <c r="PXV38" s="410"/>
      <c r="PXW38" s="410"/>
      <c r="PXX38" s="410"/>
      <c r="PXY38" s="410"/>
      <c r="PXZ38" s="410"/>
      <c r="PYA38" s="410"/>
      <c r="PYB38" s="410"/>
      <c r="PYC38" s="410"/>
      <c r="PYD38" s="410"/>
      <c r="PYE38" s="410"/>
      <c r="PYF38" s="410"/>
      <c r="PYG38" s="410"/>
      <c r="PYH38" s="410"/>
      <c r="PYI38" s="410"/>
      <c r="PYJ38" s="410"/>
      <c r="PYK38" s="410"/>
      <c r="PYL38" s="410"/>
      <c r="PYM38" s="410"/>
      <c r="PYN38" s="410"/>
      <c r="PYO38" s="410"/>
      <c r="PYP38" s="410"/>
      <c r="PYQ38" s="410"/>
      <c r="PYR38" s="410"/>
      <c r="PYS38" s="410"/>
      <c r="PYT38" s="410"/>
      <c r="PYU38" s="410"/>
      <c r="PYV38" s="410"/>
      <c r="PYW38" s="410"/>
      <c r="PYX38" s="410"/>
      <c r="PYY38" s="410"/>
      <c r="PYZ38" s="410"/>
      <c r="PZA38" s="410"/>
      <c r="PZB38" s="410"/>
      <c r="PZC38" s="410"/>
      <c r="PZD38" s="410"/>
      <c r="PZE38" s="410"/>
      <c r="PZF38" s="410"/>
      <c r="PZG38" s="410"/>
      <c r="PZH38" s="410"/>
      <c r="PZI38" s="410"/>
      <c r="PZJ38" s="410"/>
      <c r="PZK38" s="410"/>
      <c r="PZL38" s="410"/>
      <c r="PZM38" s="410"/>
      <c r="PZN38" s="410"/>
      <c r="PZO38" s="410"/>
      <c r="PZP38" s="410"/>
      <c r="PZQ38" s="410"/>
      <c r="PZR38" s="410"/>
      <c r="PZS38" s="410"/>
      <c r="PZT38" s="410"/>
      <c r="PZU38" s="410"/>
      <c r="PZV38" s="410"/>
      <c r="PZW38" s="410"/>
      <c r="PZX38" s="410"/>
      <c r="PZY38" s="410"/>
      <c r="PZZ38" s="410"/>
      <c r="QAA38" s="410"/>
      <c r="QAB38" s="410"/>
      <c r="QAC38" s="410"/>
      <c r="QAD38" s="410"/>
      <c r="QAE38" s="410"/>
      <c r="QAF38" s="410"/>
      <c r="QAG38" s="410"/>
      <c r="QAH38" s="410"/>
      <c r="QAI38" s="410"/>
      <c r="QAJ38" s="410"/>
      <c r="QAK38" s="410"/>
      <c r="QAL38" s="410"/>
      <c r="QAM38" s="410"/>
      <c r="QAN38" s="410"/>
      <c r="QAO38" s="410"/>
      <c r="QAP38" s="410"/>
      <c r="QAQ38" s="410"/>
      <c r="QAR38" s="410"/>
      <c r="QAS38" s="410"/>
      <c r="QAT38" s="410"/>
      <c r="QAU38" s="410"/>
      <c r="QAV38" s="410"/>
      <c r="QAW38" s="410"/>
      <c r="QAX38" s="410"/>
      <c r="QAY38" s="410"/>
      <c r="QAZ38" s="410"/>
      <c r="QBA38" s="410"/>
      <c r="QBB38" s="410"/>
      <c r="QBC38" s="410"/>
      <c r="QBD38" s="410"/>
      <c r="QBE38" s="410"/>
      <c r="QBF38" s="410"/>
      <c r="QBG38" s="410"/>
      <c r="QBH38" s="410"/>
      <c r="QBI38" s="410"/>
      <c r="QBJ38" s="410"/>
      <c r="QBK38" s="410"/>
      <c r="QBL38" s="410"/>
      <c r="QBM38" s="410"/>
      <c r="QBN38" s="410"/>
      <c r="QBO38" s="410"/>
      <c r="QBP38" s="410"/>
      <c r="QBQ38" s="410"/>
      <c r="QBR38" s="410"/>
      <c r="QBS38" s="410"/>
      <c r="QBT38" s="410"/>
      <c r="QBU38" s="410"/>
      <c r="QBV38" s="410"/>
      <c r="QBW38" s="410"/>
      <c r="QBX38" s="410"/>
      <c r="QBY38" s="410"/>
      <c r="QBZ38" s="410"/>
      <c r="QCA38" s="410"/>
      <c r="QCB38" s="410"/>
      <c r="QCC38" s="410"/>
      <c r="QCD38" s="410"/>
      <c r="QCE38" s="410"/>
      <c r="QCF38" s="410"/>
      <c r="QCG38" s="410"/>
      <c r="QCH38" s="410"/>
      <c r="QCI38" s="410"/>
      <c r="QCJ38" s="410"/>
      <c r="QCK38" s="410"/>
      <c r="QCL38" s="410"/>
      <c r="QCM38" s="410"/>
      <c r="QCN38" s="410"/>
      <c r="QCO38" s="410"/>
      <c r="QCP38" s="410"/>
      <c r="QCQ38" s="410"/>
      <c r="QCR38" s="410"/>
      <c r="QCS38" s="410"/>
      <c r="QCT38" s="410"/>
      <c r="QCU38" s="410"/>
      <c r="QCV38" s="410"/>
      <c r="QCW38" s="410"/>
      <c r="QCX38" s="410"/>
      <c r="QCY38" s="410"/>
      <c r="QCZ38" s="410"/>
      <c r="QDA38" s="410"/>
      <c r="QDB38" s="410"/>
      <c r="QDC38" s="410"/>
      <c r="QDD38" s="410"/>
      <c r="QDE38" s="410"/>
      <c r="QDF38" s="410"/>
      <c r="QDG38" s="410"/>
      <c r="QDH38" s="410"/>
      <c r="QDI38" s="410"/>
      <c r="QDJ38" s="410"/>
      <c r="QDK38" s="410"/>
      <c r="QDL38" s="410"/>
      <c r="QDM38" s="410"/>
      <c r="QDN38" s="410"/>
      <c r="QDO38" s="410"/>
      <c r="QDP38" s="410"/>
      <c r="QDQ38" s="410"/>
      <c r="QDR38" s="410"/>
      <c r="QDS38" s="410"/>
      <c r="QDT38" s="410"/>
      <c r="QDU38" s="410"/>
      <c r="QDV38" s="410"/>
      <c r="QDW38" s="410"/>
      <c r="QDX38" s="410"/>
      <c r="QDY38" s="410"/>
      <c r="QDZ38" s="410"/>
      <c r="QEA38" s="410"/>
      <c r="QEB38" s="410"/>
      <c r="QEC38" s="410"/>
      <c r="QED38" s="410"/>
      <c r="QEE38" s="410"/>
      <c r="QEF38" s="410"/>
      <c r="QEG38" s="410"/>
      <c r="QEH38" s="410"/>
      <c r="QEI38" s="410"/>
      <c r="QEJ38" s="410"/>
      <c r="QEK38" s="410"/>
      <c r="QEL38" s="410"/>
      <c r="QEM38" s="410"/>
      <c r="QEN38" s="410"/>
      <c r="QEO38" s="410"/>
      <c r="QEP38" s="410"/>
      <c r="QEQ38" s="410"/>
      <c r="QER38" s="410"/>
      <c r="QES38" s="410"/>
      <c r="QET38" s="410"/>
      <c r="QEU38" s="410"/>
      <c r="QEV38" s="410"/>
      <c r="QEW38" s="410"/>
      <c r="QEX38" s="410"/>
      <c r="QEY38" s="410"/>
      <c r="QEZ38" s="410"/>
      <c r="QFA38" s="410"/>
      <c r="QFB38" s="410"/>
      <c r="QFC38" s="410"/>
      <c r="QFD38" s="410"/>
      <c r="QFE38" s="410"/>
      <c r="QFF38" s="410"/>
      <c r="QFG38" s="410"/>
      <c r="QFH38" s="410"/>
      <c r="QFI38" s="410"/>
      <c r="QFJ38" s="410"/>
      <c r="QFK38" s="410"/>
      <c r="QFL38" s="410"/>
      <c r="QFM38" s="410"/>
      <c r="QFN38" s="410"/>
      <c r="QFO38" s="410"/>
      <c r="QFP38" s="410"/>
      <c r="QFQ38" s="410"/>
      <c r="QFR38" s="410"/>
      <c r="QFS38" s="410"/>
      <c r="QFT38" s="410"/>
      <c r="QFU38" s="410"/>
      <c r="QFV38" s="410"/>
      <c r="QFW38" s="410"/>
      <c r="QFX38" s="410"/>
      <c r="QFY38" s="410"/>
      <c r="QFZ38" s="410"/>
      <c r="QGA38" s="410"/>
      <c r="QGB38" s="410"/>
      <c r="QGC38" s="410"/>
      <c r="QGD38" s="410"/>
      <c r="QGE38" s="410"/>
      <c r="QGF38" s="410"/>
      <c r="QGG38" s="410"/>
      <c r="QGH38" s="410"/>
      <c r="QGI38" s="410"/>
      <c r="QGJ38" s="410"/>
      <c r="QGK38" s="410"/>
      <c r="QGL38" s="410"/>
      <c r="QGM38" s="410"/>
      <c r="QGN38" s="410"/>
      <c r="QGO38" s="410"/>
      <c r="QGP38" s="410"/>
      <c r="QGQ38" s="410"/>
      <c r="QGR38" s="410"/>
      <c r="QGS38" s="410"/>
      <c r="QGT38" s="410"/>
      <c r="QGU38" s="410"/>
      <c r="QGV38" s="410"/>
      <c r="QGW38" s="410"/>
      <c r="QGX38" s="410"/>
      <c r="QGY38" s="410"/>
      <c r="QGZ38" s="410"/>
      <c r="QHA38" s="410"/>
      <c r="QHB38" s="410"/>
      <c r="QHC38" s="410"/>
      <c r="QHD38" s="410"/>
      <c r="QHE38" s="410"/>
      <c r="QHF38" s="410"/>
      <c r="QHG38" s="410"/>
      <c r="QHH38" s="410"/>
      <c r="QHI38" s="410"/>
      <c r="QHJ38" s="410"/>
      <c r="QHK38" s="410"/>
      <c r="QHL38" s="410"/>
      <c r="QHM38" s="410"/>
      <c r="QHN38" s="410"/>
      <c r="QHO38" s="410"/>
      <c r="QHP38" s="410"/>
      <c r="QHQ38" s="410"/>
      <c r="QHR38" s="410"/>
      <c r="QHS38" s="410"/>
      <c r="QHT38" s="410"/>
      <c r="QHU38" s="410"/>
      <c r="QHV38" s="410"/>
      <c r="QHW38" s="410"/>
      <c r="QHX38" s="410"/>
      <c r="QHY38" s="410"/>
      <c r="QHZ38" s="410"/>
      <c r="QIA38" s="410"/>
      <c r="QIB38" s="410"/>
      <c r="QIC38" s="410"/>
      <c r="QID38" s="410"/>
      <c r="QIE38" s="410"/>
      <c r="QIF38" s="410"/>
      <c r="QIG38" s="410"/>
      <c r="QIH38" s="410"/>
      <c r="QII38" s="410"/>
      <c r="QIJ38" s="410"/>
      <c r="QIK38" s="410"/>
      <c r="QIL38" s="410"/>
      <c r="QIM38" s="410"/>
      <c r="QIN38" s="410"/>
      <c r="QIO38" s="410"/>
      <c r="QIP38" s="410"/>
      <c r="QIQ38" s="410"/>
      <c r="QIR38" s="410"/>
      <c r="QIS38" s="410"/>
      <c r="QIT38" s="410"/>
      <c r="QIU38" s="410"/>
      <c r="QIV38" s="410"/>
      <c r="QIW38" s="410"/>
      <c r="QIX38" s="410"/>
      <c r="QIY38" s="410"/>
      <c r="QIZ38" s="410"/>
      <c r="QJA38" s="410"/>
      <c r="QJB38" s="410"/>
      <c r="QJC38" s="410"/>
      <c r="QJD38" s="410"/>
      <c r="QJE38" s="410"/>
      <c r="QJF38" s="410"/>
      <c r="QJG38" s="410"/>
      <c r="QJH38" s="410"/>
      <c r="QJI38" s="410"/>
      <c r="QJJ38" s="410"/>
      <c r="QJK38" s="410"/>
      <c r="QJL38" s="410"/>
      <c r="QJM38" s="410"/>
      <c r="QJN38" s="410"/>
      <c r="QJO38" s="410"/>
      <c r="QJP38" s="410"/>
      <c r="QJQ38" s="410"/>
      <c r="QJR38" s="410"/>
      <c r="QJS38" s="410"/>
      <c r="QJT38" s="410"/>
      <c r="QJU38" s="410"/>
      <c r="QJV38" s="410"/>
      <c r="QJW38" s="410"/>
      <c r="QJX38" s="410"/>
      <c r="QJY38" s="410"/>
      <c r="QJZ38" s="410"/>
      <c r="QKA38" s="410"/>
      <c r="QKB38" s="410"/>
      <c r="QKC38" s="410"/>
      <c r="QKD38" s="410"/>
      <c r="QKE38" s="410"/>
      <c r="QKF38" s="410"/>
      <c r="QKG38" s="410"/>
      <c r="QKH38" s="410"/>
      <c r="QKI38" s="410"/>
      <c r="QKJ38" s="410"/>
      <c r="QKK38" s="410"/>
      <c r="QKL38" s="410"/>
      <c r="QKM38" s="410"/>
      <c r="QKN38" s="410"/>
      <c r="QKO38" s="410"/>
      <c r="QKP38" s="410"/>
      <c r="QKQ38" s="410"/>
      <c r="QKR38" s="410"/>
      <c r="QKS38" s="410"/>
      <c r="QKT38" s="410"/>
      <c r="QKU38" s="410"/>
      <c r="QKV38" s="410"/>
      <c r="QKW38" s="410"/>
      <c r="QKX38" s="410"/>
      <c r="QKY38" s="410"/>
      <c r="QKZ38" s="410"/>
      <c r="QLA38" s="410"/>
      <c r="QLB38" s="410"/>
      <c r="QLC38" s="410"/>
      <c r="QLD38" s="410"/>
      <c r="QLE38" s="410"/>
      <c r="QLF38" s="410"/>
      <c r="QLG38" s="410"/>
      <c r="QLH38" s="410"/>
      <c r="QLI38" s="410"/>
      <c r="QLJ38" s="410"/>
      <c r="QLK38" s="410"/>
      <c r="QLL38" s="410"/>
      <c r="QLM38" s="410"/>
      <c r="QLN38" s="410"/>
      <c r="QLO38" s="410"/>
      <c r="QLP38" s="410"/>
      <c r="QLQ38" s="410"/>
      <c r="QLR38" s="410"/>
      <c r="QLS38" s="410"/>
      <c r="QLT38" s="410"/>
      <c r="QLU38" s="410"/>
      <c r="QLV38" s="410"/>
      <c r="QLW38" s="410"/>
      <c r="QLX38" s="410"/>
      <c r="QLY38" s="410"/>
      <c r="QLZ38" s="410"/>
      <c r="QMA38" s="410"/>
      <c r="QMB38" s="410"/>
      <c r="QMC38" s="410"/>
      <c r="QMD38" s="410"/>
      <c r="QME38" s="410"/>
      <c r="QMF38" s="410"/>
      <c r="QMG38" s="410"/>
      <c r="QMH38" s="410"/>
      <c r="QMI38" s="410"/>
      <c r="QMJ38" s="410"/>
      <c r="QMK38" s="410"/>
      <c r="QML38" s="410"/>
      <c r="QMM38" s="410"/>
      <c r="QMN38" s="410"/>
      <c r="QMO38" s="410"/>
      <c r="QMP38" s="410"/>
      <c r="QMQ38" s="410"/>
      <c r="QMR38" s="410"/>
      <c r="QMS38" s="410"/>
      <c r="QMT38" s="410"/>
      <c r="QMU38" s="410"/>
      <c r="QMV38" s="410"/>
      <c r="QMW38" s="410"/>
      <c r="QMX38" s="410"/>
      <c r="QMY38" s="410"/>
      <c r="QMZ38" s="410"/>
      <c r="QNA38" s="410"/>
      <c r="QNB38" s="410"/>
      <c r="QNC38" s="410"/>
      <c r="QND38" s="410"/>
      <c r="QNE38" s="410"/>
      <c r="QNF38" s="410"/>
      <c r="QNG38" s="410"/>
      <c r="QNH38" s="410"/>
      <c r="QNI38" s="410"/>
      <c r="QNJ38" s="410"/>
      <c r="QNK38" s="410"/>
      <c r="QNL38" s="410"/>
      <c r="QNM38" s="410"/>
      <c r="QNN38" s="410"/>
      <c r="QNO38" s="410"/>
      <c r="QNP38" s="410"/>
      <c r="QNQ38" s="410"/>
      <c r="QNR38" s="410"/>
      <c r="QNS38" s="410"/>
      <c r="QNT38" s="410"/>
      <c r="QNU38" s="410"/>
      <c r="QNV38" s="410"/>
      <c r="QNW38" s="410"/>
      <c r="QNX38" s="410"/>
      <c r="QNY38" s="410"/>
      <c r="QNZ38" s="410"/>
      <c r="QOA38" s="410"/>
      <c r="QOB38" s="410"/>
      <c r="QOC38" s="410"/>
      <c r="QOD38" s="410"/>
      <c r="QOE38" s="410"/>
      <c r="QOF38" s="410"/>
      <c r="QOG38" s="410"/>
      <c r="QOH38" s="410"/>
      <c r="QOI38" s="410"/>
      <c r="QOJ38" s="410"/>
      <c r="QOK38" s="410"/>
      <c r="QOL38" s="410"/>
      <c r="QOM38" s="410"/>
      <c r="QON38" s="410"/>
      <c r="QOO38" s="410"/>
      <c r="QOP38" s="410"/>
      <c r="QOQ38" s="410"/>
      <c r="QOR38" s="410"/>
      <c r="QOS38" s="410"/>
      <c r="QOT38" s="410"/>
      <c r="QOU38" s="410"/>
      <c r="QOV38" s="410"/>
      <c r="QOW38" s="410"/>
      <c r="QOX38" s="410"/>
      <c r="QOY38" s="410"/>
      <c r="QOZ38" s="410"/>
      <c r="QPA38" s="410"/>
      <c r="QPB38" s="410"/>
      <c r="QPC38" s="410"/>
      <c r="QPD38" s="410"/>
      <c r="QPE38" s="410"/>
      <c r="QPF38" s="410"/>
      <c r="QPG38" s="410"/>
      <c r="QPH38" s="410"/>
      <c r="QPI38" s="410"/>
      <c r="QPJ38" s="410"/>
      <c r="QPK38" s="410"/>
      <c r="QPL38" s="410"/>
      <c r="QPM38" s="410"/>
      <c r="QPN38" s="410"/>
      <c r="QPO38" s="410"/>
      <c r="QPP38" s="410"/>
      <c r="QPQ38" s="410"/>
      <c r="QPR38" s="410"/>
      <c r="QPS38" s="410"/>
      <c r="QPT38" s="410"/>
      <c r="QPU38" s="410"/>
      <c r="QPV38" s="410"/>
      <c r="QPW38" s="410"/>
      <c r="QPX38" s="410"/>
      <c r="QPY38" s="410"/>
      <c r="QPZ38" s="410"/>
      <c r="QQA38" s="410"/>
      <c r="QQB38" s="410"/>
      <c r="QQC38" s="410"/>
      <c r="QQD38" s="410"/>
      <c r="QQE38" s="410"/>
      <c r="QQF38" s="410"/>
      <c r="QQG38" s="410"/>
      <c r="QQH38" s="410"/>
      <c r="QQI38" s="410"/>
      <c r="QQJ38" s="410"/>
      <c r="QQK38" s="410"/>
      <c r="QQL38" s="410"/>
      <c r="QQM38" s="410"/>
      <c r="QQN38" s="410"/>
      <c r="QQO38" s="410"/>
      <c r="QQP38" s="410"/>
      <c r="QQQ38" s="410"/>
      <c r="QQR38" s="410"/>
      <c r="QQS38" s="410"/>
      <c r="QQT38" s="410"/>
      <c r="QQU38" s="410"/>
      <c r="QQV38" s="410"/>
      <c r="QQW38" s="410"/>
      <c r="QQX38" s="410"/>
      <c r="QQY38" s="410"/>
      <c r="QQZ38" s="410"/>
      <c r="QRA38" s="410"/>
      <c r="QRB38" s="410"/>
      <c r="QRC38" s="410"/>
      <c r="QRD38" s="410"/>
      <c r="QRE38" s="410"/>
      <c r="QRF38" s="410"/>
      <c r="QRG38" s="410"/>
      <c r="QRH38" s="410"/>
      <c r="QRI38" s="410"/>
      <c r="QRJ38" s="410"/>
      <c r="QRK38" s="410"/>
      <c r="QRL38" s="410"/>
      <c r="QRM38" s="410"/>
      <c r="QRN38" s="410"/>
      <c r="QRO38" s="410"/>
      <c r="QRP38" s="410"/>
      <c r="QRQ38" s="410"/>
      <c r="QRR38" s="410"/>
      <c r="QRS38" s="410"/>
      <c r="QRT38" s="410"/>
      <c r="QRU38" s="410"/>
      <c r="QRV38" s="410"/>
      <c r="QRW38" s="410"/>
      <c r="QRX38" s="410"/>
      <c r="QRY38" s="410"/>
      <c r="QRZ38" s="410"/>
      <c r="QSA38" s="410"/>
      <c r="QSB38" s="410"/>
      <c r="QSC38" s="410"/>
      <c r="QSD38" s="410"/>
      <c r="QSE38" s="410"/>
      <c r="QSF38" s="410"/>
      <c r="QSG38" s="410"/>
      <c r="QSH38" s="410"/>
      <c r="QSI38" s="410"/>
      <c r="QSJ38" s="410"/>
      <c r="QSK38" s="410"/>
      <c r="QSL38" s="410"/>
      <c r="QSM38" s="410"/>
      <c r="QSN38" s="410"/>
      <c r="QSO38" s="410"/>
      <c r="QSP38" s="410"/>
      <c r="QSQ38" s="410"/>
      <c r="QSR38" s="410"/>
      <c r="QSS38" s="410"/>
      <c r="QST38" s="410"/>
      <c r="QSU38" s="410"/>
      <c r="QSV38" s="410"/>
      <c r="QSW38" s="410"/>
      <c r="QSX38" s="410"/>
      <c r="QSY38" s="410"/>
      <c r="QSZ38" s="410"/>
      <c r="QTA38" s="410"/>
      <c r="QTB38" s="410"/>
      <c r="QTC38" s="410"/>
      <c r="QTD38" s="410"/>
      <c r="QTE38" s="410"/>
      <c r="QTF38" s="410"/>
      <c r="QTG38" s="410"/>
      <c r="QTH38" s="410"/>
      <c r="QTI38" s="410"/>
      <c r="QTJ38" s="410"/>
      <c r="QTK38" s="410"/>
      <c r="QTL38" s="410"/>
      <c r="QTM38" s="410"/>
      <c r="QTN38" s="410"/>
      <c r="QTO38" s="410"/>
      <c r="QTP38" s="410"/>
      <c r="QTQ38" s="410"/>
      <c r="QTR38" s="410"/>
      <c r="QTS38" s="410"/>
      <c r="QTT38" s="410"/>
      <c r="QTU38" s="410"/>
      <c r="QTV38" s="410"/>
      <c r="QTW38" s="410"/>
      <c r="QTX38" s="410"/>
      <c r="QTY38" s="410"/>
      <c r="QTZ38" s="410"/>
      <c r="QUA38" s="410"/>
      <c r="QUB38" s="410"/>
      <c r="QUC38" s="410"/>
      <c r="QUD38" s="410"/>
      <c r="QUE38" s="410"/>
      <c r="QUF38" s="410"/>
      <c r="QUG38" s="410"/>
      <c r="QUH38" s="410"/>
      <c r="QUI38" s="410"/>
      <c r="QUJ38" s="410"/>
      <c r="QUK38" s="410"/>
      <c r="QUL38" s="410"/>
      <c r="QUM38" s="410"/>
      <c r="QUN38" s="410"/>
      <c r="QUO38" s="410"/>
      <c r="QUP38" s="410"/>
      <c r="QUQ38" s="410"/>
      <c r="QUR38" s="410"/>
      <c r="QUS38" s="410"/>
      <c r="QUT38" s="410"/>
      <c r="QUU38" s="410"/>
      <c r="QUV38" s="410"/>
      <c r="QUW38" s="410"/>
      <c r="QUX38" s="410"/>
      <c r="QUY38" s="410"/>
      <c r="QUZ38" s="410"/>
      <c r="QVA38" s="410"/>
      <c r="QVB38" s="410"/>
      <c r="QVC38" s="410"/>
      <c r="QVD38" s="410"/>
      <c r="QVE38" s="410"/>
      <c r="QVF38" s="410"/>
      <c r="QVG38" s="410"/>
      <c r="QVH38" s="410"/>
      <c r="QVI38" s="410"/>
      <c r="QVJ38" s="410"/>
      <c r="QVK38" s="410"/>
      <c r="QVL38" s="410"/>
      <c r="QVM38" s="410"/>
      <c r="QVN38" s="410"/>
      <c r="QVO38" s="410"/>
      <c r="QVP38" s="410"/>
      <c r="QVQ38" s="410"/>
      <c r="QVR38" s="410"/>
      <c r="QVS38" s="410"/>
      <c r="QVT38" s="410"/>
      <c r="QVU38" s="410"/>
      <c r="QVV38" s="410"/>
      <c r="QVW38" s="410"/>
      <c r="QVX38" s="410"/>
      <c r="QVY38" s="410"/>
      <c r="QVZ38" s="410"/>
      <c r="QWA38" s="410"/>
      <c r="QWB38" s="410"/>
      <c r="QWC38" s="410"/>
      <c r="QWD38" s="410"/>
      <c r="QWE38" s="410"/>
      <c r="QWF38" s="410"/>
      <c r="QWG38" s="410"/>
      <c r="QWH38" s="410"/>
      <c r="QWI38" s="410"/>
      <c r="QWJ38" s="410"/>
      <c r="QWK38" s="410"/>
      <c r="QWL38" s="410"/>
      <c r="QWM38" s="410"/>
      <c r="QWN38" s="410"/>
      <c r="QWO38" s="410"/>
      <c r="QWP38" s="410"/>
      <c r="QWQ38" s="410"/>
      <c r="QWR38" s="410"/>
      <c r="QWS38" s="410"/>
      <c r="QWT38" s="410"/>
      <c r="QWU38" s="410"/>
      <c r="QWV38" s="410"/>
      <c r="QWW38" s="410"/>
      <c r="QWX38" s="410"/>
      <c r="QWY38" s="410"/>
      <c r="QWZ38" s="410"/>
      <c r="QXA38" s="410"/>
      <c r="QXB38" s="410"/>
      <c r="QXC38" s="410"/>
      <c r="QXD38" s="410"/>
      <c r="QXE38" s="410"/>
      <c r="QXF38" s="410"/>
      <c r="QXG38" s="410"/>
      <c r="QXH38" s="410"/>
      <c r="QXI38" s="410"/>
      <c r="QXJ38" s="410"/>
      <c r="QXK38" s="410"/>
      <c r="QXL38" s="410"/>
      <c r="QXM38" s="410"/>
      <c r="QXN38" s="410"/>
      <c r="QXO38" s="410"/>
      <c r="QXP38" s="410"/>
      <c r="QXQ38" s="410"/>
      <c r="QXR38" s="410"/>
      <c r="QXS38" s="410"/>
      <c r="QXT38" s="410"/>
      <c r="QXU38" s="410"/>
      <c r="QXV38" s="410"/>
      <c r="QXW38" s="410"/>
      <c r="QXX38" s="410"/>
      <c r="QXY38" s="410"/>
      <c r="QXZ38" s="410"/>
      <c r="QYA38" s="410"/>
      <c r="QYB38" s="410"/>
      <c r="QYC38" s="410"/>
      <c r="QYD38" s="410"/>
      <c r="QYE38" s="410"/>
      <c r="QYF38" s="410"/>
      <c r="QYG38" s="410"/>
      <c r="QYH38" s="410"/>
      <c r="QYI38" s="410"/>
      <c r="QYJ38" s="410"/>
      <c r="QYK38" s="410"/>
      <c r="QYL38" s="410"/>
      <c r="QYM38" s="410"/>
      <c r="QYN38" s="410"/>
      <c r="QYO38" s="410"/>
      <c r="QYP38" s="410"/>
      <c r="QYQ38" s="410"/>
      <c r="QYR38" s="410"/>
      <c r="QYS38" s="410"/>
      <c r="QYT38" s="410"/>
      <c r="QYU38" s="410"/>
      <c r="QYV38" s="410"/>
      <c r="QYW38" s="410"/>
      <c r="QYX38" s="410"/>
      <c r="QYY38" s="410"/>
      <c r="QYZ38" s="410"/>
      <c r="QZA38" s="410"/>
      <c r="QZB38" s="410"/>
      <c r="QZC38" s="410"/>
      <c r="QZD38" s="410"/>
      <c r="QZE38" s="410"/>
      <c r="QZF38" s="410"/>
      <c r="QZG38" s="410"/>
      <c r="QZH38" s="410"/>
      <c r="QZI38" s="410"/>
      <c r="QZJ38" s="410"/>
      <c r="QZK38" s="410"/>
      <c r="QZL38" s="410"/>
      <c r="QZM38" s="410"/>
      <c r="QZN38" s="410"/>
      <c r="QZO38" s="410"/>
      <c r="QZP38" s="410"/>
      <c r="QZQ38" s="410"/>
      <c r="QZR38" s="410"/>
      <c r="QZS38" s="410"/>
      <c r="QZT38" s="410"/>
      <c r="QZU38" s="410"/>
      <c r="QZV38" s="410"/>
      <c r="QZW38" s="410"/>
      <c r="QZX38" s="410"/>
      <c r="QZY38" s="410"/>
      <c r="QZZ38" s="410"/>
      <c r="RAA38" s="410"/>
      <c r="RAB38" s="410"/>
      <c r="RAC38" s="410"/>
      <c r="RAD38" s="410"/>
      <c r="RAE38" s="410"/>
      <c r="RAF38" s="410"/>
      <c r="RAG38" s="410"/>
      <c r="RAH38" s="410"/>
      <c r="RAI38" s="410"/>
      <c r="RAJ38" s="410"/>
      <c r="RAK38" s="410"/>
      <c r="RAL38" s="410"/>
      <c r="RAM38" s="410"/>
      <c r="RAN38" s="410"/>
      <c r="RAO38" s="410"/>
      <c r="RAP38" s="410"/>
      <c r="RAQ38" s="410"/>
      <c r="RAR38" s="410"/>
      <c r="RAS38" s="410"/>
      <c r="RAT38" s="410"/>
      <c r="RAU38" s="410"/>
      <c r="RAV38" s="410"/>
      <c r="RAW38" s="410"/>
      <c r="RAX38" s="410"/>
      <c r="RAY38" s="410"/>
      <c r="RAZ38" s="410"/>
      <c r="RBA38" s="410"/>
      <c r="RBB38" s="410"/>
      <c r="RBC38" s="410"/>
      <c r="RBD38" s="410"/>
      <c r="RBE38" s="410"/>
      <c r="RBF38" s="410"/>
      <c r="RBG38" s="410"/>
      <c r="RBH38" s="410"/>
      <c r="RBI38" s="410"/>
      <c r="RBJ38" s="410"/>
      <c r="RBK38" s="410"/>
      <c r="RBL38" s="410"/>
      <c r="RBM38" s="410"/>
      <c r="RBN38" s="410"/>
      <c r="RBO38" s="410"/>
      <c r="RBP38" s="410"/>
      <c r="RBQ38" s="410"/>
      <c r="RBR38" s="410"/>
      <c r="RBS38" s="410"/>
      <c r="RBT38" s="410"/>
      <c r="RBU38" s="410"/>
      <c r="RBV38" s="410"/>
      <c r="RBW38" s="410"/>
      <c r="RBX38" s="410"/>
      <c r="RBY38" s="410"/>
      <c r="RBZ38" s="410"/>
      <c r="RCA38" s="410"/>
      <c r="RCB38" s="410"/>
      <c r="RCC38" s="410"/>
      <c r="RCD38" s="410"/>
      <c r="RCE38" s="410"/>
      <c r="RCF38" s="410"/>
      <c r="RCG38" s="410"/>
      <c r="RCH38" s="410"/>
      <c r="RCI38" s="410"/>
      <c r="RCJ38" s="410"/>
      <c r="RCK38" s="410"/>
      <c r="RCL38" s="410"/>
      <c r="RCM38" s="410"/>
      <c r="RCN38" s="410"/>
      <c r="RCO38" s="410"/>
      <c r="RCP38" s="410"/>
      <c r="RCQ38" s="410"/>
      <c r="RCR38" s="410"/>
      <c r="RCS38" s="410"/>
      <c r="RCT38" s="410"/>
      <c r="RCU38" s="410"/>
      <c r="RCV38" s="410"/>
      <c r="RCW38" s="410"/>
      <c r="RCX38" s="410"/>
      <c r="RCY38" s="410"/>
      <c r="RCZ38" s="410"/>
      <c r="RDA38" s="410"/>
      <c r="RDB38" s="410"/>
      <c r="RDC38" s="410"/>
      <c r="RDD38" s="410"/>
      <c r="RDE38" s="410"/>
      <c r="RDF38" s="410"/>
      <c r="RDG38" s="410"/>
      <c r="RDH38" s="410"/>
      <c r="RDI38" s="410"/>
      <c r="RDJ38" s="410"/>
      <c r="RDK38" s="410"/>
      <c r="RDL38" s="410"/>
      <c r="RDM38" s="410"/>
      <c r="RDN38" s="410"/>
      <c r="RDO38" s="410"/>
      <c r="RDP38" s="410"/>
      <c r="RDQ38" s="410"/>
      <c r="RDR38" s="410"/>
      <c r="RDS38" s="410"/>
      <c r="RDT38" s="410"/>
      <c r="RDU38" s="410"/>
      <c r="RDV38" s="410"/>
      <c r="RDW38" s="410"/>
      <c r="RDX38" s="410"/>
      <c r="RDY38" s="410"/>
      <c r="RDZ38" s="410"/>
      <c r="REA38" s="410"/>
      <c r="REB38" s="410"/>
      <c r="REC38" s="410"/>
      <c r="RED38" s="410"/>
      <c r="REE38" s="410"/>
      <c r="REF38" s="410"/>
      <c r="REG38" s="410"/>
      <c r="REH38" s="410"/>
      <c r="REI38" s="410"/>
      <c r="REJ38" s="410"/>
      <c r="REK38" s="410"/>
      <c r="REL38" s="410"/>
      <c r="REM38" s="410"/>
      <c r="REN38" s="410"/>
      <c r="REO38" s="410"/>
      <c r="REP38" s="410"/>
      <c r="REQ38" s="410"/>
      <c r="RER38" s="410"/>
      <c r="RES38" s="410"/>
      <c r="RET38" s="410"/>
      <c r="REU38" s="410"/>
      <c r="REV38" s="410"/>
      <c r="REW38" s="410"/>
      <c r="REX38" s="410"/>
      <c r="REY38" s="410"/>
      <c r="REZ38" s="410"/>
      <c r="RFA38" s="410"/>
      <c r="RFB38" s="410"/>
      <c r="RFC38" s="410"/>
      <c r="RFD38" s="410"/>
      <c r="RFE38" s="410"/>
      <c r="RFF38" s="410"/>
      <c r="RFG38" s="410"/>
      <c r="RFH38" s="410"/>
      <c r="RFI38" s="410"/>
      <c r="RFJ38" s="410"/>
      <c r="RFK38" s="410"/>
      <c r="RFL38" s="410"/>
      <c r="RFM38" s="410"/>
      <c r="RFN38" s="410"/>
      <c r="RFO38" s="410"/>
      <c r="RFP38" s="410"/>
      <c r="RFQ38" s="410"/>
      <c r="RFR38" s="410"/>
      <c r="RFS38" s="410"/>
      <c r="RFT38" s="410"/>
      <c r="RFU38" s="410"/>
      <c r="RFV38" s="410"/>
      <c r="RFW38" s="410"/>
      <c r="RFX38" s="410"/>
      <c r="RFY38" s="410"/>
      <c r="RFZ38" s="410"/>
      <c r="RGA38" s="410"/>
      <c r="RGB38" s="410"/>
      <c r="RGC38" s="410"/>
      <c r="RGD38" s="410"/>
      <c r="RGE38" s="410"/>
      <c r="RGF38" s="410"/>
      <c r="RGG38" s="410"/>
      <c r="RGH38" s="410"/>
      <c r="RGI38" s="410"/>
      <c r="RGJ38" s="410"/>
      <c r="RGK38" s="410"/>
      <c r="RGL38" s="410"/>
      <c r="RGM38" s="410"/>
      <c r="RGN38" s="410"/>
      <c r="RGO38" s="410"/>
      <c r="RGP38" s="410"/>
      <c r="RGQ38" s="410"/>
      <c r="RGR38" s="410"/>
      <c r="RGS38" s="410"/>
      <c r="RGT38" s="410"/>
      <c r="RGU38" s="410"/>
      <c r="RGV38" s="410"/>
      <c r="RGW38" s="410"/>
      <c r="RGX38" s="410"/>
      <c r="RGY38" s="410"/>
      <c r="RGZ38" s="410"/>
      <c r="RHA38" s="410"/>
      <c r="RHB38" s="410"/>
      <c r="RHC38" s="410"/>
      <c r="RHD38" s="410"/>
      <c r="RHE38" s="410"/>
      <c r="RHF38" s="410"/>
      <c r="RHG38" s="410"/>
      <c r="RHH38" s="410"/>
      <c r="RHI38" s="410"/>
      <c r="RHJ38" s="410"/>
      <c r="RHK38" s="410"/>
      <c r="RHL38" s="410"/>
      <c r="RHM38" s="410"/>
      <c r="RHN38" s="410"/>
      <c r="RHO38" s="410"/>
      <c r="RHP38" s="410"/>
      <c r="RHQ38" s="410"/>
      <c r="RHR38" s="410"/>
      <c r="RHS38" s="410"/>
      <c r="RHT38" s="410"/>
      <c r="RHU38" s="410"/>
      <c r="RHV38" s="410"/>
      <c r="RHW38" s="410"/>
      <c r="RHX38" s="410"/>
      <c r="RHY38" s="410"/>
      <c r="RHZ38" s="410"/>
      <c r="RIA38" s="410"/>
      <c r="RIB38" s="410"/>
      <c r="RIC38" s="410"/>
      <c r="RID38" s="410"/>
      <c r="RIE38" s="410"/>
      <c r="RIF38" s="410"/>
      <c r="RIG38" s="410"/>
      <c r="RIH38" s="410"/>
      <c r="RII38" s="410"/>
      <c r="RIJ38" s="410"/>
      <c r="RIK38" s="410"/>
      <c r="RIL38" s="410"/>
      <c r="RIM38" s="410"/>
      <c r="RIN38" s="410"/>
      <c r="RIO38" s="410"/>
      <c r="RIP38" s="410"/>
      <c r="RIQ38" s="410"/>
      <c r="RIR38" s="410"/>
      <c r="RIS38" s="410"/>
      <c r="RIT38" s="410"/>
      <c r="RIU38" s="410"/>
      <c r="RIV38" s="410"/>
      <c r="RIW38" s="410"/>
      <c r="RIX38" s="410"/>
      <c r="RIY38" s="410"/>
      <c r="RIZ38" s="410"/>
      <c r="RJA38" s="410"/>
      <c r="RJB38" s="410"/>
      <c r="RJC38" s="410"/>
      <c r="RJD38" s="410"/>
      <c r="RJE38" s="410"/>
      <c r="RJF38" s="410"/>
      <c r="RJG38" s="410"/>
      <c r="RJH38" s="410"/>
      <c r="RJI38" s="410"/>
      <c r="RJJ38" s="410"/>
      <c r="RJK38" s="410"/>
      <c r="RJL38" s="410"/>
      <c r="RJM38" s="410"/>
      <c r="RJN38" s="410"/>
      <c r="RJO38" s="410"/>
      <c r="RJP38" s="410"/>
      <c r="RJQ38" s="410"/>
      <c r="RJR38" s="410"/>
      <c r="RJS38" s="410"/>
      <c r="RJT38" s="410"/>
      <c r="RJU38" s="410"/>
      <c r="RJV38" s="410"/>
      <c r="RJW38" s="410"/>
      <c r="RJX38" s="410"/>
      <c r="RJY38" s="410"/>
      <c r="RJZ38" s="410"/>
      <c r="RKA38" s="410"/>
      <c r="RKB38" s="410"/>
      <c r="RKC38" s="410"/>
      <c r="RKD38" s="410"/>
      <c r="RKE38" s="410"/>
      <c r="RKF38" s="410"/>
      <c r="RKG38" s="410"/>
      <c r="RKH38" s="410"/>
      <c r="RKI38" s="410"/>
      <c r="RKJ38" s="410"/>
      <c r="RKK38" s="410"/>
      <c r="RKL38" s="410"/>
      <c r="RKM38" s="410"/>
      <c r="RKN38" s="410"/>
      <c r="RKO38" s="410"/>
      <c r="RKP38" s="410"/>
      <c r="RKQ38" s="410"/>
      <c r="RKR38" s="410"/>
      <c r="RKS38" s="410"/>
      <c r="RKT38" s="410"/>
      <c r="RKU38" s="410"/>
      <c r="RKV38" s="410"/>
      <c r="RKW38" s="410"/>
      <c r="RKX38" s="410"/>
      <c r="RKY38" s="410"/>
      <c r="RKZ38" s="410"/>
      <c r="RLA38" s="410"/>
      <c r="RLB38" s="410"/>
      <c r="RLC38" s="410"/>
      <c r="RLD38" s="410"/>
      <c r="RLE38" s="410"/>
      <c r="RLF38" s="410"/>
      <c r="RLG38" s="410"/>
      <c r="RLH38" s="410"/>
      <c r="RLI38" s="410"/>
      <c r="RLJ38" s="410"/>
      <c r="RLK38" s="410"/>
      <c r="RLL38" s="410"/>
      <c r="RLM38" s="410"/>
      <c r="RLN38" s="410"/>
      <c r="RLO38" s="410"/>
      <c r="RLP38" s="410"/>
      <c r="RLQ38" s="410"/>
      <c r="RLR38" s="410"/>
      <c r="RLS38" s="410"/>
      <c r="RLT38" s="410"/>
      <c r="RLU38" s="410"/>
      <c r="RLV38" s="410"/>
      <c r="RLW38" s="410"/>
      <c r="RLX38" s="410"/>
      <c r="RLY38" s="410"/>
      <c r="RLZ38" s="410"/>
      <c r="RMA38" s="410"/>
      <c r="RMB38" s="410"/>
      <c r="RMC38" s="410"/>
      <c r="RMD38" s="410"/>
      <c r="RME38" s="410"/>
      <c r="RMF38" s="410"/>
      <c r="RMG38" s="410"/>
      <c r="RMH38" s="410"/>
      <c r="RMI38" s="410"/>
      <c r="RMJ38" s="410"/>
      <c r="RMK38" s="410"/>
      <c r="RML38" s="410"/>
      <c r="RMM38" s="410"/>
      <c r="RMN38" s="410"/>
      <c r="RMO38" s="410"/>
      <c r="RMP38" s="410"/>
      <c r="RMQ38" s="410"/>
      <c r="RMR38" s="410"/>
      <c r="RMS38" s="410"/>
      <c r="RMT38" s="410"/>
      <c r="RMU38" s="410"/>
      <c r="RMV38" s="410"/>
      <c r="RMW38" s="410"/>
      <c r="RMX38" s="410"/>
      <c r="RMY38" s="410"/>
      <c r="RMZ38" s="410"/>
      <c r="RNA38" s="410"/>
      <c r="RNB38" s="410"/>
      <c r="RNC38" s="410"/>
      <c r="RND38" s="410"/>
      <c r="RNE38" s="410"/>
      <c r="RNF38" s="410"/>
      <c r="RNG38" s="410"/>
      <c r="RNH38" s="410"/>
      <c r="RNI38" s="410"/>
      <c r="RNJ38" s="410"/>
      <c r="RNK38" s="410"/>
      <c r="RNL38" s="410"/>
      <c r="RNM38" s="410"/>
      <c r="RNN38" s="410"/>
      <c r="RNO38" s="410"/>
      <c r="RNP38" s="410"/>
      <c r="RNQ38" s="410"/>
      <c r="RNR38" s="410"/>
      <c r="RNS38" s="410"/>
      <c r="RNT38" s="410"/>
      <c r="RNU38" s="410"/>
      <c r="RNV38" s="410"/>
      <c r="RNW38" s="410"/>
      <c r="RNX38" s="410"/>
      <c r="RNY38" s="410"/>
      <c r="RNZ38" s="410"/>
      <c r="ROA38" s="410"/>
      <c r="ROB38" s="410"/>
      <c r="ROC38" s="410"/>
      <c r="ROD38" s="410"/>
      <c r="ROE38" s="410"/>
      <c r="ROF38" s="410"/>
      <c r="ROG38" s="410"/>
      <c r="ROH38" s="410"/>
      <c r="ROI38" s="410"/>
      <c r="ROJ38" s="410"/>
      <c r="ROK38" s="410"/>
      <c r="ROL38" s="410"/>
      <c r="ROM38" s="410"/>
      <c r="RON38" s="410"/>
      <c r="ROO38" s="410"/>
      <c r="ROP38" s="410"/>
      <c r="ROQ38" s="410"/>
      <c r="ROR38" s="410"/>
      <c r="ROS38" s="410"/>
      <c r="ROT38" s="410"/>
      <c r="ROU38" s="410"/>
      <c r="ROV38" s="410"/>
      <c r="ROW38" s="410"/>
      <c r="ROX38" s="410"/>
      <c r="ROY38" s="410"/>
      <c r="ROZ38" s="410"/>
      <c r="RPA38" s="410"/>
      <c r="RPB38" s="410"/>
      <c r="RPC38" s="410"/>
      <c r="RPD38" s="410"/>
      <c r="RPE38" s="410"/>
      <c r="RPF38" s="410"/>
      <c r="RPG38" s="410"/>
      <c r="RPH38" s="410"/>
      <c r="RPI38" s="410"/>
      <c r="RPJ38" s="410"/>
      <c r="RPK38" s="410"/>
      <c r="RPL38" s="410"/>
      <c r="RPM38" s="410"/>
      <c r="RPN38" s="410"/>
      <c r="RPO38" s="410"/>
      <c r="RPP38" s="410"/>
      <c r="RPQ38" s="410"/>
      <c r="RPR38" s="410"/>
      <c r="RPS38" s="410"/>
      <c r="RPT38" s="410"/>
      <c r="RPU38" s="410"/>
      <c r="RPV38" s="410"/>
      <c r="RPW38" s="410"/>
      <c r="RPX38" s="410"/>
      <c r="RPY38" s="410"/>
      <c r="RPZ38" s="410"/>
      <c r="RQA38" s="410"/>
      <c r="RQB38" s="410"/>
      <c r="RQC38" s="410"/>
      <c r="RQD38" s="410"/>
      <c r="RQE38" s="410"/>
      <c r="RQF38" s="410"/>
      <c r="RQG38" s="410"/>
      <c r="RQH38" s="410"/>
      <c r="RQI38" s="410"/>
      <c r="RQJ38" s="410"/>
      <c r="RQK38" s="410"/>
      <c r="RQL38" s="410"/>
      <c r="RQM38" s="410"/>
      <c r="RQN38" s="410"/>
      <c r="RQO38" s="410"/>
      <c r="RQP38" s="410"/>
      <c r="RQQ38" s="410"/>
      <c r="RQR38" s="410"/>
      <c r="RQS38" s="410"/>
      <c r="RQT38" s="410"/>
      <c r="RQU38" s="410"/>
      <c r="RQV38" s="410"/>
      <c r="RQW38" s="410"/>
      <c r="RQX38" s="410"/>
      <c r="RQY38" s="410"/>
      <c r="RQZ38" s="410"/>
      <c r="RRA38" s="410"/>
      <c r="RRB38" s="410"/>
      <c r="RRC38" s="410"/>
      <c r="RRD38" s="410"/>
      <c r="RRE38" s="410"/>
      <c r="RRF38" s="410"/>
      <c r="RRG38" s="410"/>
      <c r="RRH38" s="410"/>
      <c r="RRI38" s="410"/>
      <c r="RRJ38" s="410"/>
      <c r="RRK38" s="410"/>
      <c r="RRL38" s="410"/>
      <c r="RRM38" s="410"/>
      <c r="RRN38" s="410"/>
      <c r="RRO38" s="410"/>
      <c r="RRP38" s="410"/>
      <c r="RRQ38" s="410"/>
      <c r="RRR38" s="410"/>
      <c r="RRS38" s="410"/>
      <c r="RRT38" s="410"/>
      <c r="RRU38" s="410"/>
      <c r="RRV38" s="410"/>
      <c r="RRW38" s="410"/>
      <c r="RRX38" s="410"/>
      <c r="RRY38" s="410"/>
      <c r="RRZ38" s="410"/>
      <c r="RSA38" s="410"/>
      <c r="RSB38" s="410"/>
      <c r="RSC38" s="410"/>
      <c r="RSD38" s="410"/>
      <c r="RSE38" s="410"/>
      <c r="RSF38" s="410"/>
      <c r="RSG38" s="410"/>
      <c r="RSH38" s="410"/>
      <c r="RSI38" s="410"/>
      <c r="RSJ38" s="410"/>
      <c r="RSK38" s="410"/>
      <c r="RSL38" s="410"/>
      <c r="RSM38" s="410"/>
      <c r="RSN38" s="410"/>
      <c r="RSO38" s="410"/>
      <c r="RSP38" s="410"/>
      <c r="RSQ38" s="410"/>
      <c r="RSR38" s="410"/>
      <c r="RSS38" s="410"/>
      <c r="RST38" s="410"/>
      <c r="RSU38" s="410"/>
      <c r="RSV38" s="410"/>
      <c r="RSW38" s="410"/>
      <c r="RSX38" s="410"/>
      <c r="RSY38" s="410"/>
      <c r="RSZ38" s="410"/>
      <c r="RTA38" s="410"/>
      <c r="RTB38" s="410"/>
      <c r="RTC38" s="410"/>
      <c r="RTD38" s="410"/>
      <c r="RTE38" s="410"/>
      <c r="RTF38" s="410"/>
      <c r="RTG38" s="410"/>
      <c r="RTH38" s="410"/>
      <c r="RTI38" s="410"/>
      <c r="RTJ38" s="410"/>
      <c r="RTK38" s="410"/>
      <c r="RTL38" s="410"/>
      <c r="RTM38" s="410"/>
      <c r="RTN38" s="410"/>
      <c r="RTO38" s="410"/>
      <c r="RTP38" s="410"/>
      <c r="RTQ38" s="410"/>
      <c r="RTR38" s="410"/>
      <c r="RTS38" s="410"/>
      <c r="RTT38" s="410"/>
      <c r="RTU38" s="410"/>
      <c r="RTV38" s="410"/>
      <c r="RTW38" s="410"/>
      <c r="RTX38" s="410"/>
      <c r="RTY38" s="410"/>
      <c r="RTZ38" s="410"/>
      <c r="RUA38" s="410"/>
      <c r="RUB38" s="410"/>
      <c r="RUC38" s="410"/>
      <c r="RUD38" s="410"/>
      <c r="RUE38" s="410"/>
      <c r="RUF38" s="410"/>
      <c r="RUG38" s="410"/>
      <c r="RUH38" s="410"/>
      <c r="RUI38" s="410"/>
      <c r="RUJ38" s="410"/>
      <c r="RUK38" s="410"/>
      <c r="RUL38" s="410"/>
      <c r="RUM38" s="410"/>
      <c r="RUN38" s="410"/>
      <c r="RUO38" s="410"/>
      <c r="RUP38" s="410"/>
      <c r="RUQ38" s="410"/>
      <c r="RUR38" s="410"/>
      <c r="RUS38" s="410"/>
      <c r="RUT38" s="410"/>
      <c r="RUU38" s="410"/>
      <c r="RUV38" s="410"/>
      <c r="RUW38" s="410"/>
      <c r="RUX38" s="410"/>
      <c r="RUY38" s="410"/>
      <c r="RUZ38" s="410"/>
      <c r="RVA38" s="410"/>
      <c r="RVB38" s="410"/>
      <c r="RVC38" s="410"/>
      <c r="RVD38" s="410"/>
      <c r="RVE38" s="410"/>
      <c r="RVF38" s="410"/>
      <c r="RVG38" s="410"/>
      <c r="RVH38" s="410"/>
      <c r="RVI38" s="410"/>
      <c r="RVJ38" s="410"/>
      <c r="RVK38" s="410"/>
      <c r="RVL38" s="410"/>
      <c r="RVM38" s="410"/>
      <c r="RVN38" s="410"/>
      <c r="RVO38" s="410"/>
      <c r="RVP38" s="410"/>
      <c r="RVQ38" s="410"/>
      <c r="RVR38" s="410"/>
      <c r="RVS38" s="410"/>
      <c r="RVT38" s="410"/>
      <c r="RVU38" s="410"/>
      <c r="RVV38" s="410"/>
      <c r="RVW38" s="410"/>
      <c r="RVX38" s="410"/>
      <c r="RVY38" s="410"/>
      <c r="RVZ38" s="410"/>
      <c r="RWA38" s="410"/>
      <c r="RWB38" s="410"/>
      <c r="RWC38" s="410"/>
      <c r="RWD38" s="410"/>
      <c r="RWE38" s="410"/>
      <c r="RWF38" s="410"/>
      <c r="RWG38" s="410"/>
      <c r="RWH38" s="410"/>
      <c r="RWI38" s="410"/>
      <c r="RWJ38" s="410"/>
      <c r="RWK38" s="410"/>
      <c r="RWL38" s="410"/>
      <c r="RWM38" s="410"/>
      <c r="RWN38" s="410"/>
      <c r="RWO38" s="410"/>
      <c r="RWP38" s="410"/>
      <c r="RWQ38" s="410"/>
      <c r="RWR38" s="410"/>
      <c r="RWS38" s="410"/>
      <c r="RWT38" s="410"/>
      <c r="RWU38" s="410"/>
      <c r="RWV38" s="410"/>
      <c r="RWW38" s="410"/>
      <c r="RWX38" s="410"/>
      <c r="RWY38" s="410"/>
      <c r="RWZ38" s="410"/>
      <c r="RXA38" s="410"/>
      <c r="RXB38" s="410"/>
      <c r="RXC38" s="410"/>
      <c r="RXD38" s="410"/>
      <c r="RXE38" s="410"/>
      <c r="RXF38" s="410"/>
      <c r="RXG38" s="410"/>
      <c r="RXH38" s="410"/>
      <c r="RXI38" s="410"/>
      <c r="RXJ38" s="410"/>
      <c r="RXK38" s="410"/>
      <c r="RXL38" s="410"/>
      <c r="RXM38" s="410"/>
      <c r="RXN38" s="410"/>
      <c r="RXO38" s="410"/>
      <c r="RXP38" s="410"/>
      <c r="RXQ38" s="410"/>
      <c r="RXR38" s="410"/>
      <c r="RXS38" s="410"/>
      <c r="RXT38" s="410"/>
      <c r="RXU38" s="410"/>
      <c r="RXV38" s="410"/>
      <c r="RXW38" s="410"/>
      <c r="RXX38" s="410"/>
      <c r="RXY38" s="410"/>
      <c r="RXZ38" s="410"/>
      <c r="RYA38" s="410"/>
      <c r="RYB38" s="410"/>
      <c r="RYC38" s="410"/>
      <c r="RYD38" s="410"/>
      <c r="RYE38" s="410"/>
      <c r="RYF38" s="410"/>
      <c r="RYG38" s="410"/>
      <c r="RYH38" s="410"/>
      <c r="RYI38" s="410"/>
      <c r="RYJ38" s="410"/>
      <c r="RYK38" s="410"/>
      <c r="RYL38" s="410"/>
      <c r="RYM38" s="410"/>
      <c r="RYN38" s="410"/>
      <c r="RYO38" s="410"/>
      <c r="RYP38" s="410"/>
      <c r="RYQ38" s="410"/>
      <c r="RYR38" s="410"/>
      <c r="RYS38" s="410"/>
      <c r="RYT38" s="410"/>
      <c r="RYU38" s="410"/>
      <c r="RYV38" s="410"/>
      <c r="RYW38" s="410"/>
      <c r="RYX38" s="410"/>
      <c r="RYY38" s="410"/>
      <c r="RYZ38" s="410"/>
      <c r="RZA38" s="410"/>
      <c r="RZB38" s="410"/>
      <c r="RZC38" s="410"/>
      <c r="RZD38" s="410"/>
      <c r="RZE38" s="410"/>
      <c r="RZF38" s="410"/>
      <c r="RZG38" s="410"/>
      <c r="RZH38" s="410"/>
      <c r="RZI38" s="410"/>
      <c r="RZJ38" s="410"/>
      <c r="RZK38" s="410"/>
      <c r="RZL38" s="410"/>
      <c r="RZM38" s="410"/>
      <c r="RZN38" s="410"/>
      <c r="RZO38" s="410"/>
      <c r="RZP38" s="410"/>
      <c r="RZQ38" s="410"/>
      <c r="RZR38" s="410"/>
      <c r="RZS38" s="410"/>
      <c r="RZT38" s="410"/>
      <c r="RZU38" s="410"/>
      <c r="RZV38" s="410"/>
      <c r="RZW38" s="410"/>
      <c r="RZX38" s="410"/>
      <c r="RZY38" s="410"/>
      <c r="RZZ38" s="410"/>
      <c r="SAA38" s="410"/>
      <c r="SAB38" s="410"/>
      <c r="SAC38" s="410"/>
      <c r="SAD38" s="410"/>
      <c r="SAE38" s="410"/>
      <c r="SAF38" s="410"/>
      <c r="SAG38" s="410"/>
      <c r="SAH38" s="410"/>
      <c r="SAI38" s="410"/>
      <c r="SAJ38" s="410"/>
      <c r="SAK38" s="410"/>
      <c r="SAL38" s="410"/>
      <c r="SAM38" s="410"/>
      <c r="SAN38" s="410"/>
      <c r="SAO38" s="410"/>
      <c r="SAP38" s="410"/>
      <c r="SAQ38" s="410"/>
      <c r="SAR38" s="410"/>
      <c r="SAS38" s="410"/>
      <c r="SAT38" s="410"/>
      <c r="SAU38" s="410"/>
      <c r="SAV38" s="410"/>
      <c r="SAW38" s="410"/>
      <c r="SAX38" s="410"/>
      <c r="SAY38" s="410"/>
      <c r="SAZ38" s="410"/>
      <c r="SBA38" s="410"/>
      <c r="SBB38" s="410"/>
      <c r="SBC38" s="410"/>
      <c r="SBD38" s="410"/>
      <c r="SBE38" s="410"/>
      <c r="SBF38" s="410"/>
      <c r="SBG38" s="410"/>
      <c r="SBH38" s="410"/>
      <c r="SBI38" s="410"/>
      <c r="SBJ38" s="410"/>
      <c r="SBK38" s="410"/>
      <c r="SBL38" s="410"/>
      <c r="SBM38" s="410"/>
      <c r="SBN38" s="410"/>
      <c r="SBO38" s="410"/>
      <c r="SBP38" s="410"/>
      <c r="SBQ38" s="410"/>
      <c r="SBR38" s="410"/>
      <c r="SBS38" s="410"/>
      <c r="SBT38" s="410"/>
      <c r="SBU38" s="410"/>
      <c r="SBV38" s="410"/>
      <c r="SBW38" s="410"/>
      <c r="SBX38" s="410"/>
      <c r="SBY38" s="410"/>
      <c r="SBZ38" s="410"/>
      <c r="SCA38" s="410"/>
      <c r="SCB38" s="410"/>
      <c r="SCC38" s="410"/>
      <c r="SCD38" s="410"/>
      <c r="SCE38" s="410"/>
      <c r="SCF38" s="410"/>
      <c r="SCG38" s="410"/>
      <c r="SCH38" s="410"/>
      <c r="SCI38" s="410"/>
      <c r="SCJ38" s="410"/>
      <c r="SCK38" s="410"/>
      <c r="SCL38" s="410"/>
      <c r="SCM38" s="410"/>
      <c r="SCN38" s="410"/>
      <c r="SCO38" s="410"/>
      <c r="SCP38" s="410"/>
      <c r="SCQ38" s="410"/>
      <c r="SCR38" s="410"/>
      <c r="SCS38" s="410"/>
      <c r="SCT38" s="410"/>
      <c r="SCU38" s="410"/>
      <c r="SCV38" s="410"/>
      <c r="SCW38" s="410"/>
      <c r="SCX38" s="410"/>
      <c r="SCY38" s="410"/>
      <c r="SCZ38" s="410"/>
      <c r="SDA38" s="410"/>
      <c r="SDB38" s="410"/>
      <c r="SDC38" s="410"/>
      <c r="SDD38" s="410"/>
      <c r="SDE38" s="410"/>
      <c r="SDF38" s="410"/>
      <c r="SDG38" s="410"/>
      <c r="SDH38" s="410"/>
      <c r="SDI38" s="410"/>
      <c r="SDJ38" s="410"/>
      <c r="SDK38" s="410"/>
      <c r="SDL38" s="410"/>
      <c r="SDM38" s="410"/>
      <c r="SDN38" s="410"/>
      <c r="SDO38" s="410"/>
      <c r="SDP38" s="410"/>
      <c r="SDQ38" s="410"/>
      <c r="SDR38" s="410"/>
      <c r="SDS38" s="410"/>
      <c r="SDT38" s="410"/>
      <c r="SDU38" s="410"/>
      <c r="SDV38" s="410"/>
      <c r="SDW38" s="410"/>
      <c r="SDX38" s="410"/>
      <c r="SDY38" s="410"/>
      <c r="SDZ38" s="410"/>
      <c r="SEA38" s="410"/>
      <c r="SEB38" s="410"/>
      <c r="SEC38" s="410"/>
      <c r="SED38" s="410"/>
      <c r="SEE38" s="410"/>
      <c r="SEF38" s="410"/>
      <c r="SEG38" s="410"/>
      <c r="SEH38" s="410"/>
      <c r="SEI38" s="410"/>
      <c r="SEJ38" s="410"/>
      <c r="SEK38" s="410"/>
      <c r="SEL38" s="410"/>
      <c r="SEM38" s="410"/>
      <c r="SEN38" s="410"/>
      <c r="SEO38" s="410"/>
      <c r="SEP38" s="410"/>
      <c r="SEQ38" s="410"/>
      <c r="SER38" s="410"/>
      <c r="SES38" s="410"/>
      <c r="SET38" s="410"/>
      <c r="SEU38" s="410"/>
      <c r="SEV38" s="410"/>
      <c r="SEW38" s="410"/>
      <c r="SEX38" s="410"/>
      <c r="SEY38" s="410"/>
      <c r="SEZ38" s="410"/>
      <c r="SFA38" s="410"/>
      <c r="SFB38" s="410"/>
      <c r="SFC38" s="410"/>
      <c r="SFD38" s="410"/>
      <c r="SFE38" s="410"/>
      <c r="SFF38" s="410"/>
      <c r="SFG38" s="410"/>
      <c r="SFH38" s="410"/>
      <c r="SFI38" s="410"/>
      <c r="SFJ38" s="410"/>
      <c r="SFK38" s="410"/>
      <c r="SFL38" s="410"/>
      <c r="SFM38" s="410"/>
      <c r="SFN38" s="410"/>
      <c r="SFO38" s="410"/>
      <c r="SFP38" s="410"/>
      <c r="SFQ38" s="410"/>
      <c r="SFR38" s="410"/>
      <c r="SFS38" s="410"/>
      <c r="SFT38" s="410"/>
      <c r="SFU38" s="410"/>
      <c r="SFV38" s="410"/>
      <c r="SFW38" s="410"/>
      <c r="SFX38" s="410"/>
      <c r="SFY38" s="410"/>
      <c r="SFZ38" s="410"/>
      <c r="SGA38" s="410"/>
      <c r="SGB38" s="410"/>
      <c r="SGC38" s="410"/>
      <c r="SGD38" s="410"/>
      <c r="SGE38" s="410"/>
      <c r="SGF38" s="410"/>
      <c r="SGG38" s="410"/>
      <c r="SGH38" s="410"/>
      <c r="SGI38" s="410"/>
      <c r="SGJ38" s="410"/>
      <c r="SGK38" s="410"/>
      <c r="SGL38" s="410"/>
      <c r="SGM38" s="410"/>
      <c r="SGN38" s="410"/>
      <c r="SGO38" s="410"/>
      <c r="SGP38" s="410"/>
      <c r="SGQ38" s="410"/>
      <c r="SGR38" s="410"/>
      <c r="SGS38" s="410"/>
      <c r="SGT38" s="410"/>
      <c r="SGU38" s="410"/>
      <c r="SGV38" s="410"/>
      <c r="SGW38" s="410"/>
      <c r="SGX38" s="410"/>
      <c r="SGY38" s="410"/>
      <c r="SGZ38" s="410"/>
      <c r="SHA38" s="410"/>
      <c r="SHB38" s="410"/>
      <c r="SHC38" s="410"/>
      <c r="SHD38" s="410"/>
      <c r="SHE38" s="410"/>
      <c r="SHF38" s="410"/>
      <c r="SHG38" s="410"/>
      <c r="SHH38" s="410"/>
      <c r="SHI38" s="410"/>
      <c r="SHJ38" s="410"/>
      <c r="SHK38" s="410"/>
      <c r="SHL38" s="410"/>
      <c r="SHM38" s="410"/>
      <c r="SHN38" s="410"/>
      <c r="SHO38" s="410"/>
      <c r="SHP38" s="410"/>
      <c r="SHQ38" s="410"/>
      <c r="SHR38" s="410"/>
      <c r="SHS38" s="410"/>
      <c r="SHT38" s="410"/>
      <c r="SHU38" s="410"/>
      <c r="SHV38" s="410"/>
      <c r="SHW38" s="410"/>
      <c r="SHX38" s="410"/>
      <c r="SHY38" s="410"/>
      <c r="SHZ38" s="410"/>
      <c r="SIA38" s="410"/>
      <c r="SIB38" s="410"/>
      <c r="SIC38" s="410"/>
      <c r="SID38" s="410"/>
      <c r="SIE38" s="410"/>
      <c r="SIF38" s="410"/>
      <c r="SIG38" s="410"/>
      <c r="SIH38" s="410"/>
      <c r="SII38" s="410"/>
      <c r="SIJ38" s="410"/>
      <c r="SIK38" s="410"/>
      <c r="SIL38" s="410"/>
      <c r="SIM38" s="410"/>
      <c r="SIN38" s="410"/>
      <c r="SIO38" s="410"/>
      <c r="SIP38" s="410"/>
      <c r="SIQ38" s="410"/>
      <c r="SIR38" s="410"/>
      <c r="SIS38" s="410"/>
      <c r="SIT38" s="410"/>
      <c r="SIU38" s="410"/>
      <c r="SIV38" s="410"/>
      <c r="SIW38" s="410"/>
      <c r="SIX38" s="410"/>
      <c r="SIY38" s="410"/>
      <c r="SIZ38" s="410"/>
      <c r="SJA38" s="410"/>
      <c r="SJB38" s="410"/>
      <c r="SJC38" s="410"/>
      <c r="SJD38" s="410"/>
      <c r="SJE38" s="410"/>
      <c r="SJF38" s="410"/>
      <c r="SJG38" s="410"/>
      <c r="SJH38" s="410"/>
      <c r="SJI38" s="410"/>
      <c r="SJJ38" s="410"/>
      <c r="SJK38" s="410"/>
      <c r="SJL38" s="410"/>
      <c r="SJM38" s="410"/>
      <c r="SJN38" s="410"/>
      <c r="SJO38" s="410"/>
      <c r="SJP38" s="410"/>
      <c r="SJQ38" s="410"/>
      <c r="SJR38" s="410"/>
      <c r="SJS38" s="410"/>
      <c r="SJT38" s="410"/>
      <c r="SJU38" s="410"/>
      <c r="SJV38" s="410"/>
      <c r="SJW38" s="410"/>
      <c r="SJX38" s="410"/>
      <c r="SJY38" s="410"/>
      <c r="SJZ38" s="410"/>
      <c r="SKA38" s="410"/>
      <c r="SKB38" s="410"/>
      <c r="SKC38" s="410"/>
      <c r="SKD38" s="410"/>
      <c r="SKE38" s="410"/>
      <c r="SKF38" s="410"/>
      <c r="SKG38" s="410"/>
      <c r="SKH38" s="410"/>
      <c r="SKI38" s="410"/>
      <c r="SKJ38" s="410"/>
      <c r="SKK38" s="410"/>
      <c r="SKL38" s="410"/>
      <c r="SKM38" s="410"/>
      <c r="SKN38" s="410"/>
      <c r="SKO38" s="410"/>
      <c r="SKP38" s="410"/>
      <c r="SKQ38" s="410"/>
      <c r="SKR38" s="410"/>
      <c r="SKS38" s="410"/>
      <c r="SKT38" s="410"/>
      <c r="SKU38" s="410"/>
      <c r="SKV38" s="410"/>
      <c r="SKW38" s="410"/>
      <c r="SKX38" s="410"/>
      <c r="SKY38" s="410"/>
      <c r="SKZ38" s="410"/>
      <c r="SLA38" s="410"/>
      <c r="SLB38" s="410"/>
      <c r="SLC38" s="410"/>
      <c r="SLD38" s="410"/>
      <c r="SLE38" s="410"/>
      <c r="SLF38" s="410"/>
      <c r="SLG38" s="410"/>
      <c r="SLH38" s="410"/>
      <c r="SLI38" s="410"/>
      <c r="SLJ38" s="410"/>
      <c r="SLK38" s="410"/>
      <c r="SLL38" s="410"/>
      <c r="SLM38" s="410"/>
      <c r="SLN38" s="410"/>
      <c r="SLO38" s="410"/>
      <c r="SLP38" s="410"/>
      <c r="SLQ38" s="410"/>
      <c r="SLR38" s="410"/>
      <c r="SLS38" s="410"/>
      <c r="SLT38" s="410"/>
      <c r="SLU38" s="410"/>
      <c r="SLV38" s="410"/>
      <c r="SLW38" s="410"/>
      <c r="SLX38" s="410"/>
      <c r="SLY38" s="410"/>
      <c r="SLZ38" s="410"/>
      <c r="SMA38" s="410"/>
      <c r="SMB38" s="410"/>
      <c r="SMC38" s="410"/>
      <c r="SMD38" s="410"/>
      <c r="SME38" s="410"/>
      <c r="SMF38" s="410"/>
      <c r="SMG38" s="410"/>
      <c r="SMH38" s="410"/>
      <c r="SMI38" s="410"/>
      <c r="SMJ38" s="410"/>
      <c r="SMK38" s="410"/>
      <c r="SML38" s="410"/>
      <c r="SMM38" s="410"/>
      <c r="SMN38" s="410"/>
      <c r="SMO38" s="410"/>
      <c r="SMP38" s="410"/>
      <c r="SMQ38" s="410"/>
      <c r="SMR38" s="410"/>
      <c r="SMS38" s="410"/>
      <c r="SMT38" s="410"/>
      <c r="SMU38" s="410"/>
      <c r="SMV38" s="410"/>
      <c r="SMW38" s="410"/>
      <c r="SMX38" s="410"/>
      <c r="SMY38" s="410"/>
      <c r="SMZ38" s="410"/>
      <c r="SNA38" s="410"/>
      <c r="SNB38" s="410"/>
      <c r="SNC38" s="410"/>
      <c r="SND38" s="410"/>
      <c r="SNE38" s="410"/>
      <c r="SNF38" s="410"/>
      <c r="SNG38" s="410"/>
      <c r="SNH38" s="410"/>
      <c r="SNI38" s="410"/>
      <c r="SNJ38" s="410"/>
      <c r="SNK38" s="410"/>
      <c r="SNL38" s="410"/>
      <c r="SNM38" s="410"/>
      <c r="SNN38" s="410"/>
      <c r="SNO38" s="410"/>
      <c r="SNP38" s="410"/>
      <c r="SNQ38" s="410"/>
      <c r="SNR38" s="410"/>
      <c r="SNS38" s="410"/>
      <c r="SNT38" s="410"/>
      <c r="SNU38" s="410"/>
      <c r="SNV38" s="410"/>
      <c r="SNW38" s="410"/>
      <c r="SNX38" s="410"/>
      <c r="SNY38" s="410"/>
      <c r="SNZ38" s="410"/>
      <c r="SOA38" s="410"/>
      <c r="SOB38" s="410"/>
      <c r="SOC38" s="410"/>
      <c r="SOD38" s="410"/>
      <c r="SOE38" s="410"/>
      <c r="SOF38" s="410"/>
      <c r="SOG38" s="410"/>
      <c r="SOH38" s="410"/>
      <c r="SOI38" s="410"/>
      <c r="SOJ38" s="410"/>
      <c r="SOK38" s="410"/>
      <c r="SOL38" s="410"/>
      <c r="SOM38" s="410"/>
      <c r="SON38" s="410"/>
      <c r="SOO38" s="410"/>
      <c r="SOP38" s="410"/>
      <c r="SOQ38" s="410"/>
      <c r="SOR38" s="410"/>
      <c r="SOS38" s="410"/>
      <c r="SOT38" s="410"/>
      <c r="SOU38" s="410"/>
      <c r="SOV38" s="410"/>
      <c r="SOW38" s="410"/>
      <c r="SOX38" s="410"/>
      <c r="SOY38" s="410"/>
      <c r="SOZ38" s="410"/>
      <c r="SPA38" s="410"/>
      <c r="SPB38" s="410"/>
      <c r="SPC38" s="410"/>
      <c r="SPD38" s="410"/>
      <c r="SPE38" s="410"/>
      <c r="SPF38" s="410"/>
      <c r="SPG38" s="410"/>
      <c r="SPH38" s="410"/>
      <c r="SPI38" s="410"/>
      <c r="SPJ38" s="410"/>
      <c r="SPK38" s="410"/>
      <c r="SPL38" s="410"/>
      <c r="SPM38" s="410"/>
      <c r="SPN38" s="410"/>
      <c r="SPO38" s="410"/>
      <c r="SPP38" s="410"/>
      <c r="SPQ38" s="410"/>
      <c r="SPR38" s="410"/>
      <c r="SPS38" s="410"/>
      <c r="SPT38" s="410"/>
      <c r="SPU38" s="410"/>
      <c r="SPV38" s="410"/>
      <c r="SPW38" s="410"/>
      <c r="SPX38" s="410"/>
      <c r="SPY38" s="410"/>
      <c r="SPZ38" s="410"/>
      <c r="SQA38" s="410"/>
      <c r="SQB38" s="410"/>
      <c r="SQC38" s="410"/>
      <c r="SQD38" s="410"/>
      <c r="SQE38" s="410"/>
      <c r="SQF38" s="410"/>
      <c r="SQG38" s="410"/>
      <c r="SQH38" s="410"/>
      <c r="SQI38" s="410"/>
      <c r="SQJ38" s="410"/>
      <c r="SQK38" s="410"/>
      <c r="SQL38" s="410"/>
      <c r="SQM38" s="410"/>
      <c r="SQN38" s="410"/>
      <c r="SQO38" s="410"/>
      <c r="SQP38" s="410"/>
      <c r="SQQ38" s="410"/>
      <c r="SQR38" s="410"/>
      <c r="SQS38" s="410"/>
      <c r="SQT38" s="410"/>
      <c r="SQU38" s="410"/>
      <c r="SQV38" s="410"/>
      <c r="SQW38" s="410"/>
      <c r="SQX38" s="410"/>
      <c r="SQY38" s="410"/>
      <c r="SQZ38" s="410"/>
      <c r="SRA38" s="410"/>
      <c r="SRB38" s="410"/>
      <c r="SRC38" s="410"/>
      <c r="SRD38" s="410"/>
      <c r="SRE38" s="410"/>
      <c r="SRF38" s="410"/>
      <c r="SRG38" s="410"/>
      <c r="SRH38" s="410"/>
      <c r="SRI38" s="410"/>
      <c r="SRJ38" s="410"/>
      <c r="SRK38" s="410"/>
      <c r="SRL38" s="410"/>
      <c r="SRM38" s="410"/>
      <c r="SRN38" s="410"/>
      <c r="SRO38" s="410"/>
      <c r="SRP38" s="410"/>
      <c r="SRQ38" s="410"/>
      <c r="SRR38" s="410"/>
      <c r="SRS38" s="410"/>
      <c r="SRT38" s="410"/>
      <c r="SRU38" s="410"/>
      <c r="SRV38" s="410"/>
      <c r="SRW38" s="410"/>
      <c r="SRX38" s="410"/>
      <c r="SRY38" s="410"/>
      <c r="SRZ38" s="410"/>
      <c r="SSA38" s="410"/>
      <c r="SSB38" s="410"/>
      <c r="SSC38" s="410"/>
      <c r="SSD38" s="410"/>
      <c r="SSE38" s="410"/>
      <c r="SSF38" s="410"/>
      <c r="SSG38" s="410"/>
      <c r="SSH38" s="410"/>
      <c r="SSI38" s="410"/>
      <c r="SSJ38" s="410"/>
      <c r="SSK38" s="410"/>
      <c r="SSL38" s="410"/>
      <c r="SSM38" s="410"/>
      <c r="SSN38" s="410"/>
      <c r="SSO38" s="410"/>
      <c r="SSP38" s="410"/>
      <c r="SSQ38" s="410"/>
      <c r="SSR38" s="410"/>
      <c r="SSS38" s="410"/>
      <c r="SST38" s="410"/>
      <c r="SSU38" s="410"/>
      <c r="SSV38" s="410"/>
      <c r="SSW38" s="410"/>
      <c r="SSX38" s="410"/>
      <c r="SSY38" s="410"/>
      <c r="SSZ38" s="410"/>
      <c r="STA38" s="410"/>
      <c r="STB38" s="410"/>
      <c r="STC38" s="410"/>
      <c r="STD38" s="410"/>
      <c r="STE38" s="410"/>
      <c r="STF38" s="410"/>
      <c r="STG38" s="410"/>
      <c r="STH38" s="410"/>
      <c r="STI38" s="410"/>
      <c r="STJ38" s="410"/>
      <c r="STK38" s="410"/>
      <c r="STL38" s="410"/>
      <c r="STM38" s="410"/>
      <c r="STN38" s="410"/>
      <c r="STO38" s="410"/>
      <c r="STP38" s="410"/>
      <c r="STQ38" s="410"/>
      <c r="STR38" s="410"/>
      <c r="STS38" s="410"/>
      <c r="STT38" s="410"/>
      <c r="STU38" s="410"/>
      <c r="STV38" s="410"/>
      <c r="STW38" s="410"/>
      <c r="STX38" s="410"/>
      <c r="STY38" s="410"/>
      <c r="STZ38" s="410"/>
      <c r="SUA38" s="410"/>
      <c r="SUB38" s="410"/>
      <c r="SUC38" s="410"/>
      <c r="SUD38" s="410"/>
      <c r="SUE38" s="410"/>
      <c r="SUF38" s="410"/>
      <c r="SUG38" s="410"/>
      <c r="SUH38" s="410"/>
      <c r="SUI38" s="410"/>
      <c r="SUJ38" s="410"/>
      <c r="SUK38" s="410"/>
      <c r="SUL38" s="410"/>
      <c r="SUM38" s="410"/>
      <c r="SUN38" s="410"/>
      <c r="SUO38" s="410"/>
      <c r="SUP38" s="410"/>
      <c r="SUQ38" s="410"/>
      <c r="SUR38" s="410"/>
      <c r="SUS38" s="410"/>
      <c r="SUT38" s="410"/>
      <c r="SUU38" s="410"/>
      <c r="SUV38" s="410"/>
      <c r="SUW38" s="410"/>
      <c r="SUX38" s="410"/>
      <c r="SUY38" s="410"/>
      <c r="SUZ38" s="410"/>
      <c r="SVA38" s="410"/>
      <c r="SVB38" s="410"/>
      <c r="SVC38" s="410"/>
      <c r="SVD38" s="410"/>
      <c r="SVE38" s="410"/>
      <c r="SVF38" s="410"/>
      <c r="SVG38" s="410"/>
      <c r="SVH38" s="410"/>
      <c r="SVI38" s="410"/>
      <c r="SVJ38" s="410"/>
      <c r="SVK38" s="410"/>
      <c r="SVL38" s="410"/>
      <c r="SVM38" s="410"/>
      <c r="SVN38" s="410"/>
      <c r="SVO38" s="410"/>
      <c r="SVP38" s="410"/>
      <c r="SVQ38" s="410"/>
      <c r="SVR38" s="410"/>
      <c r="SVS38" s="410"/>
      <c r="SVT38" s="410"/>
      <c r="SVU38" s="410"/>
      <c r="SVV38" s="410"/>
      <c r="SVW38" s="410"/>
      <c r="SVX38" s="410"/>
      <c r="SVY38" s="410"/>
      <c r="SVZ38" s="410"/>
      <c r="SWA38" s="410"/>
      <c r="SWB38" s="410"/>
      <c r="SWC38" s="410"/>
      <c r="SWD38" s="410"/>
      <c r="SWE38" s="410"/>
      <c r="SWF38" s="410"/>
      <c r="SWG38" s="410"/>
      <c r="SWH38" s="410"/>
      <c r="SWI38" s="410"/>
      <c r="SWJ38" s="410"/>
      <c r="SWK38" s="410"/>
      <c r="SWL38" s="410"/>
      <c r="SWM38" s="410"/>
      <c r="SWN38" s="410"/>
      <c r="SWO38" s="410"/>
      <c r="SWP38" s="410"/>
      <c r="SWQ38" s="410"/>
      <c r="SWR38" s="410"/>
      <c r="SWS38" s="410"/>
      <c r="SWT38" s="410"/>
      <c r="SWU38" s="410"/>
      <c r="SWV38" s="410"/>
      <c r="SWW38" s="410"/>
      <c r="SWX38" s="410"/>
      <c r="SWY38" s="410"/>
      <c r="SWZ38" s="410"/>
      <c r="SXA38" s="410"/>
      <c r="SXB38" s="410"/>
      <c r="SXC38" s="410"/>
      <c r="SXD38" s="410"/>
      <c r="SXE38" s="410"/>
      <c r="SXF38" s="410"/>
      <c r="SXG38" s="410"/>
      <c r="SXH38" s="410"/>
      <c r="SXI38" s="410"/>
      <c r="SXJ38" s="410"/>
      <c r="SXK38" s="410"/>
      <c r="SXL38" s="410"/>
      <c r="SXM38" s="410"/>
      <c r="SXN38" s="410"/>
      <c r="SXO38" s="410"/>
      <c r="SXP38" s="410"/>
      <c r="SXQ38" s="410"/>
      <c r="SXR38" s="410"/>
      <c r="SXS38" s="410"/>
      <c r="SXT38" s="410"/>
      <c r="SXU38" s="410"/>
      <c r="SXV38" s="410"/>
      <c r="SXW38" s="410"/>
      <c r="SXX38" s="410"/>
      <c r="SXY38" s="410"/>
      <c r="SXZ38" s="410"/>
      <c r="SYA38" s="410"/>
      <c r="SYB38" s="410"/>
      <c r="SYC38" s="410"/>
      <c r="SYD38" s="410"/>
      <c r="SYE38" s="410"/>
      <c r="SYF38" s="410"/>
      <c r="SYG38" s="410"/>
      <c r="SYH38" s="410"/>
      <c r="SYI38" s="410"/>
      <c r="SYJ38" s="410"/>
      <c r="SYK38" s="410"/>
      <c r="SYL38" s="410"/>
      <c r="SYM38" s="410"/>
      <c r="SYN38" s="410"/>
      <c r="SYO38" s="410"/>
      <c r="SYP38" s="410"/>
      <c r="SYQ38" s="410"/>
      <c r="SYR38" s="410"/>
      <c r="SYS38" s="410"/>
      <c r="SYT38" s="410"/>
      <c r="SYU38" s="410"/>
      <c r="SYV38" s="410"/>
      <c r="SYW38" s="410"/>
      <c r="SYX38" s="410"/>
      <c r="SYY38" s="410"/>
      <c r="SYZ38" s="410"/>
      <c r="SZA38" s="410"/>
      <c r="SZB38" s="410"/>
      <c r="SZC38" s="410"/>
      <c r="SZD38" s="410"/>
      <c r="SZE38" s="410"/>
      <c r="SZF38" s="410"/>
      <c r="SZG38" s="410"/>
      <c r="SZH38" s="410"/>
      <c r="SZI38" s="410"/>
      <c r="SZJ38" s="410"/>
      <c r="SZK38" s="410"/>
      <c r="SZL38" s="410"/>
      <c r="SZM38" s="410"/>
      <c r="SZN38" s="410"/>
      <c r="SZO38" s="410"/>
      <c r="SZP38" s="410"/>
      <c r="SZQ38" s="410"/>
      <c r="SZR38" s="410"/>
      <c r="SZS38" s="410"/>
      <c r="SZT38" s="410"/>
      <c r="SZU38" s="410"/>
      <c r="SZV38" s="410"/>
      <c r="SZW38" s="410"/>
      <c r="SZX38" s="410"/>
      <c r="SZY38" s="410"/>
      <c r="SZZ38" s="410"/>
      <c r="TAA38" s="410"/>
      <c r="TAB38" s="410"/>
      <c r="TAC38" s="410"/>
      <c r="TAD38" s="410"/>
      <c r="TAE38" s="410"/>
      <c r="TAF38" s="410"/>
      <c r="TAG38" s="410"/>
      <c r="TAH38" s="410"/>
      <c r="TAI38" s="410"/>
      <c r="TAJ38" s="410"/>
      <c r="TAK38" s="410"/>
      <c r="TAL38" s="410"/>
      <c r="TAM38" s="410"/>
      <c r="TAN38" s="410"/>
      <c r="TAO38" s="410"/>
      <c r="TAP38" s="410"/>
      <c r="TAQ38" s="410"/>
      <c r="TAR38" s="410"/>
      <c r="TAS38" s="410"/>
      <c r="TAT38" s="410"/>
      <c r="TAU38" s="410"/>
      <c r="TAV38" s="410"/>
      <c r="TAW38" s="410"/>
      <c r="TAX38" s="410"/>
      <c r="TAY38" s="410"/>
      <c r="TAZ38" s="410"/>
      <c r="TBA38" s="410"/>
      <c r="TBB38" s="410"/>
      <c r="TBC38" s="410"/>
      <c r="TBD38" s="410"/>
      <c r="TBE38" s="410"/>
      <c r="TBF38" s="410"/>
      <c r="TBG38" s="410"/>
      <c r="TBH38" s="410"/>
      <c r="TBI38" s="410"/>
      <c r="TBJ38" s="410"/>
      <c r="TBK38" s="410"/>
      <c r="TBL38" s="410"/>
      <c r="TBM38" s="410"/>
      <c r="TBN38" s="410"/>
      <c r="TBO38" s="410"/>
      <c r="TBP38" s="410"/>
      <c r="TBQ38" s="410"/>
      <c r="TBR38" s="410"/>
      <c r="TBS38" s="410"/>
      <c r="TBT38" s="410"/>
      <c r="TBU38" s="410"/>
      <c r="TBV38" s="410"/>
      <c r="TBW38" s="410"/>
      <c r="TBX38" s="410"/>
      <c r="TBY38" s="410"/>
      <c r="TBZ38" s="410"/>
      <c r="TCA38" s="410"/>
      <c r="TCB38" s="410"/>
      <c r="TCC38" s="410"/>
      <c r="TCD38" s="410"/>
      <c r="TCE38" s="410"/>
      <c r="TCF38" s="410"/>
      <c r="TCG38" s="410"/>
      <c r="TCH38" s="410"/>
      <c r="TCI38" s="410"/>
      <c r="TCJ38" s="410"/>
      <c r="TCK38" s="410"/>
      <c r="TCL38" s="410"/>
      <c r="TCM38" s="410"/>
      <c r="TCN38" s="410"/>
      <c r="TCO38" s="410"/>
      <c r="TCP38" s="410"/>
      <c r="TCQ38" s="410"/>
      <c r="TCR38" s="410"/>
      <c r="TCS38" s="410"/>
      <c r="TCT38" s="410"/>
      <c r="TCU38" s="410"/>
      <c r="TCV38" s="410"/>
      <c r="TCW38" s="410"/>
      <c r="TCX38" s="410"/>
      <c r="TCY38" s="410"/>
      <c r="TCZ38" s="410"/>
      <c r="TDA38" s="410"/>
      <c r="TDB38" s="410"/>
      <c r="TDC38" s="410"/>
      <c r="TDD38" s="410"/>
      <c r="TDE38" s="410"/>
      <c r="TDF38" s="410"/>
      <c r="TDG38" s="410"/>
      <c r="TDH38" s="410"/>
      <c r="TDI38" s="410"/>
      <c r="TDJ38" s="410"/>
      <c r="TDK38" s="410"/>
      <c r="TDL38" s="410"/>
      <c r="TDM38" s="410"/>
      <c r="TDN38" s="410"/>
      <c r="TDO38" s="410"/>
      <c r="TDP38" s="410"/>
      <c r="TDQ38" s="410"/>
      <c r="TDR38" s="410"/>
      <c r="TDS38" s="410"/>
      <c r="TDT38" s="410"/>
      <c r="TDU38" s="410"/>
      <c r="TDV38" s="410"/>
      <c r="TDW38" s="410"/>
      <c r="TDX38" s="410"/>
      <c r="TDY38" s="410"/>
      <c r="TDZ38" s="410"/>
      <c r="TEA38" s="410"/>
      <c r="TEB38" s="410"/>
      <c r="TEC38" s="410"/>
      <c r="TED38" s="410"/>
      <c r="TEE38" s="410"/>
      <c r="TEF38" s="410"/>
      <c r="TEG38" s="410"/>
      <c r="TEH38" s="410"/>
      <c r="TEI38" s="410"/>
      <c r="TEJ38" s="410"/>
      <c r="TEK38" s="410"/>
      <c r="TEL38" s="410"/>
      <c r="TEM38" s="410"/>
      <c r="TEN38" s="410"/>
      <c r="TEO38" s="410"/>
      <c r="TEP38" s="410"/>
      <c r="TEQ38" s="410"/>
      <c r="TER38" s="410"/>
      <c r="TES38" s="410"/>
      <c r="TET38" s="410"/>
      <c r="TEU38" s="410"/>
      <c r="TEV38" s="410"/>
      <c r="TEW38" s="410"/>
      <c r="TEX38" s="410"/>
      <c r="TEY38" s="410"/>
      <c r="TEZ38" s="410"/>
      <c r="TFA38" s="410"/>
      <c r="TFB38" s="410"/>
      <c r="TFC38" s="410"/>
      <c r="TFD38" s="410"/>
      <c r="TFE38" s="410"/>
      <c r="TFF38" s="410"/>
      <c r="TFG38" s="410"/>
      <c r="TFH38" s="410"/>
      <c r="TFI38" s="410"/>
      <c r="TFJ38" s="410"/>
      <c r="TFK38" s="410"/>
      <c r="TFL38" s="410"/>
      <c r="TFM38" s="410"/>
      <c r="TFN38" s="410"/>
      <c r="TFO38" s="410"/>
      <c r="TFP38" s="410"/>
      <c r="TFQ38" s="410"/>
      <c r="TFR38" s="410"/>
      <c r="TFS38" s="410"/>
      <c r="TFT38" s="410"/>
      <c r="TFU38" s="410"/>
      <c r="TFV38" s="410"/>
      <c r="TFW38" s="410"/>
      <c r="TFX38" s="410"/>
      <c r="TFY38" s="410"/>
      <c r="TFZ38" s="410"/>
      <c r="TGA38" s="410"/>
      <c r="TGB38" s="410"/>
      <c r="TGC38" s="410"/>
      <c r="TGD38" s="410"/>
      <c r="TGE38" s="410"/>
      <c r="TGF38" s="410"/>
      <c r="TGG38" s="410"/>
      <c r="TGH38" s="410"/>
      <c r="TGI38" s="410"/>
      <c r="TGJ38" s="410"/>
      <c r="TGK38" s="410"/>
      <c r="TGL38" s="410"/>
      <c r="TGM38" s="410"/>
      <c r="TGN38" s="410"/>
      <c r="TGO38" s="410"/>
      <c r="TGP38" s="410"/>
      <c r="TGQ38" s="410"/>
      <c r="TGR38" s="410"/>
      <c r="TGS38" s="410"/>
      <c r="TGT38" s="410"/>
      <c r="TGU38" s="410"/>
      <c r="TGV38" s="410"/>
      <c r="TGW38" s="410"/>
      <c r="TGX38" s="410"/>
      <c r="TGY38" s="410"/>
      <c r="TGZ38" s="410"/>
      <c r="THA38" s="410"/>
      <c r="THB38" s="410"/>
      <c r="THC38" s="410"/>
      <c r="THD38" s="410"/>
      <c r="THE38" s="410"/>
      <c r="THF38" s="410"/>
      <c r="THG38" s="410"/>
      <c r="THH38" s="410"/>
      <c r="THI38" s="410"/>
      <c r="THJ38" s="410"/>
      <c r="THK38" s="410"/>
      <c r="THL38" s="410"/>
      <c r="THM38" s="410"/>
      <c r="THN38" s="410"/>
      <c r="THO38" s="410"/>
      <c r="THP38" s="410"/>
      <c r="THQ38" s="410"/>
      <c r="THR38" s="410"/>
      <c r="THS38" s="410"/>
      <c r="THT38" s="410"/>
      <c r="THU38" s="410"/>
      <c r="THV38" s="410"/>
      <c r="THW38" s="410"/>
      <c r="THX38" s="410"/>
      <c r="THY38" s="410"/>
      <c r="THZ38" s="410"/>
      <c r="TIA38" s="410"/>
      <c r="TIB38" s="410"/>
      <c r="TIC38" s="410"/>
      <c r="TID38" s="410"/>
      <c r="TIE38" s="410"/>
      <c r="TIF38" s="410"/>
      <c r="TIG38" s="410"/>
      <c r="TIH38" s="410"/>
      <c r="TII38" s="410"/>
      <c r="TIJ38" s="410"/>
      <c r="TIK38" s="410"/>
      <c r="TIL38" s="410"/>
      <c r="TIM38" s="410"/>
      <c r="TIN38" s="410"/>
      <c r="TIO38" s="410"/>
      <c r="TIP38" s="410"/>
      <c r="TIQ38" s="410"/>
      <c r="TIR38" s="410"/>
      <c r="TIS38" s="410"/>
      <c r="TIT38" s="410"/>
      <c r="TIU38" s="410"/>
      <c r="TIV38" s="410"/>
      <c r="TIW38" s="410"/>
      <c r="TIX38" s="410"/>
      <c r="TIY38" s="410"/>
      <c r="TIZ38" s="410"/>
      <c r="TJA38" s="410"/>
      <c r="TJB38" s="410"/>
      <c r="TJC38" s="410"/>
      <c r="TJD38" s="410"/>
      <c r="TJE38" s="410"/>
      <c r="TJF38" s="410"/>
      <c r="TJG38" s="410"/>
      <c r="TJH38" s="410"/>
      <c r="TJI38" s="410"/>
      <c r="TJJ38" s="410"/>
      <c r="TJK38" s="410"/>
      <c r="TJL38" s="410"/>
      <c r="TJM38" s="410"/>
      <c r="TJN38" s="410"/>
      <c r="TJO38" s="410"/>
      <c r="TJP38" s="410"/>
      <c r="TJQ38" s="410"/>
      <c r="TJR38" s="410"/>
      <c r="TJS38" s="410"/>
      <c r="TJT38" s="410"/>
      <c r="TJU38" s="410"/>
      <c r="TJV38" s="410"/>
      <c r="TJW38" s="410"/>
      <c r="TJX38" s="410"/>
      <c r="TJY38" s="410"/>
      <c r="TJZ38" s="410"/>
      <c r="TKA38" s="410"/>
      <c r="TKB38" s="410"/>
      <c r="TKC38" s="410"/>
      <c r="TKD38" s="410"/>
      <c r="TKE38" s="410"/>
      <c r="TKF38" s="410"/>
      <c r="TKG38" s="410"/>
      <c r="TKH38" s="410"/>
      <c r="TKI38" s="410"/>
      <c r="TKJ38" s="410"/>
      <c r="TKK38" s="410"/>
      <c r="TKL38" s="410"/>
      <c r="TKM38" s="410"/>
      <c r="TKN38" s="410"/>
      <c r="TKO38" s="410"/>
      <c r="TKP38" s="410"/>
      <c r="TKQ38" s="410"/>
      <c r="TKR38" s="410"/>
      <c r="TKS38" s="410"/>
      <c r="TKT38" s="410"/>
      <c r="TKU38" s="410"/>
      <c r="TKV38" s="410"/>
      <c r="TKW38" s="410"/>
      <c r="TKX38" s="410"/>
      <c r="TKY38" s="410"/>
      <c r="TKZ38" s="410"/>
      <c r="TLA38" s="410"/>
      <c r="TLB38" s="410"/>
      <c r="TLC38" s="410"/>
      <c r="TLD38" s="410"/>
      <c r="TLE38" s="410"/>
      <c r="TLF38" s="410"/>
      <c r="TLG38" s="410"/>
      <c r="TLH38" s="410"/>
      <c r="TLI38" s="410"/>
      <c r="TLJ38" s="410"/>
      <c r="TLK38" s="410"/>
      <c r="TLL38" s="410"/>
      <c r="TLM38" s="410"/>
      <c r="TLN38" s="410"/>
      <c r="TLO38" s="410"/>
      <c r="TLP38" s="410"/>
      <c r="TLQ38" s="410"/>
      <c r="TLR38" s="410"/>
      <c r="TLS38" s="410"/>
      <c r="TLT38" s="410"/>
      <c r="TLU38" s="410"/>
      <c r="TLV38" s="410"/>
      <c r="TLW38" s="410"/>
      <c r="TLX38" s="410"/>
      <c r="TLY38" s="410"/>
      <c r="TLZ38" s="410"/>
      <c r="TMA38" s="410"/>
      <c r="TMB38" s="410"/>
      <c r="TMC38" s="410"/>
      <c r="TMD38" s="410"/>
      <c r="TME38" s="410"/>
      <c r="TMF38" s="410"/>
      <c r="TMG38" s="410"/>
      <c r="TMH38" s="410"/>
      <c r="TMI38" s="410"/>
      <c r="TMJ38" s="410"/>
      <c r="TMK38" s="410"/>
      <c r="TML38" s="410"/>
      <c r="TMM38" s="410"/>
      <c r="TMN38" s="410"/>
      <c r="TMO38" s="410"/>
      <c r="TMP38" s="410"/>
      <c r="TMQ38" s="410"/>
      <c r="TMR38" s="410"/>
      <c r="TMS38" s="410"/>
      <c r="TMT38" s="410"/>
      <c r="TMU38" s="410"/>
      <c r="TMV38" s="410"/>
      <c r="TMW38" s="410"/>
      <c r="TMX38" s="410"/>
      <c r="TMY38" s="410"/>
      <c r="TMZ38" s="410"/>
      <c r="TNA38" s="410"/>
      <c r="TNB38" s="410"/>
      <c r="TNC38" s="410"/>
      <c r="TND38" s="410"/>
      <c r="TNE38" s="410"/>
      <c r="TNF38" s="410"/>
      <c r="TNG38" s="410"/>
      <c r="TNH38" s="410"/>
      <c r="TNI38" s="410"/>
      <c r="TNJ38" s="410"/>
      <c r="TNK38" s="410"/>
      <c r="TNL38" s="410"/>
      <c r="TNM38" s="410"/>
      <c r="TNN38" s="410"/>
      <c r="TNO38" s="410"/>
      <c r="TNP38" s="410"/>
      <c r="TNQ38" s="410"/>
      <c r="TNR38" s="410"/>
      <c r="TNS38" s="410"/>
      <c r="TNT38" s="410"/>
      <c r="TNU38" s="410"/>
      <c r="TNV38" s="410"/>
      <c r="TNW38" s="410"/>
      <c r="TNX38" s="410"/>
      <c r="TNY38" s="410"/>
      <c r="TNZ38" s="410"/>
      <c r="TOA38" s="410"/>
      <c r="TOB38" s="410"/>
      <c r="TOC38" s="410"/>
      <c r="TOD38" s="410"/>
      <c r="TOE38" s="410"/>
      <c r="TOF38" s="410"/>
      <c r="TOG38" s="410"/>
      <c r="TOH38" s="410"/>
      <c r="TOI38" s="410"/>
      <c r="TOJ38" s="410"/>
      <c r="TOK38" s="410"/>
      <c r="TOL38" s="410"/>
      <c r="TOM38" s="410"/>
      <c r="TON38" s="410"/>
      <c r="TOO38" s="410"/>
      <c r="TOP38" s="410"/>
      <c r="TOQ38" s="410"/>
      <c r="TOR38" s="410"/>
      <c r="TOS38" s="410"/>
      <c r="TOT38" s="410"/>
      <c r="TOU38" s="410"/>
      <c r="TOV38" s="410"/>
      <c r="TOW38" s="410"/>
      <c r="TOX38" s="410"/>
      <c r="TOY38" s="410"/>
      <c r="TOZ38" s="410"/>
      <c r="TPA38" s="410"/>
      <c r="TPB38" s="410"/>
      <c r="TPC38" s="410"/>
      <c r="TPD38" s="410"/>
      <c r="TPE38" s="410"/>
      <c r="TPF38" s="410"/>
      <c r="TPG38" s="410"/>
      <c r="TPH38" s="410"/>
      <c r="TPI38" s="410"/>
      <c r="TPJ38" s="410"/>
      <c r="TPK38" s="410"/>
      <c r="TPL38" s="410"/>
      <c r="TPM38" s="410"/>
      <c r="TPN38" s="410"/>
      <c r="TPO38" s="410"/>
      <c r="TPP38" s="410"/>
      <c r="TPQ38" s="410"/>
      <c r="TPR38" s="410"/>
      <c r="TPS38" s="410"/>
      <c r="TPT38" s="410"/>
      <c r="TPU38" s="410"/>
      <c r="TPV38" s="410"/>
      <c r="TPW38" s="410"/>
      <c r="TPX38" s="410"/>
      <c r="TPY38" s="410"/>
      <c r="TPZ38" s="410"/>
      <c r="TQA38" s="410"/>
      <c r="TQB38" s="410"/>
      <c r="TQC38" s="410"/>
      <c r="TQD38" s="410"/>
      <c r="TQE38" s="410"/>
      <c r="TQF38" s="410"/>
      <c r="TQG38" s="410"/>
      <c r="TQH38" s="410"/>
      <c r="TQI38" s="410"/>
      <c r="TQJ38" s="410"/>
      <c r="TQK38" s="410"/>
      <c r="TQL38" s="410"/>
      <c r="TQM38" s="410"/>
      <c r="TQN38" s="410"/>
      <c r="TQO38" s="410"/>
      <c r="TQP38" s="410"/>
      <c r="TQQ38" s="410"/>
      <c r="TQR38" s="410"/>
      <c r="TQS38" s="410"/>
      <c r="TQT38" s="410"/>
      <c r="TQU38" s="410"/>
      <c r="TQV38" s="410"/>
      <c r="TQW38" s="410"/>
      <c r="TQX38" s="410"/>
      <c r="TQY38" s="410"/>
      <c r="TQZ38" s="410"/>
      <c r="TRA38" s="410"/>
      <c r="TRB38" s="410"/>
      <c r="TRC38" s="410"/>
      <c r="TRD38" s="410"/>
      <c r="TRE38" s="410"/>
      <c r="TRF38" s="410"/>
      <c r="TRG38" s="410"/>
      <c r="TRH38" s="410"/>
      <c r="TRI38" s="410"/>
      <c r="TRJ38" s="410"/>
      <c r="TRK38" s="410"/>
      <c r="TRL38" s="410"/>
      <c r="TRM38" s="410"/>
      <c r="TRN38" s="410"/>
      <c r="TRO38" s="410"/>
      <c r="TRP38" s="410"/>
      <c r="TRQ38" s="410"/>
      <c r="TRR38" s="410"/>
      <c r="TRS38" s="410"/>
      <c r="TRT38" s="410"/>
      <c r="TRU38" s="410"/>
      <c r="TRV38" s="410"/>
      <c r="TRW38" s="410"/>
      <c r="TRX38" s="410"/>
      <c r="TRY38" s="410"/>
      <c r="TRZ38" s="410"/>
      <c r="TSA38" s="410"/>
      <c r="TSB38" s="410"/>
      <c r="TSC38" s="410"/>
      <c r="TSD38" s="410"/>
      <c r="TSE38" s="410"/>
      <c r="TSF38" s="410"/>
      <c r="TSG38" s="410"/>
      <c r="TSH38" s="410"/>
      <c r="TSI38" s="410"/>
      <c r="TSJ38" s="410"/>
      <c r="TSK38" s="410"/>
      <c r="TSL38" s="410"/>
      <c r="TSM38" s="410"/>
      <c r="TSN38" s="410"/>
      <c r="TSO38" s="410"/>
      <c r="TSP38" s="410"/>
      <c r="TSQ38" s="410"/>
      <c r="TSR38" s="410"/>
      <c r="TSS38" s="410"/>
      <c r="TST38" s="410"/>
      <c r="TSU38" s="410"/>
      <c r="TSV38" s="410"/>
      <c r="TSW38" s="410"/>
      <c r="TSX38" s="410"/>
      <c r="TSY38" s="410"/>
      <c r="TSZ38" s="410"/>
      <c r="TTA38" s="410"/>
      <c r="TTB38" s="410"/>
      <c r="TTC38" s="410"/>
      <c r="TTD38" s="410"/>
      <c r="TTE38" s="410"/>
      <c r="TTF38" s="410"/>
      <c r="TTG38" s="410"/>
      <c r="TTH38" s="410"/>
      <c r="TTI38" s="410"/>
      <c r="TTJ38" s="410"/>
      <c r="TTK38" s="410"/>
      <c r="TTL38" s="410"/>
      <c r="TTM38" s="410"/>
      <c r="TTN38" s="410"/>
      <c r="TTO38" s="410"/>
      <c r="TTP38" s="410"/>
      <c r="TTQ38" s="410"/>
      <c r="TTR38" s="410"/>
      <c r="TTS38" s="410"/>
      <c r="TTT38" s="410"/>
      <c r="TTU38" s="410"/>
      <c r="TTV38" s="410"/>
      <c r="TTW38" s="410"/>
      <c r="TTX38" s="410"/>
      <c r="TTY38" s="410"/>
      <c r="TTZ38" s="410"/>
      <c r="TUA38" s="410"/>
      <c r="TUB38" s="410"/>
      <c r="TUC38" s="410"/>
      <c r="TUD38" s="410"/>
      <c r="TUE38" s="410"/>
      <c r="TUF38" s="410"/>
      <c r="TUG38" s="410"/>
      <c r="TUH38" s="410"/>
      <c r="TUI38" s="410"/>
      <c r="TUJ38" s="410"/>
      <c r="TUK38" s="410"/>
      <c r="TUL38" s="410"/>
      <c r="TUM38" s="410"/>
      <c r="TUN38" s="410"/>
      <c r="TUO38" s="410"/>
      <c r="TUP38" s="410"/>
      <c r="TUQ38" s="410"/>
      <c r="TUR38" s="410"/>
      <c r="TUS38" s="410"/>
      <c r="TUT38" s="410"/>
      <c r="TUU38" s="410"/>
      <c r="TUV38" s="410"/>
      <c r="TUW38" s="410"/>
      <c r="TUX38" s="410"/>
      <c r="TUY38" s="410"/>
      <c r="TUZ38" s="410"/>
      <c r="TVA38" s="410"/>
      <c r="TVB38" s="410"/>
      <c r="TVC38" s="410"/>
      <c r="TVD38" s="410"/>
      <c r="TVE38" s="410"/>
      <c r="TVF38" s="410"/>
      <c r="TVG38" s="410"/>
      <c r="TVH38" s="410"/>
      <c r="TVI38" s="410"/>
      <c r="TVJ38" s="410"/>
      <c r="TVK38" s="410"/>
      <c r="TVL38" s="410"/>
      <c r="TVM38" s="410"/>
      <c r="TVN38" s="410"/>
      <c r="TVO38" s="410"/>
      <c r="TVP38" s="410"/>
      <c r="TVQ38" s="410"/>
      <c r="TVR38" s="410"/>
      <c r="TVS38" s="410"/>
      <c r="TVT38" s="410"/>
      <c r="TVU38" s="410"/>
      <c r="TVV38" s="410"/>
      <c r="TVW38" s="410"/>
      <c r="TVX38" s="410"/>
      <c r="TVY38" s="410"/>
      <c r="TVZ38" s="410"/>
      <c r="TWA38" s="410"/>
      <c r="TWB38" s="410"/>
      <c r="TWC38" s="410"/>
      <c r="TWD38" s="410"/>
      <c r="TWE38" s="410"/>
      <c r="TWF38" s="410"/>
      <c r="TWG38" s="410"/>
      <c r="TWH38" s="410"/>
      <c r="TWI38" s="410"/>
      <c r="TWJ38" s="410"/>
      <c r="TWK38" s="410"/>
      <c r="TWL38" s="410"/>
      <c r="TWM38" s="410"/>
      <c r="TWN38" s="410"/>
      <c r="TWO38" s="410"/>
      <c r="TWP38" s="410"/>
      <c r="TWQ38" s="410"/>
      <c r="TWR38" s="410"/>
      <c r="TWS38" s="410"/>
      <c r="TWT38" s="410"/>
      <c r="TWU38" s="410"/>
      <c r="TWV38" s="410"/>
      <c r="TWW38" s="410"/>
      <c r="TWX38" s="410"/>
      <c r="TWY38" s="410"/>
      <c r="TWZ38" s="410"/>
      <c r="TXA38" s="410"/>
      <c r="TXB38" s="410"/>
      <c r="TXC38" s="410"/>
      <c r="TXD38" s="410"/>
      <c r="TXE38" s="410"/>
      <c r="TXF38" s="410"/>
      <c r="TXG38" s="410"/>
      <c r="TXH38" s="410"/>
      <c r="TXI38" s="410"/>
      <c r="TXJ38" s="410"/>
      <c r="TXK38" s="410"/>
      <c r="TXL38" s="410"/>
      <c r="TXM38" s="410"/>
      <c r="TXN38" s="410"/>
      <c r="TXO38" s="410"/>
      <c r="TXP38" s="410"/>
      <c r="TXQ38" s="410"/>
      <c r="TXR38" s="410"/>
      <c r="TXS38" s="410"/>
      <c r="TXT38" s="410"/>
      <c r="TXU38" s="410"/>
      <c r="TXV38" s="410"/>
      <c r="TXW38" s="410"/>
      <c r="TXX38" s="410"/>
      <c r="TXY38" s="410"/>
      <c r="TXZ38" s="410"/>
      <c r="TYA38" s="410"/>
      <c r="TYB38" s="410"/>
      <c r="TYC38" s="410"/>
      <c r="TYD38" s="410"/>
      <c r="TYE38" s="410"/>
      <c r="TYF38" s="410"/>
      <c r="TYG38" s="410"/>
      <c r="TYH38" s="410"/>
      <c r="TYI38" s="410"/>
      <c r="TYJ38" s="410"/>
      <c r="TYK38" s="410"/>
      <c r="TYL38" s="410"/>
      <c r="TYM38" s="410"/>
      <c r="TYN38" s="410"/>
      <c r="TYO38" s="410"/>
      <c r="TYP38" s="410"/>
      <c r="TYQ38" s="410"/>
      <c r="TYR38" s="410"/>
      <c r="TYS38" s="410"/>
      <c r="TYT38" s="410"/>
      <c r="TYU38" s="410"/>
      <c r="TYV38" s="410"/>
      <c r="TYW38" s="410"/>
      <c r="TYX38" s="410"/>
      <c r="TYY38" s="410"/>
      <c r="TYZ38" s="410"/>
      <c r="TZA38" s="410"/>
      <c r="TZB38" s="410"/>
      <c r="TZC38" s="410"/>
      <c r="TZD38" s="410"/>
      <c r="TZE38" s="410"/>
      <c r="TZF38" s="410"/>
      <c r="TZG38" s="410"/>
      <c r="TZH38" s="410"/>
      <c r="TZI38" s="410"/>
      <c r="TZJ38" s="410"/>
      <c r="TZK38" s="410"/>
      <c r="TZL38" s="410"/>
      <c r="TZM38" s="410"/>
      <c r="TZN38" s="410"/>
      <c r="TZO38" s="410"/>
      <c r="TZP38" s="410"/>
      <c r="TZQ38" s="410"/>
      <c r="TZR38" s="410"/>
      <c r="TZS38" s="410"/>
      <c r="TZT38" s="410"/>
      <c r="TZU38" s="410"/>
      <c r="TZV38" s="410"/>
      <c r="TZW38" s="410"/>
      <c r="TZX38" s="410"/>
      <c r="TZY38" s="410"/>
      <c r="TZZ38" s="410"/>
      <c r="UAA38" s="410"/>
      <c r="UAB38" s="410"/>
      <c r="UAC38" s="410"/>
      <c r="UAD38" s="410"/>
      <c r="UAE38" s="410"/>
      <c r="UAF38" s="410"/>
      <c r="UAG38" s="410"/>
      <c r="UAH38" s="410"/>
      <c r="UAI38" s="410"/>
      <c r="UAJ38" s="410"/>
      <c r="UAK38" s="410"/>
      <c r="UAL38" s="410"/>
      <c r="UAM38" s="410"/>
      <c r="UAN38" s="410"/>
      <c r="UAO38" s="410"/>
      <c r="UAP38" s="410"/>
      <c r="UAQ38" s="410"/>
      <c r="UAR38" s="410"/>
      <c r="UAS38" s="410"/>
      <c r="UAT38" s="410"/>
      <c r="UAU38" s="410"/>
      <c r="UAV38" s="410"/>
      <c r="UAW38" s="410"/>
      <c r="UAX38" s="410"/>
      <c r="UAY38" s="410"/>
      <c r="UAZ38" s="410"/>
      <c r="UBA38" s="410"/>
      <c r="UBB38" s="410"/>
      <c r="UBC38" s="410"/>
      <c r="UBD38" s="410"/>
      <c r="UBE38" s="410"/>
      <c r="UBF38" s="410"/>
      <c r="UBG38" s="410"/>
      <c r="UBH38" s="410"/>
      <c r="UBI38" s="410"/>
      <c r="UBJ38" s="410"/>
      <c r="UBK38" s="410"/>
      <c r="UBL38" s="410"/>
      <c r="UBM38" s="410"/>
      <c r="UBN38" s="410"/>
      <c r="UBO38" s="410"/>
      <c r="UBP38" s="410"/>
      <c r="UBQ38" s="410"/>
      <c r="UBR38" s="410"/>
      <c r="UBS38" s="410"/>
      <c r="UBT38" s="410"/>
      <c r="UBU38" s="410"/>
      <c r="UBV38" s="410"/>
      <c r="UBW38" s="410"/>
      <c r="UBX38" s="410"/>
      <c r="UBY38" s="410"/>
      <c r="UBZ38" s="410"/>
      <c r="UCA38" s="410"/>
      <c r="UCB38" s="410"/>
      <c r="UCC38" s="410"/>
      <c r="UCD38" s="410"/>
      <c r="UCE38" s="410"/>
      <c r="UCF38" s="410"/>
      <c r="UCG38" s="410"/>
      <c r="UCH38" s="410"/>
      <c r="UCI38" s="410"/>
      <c r="UCJ38" s="410"/>
      <c r="UCK38" s="410"/>
      <c r="UCL38" s="410"/>
      <c r="UCM38" s="410"/>
      <c r="UCN38" s="410"/>
      <c r="UCO38" s="410"/>
      <c r="UCP38" s="410"/>
      <c r="UCQ38" s="410"/>
      <c r="UCR38" s="410"/>
      <c r="UCS38" s="410"/>
      <c r="UCT38" s="410"/>
      <c r="UCU38" s="410"/>
      <c r="UCV38" s="410"/>
      <c r="UCW38" s="410"/>
      <c r="UCX38" s="410"/>
      <c r="UCY38" s="410"/>
      <c r="UCZ38" s="410"/>
      <c r="UDA38" s="410"/>
      <c r="UDB38" s="410"/>
      <c r="UDC38" s="410"/>
      <c r="UDD38" s="410"/>
      <c r="UDE38" s="410"/>
      <c r="UDF38" s="410"/>
      <c r="UDG38" s="410"/>
      <c r="UDH38" s="410"/>
      <c r="UDI38" s="410"/>
      <c r="UDJ38" s="410"/>
      <c r="UDK38" s="410"/>
      <c r="UDL38" s="410"/>
      <c r="UDM38" s="410"/>
      <c r="UDN38" s="410"/>
      <c r="UDO38" s="410"/>
      <c r="UDP38" s="410"/>
      <c r="UDQ38" s="410"/>
      <c r="UDR38" s="410"/>
      <c r="UDS38" s="410"/>
      <c r="UDT38" s="410"/>
      <c r="UDU38" s="410"/>
      <c r="UDV38" s="410"/>
      <c r="UDW38" s="410"/>
      <c r="UDX38" s="410"/>
      <c r="UDY38" s="410"/>
      <c r="UDZ38" s="410"/>
      <c r="UEA38" s="410"/>
      <c r="UEB38" s="410"/>
      <c r="UEC38" s="410"/>
      <c r="UED38" s="410"/>
      <c r="UEE38" s="410"/>
      <c r="UEF38" s="410"/>
      <c r="UEG38" s="410"/>
      <c r="UEH38" s="410"/>
      <c r="UEI38" s="410"/>
      <c r="UEJ38" s="410"/>
      <c r="UEK38" s="410"/>
      <c r="UEL38" s="410"/>
      <c r="UEM38" s="410"/>
      <c r="UEN38" s="410"/>
      <c r="UEO38" s="410"/>
      <c r="UEP38" s="410"/>
      <c r="UEQ38" s="410"/>
      <c r="UER38" s="410"/>
      <c r="UES38" s="410"/>
      <c r="UET38" s="410"/>
      <c r="UEU38" s="410"/>
      <c r="UEV38" s="410"/>
      <c r="UEW38" s="410"/>
      <c r="UEX38" s="410"/>
      <c r="UEY38" s="410"/>
      <c r="UEZ38" s="410"/>
      <c r="UFA38" s="410"/>
      <c r="UFB38" s="410"/>
      <c r="UFC38" s="410"/>
      <c r="UFD38" s="410"/>
      <c r="UFE38" s="410"/>
      <c r="UFF38" s="410"/>
      <c r="UFG38" s="410"/>
      <c r="UFH38" s="410"/>
      <c r="UFI38" s="410"/>
      <c r="UFJ38" s="410"/>
      <c r="UFK38" s="410"/>
      <c r="UFL38" s="410"/>
      <c r="UFM38" s="410"/>
      <c r="UFN38" s="410"/>
      <c r="UFO38" s="410"/>
      <c r="UFP38" s="410"/>
      <c r="UFQ38" s="410"/>
      <c r="UFR38" s="410"/>
      <c r="UFS38" s="410"/>
      <c r="UFT38" s="410"/>
      <c r="UFU38" s="410"/>
      <c r="UFV38" s="410"/>
      <c r="UFW38" s="410"/>
      <c r="UFX38" s="410"/>
      <c r="UFY38" s="410"/>
      <c r="UFZ38" s="410"/>
      <c r="UGA38" s="410"/>
      <c r="UGB38" s="410"/>
      <c r="UGC38" s="410"/>
      <c r="UGD38" s="410"/>
      <c r="UGE38" s="410"/>
      <c r="UGF38" s="410"/>
      <c r="UGG38" s="410"/>
      <c r="UGH38" s="410"/>
      <c r="UGI38" s="410"/>
      <c r="UGJ38" s="410"/>
      <c r="UGK38" s="410"/>
      <c r="UGL38" s="410"/>
      <c r="UGM38" s="410"/>
      <c r="UGN38" s="410"/>
      <c r="UGO38" s="410"/>
      <c r="UGP38" s="410"/>
      <c r="UGQ38" s="410"/>
      <c r="UGR38" s="410"/>
      <c r="UGS38" s="410"/>
      <c r="UGT38" s="410"/>
      <c r="UGU38" s="410"/>
      <c r="UGV38" s="410"/>
      <c r="UGW38" s="410"/>
      <c r="UGX38" s="410"/>
      <c r="UGY38" s="410"/>
      <c r="UGZ38" s="410"/>
      <c r="UHA38" s="410"/>
      <c r="UHB38" s="410"/>
      <c r="UHC38" s="410"/>
      <c r="UHD38" s="410"/>
      <c r="UHE38" s="410"/>
      <c r="UHF38" s="410"/>
      <c r="UHG38" s="410"/>
      <c r="UHH38" s="410"/>
      <c r="UHI38" s="410"/>
      <c r="UHJ38" s="410"/>
      <c r="UHK38" s="410"/>
      <c r="UHL38" s="410"/>
      <c r="UHM38" s="410"/>
      <c r="UHN38" s="410"/>
      <c r="UHO38" s="410"/>
      <c r="UHP38" s="410"/>
      <c r="UHQ38" s="410"/>
      <c r="UHR38" s="410"/>
      <c r="UHS38" s="410"/>
      <c r="UHT38" s="410"/>
      <c r="UHU38" s="410"/>
      <c r="UHV38" s="410"/>
      <c r="UHW38" s="410"/>
      <c r="UHX38" s="410"/>
      <c r="UHY38" s="410"/>
      <c r="UHZ38" s="410"/>
      <c r="UIA38" s="410"/>
      <c r="UIB38" s="410"/>
      <c r="UIC38" s="410"/>
      <c r="UID38" s="410"/>
      <c r="UIE38" s="410"/>
      <c r="UIF38" s="410"/>
      <c r="UIG38" s="410"/>
      <c r="UIH38" s="410"/>
      <c r="UII38" s="410"/>
      <c r="UIJ38" s="410"/>
      <c r="UIK38" s="410"/>
      <c r="UIL38" s="410"/>
      <c r="UIM38" s="410"/>
      <c r="UIN38" s="410"/>
      <c r="UIO38" s="410"/>
      <c r="UIP38" s="410"/>
      <c r="UIQ38" s="410"/>
      <c r="UIR38" s="410"/>
      <c r="UIS38" s="410"/>
      <c r="UIT38" s="410"/>
      <c r="UIU38" s="410"/>
      <c r="UIV38" s="410"/>
      <c r="UIW38" s="410"/>
      <c r="UIX38" s="410"/>
      <c r="UIY38" s="410"/>
      <c r="UIZ38" s="410"/>
      <c r="UJA38" s="410"/>
      <c r="UJB38" s="410"/>
      <c r="UJC38" s="410"/>
      <c r="UJD38" s="410"/>
      <c r="UJE38" s="410"/>
      <c r="UJF38" s="410"/>
      <c r="UJG38" s="410"/>
      <c r="UJH38" s="410"/>
      <c r="UJI38" s="410"/>
      <c r="UJJ38" s="410"/>
      <c r="UJK38" s="410"/>
      <c r="UJL38" s="410"/>
      <c r="UJM38" s="410"/>
      <c r="UJN38" s="410"/>
      <c r="UJO38" s="410"/>
      <c r="UJP38" s="410"/>
      <c r="UJQ38" s="410"/>
      <c r="UJR38" s="410"/>
      <c r="UJS38" s="410"/>
      <c r="UJT38" s="410"/>
      <c r="UJU38" s="410"/>
      <c r="UJV38" s="410"/>
      <c r="UJW38" s="410"/>
      <c r="UJX38" s="410"/>
      <c r="UJY38" s="410"/>
      <c r="UJZ38" s="410"/>
      <c r="UKA38" s="410"/>
      <c r="UKB38" s="410"/>
      <c r="UKC38" s="410"/>
      <c r="UKD38" s="410"/>
      <c r="UKE38" s="410"/>
      <c r="UKF38" s="410"/>
      <c r="UKG38" s="410"/>
      <c r="UKH38" s="410"/>
      <c r="UKI38" s="410"/>
      <c r="UKJ38" s="410"/>
      <c r="UKK38" s="410"/>
      <c r="UKL38" s="410"/>
      <c r="UKM38" s="410"/>
      <c r="UKN38" s="410"/>
      <c r="UKO38" s="410"/>
      <c r="UKP38" s="410"/>
      <c r="UKQ38" s="410"/>
      <c r="UKR38" s="410"/>
      <c r="UKS38" s="410"/>
      <c r="UKT38" s="410"/>
      <c r="UKU38" s="410"/>
      <c r="UKV38" s="410"/>
      <c r="UKW38" s="410"/>
      <c r="UKX38" s="410"/>
      <c r="UKY38" s="410"/>
      <c r="UKZ38" s="410"/>
      <c r="ULA38" s="410"/>
      <c r="ULB38" s="410"/>
      <c r="ULC38" s="410"/>
      <c r="ULD38" s="410"/>
      <c r="ULE38" s="410"/>
      <c r="ULF38" s="410"/>
      <c r="ULG38" s="410"/>
      <c r="ULH38" s="410"/>
      <c r="ULI38" s="410"/>
      <c r="ULJ38" s="410"/>
      <c r="ULK38" s="410"/>
      <c r="ULL38" s="410"/>
      <c r="ULM38" s="410"/>
      <c r="ULN38" s="410"/>
      <c r="ULO38" s="410"/>
      <c r="ULP38" s="410"/>
      <c r="ULQ38" s="410"/>
      <c r="ULR38" s="410"/>
      <c r="ULS38" s="410"/>
      <c r="ULT38" s="410"/>
      <c r="ULU38" s="410"/>
      <c r="ULV38" s="410"/>
      <c r="ULW38" s="410"/>
      <c r="ULX38" s="410"/>
      <c r="ULY38" s="410"/>
      <c r="ULZ38" s="410"/>
      <c r="UMA38" s="410"/>
      <c r="UMB38" s="410"/>
      <c r="UMC38" s="410"/>
      <c r="UMD38" s="410"/>
      <c r="UME38" s="410"/>
      <c r="UMF38" s="410"/>
      <c r="UMG38" s="410"/>
      <c r="UMH38" s="410"/>
      <c r="UMI38" s="410"/>
      <c r="UMJ38" s="410"/>
      <c r="UMK38" s="410"/>
      <c r="UML38" s="410"/>
      <c r="UMM38" s="410"/>
      <c r="UMN38" s="410"/>
      <c r="UMO38" s="410"/>
      <c r="UMP38" s="410"/>
      <c r="UMQ38" s="410"/>
      <c r="UMR38" s="410"/>
      <c r="UMS38" s="410"/>
      <c r="UMT38" s="410"/>
      <c r="UMU38" s="410"/>
      <c r="UMV38" s="410"/>
      <c r="UMW38" s="410"/>
      <c r="UMX38" s="410"/>
      <c r="UMY38" s="410"/>
      <c r="UMZ38" s="410"/>
      <c r="UNA38" s="410"/>
      <c r="UNB38" s="410"/>
      <c r="UNC38" s="410"/>
      <c r="UND38" s="410"/>
      <c r="UNE38" s="410"/>
      <c r="UNF38" s="410"/>
      <c r="UNG38" s="410"/>
      <c r="UNH38" s="410"/>
      <c r="UNI38" s="410"/>
      <c r="UNJ38" s="410"/>
      <c r="UNK38" s="410"/>
      <c r="UNL38" s="410"/>
      <c r="UNM38" s="410"/>
      <c r="UNN38" s="410"/>
      <c r="UNO38" s="410"/>
      <c r="UNP38" s="410"/>
      <c r="UNQ38" s="410"/>
      <c r="UNR38" s="410"/>
      <c r="UNS38" s="410"/>
      <c r="UNT38" s="410"/>
      <c r="UNU38" s="410"/>
      <c r="UNV38" s="410"/>
      <c r="UNW38" s="410"/>
      <c r="UNX38" s="410"/>
      <c r="UNY38" s="410"/>
      <c r="UNZ38" s="410"/>
      <c r="UOA38" s="410"/>
      <c r="UOB38" s="410"/>
      <c r="UOC38" s="410"/>
      <c r="UOD38" s="410"/>
      <c r="UOE38" s="410"/>
      <c r="UOF38" s="410"/>
      <c r="UOG38" s="410"/>
      <c r="UOH38" s="410"/>
      <c r="UOI38" s="410"/>
      <c r="UOJ38" s="410"/>
      <c r="UOK38" s="410"/>
      <c r="UOL38" s="410"/>
      <c r="UOM38" s="410"/>
      <c r="UON38" s="410"/>
      <c r="UOO38" s="410"/>
      <c r="UOP38" s="410"/>
      <c r="UOQ38" s="410"/>
      <c r="UOR38" s="410"/>
      <c r="UOS38" s="410"/>
      <c r="UOT38" s="410"/>
      <c r="UOU38" s="410"/>
      <c r="UOV38" s="410"/>
      <c r="UOW38" s="410"/>
      <c r="UOX38" s="410"/>
      <c r="UOY38" s="410"/>
      <c r="UOZ38" s="410"/>
      <c r="UPA38" s="410"/>
      <c r="UPB38" s="410"/>
      <c r="UPC38" s="410"/>
      <c r="UPD38" s="410"/>
      <c r="UPE38" s="410"/>
      <c r="UPF38" s="410"/>
      <c r="UPG38" s="410"/>
      <c r="UPH38" s="410"/>
      <c r="UPI38" s="410"/>
      <c r="UPJ38" s="410"/>
      <c r="UPK38" s="410"/>
      <c r="UPL38" s="410"/>
      <c r="UPM38" s="410"/>
      <c r="UPN38" s="410"/>
      <c r="UPO38" s="410"/>
      <c r="UPP38" s="410"/>
      <c r="UPQ38" s="410"/>
      <c r="UPR38" s="410"/>
      <c r="UPS38" s="410"/>
      <c r="UPT38" s="410"/>
      <c r="UPU38" s="410"/>
      <c r="UPV38" s="410"/>
      <c r="UPW38" s="410"/>
      <c r="UPX38" s="410"/>
      <c r="UPY38" s="410"/>
      <c r="UPZ38" s="410"/>
      <c r="UQA38" s="410"/>
      <c r="UQB38" s="410"/>
      <c r="UQC38" s="410"/>
      <c r="UQD38" s="410"/>
      <c r="UQE38" s="410"/>
      <c r="UQF38" s="410"/>
      <c r="UQG38" s="410"/>
      <c r="UQH38" s="410"/>
      <c r="UQI38" s="410"/>
      <c r="UQJ38" s="410"/>
      <c r="UQK38" s="410"/>
      <c r="UQL38" s="410"/>
      <c r="UQM38" s="410"/>
      <c r="UQN38" s="410"/>
      <c r="UQO38" s="410"/>
      <c r="UQP38" s="410"/>
      <c r="UQQ38" s="410"/>
      <c r="UQR38" s="410"/>
      <c r="UQS38" s="410"/>
      <c r="UQT38" s="410"/>
      <c r="UQU38" s="410"/>
      <c r="UQV38" s="410"/>
      <c r="UQW38" s="410"/>
      <c r="UQX38" s="410"/>
      <c r="UQY38" s="410"/>
      <c r="UQZ38" s="410"/>
      <c r="URA38" s="410"/>
      <c r="URB38" s="410"/>
      <c r="URC38" s="410"/>
      <c r="URD38" s="410"/>
      <c r="URE38" s="410"/>
      <c r="URF38" s="410"/>
      <c r="URG38" s="410"/>
      <c r="URH38" s="410"/>
      <c r="URI38" s="410"/>
      <c r="URJ38" s="410"/>
      <c r="URK38" s="410"/>
      <c r="URL38" s="410"/>
      <c r="URM38" s="410"/>
      <c r="URN38" s="410"/>
      <c r="URO38" s="410"/>
      <c r="URP38" s="410"/>
      <c r="URQ38" s="410"/>
      <c r="URR38" s="410"/>
      <c r="URS38" s="410"/>
      <c r="URT38" s="410"/>
      <c r="URU38" s="410"/>
      <c r="URV38" s="410"/>
      <c r="URW38" s="410"/>
      <c r="URX38" s="410"/>
      <c r="URY38" s="410"/>
      <c r="URZ38" s="410"/>
      <c r="USA38" s="410"/>
      <c r="USB38" s="410"/>
      <c r="USC38" s="410"/>
      <c r="USD38" s="410"/>
      <c r="USE38" s="410"/>
      <c r="USF38" s="410"/>
      <c r="USG38" s="410"/>
      <c r="USH38" s="410"/>
      <c r="USI38" s="410"/>
      <c r="USJ38" s="410"/>
      <c r="USK38" s="410"/>
      <c r="USL38" s="410"/>
      <c r="USM38" s="410"/>
      <c r="USN38" s="410"/>
      <c r="USO38" s="410"/>
      <c r="USP38" s="410"/>
      <c r="USQ38" s="410"/>
      <c r="USR38" s="410"/>
      <c r="USS38" s="410"/>
      <c r="UST38" s="410"/>
      <c r="USU38" s="410"/>
      <c r="USV38" s="410"/>
      <c r="USW38" s="410"/>
      <c r="USX38" s="410"/>
      <c r="USY38" s="410"/>
      <c r="USZ38" s="410"/>
      <c r="UTA38" s="410"/>
      <c r="UTB38" s="410"/>
      <c r="UTC38" s="410"/>
      <c r="UTD38" s="410"/>
      <c r="UTE38" s="410"/>
      <c r="UTF38" s="410"/>
      <c r="UTG38" s="410"/>
      <c r="UTH38" s="410"/>
      <c r="UTI38" s="410"/>
      <c r="UTJ38" s="410"/>
      <c r="UTK38" s="410"/>
      <c r="UTL38" s="410"/>
      <c r="UTM38" s="410"/>
      <c r="UTN38" s="410"/>
      <c r="UTO38" s="410"/>
      <c r="UTP38" s="410"/>
      <c r="UTQ38" s="410"/>
      <c r="UTR38" s="410"/>
      <c r="UTS38" s="410"/>
      <c r="UTT38" s="410"/>
      <c r="UTU38" s="410"/>
      <c r="UTV38" s="410"/>
      <c r="UTW38" s="410"/>
      <c r="UTX38" s="410"/>
      <c r="UTY38" s="410"/>
      <c r="UTZ38" s="410"/>
      <c r="UUA38" s="410"/>
      <c r="UUB38" s="410"/>
      <c r="UUC38" s="410"/>
      <c r="UUD38" s="410"/>
      <c r="UUE38" s="410"/>
      <c r="UUF38" s="410"/>
      <c r="UUG38" s="410"/>
      <c r="UUH38" s="410"/>
      <c r="UUI38" s="410"/>
      <c r="UUJ38" s="410"/>
      <c r="UUK38" s="410"/>
      <c r="UUL38" s="410"/>
      <c r="UUM38" s="410"/>
      <c r="UUN38" s="410"/>
      <c r="UUO38" s="410"/>
      <c r="UUP38" s="410"/>
      <c r="UUQ38" s="410"/>
      <c r="UUR38" s="410"/>
      <c r="UUS38" s="410"/>
      <c r="UUT38" s="410"/>
      <c r="UUU38" s="410"/>
      <c r="UUV38" s="410"/>
      <c r="UUW38" s="410"/>
      <c r="UUX38" s="410"/>
      <c r="UUY38" s="410"/>
      <c r="UUZ38" s="410"/>
      <c r="UVA38" s="410"/>
      <c r="UVB38" s="410"/>
      <c r="UVC38" s="410"/>
      <c r="UVD38" s="410"/>
      <c r="UVE38" s="410"/>
      <c r="UVF38" s="410"/>
      <c r="UVG38" s="410"/>
      <c r="UVH38" s="410"/>
      <c r="UVI38" s="410"/>
      <c r="UVJ38" s="410"/>
      <c r="UVK38" s="410"/>
      <c r="UVL38" s="410"/>
      <c r="UVM38" s="410"/>
      <c r="UVN38" s="410"/>
      <c r="UVO38" s="410"/>
      <c r="UVP38" s="410"/>
      <c r="UVQ38" s="410"/>
      <c r="UVR38" s="410"/>
      <c r="UVS38" s="410"/>
      <c r="UVT38" s="410"/>
      <c r="UVU38" s="410"/>
      <c r="UVV38" s="410"/>
      <c r="UVW38" s="410"/>
      <c r="UVX38" s="410"/>
      <c r="UVY38" s="410"/>
      <c r="UVZ38" s="410"/>
      <c r="UWA38" s="410"/>
      <c r="UWB38" s="410"/>
      <c r="UWC38" s="410"/>
      <c r="UWD38" s="410"/>
      <c r="UWE38" s="410"/>
      <c r="UWF38" s="410"/>
      <c r="UWG38" s="410"/>
      <c r="UWH38" s="410"/>
      <c r="UWI38" s="410"/>
      <c r="UWJ38" s="410"/>
      <c r="UWK38" s="410"/>
      <c r="UWL38" s="410"/>
      <c r="UWM38" s="410"/>
      <c r="UWN38" s="410"/>
      <c r="UWO38" s="410"/>
      <c r="UWP38" s="410"/>
      <c r="UWQ38" s="410"/>
      <c r="UWR38" s="410"/>
      <c r="UWS38" s="410"/>
      <c r="UWT38" s="410"/>
      <c r="UWU38" s="410"/>
      <c r="UWV38" s="410"/>
      <c r="UWW38" s="410"/>
      <c r="UWX38" s="410"/>
      <c r="UWY38" s="410"/>
      <c r="UWZ38" s="410"/>
      <c r="UXA38" s="410"/>
      <c r="UXB38" s="410"/>
      <c r="UXC38" s="410"/>
      <c r="UXD38" s="410"/>
      <c r="UXE38" s="410"/>
      <c r="UXF38" s="410"/>
      <c r="UXG38" s="410"/>
      <c r="UXH38" s="410"/>
      <c r="UXI38" s="410"/>
      <c r="UXJ38" s="410"/>
      <c r="UXK38" s="410"/>
      <c r="UXL38" s="410"/>
      <c r="UXM38" s="410"/>
      <c r="UXN38" s="410"/>
      <c r="UXO38" s="410"/>
      <c r="UXP38" s="410"/>
      <c r="UXQ38" s="410"/>
      <c r="UXR38" s="410"/>
      <c r="UXS38" s="410"/>
      <c r="UXT38" s="410"/>
      <c r="UXU38" s="410"/>
      <c r="UXV38" s="410"/>
      <c r="UXW38" s="410"/>
      <c r="UXX38" s="410"/>
      <c r="UXY38" s="410"/>
      <c r="UXZ38" s="410"/>
      <c r="UYA38" s="410"/>
      <c r="UYB38" s="410"/>
      <c r="UYC38" s="410"/>
      <c r="UYD38" s="410"/>
      <c r="UYE38" s="410"/>
      <c r="UYF38" s="410"/>
      <c r="UYG38" s="410"/>
      <c r="UYH38" s="410"/>
      <c r="UYI38" s="410"/>
      <c r="UYJ38" s="410"/>
      <c r="UYK38" s="410"/>
      <c r="UYL38" s="410"/>
      <c r="UYM38" s="410"/>
      <c r="UYN38" s="410"/>
      <c r="UYO38" s="410"/>
      <c r="UYP38" s="410"/>
      <c r="UYQ38" s="410"/>
      <c r="UYR38" s="410"/>
      <c r="UYS38" s="410"/>
      <c r="UYT38" s="410"/>
      <c r="UYU38" s="410"/>
      <c r="UYV38" s="410"/>
      <c r="UYW38" s="410"/>
      <c r="UYX38" s="410"/>
      <c r="UYY38" s="410"/>
      <c r="UYZ38" s="410"/>
      <c r="UZA38" s="410"/>
      <c r="UZB38" s="410"/>
      <c r="UZC38" s="410"/>
      <c r="UZD38" s="410"/>
      <c r="UZE38" s="410"/>
      <c r="UZF38" s="410"/>
      <c r="UZG38" s="410"/>
      <c r="UZH38" s="410"/>
      <c r="UZI38" s="410"/>
      <c r="UZJ38" s="410"/>
      <c r="UZK38" s="410"/>
      <c r="UZL38" s="410"/>
      <c r="UZM38" s="410"/>
      <c r="UZN38" s="410"/>
      <c r="UZO38" s="410"/>
      <c r="UZP38" s="410"/>
      <c r="UZQ38" s="410"/>
      <c r="UZR38" s="410"/>
      <c r="UZS38" s="410"/>
      <c r="UZT38" s="410"/>
      <c r="UZU38" s="410"/>
      <c r="UZV38" s="410"/>
      <c r="UZW38" s="410"/>
      <c r="UZX38" s="410"/>
      <c r="UZY38" s="410"/>
      <c r="UZZ38" s="410"/>
      <c r="VAA38" s="410"/>
      <c r="VAB38" s="410"/>
      <c r="VAC38" s="410"/>
      <c r="VAD38" s="410"/>
      <c r="VAE38" s="410"/>
      <c r="VAF38" s="410"/>
      <c r="VAG38" s="410"/>
      <c r="VAH38" s="410"/>
      <c r="VAI38" s="410"/>
      <c r="VAJ38" s="410"/>
      <c r="VAK38" s="410"/>
      <c r="VAL38" s="410"/>
      <c r="VAM38" s="410"/>
      <c r="VAN38" s="410"/>
      <c r="VAO38" s="410"/>
      <c r="VAP38" s="410"/>
      <c r="VAQ38" s="410"/>
      <c r="VAR38" s="410"/>
      <c r="VAS38" s="410"/>
      <c r="VAT38" s="410"/>
      <c r="VAU38" s="410"/>
      <c r="VAV38" s="410"/>
      <c r="VAW38" s="410"/>
      <c r="VAX38" s="410"/>
      <c r="VAY38" s="410"/>
      <c r="VAZ38" s="410"/>
      <c r="VBA38" s="410"/>
      <c r="VBB38" s="410"/>
      <c r="VBC38" s="410"/>
      <c r="VBD38" s="410"/>
      <c r="VBE38" s="410"/>
      <c r="VBF38" s="410"/>
      <c r="VBG38" s="410"/>
      <c r="VBH38" s="410"/>
      <c r="VBI38" s="410"/>
      <c r="VBJ38" s="410"/>
      <c r="VBK38" s="410"/>
      <c r="VBL38" s="410"/>
      <c r="VBM38" s="410"/>
      <c r="VBN38" s="410"/>
      <c r="VBO38" s="410"/>
      <c r="VBP38" s="410"/>
      <c r="VBQ38" s="410"/>
      <c r="VBR38" s="410"/>
      <c r="VBS38" s="410"/>
      <c r="VBT38" s="410"/>
      <c r="VBU38" s="410"/>
      <c r="VBV38" s="410"/>
      <c r="VBW38" s="410"/>
      <c r="VBX38" s="410"/>
      <c r="VBY38" s="410"/>
      <c r="VBZ38" s="410"/>
      <c r="VCA38" s="410"/>
      <c r="VCB38" s="410"/>
      <c r="VCC38" s="410"/>
      <c r="VCD38" s="410"/>
      <c r="VCE38" s="410"/>
      <c r="VCF38" s="410"/>
      <c r="VCG38" s="410"/>
      <c r="VCH38" s="410"/>
      <c r="VCI38" s="410"/>
      <c r="VCJ38" s="410"/>
      <c r="VCK38" s="410"/>
      <c r="VCL38" s="410"/>
      <c r="VCM38" s="410"/>
      <c r="VCN38" s="410"/>
      <c r="VCO38" s="410"/>
      <c r="VCP38" s="410"/>
      <c r="VCQ38" s="410"/>
      <c r="VCR38" s="410"/>
      <c r="VCS38" s="410"/>
      <c r="VCT38" s="410"/>
      <c r="VCU38" s="410"/>
      <c r="VCV38" s="410"/>
      <c r="VCW38" s="410"/>
      <c r="VCX38" s="410"/>
      <c r="VCY38" s="410"/>
      <c r="VCZ38" s="410"/>
      <c r="VDA38" s="410"/>
      <c r="VDB38" s="410"/>
      <c r="VDC38" s="410"/>
      <c r="VDD38" s="410"/>
      <c r="VDE38" s="410"/>
      <c r="VDF38" s="410"/>
      <c r="VDG38" s="410"/>
      <c r="VDH38" s="410"/>
      <c r="VDI38" s="410"/>
      <c r="VDJ38" s="410"/>
      <c r="VDK38" s="410"/>
      <c r="VDL38" s="410"/>
      <c r="VDM38" s="410"/>
      <c r="VDN38" s="410"/>
      <c r="VDO38" s="410"/>
      <c r="VDP38" s="410"/>
      <c r="VDQ38" s="410"/>
      <c r="VDR38" s="410"/>
      <c r="VDS38" s="410"/>
      <c r="VDT38" s="410"/>
      <c r="VDU38" s="410"/>
      <c r="VDV38" s="410"/>
      <c r="VDW38" s="410"/>
      <c r="VDX38" s="410"/>
      <c r="VDY38" s="410"/>
      <c r="VDZ38" s="410"/>
      <c r="VEA38" s="410"/>
      <c r="VEB38" s="410"/>
      <c r="VEC38" s="410"/>
      <c r="VED38" s="410"/>
      <c r="VEE38" s="410"/>
      <c r="VEF38" s="410"/>
      <c r="VEG38" s="410"/>
      <c r="VEH38" s="410"/>
      <c r="VEI38" s="410"/>
      <c r="VEJ38" s="410"/>
      <c r="VEK38" s="410"/>
      <c r="VEL38" s="410"/>
      <c r="VEM38" s="410"/>
      <c r="VEN38" s="410"/>
      <c r="VEO38" s="410"/>
      <c r="VEP38" s="410"/>
      <c r="VEQ38" s="410"/>
      <c r="VER38" s="410"/>
      <c r="VES38" s="410"/>
      <c r="VET38" s="410"/>
      <c r="VEU38" s="410"/>
      <c r="VEV38" s="410"/>
      <c r="VEW38" s="410"/>
      <c r="VEX38" s="410"/>
      <c r="VEY38" s="410"/>
      <c r="VEZ38" s="410"/>
      <c r="VFA38" s="410"/>
      <c r="VFB38" s="410"/>
      <c r="VFC38" s="410"/>
      <c r="VFD38" s="410"/>
      <c r="VFE38" s="410"/>
      <c r="VFF38" s="410"/>
      <c r="VFG38" s="410"/>
      <c r="VFH38" s="410"/>
      <c r="VFI38" s="410"/>
      <c r="VFJ38" s="410"/>
      <c r="VFK38" s="410"/>
      <c r="VFL38" s="410"/>
      <c r="VFM38" s="410"/>
      <c r="VFN38" s="410"/>
      <c r="VFO38" s="410"/>
      <c r="VFP38" s="410"/>
      <c r="VFQ38" s="410"/>
      <c r="VFR38" s="410"/>
      <c r="VFS38" s="410"/>
      <c r="VFT38" s="410"/>
      <c r="VFU38" s="410"/>
      <c r="VFV38" s="410"/>
      <c r="VFW38" s="410"/>
      <c r="VFX38" s="410"/>
      <c r="VFY38" s="410"/>
      <c r="VFZ38" s="410"/>
      <c r="VGA38" s="410"/>
      <c r="VGB38" s="410"/>
      <c r="VGC38" s="410"/>
      <c r="VGD38" s="410"/>
      <c r="VGE38" s="410"/>
      <c r="VGF38" s="410"/>
      <c r="VGG38" s="410"/>
      <c r="VGH38" s="410"/>
      <c r="VGI38" s="410"/>
      <c r="VGJ38" s="410"/>
      <c r="VGK38" s="410"/>
      <c r="VGL38" s="410"/>
      <c r="VGM38" s="410"/>
      <c r="VGN38" s="410"/>
      <c r="VGO38" s="410"/>
      <c r="VGP38" s="410"/>
      <c r="VGQ38" s="410"/>
      <c r="VGR38" s="410"/>
      <c r="VGS38" s="410"/>
      <c r="VGT38" s="410"/>
      <c r="VGU38" s="410"/>
      <c r="VGV38" s="410"/>
      <c r="VGW38" s="410"/>
      <c r="VGX38" s="410"/>
      <c r="VGY38" s="410"/>
      <c r="VGZ38" s="410"/>
      <c r="VHA38" s="410"/>
      <c r="VHB38" s="410"/>
      <c r="VHC38" s="410"/>
      <c r="VHD38" s="410"/>
      <c r="VHE38" s="410"/>
      <c r="VHF38" s="410"/>
      <c r="VHG38" s="410"/>
      <c r="VHH38" s="410"/>
      <c r="VHI38" s="410"/>
      <c r="VHJ38" s="410"/>
      <c r="VHK38" s="410"/>
      <c r="VHL38" s="410"/>
      <c r="VHM38" s="410"/>
      <c r="VHN38" s="410"/>
      <c r="VHO38" s="410"/>
      <c r="VHP38" s="410"/>
      <c r="VHQ38" s="410"/>
      <c r="VHR38" s="410"/>
      <c r="VHS38" s="410"/>
      <c r="VHT38" s="410"/>
      <c r="VHU38" s="410"/>
      <c r="VHV38" s="410"/>
      <c r="VHW38" s="410"/>
      <c r="VHX38" s="410"/>
      <c r="VHY38" s="410"/>
      <c r="VHZ38" s="410"/>
      <c r="VIA38" s="410"/>
      <c r="VIB38" s="410"/>
      <c r="VIC38" s="410"/>
      <c r="VID38" s="410"/>
      <c r="VIE38" s="410"/>
      <c r="VIF38" s="410"/>
      <c r="VIG38" s="410"/>
      <c r="VIH38" s="410"/>
      <c r="VII38" s="410"/>
      <c r="VIJ38" s="410"/>
      <c r="VIK38" s="410"/>
      <c r="VIL38" s="410"/>
      <c r="VIM38" s="410"/>
      <c r="VIN38" s="410"/>
      <c r="VIO38" s="410"/>
      <c r="VIP38" s="410"/>
      <c r="VIQ38" s="410"/>
      <c r="VIR38" s="410"/>
      <c r="VIS38" s="410"/>
      <c r="VIT38" s="410"/>
      <c r="VIU38" s="410"/>
      <c r="VIV38" s="410"/>
      <c r="VIW38" s="410"/>
      <c r="VIX38" s="410"/>
      <c r="VIY38" s="410"/>
      <c r="VIZ38" s="410"/>
      <c r="VJA38" s="410"/>
      <c r="VJB38" s="410"/>
      <c r="VJC38" s="410"/>
      <c r="VJD38" s="410"/>
      <c r="VJE38" s="410"/>
      <c r="VJF38" s="410"/>
      <c r="VJG38" s="410"/>
      <c r="VJH38" s="410"/>
      <c r="VJI38" s="410"/>
      <c r="VJJ38" s="410"/>
      <c r="VJK38" s="410"/>
      <c r="VJL38" s="410"/>
      <c r="VJM38" s="410"/>
      <c r="VJN38" s="410"/>
      <c r="VJO38" s="410"/>
      <c r="VJP38" s="410"/>
      <c r="VJQ38" s="410"/>
      <c r="VJR38" s="410"/>
      <c r="VJS38" s="410"/>
      <c r="VJT38" s="410"/>
      <c r="VJU38" s="410"/>
      <c r="VJV38" s="410"/>
      <c r="VJW38" s="410"/>
      <c r="VJX38" s="410"/>
      <c r="VJY38" s="410"/>
      <c r="VJZ38" s="410"/>
      <c r="VKA38" s="410"/>
      <c r="VKB38" s="410"/>
      <c r="VKC38" s="410"/>
      <c r="VKD38" s="410"/>
      <c r="VKE38" s="410"/>
      <c r="VKF38" s="410"/>
      <c r="VKG38" s="410"/>
      <c r="VKH38" s="410"/>
      <c r="VKI38" s="410"/>
      <c r="VKJ38" s="410"/>
      <c r="VKK38" s="410"/>
      <c r="VKL38" s="410"/>
      <c r="VKM38" s="410"/>
      <c r="VKN38" s="410"/>
      <c r="VKO38" s="410"/>
      <c r="VKP38" s="410"/>
      <c r="VKQ38" s="410"/>
      <c r="VKR38" s="410"/>
      <c r="VKS38" s="410"/>
      <c r="VKT38" s="410"/>
      <c r="VKU38" s="410"/>
      <c r="VKV38" s="410"/>
      <c r="VKW38" s="410"/>
      <c r="VKX38" s="410"/>
      <c r="VKY38" s="410"/>
      <c r="VKZ38" s="410"/>
      <c r="VLA38" s="410"/>
      <c r="VLB38" s="410"/>
      <c r="VLC38" s="410"/>
      <c r="VLD38" s="410"/>
      <c r="VLE38" s="410"/>
      <c r="VLF38" s="410"/>
      <c r="VLG38" s="410"/>
      <c r="VLH38" s="410"/>
      <c r="VLI38" s="410"/>
      <c r="VLJ38" s="410"/>
      <c r="VLK38" s="410"/>
      <c r="VLL38" s="410"/>
      <c r="VLM38" s="410"/>
      <c r="VLN38" s="410"/>
      <c r="VLO38" s="410"/>
      <c r="VLP38" s="410"/>
      <c r="VLQ38" s="410"/>
      <c r="VLR38" s="410"/>
      <c r="VLS38" s="410"/>
      <c r="VLT38" s="410"/>
      <c r="VLU38" s="410"/>
      <c r="VLV38" s="410"/>
      <c r="VLW38" s="410"/>
      <c r="VLX38" s="410"/>
      <c r="VLY38" s="410"/>
      <c r="VLZ38" s="410"/>
      <c r="VMA38" s="410"/>
      <c r="VMB38" s="410"/>
      <c r="VMC38" s="410"/>
      <c r="VMD38" s="410"/>
      <c r="VME38" s="410"/>
      <c r="VMF38" s="410"/>
      <c r="VMG38" s="410"/>
      <c r="VMH38" s="410"/>
      <c r="VMI38" s="410"/>
      <c r="VMJ38" s="410"/>
      <c r="VMK38" s="410"/>
      <c r="VML38" s="410"/>
      <c r="VMM38" s="410"/>
      <c r="VMN38" s="410"/>
      <c r="VMO38" s="410"/>
      <c r="VMP38" s="410"/>
      <c r="VMQ38" s="410"/>
      <c r="VMR38" s="410"/>
      <c r="VMS38" s="410"/>
      <c r="VMT38" s="410"/>
      <c r="VMU38" s="410"/>
      <c r="VMV38" s="410"/>
      <c r="VMW38" s="410"/>
      <c r="VMX38" s="410"/>
      <c r="VMY38" s="410"/>
      <c r="VMZ38" s="410"/>
      <c r="VNA38" s="410"/>
      <c r="VNB38" s="410"/>
      <c r="VNC38" s="410"/>
      <c r="VND38" s="410"/>
      <c r="VNE38" s="410"/>
      <c r="VNF38" s="410"/>
      <c r="VNG38" s="410"/>
      <c r="VNH38" s="410"/>
      <c r="VNI38" s="410"/>
      <c r="VNJ38" s="410"/>
      <c r="VNK38" s="410"/>
      <c r="VNL38" s="410"/>
      <c r="VNM38" s="410"/>
      <c r="VNN38" s="410"/>
      <c r="VNO38" s="410"/>
      <c r="VNP38" s="410"/>
      <c r="VNQ38" s="410"/>
      <c r="VNR38" s="410"/>
      <c r="VNS38" s="410"/>
      <c r="VNT38" s="410"/>
      <c r="VNU38" s="410"/>
      <c r="VNV38" s="410"/>
      <c r="VNW38" s="410"/>
      <c r="VNX38" s="410"/>
      <c r="VNY38" s="410"/>
      <c r="VNZ38" s="410"/>
      <c r="VOA38" s="410"/>
      <c r="VOB38" s="410"/>
      <c r="VOC38" s="410"/>
      <c r="VOD38" s="410"/>
      <c r="VOE38" s="410"/>
      <c r="VOF38" s="410"/>
      <c r="VOG38" s="410"/>
      <c r="VOH38" s="410"/>
      <c r="VOI38" s="410"/>
      <c r="VOJ38" s="410"/>
      <c r="VOK38" s="410"/>
      <c r="VOL38" s="410"/>
      <c r="VOM38" s="410"/>
      <c r="VON38" s="410"/>
      <c r="VOO38" s="410"/>
      <c r="VOP38" s="410"/>
      <c r="VOQ38" s="410"/>
      <c r="VOR38" s="410"/>
      <c r="VOS38" s="410"/>
      <c r="VOT38" s="410"/>
      <c r="VOU38" s="410"/>
      <c r="VOV38" s="410"/>
      <c r="VOW38" s="410"/>
      <c r="VOX38" s="410"/>
      <c r="VOY38" s="410"/>
      <c r="VOZ38" s="410"/>
      <c r="VPA38" s="410"/>
      <c r="VPB38" s="410"/>
      <c r="VPC38" s="410"/>
      <c r="VPD38" s="410"/>
      <c r="VPE38" s="410"/>
      <c r="VPF38" s="410"/>
      <c r="VPG38" s="410"/>
      <c r="VPH38" s="410"/>
      <c r="VPI38" s="410"/>
      <c r="VPJ38" s="410"/>
      <c r="VPK38" s="410"/>
      <c r="VPL38" s="410"/>
      <c r="VPM38" s="410"/>
      <c r="VPN38" s="410"/>
      <c r="VPO38" s="410"/>
      <c r="VPP38" s="410"/>
      <c r="VPQ38" s="410"/>
      <c r="VPR38" s="410"/>
      <c r="VPS38" s="410"/>
      <c r="VPT38" s="410"/>
      <c r="VPU38" s="410"/>
      <c r="VPV38" s="410"/>
      <c r="VPW38" s="410"/>
      <c r="VPX38" s="410"/>
      <c r="VPY38" s="410"/>
      <c r="VPZ38" s="410"/>
      <c r="VQA38" s="410"/>
      <c r="VQB38" s="410"/>
      <c r="VQC38" s="410"/>
      <c r="VQD38" s="410"/>
      <c r="VQE38" s="410"/>
      <c r="VQF38" s="410"/>
      <c r="VQG38" s="410"/>
      <c r="VQH38" s="410"/>
      <c r="VQI38" s="410"/>
      <c r="VQJ38" s="410"/>
      <c r="VQK38" s="410"/>
      <c r="VQL38" s="410"/>
      <c r="VQM38" s="410"/>
      <c r="VQN38" s="410"/>
      <c r="VQO38" s="410"/>
      <c r="VQP38" s="410"/>
      <c r="VQQ38" s="410"/>
      <c r="VQR38" s="410"/>
      <c r="VQS38" s="410"/>
      <c r="VQT38" s="410"/>
      <c r="VQU38" s="410"/>
      <c r="VQV38" s="410"/>
      <c r="VQW38" s="410"/>
      <c r="VQX38" s="410"/>
      <c r="VQY38" s="410"/>
      <c r="VQZ38" s="410"/>
      <c r="VRA38" s="410"/>
      <c r="VRB38" s="410"/>
      <c r="VRC38" s="410"/>
      <c r="VRD38" s="410"/>
      <c r="VRE38" s="410"/>
      <c r="VRF38" s="410"/>
      <c r="VRG38" s="410"/>
      <c r="VRH38" s="410"/>
      <c r="VRI38" s="410"/>
      <c r="VRJ38" s="410"/>
      <c r="VRK38" s="410"/>
      <c r="VRL38" s="410"/>
      <c r="VRM38" s="410"/>
      <c r="VRN38" s="410"/>
      <c r="VRO38" s="410"/>
      <c r="VRP38" s="410"/>
      <c r="VRQ38" s="410"/>
      <c r="VRR38" s="410"/>
      <c r="VRS38" s="410"/>
      <c r="VRT38" s="410"/>
      <c r="VRU38" s="410"/>
      <c r="VRV38" s="410"/>
      <c r="VRW38" s="410"/>
      <c r="VRX38" s="410"/>
      <c r="VRY38" s="410"/>
      <c r="VRZ38" s="410"/>
      <c r="VSA38" s="410"/>
      <c r="VSB38" s="410"/>
      <c r="VSC38" s="410"/>
      <c r="VSD38" s="410"/>
      <c r="VSE38" s="410"/>
      <c r="VSF38" s="410"/>
      <c r="VSG38" s="410"/>
      <c r="VSH38" s="410"/>
      <c r="VSI38" s="410"/>
      <c r="VSJ38" s="410"/>
      <c r="VSK38" s="410"/>
      <c r="VSL38" s="410"/>
      <c r="VSM38" s="410"/>
      <c r="VSN38" s="410"/>
      <c r="VSO38" s="410"/>
      <c r="VSP38" s="410"/>
      <c r="VSQ38" s="410"/>
      <c r="VSR38" s="410"/>
      <c r="VSS38" s="410"/>
      <c r="VST38" s="410"/>
      <c r="VSU38" s="410"/>
      <c r="VSV38" s="410"/>
      <c r="VSW38" s="410"/>
      <c r="VSX38" s="410"/>
      <c r="VSY38" s="410"/>
      <c r="VSZ38" s="410"/>
      <c r="VTA38" s="410"/>
      <c r="VTB38" s="410"/>
      <c r="VTC38" s="410"/>
      <c r="VTD38" s="410"/>
      <c r="VTE38" s="410"/>
      <c r="VTF38" s="410"/>
      <c r="VTG38" s="410"/>
      <c r="VTH38" s="410"/>
      <c r="VTI38" s="410"/>
      <c r="VTJ38" s="410"/>
      <c r="VTK38" s="410"/>
      <c r="VTL38" s="410"/>
      <c r="VTM38" s="410"/>
      <c r="VTN38" s="410"/>
      <c r="VTO38" s="410"/>
      <c r="VTP38" s="410"/>
      <c r="VTQ38" s="410"/>
      <c r="VTR38" s="410"/>
      <c r="VTS38" s="410"/>
      <c r="VTT38" s="410"/>
      <c r="VTU38" s="410"/>
      <c r="VTV38" s="410"/>
      <c r="VTW38" s="410"/>
      <c r="VTX38" s="410"/>
      <c r="VTY38" s="410"/>
      <c r="VTZ38" s="410"/>
      <c r="VUA38" s="410"/>
      <c r="VUB38" s="410"/>
      <c r="VUC38" s="410"/>
      <c r="VUD38" s="410"/>
      <c r="VUE38" s="410"/>
      <c r="VUF38" s="410"/>
      <c r="VUG38" s="410"/>
      <c r="VUH38" s="410"/>
      <c r="VUI38" s="410"/>
      <c r="VUJ38" s="410"/>
      <c r="VUK38" s="410"/>
      <c r="VUL38" s="410"/>
      <c r="VUM38" s="410"/>
      <c r="VUN38" s="410"/>
      <c r="VUO38" s="410"/>
      <c r="VUP38" s="410"/>
      <c r="VUQ38" s="410"/>
      <c r="VUR38" s="410"/>
      <c r="VUS38" s="410"/>
      <c r="VUT38" s="410"/>
      <c r="VUU38" s="410"/>
      <c r="VUV38" s="410"/>
      <c r="VUW38" s="410"/>
      <c r="VUX38" s="410"/>
      <c r="VUY38" s="410"/>
      <c r="VUZ38" s="410"/>
      <c r="VVA38" s="410"/>
      <c r="VVB38" s="410"/>
      <c r="VVC38" s="410"/>
      <c r="VVD38" s="410"/>
      <c r="VVE38" s="410"/>
      <c r="VVF38" s="410"/>
      <c r="VVG38" s="410"/>
      <c r="VVH38" s="410"/>
      <c r="VVI38" s="410"/>
      <c r="VVJ38" s="410"/>
      <c r="VVK38" s="410"/>
      <c r="VVL38" s="410"/>
      <c r="VVM38" s="410"/>
      <c r="VVN38" s="410"/>
      <c r="VVO38" s="410"/>
      <c r="VVP38" s="410"/>
      <c r="VVQ38" s="410"/>
      <c r="VVR38" s="410"/>
      <c r="VVS38" s="410"/>
      <c r="VVT38" s="410"/>
      <c r="VVU38" s="410"/>
      <c r="VVV38" s="410"/>
      <c r="VVW38" s="410"/>
      <c r="VVX38" s="410"/>
      <c r="VVY38" s="410"/>
      <c r="VVZ38" s="410"/>
      <c r="VWA38" s="410"/>
      <c r="VWB38" s="410"/>
      <c r="VWC38" s="410"/>
      <c r="VWD38" s="410"/>
      <c r="VWE38" s="410"/>
      <c r="VWF38" s="410"/>
      <c r="VWG38" s="410"/>
      <c r="VWH38" s="410"/>
      <c r="VWI38" s="410"/>
      <c r="VWJ38" s="410"/>
      <c r="VWK38" s="410"/>
      <c r="VWL38" s="410"/>
      <c r="VWM38" s="410"/>
      <c r="VWN38" s="410"/>
      <c r="VWO38" s="410"/>
      <c r="VWP38" s="410"/>
      <c r="VWQ38" s="410"/>
      <c r="VWR38" s="410"/>
      <c r="VWS38" s="410"/>
      <c r="VWT38" s="410"/>
      <c r="VWU38" s="410"/>
      <c r="VWV38" s="410"/>
      <c r="VWW38" s="410"/>
      <c r="VWX38" s="410"/>
      <c r="VWY38" s="410"/>
      <c r="VWZ38" s="410"/>
      <c r="VXA38" s="410"/>
      <c r="VXB38" s="410"/>
      <c r="VXC38" s="410"/>
      <c r="VXD38" s="410"/>
      <c r="VXE38" s="410"/>
      <c r="VXF38" s="410"/>
      <c r="VXG38" s="410"/>
      <c r="VXH38" s="410"/>
      <c r="VXI38" s="410"/>
      <c r="VXJ38" s="410"/>
      <c r="VXK38" s="410"/>
      <c r="VXL38" s="410"/>
      <c r="VXM38" s="410"/>
      <c r="VXN38" s="410"/>
      <c r="VXO38" s="410"/>
      <c r="VXP38" s="410"/>
      <c r="VXQ38" s="410"/>
      <c r="VXR38" s="410"/>
      <c r="VXS38" s="410"/>
      <c r="VXT38" s="410"/>
      <c r="VXU38" s="410"/>
      <c r="VXV38" s="410"/>
      <c r="VXW38" s="410"/>
      <c r="VXX38" s="410"/>
      <c r="VXY38" s="410"/>
      <c r="VXZ38" s="410"/>
      <c r="VYA38" s="410"/>
      <c r="VYB38" s="410"/>
      <c r="VYC38" s="410"/>
      <c r="VYD38" s="410"/>
      <c r="VYE38" s="410"/>
      <c r="VYF38" s="410"/>
      <c r="VYG38" s="410"/>
      <c r="VYH38" s="410"/>
      <c r="VYI38" s="410"/>
      <c r="VYJ38" s="410"/>
      <c r="VYK38" s="410"/>
      <c r="VYL38" s="410"/>
      <c r="VYM38" s="410"/>
      <c r="VYN38" s="410"/>
      <c r="VYO38" s="410"/>
      <c r="VYP38" s="410"/>
      <c r="VYQ38" s="410"/>
      <c r="VYR38" s="410"/>
      <c r="VYS38" s="410"/>
      <c r="VYT38" s="410"/>
      <c r="VYU38" s="410"/>
      <c r="VYV38" s="410"/>
      <c r="VYW38" s="410"/>
      <c r="VYX38" s="410"/>
      <c r="VYY38" s="410"/>
      <c r="VYZ38" s="410"/>
      <c r="VZA38" s="410"/>
      <c r="VZB38" s="410"/>
      <c r="VZC38" s="410"/>
      <c r="VZD38" s="410"/>
      <c r="VZE38" s="410"/>
      <c r="VZF38" s="410"/>
      <c r="VZG38" s="410"/>
      <c r="VZH38" s="410"/>
      <c r="VZI38" s="410"/>
      <c r="VZJ38" s="410"/>
      <c r="VZK38" s="410"/>
      <c r="VZL38" s="410"/>
      <c r="VZM38" s="410"/>
      <c r="VZN38" s="410"/>
      <c r="VZO38" s="410"/>
      <c r="VZP38" s="410"/>
      <c r="VZQ38" s="410"/>
      <c r="VZR38" s="410"/>
      <c r="VZS38" s="410"/>
      <c r="VZT38" s="410"/>
      <c r="VZU38" s="410"/>
      <c r="VZV38" s="410"/>
      <c r="VZW38" s="410"/>
      <c r="VZX38" s="410"/>
      <c r="VZY38" s="410"/>
      <c r="VZZ38" s="410"/>
      <c r="WAA38" s="410"/>
      <c r="WAB38" s="410"/>
      <c r="WAC38" s="410"/>
      <c r="WAD38" s="410"/>
      <c r="WAE38" s="410"/>
      <c r="WAF38" s="410"/>
      <c r="WAG38" s="410"/>
      <c r="WAH38" s="410"/>
      <c r="WAI38" s="410"/>
      <c r="WAJ38" s="410"/>
      <c r="WAK38" s="410"/>
      <c r="WAL38" s="410"/>
      <c r="WAM38" s="410"/>
      <c r="WAN38" s="410"/>
      <c r="WAO38" s="410"/>
      <c r="WAP38" s="410"/>
      <c r="WAQ38" s="410"/>
      <c r="WAR38" s="410"/>
      <c r="WAS38" s="410"/>
      <c r="WAT38" s="410"/>
      <c r="WAU38" s="410"/>
      <c r="WAV38" s="410"/>
      <c r="WAW38" s="410"/>
      <c r="WAX38" s="410"/>
      <c r="WAY38" s="410"/>
      <c r="WAZ38" s="410"/>
      <c r="WBA38" s="410"/>
      <c r="WBB38" s="410"/>
      <c r="WBC38" s="410"/>
      <c r="WBD38" s="410"/>
      <c r="WBE38" s="410"/>
      <c r="WBF38" s="410"/>
      <c r="WBG38" s="410"/>
      <c r="WBH38" s="410"/>
      <c r="WBI38" s="410"/>
      <c r="WBJ38" s="410"/>
      <c r="WBK38" s="410"/>
      <c r="WBL38" s="410"/>
      <c r="WBM38" s="410"/>
      <c r="WBN38" s="410"/>
      <c r="WBO38" s="410"/>
      <c r="WBP38" s="410"/>
      <c r="WBQ38" s="410"/>
      <c r="WBR38" s="410"/>
      <c r="WBS38" s="410"/>
      <c r="WBT38" s="410"/>
      <c r="WBU38" s="410"/>
      <c r="WBV38" s="410"/>
      <c r="WBW38" s="410"/>
      <c r="WBX38" s="410"/>
      <c r="WBY38" s="410"/>
      <c r="WBZ38" s="410"/>
      <c r="WCA38" s="410"/>
      <c r="WCB38" s="410"/>
      <c r="WCC38" s="410"/>
      <c r="WCD38" s="410"/>
      <c r="WCE38" s="410"/>
      <c r="WCF38" s="410"/>
      <c r="WCG38" s="410"/>
      <c r="WCH38" s="410"/>
      <c r="WCI38" s="410"/>
      <c r="WCJ38" s="410"/>
      <c r="WCK38" s="410"/>
      <c r="WCL38" s="410"/>
      <c r="WCM38" s="410"/>
      <c r="WCN38" s="410"/>
      <c r="WCO38" s="410"/>
      <c r="WCP38" s="410"/>
      <c r="WCQ38" s="410"/>
      <c r="WCR38" s="410"/>
      <c r="WCS38" s="410"/>
      <c r="WCT38" s="410"/>
      <c r="WCU38" s="410"/>
      <c r="WCV38" s="410"/>
      <c r="WCW38" s="410"/>
      <c r="WCX38" s="410"/>
      <c r="WCY38" s="410"/>
      <c r="WCZ38" s="410"/>
      <c r="WDA38" s="410"/>
      <c r="WDB38" s="410"/>
      <c r="WDC38" s="410"/>
      <c r="WDD38" s="410"/>
      <c r="WDE38" s="410"/>
      <c r="WDF38" s="410"/>
      <c r="WDG38" s="410"/>
      <c r="WDH38" s="410"/>
      <c r="WDI38" s="410"/>
      <c r="WDJ38" s="410"/>
      <c r="WDK38" s="410"/>
      <c r="WDL38" s="410"/>
      <c r="WDM38" s="410"/>
      <c r="WDN38" s="410"/>
      <c r="WDO38" s="410"/>
      <c r="WDP38" s="410"/>
      <c r="WDQ38" s="410"/>
      <c r="WDR38" s="410"/>
      <c r="WDS38" s="410"/>
      <c r="WDT38" s="410"/>
      <c r="WDU38" s="410"/>
      <c r="WDV38" s="410"/>
      <c r="WDW38" s="410"/>
      <c r="WDX38" s="410"/>
      <c r="WDY38" s="410"/>
      <c r="WDZ38" s="410"/>
      <c r="WEA38" s="410"/>
      <c r="WEB38" s="410"/>
      <c r="WEC38" s="410"/>
      <c r="WED38" s="410"/>
      <c r="WEE38" s="410"/>
      <c r="WEF38" s="410"/>
      <c r="WEG38" s="410"/>
      <c r="WEH38" s="410"/>
      <c r="WEI38" s="410"/>
      <c r="WEJ38" s="410"/>
      <c r="WEK38" s="410"/>
      <c r="WEL38" s="410"/>
      <c r="WEM38" s="410"/>
      <c r="WEN38" s="410"/>
      <c r="WEO38" s="410"/>
      <c r="WEP38" s="410"/>
      <c r="WEQ38" s="410"/>
      <c r="WER38" s="410"/>
      <c r="WES38" s="410"/>
      <c r="WET38" s="410"/>
      <c r="WEU38" s="410"/>
      <c r="WEV38" s="410"/>
      <c r="WEW38" s="410"/>
      <c r="WEX38" s="410"/>
      <c r="WEY38" s="410"/>
      <c r="WEZ38" s="410"/>
      <c r="WFA38" s="410"/>
      <c r="WFB38" s="410"/>
      <c r="WFC38" s="410"/>
      <c r="WFD38" s="410"/>
      <c r="WFE38" s="410"/>
      <c r="WFF38" s="410"/>
      <c r="WFG38" s="410"/>
      <c r="WFH38" s="410"/>
      <c r="WFI38" s="410"/>
      <c r="WFJ38" s="410"/>
      <c r="WFK38" s="410"/>
      <c r="WFL38" s="410"/>
      <c r="WFM38" s="410"/>
      <c r="WFN38" s="410"/>
      <c r="WFO38" s="410"/>
      <c r="WFP38" s="410"/>
      <c r="WFQ38" s="410"/>
      <c r="WFR38" s="410"/>
      <c r="WFS38" s="410"/>
      <c r="WFT38" s="410"/>
      <c r="WFU38" s="410"/>
      <c r="WFV38" s="410"/>
      <c r="WFW38" s="410"/>
      <c r="WFX38" s="410"/>
      <c r="WFY38" s="410"/>
      <c r="WFZ38" s="410"/>
      <c r="WGA38" s="410"/>
      <c r="WGB38" s="410"/>
      <c r="WGC38" s="410"/>
      <c r="WGD38" s="410"/>
      <c r="WGE38" s="410"/>
      <c r="WGF38" s="410"/>
      <c r="WGG38" s="410"/>
      <c r="WGH38" s="410"/>
      <c r="WGI38" s="410"/>
      <c r="WGJ38" s="410"/>
      <c r="WGK38" s="410"/>
      <c r="WGL38" s="410"/>
      <c r="WGM38" s="410"/>
      <c r="WGN38" s="410"/>
      <c r="WGO38" s="410"/>
      <c r="WGP38" s="410"/>
      <c r="WGQ38" s="410"/>
      <c r="WGR38" s="410"/>
      <c r="WGS38" s="410"/>
      <c r="WGT38" s="410"/>
      <c r="WGU38" s="410"/>
      <c r="WGV38" s="410"/>
      <c r="WGW38" s="410"/>
      <c r="WGX38" s="410"/>
      <c r="WGY38" s="410"/>
      <c r="WGZ38" s="410"/>
      <c r="WHA38" s="410"/>
      <c r="WHB38" s="410"/>
      <c r="WHC38" s="410"/>
      <c r="WHD38" s="410"/>
      <c r="WHE38" s="410"/>
      <c r="WHF38" s="410"/>
      <c r="WHG38" s="410"/>
      <c r="WHH38" s="410"/>
      <c r="WHI38" s="410"/>
      <c r="WHJ38" s="410"/>
      <c r="WHK38" s="410"/>
      <c r="WHL38" s="410"/>
      <c r="WHM38" s="410"/>
      <c r="WHN38" s="410"/>
      <c r="WHO38" s="410"/>
      <c r="WHP38" s="410"/>
      <c r="WHQ38" s="410"/>
      <c r="WHR38" s="410"/>
      <c r="WHS38" s="410"/>
      <c r="WHT38" s="410"/>
      <c r="WHU38" s="410"/>
      <c r="WHV38" s="410"/>
      <c r="WHW38" s="410"/>
      <c r="WHX38" s="410"/>
      <c r="WHY38" s="410"/>
      <c r="WHZ38" s="410"/>
      <c r="WIA38" s="410"/>
      <c r="WIB38" s="410"/>
      <c r="WIC38" s="410"/>
      <c r="WID38" s="410"/>
      <c r="WIE38" s="410"/>
      <c r="WIF38" s="410"/>
      <c r="WIG38" s="410"/>
      <c r="WIH38" s="410"/>
      <c r="WII38" s="410"/>
      <c r="WIJ38" s="410"/>
      <c r="WIK38" s="410"/>
      <c r="WIL38" s="410"/>
      <c r="WIM38" s="410"/>
      <c r="WIN38" s="410"/>
      <c r="WIO38" s="410"/>
      <c r="WIP38" s="410"/>
      <c r="WIQ38" s="410"/>
      <c r="WIR38" s="410"/>
      <c r="WIS38" s="410"/>
      <c r="WIT38" s="410"/>
      <c r="WIU38" s="410"/>
      <c r="WIV38" s="410"/>
      <c r="WIW38" s="410"/>
      <c r="WIX38" s="410"/>
      <c r="WIY38" s="410"/>
      <c r="WIZ38" s="410"/>
      <c r="WJA38" s="410"/>
      <c r="WJB38" s="410"/>
      <c r="WJC38" s="410"/>
      <c r="WJD38" s="410"/>
      <c r="WJE38" s="410"/>
      <c r="WJF38" s="410"/>
      <c r="WJG38" s="410"/>
      <c r="WJH38" s="410"/>
      <c r="WJI38" s="410"/>
      <c r="WJJ38" s="410"/>
      <c r="WJK38" s="410"/>
      <c r="WJL38" s="410"/>
      <c r="WJM38" s="410"/>
      <c r="WJN38" s="410"/>
      <c r="WJO38" s="410"/>
      <c r="WJP38" s="410"/>
      <c r="WJQ38" s="410"/>
      <c r="WJR38" s="410"/>
      <c r="WJS38" s="410"/>
      <c r="WJT38" s="410"/>
      <c r="WJU38" s="410"/>
      <c r="WJV38" s="410"/>
      <c r="WJW38" s="410"/>
      <c r="WJX38" s="410"/>
      <c r="WJY38" s="410"/>
      <c r="WJZ38" s="410"/>
      <c r="WKA38" s="410"/>
      <c r="WKB38" s="410"/>
      <c r="WKC38" s="410"/>
      <c r="WKD38" s="410"/>
      <c r="WKE38" s="410"/>
      <c r="WKF38" s="410"/>
      <c r="WKG38" s="410"/>
      <c r="WKH38" s="410"/>
      <c r="WKI38" s="410"/>
      <c r="WKJ38" s="410"/>
      <c r="WKK38" s="410"/>
      <c r="WKL38" s="410"/>
      <c r="WKM38" s="410"/>
      <c r="WKN38" s="410"/>
      <c r="WKO38" s="410"/>
      <c r="WKP38" s="410"/>
      <c r="WKQ38" s="410"/>
      <c r="WKR38" s="410"/>
      <c r="WKS38" s="410"/>
      <c r="WKT38" s="410"/>
      <c r="WKU38" s="410"/>
      <c r="WKV38" s="410"/>
      <c r="WKW38" s="410"/>
      <c r="WKX38" s="410"/>
      <c r="WKY38" s="410"/>
      <c r="WKZ38" s="410"/>
      <c r="WLA38" s="410"/>
      <c r="WLB38" s="410"/>
      <c r="WLC38" s="410"/>
      <c r="WLD38" s="410"/>
      <c r="WLE38" s="410"/>
      <c r="WLF38" s="410"/>
      <c r="WLG38" s="410"/>
      <c r="WLH38" s="410"/>
      <c r="WLI38" s="410"/>
      <c r="WLJ38" s="410"/>
      <c r="WLK38" s="410"/>
      <c r="WLL38" s="410"/>
      <c r="WLM38" s="410"/>
      <c r="WLN38" s="410"/>
      <c r="WLO38" s="410"/>
      <c r="WLP38" s="410"/>
      <c r="WLQ38" s="410"/>
      <c r="WLR38" s="410"/>
      <c r="WLS38" s="410"/>
      <c r="WLT38" s="410"/>
      <c r="WLU38" s="410"/>
      <c r="WLV38" s="410"/>
      <c r="WLW38" s="410"/>
      <c r="WLX38" s="410"/>
      <c r="WLY38" s="410"/>
      <c r="WLZ38" s="410"/>
      <c r="WMA38" s="410"/>
      <c r="WMB38" s="410"/>
      <c r="WMC38" s="410"/>
      <c r="WMD38" s="410"/>
      <c r="WME38" s="410"/>
      <c r="WMF38" s="410"/>
      <c r="WMG38" s="410"/>
      <c r="WMH38" s="410"/>
      <c r="WMI38" s="410"/>
      <c r="WMJ38" s="410"/>
      <c r="WMK38" s="410"/>
      <c r="WML38" s="410"/>
      <c r="WMM38" s="410"/>
      <c r="WMN38" s="410"/>
      <c r="WMO38" s="410"/>
      <c r="WMP38" s="410"/>
      <c r="WMQ38" s="410"/>
      <c r="WMR38" s="410"/>
      <c r="WMS38" s="410"/>
      <c r="WMT38" s="410"/>
      <c r="WMU38" s="410"/>
      <c r="WMV38" s="410"/>
      <c r="WMW38" s="410"/>
      <c r="WMX38" s="410"/>
      <c r="WMY38" s="410"/>
      <c r="WMZ38" s="410"/>
      <c r="WNA38" s="410"/>
      <c r="WNB38" s="410"/>
      <c r="WNC38" s="410"/>
      <c r="WND38" s="410"/>
      <c r="WNE38" s="410"/>
      <c r="WNF38" s="410"/>
      <c r="WNG38" s="410"/>
      <c r="WNH38" s="410"/>
      <c r="WNI38" s="410"/>
      <c r="WNJ38" s="410"/>
      <c r="WNK38" s="410"/>
      <c r="WNL38" s="410"/>
      <c r="WNM38" s="410"/>
      <c r="WNN38" s="410"/>
      <c r="WNO38" s="410"/>
      <c r="WNP38" s="410"/>
      <c r="WNQ38" s="410"/>
      <c r="WNR38" s="410"/>
      <c r="WNS38" s="410"/>
      <c r="WNT38" s="410"/>
      <c r="WNU38" s="410"/>
      <c r="WNV38" s="410"/>
      <c r="WNW38" s="410"/>
      <c r="WNX38" s="410"/>
      <c r="WNY38" s="410"/>
      <c r="WNZ38" s="410"/>
      <c r="WOA38" s="410"/>
      <c r="WOB38" s="410"/>
      <c r="WOC38" s="410"/>
      <c r="WOD38" s="410"/>
      <c r="WOE38" s="410"/>
      <c r="WOF38" s="410"/>
      <c r="WOG38" s="410"/>
      <c r="WOH38" s="410"/>
      <c r="WOI38" s="410"/>
      <c r="WOJ38" s="410"/>
      <c r="WOK38" s="410"/>
      <c r="WOL38" s="410"/>
      <c r="WOM38" s="410"/>
      <c r="WON38" s="410"/>
      <c r="WOO38" s="410"/>
      <c r="WOP38" s="410"/>
      <c r="WOQ38" s="410"/>
      <c r="WOR38" s="410"/>
      <c r="WOS38" s="410"/>
      <c r="WOT38" s="410"/>
      <c r="WOU38" s="410"/>
      <c r="WOV38" s="410"/>
      <c r="WOW38" s="410"/>
      <c r="WOX38" s="410"/>
      <c r="WOY38" s="410"/>
      <c r="WOZ38" s="410"/>
      <c r="WPA38" s="410"/>
      <c r="WPB38" s="410"/>
      <c r="WPC38" s="410"/>
      <c r="WPD38" s="410"/>
      <c r="WPE38" s="410"/>
      <c r="WPF38" s="410"/>
      <c r="WPG38" s="410"/>
      <c r="WPH38" s="410"/>
      <c r="WPI38" s="410"/>
      <c r="WPJ38" s="410"/>
      <c r="WPK38" s="410"/>
      <c r="WPL38" s="410"/>
      <c r="WPM38" s="410"/>
      <c r="WPN38" s="410"/>
      <c r="WPO38" s="410"/>
      <c r="WPP38" s="410"/>
      <c r="WPQ38" s="410"/>
      <c r="WPR38" s="410"/>
      <c r="WPS38" s="410"/>
      <c r="WPT38" s="410"/>
      <c r="WPU38" s="410"/>
      <c r="WPV38" s="410"/>
      <c r="WPW38" s="410"/>
      <c r="WPX38" s="410"/>
      <c r="WPY38" s="410"/>
      <c r="WPZ38" s="410"/>
      <c r="WQA38" s="410"/>
      <c r="WQB38" s="410"/>
      <c r="WQC38" s="410"/>
      <c r="WQD38" s="410"/>
      <c r="WQE38" s="410"/>
      <c r="WQF38" s="410"/>
      <c r="WQG38" s="410"/>
      <c r="WQH38" s="410"/>
      <c r="WQI38" s="410"/>
      <c r="WQJ38" s="410"/>
      <c r="WQK38" s="410"/>
      <c r="WQL38" s="410"/>
      <c r="WQM38" s="410"/>
      <c r="WQN38" s="410"/>
      <c r="WQO38" s="410"/>
      <c r="WQP38" s="410"/>
      <c r="WQQ38" s="410"/>
      <c r="WQR38" s="410"/>
      <c r="WQS38" s="410"/>
      <c r="WQT38" s="410"/>
      <c r="WQU38" s="410"/>
      <c r="WQV38" s="410"/>
      <c r="WQW38" s="410"/>
      <c r="WQX38" s="410"/>
      <c r="WQY38" s="410"/>
      <c r="WQZ38" s="410"/>
      <c r="WRA38" s="410"/>
      <c r="WRB38" s="410"/>
      <c r="WRC38" s="410"/>
      <c r="WRD38" s="410"/>
      <c r="WRE38" s="410"/>
      <c r="WRF38" s="410"/>
      <c r="WRG38" s="410"/>
      <c r="WRH38" s="410"/>
      <c r="WRI38" s="410"/>
      <c r="WRJ38" s="410"/>
      <c r="WRK38" s="410"/>
      <c r="WRL38" s="410"/>
      <c r="WRM38" s="410"/>
      <c r="WRN38" s="410"/>
      <c r="WRO38" s="410"/>
      <c r="WRP38" s="410"/>
      <c r="WRQ38" s="410"/>
      <c r="WRR38" s="410"/>
      <c r="WRS38" s="410"/>
      <c r="WRT38" s="410"/>
      <c r="WRU38" s="410"/>
      <c r="WRV38" s="410"/>
      <c r="WRW38" s="410"/>
      <c r="WRX38" s="410"/>
      <c r="WRY38" s="410"/>
      <c r="WRZ38" s="410"/>
      <c r="WSA38" s="410"/>
      <c r="WSB38" s="410"/>
      <c r="WSC38" s="410"/>
      <c r="WSD38" s="410"/>
      <c r="WSE38" s="410"/>
      <c r="WSF38" s="410"/>
      <c r="WSG38" s="410"/>
      <c r="WSH38" s="410"/>
      <c r="WSI38" s="410"/>
      <c r="WSJ38" s="410"/>
      <c r="WSK38" s="410"/>
      <c r="WSL38" s="410"/>
      <c r="WSM38" s="410"/>
      <c r="WSN38" s="410"/>
      <c r="WSO38" s="410"/>
      <c r="WSP38" s="410"/>
      <c r="WSQ38" s="410"/>
      <c r="WSR38" s="410"/>
      <c r="WSS38" s="410"/>
      <c r="WST38" s="410"/>
      <c r="WSU38" s="410"/>
      <c r="WSV38" s="410"/>
      <c r="WSW38" s="410"/>
      <c r="WSX38" s="410"/>
      <c r="WSY38" s="410"/>
      <c r="WSZ38" s="410"/>
      <c r="WTA38" s="410"/>
      <c r="WTB38" s="410"/>
      <c r="WTC38" s="410"/>
      <c r="WTD38" s="410"/>
      <c r="WTE38" s="410"/>
      <c r="WTF38" s="410"/>
      <c r="WTG38" s="410"/>
      <c r="WTH38" s="410"/>
      <c r="WTI38" s="410"/>
      <c r="WTJ38" s="410"/>
      <c r="WTK38" s="410"/>
      <c r="WTL38" s="410"/>
      <c r="WTM38" s="410"/>
      <c r="WTN38" s="410"/>
      <c r="WTO38" s="410"/>
      <c r="WTP38" s="410"/>
      <c r="WTQ38" s="410"/>
      <c r="WTR38" s="410"/>
      <c r="WTS38" s="410"/>
      <c r="WTT38" s="410"/>
      <c r="WTU38" s="410"/>
      <c r="WTV38" s="410"/>
      <c r="WTW38" s="410"/>
      <c r="WTX38" s="410"/>
      <c r="WTY38" s="410"/>
      <c r="WTZ38" s="410"/>
      <c r="WUA38" s="410"/>
      <c r="WUB38" s="410"/>
      <c r="WUC38" s="410"/>
      <c r="WUD38" s="410"/>
      <c r="WUE38" s="410"/>
      <c r="WUF38" s="410"/>
      <c r="WUG38" s="410"/>
      <c r="WUH38" s="410"/>
      <c r="WUI38" s="410"/>
      <c r="WUJ38" s="410"/>
      <c r="WUK38" s="410"/>
      <c r="WUL38" s="410"/>
      <c r="WUM38" s="410"/>
      <c r="WUN38" s="410"/>
      <c r="WUO38" s="410"/>
      <c r="WUP38" s="410"/>
      <c r="WUQ38" s="410"/>
      <c r="WUR38" s="410"/>
      <c r="WUS38" s="410"/>
      <c r="WUT38" s="410"/>
      <c r="WUU38" s="410"/>
      <c r="WUV38" s="410"/>
      <c r="WUW38" s="410"/>
      <c r="WUX38" s="410"/>
      <c r="WUY38" s="410"/>
      <c r="WUZ38" s="410"/>
      <c r="WVA38" s="410"/>
      <c r="WVB38" s="410"/>
      <c r="WVC38" s="410"/>
      <c r="WVD38" s="410"/>
      <c r="WVE38" s="410"/>
      <c r="WVF38" s="410"/>
      <c r="WVG38" s="410"/>
      <c r="WVH38" s="410"/>
      <c r="WVI38" s="410"/>
      <c r="WVJ38" s="410"/>
      <c r="WVK38" s="410"/>
      <c r="WVL38" s="410"/>
      <c r="WVM38" s="410"/>
      <c r="WVN38" s="410"/>
      <c r="WVO38" s="410"/>
      <c r="WVP38" s="410"/>
      <c r="WVQ38" s="410"/>
      <c r="WVR38" s="410"/>
      <c r="WVS38" s="410"/>
      <c r="WVT38" s="410"/>
      <c r="WVU38" s="410"/>
      <c r="WVV38" s="410"/>
      <c r="WVW38" s="410"/>
      <c r="WVX38" s="410"/>
      <c r="WVY38" s="410"/>
      <c r="WVZ38" s="410"/>
      <c r="WWA38" s="410"/>
      <c r="WWB38" s="410"/>
      <c r="WWC38" s="410"/>
      <c r="WWD38" s="410"/>
      <c r="WWE38" s="410"/>
      <c r="WWF38" s="410"/>
      <c r="WWG38" s="410"/>
      <c r="WWH38" s="410"/>
      <c r="WWI38" s="410"/>
      <c r="WWJ38" s="410"/>
      <c r="WWK38" s="410"/>
      <c r="WWL38" s="410"/>
      <c r="WWM38" s="410"/>
      <c r="WWN38" s="410"/>
      <c r="WWO38" s="410"/>
      <c r="WWP38" s="410"/>
      <c r="WWQ38" s="410"/>
      <c r="WWR38" s="410"/>
      <c r="WWS38" s="410"/>
      <c r="WWT38" s="410"/>
      <c r="WWU38" s="410"/>
      <c r="WWV38" s="410"/>
      <c r="WWW38" s="410"/>
      <c r="WWX38" s="410"/>
      <c r="WWY38" s="410"/>
      <c r="WWZ38" s="410"/>
      <c r="WXA38" s="410"/>
      <c r="WXB38" s="410"/>
      <c r="WXC38" s="410"/>
      <c r="WXD38" s="410"/>
      <c r="WXE38" s="410"/>
      <c r="WXF38" s="410"/>
      <c r="WXG38" s="410"/>
      <c r="WXH38" s="410"/>
      <c r="WXI38" s="410"/>
      <c r="WXJ38" s="410"/>
      <c r="WXK38" s="410"/>
      <c r="WXL38" s="410"/>
      <c r="WXM38" s="410"/>
      <c r="WXN38" s="410"/>
      <c r="WXO38" s="410"/>
      <c r="WXP38" s="410"/>
      <c r="WXQ38" s="410"/>
      <c r="WXR38" s="410"/>
      <c r="WXS38" s="410"/>
      <c r="WXT38" s="410"/>
      <c r="WXU38" s="410"/>
      <c r="WXV38" s="410"/>
      <c r="WXW38" s="410"/>
      <c r="WXX38" s="410"/>
      <c r="WXY38" s="410"/>
      <c r="WXZ38" s="410"/>
      <c r="WYA38" s="410"/>
      <c r="WYB38" s="410"/>
      <c r="WYC38" s="410"/>
      <c r="WYD38" s="410"/>
      <c r="WYE38" s="410"/>
      <c r="WYF38" s="410"/>
      <c r="WYG38" s="410"/>
      <c r="WYH38" s="410"/>
      <c r="WYI38" s="410"/>
      <c r="WYJ38" s="410"/>
      <c r="WYK38" s="410"/>
      <c r="WYL38" s="410"/>
      <c r="WYM38" s="410"/>
      <c r="WYN38" s="410"/>
      <c r="WYO38" s="410"/>
      <c r="WYP38" s="410"/>
      <c r="WYQ38" s="410"/>
      <c r="WYR38" s="410"/>
      <c r="WYS38" s="410"/>
      <c r="WYT38" s="410"/>
      <c r="WYU38" s="410"/>
      <c r="WYV38" s="410"/>
      <c r="WYW38" s="410"/>
      <c r="WYX38" s="410"/>
      <c r="WYY38" s="410"/>
      <c r="WYZ38" s="410"/>
      <c r="WZA38" s="410"/>
      <c r="WZB38" s="410"/>
      <c r="WZC38" s="410"/>
      <c r="WZD38" s="410"/>
      <c r="WZE38" s="410"/>
      <c r="WZF38" s="410"/>
      <c r="WZG38" s="410"/>
      <c r="WZH38" s="410"/>
      <c r="WZI38" s="410"/>
      <c r="WZJ38" s="410"/>
      <c r="WZK38" s="410"/>
      <c r="WZL38" s="410"/>
      <c r="WZM38" s="410"/>
      <c r="WZN38" s="410"/>
      <c r="WZO38" s="410"/>
      <c r="WZP38" s="410"/>
      <c r="WZQ38" s="410"/>
      <c r="WZR38" s="410"/>
      <c r="WZS38" s="410"/>
      <c r="WZT38" s="410"/>
      <c r="WZU38" s="410"/>
      <c r="WZV38" s="410"/>
      <c r="WZW38" s="410"/>
      <c r="WZX38" s="410"/>
      <c r="WZY38" s="410"/>
      <c r="WZZ38" s="410"/>
      <c r="XAA38" s="410"/>
      <c r="XAB38" s="410"/>
      <c r="XAC38" s="410"/>
      <c r="XAD38" s="410"/>
      <c r="XAE38" s="410"/>
      <c r="XAF38" s="410"/>
      <c r="XAG38" s="410"/>
      <c r="XAH38" s="410"/>
      <c r="XAI38" s="410"/>
      <c r="XAJ38" s="410"/>
      <c r="XAK38" s="410"/>
      <c r="XAL38" s="410"/>
      <c r="XAM38" s="410"/>
      <c r="XAN38" s="410"/>
      <c r="XAO38" s="410"/>
      <c r="XAP38" s="410"/>
      <c r="XAQ38" s="410"/>
      <c r="XAR38" s="410"/>
      <c r="XAS38" s="410"/>
      <c r="XAT38" s="410"/>
      <c r="XAU38" s="410"/>
      <c r="XAV38" s="410"/>
      <c r="XAW38" s="410"/>
      <c r="XAX38" s="410"/>
      <c r="XAY38" s="410"/>
      <c r="XAZ38" s="410"/>
      <c r="XBA38" s="410"/>
      <c r="XBB38" s="410"/>
      <c r="XBC38" s="410"/>
      <c r="XBD38" s="410"/>
      <c r="XBE38" s="410"/>
      <c r="XBF38" s="410"/>
      <c r="XBG38" s="410"/>
      <c r="XBH38" s="410"/>
      <c r="XBI38" s="410"/>
      <c r="XBJ38" s="410"/>
      <c r="XBK38" s="410"/>
      <c r="XBL38" s="410"/>
      <c r="XBM38" s="410"/>
      <c r="XBN38" s="410"/>
      <c r="XBO38" s="410"/>
      <c r="XBP38" s="410"/>
      <c r="XBQ38" s="410"/>
      <c r="XBR38" s="410"/>
      <c r="XBS38" s="410"/>
      <c r="XBT38" s="410"/>
      <c r="XBU38" s="410"/>
      <c r="XBV38" s="410"/>
      <c r="XBW38" s="410"/>
      <c r="XBX38" s="410"/>
      <c r="XBY38" s="410"/>
      <c r="XBZ38" s="410"/>
      <c r="XCA38" s="410"/>
      <c r="XCB38" s="410"/>
      <c r="XCC38" s="410"/>
      <c r="XCD38" s="410"/>
      <c r="XCE38" s="410"/>
      <c r="XCF38" s="410"/>
      <c r="XCG38" s="410"/>
      <c r="XCH38" s="410"/>
      <c r="XCI38" s="410"/>
      <c r="XCJ38" s="410"/>
      <c r="XCK38" s="410"/>
      <c r="XCL38" s="410"/>
      <c r="XCM38" s="410"/>
      <c r="XCN38" s="410"/>
      <c r="XCO38" s="410"/>
      <c r="XCP38" s="410"/>
      <c r="XCQ38" s="410"/>
      <c r="XCR38" s="410"/>
      <c r="XCS38" s="410"/>
      <c r="XCT38" s="410"/>
      <c r="XCU38" s="410"/>
      <c r="XCV38" s="410"/>
      <c r="XCW38" s="410"/>
      <c r="XCX38" s="410"/>
      <c r="XCY38" s="410"/>
      <c r="XCZ38" s="410"/>
      <c r="XDA38" s="410"/>
      <c r="XDB38" s="410"/>
      <c r="XDC38" s="410"/>
      <c r="XDD38" s="410"/>
      <c r="XDE38" s="410"/>
      <c r="XDF38" s="410"/>
      <c r="XDG38" s="410"/>
      <c r="XDH38" s="410"/>
      <c r="XDI38" s="410"/>
      <c r="XDJ38" s="410"/>
      <c r="XDK38" s="410"/>
      <c r="XDL38" s="410"/>
      <c r="XDM38" s="410"/>
      <c r="XDN38" s="410"/>
      <c r="XDO38" s="410"/>
      <c r="XDP38" s="410"/>
      <c r="XDQ38" s="410"/>
      <c r="XDR38" s="410"/>
      <c r="XDS38" s="410"/>
      <c r="XDT38" s="410"/>
      <c r="XDU38" s="410"/>
      <c r="XDV38" s="410"/>
      <c r="XDW38" s="410"/>
      <c r="XDX38" s="410"/>
      <c r="XDY38" s="410"/>
      <c r="XDZ38" s="410"/>
      <c r="XEA38" s="410"/>
      <c r="XEB38" s="410"/>
      <c r="XEC38" s="410"/>
      <c r="XED38" s="410"/>
      <c r="XEE38" s="410"/>
      <c r="XEF38" s="410"/>
      <c r="XEG38" s="410"/>
    </row>
    <row r="39" spans="1:16361" ht="18" customHeight="1">
      <c r="A39" s="886"/>
      <c r="B39" s="886"/>
      <c r="C39" s="894" t="s">
        <v>1408</v>
      </c>
      <c r="D39" s="894"/>
      <c r="E39" s="894"/>
      <c r="F39" s="921" t="s">
        <v>1376</v>
      </c>
      <c r="G39" s="908">
        <v>1</v>
      </c>
      <c r="H39" s="911">
        <f>I38*0.1</f>
        <v>43148.198000000004</v>
      </c>
      <c r="I39" s="914">
        <f>G39*H39</f>
        <v>43148.198000000004</v>
      </c>
      <c r="J39" s="928"/>
    </row>
    <row r="40" spans="1:16361" ht="18" customHeight="1">
      <c r="A40" s="886"/>
      <c r="B40" s="886"/>
      <c r="C40" s="894" t="s">
        <v>1409</v>
      </c>
      <c r="D40" s="894"/>
      <c r="E40" s="894"/>
      <c r="F40" s="922"/>
      <c r="G40" s="909"/>
      <c r="H40" s="912"/>
      <c r="I40" s="915"/>
      <c r="J40" s="928"/>
    </row>
    <row r="41" spans="1:16361" ht="18" customHeight="1">
      <c r="A41" s="886"/>
      <c r="B41" s="886"/>
      <c r="C41" s="894" t="s">
        <v>1410</v>
      </c>
      <c r="D41" s="894"/>
      <c r="E41" s="894"/>
      <c r="F41" s="923"/>
      <c r="G41" s="910"/>
      <c r="H41" s="913"/>
      <c r="I41" s="916"/>
      <c r="J41" s="928"/>
    </row>
    <row r="42" spans="1:16361" ht="18" customHeight="1">
      <c r="A42" s="886"/>
      <c r="B42" s="886"/>
      <c r="C42" s="888" t="s">
        <v>1427</v>
      </c>
      <c r="D42" s="888"/>
      <c r="E42" s="888"/>
      <c r="F42" s="411"/>
      <c r="G42" s="409"/>
      <c r="H42" s="409"/>
      <c r="I42" s="439">
        <f>SUM(I39:I41)</f>
        <v>43148.198000000004</v>
      </c>
      <c r="J42" s="928"/>
    </row>
    <row r="43" spans="1:16361" ht="18" customHeight="1">
      <c r="A43" s="411"/>
      <c r="B43" s="411"/>
      <c r="C43" s="888" t="s">
        <v>1428</v>
      </c>
      <c r="D43" s="888"/>
      <c r="E43" s="888"/>
      <c r="F43" s="436"/>
      <c r="G43" s="409"/>
      <c r="H43" s="409"/>
      <c r="I43" s="439">
        <f>I38+I42</f>
        <v>474630.17799999996</v>
      </c>
      <c r="J43" s="928"/>
    </row>
    <row r="44" spans="1:16361" ht="18" customHeight="1">
      <c r="A44" s="886">
        <v>4</v>
      </c>
      <c r="B44" s="920" t="s">
        <v>1564</v>
      </c>
      <c r="C44" s="886" t="s">
        <v>1565</v>
      </c>
      <c r="D44" s="886" t="s">
        <v>1566</v>
      </c>
      <c r="E44" s="886"/>
      <c r="F44" s="436" t="s">
        <v>1372</v>
      </c>
      <c r="G44" s="413">
        <v>93.6</v>
      </c>
      <c r="H44" s="413">
        <v>280</v>
      </c>
      <c r="I44" s="437">
        <f>G44*H44</f>
        <v>26208</v>
      </c>
      <c r="J44" s="887">
        <f>ROUND(I54*0.8,0)</f>
        <v>83561</v>
      </c>
    </row>
    <row r="45" spans="1:16361" ht="18" customHeight="1">
      <c r="A45" s="886"/>
      <c r="B45" s="920"/>
      <c r="C45" s="886"/>
      <c r="D45" s="886" t="s">
        <v>1567</v>
      </c>
      <c r="E45" s="886"/>
      <c r="F45" s="436" t="s">
        <v>1372</v>
      </c>
      <c r="G45" s="413">
        <v>141.19999999999999</v>
      </c>
      <c r="H45" s="413">
        <v>280</v>
      </c>
      <c r="I45" s="437">
        <f>G45*H45</f>
        <v>39536</v>
      </c>
      <c r="J45" s="928"/>
    </row>
    <row r="46" spans="1:16361" ht="18" customHeight="1">
      <c r="A46" s="886"/>
      <c r="B46" s="920"/>
      <c r="C46" s="886"/>
      <c r="D46" s="886" t="s">
        <v>1568</v>
      </c>
      <c r="E46" s="886"/>
      <c r="F46" s="436" t="s">
        <v>1372</v>
      </c>
      <c r="G46" s="412" t="e">
        <f>#REF!</f>
        <v>#REF!</v>
      </c>
      <c r="H46" s="413" t="e">
        <f t="shared" ref="H46:H48" si="2">I46/G46</f>
        <v>#REF!</v>
      </c>
      <c r="I46" s="437">
        <v>11740</v>
      </c>
      <c r="J46" s="928"/>
    </row>
    <row r="47" spans="1:16361" ht="18" customHeight="1">
      <c r="A47" s="886"/>
      <c r="B47" s="920"/>
      <c r="C47" s="886"/>
      <c r="D47" s="886" t="s">
        <v>1569</v>
      </c>
      <c r="E47" s="886"/>
      <c r="F47" s="436" t="s">
        <v>1388</v>
      </c>
      <c r="G47" s="412">
        <v>30</v>
      </c>
      <c r="H47" s="413">
        <f t="shared" si="2"/>
        <v>249.07000000000002</v>
      </c>
      <c r="I47" s="437">
        <v>7472.1</v>
      </c>
      <c r="J47" s="928"/>
    </row>
    <row r="48" spans="1:16361" ht="18" customHeight="1">
      <c r="A48" s="886"/>
      <c r="B48" s="920"/>
      <c r="C48" s="886"/>
      <c r="D48" s="886" t="s">
        <v>1570</v>
      </c>
      <c r="E48" s="886"/>
      <c r="F48" s="436" t="s">
        <v>1376</v>
      </c>
      <c r="G48" s="412">
        <v>1</v>
      </c>
      <c r="H48" s="413">
        <f t="shared" si="2"/>
        <v>10000</v>
      </c>
      <c r="I48" s="437">
        <v>10000</v>
      </c>
      <c r="J48" s="928"/>
    </row>
    <row r="49" spans="1:16361" s="416" customFormat="1" ht="18" customHeight="1">
      <c r="A49" s="888"/>
      <c r="B49" s="895"/>
      <c r="C49" s="888" t="s">
        <v>1424</v>
      </c>
      <c r="D49" s="888"/>
      <c r="E49" s="888"/>
      <c r="F49" s="438"/>
      <c r="G49" s="409"/>
      <c r="H49" s="409"/>
      <c r="I49" s="439">
        <f>SUM(I44:I48)</f>
        <v>94956.1</v>
      </c>
      <c r="J49" s="928"/>
      <c r="K49" s="410"/>
      <c r="L49" s="410"/>
      <c r="M49" s="410"/>
      <c r="N49" s="410"/>
      <c r="O49" s="410"/>
      <c r="P49" s="410"/>
      <c r="Q49" s="410"/>
      <c r="R49" s="410"/>
      <c r="S49" s="410"/>
      <c r="T49" s="410"/>
      <c r="U49" s="410"/>
      <c r="V49" s="410"/>
      <c r="W49" s="410"/>
      <c r="X49" s="410"/>
      <c r="Y49" s="410"/>
      <c r="Z49" s="410"/>
      <c r="AA49" s="410"/>
      <c r="AB49" s="410"/>
      <c r="AC49" s="410"/>
      <c r="AD49" s="410"/>
      <c r="AE49" s="410"/>
      <c r="AF49" s="410"/>
      <c r="AG49" s="410"/>
      <c r="AH49" s="410"/>
      <c r="AI49" s="410"/>
      <c r="AJ49" s="410"/>
      <c r="AK49" s="410"/>
      <c r="AL49" s="410"/>
      <c r="AM49" s="410"/>
      <c r="AN49" s="410"/>
      <c r="AO49" s="410"/>
      <c r="AP49" s="410"/>
      <c r="AQ49" s="410"/>
      <c r="AR49" s="410"/>
      <c r="AS49" s="410"/>
      <c r="AT49" s="410"/>
      <c r="AU49" s="410"/>
      <c r="AV49" s="410"/>
      <c r="AW49" s="410"/>
      <c r="AX49" s="410"/>
      <c r="AY49" s="410"/>
      <c r="AZ49" s="410"/>
      <c r="BA49" s="410"/>
      <c r="BB49" s="410"/>
      <c r="BC49" s="410"/>
      <c r="BD49" s="410"/>
      <c r="BE49" s="410"/>
      <c r="BF49" s="410"/>
      <c r="BG49" s="410"/>
      <c r="BH49" s="410"/>
      <c r="BI49" s="410"/>
      <c r="BJ49" s="410"/>
      <c r="BK49" s="410"/>
      <c r="BL49" s="410"/>
      <c r="BM49" s="410"/>
      <c r="BN49" s="410"/>
      <c r="BO49" s="410"/>
      <c r="BP49" s="410"/>
      <c r="BQ49" s="410"/>
      <c r="BR49" s="410"/>
      <c r="BS49" s="410"/>
      <c r="BT49" s="410"/>
      <c r="BU49" s="410"/>
      <c r="BV49" s="410"/>
      <c r="BW49" s="410"/>
      <c r="BX49" s="410"/>
      <c r="BY49" s="410"/>
      <c r="BZ49" s="410"/>
      <c r="CA49" s="410"/>
      <c r="CB49" s="410"/>
      <c r="CC49" s="410"/>
      <c r="CD49" s="410"/>
      <c r="CE49" s="410"/>
      <c r="CF49" s="410"/>
      <c r="CG49" s="410"/>
      <c r="CH49" s="410"/>
      <c r="CI49" s="410"/>
      <c r="CJ49" s="410"/>
      <c r="CK49" s="410"/>
      <c r="CL49" s="410"/>
      <c r="CM49" s="410"/>
      <c r="CN49" s="410"/>
      <c r="CO49" s="410"/>
      <c r="CP49" s="410"/>
      <c r="CQ49" s="410"/>
      <c r="CR49" s="410"/>
      <c r="CS49" s="410"/>
      <c r="CT49" s="410"/>
      <c r="CU49" s="410"/>
      <c r="CV49" s="410"/>
      <c r="CW49" s="410"/>
      <c r="CX49" s="410"/>
      <c r="CY49" s="410"/>
      <c r="CZ49" s="410"/>
      <c r="DA49" s="410"/>
      <c r="DB49" s="410"/>
      <c r="DC49" s="410"/>
      <c r="DD49" s="410"/>
      <c r="DE49" s="410"/>
      <c r="DF49" s="410"/>
      <c r="DG49" s="410"/>
      <c r="DH49" s="410"/>
      <c r="DI49" s="410"/>
      <c r="DJ49" s="410"/>
      <c r="DK49" s="410"/>
      <c r="DL49" s="410"/>
      <c r="DM49" s="410"/>
      <c r="DN49" s="410"/>
      <c r="DO49" s="410"/>
      <c r="DP49" s="410"/>
      <c r="DQ49" s="410"/>
      <c r="DR49" s="410"/>
      <c r="DS49" s="410"/>
      <c r="DT49" s="410"/>
      <c r="DU49" s="410"/>
      <c r="DV49" s="410"/>
      <c r="DW49" s="410"/>
      <c r="DX49" s="410"/>
      <c r="DY49" s="410"/>
      <c r="DZ49" s="410"/>
      <c r="EA49" s="410"/>
      <c r="EB49" s="410"/>
      <c r="EC49" s="410"/>
      <c r="ED49" s="410"/>
      <c r="EE49" s="410"/>
      <c r="EF49" s="410"/>
      <c r="EG49" s="410"/>
      <c r="EH49" s="410"/>
      <c r="EI49" s="410"/>
      <c r="EJ49" s="410"/>
      <c r="EK49" s="410"/>
      <c r="EL49" s="410"/>
      <c r="EM49" s="410"/>
      <c r="EN49" s="410"/>
      <c r="EO49" s="410"/>
      <c r="EP49" s="410"/>
      <c r="EQ49" s="410"/>
      <c r="ER49" s="410"/>
      <c r="ES49" s="410"/>
      <c r="ET49" s="410"/>
      <c r="EU49" s="410"/>
      <c r="EV49" s="410"/>
      <c r="EW49" s="410"/>
      <c r="EX49" s="410"/>
      <c r="EY49" s="410"/>
      <c r="EZ49" s="410"/>
      <c r="FA49" s="410"/>
      <c r="FB49" s="410"/>
      <c r="FC49" s="410"/>
      <c r="FD49" s="410"/>
      <c r="FE49" s="410"/>
      <c r="FF49" s="410"/>
      <c r="FG49" s="410"/>
      <c r="FH49" s="410"/>
      <c r="FI49" s="410"/>
      <c r="FJ49" s="410"/>
      <c r="FK49" s="410"/>
      <c r="FL49" s="410"/>
      <c r="FM49" s="410"/>
      <c r="FN49" s="410"/>
      <c r="FO49" s="410"/>
      <c r="FP49" s="410"/>
      <c r="FQ49" s="410"/>
      <c r="FR49" s="410"/>
      <c r="FS49" s="410"/>
      <c r="FT49" s="410"/>
      <c r="FU49" s="410"/>
      <c r="FV49" s="410"/>
      <c r="FW49" s="410"/>
      <c r="FX49" s="410"/>
      <c r="FY49" s="410"/>
      <c r="FZ49" s="410"/>
      <c r="GA49" s="410"/>
      <c r="GB49" s="410"/>
      <c r="GC49" s="410"/>
      <c r="GD49" s="410"/>
      <c r="GE49" s="410"/>
      <c r="GF49" s="410"/>
      <c r="GG49" s="410"/>
      <c r="GH49" s="410"/>
      <c r="GI49" s="410"/>
      <c r="GJ49" s="410"/>
      <c r="GK49" s="410"/>
      <c r="GL49" s="410"/>
      <c r="GM49" s="410"/>
      <c r="GN49" s="410"/>
      <c r="GO49" s="410"/>
      <c r="GP49" s="410"/>
      <c r="GQ49" s="410"/>
      <c r="GR49" s="410"/>
      <c r="GS49" s="410"/>
      <c r="GT49" s="410"/>
      <c r="GU49" s="410"/>
      <c r="GV49" s="410"/>
      <c r="GW49" s="410"/>
      <c r="GX49" s="410"/>
      <c r="GY49" s="410"/>
      <c r="GZ49" s="410"/>
      <c r="HA49" s="410"/>
      <c r="HB49" s="410"/>
      <c r="HC49" s="410"/>
      <c r="HD49" s="410"/>
      <c r="HE49" s="410"/>
      <c r="HF49" s="410"/>
      <c r="HG49" s="410"/>
      <c r="HH49" s="410"/>
      <c r="HI49" s="410"/>
      <c r="HJ49" s="410"/>
      <c r="HK49" s="410"/>
      <c r="HL49" s="410"/>
      <c r="HM49" s="410"/>
      <c r="HN49" s="410"/>
      <c r="HO49" s="410"/>
      <c r="HP49" s="410"/>
      <c r="HQ49" s="410"/>
      <c r="HR49" s="410"/>
      <c r="HS49" s="410"/>
      <c r="HT49" s="410"/>
      <c r="HU49" s="410"/>
      <c r="HV49" s="410"/>
      <c r="HW49" s="410"/>
      <c r="HX49" s="410"/>
      <c r="HY49" s="410"/>
      <c r="HZ49" s="410"/>
      <c r="IA49" s="410"/>
      <c r="IB49" s="410"/>
      <c r="IC49" s="410"/>
      <c r="ID49" s="410"/>
      <c r="IE49" s="410"/>
      <c r="IF49" s="410"/>
      <c r="IG49" s="410"/>
      <c r="IH49" s="410"/>
      <c r="II49" s="410"/>
      <c r="IJ49" s="410"/>
      <c r="IK49" s="410"/>
      <c r="IL49" s="410"/>
      <c r="IM49" s="410"/>
      <c r="IN49" s="410"/>
      <c r="IO49" s="410"/>
      <c r="IP49" s="410"/>
      <c r="IQ49" s="410"/>
      <c r="IR49" s="410"/>
      <c r="IS49" s="410"/>
      <c r="IT49" s="410"/>
      <c r="IU49" s="410"/>
      <c r="IV49" s="410"/>
      <c r="IW49" s="410"/>
      <c r="IX49" s="410"/>
      <c r="IY49" s="410"/>
      <c r="IZ49" s="410"/>
      <c r="JA49" s="410"/>
      <c r="JB49" s="410"/>
      <c r="JC49" s="410"/>
      <c r="JD49" s="410"/>
      <c r="JE49" s="410"/>
      <c r="JF49" s="410"/>
      <c r="JG49" s="410"/>
      <c r="JH49" s="410"/>
      <c r="JI49" s="410"/>
      <c r="JJ49" s="410"/>
      <c r="JK49" s="410"/>
      <c r="JL49" s="410"/>
      <c r="JM49" s="410"/>
      <c r="JN49" s="410"/>
      <c r="JO49" s="410"/>
      <c r="JP49" s="410"/>
      <c r="JQ49" s="410"/>
      <c r="JR49" s="410"/>
      <c r="JS49" s="410"/>
      <c r="JT49" s="410"/>
      <c r="JU49" s="410"/>
      <c r="JV49" s="410"/>
      <c r="JW49" s="410"/>
      <c r="JX49" s="410"/>
      <c r="JY49" s="410"/>
      <c r="JZ49" s="410"/>
      <c r="KA49" s="410"/>
      <c r="KB49" s="410"/>
      <c r="KC49" s="410"/>
      <c r="KD49" s="410"/>
      <c r="KE49" s="410"/>
      <c r="KF49" s="410"/>
      <c r="KG49" s="410"/>
      <c r="KH49" s="410"/>
      <c r="KI49" s="410"/>
      <c r="KJ49" s="410"/>
      <c r="KK49" s="410"/>
      <c r="KL49" s="410"/>
      <c r="KM49" s="410"/>
      <c r="KN49" s="410"/>
      <c r="KO49" s="410"/>
      <c r="KP49" s="410"/>
      <c r="KQ49" s="410"/>
      <c r="KR49" s="410"/>
      <c r="KS49" s="410"/>
      <c r="KT49" s="410"/>
      <c r="KU49" s="410"/>
      <c r="KV49" s="410"/>
      <c r="KW49" s="410"/>
      <c r="KX49" s="410"/>
      <c r="KY49" s="410"/>
      <c r="KZ49" s="410"/>
      <c r="LA49" s="410"/>
      <c r="LB49" s="410"/>
      <c r="LC49" s="410"/>
      <c r="LD49" s="410"/>
      <c r="LE49" s="410"/>
      <c r="LF49" s="410"/>
      <c r="LG49" s="410"/>
      <c r="LH49" s="410"/>
      <c r="LI49" s="410"/>
      <c r="LJ49" s="410"/>
      <c r="LK49" s="410"/>
      <c r="LL49" s="410"/>
      <c r="LM49" s="410"/>
      <c r="LN49" s="410"/>
      <c r="LO49" s="410"/>
      <c r="LP49" s="410"/>
      <c r="LQ49" s="410"/>
      <c r="LR49" s="410"/>
      <c r="LS49" s="410"/>
      <c r="LT49" s="410"/>
      <c r="LU49" s="410"/>
      <c r="LV49" s="410"/>
      <c r="LW49" s="410"/>
      <c r="LX49" s="410"/>
      <c r="LY49" s="410"/>
      <c r="LZ49" s="410"/>
      <c r="MA49" s="410"/>
      <c r="MB49" s="410"/>
      <c r="MC49" s="410"/>
      <c r="MD49" s="410"/>
      <c r="ME49" s="410"/>
      <c r="MF49" s="410"/>
      <c r="MG49" s="410"/>
      <c r="MH49" s="410"/>
      <c r="MI49" s="410"/>
      <c r="MJ49" s="410"/>
      <c r="MK49" s="410"/>
      <c r="ML49" s="410"/>
      <c r="MM49" s="410"/>
      <c r="MN49" s="410"/>
      <c r="MO49" s="410"/>
      <c r="MP49" s="410"/>
      <c r="MQ49" s="410"/>
      <c r="MR49" s="410"/>
      <c r="MS49" s="410"/>
      <c r="MT49" s="410"/>
      <c r="MU49" s="410"/>
      <c r="MV49" s="410"/>
      <c r="MW49" s="410"/>
      <c r="MX49" s="410"/>
      <c r="MY49" s="410"/>
      <c r="MZ49" s="410"/>
      <c r="NA49" s="410"/>
      <c r="NB49" s="410"/>
      <c r="NC49" s="410"/>
      <c r="ND49" s="410"/>
      <c r="NE49" s="410"/>
      <c r="NF49" s="410"/>
      <c r="NG49" s="410"/>
      <c r="NH49" s="410"/>
      <c r="NI49" s="410"/>
      <c r="NJ49" s="410"/>
      <c r="NK49" s="410"/>
      <c r="NL49" s="410"/>
      <c r="NM49" s="410"/>
      <c r="NN49" s="410"/>
      <c r="NO49" s="410"/>
      <c r="NP49" s="410"/>
      <c r="NQ49" s="410"/>
      <c r="NR49" s="410"/>
      <c r="NS49" s="410"/>
      <c r="NT49" s="410"/>
      <c r="NU49" s="410"/>
      <c r="NV49" s="410"/>
      <c r="NW49" s="410"/>
      <c r="NX49" s="410"/>
      <c r="NY49" s="410"/>
      <c r="NZ49" s="410"/>
      <c r="OA49" s="410"/>
      <c r="OB49" s="410"/>
      <c r="OC49" s="410"/>
      <c r="OD49" s="410"/>
      <c r="OE49" s="410"/>
      <c r="OF49" s="410"/>
      <c r="OG49" s="410"/>
      <c r="OH49" s="410"/>
      <c r="OI49" s="410"/>
      <c r="OJ49" s="410"/>
      <c r="OK49" s="410"/>
      <c r="OL49" s="410"/>
      <c r="OM49" s="410"/>
      <c r="ON49" s="410"/>
      <c r="OO49" s="410"/>
      <c r="OP49" s="410"/>
      <c r="OQ49" s="410"/>
      <c r="OR49" s="410"/>
      <c r="OS49" s="410"/>
      <c r="OT49" s="410"/>
      <c r="OU49" s="410"/>
      <c r="OV49" s="410"/>
      <c r="OW49" s="410"/>
      <c r="OX49" s="410"/>
      <c r="OY49" s="410"/>
      <c r="OZ49" s="410"/>
      <c r="PA49" s="410"/>
      <c r="PB49" s="410"/>
      <c r="PC49" s="410"/>
      <c r="PD49" s="410"/>
      <c r="PE49" s="410"/>
      <c r="PF49" s="410"/>
      <c r="PG49" s="410"/>
      <c r="PH49" s="410"/>
      <c r="PI49" s="410"/>
      <c r="PJ49" s="410"/>
      <c r="PK49" s="410"/>
      <c r="PL49" s="410"/>
      <c r="PM49" s="410"/>
      <c r="PN49" s="410"/>
      <c r="PO49" s="410"/>
      <c r="PP49" s="410"/>
      <c r="PQ49" s="410"/>
      <c r="PR49" s="410"/>
      <c r="PS49" s="410"/>
      <c r="PT49" s="410"/>
      <c r="PU49" s="410"/>
      <c r="PV49" s="410"/>
      <c r="PW49" s="410"/>
      <c r="PX49" s="410"/>
      <c r="PY49" s="410"/>
      <c r="PZ49" s="410"/>
      <c r="QA49" s="410"/>
      <c r="QB49" s="410"/>
      <c r="QC49" s="410"/>
      <c r="QD49" s="410"/>
      <c r="QE49" s="410"/>
      <c r="QF49" s="410"/>
      <c r="QG49" s="410"/>
      <c r="QH49" s="410"/>
      <c r="QI49" s="410"/>
      <c r="QJ49" s="410"/>
      <c r="QK49" s="410"/>
      <c r="QL49" s="410"/>
      <c r="QM49" s="410"/>
      <c r="QN49" s="410"/>
      <c r="QO49" s="410"/>
      <c r="QP49" s="410"/>
      <c r="QQ49" s="410"/>
      <c r="QR49" s="410"/>
      <c r="QS49" s="410"/>
      <c r="QT49" s="410"/>
      <c r="QU49" s="410"/>
      <c r="QV49" s="410"/>
      <c r="QW49" s="410"/>
      <c r="QX49" s="410"/>
      <c r="QY49" s="410"/>
      <c r="QZ49" s="410"/>
      <c r="RA49" s="410"/>
      <c r="RB49" s="410"/>
      <c r="RC49" s="410"/>
      <c r="RD49" s="410"/>
      <c r="RE49" s="410"/>
      <c r="RF49" s="410"/>
      <c r="RG49" s="410"/>
      <c r="RH49" s="410"/>
      <c r="RI49" s="410"/>
      <c r="RJ49" s="410"/>
      <c r="RK49" s="410"/>
      <c r="RL49" s="410"/>
      <c r="RM49" s="410"/>
      <c r="RN49" s="410"/>
      <c r="RO49" s="410"/>
      <c r="RP49" s="410"/>
      <c r="RQ49" s="410"/>
      <c r="RR49" s="410"/>
      <c r="RS49" s="410"/>
      <c r="RT49" s="410"/>
      <c r="RU49" s="410"/>
      <c r="RV49" s="410"/>
      <c r="RW49" s="410"/>
      <c r="RX49" s="410"/>
      <c r="RY49" s="410"/>
      <c r="RZ49" s="410"/>
      <c r="SA49" s="410"/>
      <c r="SB49" s="410"/>
      <c r="SC49" s="410"/>
      <c r="SD49" s="410"/>
      <c r="SE49" s="410"/>
      <c r="SF49" s="410"/>
      <c r="SG49" s="410"/>
      <c r="SH49" s="410"/>
      <c r="SI49" s="410"/>
      <c r="SJ49" s="410"/>
      <c r="SK49" s="410"/>
      <c r="SL49" s="410"/>
      <c r="SM49" s="410"/>
      <c r="SN49" s="410"/>
      <c r="SO49" s="410"/>
      <c r="SP49" s="410"/>
      <c r="SQ49" s="410"/>
      <c r="SR49" s="410"/>
      <c r="SS49" s="410"/>
      <c r="ST49" s="410"/>
      <c r="SU49" s="410"/>
      <c r="SV49" s="410"/>
      <c r="SW49" s="410"/>
      <c r="SX49" s="410"/>
      <c r="SY49" s="410"/>
      <c r="SZ49" s="410"/>
      <c r="TA49" s="410"/>
      <c r="TB49" s="410"/>
      <c r="TC49" s="410"/>
      <c r="TD49" s="410"/>
      <c r="TE49" s="410"/>
      <c r="TF49" s="410"/>
      <c r="TG49" s="410"/>
      <c r="TH49" s="410"/>
      <c r="TI49" s="410"/>
      <c r="TJ49" s="410"/>
      <c r="TK49" s="410"/>
      <c r="TL49" s="410"/>
      <c r="TM49" s="410"/>
      <c r="TN49" s="410"/>
      <c r="TO49" s="410"/>
      <c r="TP49" s="410"/>
      <c r="TQ49" s="410"/>
      <c r="TR49" s="410"/>
      <c r="TS49" s="410"/>
      <c r="TT49" s="410"/>
      <c r="TU49" s="410"/>
      <c r="TV49" s="410"/>
      <c r="TW49" s="410"/>
      <c r="TX49" s="410"/>
      <c r="TY49" s="410"/>
      <c r="TZ49" s="410"/>
      <c r="UA49" s="410"/>
      <c r="UB49" s="410"/>
      <c r="UC49" s="410"/>
      <c r="UD49" s="410"/>
      <c r="UE49" s="410"/>
      <c r="UF49" s="410"/>
      <c r="UG49" s="410"/>
      <c r="UH49" s="410"/>
      <c r="UI49" s="410"/>
      <c r="UJ49" s="410"/>
      <c r="UK49" s="410"/>
      <c r="UL49" s="410"/>
      <c r="UM49" s="410"/>
      <c r="UN49" s="410"/>
      <c r="UO49" s="410"/>
      <c r="UP49" s="410"/>
      <c r="UQ49" s="410"/>
      <c r="UR49" s="410"/>
      <c r="US49" s="410"/>
      <c r="UT49" s="410"/>
      <c r="UU49" s="410"/>
      <c r="UV49" s="410"/>
      <c r="UW49" s="410"/>
      <c r="UX49" s="410"/>
      <c r="UY49" s="410"/>
      <c r="UZ49" s="410"/>
      <c r="VA49" s="410"/>
      <c r="VB49" s="410"/>
      <c r="VC49" s="410"/>
      <c r="VD49" s="410"/>
      <c r="VE49" s="410"/>
      <c r="VF49" s="410"/>
      <c r="VG49" s="410"/>
      <c r="VH49" s="410"/>
      <c r="VI49" s="410"/>
      <c r="VJ49" s="410"/>
      <c r="VK49" s="410"/>
      <c r="VL49" s="410"/>
      <c r="VM49" s="410"/>
      <c r="VN49" s="410"/>
      <c r="VO49" s="410"/>
      <c r="VP49" s="410"/>
      <c r="VQ49" s="410"/>
      <c r="VR49" s="410"/>
      <c r="VS49" s="410"/>
      <c r="VT49" s="410"/>
      <c r="VU49" s="410"/>
      <c r="VV49" s="410"/>
      <c r="VW49" s="410"/>
      <c r="VX49" s="410"/>
      <c r="VY49" s="410"/>
      <c r="VZ49" s="410"/>
      <c r="WA49" s="410"/>
      <c r="WB49" s="410"/>
      <c r="WC49" s="410"/>
      <c r="WD49" s="410"/>
      <c r="WE49" s="410"/>
      <c r="WF49" s="410"/>
      <c r="WG49" s="410"/>
      <c r="WH49" s="410"/>
      <c r="WI49" s="410"/>
      <c r="WJ49" s="410"/>
      <c r="WK49" s="410"/>
      <c r="WL49" s="410"/>
      <c r="WM49" s="410"/>
      <c r="WN49" s="410"/>
      <c r="WO49" s="410"/>
      <c r="WP49" s="410"/>
      <c r="WQ49" s="410"/>
      <c r="WR49" s="410"/>
      <c r="WS49" s="410"/>
      <c r="WT49" s="410"/>
      <c r="WU49" s="410"/>
      <c r="WV49" s="410"/>
      <c r="WW49" s="410"/>
      <c r="WX49" s="410"/>
      <c r="WY49" s="410"/>
      <c r="WZ49" s="410"/>
      <c r="XA49" s="410"/>
      <c r="XB49" s="410"/>
      <c r="XC49" s="410"/>
      <c r="XD49" s="410"/>
      <c r="XE49" s="410"/>
      <c r="XF49" s="410"/>
      <c r="XG49" s="410"/>
      <c r="XH49" s="410"/>
      <c r="XI49" s="410"/>
      <c r="XJ49" s="410"/>
      <c r="XK49" s="410"/>
      <c r="XL49" s="410"/>
      <c r="XM49" s="410"/>
      <c r="XN49" s="410"/>
      <c r="XO49" s="410"/>
      <c r="XP49" s="410"/>
      <c r="XQ49" s="410"/>
      <c r="XR49" s="410"/>
      <c r="XS49" s="410"/>
      <c r="XT49" s="410"/>
      <c r="XU49" s="410"/>
      <c r="XV49" s="410"/>
      <c r="XW49" s="410"/>
      <c r="XX49" s="410"/>
      <c r="XY49" s="410"/>
      <c r="XZ49" s="410"/>
      <c r="YA49" s="410"/>
      <c r="YB49" s="410"/>
      <c r="YC49" s="410"/>
      <c r="YD49" s="410"/>
      <c r="YE49" s="410"/>
      <c r="YF49" s="410"/>
      <c r="YG49" s="410"/>
      <c r="YH49" s="410"/>
      <c r="YI49" s="410"/>
      <c r="YJ49" s="410"/>
      <c r="YK49" s="410"/>
      <c r="YL49" s="410"/>
      <c r="YM49" s="410"/>
      <c r="YN49" s="410"/>
      <c r="YO49" s="410"/>
      <c r="YP49" s="410"/>
      <c r="YQ49" s="410"/>
      <c r="YR49" s="410"/>
      <c r="YS49" s="410"/>
      <c r="YT49" s="410"/>
      <c r="YU49" s="410"/>
      <c r="YV49" s="410"/>
      <c r="YW49" s="410"/>
      <c r="YX49" s="410"/>
      <c r="YY49" s="410"/>
      <c r="YZ49" s="410"/>
      <c r="ZA49" s="410"/>
      <c r="ZB49" s="410"/>
      <c r="ZC49" s="410"/>
      <c r="ZD49" s="410"/>
      <c r="ZE49" s="410"/>
      <c r="ZF49" s="410"/>
      <c r="ZG49" s="410"/>
      <c r="ZH49" s="410"/>
      <c r="ZI49" s="410"/>
      <c r="ZJ49" s="410"/>
      <c r="ZK49" s="410"/>
      <c r="ZL49" s="410"/>
      <c r="ZM49" s="410"/>
      <c r="ZN49" s="410"/>
      <c r="ZO49" s="410"/>
      <c r="ZP49" s="410"/>
      <c r="ZQ49" s="410"/>
      <c r="ZR49" s="410"/>
      <c r="ZS49" s="410"/>
      <c r="ZT49" s="410"/>
      <c r="ZU49" s="410"/>
      <c r="ZV49" s="410"/>
      <c r="ZW49" s="410"/>
      <c r="ZX49" s="410"/>
      <c r="ZY49" s="410"/>
      <c r="ZZ49" s="410"/>
      <c r="AAA49" s="410"/>
      <c r="AAB49" s="410"/>
      <c r="AAC49" s="410"/>
      <c r="AAD49" s="410"/>
      <c r="AAE49" s="410"/>
      <c r="AAF49" s="410"/>
      <c r="AAG49" s="410"/>
      <c r="AAH49" s="410"/>
      <c r="AAI49" s="410"/>
      <c r="AAJ49" s="410"/>
      <c r="AAK49" s="410"/>
      <c r="AAL49" s="410"/>
      <c r="AAM49" s="410"/>
      <c r="AAN49" s="410"/>
      <c r="AAO49" s="410"/>
      <c r="AAP49" s="410"/>
      <c r="AAQ49" s="410"/>
      <c r="AAR49" s="410"/>
      <c r="AAS49" s="410"/>
      <c r="AAT49" s="410"/>
      <c r="AAU49" s="410"/>
      <c r="AAV49" s="410"/>
      <c r="AAW49" s="410"/>
      <c r="AAX49" s="410"/>
      <c r="AAY49" s="410"/>
      <c r="AAZ49" s="410"/>
      <c r="ABA49" s="410"/>
      <c r="ABB49" s="410"/>
      <c r="ABC49" s="410"/>
      <c r="ABD49" s="410"/>
      <c r="ABE49" s="410"/>
      <c r="ABF49" s="410"/>
      <c r="ABG49" s="410"/>
      <c r="ABH49" s="410"/>
      <c r="ABI49" s="410"/>
      <c r="ABJ49" s="410"/>
      <c r="ABK49" s="410"/>
      <c r="ABL49" s="410"/>
      <c r="ABM49" s="410"/>
      <c r="ABN49" s="410"/>
      <c r="ABO49" s="410"/>
      <c r="ABP49" s="410"/>
      <c r="ABQ49" s="410"/>
      <c r="ABR49" s="410"/>
      <c r="ABS49" s="410"/>
      <c r="ABT49" s="410"/>
      <c r="ABU49" s="410"/>
      <c r="ABV49" s="410"/>
      <c r="ABW49" s="410"/>
      <c r="ABX49" s="410"/>
      <c r="ABY49" s="410"/>
      <c r="ABZ49" s="410"/>
      <c r="ACA49" s="410"/>
      <c r="ACB49" s="410"/>
      <c r="ACC49" s="410"/>
      <c r="ACD49" s="410"/>
      <c r="ACE49" s="410"/>
      <c r="ACF49" s="410"/>
      <c r="ACG49" s="410"/>
      <c r="ACH49" s="410"/>
      <c r="ACI49" s="410"/>
      <c r="ACJ49" s="410"/>
      <c r="ACK49" s="410"/>
      <c r="ACL49" s="410"/>
      <c r="ACM49" s="410"/>
      <c r="ACN49" s="410"/>
      <c r="ACO49" s="410"/>
      <c r="ACP49" s="410"/>
      <c r="ACQ49" s="410"/>
      <c r="ACR49" s="410"/>
      <c r="ACS49" s="410"/>
      <c r="ACT49" s="410"/>
      <c r="ACU49" s="410"/>
      <c r="ACV49" s="410"/>
      <c r="ACW49" s="410"/>
      <c r="ACX49" s="410"/>
      <c r="ACY49" s="410"/>
      <c r="ACZ49" s="410"/>
      <c r="ADA49" s="410"/>
      <c r="ADB49" s="410"/>
      <c r="ADC49" s="410"/>
      <c r="ADD49" s="410"/>
      <c r="ADE49" s="410"/>
      <c r="ADF49" s="410"/>
      <c r="ADG49" s="410"/>
      <c r="ADH49" s="410"/>
      <c r="ADI49" s="410"/>
      <c r="ADJ49" s="410"/>
      <c r="ADK49" s="410"/>
      <c r="ADL49" s="410"/>
      <c r="ADM49" s="410"/>
      <c r="ADN49" s="410"/>
      <c r="ADO49" s="410"/>
      <c r="ADP49" s="410"/>
      <c r="ADQ49" s="410"/>
      <c r="ADR49" s="410"/>
      <c r="ADS49" s="410"/>
      <c r="ADT49" s="410"/>
      <c r="ADU49" s="410"/>
      <c r="ADV49" s="410"/>
      <c r="ADW49" s="410"/>
      <c r="ADX49" s="410"/>
      <c r="ADY49" s="410"/>
      <c r="ADZ49" s="410"/>
      <c r="AEA49" s="410"/>
      <c r="AEB49" s="410"/>
      <c r="AEC49" s="410"/>
      <c r="AED49" s="410"/>
      <c r="AEE49" s="410"/>
      <c r="AEF49" s="410"/>
      <c r="AEG49" s="410"/>
      <c r="AEH49" s="410"/>
      <c r="AEI49" s="410"/>
      <c r="AEJ49" s="410"/>
      <c r="AEK49" s="410"/>
      <c r="AEL49" s="410"/>
      <c r="AEM49" s="410"/>
      <c r="AEN49" s="410"/>
      <c r="AEO49" s="410"/>
      <c r="AEP49" s="410"/>
      <c r="AEQ49" s="410"/>
      <c r="AER49" s="410"/>
      <c r="AES49" s="410"/>
      <c r="AET49" s="410"/>
      <c r="AEU49" s="410"/>
      <c r="AEV49" s="410"/>
      <c r="AEW49" s="410"/>
      <c r="AEX49" s="410"/>
      <c r="AEY49" s="410"/>
      <c r="AEZ49" s="410"/>
      <c r="AFA49" s="410"/>
      <c r="AFB49" s="410"/>
      <c r="AFC49" s="410"/>
      <c r="AFD49" s="410"/>
      <c r="AFE49" s="410"/>
      <c r="AFF49" s="410"/>
      <c r="AFG49" s="410"/>
      <c r="AFH49" s="410"/>
      <c r="AFI49" s="410"/>
      <c r="AFJ49" s="410"/>
      <c r="AFK49" s="410"/>
      <c r="AFL49" s="410"/>
      <c r="AFM49" s="410"/>
      <c r="AFN49" s="410"/>
      <c r="AFO49" s="410"/>
      <c r="AFP49" s="410"/>
      <c r="AFQ49" s="410"/>
      <c r="AFR49" s="410"/>
      <c r="AFS49" s="410"/>
      <c r="AFT49" s="410"/>
      <c r="AFU49" s="410"/>
      <c r="AFV49" s="410"/>
      <c r="AFW49" s="410"/>
      <c r="AFX49" s="410"/>
      <c r="AFY49" s="410"/>
      <c r="AFZ49" s="410"/>
      <c r="AGA49" s="410"/>
      <c r="AGB49" s="410"/>
      <c r="AGC49" s="410"/>
      <c r="AGD49" s="410"/>
      <c r="AGE49" s="410"/>
      <c r="AGF49" s="410"/>
      <c r="AGG49" s="410"/>
      <c r="AGH49" s="410"/>
      <c r="AGI49" s="410"/>
      <c r="AGJ49" s="410"/>
      <c r="AGK49" s="410"/>
      <c r="AGL49" s="410"/>
      <c r="AGM49" s="410"/>
      <c r="AGN49" s="410"/>
      <c r="AGO49" s="410"/>
      <c r="AGP49" s="410"/>
      <c r="AGQ49" s="410"/>
      <c r="AGR49" s="410"/>
      <c r="AGS49" s="410"/>
      <c r="AGT49" s="410"/>
      <c r="AGU49" s="410"/>
      <c r="AGV49" s="410"/>
      <c r="AGW49" s="410"/>
      <c r="AGX49" s="410"/>
      <c r="AGY49" s="410"/>
      <c r="AGZ49" s="410"/>
      <c r="AHA49" s="410"/>
      <c r="AHB49" s="410"/>
      <c r="AHC49" s="410"/>
      <c r="AHD49" s="410"/>
      <c r="AHE49" s="410"/>
      <c r="AHF49" s="410"/>
      <c r="AHG49" s="410"/>
      <c r="AHH49" s="410"/>
      <c r="AHI49" s="410"/>
      <c r="AHJ49" s="410"/>
      <c r="AHK49" s="410"/>
      <c r="AHL49" s="410"/>
      <c r="AHM49" s="410"/>
      <c r="AHN49" s="410"/>
      <c r="AHO49" s="410"/>
      <c r="AHP49" s="410"/>
      <c r="AHQ49" s="410"/>
      <c r="AHR49" s="410"/>
      <c r="AHS49" s="410"/>
      <c r="AHT49" s="410"/>
      <c r="AHU49" s="410"/>
      <c r="AHV49" s="410"/>
      <c r="AHW49" s="410"/>
      <c r="AHX49" s="410"/>
      <c r="AHY49" s="410"/>
      <c r="AHZ49" s="410"/>
      <c r="AIA49" s="410"/>
      <c r="AIB49" s="410"/>
      <c r="AIC49" s="410"/>
      <c r="AID49" s="410"/>
      <c r="AIE49" s="410"/>
      <c r="AIF49" s="410"/>
      <c r="AIG49" s="410"/>
      <c r="AIH49" s="410"/>
      <c r="AII49" s="410"/>
      <c r="AIJ49" s="410"/>
      <c r="AIK49" s="410"/>
      <c r="AIL49" s="410"/>
      <c r="AIM49" s="410"/>
      <c r="AIN49" s="410"/>
      <c r="AIO49" s="410"/>
      <c r="AIP49" s="410"/>
      <c r="AIQ49" s="410"/>
      <c r="AIR49" s="410"/>
      <c r="AIS49" s="410"/>
      <c r="AIT49" s="410"/>
      <c r="AIU49" s="410"/>
      <c r="AIV49" s="410"/>
      <c r="AIW49" s="410"/>
      <c r="AIX49" s="410"/>
      <c r="AIY49" s="410"/>
      <c r="AIZ49" s="410"/>
      <c r="AJA49" s="410"/>
      <c r="AJB49" s="410"/>
      <c r="AJC49" s="410"/>
      <c r="AJD49" s="410"/>
      <c r="AJE49" s="410"/>
      <c r="AJF49" s="410"/>
      <c r="AJG49" s="410"/>
      <c r="AJH49" s="410"/>
      <c r="AJI49" s="410"/>
      <c r="AJJ49" s="410"/>
      <c r="AJK49" s="410"/>
      <c r="AJL49" s="410"/>
      <c r="AJM49" s="410"/>
      <c r="AJN49" s="410"/>
      <c r="AJO49" s="410"/>
      <c r="AJP49" s="410"/>
      <c r="AJQ49" s="410"/>
      <c r="AJR49" s="410"/>
      <c r="AJS49" s="410"/>
      <c r="AJT49" s="410"/>
      <c r="AJU49" s="410"/>
      <c r="AJV49" s="410"/>
      <c r="AJW49" s="410"/>
      <c r="AJX49" s="410"/>
      <c r="AJY49" s="410"/>
      <c r="AJZ49" s="410"/>
      <c r="AKA49" s="410"/>
      <c r="AKB49" s="410"/>
      <c r="AKC49" s="410"/>
      <c r="AKD49" s="410"/>
      <c r="AKE49" s="410"/>
      <c r="AKF49" s="410"/>
      <c r="AKG49" s="410"/>
      <c r="AKH49" s="410"/>
      <c r="AKI49" s="410"/>
      <c r="AKJ49" s="410"/>
      <c r="AKK49" s="410"/>
      <c r="AKL49" s="410"/>
      <c r="AKM49" s="410"/>
      <c r="AKN49" s="410"/>
      <c r="AKO49" s="410"/>
      <c r="AKP49" s="410"/>
      <c r="AKQ49" s="410"/>
      <c r="AKR49" s="410"/>
      <c r="AKS49" s="410"/>
      <c r="AKT49" s="410"/>
      <c r="AKU49" s="410"/>
      <c r="AKV49" s="410"/>
      <c r="AKW49" s="410"/>
      <c r="AKX49" s="410"/>
      <c r="AKY49" s="410"/>
      <c r="AKZ49" s="410"/>
      <c r="ALA49" s="410"/>
      <c r="ALB49" s="410"/>
      <c r="ALC49" s="410"/>
      <c r="ALD49" s="410"/>
      <c r="ALE49" s="410"/>
      <c r="ALF49" s="410"/>
      <c r="ALG49" s="410"/>
      <c r="ALH49" s="410"/>
      <c r="ALI49" s="410"/>
      <c r="ALJ49" s="410"/>
      <c r="ALK49" s="410"/>
      <c r="ALL49" s="410"/>
      <c r="ALM49" s="410"/>
      <c r="ALN49" s="410"/>
      <c r="ALO49" s="410"/>
      <c r="ALP49" s="410"/>
      <c r="ALQ49" s="410"/>
      <c r="ALR49" s="410"/>
      <c r="ALS49" s="410"/>
      <c r="ALT49" s="410"/>
      <c r="ALU49" s="410"/>
      <c r="ALV49" s="410"/>
      <c r="ALW49" s="410"/>
      <c r="ALX49" s="410"/>
      <c r="ALY49" s="410"/>
      <c r="ALZ49" s="410"/>
      <c r="AMA49" s="410"/>
      <c r="AMB49" s="410"/>
      <c r="AMC49" s="410"/>
      <c r="AMD49" s="410"/>
      <c r="AME49" s="410"/>
      <c r="AMF49" s="410"/>
      <c r="AMG49" s="410"/>
      <c r="AMH49" s="410"/>
      <c r="AMI49" s="410"/>
      <c r="AMJ49" s="410"/>
      <c r="AMK49" s="410"/>
      <c r="AML49" s="410"/>
      <c r="AMM49" s="410"/>
      <c r="AMN49" s="410"/>
      <c r="AMO49" s="410"/>
      <c r="AMP49" s="410"/>
      <c r="AMQ49" s="410"/>
      <c r="AMR49" s="410"/>
      <c r="AMS49" s="410"/>
      <c r="AMT49" s="410"/>
      <c r="AMU49" s="410"/>
      <c r="AMV49" s="410"/>
      <c r="AMW49" s="410"/>
      <c r="AMX49" s="410"/>
      <c r="AMY49" s="410"/>
      <c r="AMZ49" s="410"/>
      <c r="ANA49" s="410"/>
      <c r="ANB49" s="410"/>
      <c r="ANC49" s="410"/>
      <c r="AND49" s="410"/>
      <c r="ANE49" s="410"/>
      <c r="ANF49" s="410"/>
      <c r="ANG49" s="410"/>
      <c r="ANH49" s="410"/>
      <c r="ANI49" s="410"/>
      <c r="ANJ49" s="410"/>
      <c r="ANK49" s="410"/>
      <c r="ANL49" s="410"/>
      <c r="ANM49" s="410"/>
      <c r="ANN49" s="410"/>
      <c r="ANO49" s="410"/>
      <c r="ANP49" s="410"/>
      <c r="ANQ49" s="410"/>
      <c r="ANR49" s="410"/>
      <c r="ANS49" s="410"/>
      <c r="ANT49" s="410"/>
      <c r="ANU49" s="410"/>
      <c r="ANV49" s="410"/>
      <c r="ANW49" s="410"/>
      <c r="ANX49" s="410"/>
      <c r="ANY49" s="410"/>
      <c r="ANZ49" s="410"/>
      <c r="AOA49" s="410"/>
      <c r="AOB49" s="410"/>
      <c r="AOC49" s="410"/>
      <c r="AOD49" s="410"/>
      <c r="AOE49" s="410"/>
      <c r="AOF49" s="410"/>
      <c r="AOG49" s="410"/>
      <c r="AOH49" s="410"/>
      <c r="AOI49" s="410"/>
      <c r="AOJ49" s="410"/>
      <c r="AOK49" s="410"/>
      <c r="AOL49" s="410"/>
      <c r="AOM49" s="410"/>
      <c r="AON49" s="410"/>
      <c r="AOO49" s="410"/>
      <c r="AOP49" s="410"/>
      <c r="AOQ49" s="410"/>
      <c r="AOR49" s="410"/>
      <c r="AOS49" s="410"/>
      <c r="AOT49" s="410"/>
      <c r="AOU49" s="410"/>
      <c r="AOV49" s="410"/>
      <c r="AOW49" s="410"/>
      <c r="AOX49" s="410"/>
      <c r="AOY49" s="410"/>
      <c r="AOZ49" s="410"/>
      <c r="APA49" s="410"/>
      <c r="APB49" s="410"/>
      <c r="APC49" s="410"/>
      <c r="APD49" s="410"/>
      <c r="APE49" s="410"/>
      <c r="APF49" s="410"/>
      <c r="APG49" s="410"/>
      <c r="APH49" s="410"/>
      <c r="API49" s="410"/>
      <c r="APJ49" s="410"/>
      <c r="APK49" s="410"/>
      <c r="APL49" s="410"/>
      <c r="APM49" s="410"/>
      <c r="APN49" s="410"/>
      <c r="APO49" s="410"/>
      <c r="APP49" s="410"/>
      <c r="APQ49" s="410"/>
      <c r="APR49" s="410"/>
      <c r="APS49" s="410"/>
      <c r="APT49" s="410"/>
      <c r="APU49" s="410"/>
      <c r="APV49" s="410"/>
      <c r="APW49" s="410"/>
      <c r="APX49" s="410"/>
      <c r="APY49" s="410"/>
      <c r="APZ49" s="410"/>
      <c r="AQA49" s="410"/>
      <c r="AQB49" s="410"/>
      <c r="AQC49" s="410"/>
      <c r="AQD49" s="410"/>
      <c r="AQE49" s="410"/>
      <c r="AQF49" s="410"/>
      <c r="AQG49" s="410"/>
      <c r="AQH49" s="410"/>
      <c r="AQI49" s="410"/>
      <c r="AQJ49" s="410"/>
      <c r="AQK49" s="410"/>
      <c r="AQL49" s="410"/>
      <c r="AQM49" s="410"/>
      <c r="AQN49" s="410"/>
      <c r="AQO49" s="410"/>
      <c r="AQP49" s="410"/>
      <c r="AQQ49" s="410"/>
      <c r="AQR49" s="410"/>
      <c r="AQS49" s="410"/>
      <c r="AQT49" s="410"/>
      <c r="AQU49" s="410"/>
      <c r="AQV49" s="410"/>
      <c r="AQW49" s="410"/>
      <c r="AQX49" s="410"/>
      <c r="AQY49" s="410"/>
      <c r="AQZ49" s="410"/>
      <c r="ARA49" s="410"/>
      <c r="ARB49" s="410"/>
      <c r="ARC49" s="410"/>
      <c r="ARD49" s="410"/>
      <c r="ARE49" s="410"/>
      <c r="ARF49" s="410"/>
      <c r="ARG49" s="410"/>
      <c r="ARH49" s="410"/>
      <c r="ARI49" s="410"/>
      <c r="ARJ49" s="410"/>
      <c r="ARK49" s="410"/>
      <c r="ARL49" s="410"/>
      <c r="ARM49" s="410"/>
      <c r="ARN49" s="410"/>
      <c r="ARO49" s="410"/>
      <c r="ARP49" s="410"/>
      <c r="ARQ49" s="410"/>
      <c r="ARR49" s="410"/>
      <c r="ARS49" s="410"/>
      <c r="ART49" s="410"/>
      <c r="ARU49" s="410"/>
      <c r="ARV49" s="410"/>
      <c r="ARW49" s="410"/>
      <c r="ARX49" s="410"/>
      <c r="ARY49" s="410"/>
      <c r="ARZ49" s="410"/>
      <c r="ASA49" s="410"/>
      <c r="ASB49" s="410"/>
      <c r="ASC49" s="410"/>
      <c r="ASD49" s="410"/>
      <c r="ASE49" s="410"/>
      <c r="ASF49" s="410"/>
      <c r="ASG49" s="410"/>
      <c r="ASH49" s="410"/>
      <c r="ASI49" s="410"/>
      <c r="ASJ49" s="410"/>
      <c r="ASK49" s="410"/>
      <c r="ASL49" s="410"/>
      <c r="ASM49" s="410"/>
      <c r="ASN49" s="410"/>
      <c r="ASO49" s="410"/>
      <c r="ASP49" s="410"/>
      <c r="ASQ49" s="410"/>
      <c r="ASR49" s="410"/>
      <c r="ASS49" s="410"/>
      <c r="AST49" s="410"/>
      <c r="ASU49" s="410"/>
      <c r="ASV49" s="410"/>
      <c r="ASW49" s="410"/>
      <c r="ASX49" s="410"/>
      <c r="ASY49" s="410"/>
      <c r="ASZ49" s="410"/>
      <c r="ATA49" s="410"/>
      <c r="ATB49" s="410"/>
      <c r="ATC49" s="410"/>
      <c r="ATD49" s="410"/>
      <c r="ATE49" s="410"/>
      <c r="ATF49" s="410"/>
      <c r="ATG49" s="410"/>
      <c r="ATH49" s="410"/>
      <c r="ATI49" s="410"/>
      <c r="ATJ49" s="410"/>
      <c r="ATK49" s="410"/>
      <c r="ATL49" s="410"/>
      <c r="ATM49" s="410"/>
      <c r="ATN49" s="410"/>
      <c r="ATO49" s="410"/>
      <c r="ATP49" s="410"/>
      <c r="ATQ49" s="410"/>
      <c r="ATR49" s="410"/>
      <c r="ATS49" s="410"/>
      <c r="ATT49" s="410"/>
      <c r="ATU49" s="410"/>
      <c r="ATV49" s="410"/>
      <c r="ATW49" s="410"/>
      <c r="ATX49" s="410"/>
      <c r="ATY49" s="410"/>
      <c r="ATZ49" s="410"/>
      <c r="AUA49" s="410"/>
      <c r="AUB49" s="410"/>
      <c r="AUC49" s="410"/>
      <c r="AUD49" s="410"/>
      <c r="AUE49" s="410"/>
      <c r="AUF49" s="410"/>
      <c r="AUG49" s="410"/>
      <c r="AUH49" s="410"/>
      <c r="AUI49" s="410"/>
      <c r="AUJ49" s="410"/>
      <c r="AUK49" s="410"/>
      <c r="AUL49" s="410"/>
      <c r="AUM49" s="410"/>
      <c r="AUN49" s="410"/>
      <c r="AUO49" s="410"/>
      <c r="AUP49" s="410"/>
      <c r="AUQ49" s="410"/>
      <c r="AUR49" s="410"/>
      <c r="AUS49" s="410"/>
      <c r="AUT49" s="410"/>
      <c r="AUU49" s="410"/>
      <c r="AUV49" s="410"/>
      <c r="AUW49" s="410"/>
      <c r="AUX49" s="410"/>
      <c r="AUY49" s="410"/>
      <c r="AUZ49" s="410"/>
      <c r="AVA49" s="410"/>
      <c r="AVB49" s="410"/>
      <c r="AVC49" s="410"/>
      <c r="AVD49" s="410"/>
      <c r="AVE49" s="410"/>
      <c r="AVF49" s="410"/>
      <c r="AVG49" s="410"/>
      <c r="AVH49" s="410"/>
      <c r="AVI49" s="410"/>
      <c r="AVJ49" s="410"/>
      <c r="AVK49" s="410"/>
      <c r="AVL49" s="410"/>
      <c r="AVM49" s="410"/>
      <c r="AVN49" s="410"/>
      <c r="AVO49" s="410"/>
      <c r="AVP49" s="410"/>
      <c r="AVQ49" s="410"/>
      <c r="AVR49" s="410"/>
      <c r="AVS49" s="410"/>
      <c r="AVT49" s="410"/>
      <c r="AVU49" s="410"/>
      <c r="AVV49" s="410"/>
      <c r="AVW49" s="410"/>
      <c r="AVX49" s="410"/>
      <c r="AVY49" s="410"/>
      <c r="AVZ49" s="410"/>
      <c r="AWA49" s="410"/>
      <c r="AWB49" s="410"/>
      <c r="AWC49" s="410"/>
      <c r="AWD49" s="410"/>
      <c r="AWE49" s="410"/>
      <c r="AWF49" s="410"/>
      <c r="AWG49" s="410"/>
      <c r="AWH49" s="410"/>
      <c r="AWI49" s="410"/>
      <c r="AWJ49" s="410"/>
      <c r="AWK49" s="410"/>
      <c r="AWL49" s="410"/>
      <c r="AWM49" s="410"/>
      <c r="AWN49" s="410"/>
      <c r="AWO49" s="410"/>
      <c r="AWP49" s="410"/>
      <c r="AWQ49" s="410"/>
      <c r="AWR49" s="410"/>
      <c r="AWS49" s="410"/>
      <c r="AWT49" s="410"/>
      <c r="AWU49" s="410"/>
      <c r="AWV49" s="410"/>
      <c r="AWW49" s="410"/>
      <c r="AWX49" s="410"/>
      <c r="AWY49" s="410"/>
      <c r="AWZ49" s="410"/>
      <c r="AXA49" s="410"/>
      <c r="AXB49" s="410"/>
      <c r="AXC49" s="410"/>
      <c r="AXD49" s="410"/>
      <c r="AXE49" s="410"/>
      <c r="AXF49" s="410"/>
      <c r="AXG49" s="410"/>
      <c r="AXH49" s="410"/>
      <c r="AXI49" s="410"/>
      <c r="AXJ49" s="410"/>
      <c r="AXK49" s="410"/>
      <c r="AXL49" s="410"/>
      <c r="AXM49" s="410"/>
      <c r="AXN49" s="410"/>
      <c r="AXO49" s="410"/>
      <c r="AXP49" s="410"/>
      <c r="AXQ49" s="410"/>
      <c r="AXR49" s="410"/>
      <c r="AXS49" s="410"/>
      <c r="AXT49" s="410"/>
      <c r="AXU49" s="410"/>
      <c r="AXV49" s="410"/>
      <c r="AXW49" s="410"/>
      <c r="AXX49" s="410"/>
      <c r="AXY49" s="410"/>
      <c r="AXZ49" s="410"/>
      <c r="AYA49" s="410"/>
      <c r="AYB49" s="410"/>
      <c r="AYC49" s="410"/>
      <c r="AYD49" s="410"/>
      <c r="AYE49" s="410"/>
      <c r="AYF49" s="410"/>
      <c r="AYG49" s="410"/>
      <c r="AYH49" s="410"/>
      <c r="AYI49" s="410"/>
      <c r="AYJ49" s="410"/>
      <c r="AYK49" s="410"/>
      <c r="AYL49" s="410"/>
      <c r="AYM49" s="410"/>
      <c r="AYN49" s="410"/>
      <c r="AYO49" s="410"/>
      <c r="AYP49" s="410"/>
      <c r="AYQ49" s="410"/>
      <c r="AYR49" s="410"/>
      <c r="AYS49" s="410"/>
      <c r="AYT49" s="410"/>
      <c r="AYU49" s="410"/>
      <c r="AYV49" s="410"/>
      <c r="AYW49" s="410"/>
      <c r="AYX49" s="410"/>
      <c r="AYY49" s="410"/>
      <c r="AYZ49" s="410"/>
      <c r="AZA49" s="410"/>
      <c r="AZB49" s="410"/>
      <c r="AZC49" s="410"/>
      <c r="AZD49" s="410"/>
      <c r="AZE49" s="410"/>
      <c r="AZF49" s="410"/>
      <c r="AZG49" s="410"/>
      <c r="AZH49" s="410"/>
      <c r="AZI49" s="410"/>
      <c r="AZJ49" s="410"/>
      <c r="AZK49" s="410"/>
      <c r="AZL49" s="410"/>
      <c r="AZM49" s="410"/>
      <c r="AZN49" s="410"/>
      <c r="AZO49" s="410"/>
      <c r="AZP49" s="410"/>
      <c r="AZQ49" s="410"/>
      <c r="AZR49" s="410"/>
      <c r="AZS49" s="410"/>
      <c r="AZT49" s="410"/>
      <c r="AZU49" s="410"/>
      <c r="AZV49" s="410"/>
      <c r="AZW49" s="410"/>
      <c r="AZX49" s="410"/>
      <c r="AZY49" s="410"/>
      <c r="AZZ49" s="410"/>
      <c r="BAA49" s="410"/>
      <c r="BAB49" s="410"/>
      <c r="BAC49" s="410"/>
      <c r="BAD49" s="410"/>
      <c r="BAE49" s="410"/>
      <c r="BAF49" s="410"/>
      <c r="BAG49" s="410"/>
      <c r="BAH49" s="410"/>
      <c r="BAI49" s="410"/>
      <c r="BAJ49" s="410"/>
      <c r="BAK49" s="410"/>
      <c r="BAL49" s="410"/>
      <c r="BAM49" s="410"/>
      <c r="BAN49" s="410"/>
      <c r="BAO49" s="410"/>
      <c r="BAP49" s="410"/>
      <c r="BAQ49" s="410"/>
      <c r="BAR49" s="410"/>
      <c r="BAS49" s="410"/>
      <c r="BAT49" s="410"/>
      <c r="BAU49" s="410"/>
      <c r="BAV49" s="410"/>
      <c r="BAW49" s="410"/>
      <c r="BAX49" s="410"/>
      <c r="BAY49" s="410"/>
      <c r="BAZ49" s="410"/>
      <c r="BBA49" s="410"/>
      <c r="BBB49" s="410"/>
      <c r="BBC49" s="410"/>
      <c r="BBD49" s="410"/>
      <c r="BBE49" s="410"/>
      <c r="BBF49" s="410"/>
      <c r="BBG49" s="410"/>
      <c r="BBH49" s="410"/>
      <c r="BBI49" s="410"/>
      <c r="BBJ49" s="410"/>
      <c r="BBK49" s="410"/>
      <c r="BBL49" s="410"/>
      <c r="BBM49" s="410"/>
      <c r="BBN49" s="410"/>
      <c r="BBO49" s="410"/>
      <c r="BBP49" s="410"/>
      <c r="BBQ49" s="410"/>
      <c r="BBR49" s="410"/>
      <c r="BBS49" s="410"/>
      <c r="BBT49" s="410"/>
      <c r="BBU49" s="410"/>
      <c r="BBV49" s="410"/>
      <c r="BBW49" s="410"/>
      <c r="BBX49" s="410"/>
      <c r="BBY49" s="410"/>
      <c r="BBZ49" s="410"/>
      <c r="BCA49" s="410"/>
      <c r="BCB49" s="410"/>
      <c r="BCC49" s="410"/>
      <c r="BCD49" s="410"/>
      <c r="BCE49" s="410"/>
      <c r="BCF49" s="410"/>
      <c r="BCG49" s="410"/>
      <c r="BCH49" s="410"/>
      <c r="BCI49" s="410"/>
      <c r="BCJ49" s="410"/>
      <c r="BCK49" s="410"/>
      <c r="BCL49" s="410"/>
      <c r="BCM49" s="410"/>
      <c r="BCN49" s="410"/>
      <c r="BCO49" s="410"/>
      <c r="BCP49" s="410"/>
      <c r="BCQ49" s="410"/>
      <c r="BCR49" s="410"/>
      <c r="BCS49" s="410"/>
      <c r="BCT49" s="410"/>
      <c r="BCU49" s="410"/>
      <c r="BCV49" s="410"/>
      <c r="BCW49" s="410"/>
      <c r="BCX49" s="410"/>
      <c r="BCY49" s="410"/>
      <c r="BCZ49" s="410"/>
      <c r="BDA49" s="410"/>
      <c r="BDB49" s="410"/>
      <c r="BDC49" s="410"/>
      <c r="BDD49" s="410"/>
      <c r="BDE49" s="410"/>
      <c r="BDF49" s="410"/>
      <c r="BDG49" s="410"/>
      <c r="BDH49" s="410"/>
      <c r="BDI49" s="410"/>
      <c r="BDJ49" s="410"/>
      <c r="BDK49" s="410"/>
      <c r="BDL49" s="410"/>
      <c r="BDM49" s="410"/>
      <c r="BDN49" s="410"/>
      <c r="BDO49" s="410"/>
      <c r="BDP49" s="410"/>
      <c r="BDQ49" s="410"/>
      <c r="BDR49" s="410"/>
      <c r="BDS49" s="410"/>
      <c r="BDT49" s="410"/>
      <c r="BDU49" s="410"/>
      <c r="BDV49" s="410"/>
      <c r="BDW49" s="410"/>
      <c r="BDX49" s="410"/>
      <c r="BDY49" s="410"/>
      <c r="BDZ49" s="410"/>
      <c r="BEA49" s="410"/>
      <c r="BEB49" s="410"/>
      <c r="BEC49" s="410"/>
      <c r="BED49" s="410"/>
      <c r="BEE49" s="410"/>
      <c r="BEF49" s="410"/>
      <c r="BEG49" s="410"/>
      <c r="BEH49" s="410"/>
      <c r="BEI49" s="410"/>
      <c r="BEJ49" s="410"/>
      <c r="BEK49" s="410"/>
      <c r="BEL49" s="410"/>
      <c r="BEM49" s="410"/>
      <c r="BEN49" s="410"/>
      <c r="BEO49" s="410"/>
      <c r="BEP49" s="410"/>
      <c r="BEQ49" s="410"/>
      <c r="BER49" s="410"/>
      <c r="BES49" s="410"/>
      <c r="BET49" s="410"/>
      <c r="BEU49" s="410"/>
      <c r="BEV49" s="410"/>
      <c r="BEW49" s="410"/>
      <c r="BEX49" s="410"/>
      <c r="BEY49" s="410"/>
      <c r="BEZ49" s="410"/>
      <c r="BFA49" s="410"/>
      <c r="BFB49" s="410"/>
      <c r="BFC49" s="410"/>
      <c r="BFD49" s="410"/>
      <c r="BFE49" s="410"/>
      <c r="BFF49" s="410"/>
      <c r="BFG49" s="410"/>
      <c r="BFH49" s="410"/>
      <c r="BFI49" s="410"/>
      <c r="BFJ49" s="410"/>
      <c r="BFK49" s="410"/>
      <c r="BFL49" s="410"/>
      <c r="BFM49" s="410"/>
      <c r="BFN49" s="410"/>
      <c r="BFO49" s="410"/>
      <c r="BFP49" s="410"/>
      <c r="BFQ49" s="410"/>
      <c r="BFR49" s="410"/>
      <c r="BFS49" s="410"/>
      <c r="BFT49" s="410"/>
      <c r="BFU49" s="410"/>
      <c r="BFV49" s="410"/>
      <c r="BFW49" s="410"/>
      <c r="BFX49" s="410"/>
      <c r="BFY49" s="410"/>
      <c r="BFZ49" s="410"/>
      <c r="BGA49" s="410"/>
      <c r="BGB49" s="410"/>
      <c r="BGC49" s="410"/>
      <c r="BGD49" s="410"/>
      <c r="BGE49" s="410"/>
      <c r="BGF49" s="410"/>
      <c r="BGG49" s="410"/>
      <c r="BGH49" s="410"/>
      <c r="BGI49" s="410"/>
      <c r="BGJ49" s="410"/>
      <c r="BGK49" s="410"/>
      <c r="BGL49" s="410"/>
      <c r="BGM49" s="410"/>
      <c r="BGN49" s="410"/>
      <c r="BGO49" s="410"/>
      <c r="BGP49" s="410"/>
      <c r="BGQ49" s="410"/>
      <c r="BGR49" s="410"/>
      <c r="BGS49" s="410"/>
      <c r="BGT49" s="410"/>
      <c r="BGU49" s="410"/>
      <c r="BGV49" s="410"/>
      <c r="BGW49" s="410"/>
      <c r="BGX49" s="410"/>
      <c r="BGY49" s="410"/>
      <c r="BGZ49" s="410"/>
      <c r="BHA49" s="410"/>
      <c r="BHB49" s="410"/>
      <c r="BHC49" s="410"/>
      <c r="BHD49" s="410"/>
      <c r="BHE49" s="410"/>
      <c r="BHF49" s="410"/>
      <c r="BHG49" s="410"/>
      <c r="BHH49" s="410"/>
      <c r="BHI49" s="410"/>
      <c r="BHJ49" s="410"/>
      <c r="BHK49" s="410"/>
      <c r="BHL49" s="410"/>
      <c r="BHM49" s="410"/>
      <c r="BHN49" s="410"/>
      <c r="BHO49" s="410"/>
      <c r="BHP49" s="410"/>
      <c r="BHQ49" s="410"/>
      <c r="BHR49" s="410"/>
      <c r="BHS49" s="410"/>
      <c r="BHT49" s="410"/>
      <c r="BHU49" s="410"/>
      <c r="BHV49" s="410"/>
      <c r="BHW49" s="410"/>
      <c r="BHX49" s="410"/>
      <c r="BHY49" s="410"/>
      <c r="BHZ49" s="410"/>
      <c r="BIA49" s="410"/>
      <c r="BIB49" s="410"/>
      <c r="BIC49" s="410"/>
      <c r="BID49" s="410"/>
      <c r="BIE49" s="410"/>
      <c r="BIF49" s="410"/>
      <c r="BIG49" s="410"/>
      <c r="BIH49" s="410"/>
      <c r="BII49" s="410"/>
      <c r="BIJ49" s="410"/>
      <c r="BIK49" s="410"/>
      <c r="BIL49" s="410"/>
      <c r="BIM49" s="410"/>
      <c r="BIN49" s="410"/>
      <c r="BIO49" s="410"/>
      <c r="BIP49" s="410"/>
      <c r="BIQ49" s="410"/>
      <c r="BIR49" s="410"/>
      <c r="BIS49" s="410"/>
      <c r="BIT49" s="410"/>
      <c r="BIU49" s="410"/>
      <c r="BIV49" s="410"/>
      <c r="BIW49" s="410"/>
      <c r="BIX49" s="410"/>
      <c r="BIY49" s="410"/>
      <c r="BIZ49" s="410"/>
      <c r="BJA49" s="410"/>
      <c r="BJB49" s="410"/>
      <c r="BJC49" s="410"/>
      <c r="BJD49" s="410"/>
      <c r="BJE49" s="410"/>
      <c r="BJF49" s="410"/>
      <c r="BJG49" s="410"/>
      <c r="BJH49" s="410"/>
      <c r="BJI49" s="410"/>
      <c r="BJJ49" s="410"/>
      <c r="BJK49" s="410"/>
      <c r="BJL49" s="410"/>
      <c r="BJM49" s="410"/>
      <c r="BJN49" s="410"/>
      <c r="BJO49" s="410"/>
      <c r="BJP49" s="410"/>
      <c r="BJQ49" s="410"/>
      <c r="BJR49" s="410"/>
      <c r="BJS49" s="410"/>
      <c r="BJT49" s="410"/>
      <c r="BJU49" s="410"/>
      <c r="BJV49" s="410"/>
      <c r="BJW49" s="410"/>
      <c r="BJX49" s="410"/>
      <c r="BJY49" s="410"/>
      <c r="BJZ49" s="410"/>
      <c r="BKA49" s="410"/>
      <c r="BKB49" s="410"/>
      <c r="BKC49" s="410"/>
      <c r="BKD49" s="410"/>
      <c r="BKE49" s="410"/>
      <c r="BKF49" s="410"/>
      <c r="BKG49" s="410"/>
      <c r="BKH49" s="410"/>
      <c r="BKI49" s="410"/>
      <c r="BKJ49" s="410"/>
      <c r="BKK49" s="410"/>
      <c r="BKL49" s="410"/>
      <c r="BKM49" s="410"/>
      <c r="BKN49" s="410"/>
      <c r="BKO49" s="410"/>
      <c r="BKP49" s="410"/>
      <c r="BKQ49" s="410"/>
      <c r="BKR49" s="410"/>
      <c r="BKS49" s="410"/>
      <c r="BKT49" s="410"/>
      <c r="BKU49" s="410"/>
      <c r="BKV49" s="410"/>
      <c r="BKW49" s="410"/>
      <c r="BKX49" s="410"/>
      <c r="BKY49" s="410"/>
      <c r="BKZ49" s="410"/>
      <c r="BLA49" s="410"/>
      <c r="BLB49" s="410"/>
      <c r="BLC49" s="410"/>
      <c r="BLD49" s="410"/>
      <c r="BLE49" s="410"/>
      <c r="BLF49" s="410"/>
      <c r="BLG49" s="410"/>
      <c r="BLH49" s="410"/>
      <c r="BLI49" s="410"/>
      <c r="BLJ49" s="410"/>
      <c r="BLK49" s="410"/>
      <c r="BLL49" s="410"/>
      <c r="BLM49" s="410"/>
      <c r="BLN49" s="410"/>
      <c r="BLO49" s="410"/>
      <c r="BLP49" s="410"/>
      <c r="BLQ49" s="410"/>
      <c r="BLR49" s="410"/>
      <c r="BLS49" s="410"/>
      <c r="BLT49" s="410"/>
      <c r="BLU49" s="410"/>
      <c r="BLV49" s="410"/>
      <c r="BLW49" s="410"/>
      <c r="BLX49" s="410"/>
      <c r="BLY49" s="410"/>
      <c r="BLZ49" s="410"/>
      <c r="BMA49" s="410"/>
      <c r="BMB49" s="410"/>
      <c r="BMC49" s="410"/>
      <c r="BMD49" s="410"/>
      <c r="BME49" s="410"/>
      <c r="BMF49" s="410"/>
      <c r="BMG49" s="410"/>
      <c r="BMH49" s="410"/>
      <c r="BMI49" s="410"/>
      <c r="BMJ49" s="410"/>
      <c r="BMK49" s="410"/>
      <c r="BML49" s="410"/>
      <c r="BMM49" s="410"/>
      <c r="BMN49" s="410"/>
      <c r="BMO49" s="410"/>
      <c r="BMP49" s="410"/>
      <c r="BMQ49" s="410"/>
      <c r="BMR49" s="410"/>
      <c r="BMS49" s="410"/>
      <c r="BMT49" s="410"/>
      <c r="BMU49" s="410"/>
      <c r="BMV49" s="410"/>
      <c r="BMW49" s="410"/>
      <c r="BMX49" s="410"/>
      <c r="BMY49" s="410"/>
      <c r="BMZ49" s="410"/>
      <c r="BNA49" s="410"/>
      <c r="BNB49" s="410"/>
      <c r="BNC49" s="410"/>
      <c r="BND49" s="410"/>
      <c r="BNE49" s="410"/>
      <c r="BNF49" s="410"/>
      <c r="BNG49" s="410"/>
      <c r="BNH49" s="410"/>
      <c r="BNI49" s="410"/>
      <c r="BNJ49" s="410"/>
      <c r="BNK49" s="410"/>
      <c r="BNL49" s="410"/>
      <c r="BNM49" s="410"/>
      <c r="BNN49" s="410"/>
      <c r="BNO49" s="410"/>
      <c r="BNP49" s="410"/>
      <c r="BNQ49" s="410"/>
      <c r="BNR49" s="410"/>
      <c r="BNS49" s="410"/>
      <c r="BNT49" s="410"/>
      <c r="BNU49" s="410"/>
      <c r="BNV49" s="410"/>
      <c r="BNW49" s="410"/>
      <c r="BNX49" s="410"/>
      <c r="BNY49" s="410"/>
      <c r="BNZ49" s="410"/>
      <c r="BOA49" s="410"/>
      <c r="BOB49" s="410"/>
      <c r="BOC49" s="410"/>
      <c r="BOD49" s="410"/>
      <c r="BOE49" s="410"/>
      <c r="BOF49" s="410"/>
      <c r="BOG49" s="410"/>
      <c r="BOH49" s="410"/>
      <c r="BOI49" s="410"/>
      <c r="BOJ49" s="410"/>
      <c r="BOK49" s="410"/>
      <c r="BOL49" s="410"/>
      <c r="BOM49" s="410"/>
      <c r="BON49" s="410"/>
      <c r="BOO49" s="410"/>
      <c r="BOP49" s="410"/>
      <c r="BOQ49" s="410"/>
      <c r="BOR49" s="410"/>
      <c r="BOS49" s="410"/>
      <c r="BOT49" s="410"/>
      <c r="BOU49" s="410"/>
      <c r="BOV49" s="410"/>
      <c r="BOW49" s="410"/>
      <c r="BOX49" s="410"/>
      <c r="BOY49" s="410"/>
      <c r="BOZ49" s="410"/>
      <c r="BPA49" s="410"/>
      <c r="BPB49" s="410"/>
      <c r="BPC49" s="410"/>
      <c r="BPD49" s="410"/>
      <c r="BPE49" s="410"/>
      <c r="BPF49" s="410"/>
      <c r="BPG49" s="410"/>
      <c r="BPH49" s="410"/>
      <c r="BPI49" s="410"/>
      <c r="BPJ49" s="410"/>
      <c r="BPK49" s="410"/>
      <c r="BPL49" s="410"/>
      <c r="BPM49" s="410"/>
      <c r="BPN49" s="410"/>
      <c r="BPO49" s="410"/>
      <c r="BPP49" s="410"/>
      <c r="BPQ49" s="410"/>
      <c r="BPR49" s="410"/>
      <c r="BPS49" s="410"/>
      <c r="BPT49" s="410"/>
      <c r="BPU49" s="410"/>
      <c r="BPV49" s="410"/>
      <c r="BPW49" s="410"/>
      <c r="BPX49" s="410"/>
      <c r="BPY49" s="410"/>
      <c r="BPZ49" s="410"/>
      <c r="BQA49" s="410"/>
      <c r="BQB49" s="410"/>
      <c r="BQC49" s="410"/>
      <c r="BQD49" s="410"/>
      <c r="BQE49" s="410"/>
      <c r="BQF49" s="410"/>
      <c r="BQG49" s="410"/>
      <c r="BQH49" s="410"/>
      <c r="BQI49" s="410"/>
      <c r="BQJ49" s="410"/>
      <c r="BQK49" s="410"/>
      <c r="BQL49" s="410"/>
      <c r="BQM49" s="410"/>
      <c r="BQN49" s="410"/>
      <c r="BQO49" s="410"/>
      <c r="BQP49" s="410"/>
      <c r="BQQ49" s="410"/>
      <c r="BQR49" s="410"/>
      <c r="BQS49" s="410"/>
      <c r="BQT49" s="410"/>
      <c r="BQU49" s="410"/>
      <c r="BQV49" s="410"/>
      <c r="BQW49" s="410"/>
      <c r="BQX49" s="410"/>
      <c r="BQY49" s="410"/>
      <c r="BQZ49" s="410"/>
      <c r="BRA49" s="410"/>
      <c r="BRB49" s="410"/>
      <c r="BRC49" s="410"/>
      <c r="BRD49" s="410"/>
      <c r="BRE49" s="410"/>
      <c r="BRF49" s="410"/>
      <c r="BRG49" s="410"/>
      <c r="BRH49" s="410"/>
      <c r="BRI49" s="410"/>
      <c r="BRJ49" s="410"/>
      <c r="BRK49" s="410"/>
      <c r="BRL49" s="410"/>
      <c r="BRM49" s="410"/>
      <c r="BRN49" s="410"/>
      <c r="BRO49" s="410"/>
      <c r="BRP49" s="410"/>
      <c r="BRQ49" s="410"/>
      <c r="BRR49" s="410"/>
      <c r="BRS49" s="410"/>
      <c r="BRT49" s="410"/>
      <c r="BRU49" s="410"/>
      <c r="BRV49" s="410"/>
      <c r="BRW49" s="410"/>
      <c r="BRX49" s="410"/>
      <c r="BRY49" s="410"/>
      <c r="BRZ49" s="410"/>
      <c r="BSA49" s="410"/>
      <c r="BSB49" s="410"/>
      <c r="BSC49" s="410"/>
      <c r="BSD49" s="410"/>
      <c r="BSE49" s="410"/>
      <c r="BSF49" s="410"/>
      <c r="BSG49" s="410"/>
      <c r="BSH49" s="410"/>
      <c r="BSI49" s="410"/>
      <c r="BSJ49" s="410"/>
      <c r="BSK49" s="410"/>
      <c r="BSL49" s="410"/>
      <c r="BSM49" s="410"/>
      <c r="BSN49" s="410"/>
      <c r="BSO49" s="410"/>
      <c r="BSP49" s="410"/>
      <c r="BSQ49" s="410"/>
      <c r="BSR49" s="410"/>
      <c r="BSS49" s="410"/>
      <c r="BST49" s="410"/>
      <c r="BSU49" s="410"/>
      <c r="BSV49" s="410"/>
      <c r="BSW49" s="410"/>
      <c r="BSX49" s="410"/>
      <c r="BSY49" s="410"/>
      <c r="BSZ49" s="410"/>
      <c r="BTA49" s="410"/>
      <c r="BTB49" s="410"/>
      <c r="BTC49" s="410"/>
      <c r="BTD49" s="410"/>
      <c r="BTE49" s="410"/>
      <c r="BTF49" s="410"/>
      <c r="BTG49" s="410"/>
      <c r="BTH49" s="410"/>
      <c r="BTI49" s="410"/>
      <c r="BTJ49" s="410"/>
      <c r="BTK49" s="410"/>
      <c r="BTL49" s="410"/>
      <c r="BTM49" s="410"/>
      <c r="BTN49" s="410"/>
      <c r="BTO49" s="410"/>
      <c r="BTP49" s="410"/>
      <c r="BTQ49" s="410"/>
      <c r="BTR49" s="410"/>
      <c r="BTS49" s="410"/>
      <c r="BTT49" s="410"/>
      <c r="BTU49" s="410"/>
      <c r="BTV49" s="410"/>
      <c r="BTW49" s="410"/>
      <c r="BTX49" s="410"/>
      <c r="BTY49" s="410"/>
      <c r="BTZ49" s="410"/>
      <c r="BUA49" s="410"/>
      <c r="BUB49" s="410"/>
      <c r="BUC49" s="410"/>
      <c r="BUD49" s="410"/>
      <c r="BUE49" s="410"/>
      <c r="BUF49" s="410"/>
      <c r="BUG49" s="410"/>
      <c r="BUH49" s="410"/>
      <c r="BUI49" s="410"/>
      <c r="BUJ49" s="410"/>
      <c r="BUK49" s="410"/>
      <c r="BUL49" s="410"/>
      <c r="BUM49" s="410"/>
      <c r="BUN49" s="410"/>
      <c r="BUO49" s="410"/>
      <c r="BUP49" s="410"/>
      <c r="BUQ49" s="410"/>
      <c r="BUR49" s="410"/>
      <c r="BUS49" s="410"/>
      <c r="BUT49" s="410"/>
      <c r="BUU49" s="410"/>
      <c r="BUV49" s="410"/>
      <c r="BUW49" s="410"/>
      <c r="BUX49" s="410"/>
      <c r="BUY49" s="410"/>
      <c r="BUZ49" s="410"/>
      <c r="BVA49" s="410"/>
      <c r="BVB49" s="410"/>
      <c r="BVC49" s="410"/>
      <c r="BVD49" s="410"/>
      <c r="BVE49" s="410"/>
      <c r="BVF49" s="410"/>
      <c r="BVG49" s="410"/>
      <c r="BVH49" s="410"/>
      <c r="BVI49" s="410"/>
      <c r="BVJ49" s="410"/>
      <c r="BVK49" s="410"/>
      <c r="BVL49" s="410"/>
      <c r="BVM49" s="410"/>
      <c r="BVN49" s="410"/>
      <c r="BVO49" s="410"/>
      <c r="BVP49" s="410"/>
      <c r="BVQ49" s="410"/>
      <c r="BVR49" s="410"/>
      <c r="BVS49" s="410"/>
      <c r="BVT49" s="410"/>
      <c r="BVU49" s="410"/>
      <c r="BVV49" s="410"/>
      <c r="BVW49" s="410"/>
      <c r="BVX49" s="410"/>
      <c r="BVY49" s="410"/>
      <c r="BVZ49" s="410"/>
      <c r="BWA49" s="410"/>
      <c r="BWB49" s="410"/>
      <c r="BWC49" s="410"/>
      <c r="BWD49" s="410"/>
      <c r="BWE49" s="410"/>
      <c r="BWF49" s="410"/>
      <c r="BWG49" s="410"/>
      <c r="BWH49" s="410"/>
      <c r="BWI49" s="410"/>
      <c r="BWJ49" s="410"/>
      <c r="BWK49" s="410"/>
      <c r="BWL49" s="410"/>
      <c r="BWM49" s="410"/>
      <c r="BWN49" s="410"/>
      <c r="BWO49" s="410"/>
      <c r="BWP49" s="410"/>
      <c r="BWQ49" s="410"/>
      <c r="BWR49" s="410"/>
      <c r="BWS49" s="410"/>
      <c r="BWT49" s="410"/>
      <c r="BWU49" s="410"/>
      <c r="BWV49" s="410"/>
      <c r="BWW49" s="410"/>
      <c r="BWX49" s="410"/>
      <c r="BWY49" s="410"/>
      <c r="BWZ49" s="410"/>
      <c r="BXA49" s="410"/>
      <c r="BXB49" s="410"/>
      <c r="BXC49" s="410"/>
      <c r="BXD49" s="410"/>
      <c r="BXE49" s="410"/>
      <c r="BXF49" s="410"/>
      <c r="BXG49" s="410"/>
      <c r="BXH49" s="410"/>
      <c r="BXI49" s="410"/>
      <c r="BXJ49" s="410"/>
      <c r="BXK49" s="410"/>
      <c r="BXL49" s="410"/>
      <c r="BXM49" s="410"/>
      <c r="BXN49" s="410"/>
      <c r="BXO49" s="410"/>
      <c r="BXP49" s="410"/>
      <c r="BXQ49" s="410"/>
      <c r="BXR49" s="410"/>
      <c r="BXS49" s="410"/>
      <c r="BXT49" s="410"/>
      <c r="BXU49" s="410"/>
      <c r="BXV49" s="410"/>
      <c r="BXW49" s="410"/>
      <c r="BXX49" s="410"/>
      <c r="BXY49" s="410"/>
      <c r="BXZ49" s="410"/>
      <c r="BYA49" s="410"/>
      <c r="BYB49" s="410"/>
      <c r="BYC49" s="410"/>
      <c r="BYD49" s="410"/>
      <c r="BYE49" s="410"/>
      <c r="BYF49" s="410"/>
      <c r="BYG49" s="410"/>
      <c r="BYH49" s="410"/>
      <c r="BYI49" s="410"/>
      <c r="BYJ49" s="410"/>
      <c r="BYK49" s="410"/>
      <c r="BYL49" s="410"/>
      <c r="BYM49" s="410"/>
      <c r="BYN49" s="410"/>
      <c r="BYO49" s="410"/>
      <c r="BYP49" s="410"/>
      <c r="BYQ49" s="410"/>
      <c r="BYR49" s="410"/>
      <c r="BYS49" s="410"/>
      <c r="BYT49" s="410"/>
      <c r="BYU49" s="410"/>
      <c r="BYV49" s="410"/>
      <c r="BYW49" s="410"/>
      <c r="BYX49" s="410"/>
      <c r="BYY49" s="410"/>
      <c r="BYZ49" s="410"/>
      <c r="BZA49" s="410"/>
      <c r="BZB49" s="410"/>
      <c r="BZC49" s="410"/>
      <c r="BZD49" s="410"/>
      <c r="BZE49" s="410"/>
      <c r="BZF49" s="410"/>
      <c r="BZG49" s="410"/>
      <c r="BZH49" s="410"/>
      <c r="BZI49" s="410"/>
      <c r="BZJ49" s="410"/>
      <c r="BZK49" s="410"/>
      <c r="BZL49" s="410"/>
      <c r="BZM49" s="410"/>
      <c r="BZN49" s="410"/>
      <c r="BZO49" s="410"/>
      <c r="BZP49" s="410"/>
      <c r="BZQ49" s="410"/>
      <c r="BZR49" s="410"/>
      <c r="BZS49" s="410"/>
      <c r="BZT49" s="410"/>
      <c r="BZU49" s="410"/>
      <c r="BZV49" s="410"/>
      <c r="BZW49" s="410"/>
      <c r="BZX49" s="410"/>
      <c r="BZY49" s="410"/>
      <c r="BZZ49" s="410"/>
      <c r="CAA49" s="410"/>
      <c r="CAB49" s="410"/>
      <c r="CAC49" s="410"/>
      <c r="CAD49" s="410"/>
      <c r="CAE49" s="410"/>
      <c r="CAF49" s="410"/>
      <c r="CAG49" s="410"/>
      <c r="CAH49" s="410"/>
      <c r="CAI49" s="410"/>
      <c r="CAJ49" s="410"/>
      <c r="CAK49" s="410"/>
      <c r="CAL49" s="410"/>
      <c r="CAM49" s="410"/>
      <c r="CAN49" s="410"/>
      <c r="CAO49" s="410"/>
      <c r="CAP49" s="410"/>
      <c r="CAQ49" s="410"/>
      <c r="CAR49" s="410"/>
      <c r="CAS49" s="410"/>
      <c r="CAT49" s="410"/>
      <c r="CAU49" s="410"/>
      <c r="CAV49" s="410"/>
      <c r="CAW49" s="410"/>
      <c r="CAX49" s="410"/>
      <c r="CAY49" s="410"/>
      <c r="CAZ49" s="410"/>
      <c r="CBA49" s="410"/>
      <c r="CBB49" s="410"/>
      <c r="CBC49" s="410"/>
      <c r="CBD49" s="410"/>
      <c r="CBE49" s="410"/>
      <c r="CBF49" s="410"/>
      <c r="CBG49" s="410"/>
      <c r="CBH49" s="410"/>
      <c r="CBI49" s="410"/>
      <c r="CBJ49" s="410"/>
      <c r="CBK49" s="410"/>
      <c r="CBL49" s="410"/>
      <c r="CBM49" s="410"/>
      <c r="CBN49" s="410"/>
      <c r="CBO49" s="410"/>
      <c r="CBP49" s="410"/>
      <c r="CBQ49" s="410"/>
      <c r="CBR49" s="410"/>
      <c r="CBS49" s="410"/>
      <c r="CBT49" s="410"/>
      <c r="CBU49" s="410"/>
      <c r="CBV49" s="410"/>
      <c r="CBW49" s="410"/>
      <c r="CBX49" s="410"/>
      <c r="CBY49" s="410"/>
      <c r="CBZ49" s="410"/>
      <c r="CCA49" s="410"/>
      <c r="CCB49" s="410"/>
      <c r="CCC49" s="410"/>
      <c r="CCD49" s="410"/>
      <c r="CCE49" s="410"/>
      <c r="CCF49" s="410"/>
      <c r="CCG49" s="410"/>
      <c r="CCH49" s="410"/>
      <c r="CCI49" s="410"/>
      <c r="CCJ49" s="410"/>
      <c r="CCK49" s="410"/>
      <c r="CCL49" s="410"/>
      <c r="CCM49" s="410"/>
      <c r="CCN49" s="410"/>
      <c r="CCO49" s="410"/>
      <c r="CCP49" s="410"/>
      <c r="CCQ49" s="410"/>
      <c r="CCR49" s="410"/>
      <c r="CCS49" s="410"/>
      <c r="CCT49" s="410"/>
      <c r="CCU49" s="410"/>
      <c r="CCV49" s="410"/>
      <c r="CCW49" s="410"/>
      <c r="CCX49" s="410"/>
      <c r="CCY49" s="410"/>
      <c r="CCZ49" s="410"/>
      <c r="CDA49" s="410"/>
      <c r="CDB49" s="410"/>
      <c r="CDC49" s="410"/>
      <c r="CDD49" s="410"/>
      <c r="CDE49" s="410"/>
      <c r="CDF49" s="410"/>
      <c r="CDG49" s="410"/>
      <c r="CDH49" s="410"/>
      <c r="CDI49" s="410"/>
      <c r="CDJ49" s="410"/>
      <c r="CDK49" s="410"/>
      <c r="CDL49" s="410"/>
      <c r="CDM49" s="410"/>
      <c r="CDN49" s="410"/>
      <c r="CDO49" s="410"/>
      <c r="CDP49" s="410"/>
      <c r="CDQ49" s="410"/>
      <c r="CDR49" s="410"/>
      <c r="CDS49" s="410"/>
      <c r="CDT49" s="410"/>
      <c r="CDU49" s="410"/>
      <c r="CDV49" s="410"/>
      <c r="CDW49" s="410"/>
      <c r="CDX49" s="410"/>
      <c r="CDY49" s="410"/>
      <c r="CDZ49" s="410"/>
      <c r="CEA49" s="410"/>
      <c r="CEB49" s="410"/>
      <c r="CEC49" s="410"/>
      <c r="CED49" s="410"/>
      <c r="CEE49" s="410"/>
      <c r="CEF49" s="410"/>
      <c r="CEG49" s="410"/>
      <c r="CEH49" s="410"/>
      <c r="CEI49" s="410"/>
      <c r="CEJ49" s="410"/>
      <c r="CEK49" s="410"/>
      <c r="CEL49" s="410"/>
      <c r="CEM49" s="410"/>
      <c r="CEN49" s="410"/>
      <c r="CEO49" s="410"/>
      <c r="CEP49" s="410"/>
      <c r="CEQ49" s="410"/>
      <c r="CER49" s="410"/>
      <c r="CES49" s="410"/>
      <c r="CET49" s="410"/>
      <c r="CEU49" s="410"/>
      <c r="CEV49" s="410"/>
      <c r="CEW49" s="410"/>
      <c r="CEX49" s="410"/>
      <c r="CEY49" s="410"/>
      <c r="CEZ49" s="410"/>
      <c r="CFA49" s="410"/>
      <c r="CFB49" s="410"/>
      <c r="CFC49" s="410"/>
      <c r="CFD49" s="410"/>
      <c r="CFE49" s="410"/>
      <c r="CFF49" s="410"/>
      <c r="CFG49" s="410"/>
      <c r="CFH49" s="410"/>
      <c r="CFI49" s="410"/>
      <c r="CFJ49" s="410"/>
      <c r="CFK49" s="410"/>
      <c r="CFL49" s="410"/>
      <c r="CFM49" s="410"/>
      <c r="CFN49" s="410"/>
      <c r="CFO49" s="410"/>
      <c r="CFP49" s="410"/>
      <c r="CFQ49" s="410"/>
      <c r="CFR49" s="410"/>
      <c r="CFS49" s="410"/>
      <c r="CFT49" s="410"/>
      <c r="CFU49" s="410"/>
      <c r="CFV49" s="410"/>
      <c r="CFW49" s="410"/>
      <c r="CFX49" s="410"/>
      <c r="CFY49" s="410"/>
      <c r="CFZ49" s="410"/>
      <c r="CGA49" s="410"/>
      <c r="CGB49" s="410"/>
      <c r="CGC49" s="410"/>
      <c r="CGD49" s="410"/>
      <c r="CGE49" s="410"/>
      <c r="CGF49" s="410"/>
      <c r="CGG49" s="410"/>
      <c r="CGH49" s="410"/>
      <c r="CGI49" s="410"/>
      <c r="CGJ49" s="410"/>
      <c r="CGK49" s="410"/>
      <c r="CGL49" s="410"/>
      <c r="CGM49" s="410"/>
      <c r="CGN49" s="410"/>
      <c r="CGO49" s="410"/>
      <c r="CGP49" s="410"/>
      <c r="CGQ49" s="410"/>
      <c r="CGR49" s="410"/>
      <c r="CGS49" s="410"/>
      <c r="CGT49" s="410"/>
      <c r="CGU49" s="410"/>
      <c r="CGV49" s="410"/>
      <c r="CGW49" s="410"/>
      <c r="CGX49" s="410"/>
      <c r="CGY49" s="410"/>
      <c r="CGZ49" s="410"/>
      <c r="CHA49" s="410"/>
      <c r="CHB49" s="410"/>
      <c r="CHC49" s="410"/>
      <c r="CHD49" s="410"/>
      <c r="CHE49" s="410"/>
      <c r="CHF49" s="410"/>
      <c r="CHG49" s="410"/>
      <c r="CHH49" s="410"/>
      <c r="CHI49" s="410"/>
      <c r="CHJ49" s="410"/>
      <c r="CHK49" s="410"/>
      <c r="CHL49" s="410"/>
      <c r="CHM49" s="410"/>
      <c r="CHN49" s="410"/>
      <c r="CHO49" s="410"/>
      <c r="CHP49" s="410"/>
      <c r="CHQ49" s="410"/>
      <c r="CHR49" s="410"/>
      <c r="CHS49" s="410"/>
      <c r="CHT49" s="410"/>
      <c r="CHU49" s="410"/>
      <c r="CHV49" s="410"/>
      <c r="CHW49" s="410"/>
      <c r="CHX49" s="410"/>
      <c r="CHY49" s="410"/>
      <c r="CHZ49" s="410"/>
      <c r="CIA49" s="410"/>
      <c r="CIB49" s="410"/>
      <c r="CIC49" s="410"/>
      <c r="CID49" s="410"/>
      <c r="CIE49" s="410"/>
      <c r="CIF49" s="410"/>
      <c r="CIG49" s="410"/>
      <c r="CIH49" s="410"/>
      <c r="CII49" s="410"/>
      <c r="CIJ49" s="410"/>
      <c r="CIK49" s="410"/>
      <c r="CIL49" s="410"/>
      <c r="CIM49" s="410"/>
      <c r="CIN49" s="410"/>
      <c r="CIO49" s="410"/>
      <c r="CIP49" s="410"/>
      <c r="CIQ49" s="410"/>
      <c r="CIR49" s="410"/>
      <c r="CIS49" s="410"/>
      <c r="CIT49" s="410"/>
      <c r="CIU49" s="410"/>
      <c r="CIV49" s="410"/>
      <c r="CIW49" s="410"/>
      <c r="CIX49" s="410"/>
      <c r="CIY49" s="410"/>
      <c r="CIZ49" s="410"/>
      <c r="CJA49" s="410"/>
      <c r="CJB49" s="410"/>
      <c r="CJC49" s="410"/>
      <c r="CJD49" s="410"/>
      <c r="CJE49" s="410"/>
      <c r="CJF49" s="410"/>
      <c r="CJG49" s="410"/>
      <c r="CJH49" s="410"/>
      <c r="CJI49" s="410"/>
      <c r="CJJ49" s="410"/>
      <c r="CJK49" s="410"/>
      <c r="CJL49" s="410"/>
      <c r="CJM49" s="410"/>
      <c r="CJN49" s="410"/>
      <c r="CJO49" s="410"/>
      <c r="CJP49" s="410"/>
      <c r="CJQ49" s="410"/>
      <c r="CJR49" s="410"/>
      <c r="CJS49" s="410"/>
      <c r="CJT49" s="410"/>
      <c r="CJU49" s="410"/>
      <c r="CJV49" s="410"/>
      <c r="CJW49" s="410"/>
      <c r="CJX49" s="410"/>
      <c r="CJY49" s="410"/>
      <c r="CJZ49" s="410"/>
      <c r="CKA49" s="410"/>
      <c r="CKB49" s="410"/>
      <c r="CKC49" s="410"/>
      <c r="CKD49" s="410"/>
      <c r="CKE49" s="410"/>
      <c r="CKF49" s="410"/>
      <c r="CKG49" s="410"/>
      <c r="CKH49" s="410"/>
      <c r="CKI49" s="410"/>
      <c r="CKJ49" s="410"/>
      <c r="CKK49" s="410"/>
      <c r="CKL49" s="410"/>
      <c r="CKM49" s="410"/>
      <c r="CKN49" s="410"/>
      <c r="CKO49" s="410"/>
      <c r="CKP49" s="410"/>
      <c r="CKQ49" s="410"/>
      <c r="CKR49" s="410"/>
      <c r="CKS49" s="410"/>
      <c r="CKT49" s="410"/>
      <c r="CKU49" s="410"/>
      <c r="CKV49" s="410"/>
      <c r="CKW49" s="410"/>
      <c r="CKX49" s="410"/>
      <c r="CKY49" s="410"/>
      <c r="CKZ49" s="410"/>
      <c r="CLA49" s="410"/>
      <c r="CLB49" s="410"/>
      <c r="CLC49" s="410"/>
      <c r="CLD49" s="410"/>
      <c r="CLE49" s="410"/>
      <c r="CLF49" s="410"/>
      <c r="CLG49" s="410"/>
      <c r="CLH49" s="410"/>
      <c r="CLI49" s="410"/>
      <c r="CLJ49" s="410"/>
      <c r="CLK49" s="410"/>
      <c r="CLL49" s="410"/>
      <c r="CLM49" s="410"/>
      <c r="CLN49" s="410"/>
      <c r="CLO49" s="410"/>
      <c r="CLP49" s="410"/>
      <c r="CLQ49" s="410"/>
      <c r="CLR49" s="410"/>
      <c r="CLS49" s="410"/>
      <c r="CLT49" s="410"/>
      <c r="CLU49" s="410"/>
      <c r="CLV49" s="410"/>
      <c r="CLW49" s="410"/>
      <c r="CLX49" s="410"/>
      <c r="CLY49" s="410"/>
      <c r="CLZ49" s="410"/>
      <c r="CMA49" s="410"/>
      <c r="CMB49" s="410"/>
      <c r="CMC49" s="410"/>
      <c r="CMD49" s="410"/>
      <c r="CME49" s="410"/>
      <c r="CMF49" s="410"/>
      <c r="CMG49" s="410"/>
      <c r="CMH49" s="410"/>
      <c r="CMI49" s="410"/>
      <c r="CMJ49" s="410"/>
      <c r="CMK49" s="410"/>
      <c r="CML49" s="410"/>
      <c r="CMM49" s="410"/>
      <c r="CMN49" s="410"/>
      <c r="CMO49" s="410"/>
      <c r="CMP49" s="410"/>
      <c r="CMQ49" s="410"/>
      <c r="CMR49" s="410"/>
      <c r="CMS49" s="410"/>
      <c r="CMT49" s="410"/>
      <c r="CMU49" s="410"/>
      <c r="CMV49" s="410"/>
      <c r="CMW49" s="410"/>
      <c r="CMX49" s="410"/>
      <c r="CMY49" s="410"/>
      <c r="CMZ49" s="410"/>
      <c r="CNA49" s="410"/>
      <c r="CNB49" s="410"/>
      <c r="CNC49" s="410"/>
      <c r="CND49" s="410"/>
      <c r="CNE49" s="410"/>
      <c r="CNF49" s="410"/>
      <c r="CNG49" s="410"/>
      <c r="CNH49" s="410"/>
      <c r="CNI49" s="410"/>
      <c r="CNJ49" s="410"/>
      <c r="CNK49" s="410"/>
      <c r="CNL49" s="410"/>
      <c r="CNM49" s="410"/>
      <c r="CNN49" s="410"/>
      <c r="CNO49" s="410"/>
      <c r="CNP49" s="410"/>
      <c r="CNQ49" s="410"/>
      <c r="CNR49" s="410"/>
      <c r="CNS49" s="410"/>
      <c r="CNT49" s="410"/>
      <c r="CNU49" s="410"/>
      <c r="CNV49" s="410"/>
      <c r="CNW49" s="410"/>
      <c r="CNX49" s="410"/>
      <c r="CNY49" s="410"/>
      <c r="CNZ49" s="410"/>
      <c r="COA49" s="410"/>
      <c r="COB49" s="410"/>
      <c r="COC49" s="410"/>
      <c r="COD49" s="410"/>
      <c r="COE49" s="410"/>
      <c r="COF49" s="410"/>
      <c r="COG49" s="410"/>
      <c r="COH49" s="410"/>
      <c r="COI49" s="410"/>
      <c r="COJ49" s="410"/>
      <c r="COK49" s="410"/>
      <c r="COL49" s="410"/>
      <c r="COM49" s="410"/>
      <c r="CON49" s="410"/>
      <c r="COO49" s="410"/>
      <c r="COP49" s="410"/>
      <c r="COQ49" s="410"/>
      <c r="COR49" s="410"/>
      <c r="COS49" s="410"/>
      <c r="COT49" s="410"/>
      <c r="COU49" s="410"/>
      <c r="COV49" s="410"/>
      <c r="COW49" s="410"/>
      <c r="COX49" s="410"/>
      <c r="COY49" s="410"/>
      <c r="COZ49" s="410"/>
      <c r="CPA49" s="410"/>
      <c r="CPB49" s="410"/>
      <c r="CPC49" s="410"/>
      <c r="CPD49" s="410"/>
      <c r="CPE49" s="410"/>
      <c r="CPF49" s="410"/>
      <c r="CPG49" s="410"/>
      <c r="CPH49" s="410"/>
      <c r="CPI49" s="410"/>
      <c r="CPJ49" s="410"/>
      <c r="CPK49" s="410"/>
      <c r="CPL49" s="410"/>
      <c r="CPM49" s="410"/>
      <c r="CPN49" s="410"/>
      <c r="CPO49" s="410"/>
      <c r="CPP49" s="410"/>
      <c r="CPQ49" s="410"/>
      <c r="CPR49" s="410"/>
      <c r="CPS49" s="410"/>
      <c r="CPT49" s="410"/>
      <c r="CPU49" s="410"/>
      <c r="CPV49" s="410"/>
      <c r="CPW49" s="410"/>
      <c r="CPX49" s="410"/>
      <c r="CPY49" s="410"/>
      <c r="CPZ49" s="410"/>
      <c r="CQA49" s="410"/>
      <c r="CQB49" s="410"/>
      <c r="CQC49" s="410"/>
      <c r="CQD49" s="410"/>
      <c r="CQE49" s="410"/>
      <c r="CQF49" s="410"/>
      <c r="CQG49" s="410"/>
      <c r="CQH49" s="410"/>
      <c r="CQI49" s="410"/>
      <c r="CQJ49" s="410"/>
      <c r="CQK49" s="410"/>
      <c r="CQL49" s="410"/>
      <c r="CQM49" s="410"/>
      <c r="CQN49" s="410"/>
      <c r="CQO49" s="410"/>
      <c r="CQP49" s="410"/>
      <c r="CQQ49" s="410"/>
      <c r="CQR49" s="410"/>
      <c r="CQS49" s="410"/>
      <c r="CQT49" s="410"/>
      <c r="CQU49" s="410"/>
      <c r="CQV49" s="410"/>
      <c r="CQW49" s="410"/>
      <c r="CQX49" s="410"/>
      <c r="CQY49" s="410"/>
      <c r="CQZ49" s="410"/>
      <c r="CRA49" s="410"/>
      <c r="CRB49" s="410"/>
      <c r="CRC49" s="410"/>
      <c r="CRD49" s="410"/>
      <c r="CRE49" s="410"/>
      <c r="CRF49" s="410"/>
      <c r="CRG49" s="410"/>
      <c r="CRH49" s="410"/>
      <c r="CRI49" s="410"/>
      <c r="CRJ49" s="410"/>
      <c r="CRK49" s="410"/>
      <c r="CRL49" s="410"/>
      <c r="CRM49" s="410"/>
      <c r="CRN49" s="410"/>
      <c r="CRO49" s="410"/>
      <c r="CRP49" s="410"/>
      <c r="CRQ49" s="410"/>
      <c r="CRR49" s="410"/>
      <c r="CRS49" s="410"/>
      <c r="CRT49" s="410"/>
      <c r="CRU49" s="410"/>
      <c r="CRV49" s="410"/>
      <c r="CRW49" s="410"/>
      <c r="CRX49" s="410"/>
      <c r="CRY49" s="410"/>
      <c r="CRZ49" s="410"/>
      <c r="CSA49" s="410"/>
      <c r="CSB49" s="410"/>
      <c r="CSC49" s="410"/>
      <c r="CSD49" s="410"/>
      <c r="CSE49" s="410"/>
      <c r="CSF49" s="410"/>
      <c r="CSG49" s="410"/>
      <c r="CSH49" s="410"/>
      <c r="CSI49" s="410"/>
      <c r="CSJ49" s="410"/>
      <c r="CSK49" s="410"/>
      <c r="CSL49" s="410"/>
      <c r="CSM49" s="410"/>
      <c r="CSN49" s="410"/>
      <c r="CSO49" s="410"/>
      <c r="CSP49" s="410"/>
      <c r="CSQ49" s="410"/>
      <c r="CSR49" s="410"/>
      <c r="CSS49" s="410"/>
      <c r="CST49" s="410"/>
      <c r="CSU49" s="410"/>
      <c r="CSV49" s="410"/>
      <c r="CSW49" s="410"/>
      <c r="CSX49" s="410"/>
      <c r="CSY49" s="410"/>
      <c r="CSZ49" s="410"/>
      <c r="CTA49" s="410"/>
      <c r="CTB49" s="410"/>
      <c r="CTC49" s="410"/>
      <c r="CTD49" s="410"/>
      <c r="CTE49" s="410"/>
      <c r="CTF49" s="410"/>
      <c r="CTG49" s="410"/>
      <c r="CTH49" s="410"/>
      <c r="CTI49" s="410"/>
      <c r="CTJ49" s="410"/>
      <c r="CTK49" s="410"/>
      <c r="CTL49" s="410"/>
      <c r="CTM49" s="410"/>
      <c r="CTN49" s="410"/>
      <c r="CTO49" s="410"/>
      <c r="CTP49" s="410"/>
      <c r="CTQ49" s="410"/>
      <c r="CTR49" s="410"/>
      <c r="CTS49" s="410"/>
      <c r="CTT49" s="410"/>
      <c r="CTU49" s="410"/>
      <c r="CTV49" s="410"/>
      <c r="CTW49" s="410"/>
      <c r="CTX49" s="410"/>
      <c r="CTY49" s="410"/>
      <c r="CTZ49" s="410"/>
      <c r="CUA49" s="410"/>
      <c r="CUB49" s="410"/>
      <c r="CUC49" s="410"/>
      <c r="CUD49" s="410"/>
      <c r="CUE49" s="410"/>
      <c r="CUF49" s="410"/>
      <c r="CUG49" s="410"/>
      <c r="CUH49" s="410"/>
      <c r="CUI49" s="410"/>
      <c r="CUJ49" s="410"/>
      <c r="CUK49" s="410"/>
      <c r="CUL49" s="410"/>
      <c r="CUM49" s="410"/>
      <c r="CUN49" s="410"/>
      <c r="CUO49" s="410"/>
      <c r="CUP49" s="410"/>
      <c r="CUQ49" s="410"/>
      <c r="CUR49" s="410"/>
      <c r="CUS49" s="410"/>
      <c r="CUT49" s="410"/>
      <c r="CUU49" s="410"/>
      <c r="CUV49" s="410"/>
      <c r="CUW49" s="410"/>
      <c r="CUX49" s="410"/>
      <c r="CUY49" s="410"/>
      <c r="CUZ49" s="410"/>
      <c r="CVA49" s="410"/>
      <c r="CVB49" s="410"/>
      <c r="CVC49" s="410"/>
      <c r="CVD49" s="410"/>
      <c r="CVE49" s="410"/>
      <c r="CVF49" s="410"/>
      <c r="CVG49" s="410"/>
      <c r="CVH49" s="410"/>
      <c r="CVI49" s="410"/>
      <c r="CVJ49" s="410"/>
      <c r="CVK49" s="410"/>
      <c r="CVL49" s="410"/>
      <c r="CVM49" s="410"/>
      <c r="CVN49" s="410"/>
      <c r="CVO49" s="410"/>
      <c r="CVP49" s="410"/>
      <c r="CVQ49" s="410"/>
      <c r="CVR49" s="410"/>
      <c r="CVS49" s="410"/>
      <c r="CVT49" s="410"/>
      <c r="CVU49" s="410"/>
      <c r="CVV49" s="410"/>
      <c r="CVW49" s="410"/>
      <c r="CVX49" s="410"/>
      <c r="CVY49" s="410"/>
      <c r="CVZ49" s="410"/>
      <c r="CWA49" s="410"/>
      <c r="CWB49" s="410"/>
      <c r="CWC49" s="410"/>
      <c r="CWD49" s="410"/>
      <c r="CWE49" s="410"/>
      <c r="CWF49" s="410"/>
      <c r="CWG49" s="410"/>
      <c r="CWH49" s="410"/>
      <c r="CWI49" s="410"/>
      <c r="CWJ49" s="410"/>
      <c r="CWK49" s="410"/>
      <c r="CWL49" s="410"/>
      <c r="CWM49" s="410"/>
      <c r="CWN49" s="410"/>
      <c r="CWO49" s="410"/>
      <c r="CWP49" s="410"/>
      <c r="CWQ49" s="410"/>
      <c r="CWR49" s="410"/>
      <c r="CWS49" s="410"/>
      <c r="CWT49" s="410"/>
      <c r="CWU49" s="410"/>
      <c r="CWV49" s="410"/>
      <c r="CWW49" s="410"/>
      <c r="CWX49" s="410"/>
      <c r="CWY49" s="410"/>
      <c r="CWZ49" s="410"/>
      <c r="CXA49" s="410"/>
      <c r="CXB49" s="410"/>
      <c r="CXC49" s="410"/>
      <c r="CXD49" s="410"/>
      <c r="CXE49" s="410"/>
      <c r="CXF49" s="410"/>
      <c r="CXG49" s="410"/>
      <c r="CXH49" s="410"/>
      <c r="CXI49" s="410"/>
      <c r="CXJ49" s="410"/>
      <c r="CXK49" s="410"/>
      <c r="CXL49" s="410"/>
      <c r="CXM49" s="410"/>
      <c r="CXN49" s="410"/>
      <c r="CXO49" s="410"/>
      <c r="CXP49" s="410"/>
      <c r="CXQ49" s="410"/>
      <c r="CXR49" s="410"/>
      <c r="CXS49" s="410"/>
      <c r="CXT49" s="410"/>
      <c r="CXU49" s="410"/>
      <c r="CXV49" s="410"/>
      <c r="CXW49" s="410"/>
      <c r="CXX49" s="410"/>
      <c r="CXY49" s="410"/>
      <c r="CXZ49" s="410"/>
      <c r="CYA49" s="410"/>
      <c r="CYB49" s="410"/>
      <c r="CYC49" s="410"/>
      <c r="CYD49" s="410"/>
      <c r="CYE49" s="410"/>
      <c r="CYF49" s="410"/>
      <c r="CYG49" s="410"/>
      <c r="CYH49" s="410"/>
      <c r="CYI49" s="410"/>
      <c r="CYJ49" s="410"/>
      <c r="CYK49" s="410"/>
      <c r="CYL49" s="410"/>
      <c r="CYM49" s="410"/>
      <c r="CYN49" s="410"/>
      <c r="CYO49" s="410"/>
      <c r="CYP49" s="410"/>
      <c r="CYQ49" s="410"/>
      <c r="CYR49" s="410"/>
      <c r="CYS49" s="410"/>
      <c r="CYT49" s="410"/>
      <c r="CYU49" s="410"/>
      <c r="CYV49" s="410"/>
      <c r="CYW49" s="410"/>
      <c r="CYX49" s="410"/>
      <c r="CYY49" s="410"/>
      <c r="CYZ49" s="410"/>
      <c r="CZA49" s="410"/>
      <c r="CZB49" s="410"/>
      <c r="CZC49" s="410"/>
      <c r="CZD49" s="410"/>
      <c r="CZE49" s="410"/>
      <c r="CZF49" s="410"/>
      <c r="CZG49" s="410"/>
      <c r="CZH49" s="410"/>
      <c r="CZI49" s="410"/>
      <c r="CZJ49" s="410"/>
      <c r="CZK49" s="410"/>
      <c r="CZL49" s="410"/>
      <c r="CZM49" s="410"/>
      <c r="CZN49" s="410"/>
      <c r="CZO49" s="410"/>
      <c r="CZP49" s="410"/>
      <c r="CZQ49" s="410"/>
      <c r="CZR49" s="410"/>
      <c r="CZS49" s="410"/>
      <c r="CZT49" s="410"/>
      <c r="CZU49" s="410"/>
      <c r="CZV49" s="410"/>
      <c r="CZW49" s="410"/>
      <c r="CZX49" s="410"/>
      <c r="CZY49" s="410"/>
      <c r="CZZ49" s="410"/>
      <c r="DAA49" s="410"/>
      <c r="DAB49" s="410"/>
      <c r="DAC49" s="410"/>
      <c r="DAD49" s="410"/>
      <c r="DAE49" s="410"/>
      <c r="DAF49" s="410"/>
      <c r="DAG49" s="410"/>
      <c r="DAH49" s="410"/>
      <c r="DAI49" s="410"/>
      <c r="DAJ49" s="410"/>
      <c r="DAK49" s="410"/>
      <c r="DAL49" s="410"/>
      <c r="DAM49" s="410"/>
      <c r="DAN49" s="410"/>
      <c r="DAO49" s="410"/>
      <c r="DAP49" s="410"/>
      <c r="DAQ49" s="410"/>
      <c r="DAR49" s="410"/>
      <c r="DAS49" s="410"/>
      <c r="DAT49" s="410"/>
      <c r="DAU49" s="410"/>
      <c r="DAV49" s="410"/>
      <c r="DAW49" s="410"/>
      <c r="DAX49" s="410"/>
      <c r="DAY49" s="410"/>
      <c r="DAZ49" s="410"/>
      <c r="DBA49" s="410"/>
      <c r="DBB49" s="410"/>
      <c r="DBC49" s="410"/>
      <c r="DBD49" s="410"/>
      <c r="DBE49" s="410"/>
      <c r="DBF49" s="410"/>
      <c r="DBG49" s="410"/>
      <c r="DBH49" s="410"/>
      <c r="DBI49" s="410"/>
      <c r="DBJ49" s="410"/>
      <c r="DBK49" s="410"/>
      <c r="DBL49" s="410"/>
      <c r="DBM49" s="410"/>
      <c r="DBN49" s="410"/>
      <c r="DBO49" s="410"/>
      <c r="DBP49" s="410"/>
      <c r="DBQ49" s="410"/>
      <c r="DBR49" s="410"/>
      <c r="DBS49" s="410"/>
      <c r="DBT49" s="410"/>
      <c r="DBU49" s="410"/>
      <c r="DBV49" s="410"/>
      <c r="DBW49" s="410"/>
      <c r="DBX49" s="410"/>
      <c r="DBY49" s="410"/>
      <c r="DBZ49" s="410"/>
      <c r="DCA49" s="410"/>
      <c r="DCB49" s="410"/>
      <c r="DCC49" s="410"/>
      <c r="DCD49" s="410"/>
      <c r="DCE49" s="410"/>
      <c r="DCF49" s="410"/>
      <c r="DCG49" s="410"/>
      <c r="DCH49" s="410"/>
      <c r="DCI49" s="410"/>
      <c r="DCJ49" s="410"/>
      <c r="DCK49" s="410"/>
      <c r="DCL49" s="410"/>
      <c r="DCM49" s="410"/>
      <c r="DCN49" s="410"/>
      <c r="DCO49" s="410"/>
      <c r="DCP49" s="410"/>
      <c r="DCQ49" s="410"/>
      <c r="DCR49" s="410"/>
      <c r="DCS49" s="410"/>
      <c r="DCT49" s="410"/>
      <c r="DCU49" s="410"/>
      <c r="DCV49" s="410"/>
      <c r="DCW49" s="410"/>
      <c r="DCX49" s="410"/>
      <c r="DCY49" s="410"/>
      <c r="DCZ49" s="410"/>
      <c r="DDA49" s="410"/>
      <c r="DDB49" s="410"/>
      <c r="DDC49" s="410"/>
      <c r="DDD49" s="410"/>
      <c r="DDE49" s="410"/>
      <c r="DDF49" s="410"/>
      <c r="DDG49" s="410"/>
      <c r="DDH49" s="410"/>
      <c r="DDI49" s="410"/>
      <c r="DDJ49" s="410"/>
      <c r="DDK49" s="410"/>
      <c r="DDL49" s="410"/>
      <c r="DDM49" s="410"/>
      <c r="DDN49" s="410"/>
      <c r="DDO49" s="410"/>
      <c r="DDP49" s="410"/>
      <c r="DDQ49" s="410"/>
      <c r="DDR49" s="410"/>
      <c r="DDS49" s="410"/>
      <c r="DDT49" s="410"/>
      <c r="DDU49" s="410"/>
      <c r="DDV49" s="410"/>
      <c r="DDW49" s="410"/>
      <c r="DDX49" s="410"/>
      <c r="DDY49" s="410"/>
      <c r="DDZ49" s="410"/>
      <c r="DEA49" s="410"/>
      <c r="DEB49" s="410"/>
      <c r="DEC49" s="410"/>
      <c r="DED49" s="410"/>
      <c r="DEE49" s="410"/>
      <c r="DEF49" s="410"/>
      <c r="DEG49" s="410"/>
      <c r="DEH49" s="410"/>
      <c r="DEI49" s="410"/>
      <c r="DEJ49" s="410"/>
      <c r="DEK49" s="410"/>
      <c r="DEL49" s="410"/>
      <c r="DEM49" s="410"/>
      <c r="DEN49" s="410"/>
      <c r="DEO49" s="410"/>
      <c r="DEP49" s="410"/>
      <c r="DEQ49" s="410"/>
      <c r="DER49" s="410"/>
      <c r="DES49" s="410"/>
      <c r="DET49" s="410"/>
      <c r="DEU49" s="410"/>
      <c r="DEV49" s="410"/>
      <c r="DEW49" s="410"/>
      <c r="DEX49" s="410"/>
      <c r="DEY49" s="410"/>
      <c r="DEZ49" s="410"/>
      <c r="DFA49" s="410"/>
      <c r="DFB49" s="410"/>
      <c r="DFC49" s="410"/>
      <c r="DFD49" s="410"/>
      <c r="DFE49" s="410"/>
      <c r="DFF49" s="410"/>
      <c r="DFG49" s="410"/>
      <c r="DFH49" s="410"/>
      <c r="DFI49" s="410"/>
      <c r="DFJ49" s="410"/>
      <c r="DFK49" s="410"/>
      <c r="DFL49" s="410"/>
      <c r="DFM49" s="410"/>
      <c r="DFN49" s="410"/>
      <c r="DFO49" s="410"/>
      <c r="DFP49" s="410"/>
      <c r="DFQ49" s="410"/>
      <c r="DFR49" s="410"/>
      <c r="DFS49" s="410"/>
      <c r="DFT49" s="410"/>
      <c r="DFU49" s="410"/>
      <c r="DFV49" s="410"/>
      <c r="DFW49" s="410"/>
      <c r="DFX49" s="410"/>
      <c r="DFY49" s="410"/>
      <c r="DFZ49" s="410"/>
      <c r="DGA49" s="410"/>
      <c r="DGB49" s="410"/>
      <c r="DGC49" s="410"/>
      <c r="DGD49" s="410"/>
      <c r="DGE49" s="410"/>
      <c r="DGF49" s="410"/>
      <c r="DGG49" s="410"/>
      <c r="DGH49" s="410"/>
      <c r="DGI49" s="410"/>
      <c r="DGJ49" s="410"/>
      <c r="DGK49" s="410"/>
      <c r="DGL49" s="410"/>
      <c r="DGM49" s="410"/>
      <c r="DGN49" s="410"/>
      <c r="DGO49" s="410"/>
      <c r="DGP49" s="410"/>
      <c r="DGQ49" s="410"/>
      <c r="DGR49" s="410"/>
      <c r="DGS49" s="410"/>
      <c r="DGT49" s="410"/>
      <c r="DGU49" s="410"/>
      <c r="DGV49" s="410"/>
      <c r="DGW49" s="410"/>
      <c r="DGX49" s="410"/>
      <c r="DGY49" s="410"/>
      <c r="DGZ49" s="410"/>
      <c r="DHA49" s="410"/>
      <c r="DHB49" s="410"/>
      <c r="DHC49" s="410"/>
      <c r="DHD49" s="410"/>
      <c r="DHE49" s="410"/>
      <c r="DHF49" s="410"/>
      <c r="DHG49" s="410"/>
      <c r="DHH49" s="410"/>
      <c r="DHI49" s="410"/>
      <c r="DHJ49" s="410"/>
      <c r="DHK49" s="410"/>
      <c r="DHL49" s="410"/>
      <c r="DHM49" s="410"/>
      <c r="DHN49" s="410"/>
      <c r="DHO49" s="410"/>
      <c r="DHP49" s="410"/>
      <c r="DHQ49" s="410"/>
      <c r="DHR49" s="410"/>
      <c r="DHS49" s="410"/>
      <c r="DHT49" s="410"/>
      <c r="DHU49" s="410"/>
      <c r="DHV49" s="410"/>
      <c r="DHW49" s="410"/>
      <c r="DHX49" s="410"/>
      <c r="DHY49" s="410"/>
      <c r="DHZ49" s="410"/>
      <c r="DIA49" s="410"/>
      <c r="DIB49" s="410"/>
      <c r="DIC49" s="410"/>
      <c r="DID49" s="410"/>
      <c r="DIE49" s="410"/>
      <c r="DIF49" s="410"/>
      <c r="DIG49" s="410"/>
      <c r="DIH49" s="410"/>
      <c r="DII49" s="410"/>
      <c r="DIJ49" s="410"/>
      <c r="DIK49" s="410"/>
      <c r="DIL49" s="410"/>
      <c r="DIM49" s="410"/>
      <c r="DIN49" s="410"/>
      <c r="DIO49" s="410"/>
      <c r="DIP49" s="410"/>
      <c r="DIQ49" s="410"/>
      <c r="DIR49" s="410"/>
      <c r="DIS49" s="410"/>
      <c r="DIT49" s="410"/>
      <c r="DIU49" s="410"/>
      <c r="DIV49" s="410"/>
      <c r="DIW49" s="410"/>
      <c r="DIX49" s="410"/>
      <c r="DIY49" s="410"/>
      <c r="DIZ49" s="410"/>
      <c r="DJA49" s="410"/>
      <c r="DJB49" s="410"/>
      <c r="DJC49" s="410"/>
      <c r="DJD49" s="410"/>
      <c r="DJE49" s="410"/>
      <c r="DJF49" s="410"/>
      <c r="DJG49" s="410"/>
      <c r="DJH49" s="410"/>
      <c r="DJI49" s="410"/>
      <c r="DJJ49" s="410"/>
      <c r="DJK49" s="410"/>
      <c r="DJL49" s="410"/>
      <c r="DJM49" s="410"/>
      <c r="DJN49" s="410"/>
      <c r="DJO49" s="410"/>
      <c r="DJP49" s="410"/>
      <c r="DJQ49" s="410"/>
      <c r="DJR49" s="410"/>
      <c r="DJS49" s="410"/>
      <c r="DJT49" s="410"/>
      <c r="DJU49" s="410"/>
      <c r="DJV49" s="410"/>
      <c r="DJW49" s="410"/>
      <c r="DJX49" s="410"/>
      <c r="DJY49" s="410"/>
      <c r="DJZ49" s="410"/>
      <c r="DKA49" s="410"/>
      <c r="DKB49" s="410"/>
      <c r="DKC49" s="410"/>
      <c r="DKD49" s="410"/>
      <c r="DKE49" s="410"/>
      <c r="DKF49" s="410"/>
      <c r="DKG49" s="410"/>
      <c r="DKH49" s="410"/>
      <c r="DKI49" s="410"/>
      <c r="DKJ49" s="410"/>
      <c r="DKK49" s="410"/>
      <c r="DKL49" s="410"/>
      <c r="DKM49" s="410"/>
      <c r="DKN49" s="410"/>
      <c r="DKO49" s="410"/>
      <c r="DKP49" s="410"/>
      <c r="DKQ49" s="410"/>
      <c r="DKR49" s="410"/>
      <c r="DKS49" s="410"/>
      <c r="DKT49" s="410"/>
      <c r="DKU49" s="410"/>
      <c r="DKV49" s="410"/>
      <c r="DKW49" s="410"/>
      <c r="DKX49" s="410"/>
      <c r="DKY49" s="410"/>
      <c r="DKZ49" s="410"/>
      <c r="DLA49" s="410"/>
      <c r="DLB49" s="410"/>
      <c r="DLC49" s="410"/>
      <c r="DLD49" s="410"/>
      <c r="DLE49" s="410"/>
      <c r="DLF49" s="410"/>
      <c r="DLG49" s="410"/>
      <c r="DLH49" s="410"/>
      <c r="DLI49" s="410"/>
      <c r="DLJ49" s="410"/>
      <c r="DLK49" s="410"/>
      <c r="DLL49" s="410"/>
      <c r="DLM49" s="410"/>
      <c r="DLN49" s="410"/>
      <c r="DLO49" s="410"/>
      <c r="DLP49" s="410"/>
      <c r="DLQ49" s="410"/>
      <c r="DLR49" s="410"/>
      <c r="DLS49" s="410"/>
      <c r="DLT49" s="410"/>
      <c r="DLU49" s="410"/>
      <c r="DLV49" s="410"/>
      <c r="DLW49" s="410"/>
      <c r="DLX49" s="410"/>
      <c r="DLY49" s="410"/>
      <c r="DLZ49" s="410"/>
      <c r="DMA49" s="410"/>
      <c r="DMB49" s="410"/>
      <c r="DMC49" s="410"/>
      <c r="DMD49" s="410"/>
      <c r="DME49" s="410"/>
      <c r="DMF49" s="410"/>
      <c r="DMG49" s="410"/>
      <c r="DMH49" s="410"/>
      <c r="DMI49" s="410"/>
      <c r="DMJ49" s="410"/>
      <c r="DMK49" s="410"/>
      <c r="DML49" s="410"/>
      <c r="DMM49" s="410"/>
      <c r="DMN49" s="410"/>
      <c r="DMO49" s="410"/>
      <c r="DMP49" s="410"/>
      <c r="DMQ49" s="410"/>
      <c r="DMR49" s="410"/>
      <c r="DMS49" s="410"/>
      <c r="DMT49" s="410"/>
      <c r="DMU49" s="410"/>
      <c r="DMV49" s="410"/>
      <c r="DMW49" s="410"/>
      <c r="DMX49" s="410"/>
      <c r="DMY49" s="410"/>
      <c r="DMZ49" s="410"/>
      <c r="DNA49" s="410"/>
      <c r="DNB49" s="410"/>
      <c r="DNC49" s="410"/>
      <c r="DND49" s="410"/>
      <c r="DNE49" s="410"/>
      <c r="DNF49" s="410"/>
      <c r="DNG49" s="410"/>
      <c r="DNH49" s="410"/>
      <c r="DNI49" s="410"/>
      <c r="DNJ49" s="410"/>
      <c r="DNK49" s="410"/>
      <c r="DNL49" s="410"/>
      <c r="DNM49" s="410"/>
      <c r="DNN49" s="410"/>
      <c r="DNO49" s="410"/>
      <c r="DNP49" s="410"/>
      <c r="DNQ49" s="410"/>
      <c r="DNR49" s="410"/>
      <c r="DNS49" s="410"/>
      <c r="DNT49" s="410"/>
      <c r="DNU49" s="410"/>
      <c r="DNV49" s="410"/>
      <c r="DNW49" s="410"/>
      <c r="DNX49" s="410"/>
      <c r="DNY49" s="410"/>
      <c r="DNZ49" s="410"/>
      <c r="DOA49" s="410"/>
      <c r="DOB49" s="410"/>
      <c r="DOC49" s="410"/>
      <c r="DOD49" s="410"/>
      <c r="DOE49" s="410"/>
      <c r="DOF49" s="410"/>
      <c r="DOG49" s="410"/>
      <c r="DOH49" s="410"/>
      <c r="DOI49" s="410"/>
      <c r="DOJ49" s="410"/>
      <c r="DOK49" s="410"/>
      <c r="DOL49" s="410"/>
      <c r="DOM49" s="410"/>
      <c r="DON49" s="410"/>
      <c r="DOO49" s="410"/>
      <c r="DOP49" s="410"/>
      <c r="DOQ49" s="410"/>
      <c r="DOR49" s="410"/>
      <c r="DOS49" s="410"/>
      <c r="DOT49" s="410"/>
      <c r="DOU49" s="410"/>
      <c r="DOV49" s="410"/>
      <c r="DOW49" s="410"/>
      <c r="DOX49" s="410"/>
      <c r="DOY49" s="410"/>
      <c r="DOZ49" s="410"/>
      <c r="DPA49" s="410"/>
      <c r="DPB49" s="410"/>
      <c r="DPC49" s="410"/>
      <c r="DPD49" s="410"/>
      <c r="DPE49" s="410"/>
      <c r="DPF49" s="410"/>
      <c r="DPG49" s="410"/>
      <c r="DPH49" s="410"/>
      <c r="DPI49" s="410"/>
      <c r="DPJ49" s="410"/>
      <c r="DPK49" s="410"/>
      <c r="DPL49" s="410"/>
      <c r="DPM49" s="410"/>
      <c r="DPN49" s="410"/>
      <c r="DPO49" s="410"/>
      <c r="DPP49" s="410"/>
      <c r="DPQ49" s="410"/>
      <c r="DPR49" s="410"/>
      <c r="DPS49" s="410"/>
      <c r="DPT49" s="410"/>
      <c r="DPU49" s="410"/>
      <c r="DPV49" s="410"/>
      <c r="DPW49" s="410"/>
      <c r="DPX49" s="410"/>
      <c r="DPY49" s="410"/>
      <c r="DPZ49" s="410"/>
      <c r="DQA49" s="410"/>
      <c r="DQB49" s="410"/>
      <c r="DQC49" s="410"/>
      <c r="DQD49" s="410"/>
      <c r="DQE49" s="410"/>
      <c r="DQF49" s="410"/>
      <c r="DQG49" s="410"/>
      <c r="DQH49" s="410"/>
      <c r="DQI49" s="410"/>
      <c r="DQJ49" s="410"/>
      <c r="DQK49" s="410"/>
      <c r="DQL49" s="410"/>
      <c r="DQM49" s="410"/>
      <c r="DQN49" s="410"/>
      <c r="DQO49" s="410"/>
      <c r="DQP49" s="410"/>
      <c r="DQQ49" s="410"/>
      <c r="DQR49" s="410"/>
      <c r="DQS49" s="410"/>
      <c r="DQT49" s="410"/>
      <c r="DQU49" s="410"/>
      <c r="DQV49" s="410"/>
      <c r="DQW49" s="410"/>
      <c r="DQX49" s="410"/>
      <c r="DQY49" s="410"/>
      <c r="DQZ49" s="410"/>
      <c r="DRA49" s="410"/>
      <c r="DRB49" s="410"/>
      <c r="DRC49" s="410"/>
      <c r="DRD49" s="410"/>
      <c r="DRE49" s="410"/>
      <c r="DRF49" s="410"/>
      <c r="DRG49" s="410"/>
      <c r="DRH49" s="410"/>
      <c r="DRI49" s="410"/>
      <c r="DRJ49" s="410"/>
      <c r="DRK49" s="410"/>
      <c r="DRL49" s="410"/>
      <c r="DRM49" s="410"/>
      <c r="DRN49" s="410"/>
      <c r="DRO49" s="410"/>
      <c r="DRP49" s="410"/>
      <c r="DRQ49" s="410"/>
      <c r="DRR49" s="410"/>
      <c r="DRS49" s="410"/>
      <c r="DRT49" s="410"/>
      <c r="DRU49" s="410"/>
      <c r="DRV49" s="410"/>
      <c r="DRW49" s="410"/>
      <c r="DRX49" s="410"/>
      <c r="DRY49" s="410"/>
      <c r="DRZ49" s="410"/>
      <c r="DSA49" s="410"/>
      <c r="DSB49" s="410"/>
      <c r="DSC49" s="410"/>
      <c r="DSD49" s="410"/>
      <c r="DSE49" s="410"/>
      <c r="DSF49" s="410"/>
      <c r="DSG49" s="410"/>
      <c r="DSH49" s="410"/>
      <c r="DSI49" s="410"/>
      <c r="DSJ49" s="410"/>
      <c r="DSK49" s="410"/>
      <c r="DSL49" s="410"/>
      <c r="DSM49" s="410"/>
      <c r="DSN49" s="410"/>
      <c r="DSO49" s="410"/>
      <c r="DSP49" s="410"/>
      <c r="DSQ49" s="410"/>
      <c r="DSR49" s="410"/>
      <c r="DSS49" s="410"/>
      <c r="DST49" s="410"/>
      <c r="DSU49" s="410"/>
      <c r="DSV49" s="410"/>
      <c r="DSW49" s="410"/>
      <c r="DSX49" s="410"/>
      <c r="DSY49" s="410"/>
      <c r="DSZ49" s="410"/>
      <c r="DTA49" s="410"/>
      <c r="DTB49" s="410"/>
      <c r="DTC49" s="410"/>
      <c r="DTD49" s="410"/>
      <c r="DTE49" s="410"/>
      <c r="DTF49" s="410"/>
      <c r="DTG49" s="410"/>
      <c r="DTH49" s="410"/>
      <c r="DTI49" s="410"/>
      <c r="DTJ49" s="410"/>
      <c r="DTK49" s="410"/>
      <c r="DTL49" s="410"/>
      <c r="DTM49" s="410"/>
      <c r="DTN49" s="410"/>
      <c r="DTO49" s="410"/>
      <c r="DTP49" s="410"/>
      <c r="DTQ49" s="410"/>
      <c r="DTR49" s="410"/>
      <c r="DTS49" s="410"/>
      <c r="DTT49" s="410"/>
      <c r="DTU49" s="410"/>
      <c r="DTV49" s="410"/>
      <c r="DTW49" s="410"/>
      <c r="DTX49" s="410"/>
      <c r="DTY49" s="410"/>
      <c r="DTZ49" s="410"/>
      <c r="DUA49" s="410"/>
      <c r="DUB49" s="410"/>
      <c r="DUC49" s="410"/>
      <c r="DUD49" s="410"/>
      <c r="DUE49" s="410"/>
      <c r="DUF49" s="410"/>
      <c r="DUG49" s="410"/>
      <c r="DUH49" s="410"/>
      <c r="DUI49" s="410"/>
      <c r="DUJ49" s="410"/>
      <c r="DUK49" s="410"/>
      <c r="DUL49" s="410"/>
      <c r="DUM49" s="410"/>
      <c r="DUN49" s="410"/>
      <c r="DUO49" s="410"/>
      <c r="DUP49" s="410"/>
      <c r="DUQ49" s="410"/>
      <c r="DUR49" s="410"/>
      <c r="DUS49" s="410"/>
      <c r="DUT49" s="410"/>
      <c r="DUU49" s="410"/>
      <c r="DUV49" s="410"/>
      <c r="DUW49" s="410"/>
      <c r="DUX49" s="410"/>
      <c r="DUY49" s="410"/>
      <c r="DUZ49" s="410"/>
      <c r="DVA49" s="410"/>
      <c r="DVB49" s="410"/>
      <c r="DVC49" s="410"/>
      <c r="DVD49" s="410"/>
      <c r="DVE49" s="410"/>
      <c r="DVF49" s="410"/>
      <c r="DVG49" s="410"/>
      <c r="DVH49" s="410"/>
      <c r="DVI49" s="410"/>
      <c r="DVJ49" s="410"/>
      <c r="DVK49" s="410"/>
      <c r="DVL49" s="410"/>
      <c r="DVM49" s="410"/>
      <c r="DVN49" s="410"/>
      <c r="DVO49" s="410"/>
      <c r="DVP49" s="410"/>
      <c r="DVQ49" s="410"/>
      <c r="DVR49" s="410"/>
      <c r="DVS49" s="410"/>
      <c r="DVT49" s="410"/>
      <c r="DVU49" s="410"/>
      <c r="DVV49" s="410"/>
      <c r="DVW49" s="410"/>
      <c r="DVX49" s="410"/>
      <c r="DVY49" s="410"/>
      <c r="DVZ49" s="410"/>
      <c r="DWA49" s="410"/>
      <c r="DWB49" s="410"/>
      <c r="DWC49" s="410"/>
      <c r="DWD49" s="410"/>
      <c r="DWE49" s="410"/>
      <c r="DWF49" s="410"/>
      <c r="DWG49" s="410"/>
      <c r="DWH49" s="410"/>
      <c r="DWI49" s="410"/>
      <c r="DWJ49" s="410"/>
      <c r="DWK49" s="410"/>
      <c r="DWL49" s="410"/>
      <c r="DWM49" s="410"/>
      <c r="DWN49" s="410"/>
      <c r="DWO49" s="410"/>
      <c r="DWP49" s="410"/>
      <c r="DWQ49" s="410"/>
      <c r="DWR49" s="410"/>
      <c r="DWS49" s="410"/>
      <c r="DWT49" s="410"/>
      <c r="DWU49" s="410"/>
      <c r="DWV49" s="410"/>
      <c r="DWW49" s="410"/>
      <c r="DWX49" s="410"/>
      <c r="DWY49" s="410"/>
      <c r="DWZ49" s="410"/>
      <c r="DXA49" s="410"/>
      <c r="DXB49" s="410"/>
      <c r="DXC49" s="410"/>
      <c r="DXD49" s="410"/>
      <c r="DXE49" s="410"/>
      <c r="DXF49" s="410"/>
      <c r="DXG49" s="410"/>
      <c r="DXH49" s="410"/>
      <c r="DXI49" s="410"/>
      <c r="DXJ49" s="410"/>
      <c r="DXK49" s="410"/>
      <c r="DXL49" s="410"/>
      <c r="DXM49" s="410"/>
      <c r="DXN49" s="410"/>
      <c r="DXO49" s="410"/>
      <c r="DXP49" s="410"/>
      <c r="DXQ49" s="410"/>
      <c r="DXR49" s="410"/>
      <c r="DXS49" s="410"/>
      <c r="DXT49" s="410"/>
      <c r="DXU49" s="410"/>
      <c r="DXV49" s="410"/>
      <c r="DXW49" s="410"/>
      <c r="DXX49" s="410"/>
      <c r="DXY49" s="410"/>
      <c r="DXZ49" s="410"/>
      <c r="DYA49" s="410"/>
      <c r="DYB49" s="410"/>
      <c r="DYC49" s="410"/>
      <c r="DYD49" s="410"/>
      <c r="DYE49" s="410"/>
      <c r="DYF49" s="410"/>
      <c r="DYG49" s="410"/>
      <c r="DYH49" s="410"/>
      <c r="DYI49" s="410"/>
      <c r="DYJ49" s="410"/>
      <c r="DYK49" s="410"/>
      <c r="DYL49" s="410"/>
      <c r="DYM49" s="410"/>
      <c r="DYN49" s="410"/>
      <c r="DYO49" s="410"/>
      <c r="DYP49" s="410"/>
      <c r="DYQ49" s="410"/>
      <c r="DYR49" s="410"/>
      <c r="DYS49" s="410"/>
      <c r="DYT49" s="410"/>
      <c r="DYU49" s="410"/>
      <c r="DYV49" s="410"/>
      <c r="DYW49" s="410"/>
      <c r="DYX49" s="410"/>
      <c r="DYY49" s="410"/>
      <c r="DYZ49" s="410"/>
      <c r="DZA49" s="410"/>
      <c r="DZB49" s="410"/>
      <c r="DZC49" s="410"/>
      <c r="DZD49" s="410"/>
      <c r="DZE49" s="410"/>
      <c r="DZF49" s="410"/>
      <c r="DZG49" s="410"/>
      <c r="DZH49" s="410"/>
      <c r="DZI49" s="410"/>
      <c r="DZJ49" s="410"/>
      <c r="DZK49" s="410"/>
      <c r="DZL49" s="410"/>
      <c r="DZM49" s="410"/>
      <c r="DZN49" s="410"/>
      <c r="DZO49" s="410"/>
      <c r="DZP49" s="410"/>
      <c r="DZQ49" s="410"/>
      <c r="DZR49" s="410"/>
      <c r="DZS49" s="410"/>
      <c r="DZT49" s="410"/>
      <c r="DZU49" s="410"/>
      <c r="DZV49" s="410"/>
      <c r="DZW49" s="410"/>
      <c r="DZX49" s="410"/>
      <c r="DZY49" s="410"/>
      <c r="DZZ49" s="410"/>
      <c r="EAA49" s="410"/>
      <c r="EAB49" s="410"/>
      <c r="EAC49" s="410"/>
      <c r="EAD49" s="410"/>
      <c r="EAE49" s="410"/>
      <c r="EAF49" s="410"/>
      <c r="EAG49" s="410"/>
      <c r="EAH49" s="410"/>
      <c r="EAI49" s="410"/>
      <c r="EAJ49" s="410"/>
      <c r="EAK49" s="410"/>
      <c r="EAL49" s="410"/>
      <c r="EAM49" s="410"/>
      <c r="EAN49" s="410"/>
      <c r="EAO49" s="410"/>
      <c r="EAP49" s="410"/>
      <c r="EAQ49" s="410"/>
      <c r="EAR49" s="410"/>
      <c r="EAS49" s="410"/>
      <c r="EAT49" s="410"/>
      <c r="EAU49" s="410"/>
      <c r="EAV49" s="410"/>
      <c r="EAW49" s="410"/>
      <c r="EAX49" s="410"/>
      <c r="EAY49" s="410"/>
      <c r="EAZ49" s="410"/>
      <c r="EBA49" s="410"/>
      <c r="EBB49" s="410"/>
      <c r="EBC49" s="410"/>
      <c r="EBD49" s="410"/>
      <c r="EBE49" s="410"/>
      <c r="EBF49" s="410"/>
      <c r="EBG49" s="410"/>
      <c r="EBH49" s="410"/>
      <c r="EBI49" s="410"/>
      <c r="EBJ49" s="410"/>
      <c r="EBK49" s="410"/>
      <c r="EBL49" s="410"/>
      <c r="EBM49" s="410"/>
      <c r="EBN49" s="410"/>
      <c r="EBO49" s="410"/>
      <c r="EBP49" s="410"/>
      <c r="EBQ49" s="410"/>
      <c r="EBR49" s="410"/>
      <c r="EBS49" s="410"/>
      <c r="EBT49" s="410"/>
      <c r="EBU49" s="410"/>
      <c r="EBV49" s="410"/>
      <c r="EBW49" s="410"/>
      <c r="EBX49" s="410"/>
      <c r="EBY49" s="410"/>
      <c r="EBZ49" s="410"/>
      <c r="ECA49" s="410"/>
      <c r="ECB49" s="410"/>
      <c r="ECC49" s="410"/>
      <c r="ECD49" s="410"/>
      <c r="ECE49" s="410"/>
      <c r="ECF49" s="410"/>
      <c r="ECG49" s="410"/>
      <c r="ECH49" s="410"/>
      <c r="ECI49" s="410"/>
      <c r="ECJ49" s="410"/>
      <c r="ECK49" s="410"/>
      <c r="ECL49" s="410"/>
      <c r="ECM49" s="410"/>
      <c r="ECN49" s="410"/>
      <c r="ECO49" s="410"/>
      <c r="ECP49" s="410"/>
      <c r="ECQ49" s="410"/>
      <c r="ECR49" s="410"/>
      <c r="ECS49" s="410"/>
      <c r="ECT49" s="410"/>
      <c r="ECU49" s="410"/>
      <c r="ECV49" s="410"/>
      <c r="ECW49" s="410"/>
      <c r="ECX49" s="410"/>
      <c r="ECY49" s="410"/>
      <c r="ECZ49" s="410"/>
      <c r="EDA49" s="410"/>
      <c r="EDB49" s="410"/>
      <c r="EDC49" s="410"/>
      <c r="EDD49" s="410"/>
      <c r="EDE49" s="410"/>
      <c r="EDF49" s="410"/>
      <c r="EDG49" s="410"/>
      <c r="EDH49" s="410"/>
      <c r="EDI49" s="410"/>
      <c r="EDJ49" s="410"/>
      <c r="EDK49" s="410"/>
      <c r="EDL49" s="410"/>
      <c r="EDM49" s="410"/>
      <c r="EDN49" s="410"/>
      <c r="EDO49" s="410"/>
      <c r="EDP49" s="410"/>
      <c r="EDQ49" s="410"/>
      <c r="EDR49" s="410"/>
      <c r="EDS49" s="410"/>
      <c r="EDT49" s="410"/>
      <c r="EDU49" s="410"/>
      <c r="EDV49" s="410"/>
      <c r="EDW49" s="410"/>
      <c r="EDX49" s="410"/>
      <c r="EDY49" s="410"/>
      <c r="EDZ49" s="410"/>
      <c r="EEA49" s="410"/>
      <c r="EEB49" s="410"/>
      <c r="EEC49" s="410"/>
      <c r="EED49" s="410"/>
      <c r="EEE49" s="410"/>
      <c r="EEF49" s="410"/>
      <c r="EEG49" s="410"/>
      <c r="EEH49" s="410"/>
      <c r="EEI49" s="410"/>
      <c r="EEJ49" s="410"/>
      <c r="EEK49" s="410"/>
      <c r="EEL49" s="410"/>
      <c r="EEM49" s="410"/>
      <c r="EEN49" s="410"/>
      <c r="EEO49" s="410"/>
      <c r="EEP49" s="410"/>
      <c r="EEQ49" s="410"/>
      <c r="EER49" s="410"/>
      <c r="EES49" s="410"/>
      <c r="EET49" s="410"/>
      <c r="EEU49" s="410"/>
      <c r="EEV49" s="410"/>
      <c r="EEW49" s="410"/>
      <c r="EEX49" s="410"/>
      <c r="EEY49" s="410"/>
      <c r="EEZ49" s="410"/>
      <c r="EFA49" s="410"/>
      <c r="EFB49" s="410"/>
      <c r="EFC49" s="410"/>
      <c r="EFD49" s="410"/>
      <c r="EFE49" s="410"/>
      <c r="EFF49" s="410"/>
      <c r="EFG49" s="410"/>
      <c r="EFH49" s="410"/>
      <c r="EFI49" s="410"/>
      <c r="EFJ49" s="410"/>
      <c r="EFK49" s="410"/>
      <c r="EFL49" s="410"/>
      <c r="EFM49" s="410"/>
      <c r="EFN49" s="410"/>
      <c r="EFO49" s="410"/>
      <c r="EFP49" s="410"/>
      <c r="EFQ49" s="410"/>
      <c r="EFR49" s="410"/>
      <c r="EFS49" s="410"/>
      <c r="EFT49" s="410"/>
      <c r="EFU49" s="410"/>
      <c r="EFV49" s="410"/>
      <c r="EFW49" s="410"/>
      <c r="EFX49" s="410"/>
      <c r="EFY49" s="410"/>
      <c r="EFZ49" s="410"/>
      <c r="EGA49" s="410"/>
      <c r="EGB49" s="410"/>
      <c r="EGC49" s="410"/>
      <c r="EGD49" s="410"/>
      <c r="EGE49" s="410"/>
      <c r="EGF49" s="410"/>
      <c r="EGG49" s="410"/>
      <c r="EGH49" s="410"/>
      <c r="EGI49" s="410"/>
      <c r="EGJ49" s="410"/>
      <c r="EGK49" s="410"/>
      <c r="EGL49" s="410"/>
      <c r="EGM49" s="410"/>
      <c r="EGN49" s="410"/>
      <c r="EGO49" s="410"/>
      <c r="EGP49" s="410"/>
      <c r="EGQ49" s="410"/>
      <c r="EGR49" s="410"/>
      <c r="EGS49" s="410"/>
      <c r="EGT49" s="410"/>
      <c r="EGU49" s="410"/>
      <c r="EGV49" s="410"/>
      <c r="EGW49" s="410"/>
      <c r="EGX49" s="410"/>
      <c r="EGY49" s="410"/>
      <c r="EGZ49" s="410"/>
      <c r="EHA49" s="410"/>
      <c r="EHB49" s="410"/>
      <c r="EHC49" s="410"/>
      <c r="EHD49" s="410"/>
      <c r="EHE49" s="410"/>
      <c r="EHF49" s="410"/>
      <c r="EHG49" s="410"/>
      <c r="EHH49" s="410"/>
      <c r="EHI49" s="410"/>
      <c r="EHJ49" s="410"/>
      <c r="EHK49" s="410"/>
      <c r="EHL49" s="410"/>
      <c r="EHM49" s="410"/>
      <c r="EHN49" s="410"/>
      <c r="EHO49" s="410"/>
      <c r="EHP49" s="410"/>
      <c r="EHQ49" s="410"/>
      <c r="EHR49" s="410"/>
      <c r="EHS49" s="410"/>
      <c r="EHT49" s="410"/>
      <c r="EHU49" s="410"/>
      <c r="EHV49" s="410"/>
      <c r="EHW49" s="410"/>
      <c r="EHX49" s="410"/>
      <c r="EHY49" s="410"/>
      <c r="EHZ49" s="410"/>
      <c r="EIA49" s="410"/>
      <c r="EIB49" s="410"/>
      <c r="EIC49" s="410"/>
      <c r="EID49" s="410"/>
      <c r="EIE49" s="410"/>
      <c r="EIF49" s="410"/>
      <c r="EIG49" s="410"/>
      <c r="EIH49" s="410"/>
      <c r="EII49" s="410"/>
      <c r="EIJ49" s="410"/>
      <c r="EIK49" s="410"/>
      <c r="EIL49" s="410"/>
      <c r="EIM49" s="410"/>
      <c r="EIN49" s="410"/>
      <c r="EIO49" s="410"/>
      <c r="EIP49" s="410"/>
      <c r="EIQ49" s="410"/>
      <c r="EIR49" s="410"/>
      <c r="EIS49" s="410"/>
      <c r="EIT49" s="410"/>
      <c r="EIU49" s="410"/>
      <c r="EIV49" s="410"/>
      <c r="EIW49" s="410"/>
      <c r="EIX49" s="410"/>
      <c r="EIY49" s="410"/>
      <c r="EIZ49" s="410"/>
      <c r="EJA49" s="410"/>
      <c r="EJB49" s="410"/>
      <c r="EJC49" s="410"/>
      <c r="EJD49" s="410"/>
      <c r="EJE49" s="410"/>
      <c r="EJF49" s="410"/>
      <c r="EJG49" s="410"/>
      <c r="EJH49" s="410"/>
      <c r="EJI49" s="410"/>
      <c r="EJJ49" s="410"/>
      <c r="EJK49" s="410"/>
      <c r="EJL49" s="410"/>
      <c r="EJM49" s="410"/>
      <c r="EJN49" s="410"/>
      <c r="EJO49" s="410"/>
      <c r="EJP49" s="410"/>
      <c r="EJQ49" s="410"/>
      <c r="EJR49" s="410"/>
      <c r="EJS49" s="410"/>
      <c r="EJT49" s="410"/>
      <c r="EJU49" s="410"/>
      <c r="EJV49" s="410"/>
      <c r="EJW49" s="410"/>
      <c r="EJX49" s="410"/>
      <c r="EJY49" s="410"/>
      <c r="EJZ49" s="410"/>
      <c r="EKA49" s="410"/>
      <c r="EKB49" s="410"/>
      <c r="EKC49" s="410"/>
      <c r="EKD49" s="410"/>
      <c r="EKE49" s="410"/>
      <c r="EKF49" s="410"/>
      <c r="EKG49" s="410"/>
      <c r="EKH49" s="410"/>
      <c r="EKI49" s="410"/>
      <c r="EKJ49" s="410"/>
      <c r="EKK49" s="410"/>
      <c r="EKL49" s="410"/>
      <c r="EKM49" s="410"/>
      <c r="EKN49" s="410"/>
      <c r="EKO49" s="410"/>
      <c r="EKP49" s="410"/>
      <c r="EKQ49" s="410"/>
      <c r="EKR49" s="410"/>
      <c r="EKS49" s="410"/>
      <c r="EKT49" s="410"/>
      <c r="EKU49" s="410"/>
      <c r="EKV49" s="410"/>
      <c r="EKW49" s="410"/>
      <c r="EKX49" s="410"/>
      <c r="EKY49" s="410"/>
      <c r="EKZ49" s="410"/>
      <c r="ELA49" s="410"/>
      <c r="ELB49" s="410"/>
      <c r="ELC49" s="410"/>
      <c r="ELD49" s="410"/>
      <c r="ELE49" s="410"/>
      <c r="ELF49" s="410"/>
      <c r="ELG49" s="410"/>
      <c r="ELH49" s="410"/>
      <c r="ELI49" s="410"/>
      <c r="ELJ49" s="410"/>
      <c r="ELK49" s="410"/>
      <c r="ELL49" s="410"/>
      <c r="ELM49" s="410"/>
      <c r="ELN49" s="410"/>
      <c r="ELO49" s="410"/>
      <c r="ELP49" s="410"/>
      <c r="ELQ49" s="410"/>
      <c r="ELR49" s="410"/>
      <c r="ELS49" s="410"/>
      <c r="ELT49" s="410"/>
      <c r="ELU49" s="410"/>
      <c r="ELV49" s="410"/>
      <c r="ELW49" s="410"/>
      <c r="ELX49" s="410"/>
      <c r="ELY49" s="410"/>
      <c r="ELZ49" s="410"/>
      <c r="EMA49" s="410"/>
      <c r="EMB49" s="410"/>
      <c r="EMC49" s="410"/>
      <c r="EMD49" s="410"/>
      <c r="EME49" s="410"/>
      <c r="EMF49" s="410"/>
      <c r="EMG49" s="410"/>
      <c r="EMH49" s="410"/>
      <c r="EMI49" s="410"/>
      <c r="EMJ49" s="410"/>
      <c r="EMK49" s="410"/>
      <c r="EML49" s="410"/>
      <c r="EMM49" s="410"/>
      <c r="EMN49" s="410"/>
      <c r="EMO49" s="410"/>
      <c r="EMP49" s="410"/>
      <c r="EMQ49" s="410"/>
      <c r="EMR49" s="410"/>
      <c r="EMS49" s="410"/>
      <c r="EMT49" s="410"/>
      <c r="EMU49" s="410"/>
      <c r="EMV49" s="410"/>
      <c r="EMW49" s="410"/>
      <c r="EMX49" s="410"/>
      <c r="EMY49" s="410"/>
      <c r="EMZ49" s="410"/>
      <c r="ENA49" s="410"/>
      <c r="ENB49" s="410"/>
      <c r="ENC49" s="410"/>
      <c r="END49" s="410"/>
      <c r="ENE49" s="410"/>
      <c r="ENF49" s="410"/>
      <c r="ENG49" s="410"/>
      <c r="ENH49" s="410"/>
      <c r="ENI49" s="410"/>
      <c r="ENJ49" s="410"/>
      <c r="ENK49" s="410"/>
      <c r="ENL49" s="410"/>
      <c r="ENM49" s="410"/>
      <c r="ENN49" s="410"/>
      <c r="ENO49" s="410"/>
      <c r="ENP49" s="410"/>
      <c r="ENQ49" s="410"/>
      <c r="ENR49" s="410"/>
      <c r="ENS49" s="410"/>
      <c r="ENT49" s="410"/>
      <c r="ENU49" s="410"/>
      <c r="ENV49" s="410"/>
      <c r="ENW49" s="410"/>
      <c r="ENX49" s="410"/>
      <c r="ENY49" s="410"/>
      <c r="ENZ49" s="410"/>
      <c r="EOA49" s="410"/>
      <c r="EOB49" s="410"/>
      <c r="EOC49" s="410"/>
      <c r="EOD49" s="410"/>
      <c r="EOE49" s="410"/>
      <c r="EOF49" s="410"/>
      <c r="EOG49" s="410"/>
      <c r="EOH49" s="410"/>
      <c r="EOI49" s="410"/>
      <c r="EOJ49" s="410"/>
      <c r="EOK49" s="410"/>
      <c r="EOL49" s="410"/>
      <c r="EOM49" s="410"/>
      <c r="EON49" s="410"/>
      <c r="EOO49" s="410"/>
      <c r="EOP49" s="410"/>
      <c r="EOQ49" s="410"/>
      <c r="EOR49" s="410"/>
      <c r="EOS49" s="410"/>
      <c r="EOT49" s="410"/>
      <c r="EOU49" s="410"/>
      <c r="EOV49" s="410"/>
      <c r="EOW49" s="410"/>
      <c r="EOX49" s="410"/>
      <c r="EOY49" s="410"/>
      <c r="EOZ49" s="410"/>
      <c r="EPA49" s="410"/>
      <c r="EPB49" s="410"/>
      <c r="EPC49" s="410"/>
      <c r="EPD49" s="410"/>
      <c r="EPE49" s="410"/>
      <c r="EPF49" s="410"/>
      <c r="EPG49" s="410"/>
      <c r="EPH49" s="410"/>
      <c r="EPI49" s="410"/>
      <c r="EPJ49" s="410"/>
      <c r="EPK49" s="410"/>
      <c r="EPL49" s="410"/>
      <c r="EPM49" s="410"/>
      <c r="EPN49" s="410"/>
      <c r="EPO49" s="410"/>
      <c r="EPP49" s="410"/>
      <c r="EPQ49" s="410"/>
      <c r="EPR49" s="410"/>
      <c r="EPS49" s="410"/>
      <c r="EPT49" s="410"/>
      <c r="EPU49" s="410"/>
      <c r="EPV49" s="410"/>
      <c r="EPW49" s="410"/>
      <c r="EPX49" s="410"/>
      <c r="EPY49" s="410"/>
      <c r="EPZ49" s="410"/>
      <c r="EQA49" s="410"/>
      <c r="EQB49" s="410"/>
      <c r="EQC49" s="410"/>
      <c r="EQD49" s="410"/>
      <c r="EQE49" s="410"/>
      <c r="EQF49" s="410"/>
      <c r="EQG49" s="410"/>
      <c r="EQH49" s="410"/>
      <c r="EQI49" s="410"/>
      <c r="EQJ49" s="410"/>
      <c r="EQK49" s="410"/>
      <c r="EQL49" s="410"/>
      <c r="EQM49" s="410"/>
      <c r="EQN49" s="410"/>
      <c r="EQO49" s="410"/>
      <c r="EQP49" s="410"/>
      <c r="EQQ49" s="410"/>
      <c r="EQR49" s="410"/>
      <c r="EQS49" s="410"/>
      <c r="EQT49" s="410"/>
      <c r="EQU49" s="410"/>
      <c r="EQV49" s="410"/>
      <c r="EQW49" s="410"/>
      <c r="EQX49" s="410"/>
      <c r="EQY49" s="410"/>
      <c r="EQZ49" s="410"/>
      <c r="ERA49" s="410"/>
      <c r="ERB49" s="410"/>
      <c r="ERC49" s="410"/>
      <c r="ERD49" s="410"/>
      <c r="ERE49" s="410"/>
      <c r="ERF49" s="410"/>
      <c r="ERG49" s="410"/>
      <c r="ERH49" s="410"/>
      <c r="ERI49" s="410"/>
      <c r="ERJ49" s="410"/>
      <c r="ERK49" s="410"/>
      <c r="ERL49" s="410"/>
      <c r="ERM49" s="410"/>
      <c r="ERN49" s="410"/>
      <c r="ERO49" s="410"/>
      <c r="ERP49" s="410"/>
      <c r="ERQ49" s="410"/>
      <c r="ERR49" s="410"/>
      <c r="ERS49" s="410"/>
      <c r="ERT49" s="410"/>
      <c r="ERU49" s="410"/>
      <c r="ERV49" s="410"/>
      <c r="ERW49" s="410"/>
      <c r="ERX49" s="410"/>
      <c r="ERY49" s="410"/>
      <c r="ERZ49" s="410"/>
      <c r="ESA49" s="410"/>
      <c r="ESB49" s="410"/>
      <c r="ESC49" s="410"/>
      <c r="ESD49" s="410"/>
      <c r="ESE49" s="410"/>
      <c r="ESF49" s="410"/>
      <c r="ESG49" s="410"/>
      <c r="ESH49" s="410"/>
      <c r="ESI49" s="410"/>
      <c r="ESJ49" s="410"/>
      <c r="ESK49" s="410"/>
      <c r="ESL49" s="410"/>
      <c r="ESM49" s="410"/>
      <c r="ESN49" s="410"/>
      <c r="ESO49" s="410"/>
      <c r="ESP49" s="410"/>
      <c r="ESQ49" s="410"/>
      <c r="ESR49" s="410"/>
      <c r="ESS49" s="410"/>
      <c r="EST49" s="410"/>
      <c r="ESU49" s="410"/>
      <c r="ESV49" s="410"/>
      <c r="ESW49" s="410"/>
      <c r="ESX49" s="410"/>
      <c r="ESY49" s="410"/>
      <c r="ESZ49" s="410"/>
      <c r="ETA49" s="410"/>
      <c r="ETB49" s="410"/>
      <c r="ETC49" s="410"/>
      <c r="ETD49" s="410"/>
      <c r="ETE49" s="410"/>
      <c r="ETF49" s="410"/>
      <c r="ETG49" s="410"/>
      <c r="ETH49" s="410"/>
      <c r="ETI49" s="410"/>
      <c r="ETJ49" s="410"/>
      <c r="ETK49" s="410"/>
      <c r="ETL49" s="410"/>
      <c r="ETM49" s="410"/>
      <c r="ETN49" s="410"/>
      <c r="ETO49" s="410"/>
      <c r="ETP49" s="410"/>
      <c r="ETQ49" s="410"/>
      <c r="ETR49" s="410"/>
      <c r="ETS49" s="410"/>
      <c r="ETT49" s="410"/>
      <c r="ETU49" s="410"/>
      <c r="ETV49" s="410"/>
      <c r="ETW49" s="410"/>
      <c r="ETX49" s="410"/>
      <c r="ETY49" s="410"/>
      <c r="ETZ49" s="410"/>
      <c r="EUA49" s="410"/>
      <c r="EUB49" s="410"/>
      <c r="EUC49" s="410"/>
      <c r="EUD49" s="410"/>
      <c r="EUE49" s="410"/>
      <c r="EUF49" s="410"/>
      <c r="EUG49" s="410"/>
      <c r="EUH49" s="410"/>
      <c r="EUI49" s="410"/>
      <c r="EUJ49" s="410"/>
      <c r="EUK49" s="410"/>
      <c r="EUL49" s="410"/>
      <c r="EUM49" s="410"/>
      <c r="EUN49" s="410"/>
      <c r="EUO49" s="410"/>
      <c r="EUP49" s="410"/>
      <c r="EUQ49" s="410"/>
      <c r="EUR49" s="410"/>
      <c r="EUS49" s="410"/>
      <c r="EUT49" s="410"/>
      <c r="EUU49" s="410"/>
      <c r="EUV49" s="410"/>
      <c r="EUW49" s="410"/>
      <c r="EUX49" s="410"/>
      <c r="EUY49" s="410"/>
      <c r="EUZ49" s="410"/>
      <c r="EVA49" s="410"/>
      <c r="EVB49" s="410"/>
      <c r="EVC49" s="410"/>
      <c r="EVD49" s="410"/>
      <c r="EVE49" s="410"/>
      <c r="EVF49" s="410"/>
      <c r="EVG49" s="410"/>
      <c r="EVH49" s="410"/>
      <c r="EVI49" s="410"/>
      <c r="EVJ49" s="410"/>
      <c r="EVK49" s="410"/>
      <c r="EVL49" s="410"/>
      <c r="EVM49" s="410"/>
      <c r="EVN49" s="410"/>
      <c r="EVO49" s="410"/>
      <c r="EVP49" s="410"/>
      <c r="EVQ49" s="410"/>
      <c r="EVR49" s="410"/>
      <c r="EVS49" s="410"/>
      <c r="EVT49" s="410"/>
      <c r="EVU49" s="410"/>
      <c r="EVV49" s="410"/>
      <c r="EVW49" s="410"/>
      <c r="EVX49" s="410"/>
      <c r="EVY49" s="410"/>
      <c r="EVZ49" s="410"/>
      <c r="EWA49" s="410"/>
      <c r="EWB49" s="410"/>
      <c r="EWC49" s="410"/>
      <c r="EWD49" s="410"/>
      <c r="EWE49" s="410"/>
      <c r="EWF49" s="410"/>
      <c r="EWG49" s="410"/>
      <c r="EWH49" s="410"/>
      <c r="EWI49" s="410"/>
      <c r="EWJ49" s="410"/>
      <c r="EWK49" s="410"/>
      <c r="EWL49" s="410"/>
      <c r="EWM49" s="410"/>
      <c r="EWN49" s="410"/>
      <c r="EWO49" s="410"/>
      <c r="EWP49" s="410"/>
      <c r="EWQ49" s="410"/>
      <c r="EWR49" s="410"/>
      <c r="EWS49" s="410"/>
      <c r="EWT49" s="410"/>
      <c r="EWU49" s="410"/>
      <c r="EWV49" s="410"/>
      <c r="EWW49" s="410"/>
      <c r="EWX49" s="410"/>
      <c r="EWY49" s="410"/>
      <c r="EWZ49" s="410"/>
      <c r="EXA49" s="410"/>
      <c r="EXB49" s="410"/>
      <c r="EXC49" s="410"/>
      <c r="EXD49" s="410"/>
      <c r="EXE49" s="410"/>
      <c r="EXF49" s="410"/>
      <c r="EXG49" s="410"/>
      <c r="EXH49" s="410"/>
      <c r="EXI49" s="410"/>
      <c r="EXJ49" s="410"/>
      <c r="EXK49" s="410"/>
      <c r="EXL49" s="410"/>
      <c r="EXM49" s="410"/>
      <c r="EXN49" s="410"/>
      <c r="EXO49" s="410"/>
      <c r="EXP49" s="410"/>
      <c r="EXQ49" s="410"/>
      <c r="EXR49" s="410"/>
      <c r="EXS49" s="410"/>
      <c r="EXT49" s="410"/>
      <c r="EXU49" s="410"/>
      <c r="EXV49" s="410"/>
      <c r="EXW49" s="410"/>
      <c r="EXX49" s="410"/>
      <c r="EXY49" s="410"/>
      <c r="EXZ49" s="410"/>
      <c r="EYA49" s="410"/>
      <c r="EYB49" s="410"/>
      <c r="EYC49" s="410"/>
      <c r="EYD49" s="410"/>
      <c r="EYE49" s="410"/>
      <c r="EYF49" s="410"/>
      <c r="EYG49" s="410"/>
      <c r="EYH49" s="410"/>
      <c r="EYI49" s="410"/>
      <c r="EYJ49" s="410"/>
      <c r="EYK49" s="410"/>
      <c r="EYL49" s="410"/>
      <c r="EYM49" s="410"/>
      <c r="EYN49" s="410"/>
      <c r="EYO49" s="410"/>
      <c r="EYP49" s="410"/>
      <c r="EYQ49" s="410"/>
      <c r="EYR49" s="410"/>
      <c r="EYS49" s="410"/>
      <c r="EYT49" s="410"/>
      <c r="EYU49" s="410"/>
      <c r="EYV49" s="410"/>
      <c r="EYW49" s="410"/>
      <c r="EYX49" s="410"/>
      <c r="EYY49" s="410"/>
      <c r="EYZ49" s="410"/>
      <c r="EZA49" s="410"/>
      <c r="EZB49" s="410"/>
      <c r="EZC49" s="410"/>
      <c r="EZD49" s="410"/>
      <c r="EZE49" s="410"/>
      <c r="EZF49" s="410"/>
      <c r="EZG49" s="410"/>
      <c r="EZH49" s="410"/>
      <c r="EZI49" s="410"/>
      <c r="EZJ49" s="410"/>
      <c r="EZK49" s="410"/>
      <c r="EZL49" s="410"/>
      <c r="EZM49" s="410"/>
      <c r="EZN49" s="410"/>
      <c r="EZO49" s="410"/>
      <c r="EZP49" s="410"/>
      <c r="EZQ49" s="410"/>
      <c r="EZR49" s="410"/>
      <c r="EZS49" s="410"/>
      <c r="EZT49" s="410"/>
      <c r="EZU49" s="410"/>
      <c r="EZV49" s="410"/>
      <c r="EZW49" s="410"/>
      <c r="EZX49" s="410"/>
      <c r="EZY49" s="410"/>
      <c r="EZZ49" s="410"/>
      <c r="FAA49" s="410"/>
      <c r="FAB49" s="410"/>
      <c r="FAC49" s="410"/>
      <c r="FAD49" s="410"/>
      <c r="FAE49" s="410"/>
      <c r="FAF49" s="410"/>
      <c r="FAG49" s="410"/>
      <c r="FAH49" s="410"/>
      <c r="FAI49" s="410"/>
      <c r="FAJ49" s="410"/>
      <c r="FAK49" s="410"/>
      <c r="FAL49" s="410"/>
      <c r="FAM49" s="410"/>
      <c r="FAN49" s="410"/>
      <c r="FAO49" s="410"/>
      <c r="FAP49" s="410"/>
      <c r="FAQ49" s="410"/>
      <c r="FAR49" s="410"/>
      <c r="FAS49" s="410"/>
      <c r="FAT49" s="410"/>
      <c r="FAU49" s="410"/>
      <c r="FAV49" s="410"/>
      <c r="FAW49" s="410"/>
      <c r="FAX49" s="410"/>
      <c r="FAY49" s="410"/>
      <c r="FAZ49" s="410"/>
      <c r="FBA49" s="410"/>
      <c r="FBB49" s="410"/>
      <c r="FBC49" s="410"/>
      <c r="FBD49" s="410"/>
      <c r="FBE49" s="410"/>
      <c r="FBF49" s="410"/>
      <c r="FBG49" s="410"/>
      <c r="FBH49" s="410"/>
      <c r="FBI49" s="410"/>
      <c r="FBJ49" s="410"/>
      <c r="FBK49" s="410"/>
      <c r="FBL49" s="410"/>
      <c r="FBM49" s="410"/>
      <c r="FBN49" s="410"/>
      <c r="FBO49" s="410"/>
      <c r="FBP49" s="410"/>
      <c r="FBQ49" s="410"/>
      <c r="FBR49" s="410"/>
      <c r="FBS49" s="410"/>
      <c r="FBT49" s="410"/>
      <c r="FBU49" s="410"/>
      <c r="FBV49" s="410"/>
      <c r="FBW49" s="410"/>
      <c r="FBX49" s="410"/>
      <c r="FBY49" s="410"/>
      <c r="FBZ49" s="410"/>
      <c r="FCA49" s="410"/>
      <c r="FCB49" s="410"/>
      <c r="FCC49" s="410"/>
      <c r="FCD49" s="410"/>
      <c r="FCE49" s="410"/>
      <c r="FCF49" s="410"/>
      <c r="FCG49" s="410"/>
      <c r="FCH49" s="410"/>
      <c r="FCI49" s="410"/>
      <c r="FCJ49" s="410"/>
      <c r="FCK49" s="410"/>
      <c r="FCL49" s="410"/>
      <c r="FCM49" s="410"/>
      <c r="FCN49" s="410"/>
      <c r="FCO49" s="410"/>
      <c r="FCP49" s="410"/>
      <c r="FCQ49" s="410"/>
      <c r="FCR49" s="410"/>
      <c r="FCS49" s="410"/>
      <c r="FCT49" s="410"/>
      <c r="FCU49" s="410"/>
      <c r="FCV49" s="410"/>
      <c r="FCW49" s="410"/>
      <c r="FCX49" s="410"/>
      <c r="FCY49" s="410"/>
      <c r="FCZ49" s="410"/>
      <c r="FDA49" s="410"/>
      <c r="FDB49" s="410"/>
      <c r="FDC49" s="410"/>
      <c r="FDD49" s="410"/>
      <c r="FDE49" s="410"/>
      <c r="FDF49" s="410"/>
      <c r="FDG49" s="410"/>
      <c r="FDH49" s="410"/>
      <c r="FDI49" s="410"/>
      <c r="FDJ49" s="410"/>
      <c r="FDK49" s="410"/>
      <c r="FDL49" s="410"/>
      <c r="FDM49" s="410"/>
      <c r="FDN49" s="410"/>
      <c r="FDO49" s="410"/>
      <c r="FDP49" s="410"/>
      <c r="FDQ49" s="410"/>
      <c r="FDR49" s="410"/>
      <c r="FDS49" s="410"/>
      <c r="FDT49" s="410"/>
      <c r="FDU49" s="410"/>
      <c r="FDV49" s="410"/>
      <c r="FDW49" s="410"/>
      <c r="FDX49" s="410"/>
      <c r="FDY49" s="410"/>
      <c r="FDZ49" s="410"/>
      <c r="FEA49" s="410"/>
      <c r="FEB49" s="410"/>
      <c r="FEC49" s="410"/>
      <c r="FED49" s="410"/>
      <c r="FEE49" s="410"/>
      <c r="FEF49" s="410"/>
      <c r="FEG49" s="410"/>
      <c r="FEH49" s="410"/>
      <c r="FEI49" s="410"/>
      <c r="FEJ49" s="410"/>
      <c r="FEK49" s="410"/>
      <c r="FEL49" s="410"/>
      <c r="FEM49" s="410"/>
      <c r="FEN49" s="410"/>
      <c r="FEO49" s="410"/>
      <c r="FEP49" s="410"/>
      <c r="FEQ49" s="410"/>
      <c r="FER49" s="410"/>
      <c r="FES49" s="410"/>
      <c r="FET49" s="410"/>
      <c r="FEU49" s="410"/>
      <c r="FEV49" s="410"/>
      <c r="FEW49" s="410"/>
      <c r="FEX49" s="410"/>
      <c r="FEY49" s="410"/>
      <c r="FEZ49" s="410"/>
      <c r="FFA49" s="410"/>
      <c r="FFB49" s="410"/>
      <c r="FFC49" s="410"/>
      <c r="FFD49" s="410"/>
      <c r="FFE49" s="410"/>
      <c r="FFF49" s="410"/>
      <c r="FFG49" s="410"/>
      <c r="FFH49" s="410"/>
      <c r="FFI49" s="410"/>
      <c r="FFJ49" s="410"/>
      <c r="FFK49" s="410"/>
      <c r="FFL49" s="410"/>
      <c r="FFM49" s="410"/>
      <c r="FFN49" s="410"/>
      <c r="FFO49" s="410"/>
      <c r="FFP49" s="410"/>
      <c r="FFQ49" s="410"/>
      <c r="FFR49" s="410"/>
      <c r="FFS49" s="410"/>
      <c r="FFT49" s="410"/>
      <c r="FFU49" s="410"/>
      <c r="FFV49" s="410"/>
      <c r="FFW49" s="410"/>
      <c r="FFX49" s="410"/>
      <c r="FFY49" s="410"/>
      <c r="FFZ49" s="410"/>
      <c r="FGA49" s="410"/>
      <c r="FGB49" s="410"/>
      <c r="FGC49" s="410"/>
      <c r="FGD49" s="410"/>
      <c r="FGE49" s="410"/>
      <c r="FGF49" s="410"/>
      <c r="FGG49" s="410"/>
      <c r="FGH49" s="410"/>
      <c r="FGI49" s="410"/>
      <c r="FGJ49" s="410"/>
      <c r="FGK49" s="410"/>
      <c r="FGL49" s="410"/>
      <c r="FGM49" s="410"/>
      <c r="FGN49" s="410"/>
      <c r="FGO49" s="410"/>
      <c r="FGP49" s="410"/>
      <c r="FGQ49" s="410"/>
      <c r="FGR49" s="410"/>
      <c r="FGS49" s="410"/>
      <c r="FGT49" s="410"/>
      <c r="FGU49" s="410"/>
      <c r="FGV49" s="410"/>
      <c r="FGW49" s="410"/>
      <c r="FGX49" s="410"/>
      <c r="FGY49" s="410"/>
      <c r="FGZ49" s="410"/>
      <c r="FHA49" s="410"/>
      <c r="FHB49" s="410"/>
      <c r="FHC49" s="410"/>
      <c r="FHD49" s="410"/>
      <c r="FHE49" s="410"/>
      <c r="FHF49" s="410"/>
      <c r="FHG49" s="410"/>
      <c r="FHH49" s="410"/>
      <c r="FHI49" s="410"/>
      <c r="FHJ49" s="410"/>
      <c r="FHK49" s="410"/>
      <c r="FHL49" s="410"/>
      <c r="FHM49" s="410"/>
      <c r="FHN49" s="410"/>
      <c r="FHO49" s="410"/>
      <c r="FHP49" s="410"/>
      <c r="FHQ49" s="410"/>
      <c r="FHR49" s="410"/>
      <c r="FHS49" s="410"/>
      <c r="FHT49" s="410"/>
      <c r="FHU49" s="410"/>
      <c r="FHV49" s="410"/>
      <c r="FHW49" s="410"/>
      <c r="FHX49" s="410"/>
      <c r="FHY49" s="410"/>
      <c r="FHZ49" s="410"/>
      <c r="FIA49" s="410"/>
      <c r="FIB49" s="410"/>
      <c r="FIC49" s="410"/>
      <c r="FID49" s="410"/>
      <c r="FIE49" s="410"/>
      <c r="FIF49" s="410"/>
      <c r="FIG49" s="410"/>
      <c r="FIH49" s="410"/>
      <c r="FII49" s="410"/>
      <c r="FIJ49" s="410"/>
      <c r="FIK49" s="410"/>
      <c r="FIL49" s="410"/>
      <c r="FIM49" s="410"/>
      <c r="FIN49" s="410"/>
      <c r="FIO49" s="410"/>
      <c r="FIP49" s="410"/>
      <c r="FIQ49" s="410"/>
      <c r="FIR49" s="410"/>
      <c r="FIS49" s="410"/>
      <c r="FIT49" s="410"/>
      <c r="FIU49" s="410"/>
      <c r="FIV49" s="410"/>
      <c r="FIW49" s="410"/>
      <c r="FIX49" s="410"/>
      <c r="FIY49" s="410"/>
      <c r="FIZ49" s="410"/>
      <c r="FJA49" s="410"/>
      <c r="FJB49" s="410"/>
      <c r="FJC49" s="410"/>
      <c r="FJD49" s="410"/>
      <c r="FJE49" s="410"/>
      <c r="FJF49" s="410"/>
      <c r="FJG49" s="410"/>
      <c r="FJH49" s="410"/>
      <c r="FJI49" s="410"/>
      <c r="FJJ49" s="410"/>
      <c r="FJK49" s="410"/>
      <c r="FJL49" s="410"/>
      <c r="FJM49" s="410"/>
      <c r="FJN49" s="410"/>
      <c r="FJO49" s="410"/>
      <c r="FJP49" s="410"/>
      <c r="FJQ49" s="410"/>
      <c r="FJR49" s="410"/>
      <c r="FJS49" s="410"/>
      <c r="FJT49" s="410"/>
      <c r="FJU49" s="410"/>
      <c r="FJV49" s="410"/>
      <c r="FJW49" s="410"/>
      <c r="FJX49" s="410"/>
      <c r="FJY49" s="410"/>
      <c r="FJZ49" s="410"/>
      <c r="FKA49" s="410"/>
      <c r="FKB49" s="410"/>
      <c r="FKC49" s="410"/>
      <c r="FKD49" s="410"/>
      <c r="FKE49" s="410"/>
      <c r="FKF49" s="410"/>
      <c r="FKG49" s="410"/>
      <c r="FKH49" s="410"/>
      <c r="FKI49" s="410"/>
      <c r="FKJ49" s="410"/>
      <c r="FKK49" s="410"/>
      <c r="FKL49" s="410"/>
      <c r="FKM49" s="410"/>
      <c r="FKN49" s="410"/>
      <c r="FKO49" s="410"/>
      <c r="FKP49" s="410"/>
      <c r="FKQ49" s="410"/>
      <c r="FKR49" s="410"/>
      <c r="FKS49" s="410"/>
      <c r="FKT49" s="410"/>
      <c r="FKU49" s="410"/>
      <c r="FKV49" s="410"/>
      <c r="FKW49" s="410"/>
      <c r="FKX49" s="410"/>
      <c r="FKY49" s="410"/>
      <c r="FKZ49" s="410"/>
      <c r="FLA49" s="410"/>
      <c r="FLB49" s="410"/>
      <c r="FLC49" s="410"/>
      <c r="FLD49" s="410"/>
      <c r="FLE49" s="410"/>
      <c r="FLF49" s="410"/>
      <c r="FLG49" s="410"/>
      <c r="FLH49" s="410"/>
      <c r="FLI49" s="410"/>
      <c r="FLJ49" s="410"/>
      <c r="FLK49" s="410"/>
      <c r="FLL49" s="410"/>
      <c r="FLM49" s="410"/>
      <c r="FLN49" s="410"/>
      <c r="FLO49" s="410"/>
      <c r="FLP49" s="410"/>
      <c r="FLQ49" s="410"/>
      <c r="FLR49" s="410"/>
      <c r="FLS49" s="410"/>
      <c r="FLT49" s="410"/>
      <c r="FLU49" s="410"/>
      <c r="FLV49" s="410"/>
      <c r="FLW49" s="410"/>
      <c r="FLX49" s="410"/>
      <c r="FLY49" s="410"/>
      <c r="FLZ49" s="410"/>
      <c r="FMA49" s="410"/>
      <c r="FMB49" s="410"/>
      <c r="FMC49" s="410"/>
      <c r="FMD49" s="410"/>
      <c r="FME49" s="410"/>
      <c r="FMF49" s="410"/>
      <c r="FMG49" s="410"/>
      <c r="FMH49" s="410"/>
      <c r="FMI49" s="410"/>
      <c r="FMJ49" s="410"/>
      <c r="FMK49" s="410"/>
      <c r="FML49" s="410"/>
      <c r="FMM49" s="410"/>
      <c r="FMN49" s="410"/>
      <c r="FMO49" s="410"/>
      <c r="FMP49" s="410"/>
      <c r="FMQ49" s="410"/>
      <c r="FMR49" s="410"/>
      <c r="FMS49" s="410"/>
      <c r="FMT49" s="410"/>
      <c r="FMU49" s="410"/>
      <c r="FMV49" s="410"/>
      <c r="FMW49" s="410"/>
      <c r="FMX49" s="410"/>
      <c r="FMY49" s="410"/>
      <c r="FMZ49" s="410"/>
      <c r="FNA49" s="410"/>
      <c r="FNB49" s="410"/>
      <c r="FNC49" s="410"/>
      <c r="FND49" s="410"/>
      <c r="FNE49" s="410"/>
      <c r="FNF49" s="410"/>
      <c r="FNG49" s="410"/>
      <c r="FNH49" s="410"/>
      <c r="FNI49" s="410"/>
      <c r="FNJ49" s="410"/>
      <c r="FNK49" s="410"/>
      <c r="FNL49" s="410"/>
      <c r="FNM49" s="410"/>
      <c r="FNN49" s="410"/>
      <c r="FNO49" s="410"/>
      <c r="FNP49" s="410"/>
      <c r="FNQ49" s="410"/>
      <c r="FNR49" s="410"/>
      <c r="FNS49" s="410"/>
      <c r="FNT49" s="410"/>
      <c r="FNU49" s="410"/>
      <c r="FNV49" s="410"/>
      <c r="FNW49" s="410"/>
      <c r="FNX49" s="410"/>
      <c r="FNY49" s="410"/>
      <c r="FNZ49" s="410"/>
      <c r="FOA49" s="410"/>
      <c r="FOB49" s="410"/>
      <c r="FOC49" s="410"/>
      <c r="FOD49" s="410"/>
      <c r="FOE49" s="410"/>
      <c r="FOF49" s="410"/>
      <c r="FOG49" s="410"/>
      <c r="FOH49" s="410"/>
      <c r="FOI49" s="410"/>
      <c r="FOJ49" s="410"/>
      <c r="FOK49" s="410"/>
      <c r="FOL49" s="410"/>
      <c r="FOM49" s="410"/>
      <c r="FON49" s="410"/>
      <c r="FOO49" s="410"/>
      <c r="FOP49" s="410"/>
      <c r="FOQ49" s="410"/>
      <c r="FOR49" s="410"/>
      <c r="FOS49" s="410"/>
      <c r="FOT49" s="410"/>
      <c r="FOU49" s="410"/>
      <c r="FOV49" s="410"/>
      <c r="FOW49" s="410"/>
      <c r="FOX49" s="410"/>
      <c r="FOY49" s="410"/>
      <c r="FOZ49" s="410"/>
      <c r="FPA49" s="410"/>
      <c r="FPB49" s="410"/>
      <c r="FPC49" s="410"/>
      <c r="FPD49" s="410"/>
      <c r="FPE49" s="410"/>
      <c r="FPF49" s="410"/>
      <c r="FPG49" s="410"/>
      <c r="FPH49" s="410"/>
      <c r="FPI49" s="410"/>
      <c r="FPJ49" s="410"/>
      <c r="FPK49" s="410"/>
      <c r="FPL49" s="410"/>
      <c r="FPM49" s="410"/>
      <c r="FPN49" s="410"/>
      <c r="FPO49" s="410"/>
      <c r="FPP49" s="410"/>
      <c r="FPQ49" s="410"/>
      <c r="FPR49" s="410"/>
      <c r="FPS49" s="410"/>
      <c r="FPT49" s="410"/>
      <c r="FPU49" s="410"/>
      <c r="FPV49" s="410"/>
      <c r="FPW49" s="410"/>
      <c r="FPX49" s="410"/>
      <c r="FPY49" s="410"/>
      <c r="FPZ49" s="410"/>
      <c r="FQA49" s="410"/>
      <c r="FQB49" s="410"/>
      <c r="FQC49" s="410"/>
      <c r="FQD49" s="410"/>
      <c r="FQE49" s="410"/>
      <c r="FQF49" s="410"/>
      <c r="FQG49" s="410"/>
      <c r="FQH49" s="410"/>
      <c r="FQI49" s="410"/>
      <c r="FQJ49" s="410"/>
      <c r="FQK49" s="410"/>
      <c r="FQL49" s="410"/>
      <c r="FQM49" s="410"/>
      <c r="FQN49" s="410"/>
      <c r="FQO49" s="410"/>
      <c r="FQP49" s="410"/>
      <c r="FQQ49" s="410"/>
      <c r="FQR49" s="410"/>
      <c r="FQS49" s="410"/>
      <c r="FQT49" s="410"/>
      <c r="FQU49" s="410"/>
      <c r="FQV49" s="410"/>
      <c r="FQW49" s="410"/>
      <c r="FQX49" s="410"/>
      <c r="FQY49" s="410"/>
      <c r="FQZ49" s="410"/>
      <c r="FRA49" s="410"/>
      <c r="FRB49" s="410"/>
      <c r="FRC49" s="410"/>
      <c r="FRD49" s="410"/>
      <c r="FRE49" s="410"/>
      <c r="FRF49" s="410"/>
      <c r="FRG49" s="410"/>
      <c r="FRH49" s="410"/>
      <c r="FRI49" s="410"/>
      <c r="FRJ49" s="410"/>
      <c r="FRK49" s="410"/>
      <c r="FRL49" s="410"/>
      <c r="FRM49" s="410"/>
      <c r="FRN49" s="410"/>
      <c r="FRO49" s="410"/>
      <c r="FRP49" s="410"/>
      <c r="FRQ49" s="410"/>
      <c r="FRR49" s="410"/>
      <c r="FRS49" s="410"/>
      <c r="FRT49" s="410"/>
      <c r="FRU49" s="410"/>
      <c r="FRV49" s="410"/>
      <c r="FRW49" s="410"/>
      <c r="FRX49" s="410"/>
      <c r="FRY49" s="410"/>
      <c r="FRZ49" s="410"/>
      <c r="FSA49" s="410"/>
      <c r="FSB49" s="410"/>
      <c r="FSC49" s="410"/>
      <c r="FSD49" s="410"/>
      <c r="FSE49" s="410"/>
      <c r="FSF49" s="410"/>
      <c r="FSG49" s="410"/>
      <c r="FSH49" s="410"/>
      <c r="FSI49" s="410"/>
      <c r="FSJ49" s="410"/>
      <c r="FSK49" s="410"/>
      <c r="FSL49" s="410"/>
      <c r="FSM49" s="410"/>
      <c r="FSN49" s="410"/>
      <c r="FSO49" s="410"/>
      <c r="FSP49" s="410"/>
      <c r="FSQ49" s="410"/>
      <c r="FSR49" s="410"/>
      <c r="FSS49" s="410"/>
      <c r="FST49" s="410"/>
      <c r="FSU49" s="410"/>
      <c r="FSV49" s="410"/>
      <c r="FSW49" s="410"/>
      <c r="FSX49" s="410"/>
      <c r="FSY49" s="410"/>
      <c r="FSZ49" s="410"/>
      <c r="FTA49" s="410"/>
      <c r="FTB49" s="410"/>
      <c r="FTC49" s="410"/>
      <c r="FTD49" s="410"/>
      <c r="FTE49" s="410"/>
      <c r="FTF49" s="410"/>
      <c r="FTG49" s="410"/>
      <c r="FTH49" s="410"/>
      <c r="FTI49" s="410"/>
      <c r="FTJ49" s="410"/>
      <c r="FTK49" s="410"/>
      <c r="FTL49" s="410"/>
      <c r="FTM49" s="410"/>
      <c r="FTN49" s="410"/>
      <c r="FTO49" s="410"/>
      <c r="FTP49" s="410"/>
      <c r="FTQ49" s="410"/>
      <c r="FTR49" s="410"/>
      <c r="FTS49" s="410"/>
      <c r="FTT49" s="410"/>
      <c r="FTU49" s="410"/>
      <c r="FTV49" s="410"/>
      <c r="FTW49" s="410"/>
      <c r="FTX49" s="410"/>
      <c r="FTY49" s="410"/>
      <c r="FTZ49" s="410"/>
      <c r="FUA49" s="410"/>
      <c r="FUB49" s="410"/>
      <c r="FUC49" s="410"/>
      <c r="FUD49" s="410"/>
      <c r="FUE49" s="410"/>
      <c r="FUF49" s="410"/>
      <c r="FUG49" s="410"/>
      <c r="FUH49" s="410"/>
      <c r="FUI49" s="410"/>
      <c r="FUJ49" s="410"/>
      <c r="FUK49" s="410"/>
      <c r="FUL49" s="410"/>
      <c r="FUM49" s="410"/>
      <c r="FUN49" s="410"/>
      <c r="FUO49" s="410"/>
      <c r="FUP49" s="410"/>
      <c r="FUQ49" s="410"/>
      <c r="FUR49" s="410"/>
      <c r="FUS49" s="410"/>
      <c r="FUT49" s="410"/>
      <c r="FUU49" s="410"/>
      <c r="FUV49" s="410"/>
      <c r="FUW49" s="410"/>
      <c r="FUX49" s="410"/>
      <c r="FUY49" s="410"/>
      <c r="FUZ49" s="410"/>
      <c r="FVA49" s="410"/>
      <c r="FVB49" s="410"/>
      <c r="FVC49" s="410"/>
      <c r="FVD49" s="410"/>
      <c r="FVE49" s="410"/>
      <c r="FVF49" s="410"/>
      <c r="FVG49" s="410"/>
      <c r="FVH49" s="410"/>
      <c r="FVI49" s="410"/>
      <c r="FVJ49" s="410"/>
      <c r="FVK49" s="410"/>
      <c r="FVL49" s="410"/>
      <c r="FVM49" s="410"/>
      <c r="FVN49" s="410"/>
      <c r="FVO49" s="410"/>
      <c r="FVP49" s="410"/>
      <c r="FVQ49" s="410"/>
      <c r="FVR49" s="410"/>
      <c r="FVS49" s="410"/>
      <c r="FVT49" s="410"/>
      <c r="FVU49" s="410"/>
      <c r="FVV49" s="410"/>
      <c r="FVW49" s="410"/>
      <c r="FVX49" s="410"/>
      <c r="FVY49" s="410"/>
      <c r="FVZ49" s="410"/>
      <c r="FWA49" s="410"/>
      <c r="FWB49" s="410"/>
      <c r="FWC49" s="410"/>
      <c r="FWD49" s="410"/>
      <c r="FWE49" s="410"/>
      <c r="FWF49" s="410"/>
      <c r="FWG49" s="410"/>
      <c r="FWH49" s="410"/>
      <c r="FWI49" s="410"/>
      <c r="FWJ49" s="410"/>
      <c r="FWK49" s="410"/>
      <c r="FWL49" s="410"/>
      <c r="FWM49" s="410"/>
      <c r="FWN49" s="410"/>
      <c r="FWO49" s="410"/>
      <c r="FWP49" s="410"/>
      <c r="FWQ49" s="410"/>
      <c r="FWR49" s="410"/>
      <c r="FWS49" s="410"/>
      <c r="FWT49" s="410"/>
      <c r="FWU49" s="410"/>
      <c r="FWV49" s="410"/>
      <c r="FWW49" s="410"/>
      <c r="FWX49" s="410"/>
      <c r="FWY49" s="410"/>
      <c r="FWZ49" s="410"/>
      <c r="FXA49" s="410"/>
      <c r="FXB49" s="410"/>
      <c r="FXC49" s="410"/>
      <c r="FXD49" s="410"/>
      <c r="FXE49" s="410"/>
      <c r="FXF49" s="410"/>
      <c r="FXG49" s="410"/>
      <c r="FXH49" s="410"/>
      <c r="FXI49" s="410"/>
      <c r="FXJ49" s="410"/>
      <c r="FXK49" s="410"/>
      <c r="FXL49" s="410"/>
      <c r="FXM49" s="410"/>
      <c r="FXN49" s="410"/>
      <c r="FXO49" s="410"/>
      <c r="FXP49" s="410"/>
      <c r="FXQ49" s="410"/>
      <c r="FXR49" s="410"/>
      <c r="FXS49" s="410"/>
      <c r="FXT49" s="410"/>
      <c r="FXU49" s="410"/>
      <c r="FXV49" s="410"/>
      <c r="FXW49" s="410"/>
      <c r="FXX49" s="410"/>
      <c r="FXY49" s="410"/>
      <c r="FXZ49" s="410"/>
      <c r="FYA49" s="410"/>
      <c r="FYB49" s="410"/>
      <c r="FYC49" s="410"/>
      <c r="FYD49" s="410"/>
      <c r="FYE49" s="410"/>
      <c r="FYF49" s="410"/>
      <c r="FYG49" s="410"/>
      <c r="FYH49" s="410"/>
      <c r="FYI49" s="410"/>
      <c r="FYJ49" s="410"/>
      <c r="FYK49" s="410"/>
      <c r="FYL49" s="410"/>
      <c r="FYM49" s="410"/>
      <c r="FYN49" s="410"/>
      <c r="FYO49" s="410"/>
      <c r="FYP49" s="410"/>
      <c r="FYQ49" s="410"/>
      <c r="FYR49" s="410"/>
      <c r="FYS49" s="410"/>
      <c r="FYT49" s="410"/>
      <c r="FYU49" s="410"/>
      <c r="FYV49" s="410"/>
      <c r="FYW49" s="410"/>
      <c r="FYX49" s="410"/>
      <c r="FYY49" s="410"/>
      <c r="FYZ49" s="410"/>
      <c r="FZA49" s="410"/>
      <c r="FZB49" s="410"/>
      <c r="FZC49" s="410"/>
      <c r="FZD49" s="410"/>
      <c r="FZE49" s="410"/>
      <c r="FZF49" s="410"/>
      <c r="FZG49" s="410"/>
      <c r="FZH49" s="410"/>
      <c r="FZI49" s="410"/>
      <c r="FZJ49" s="410"/>
      <c r="FZK49" s="410"/>
      <c r="FZL49" s="410"/>
      <c r="FZM49" s="410"/>
      <c r="FZN49" s="410"/>
      <c r="FZO49" s="410"/>
      <c r="FZP49" s="410"/>
      <c r="FZQ49" s="410"/>
      <c r="FZR49" s="410"/>
      <c r="FZS49" s="410"/>
      <c r="FZT49" s="410"/>
      <c r="FZU49" s="410"/>
      <c r="FZV49" s="410"/>
      <c r="FZW49" s="410"/>
      <c r="FZX49" s="410"/>
      <c r="FZY49" s="410"/>
      <c r="FZZ49" s="410"/>
      <c r="GAA49" s="410"/>
      <c r="GAB49" s="410"/>
      <c r="GAC49" s="410"/>
      <c r="GAD49" s="410"/>
      <c r="GAE49" s="410"/>
      <c r="GAF49" s="410"/>
      <c r="GAG49" s="410"/>
      <c r="GAH49" s="410"/>
      <c r="GAI49" s="410"/>
      <c r="GAJ49" s="410"/>
      <c r="GAK49" s="410"/>
      <c r="GAL49" s="410"/>
      <c r="GAM49" s="410"/>
      <c r="GAN49" s="410"/>
      <c r="GAO49" s="410"/>
      <c r="GAP49" s="410"/>
      <c r="GAQ49" s="410"/>
      <c r="GAR49" s="410"/>
      <c r="GAS49" s="410"/>
      <c r="GAT49" s="410"/>
      <c r="GAU49" s="410"/>
      <c r="GAV49" s="410"/>
      <c r="GAW49" s="410"/>
      <c r="GAX49" s="410"/>
      <c r="GAY49" s="410"/>
      <c r="GAZ49" s="410"/>
      <c r="GBA49" s="410"/>
      <c r="GBB49" s="410"/>
      <c r="GBC49" s="410"/>
      <c r="GBD49" s="410"/>
      <c r="GBE49" s="410"/>
      <c r="GBF49" s="410"/>
      <c r="GBG49" s="410"/>
      <c r="GBH49" s="410"/>
      <c r="GBI49" s="410"/>
      <c r="GBJ49" s="410"/>
      <c r="GBK49" s="410"/>
      <c r="GBL49" s="410"/>
      <c r="GBM49" s="410"/>
      <c r="GBN49" s="410"/>
      <c r="GBO49" s="410"/>
      <c r="GBP49" s="410"/>
      <c r="GBQ49" s="410"/>
      <c r="GBR49" s="410"/>
      <c r="GBS49" s="410"/>
      <c r="GBT49" s="410"/>
      <c r="GBU49" s="410"/>
      <c r="GBV49" s="410"/>
      <c r="GBW49" s="410"/>
      <c r="GBX49" s="410"/>
      <c r="GBY49" s="410"/>
      <c r="GBZ49" s="410"/>
      <c r="GCA49" s="410"/>
      <c r="GCB49" s="410"/>
      <c r="GCC49" s="410"/>
      <c r="GCD49" s="410"/>
      <c r="GCE49" s="410"/>
      <c r="GCF49" s="410"/>
      <c r="GCG49" s="410"/>
      <c r="GCH49" s="410"/>
      <c r="GCI49" s="410"/>
      <c r="GCJ49" s="410"/>
      <c r="GCK49" s="410"/>
      <c r="GCL49" s="410"/>
      <c r="GCM49" s="410"/>
      <c r="GCN49" s="410"/>
      <c r="GCO49" s="410"/>
      <c r="GCP49" s="410"/>
      <c r="GCQ49" s="410"/>
      <c r="GCR49" s="410"/>
      <c r="GCS49" s="410"/>
      <c r="GCT49" s="410"/>
      <c r="GCU49" s="410"/>
      <c r="GCV49" s="410"/>
      <c r="GCW49" s="410"/>
      <c r="GCX49" s="410"/>
      <c r="GCY49" s="410"/>
      <c r="GCZ49" s="410"/>
      <c r="GDA49" s="410"/>
      <c r="GDB49" s="410"/>
      <c r="GDC49" s="410"/>
      <c r="GDD49" s="410"/>
      <c r="GDE49" s="410"/>
      <c r="GDF49" s="410"/>
      <c r="GDG49" s="410"/>
      <c r="GDH49" s="410"/>
      <c r="GDI49" s="410"/>
      <c r="GDJ49" s="410"/>
      <c r="GDK49" s="410"/>
      <c r="GDL49" s="410"/>
      <c r="GDM49" s="410"/>
      <c r="GDN49" s="410"/>
      <c r="GDO49" s="410"/>
      <c r="GDP49" s="410"/>
      <c r="GDQ49" s="410"/>
      <c r="GDR49" s="410"/>
      <c r="GDS49" s="410"/>
      <c r="GDT49" s="410"/>
      <c r="GDU49" s="410"/>
      <c r="GDV49" s="410"/>
      <c r="GDW49" s="410"/>
      <c r="GDX49" s="410"/>
      <c r="GDY49" s="410"/>
      <c r="GDZ49" s="410"/>
      <c r="GEA49" s="410"/>
      <c r="GEB49" s="410"/>
      <c r="GEC49" s="410"/>
      <c r="GED49" s="410"/>
      <c r="GEE49" s="410"/>
      <c r="GEF49" s="410"/>
      <c r="GEG49" s="410"/>
      <c r="GEH49" s="410"/>
      <c r="GEI49" s="410"/>
      <c r="GEJ49" s="410"/>
      <c r="GEK49" s="410"/>
      <c r="GEL49" s="410"/>
      <c r="GEM49" s="410"/>
      <c r="GEN49" s="410"/>
      <c r="GEO49" s="410"/>
      <c r="GEP49" s="410"/>
      <c r="GEQ49" s="410"/>
      <c r="GER49" s="410"/>
      <c r="GES49" s="410"/>
      <c r="GET49" s="410"/>
      <c r="GEU49" s="410"/>
      <c r="GEV49" s="410"/>
      <c r="GEW49" s="410"/>
      <c r="GEX49" s="410"/>
      <c r="GEY49" s="410"/>
      <c r="GEZ49" s="410"/>
      <c r="GFA49" s="410"/>
      <c r="GFB49" s="410"/>
      <c r="GFC49" s="410"/>
      <c r="GFD49" s="410"/>
      <c r="GFE49" s="410"/>
      <c r="GFF49" s="410"/>
      <c r="GFG49" s="410"/>
      <c r="GFH49" s="410"/>
      <c r="GFI49" s="410"/>
      <c r="GFJ49" s="410"/>
      <c r="GFK49" s="410"/>
      <c r="GFL49" s="410"/>
      <c r="GFM49" s="410"/>
      <c r="GFN49" s="410"/>
      <c r="GFO49" s="410"/>
      <c r="GFP49" s="410"/>
      <c r="GFQ49" s="410"/>
      <c r="GFR49" s="410"/>
      <c r="GFS49" s="410"/>
      <c r="GFT49" s="410"/>
      <c r="GFU49" s="410"/>
      <c r="GFV49" s="410"/>
      <c r="GFW49" s="410"/>
      <c r="GFX49" s="410"/>
      <c r="GFY49" s="410"/>
      <c r="GFZ49" s="410"/>
      <c r="GGA49" s="410"/>
      <c r="GGB49" s="410"/>
      <c r="GGC49" s="410"/>
      <c r="GGD49" s="410"/>
      <c r="GGE49" s="410"/>
      <c r="GGF49" s="410"/>
      <c r="GGG49" s="410"/>
      <c r="GGH49" s="410"/>
      <c r="GGI49" s="410"/>
      <c r="GGJ49" s="410"/>
      <c r="GGK49" s="410"/>
      <c r="GGL49" s="410"/>
      <c r="GGM49" s="410"/>
      <c r="GGN49" s="410"/>
      <c r="GGO49" s="410"/>
      <c r="GGP49" s="410"/>
      <c r="GGQ49" s="410"/>
      <c r="GGR49" s="410"/>
      <c r="GGS49" s="410"/>
      <c r="GGT49" s="410"/>
      <c r="GGU49" s="410"/>
      <c r="GGV49" s="410"/>
      <c r="GGW49" s="410"/>
      <c r="GGX49" s="410"/>
      <c r="GGY49" s="410"/>
      <c r="GGZ49" s="410"/>
      <c r="GHA49" s="410"/>
      <c r="GHB49" s="410"/>
      <c r="GHC49" s="410"/>
      <c r="GHD49" s="410"/>
      <c r="GHE49" s="410"/>
      <c r="GHF49" s="410"/>
      <c r="GHG49" s="410"/>
      <c r="GHH49" s="410"/>
      <c r="GHI49" s="410"/>
      <c r="GHJ49" s="410"/>
      <c r="GHK49" s="410"/>
      <c r="GHL49" s="410"/>
      <c r="GHM49" s="410"/>
      <c r="GHN49" s="410"/>
      <c r="GHO49" s="410"/>
      <c r="GHP49" s="410"/>
      <c r="GHQ49" s="410"/>
      <c r="GHR49" s="410"/>
      <c r="GHS49" s="410"/>
      <c r="GHT49" s="410"/>
      <c r="GHU49" s="410"/>
      <c r="GHV49" s="410"/>
      <c r="GHW49" s="410"/>
      <c r="GHX49" s="410"/>
      <c r="GHY49" s="410"/>
      <c r="GHZ49" s="410"/>
      <c r="GIA49" s="410"/>
      <c r="GIB49" s="410"/>
      <c r="GIC49" s="410"/>
      <c r="GID49" s="410"/>
      <c r="GIE49" s="410"/>
      <c r="GIF49" s="410"/>
      <c r="GIG49" s="410"/>
      <c r="GIH49" s="410"/>
      <c r="GII49" s="410"/>
      <c r="GIJ49" s="410"/>
      <c r="GIK49" s="410"/>
      <c r="GIL49" s="410"/>
      <c r="GIM49" s="410"/>
      <c r="GIN49" s="410"/>
      <c r="GIO49" s="410"/>
      <c r="GIP49" s="410"/>
      <c r="GIQ49" s="410"/>
      <c r="GIR49" s="410"/>
      <c r="GIS49" s="410"/>
      <c r="GIT49" s="410"/>
      <c r="GIU49" s="410"/>
      <c r="GIV49" s="410"/>
      <c r="GIW49" s="410"/>
      <c r="GIX49" s="410"/>
      <c r="GIY49" s="410"/>
      <c r="GIZ49" s="410"/>
      <c r="GJA49" s="410"/>
      <c r="GJB49" s="410"/>
      <c r="GJC49" s="410"/>
      <c r="GJD49" s="410"/>
      <c r="GJE49" s="410"/>
      <c r="GJF49" s="410"/>
      <c r="GJG49" s="410"/>
      <c r="GJH49" s="410"/>
      <c r="GJI49" s="410"/>
      <c r="GJJ49" s="410"/>
      <c r="GJK49" s="410"/>
      <c r="GJL49" s="410"/>
      <c r="GJM49" s="410"/>
      <c r="GJN49" s="410"/>
      <c r="GJO49" s="410"/>
      <c r="GJP49" s="410"/>
      <c r="GJQ49" s="410"/>
      <c r="GJR49" s="410"/>
      <c r="GJS49" s="410"/>
      <c r="GJT49" s="410"/>
      <c r="GJU49" s="410"/>
      <c r="GJV49" s="410"/>
      <c r="GJW49" s="410"/>
      <c r="GJX49" s="410"/>
      <c r="GJY49" s="410"/>
      <c r="GJZ49" s="410"/>
      <c r="GKA49" s="410"/>
      <c r="GKB49" s="410"/>
      <c r="GKC49" s="410"/>
      <c r="GKD49" s="410"/>
      <c r="GKE49" s="410"/>
      <c r="GKF49" s="410"/>
      <c r="GKG49" s="410"/>
      <c r="GKH49" s="410"/>
      <c r="GKI49" s="410"/>
      <c r="GKJ49" s="410"/>
      <c r="GKK49" s="410"/>
      <c r="GKL49" s="410"/>
      <c r="GKM49" s="410"/>
      <c r="GKN49" s="410"/>
      <c r="GKO49" s="410"/>
      <c r="GKP49" s="410"/>
      <c r="GKQ49" s="410"/>
      <c r="GKR49" s="410"/>
      <c r="GKS49" s="410"/>
      <c r="GKT49" s="410"/>
      <c r="GKU49" s="410"/>
      <c r="GKV49" s="410"/>
      <c r="GKW49" s="410"/>
      <c r="GKX49" s="410"/>
      <c r="GKY49" s="410"/>
      <c r="GKZ49" s="410"/>
      <c r="GLA49" s="410"/>
      <c r="GLB49" s="410"/>
      <c r="GLC49" s="410"/>
      <c r="GLD49" s="410"/>
      <c r="GLE49" s="410"/>
      <c r="GLF49" s="410"/>
      <c r="GLG49" s="410"/>
      <c r="GLH49" s="410"/>
      <c r="GLI49" s="410"/>
      <c r="GLJ49" s="410"/>
      <c r="GLK49" s="410"/>
      <c r="GLL49" s="410"/>
      <c r="GLM49" s="410"/>
      <c r="GLN49" s="410"/>
      <c r="GLO49" s="410"/>
      <c r="GLP49" s="410"/>
      <c r="GLQ49" s="410"/>
      <c r="GLR49" s="410"/>
      <c r="GLS49" s="410"/>
      <c r="GLT49" s="410"/>
      <c r="GLU49" s="410"/>
      <c r="GLV49" s="410"/>
      <c r="GLW49" s="410"/>
      <c r="GLX49" s="410"/>
      <c r="GLY49" s="410"/>
      <c r="GLZ49" s="410"/>
      <c r="GMA49" s="410"/>
      <c r="GMB49" s="410"/>
      <c r="GMC49" s="410"/>
      <c r="GMD49" s="410"/>
      <c r="GME49" s="410"/>
      <c r="GMF49" s="410"/>
      <c r="GMG49" s="410"/>
      <c r="GMH49" s="410"/>
      <c r="GMI49" s="410"/>
      <c r="GMJ49" s="410"/>
      <c r="GMK49" s="410"/>
      <c r="GML49" s="410"/>
      <c r="GMM49" s="410"/>
      <c r="GMN49" s="410"/>
      <c r="GMO49" s="410"/>
      <c r="GMP49" s="410"/>
      <c r="GMQ49" s="410"/>
      <c r="GMR49" s="410"/>
      <c r="GMS49" s="410"/>
      <c r="GMT49" s="410"/>
      <c r="GMU49" s="410"/>
      <c r="GMV49" s="410"/>
      <c r="GMW49" s="410"/>
      <c r="GMX49" s="410"/>
      <c r="GMY49" s="410"/>
      <c r="GMZ49" s="410"/>
      <c r="GNA49" s="410"/>
      <c r="GNB49" s="410"/>
      <c r="GNC49" s="410"/>
      <c r="GND49" s="410"/>
      <c r="GNE49" s="410"/>
      <c r="GNF49" s="410"/>
      <c r="GNG49" s="410"/>
      <c r="GNH49" s="410"/>
      <c r="GNI49" s="410"/>
      <c r="GNJ49" s="410"/>
      <c r="GNK49" s="410"/>
      <c r="GNL49" s="410"/>
      <c r="GNM49" s="410"/>
      <c r="GNN49" s="410"/>
      <c r="GNO49" s="410"/>
      <c r="GNP49" s="410"/>
      <c r="GNQ49" s="410"/>
      <c r="GNR49" s="410"/>
      <c r="GNS49" s="410"/>
      <c r="GNT49" s="410"/>
      <c r="GNU49" s="410"/>
      <c r="GNV49" s="410"/>
      <c r="GNW49" s="410"/>
      <c r="GNX49" s="410"/>
      <c r="GNY49" s="410"/>
      <c r="GNZ49" s="410"/>
      <c r="GOA49" s="410"/>
      <c r="GOB49" s="410"/>
      <c r="GOC49" s="410"/>
      <c r="GOD49" s="410"/>
      <c r="GOE49" s="410"/>
      <c r="GOF49" s="410"/>
      <c r="GOG49" s="410"/>
      <c r="GOH49" s="410"/>
      <c r="GOI49" s="410"/>
      <c r="GOJ49" s="410"/>
      <c r="GOK49" s="410"/>
      <c r="GOL49" s="410"/>
      <c r="GOM49" s="410"/>
      <c r="GON49" s="410"/>
      <c r="GOO49" s="410"/>
      <c r="GOP49" s="410"/>
      <c r="GOQ49" s="410"/>
      <c r="GOR49" s="410"/>
      <c r="GOS49" s="410"/>
      <c r="GOT49" s="410"/>
      <c r="GOU49" s="410"/>
      <c r="GOV49" s="410"/>
      <c r="GOW49" s="410"/>
      <c r="GOX49" s="410"/>
      <c r="GOY49" s="410"/>
      <c r="GOZ49" s="410"/>
      <c r="GPA49" s="410"/>
      <c r="GPB49" s="410"/>
      <c r="GPC49" s="410"/>
      <c r="GPD49" s="410"/>
      <c r="GPE49" s="410"/>
      <c r="GPF49" s="410"/>
      <c r="GPG49" s="410"/>
      <c r="GPH49" s="410"/>
      <c r="GPI49" s="410"/>
      <c r="GPJ49" s="410"/>
      <c r="GPK49" s="410"/>
      <c r="GPL49" s="410"/>
      <c r="GPM49" s="410"/>
      <c r="GPN49" s="410"/>
      <c r="GPO49" s="410"/>
      <c r="GPP49" s="410"/>
      <c r="GPQ49" s="410"/>
      <c r="GPR49" s="410"/>
      <c r="GPS49" s="410"/>
      <c r="GPT49" s="410"/>
      <c r="GPU49" s="410"/>
      <c r="GPV49" s="410"/>
      <c r="GPW49" s="410"/>
      <c r="GPX49" s="410"/>
      <c r="GPY49" s="410"/>
      <c r="GPZ49" s="410"/>
      <c r="GQA49" s="410"/>
      <c r="GQB49" s="410"/>
      <c r="GQC49" s="410"/>
      <c r="GQD49" s="410"/>
      <c r="GQE49" s="410"/>
      <c r="GQF49" s="410"/>
      <c r="GQG49" s="410"/>
      <c r="GQH49" s="410"/>
      <c r="GQI49" s="410"/>
      <c r="GQJ49" s="410"/>
      <c r="GQK49" s="410"/>
      <c r="GQL49" s="410"/>
      <c r="GQM49" s="410"/>
      <c r="GQN49" s="410"/>
      <c r="GQO49" s="410"/>
      <c r="GQP49" s="410"/>
      <c r="GQQ49" s="410"/>
      <c r="GQR49" s="410"/>
      <c r="GQS49" s="410"/>
      <c r="GQT49" s="410"/>
      <c r="GQU49" s="410"/>
      <c r="GQV49" s="410"/>
      <c r="GQW49" s="410"/>
      <c r="GQX49" s="410"/>
      <c r="GQY49" s="410"/>
      <c r="GQZ49" s="410"/>
      <c r="GRA49" s="410"/>
      <c r="GRB49" s="410"/>
      <c r="GRC49" s="410"/>
      <c r="GRD49" s="410"/>
      <c r="GRE49" s="410"/>
      <c r="GRF49" s="410"/>
      <c r="GRG49" s="410"/>
      <c r="GRH49" s="410"/>
      <c r="GRI49" s="410"/>
      <c r="GRJ49" s="410"/>
      <c r="GRK49" s="410"/>
      <c r="GRL49" s="410"/>
      <c r="GRM49" s="410"/>
      <c r="GRN49" s="410"/>
      <c r="GRO49" s="410"/>
      <c r="GRP49" s="410"/>
      <c r="GRQ49" s="410"/>
      <c r="GRR49" s="410"/>
      <c r="GRS49" s="410"/>
      <c r="GRT49" s="410"/>
      <c r="GRU49" s="410"/>
      <c r="GRV49" s="410"/>
      <c r="GRW49" s="410"/>
      <c r="GRX49" s="410"/>
      <c r="GRY49" s="410"/>
      <c r="GRZ49" s="410"/>
      <c r="GSA49" s="410"/>
      <c r="GSB49" s="410"/>
      <c r="GSC49" s="410"/>
      <c r="GSD49" s="410"/>
      <c r="GSE49" s="410"/>
      <c r="GSF49" s="410"/>
      <c r="GSG49" s="410"/>
      <c r="GSH49" s="410"/>
      <c r="GSI49" s="410"/>
      <c r="GSJ49" s="410"/>
      <c r="GSK49" s="410"/>
      <c r="GSL49" s="410"/>
      <c r="GSM49" s="410"/>
      <c r="GSN49" s="410"/>
      <c r="GSO49" s="410"/>
      <c r="GSP49" s="410"/>
      <c r="GSQ49" s="410"/>
      <c r="GSR49" s="410"/>
      <c r="GSS49" s="410"/>
      <c r="GST49" s="410"/>
      <c r="GSU49" s="410"/>
      <c r="GSV49" s="410"/>
      <c r="GSW49" s="410"/>
      <c r="GSX49" s="410"/>
      <c r="GSY49" s="410"/>
      <c r="GSZ49" s="410"/>
      <c r="GTA49" s="410"/>
      <c r="GTB49" s="410"/>
      <c r="GTC49" s="410"/>
      <c r="GTD49" s="410"/>
      <c r="GTE49" s="410"/>
      <c r="GTF49" s="410"/>
      <c r="GTG49" s="410"/>
      <c r="GTH49" s="410"/>
      <c r="GTI49" s="410"/>
      <c r="GTJ49" s="410"/>
      <c r="GTK49" s="410"/>
      <c r="GTL49" s="410"/>
      <c r="GTM49" s="410"/>
      <c r="GTN49" s="410"/>
      <c r="GTO49" s="410"/>
      <c r="GTP49" s="410"/>
      <c r="GTQ49" s="410"/>
      <c r="GTR49" s="410"/>
      <c r="GTS49" s="410"/>
      <c r="GTT49" s="410"/>
      <c r="GTU49" s="410"/>
      <c r="GTV49" s="410"/>
      <c r="GTW49" s="410"/>
      <c r="GTX49" s="410"/>
      <c r="GTY49" s="410"/>
      <c r="GTZ49" s="410"/>
      <c r="GUA49" s="410"/>
      <c r="GUB49" s="410"/>
      <c r="GUC49" s="410"/>
      <c r="GUD49" s="410"/>
      <c r="GUE49" s="410"/>
      <c r="GUF49" s="410"/>
      <c r="GUG49" s="410"/>
      <c r="GUH49" s="410"/>
      <c r="GUI49" s="410"/>
      <c r="GUJ49" s="410"/>
      <c r="GUK49" s="410"/>
      <c r="GUL49" s="410"/>
      <c r="GUM49" s="410"/>
      <c r="GUN49" s="410"/>
      <c r="GUO49" s="410"/>
      <c r="GUP49" s="410"/>
      <c r="GUQ49" s="410"/>
      <c r="GUR49" s="410"/>
      <c r="GUS49" s="410"/>
      <c r="GUT49" s="410"/>
      <c r="GUU49" s="410"/>
      <c r="GUV49" s="410"/>
      <c r="GUW49" s="410"/>
      <c r="GUX49" s="410"/>
      <c r="GUY49" s="410"/>
      <c r="GUZ49" s="410"/>
      <c r="GVA49" s="410"/>
      <c r="GVB49" s="410"/>
      <c r="GVC49" s="410"/>
      <c r="GVD49" s="410"/>
      <c r="GVE49" s="410"/>
      <c r="GVF49" s="410"/>
      <c r="GVG49" s="410"/>
      <c r="GVH49" s="410"/>
      <c r="GVI49" s="410"/>
      <c r="GVJ49" s="410"/>
      <c r="GVK49" s="410"/>
      <c r="GVL49" s="410"/>
      <c r="GVM49" s="410"/>
      <c r="GVN49" s="410"/>
      <c r="GVO49" s="410"/>
      <c r="GVP49" s="410"/>
      <c r="GVQ49" s="410"/>
      <c r="GVR49" s="410"/>
      <c r="GVS49" s="410"/>
      <c r="GVT49" s="410"/>
      <c r="GVU49" s="410"/>
      <c r="GVV49" s="410"/>
      <c r="GVW49" s="410"/>
      <c r="GVX49" s="410"/>
      <c r="GVY49" s="410"/>
      <c r="GVZ49" s="410"/>
      <c r="GWA49" s="410"/>
      <c r="GWB49" s="410"/>
      <c r="GWC49" s="410"/>
      <c r="GWD49" s="410"/>
      <c r="GWE49" s="410"/>
      <c r="GWF49" s="410"/>
      <c r="GWG49" s="410"/>
      <c r="GWH49" s="410"/>
      <c r="GWI49" s="410"/>
      <c r="GWJ49" s="410"/>
      <c r="GWK49" s="410"/>
      <c r="GWL49" s="410"/>
      <c r="GWM49" s="410"/>
      <c r="GWN49" s="410"/>
      <c r="GWO49" s="410"/>
      <c r="GWP49" s="410"/>
      <c r="GWQ49" s="410"/>
      <c r="GWR49" s="410"/>
      <c r="GWS49" s="410"/>
      <c r="GWT49" s="410"/>
      <c r="GWU49" s="410"/>
      <c r="GWV49" s="410"/>
      <c r="GWW49" s="410"/>
      <c r="GWX49" s="410"/>
      <c r="GWY49" s="410"/>
      <c r="GWZ49" s="410"/>
      <c r="GXA49" s="410"/>
      <c r="GXB49" s="410"/>
      <c r="GXC49" s="410"/>
      <c r="GXD49" s="410"/>
      <c r="GXE49" s="410"/>
      <c r="GXF49" s="410"/>
      <c r="GXG49" s="410"/>
      <c r="GXH49" s="410"/>
      <c r="GXI49" s="410"/>
      <c r="GXJ49" s="410"/>
      <c r="GXK49" s="410"/>
      <c r="GXL49" s="410"/>
      <c r="GXM49" s="410"/>
      <c r="GXN49" s="410"/>
      <c r="GXO49" s="410"/>
      <c r="GXP49" s="410"/>
      <c r="GXQ49" s="410"/>
      <c r="GXR49" s="410"/>
      <c r="GXS49" s="410"/>
      <c r="GXT49" s="410"/>
      <c r="GXU49" s="410"/>
      <c r="GXV49" s="410"/>
      <c r="GXW49" s="410"/>
      <c r="GXX49" s="410"/>
      <c r="GXY49" s="410"/>
      <c r="GXZ49" s="410"/>
      <c r="GYA49" s="410"/>
      <c r="GYB49" s="410"/>
      <c r="GYC49" s="410"/>
      <c r="GYD49" s="410"/>
      <c r="GYE49" s="410"/>
      <c r="GYF49" s="410"/>
      <c r="GYG49" s="410"/>
      <c r="GYH49" s="410"/>
      <c r="GYI49" s="410"/>
      <c r="GYJ49" s="410"/>
      <c r="GYK49" s="410"/>
      <c r="GYL49" s="410"/>
      <c r="GYM49" s="410"/>
      <c r="GYN49" s="410"/>
      <c r="GYO49" s="410"/>
      <c r="GYP49" s="410"/>
      <c r="GYQ49" s="410"/>
      <c r="GYR49" s="410"/>
      <c r="GYS49" s="410"/>
      <c r="GYT49" s="410"/>
      <c r="GYU49" s="410"/>
      <c r="GYV49" s="410"/>
      <c r="GYW49" s="410"/>
      <c r="GYX49" s="410"/>
      <c r="GYY49" s="410"/>
      <c r="GYZ49" s="410"/>
      <c r="GZA49" s="410"/>
      <c r="GZB49" s="410"/>
      <c r="GZC49" s="410"/>
      <c r="GZD49" s="410"/>
      <c r="GZE49" s="410"/>
      <c r="GZF49" s="410"/>
      <c r="GZG49" s="410"/>
      <c r="GZH49" s="410"/>
      <c r="GZI49" s="410"/>
      <c r="GZJ49" s="410"/>
      <c r="GZK49" s="410"/>
      <c r="GZL49" s="410"/>
      <c r="GZM49" s="410"/>
      <c r="GZN49" s="410"/>
      <c r="GZO49" s="410"/>
      <c r="GZP49" s="410"/>
      <c r="GZQ49" s="410"/>
      <c r="GZR49" s="410"/>
      <c r="GZS49" s="410"/>
      <c r="GZT49" s="410"/>
      <c r="GZU49" s="410"/>
      <c r="GZV49" s="410"/>
      <c r="GZW49" s="410"/>
      <c r="GZX49" s="410"/>
      <c r="GZY49" s="410"/>
      <c r="GZZ49" s="410"/>
      <c r="HAA49" s="410"/>
      <c r="HAB49" s="410"/>
      <c r="HAC49" s="410"/>
      <c r="HAD49" s="410"/>
      <c r="HAE49" s="410"/>
      <c r="HAF49" s="410"/>
      <c r="HAG49" s="410"/>
      <c r="HAH49" s="410"/>
      <c r="HAI49" s="410"/>
      <c r="HAJ49" s="410"/>
      <c r="HAK49" s="410"/>
      <c r="HAL49" s="410"/>
      <c r="HAM49" s="410"/>
      <c r="HAN49" s="410"/>
      <c r="HAO49" s="410"/>
      <c r="HAP49" s="410"/>
      <c r="HAQ49" s="410"/>
      <c r="HAR49" s="410"/>
      <c r="HAS49" s="410"/>
      <c r="HAT49" s="410"/>
      <c r="HAU49" s="410"/>
      <c r="HAV49" s="410"/>
      <c r="HAW49" s="410"/>
      <c r="HAX49" s="410"/>
      <c r="HAY49" s="410"/>
      <c r="HAZ49" s="410"/>
      <c r="HBA49" s="410"/>
      <c r="HBB49" s="410"/>
      <c r="HBC49" s="410"/>
      <c r="HBD49" s="410"/>
      <c r="HBE49" s="410"/>
      <c r="HBF49" s="410"/>
      <c r="HBG49" s="410"/>
      <c r="HBH49" s="410"/>
      <c r="HBI49" s="410"/>
      <c r="HBJ49" s="410"/>
      <c r="HBK49" s="410"/>
      <c r="HBL49" s="410"/>
      <c r="HBM49" s="410"/>
      <c r="HBN49" s="410"/>
      <c r="HBO49" s="410"/>
      <c r="HBP49" s="410"/>
      <c r="HBQ49" s="410"/>
      <c r="HBR49" s="410"/>
      <c r="HBS49" s="410"/>
      <c r="HBT49" s="410"/>
      <c r="HBU49" s="410"/>
      <c r="HBV49" s="410"/>
      <c r="HBW49" s="410"/>
      <c r="HBX49" s="410"/>
      <c r="HBY49" s="410"/>
      <c r="HBZ49" s="410"/>
      <c r="HCA49" s="410"/>
      <c r="HCB49" s="410"/>
      <c r="HCC49" s="410"/>
      <c r="HCD49" s="410"/>
      <c r="HCE49" s="410"/>
      <c r="HCF49" s="410"/>
      <c r="HCG49" s="410"/>
      <c r="HCH49" s="410"/>
      <c r="HCI49" s="410"/>
      <c r="HCJ49" s="410"/>
      <c r="HCK49" s="410"/>
      <c r="HCL49" s="410"/>
      <c r="HCM49" s="410"/>
      <c r="HCN49" s="410"/>
      <c r="HCO49" s="410"/>
      <c r="HCP49" s="410"/>
      <c r="HCQ49" s="410"/>
      <c r="HCR49" s="410"/>
      <c r="HCS49" s="410"/>
      <c r="HCT49" s="410"/>
      <c r="HCU49" s="410"/>
      <c r="HCV49" s="410"/>
      <c r="HCW49" s="410"/>
      <c r="HCX49" s="410"/>
      <c r="HCY49" s="410"/>
      <c r="HCZ49" s="410"/>
      <c r="HDA49" s="410"/>
      <c r="HDB49" s="410"/>
      <c r="HDC49" s="410"/>
      <c r="HDD49" s="410"/>
      <c r="HDE49" s="410"/>
      <c r="HDF49" s="410"/>
      <c r="HDG49" s="410"/>
      <c r="HDH49" s="410"/>
      <c r="HDI49" s="410"/>
      <c r="HDJ49" s="410"/>
      <c r="HDK49" s="410"/>
      <c r="HDL49" s="410"/>
      <c r="HDM49" s="410"/>
      <c r="HDN49" s="410"/>
      <c r="HDO49" s="410"/>
      <c r="HDP49" s="410"/>
      <c r="HDQ49" s="410"/>
      <c r="HDR49" s="410"/>
      <c r="HDS49" s="410"/>
      <c r="HDT49" s="410"/>
      <c r="HDU49" s="410"/>
      <c r="HDV49" s="410"/>
      <c r="HDW49" s="410"/>
      <c r="HDX49" s="410"/>
      <c r="HDY49" s="410"/>
      <c r="HDZ49" s="410"/>
      <c r="HEA49" s="410"/>
      <c r="HEB49" s="410"/>
      <c r="HEC49" s="410"/>
      <c r="HED49" s="410"/>
      <c r="HEE49" s="410"/>
      <c r="HEF49" s="410"/>
      <c r="HEG49" s="410"/>
      <c r="HEH49" s="410"/>
      <c r="HEI49" s="410"/>
      <c r="HEJ49" s="410"/>
      <c r="HEK49" s="410"/>
      <c r="HEL49" s="410"/>
      <c r="HEM49" s="410"/>
      <c r="HEN49" s="410"/>
      <c r="HEO49" s="410"/>
      <c r="HEP49" s="410"/>
      <c r="HEQ49" s="410"/>
      <c r="HER49" s="410"/>
      <c r="HES49" s="410"/>
      <c r="HET49" s="410"/>
      <c r="HEU49" s="410"/>
      <c r="HEV49" s="410"/>
      <c r="HEW49" s="410"/>
      <c r="HEX49" s="410"/>
      <c r="HEY49" s="410"/>
      <c r="HEZ49" s="410"/>
      <c r="HFA49" s="410"/>
      <c r="HFB49" s="410"/>
      <c r="HFC49" s="410"/>
      <c r="HFD49" s="410"/>
      <c r="HFE49" s="410"/>
      <c r="HFF49" s="410"/>
      <c r="HFG49" s="410"/>
      <c r="HFH49" s="410"/>
      <c r="HFI49" s="410"/>
      <c r="HFJ49" s="410"/>
      <c r="HFK49" s="410"/>
      <c r="HFL49" s="410"/>
      <c r="HFM49" s="410"/>
      <c r="HFN49" s="410"/>
      <c r="HFO49" s="410"/>
      <c r="HFP49" s="410"/>
      <c r="HFQ49" s="410"/>
      <c r="HFR49" s="410"/>
      <c r="HFS49" s="410"/>
      <c r="HFT49" s="410"/>
      <c r="HFU49" s="410"/>
      <c r="HFV49" s="410"/>
      <c r="HFW49" s="410"/>
      <c r="HFX49" s="410"/>
      <c r="HFY49" s="410"/>
      <c r="HFZ49" s="410"/>
      <c r="HGA49" s="410"/>
      <c r="HGB49" s="410"/>
      <c r="HGC49" s="410"/>
      <c r="HGD49" s="410"/>
      <c r="HGE49" s="410"/>
      <c r="HGF49" s="410"/>
      <c r="HGG49" s="410"/>
      <c r="HGH49" s="410"/>
      <c r="HGI49" s="410"/>
      <c r="HGJ49" s="410"/>
      <c r="HGK49" s="410"/>
      <c r="HGL49" s="410"/>
      <c r="HGM49" s="410"/>
      <c r="HGN49" s="410"/>
      <c r="HGO49" s="410"/>
      <c r="HGP49" s="410"/>
      <c r="HGQ49" s="410"/>
      <c r="HGR49" s="410"/>
      <c r="HGS49" s="410"/>
      <c r="HGT49" s="410"/>
      <c r="HGU49" s="410"/>
      <c r="HGV49" s="410"/>
      <c r="HGW49" s="410"/>
      <c r="HGX49" s="410"/>
      <c r="HGY49" s="410"/>
      <c r="HGZ49" s="410"/>
      <c r="HHA49" s="410"/>
      <c r="HHB49" s="410"/>
      <c r="HHC49" s="410"/>
      <c r="HHD49" s="410"/>
      <c r="HHE49" s="410"/>
      <c r="HHF49" s="410"/>
      <c r="HHG49" s="410"/>
      <c r="HHH49" s="410"/>
      <c r="HHI49" s="410"/>
      <c r="HHJ49" s="410"/>
      <c r="HHK49" s="410"/>
      <c r="HHL49" s="410"/>
      <c r="HHM49" s="410"/>
      <c r="HHN49" s="410"/>
      <c r="HHO49" s="410"/>
      <c r="HHP49" s="410"/>
      <c r="HHQ49" s="410"/>
      <c r="HHR49" s="410"/>
      <c r="HHS49" s="410"/>
      <c r="HHT49" s="410"/>
      <c r="HHU49" s="410"/>
      <c r="HHV49" s="410"/>
      <c r="HHW49" s="410"/>
      <c r="HHX49" s="410"/>
      <c r="HHY49" s="410"/>
      <c r="HHZ49" s="410"/>
      <c r="HIA49" s="410"/>
      <c r="HIB49" s="410"/>
      <c r="HIC49" s="410"/>
      <c r="HID49" s="410"/>
      <c r="HIE49" s="410"/>
      <c r="HIF49" s="410"/>
      <c r="HIG49" s="410"/>
      <c r="HIH49" s="410"/>
      <c r="HII49" s="410"/>
      <c r="HIJ49" s="410"/>
      <c r="HIK49" s="410"/>
      <c r="HIL49" s="410"/>
      <c r="HIM49" s="410"/>
      <c r="HIN49" s="410"/>
      <c r="HIO49" s="410"/>
      <c r="HIP49" s="410"/>
      <c r="HIQ49" s="410"/>
      <c r="HIR49" s="410"/>
      <c r="HIS49" s="410"/>
      <c r="HIT49" s="410"/>
      <c r="HIU49" s="410"/>
      <c r="HIV49" s="410"/>
      <c r="HIW49" s="410"/>
      <c r="HIX49" s="410"/>
      <c r="HIY49" s="410"/>
      <c r="HIZ49" s="410"/>
      <c r="HJA49" s="410"/>
      <c r="HJB49" s="410"/>
      <c r="HJC49" s="410"/>
      <c r="HJD49" s="410"/>
      <c r="HJE49" s="410"/>
      <c r="HJF49" s="410"/>
      <c r="HJG49" s="410"/>
      <c r="HJH49" s="410"/>
      <c r="HJI49" s="410"/>
      <c r="HJJ49" s="410"/>
      <c r="HJK49" s="410"/>
      <c r="HJL49" s="410"/>
      <c r="HJM49" s="410"/>
      <c r="HJN49" s="410"/>
      <c r="HJO49" s="410"/>
      <c r="HJP49" s="410"/>
      <c r="HJQ49" s="410"/>
      <c r="HJR49" s="410"/>
      <c r="HJS49" s="410"/>
      <c r="HJT49" s="410"/>
      <c r="HJU49" s="410"/>
      <c r="HJV49" s="410"/>
      <c r="HJW49" s="410"/>
      <c r="HJX49" s="410"/>
      <c r="HJY49" s="410"/>
      <c r="HJZ49" s="410"/>
      <c r="HKA49" s="410"/>
      <c r="HKB49" s="410"/>
      <c r="HKC49" s="410"/>
      <c r="HKD49" s="410"/>
      <c r="HKE49" s="410"/>
      <c r="HKF49" s="410"/>
      <c r="HKG49" s="410"/>
      <c r="HKH49" s="410"/>
      <c r="HKI49" s="410"/>
      <c r="HKJ49" s="410"/>
      <c r="HKK49" s="410"/>
      <c r="HKL49" s="410"/>
      <c r="HKM49" s="410"/>
      <c r="HKN49" s="410"/>
      <c r="HKO49" s="410"/>
      <c r="HKP49" s="410"/>
      <c r="HKQ49" s="410"/>
      <c r="HKR49" s="410"/>
      <c r="HKS49" s="410"/>
      <c r="HKT49" s="410"/>
      <c r="HKU49" s="410"/>
      <c r="HKV49" s="410"/>
      <c r="HKW49" s="410"/>
      <c r="HKX49" s="410"/>
      <c r="HKY49" s="410"/>
      <c r="HKZ49" s="410"/>
      <c r="HLA49" s="410"/>
      <c r="HLB49" s="410"/>
      <c r="HLC49" s="410"/>
      <c r="HLD49" s="410"/>
      <c r="HLE49" s="410"/>
      <c r="HLF49" s="410"/>
      <c r="HLG49" s="410"/>
      <c r="HLH49" s="410"/>
      <c r="HLI49" s="410"/>
      <c r="HLJ49" s="410"/>
      <c r="HLK49" s="410"/>
      <c r="HLL49" s="410"/>
      <c r="HLM49" s="410"/>
      <c r="HLN49" s="410"/>
      <c r="HLO49" s="410"/>
      <c r="HLP49" s="410"/>
      <c r="HLQ49" s="410"/>
      <c r="HLR49" s="410"/>
      <c r="HLS49" s="410"/>
      <c r="HLT49" s="410"/>
      <c r="HLU49" s="410"/>
      <c r="HLV49" s="410"/>
      <c r="HLW49" s="410"/>
      <c r="HLX49" s="410"/>
      <c r="HLY49" s="410"/>
      <c r="HLZ49" s="410"/>
      <c r="HMA49" s="410"/>
      <c r="HMB49" s="410"/>
      <c r="HMC49" s="410"/>
      <c r="HMD49" s="410"/>
      <c r="HME49" s="410"/>
      <c r="HMF49" s="410"/>
      <c r="HMG49" s="410"/>
      <c r="HMH49" s="410"/>
      <c r="HMI49" s="410"/>
      <c r="HMJ49" s="410"/>
      <c r="HMK49" s="410"/>
      <c r="HML49" s="410"/>
      <c r="HMM49" s="410"/>
      <c r="HMN49" s="410"/>
      <c r="HMO49" s="410"/>
      <c r="HMP49" s="410"/>
      <c r="HMQ49" s="410"/>
      <c r="HMR49" s="410"/>
      <c r="HMS49" s="410"/>
      <c r="HMT49" s="410"/>
      <c r="HMU49" s="410"/>
      <c r="HMV49" s="410"/>
      <c r="HMW49" s="410"/>
      <c r="HMX49" s="410"/>
      <c r="HMY49" s="410"/>
      <c r="HMZ49" s="410"/>
      <c r="HNA49" s="410"/>
      <c r="HNB49" s="410"/>
      <c r="HNC49" s="410"/>
      <c r="HND49" s="410"/>
      <c r="HNE49" s="410"/>
      <c r="HNF49" s="410"/>
      <c r="HNG49" s="410"/>
      <c r="HNH49" s="410"/>
      <c r="HNI49" s="410"/>
      <c r="HNJ49" s="410"/>
      <c r="HNK49" s="410"/>
      <c r="HNL49" s="410"/>
      <c r="HNM49" s="410"/>
      <c r="HNN49" s="410"/>
      <c r="HNO49" s="410"/>
      <c r="HNP49" s="410"/>
      <c r="HNQ49" s="410"/>
      <c r="HNR49" s="410"/>
      <c r="HNS49" s="410"/>
      <c r="HNT49" s="410"/>
      <c r="HNU49" s="410"/>
      <c r="HNV49" s="410"/>
      <c r="HNW49" s="410"/>
      <c r="HNX49" s="410"/>
      <c r="HNY49" s="410"/>
      <c r="HNZ49" s="410"/>
      <c r="HOA49" s="410"/>
      <c r="HOB49" s="410"/>
      <c r="HOC49" s="410"/>
      <c r="HOD49" s="410"/>
      <c r="HOE49" s="410"/>
      <c r="HOF49" s="410"/>
      <c r="HOG49" s="410"/>
      <c r="HOH49" s="410"/>
      <c r="HOI49" s="410"/>
      <c r="HOJ49" s="410"/>
      <c r="HOK49" s="410"/>
      <c r="HOL49" s="410"/>
      <c r="HOM49" s="410"/>
      <c r="HON49" s="410"/>
      <c r="HOO49" s="410"/>
      <c r="HOP49" s="410"/>
      <c r="HOQ49" s="410"/>
      <c r="HOR49" s="410"/>
      <c r="HOS49" s="410"/>
      <c r="HOT49" s="410"/>
      <c r="HOU49" s="410"/>
      <c r="HOV49" s="410"/>
      <c r="HOW49" s="410"/>
      <c r="HOX49" s="410"/>
      <c r="HOY49" s="410"/>
      <c r="HOZ49" s="410"/>
      <c r="HPA49" s="410"/>
      <c r="HPB49" s="410"/>
      <c r="HPC49" s="410"/>
      <c r="HPD49" s="410"/>
      <c r="HPE49" s="410"/>
      <c r="HPF49" s="410"/>
      <c r="HPG49" s="410"/>
      <c r="HPH49" s="410"/>
      <c r="HPI49" s="410"/>
      <c r="HPJ49" s="410"/>
      <c r="HPK49" s="410"/>
      <c r="HPL49" s="410"/>
      <c r="HPM49" s="410"/>
      <c r="HPN49" s="410"/>
      <c r="HPO49" s="410"/>
      <c r="HPP49" s="410"/>
      <c r="HPQ49" s="410"/>
      <c r="HPR49" s="410"/>
      <c r="HPS49" s="410"/>
      <c r="HPT49" s="410"/>
      <c r="HPU49" s="410"/>
      <c r="HPV49" s="410"/>
      <c r="HPW49" s="410"/>
      <c r="HPX49" s="410"/>
      <c r="HPY49" s="410"/>
      <c r="HPZ49" s="410"/>
      <c r="HQA49" s="410"/>
      <c r="HQB49" s="410"/>
      <c r="HQC49" s="410"/>
      <c r="HQD49" s="410"/>
      <c r="HQE49" s="410"/>
      <c r="HQF49" s="410"/>
      <c r="HQG49" s="410"/>
      <c r="HQH49" s="410"/>
      <c r="HQI49" s="410"/>
      <c r="HQJ49" s="410"/>
      <c r="HQK49" s="410"/>
      <c r="HQL49" s="410"/>
      <c r="HQM49" s="410"/>
      <c r="HQN49" s="410"/>
      <c r="HQO49" s="410"/>
      <c r="HQP49" s="410"/>
      <c r="HQQ49" s="410"/>
      <c r="HQR49" s="410"/>
      <c r="HQS49" s="410"/>
      <c r="HQT49" s="410"/>
      <c r="HQU49" s="410"/>
      <c r="HQV49" s="410"/>
      <c r="HQW49" s="410"/>
      <c r="HQX49" s="410"/>
      <c r="HQY49" s="410"/>
      <c r="HQZ49" s="410"/>
      <c r="HRA49" s="410"/>
      <c r="HRB49" s="410"/>
      <c r="HRC49" s="410"/>
      <c r="HRD49" s="410"/>
      <c r="HRE49" s="410"/>
      <c r="HRF49" s="410"/>
      <c r="HRG49" s="410"/>
      <c r="HRH49" s="410"/>
      <c r="HRI49" s="410"/>
      <c r="HRJ49" s="410"/>
      <c r="HRK49" s="410"/>
      <c r="HRL49" s="410"/>
      <c r="HRM49" s="410"/>
      <c r="HRN49" s="410"/>
      <c r="HRO49" s="410"/>
      <c r="HRP49" s="410"/>
      <c r="HRQ49" s="410"/>
      <c r="HRR49" s="410"/>
      <c r="HRS49" s="410"/>
      <c r="HRT49" s="410"/>
      <c r="HRU49" s="410"/>
      <c r="HRV49" s="410"/>
      <c r="HRW49" s="410"/>
      <c r="HRX49" s="410"/>
      <c r="HRY49" s="410"/>
      <c r="HRZ49" s="410"/>
      <c r="HSA49" s="410"/>
      <c r="HSB49" s="410"/>
      <c r="HSC49" s="410"/>
      <c r="HSD49" s="410"/>
      <c r="HSE49" s="410"/>
      <c r="HSF49" s="410"/>
      <c r="HSG49" s="410"/>
      <c r="HSH49" s="410"/>
      <c r="HSI49" s="410"/>
      <c r="HSJ49" s="410"/>
      <c r="HSK49" s="410"/>
      <c r="HSL49" s="410"/>
      <c r="HSM49" s="410"/>
      <c r="HSN49" s="410"/>
      <c r="HSO49" s="410"/>
      <c r="HSP49" s="410"/>
      <c r="HSQ49" s="410"/>
      <c r="HSR49" s="410"/>
      <c r="HSS49" s="410"/>
      <c r="HST49" s="410"/>
      <c r="HSU49" s="410"/>
      <c r="HSV49" s="410"/>
      <c r="HSW49" s="410"/>
      <c r="HSX49" s="410"/>
      <c r="HSY49" s="410"/>
      <c r="HSZ49" s="410"/>
      <c r="HTA49" s="410"/>
      <c r="HTB49" s="410"/>
      <c r="HTC49" s="410"/>
      <c r="HTD49" s="410"/>
      <c r="HTE49" s="410"/>
      <c r="HTF49" s="410"/>
      <c r="HTG49" s="410"/>
      <c r="HTH49" s="410"/>
      <c r="HTI49" s="410"/>
      <c r="HTJ49" s="410"/>
      <c r="HTK49" s="410"/>
      <c r="HTL49" s="410"/>
      <c r="HTM49" s="410"/>
      <c r="HTN49" s="410"/>
      <c r="HTO49" s="410"/>
      <c r="HTP49" s="410"/>
      <c r="HTQ49" s="410"/>
      <c r="HTR49" s="410"/>
      <c r="HTS49" s="410"/>
      <c r="HTT49" s="410"/>
      <c r="HTU49" s="410"/>
      <c r="HTV49" s="410"/>
      <c r="HTW49" s="410"/>
      <c r="HTX49" s="410"/>
      <c r="HTY49" s="410"/>
      <c r="HTZ49" s="410"/>
      <c r="HUA49" s="410"/>
      <c r="HUB49" s="410"/>
      <c r="HUC49" s="410"/>
      <c r="HUD49" s="410"/>
      <c r="HUE49" s="410"/>
      <c r="HUF49" s="410"/>
      <c r="HUG49" s="410"/>
      <c r="HUH49" s="410"/>
      <c r="HUI49" s="410"/>
      <c r="HUJ49" s="410"/>
      <c r="HUK49" s="410"/>
      <c r="HUL49" s="410"/>
      <c r="HUM49" s="410"/>
      <c r="HUN49" s="410"/>
      <c r="HUO49" s="410"/>
      <c r="HUP49" s="410"/>
      <c r="HUQ49" s="410"/>
      <c r="HUR49" s="410"/>
      <c r="HUS49" s="410"/>
      <c r="HUT49" s="410"/>
      <c r="HUU49" s="410"/>
      <c r="HUV49" s="410"/>
      <c r="HUW49" s="410"/>
      <c r="HUX49" s="410"/>
      <c r="HUY49" s="410"/>
      <c r="HUZ49" s="410"/>
      <c r="HVA49" s="410"/>
      <c r="HVB49" s="410"/>
      <c r="HVC49" s="410"/>
      <c r="HVD49" s="410"/>
      <c r="HVE49" s="410"/>
      <c r="HVF49" s="410"/>
      <c r="HVG49" s="410"/>
      <c r="HVH49" s="410"/>
      <c r="HVI49" s="410"/>
      <c r="HVJ49" s="410"/>
      <c r="HVK49" s="410"/>
      <c r="HVL49" s="410"/>
      <c r="HVM49" s="410"/>
      <c r="HVN49" s="410"/>
      <c r="HVO49" s="410"/>
      <c r="HVP49" s="410"/>
      <c r="HVQ49" s="410"/>
      <c r="HVR49" s="410"/>
      <c r="HVS49" s="410"/>
      <c r="HVT49" s="410"/>
      <c r="HVU49" s="410"/>
      <c r="HVV49" s="410"/>
      <c r="HVW49" s="410"/>
      <c r="HVX49" s="410"/>
      <c r="HVY49" s="410"/>
      <c r="HVZ49" s="410"/>
      <c r="HWA49" s="410"/>
      <c r="HWB49" s="410"/>
      <c r="HWC49" s="410"/>
      <c r="HWD49" s="410"/>
      <c r="HWE49" s="410"/>
      <c r="HWF49" s="410"/>
      <c r="HWG49" s="410"/>
      <c r="HWH49" s="410"/>
      <c r="HWI49" s="410"/>
      <c r="HWJ49" s="410"/>
      <c r="HWK49" s="410"/>
      <c r="HWL49" s="410"/>
      <c r="HWM49" s="410"/>
      <c r="HWN49" s="410"/>
      <c r="HWO49" s="410"/>
      <c r="HWP49" s="410"/>
      <c r="HWQ49" s="410"/>
      <c r="HWR49" s="410"/>
      <c r="HWS49" s="410"/>
      <c r="HWT49" s="410"/>
      <c r="HWU49" s="410"/>
      <c r="HWV49" s="410"/>
      <c r="HWW49" s="410"/>
      <c r="HWX49" s="410"/>
      <c r="HWY49" s="410"/>
      <c r="HWZ49" s="410"/>
      <c r="HXA49" s="410"/>
      <c r="HXB49" s="410"/>
      <c r="HXC49" s="410"/>
      <c r="HXD49" s="410"/>
      <c r="HXE49" s="410"/>
      <c r="HXF49" s="410"/>
      <c r="HXG49" s="410"/>
      <c r="HXH49" s="410"/>
      <c r="HXI49" s="410"/>
      <c r="HXJ49" s="410"/>
      <c r="HXK49" s="410"/>
      <c r="HXL49" s="410"/>
      <c r="HXM49" s="410"/>
      <c r="HXN49" s="410"/>
      <c r="HXO49" s="410"/>
      <c r="HXP49" s="410"/>
      <c r="HXQ49" s="410"/>
      <c r="HXR49" s="410"/>
      <c r="HXS49" s="410"/>
      <c r="HXT49" s="410"/>
      <c r="HXU49" s="410"/>
      <c r="HXV49" s="410"/>
      <c r="HXW49" s="410"/>
      <c r="HXX49" s="410"/>
      <c r="HXY49" s="410"/>
      <c r="HXZ49" s="410"/>
      <c r="HYA49" s="410"/>
      <c r="HYB49" s="410"/>
      <c r="HYC49" s="410"/>
      <c r="HYD49" s="410"/>
      <c r="HYE49" s="410"/>
      <c r="HYF49" s="410"/>
      <c r="HYG49" s="410"/>
      <c r="HYH49" s="410"/>
      <c r="HYI49" s="410"/>
      <c r="HYJ49" s="410"/>
      <c r="HYK49" s="410"/>
      <c r="HYL49" s="410"/>
      <c r="HYM49" s="410"/>
      <c r="HYN49" s="410"/>
      <c r="HYO49" s="410"/>
      <c r="HYP49" s="410"/>
      <c r="HYQ49" s="410"/>
      <c r="HYR49" s="410"/>
      <c r="HYS49" s="410"/>
      <c r="HYT49" s="410"/>
      <c r="HYU49" s="410"/>
      <c r="HYV49" s="410"/>
      <c r="HYW49" s="410"/>
      <c r="HYX49" s="410"/>
      <c r="HYY49" s="410"/>
      <c r="HYZ49" s="410"/>
      <c r="HZA49" s="410"/>
      <c r="HZB49" s="410"/>
      <c r="HZC49" s="410"/>
      <c r="HZD49" s="410"/>
      <c r="HZE49" s="410"/>
      <c r="HZF49" s="410"/>
      <c r="HZG49" s="410"/>
      <c r="HZH49" s="410"/>
      <c r="HZI49" s="410"/>
      <c r="HZJ49" s="410"/>
      <c r="HZK49" s="410"/>
      <c r="HZL49" s="410"/>
      <c r="HZM49" s="410"/>
      <c r="HZN49" s="410"/>
      <c r="HZO49" s="410"/>
      <c r="HZP49" s="410"/>
      <c r="HZQ49" s="410"/>
      <c r="HZR49" s="410"/>
      <c r="HZS49" s="410"/>
      <c r="HZT49" s="410"/>
      <c r="HZU49" s="410"/>
      <c r="HZV49" s="410"/>
      <c r="HZW49" s="410"/>
      <c r="HZX49" s="410"/>
      <c r="HZY49" s="410"/>
      <c r="HZZ49" s="410"/>
      <c r="IAA49" s="410"/>
      <c r="IAB49" s="410"/>
      <c r="IAC49" s="410"/>
      <c r="IAD49" s="410"/>
      <c r="IAE49" s="410"/>
      <c r="IAF49" s="410"/>
      <c r="IAG49" s="410"/>
      <c r="IAH49" s="410"/>
      <c r="IAI49" s="410"/>
      <c r="IAJ49" s="410"/>
      <c r="IAK49" s="410"/>
      <c r="IAL49" s="410"/>
      <c r="IAM49" s="410"/>
      <c r="IAN49" s="410"/>
      <c r="IAO49" s="410"/>
      <c r="IAP49" s="410"/>
      <c r="IAQ49" s="410"/>
      <c r="IAR49" s="410"/>
      <c r="IAS49" s="410"/>
      <c r="IAT49" s="410"/>
      <c r="IAU49" s="410"/>
      <c r="IAV49" s="410"/>
      <c r="IAW49" s="410"/>
      <c r="IAX49" s="410"/>
      <c r="IAY49" s="410"/>
      <c r="IAZ49" s="410"/>
      <c r="IBA49" s="410"/>
      <c r="IBB49" s="410"/>
      <c r="IBC49" s="410"/>
      <c r="IBD49" s="410"/>
      <c r="IBE49" s="410"/>
      <c r="IBF49" s="410"/>
      <c r="IBG49" s="410"/>
      <c r="IBH49" s="410"/>
      <c r="IBI49" s="410"/>
      <c r="IBJ49" s="410"/>
      <c r="IBK49" s="410"/>
      <c r="IBL49" s="410"/>
      <c r="IBM49" s="410"/>
      <c r="IBN49" s="410"/>
      <c r="IBO49" s="410"/>
      <c r="IBP49" s="410"/>
      <c r="IBQ49" s="410"/>
      <c r="IBR49" s="410"/>
      <c r="IBS49" s="410"/>
      <c r="IBT49" s="410"/>
      <c r="IBU49" s="410"/>
      <c r="IBV49" s="410"/>
      <c r="IBW49" s="410"/>
      <c r="IBX49" s="410"/>
      <c r="IBY49" s="410"/>
      <c r="IBZ49" s="410"/>
      <c r="ICA49" s="410"/>
      <c r="ICB49" s="410"/>
      <c r="ICC49" s="410"/>
      <c r="ICD49" s="410"/>
      <c r="ICE49" s="410"/>
      <c r="ICF49" s="410"/>
      <c r="ICG49" s="410"/>
      <c r="ICH49" s="410"/>
      <c r="ICI49" s="410"/>
      <c r="ICJ49" s="410"/>
      <c r="ICK49" s="410"/>
      <c r="ICL49" s="410"/>
      <c r="ICM49" s="410"/>
      <c r="ICN49" s="410"/>
      <c r="ICO49" s="410"/>
      <c r="ICP49" s="410"/>
      <c r="ICQ49" s="410"/>
      <c r="ICR49" s="410"/>
      <c r="ICS49" s="410"/>
      <c r="ICT49" s="410"/>
      <c r="ICU49" s="410"/>
      <c r="ICV49" s="410"/>
      <c r="ICW49" s="410"/>
      <c r="ICX49" s="410"/>
      <c r="ICY49" s="410"/>
      <c r="ICZ49" s="410"/>
      <c r="IDA49" s="410"/>
      <c r="IDB49" s="410"/>
      <c r="IDC49" s="410"/>
      <c r="IDD49" s="410"/>
      <c r="IDE49" s="410"/>
      <c r="IDF49" s="410"/>
      <c r="IDG49" s="410"/>
      <c r="IDH49" s="410"/>
      <c r="IDI49" s="410"/>
      <c r="IDJ49" s="410"/>
      <c r="IDK49" s="410"/>
      <c r="IDL49" s="410"/>
      <c r="IDM49" s="410"/>
      <c r="IDN49" s="410"/>
      <c r="IDO49" s="410"/>
      <c r="IDP49" s="410"/>
      <c r="IDQ49" s="410"/>
      <c r="IDR49" s="410"/>
      <c r="IDS49" s="410"/>
      <c r="IDT49" s="410"/>
      <c r="IDU49" s="410"/>
      <c r="IDV49" s="410"/>
      <c r="IDW49" s="410"/>
      <c r="IDX49" s="410"/>
      <c r="IDY49" s="410"/>
      <c r="IDZ49" s="410"/>
      <c r="IEA49" s="410"/>
      <c r="IEB49" s="410"/>
      <c r="IEC49" s="410"/>
      <c r="IED49" s="410"/>
      <c r="IEE49" s="410"/>
      <c r="IEF49" s="410"/>
      <c r="IEG49" s="410"/>
      <c r="IEH49" s="410"/>
      <c r="IEI49" s="410"/>
      <c r="IEJ49" s="410"/>
      <c r="IEK49" s="410"/>
      <c r="IEL49" s="410"/>
      <c r="IEM49" s="410"/>
      <c r="IEN49" s="410"/>
      <c r="IEO49" s="410"/>
      <c r="IEP49" s="410"/>
      <c r="IEQ49" s="410"/>
      <c r="IER49" s="410"/>
      <c r="IES49" s="410"/>
      <c r="IET49" s="410"/>
      <c r="IEU49" s="410"/>
      <c r="IEV49" s="410"/>
      <c r="IEW49" s="410"/>
      <c r="IEX49" s="410"/>
      <c r="IEY49" s="410"/>
      <c r="IEZ49" s="410"/>
      <c r="IFA49" s="410"/>
      <c r="IFB49" s="410"/>
      <c r="IFC49" s="410"/>
      <c r="IFD49" s="410"/>
      <c r="IFE49" s="410"/>
      <c r="IFF49" s="410"/>
      <c r="IFG49" s="410"/>
      <c r="IFH49" s="410"/>
      <c r="IFI49" s="410"/>
      <c r="IFJ49" s="410"/>
      <c r="IFK49" s="410"/>
      <c r="IFL49" s="410"/>
      <c r="IFM49" s="410"/>
      <c r="IFN49" s="410"/>
      <c r="IFO49" s="410"/>
      <c r="IFP49" s="410"/>
      <c r="IFQ49" s="410"/>
      <c r="IFR49" s="410"/>
      <c r="IFS49" s="410"/>
      <c r="IFT49" s="410"/>
      <c r="IFU49" s="410"/>
      <c r="IFV49" s="410"/>
      <c r="IFW49" s="410"/>
      <c r="IFX49" s="410"/>
      <c r="IFY49" s="410"/>
      <c r="IFZ49" s="410"/>
      <c r="IGA49" s="410"/>
      <c r="IGB49" s="410"/>
      <c r="IGC49" s="410"/>
      <c r="IGD49" s="410"/>
      <c r="IGE49" s="410"/>
      <c r="IGF49" s="410"/>
      <c r="IGG49" s="410"/>
      <c r="IGH49" s="410"/>
      <c r="IGI49" s="410"/>
      <c r="IGJ49" s="410"/>
      <c r="IGK49" s="410"/>
      <c r="IGL49" s="410"/>
      <c r="IGM49" s="410"/>
      <c r="IGN49" s="410"/>
      <c r="IGO49" s="410"/>
      <c r="IGP49" s="410"/>
      <c r="IGQ49" s="410"/>
      <c r="IGR49" s="410"/>
      <c r="IGS49" s="410"/>
      <c r="IGT49" s="410"/>
      <c r="IGU49" s="410"/>
      <c r="IGV49" s="410"/>
      <c r="IGW49" s="410"/>
      <c r="IGX49" s="410"/>
      <c r="IGY49" s="410"/>
      <c r="IGZ49" s="410"/>
      <c r="IHA49" s="410"/>
      <c r="IHB49" s="410"/>
      <c r="IHC49" s="410"/>
      <c r="IHD49" s="410"/>
      <c r="IHE49" s="410"/>
      <c r="IHF49" s="410"/>
      <c r="IHG49" s="410"/>
      <c r="IHH49" s="410"/>
      <c r="IHI49" s="410"/>
      <c r="IHJ49" s="410"/>
      <c r="IHK49" s="410"/>
      <c r="IHL49" s="410"/>
      <c r="IHM49" s="410"/>
      <c r="IHN49" s="410"/>
      <c r="IHO49" s="410"/>
      <c r="IHP49" s="410"/>
      <c r="IHQ49" s="410"/>
      <c r="IHR49" s="410"/>
      <c r="IHS49" s="410"/>
      <c r="IHT49" s="410"/>
      <c r="IHU49" s="410"/>
      <c r="IHV49" s="410"/>
      <c r="IHW49" s="410"/>
      <c r="IHX49" s="410"/>
      <c r="IHY49" s="410"/>
      <c r="IHZ49" s="410"/>
      <c r="IIA49" s="410"/>
      <c r="IIB49" s="410"/>
      <c r="IIC49" s="410"/>
      <c r="IID49" s="410"/>
      <c r="IIE49" s="410"/>
      <c r="IIF49" s="410"/>
      <c r="IIG49" s="410"/>
      <c r="IIH49" s="410"/>
      <c r="III49" s="410"/>
      <c r="IIJ49" s="410"/>
      <c r="IIK49" s="410"/>
      <c r="IIL49" s="410"/>
      <c r="IIM49" s="410"/>
      <c r="IIN49" s="410"/>
      <c r="IIO49" s="410"/>
      <c r="IIP49" s="410"/>
      <c r="IIQ49" s="410"/>
      <c r="IIR49" s="410"/>
      <c r="IIS49" s="410"/>
      <c r="IIT49" s="410"/>
      <c r="IIU49" s="410"/>
      <c r="IIV49" s="410"/>
      <c r="IIW49" s="410"/>
      <c r="IIX49" s="410"/>
      <c r="IIY49" s="410"/>
      <c r="IIZ49" s="410"/>
      <c r="IJA49" s="410"/>
      <c r="IJB49" s="410"/>
      <c r="IJC49" s="410"/>
      <c r="IJD49" s="410"/>
      <c r="IJE49" s="410"/>
      <c r="IJF49" s="410"/>
      <c r="IJG49" s="410"/>
      <c r="IJH49" s="410"/>
      <c r="IJI49" s="410"/>
      <c r="IJJ49" s="410"/>
      <c r="IJK49" s="410"/>
      <c r="IJL49" s="410"/>
      <c r="IJM49" s="410"/>
      <c r="IJN49" s="410"/>
      <c r="IJO49" s="410"/>
      <c r="IJP49" s="410"/>
      <c r="IJQ49" s="410"/>
      <c r="IJR49" s="410"/>
      <c r="IJS49" s="410"/>
      <c r="IJT49" s="410"/>
      <c r="IJU49" s="410"/>
      <c r="IJV49" s="410"/>
      <c r="IJW49" s="410"/>
      <c r="IJX49" s="410"/>
      <c r="IJY49" s="410"/>
      <c r="IJZ49" s="410"/>
      <c r="IKA49" s="410"/>
      <c r="IKB49" s="410"/>
      <c r="IKC49" s="410"/>
      <c r="IKD49" s="410"/>
      <c r="IKE49" s="410"/>
      <c r="IKF49" s="410"/>
      <c r="IKG49" s="410"/>
      <c r="IKH49" s="410"/>
      <c r="IKI49" s="410"/>
      <c r="IKJ49" s="410"/>
      <c r="IKK49" s="410"/>
      <c r="IKL49" s="410"/>
      <c r="IKM49" s="410"/>
      <c r="IKN49" s="410"/>
      <c r="IKO49" s="410"/>
      <c r="IKP49" s="410"/>
      <c r="IKQ49" s="410"/>
      <c r="IKR49" s="410"/>
      <c r="IKS49" s="410"/>
      <c r="IKT49" s="410"/>
      <c r="IKU49" s="410"/>
      <c r="IKV49" s="410"/>
      <c r="IKW49" s="410"/>
      <c r="IKX49" s="410"/>
      <c r="IKY49" s="410"/>
      <c r="IKZ49" s="410"/>
      <c r="ILA49" s="410"/>
      <c r="ILB49" s="410"/>
      <c r="ILC49" s="410"/>
      <c r="ILD49" s="410"/>
      <c r="ILE49" s="410"/>
      <c r="ILF49" s="410"/>
      <c r="ILG49" s="410"/>
      <c r="ILH49" s="410"/>
      <c r="ILI49" s="410"/>
      <c r="ILJ49" s="410"/>
      <c r="ILK49" s="410"/>
      <c r="ILL49" s="410"/>
      <c r="ILM49" s="410"/>
      <c r="ILN49" s="410"/>
      <c r="ILO49" s="410"/>
      <c r="ILP49" s="410"/>
      <c r="ILQ49" s="410"/>
      <c r="ILR49" s="410"/>
      <c r="ILS49" s="410"/>
      <c r="ILT49" s="410"/>
      <c r="ILU49" s="410"/>
      <c r="ILV49" s="410"/>
      <c r="ILW49" s="410"/>
      <c r="ILX49" s="410"/>
      <c r="ILY49" s="410"/>
      <c r="ILZ49" s="410"/>
      <c r="IMA49" s="410"/>
      <c r="IMB49" s="410"/>
      <c r="IMC49" s="410"/>
      <c r="IMD49" s="410"/>
      <c r="IME49" s="410"/>
      <c r="IMF49" s="410"/>
      <c r="IMG49" s="410"/>
      <c r="IMH49" s="410"/>
      <c r="IMI49" s="410"/>
      <c r="IMJ49" s="410"/>
      <c r="IMK49" s="410"/>
      <c r="IML49" s="410"/>
      <c r="IMM49" s="410"/>
      <c r="IMN49" s="410"/>
      <c r="IMO49" s="410"/>
      <c r="IMP49" s="410"/>
      <c r="IMQ49" s="410"/>
      <c r="IMR49" s="410"/>
      <c r="IMS49" s="410"/>
      <c r="IMT49" s="410"/>
      <c r="IMU49" s="410"/>
      <c r="IMV49" s="410"/>
      <c r="IMW49" s="410"/>
      <c r="IMX49" s="410"/>
      <c r="IMY49" s="410"/>
      <c r="IMZ49" s="410"/>
      <c r="INA49" s="410"/>
      <c r="INB49" s="410"/>
      <c r="INC49" s="410"/>
      <c r="IND49" s="410"/>
      <c r="INE49" s="410"/>
      <c r="INF49" s="410"/>
      <c r="ING49" s="410"/>
      <c r="INH49" s="410"/>
      <c r="INI49" s="410"/>
      <c r="INJ49" s="410"/>
      <c r="INK49" s="410"/>
      <c r="INL49" s="410"/>
      <c r="INM49" s="410"/>
      <c r="INN49" s="410"/>
      <c r="INO49" s="410"/>
      <c r="INP49" s="410"/>
      <c r="INQ49" s="410"/>
      <c r="INR49" s="410"/>
      <c r="INS49" s="410"/>
      <c r="INT49" s="410"/>
      <c r="INU49" s="410"/>
      <c r="INV49" s="410"/>
      <c r="INW49" s="410"/>
      <c r="INX49" s="410"/>
      <c r="INY49" s="410"/>
      <c r="INZ49" s="410"/>
      <c r="IOA49" s="410"/>
      <c r="IOB49" s="410"/>
      <c r="IOC49" s="410"/>
      <c r="IOD49" s="410"/>
      <c r="IOE49" s="410"/>
      <c r="IOF49" s="410"/>
      <c r="IOG49" s="410"/>
      <c r="IOH49" s="410"/>
      <c r="IOI49" s="410"/>
      <c r="IOJ49" s="410"/>
      <c r="IOK49" s="410"/>
      <c r="IOL49" s="410"/>
      <c r="IOM49" s="410"/>
      <c r="ION49" s="410"/>
      <c r="IOO49" s="410"/>
      <c r="IOP49" s="410"/>
      <c r="IOQ49" s="410"/>
      <c r="IOR49" s="410"/>
      <c r="IOS49" s="410"/>
      <c r="IOT49" s="410"/>
      <c r="IOU49" s="410"/>
      <c r="IOV49" s="410"/>
      <c r="IOW49" s="410"/>
      <c r="IOX49" s="410"/>
      <c r="IOY49" s="410"/>
      <c r="IOZ49" s="410"/>
      <c r="IPA49" s="410"/>
      <c r="IPB49" s="410"/>
      <c r="IPC49" s="410"/>
      <c r="IPD49" s="410"/>
      <c r="IPE49" s="410"/>
      <c r="IPF49" s="410"/>
      <c r="IPG49" s="410"/>
      <c r="IPH49" s="410"/>
      <c r="IPI49" s="410"/>
      <c r="IPJ49" s="410"/>
      <c r="IPK49" s="410"/>
      <c r="IPL49" s="410"/>
      <c r="IPM49" s="410"/>
      <c r="IPN49" s="410"/>
      <c r="IPO49" s="410"/>
      <c r="IPP49" s="410"/>
      <c r="IPQ49" s="410"/>
      <c r="IPR49" s="410"/>
      <c r="IPS49" s="410"/>
      <c r="IPT49" s="410"/>
      <c r="IPU49" s="410"/>
      <c r="IPV49" s="410"/>
      <c r="IPW49" s="410"/>
      <c r="IPX49" s="410"/>
      <c r="IPY49" s="410"/>
      <c r="IPZ49" s="410"/>
      <c r="IQA49" s="410"/>
      <c r="IQB49" s="410"/>
      <c r="IQC49" s="410"/>
      <c r="IQD49" s="410"/>
      <c r="IQE49" s="410"/>
      <c r="IQF49" s="410"/>
      <c r="IQG49" s="410"/>
      <c r="IQH49" s="410"/>
      <c r="IQI49" s="410"/>
      <c r="IQJ49" s="410"/>
      <c r="IQK49" s="410"/>
      <c r="IQL49" s="410"/>
      <c r="IQM49" s="410"/>
      <c r="IQN49" s="410"/>
      <c r="IQO49" s="410"/>
      <c r="IQP49" s="410"/>
      <c r="IQQ49" s="410"/>
      <c r="IQR49" s="410"/>
      <c r="IQS49" s="410"/>
      <c r="IQT49" s="410"/>
      <c r="IQU49" s="410"/>
      <c r="IQV49" s="410"/>
      <c r="IQW49" s="410"/>
      <c r="IQX49" s="410"/>
      <c r="IQY49" s="410"/>
      <c r="IQZ49" s="410"/>
      <c r="IRA49" s="410"/>
      <c r="IRB49" s="410"/>
      <c r="IRC49" s="410"/>
      <c r="IRD49" s="410"/>
      <c r="IRE49" s="410"/>
      <c r="IRF49" s="410"/>
      <c r="IRG49" s="410"/>
      <c r="IRH49" s="410"/>
      <c r="IRI49" s="410"/>
      <c r="IRJ49" s="410"/>
      <c r="IRK49" s="410"/>
      <c r="IRL49" s="410"/>
      <c r="IRM49" s="410"/>
      <c r="IRN49" s="410"/>
      <c r="IRO49" s="410"/>
      <c r="IRP49" s="410"/>
      <c r="IRQ49" s="410"/>
      <c r="IRR49" s="410"/>
      <c r="IRS49" s="410"/>
      <c r="IRT49" s="410"/>
      <c r="IRU49" s="410"/>
      <c r="IRV49" s="410"/>
      <c r="IRW49" s="410"/>
      <c r="IRX49" s="410"/>
      <c r="IRY49" s="410"/>
      <c r="IRZ49" s="410"/>
      <c r="ISA49" s="410"/>
      <c r="ISB49" s="410"/>
      <c r="ISC49" s="410"/>
      <c r="ISD49" s="410"/>
      <c r="ISE49" s="410"/>
      <c r="ISF49" s="410"/>
      <c r="ISG49" s="410"/>
      <c r="ISH49" s="410"/>
      <c r="ISI49" s="410"/>
      <c r="ISJ49" s="410"/>
      <c r="ISK49" s="410"/>
      <c r="ISL49" s="410"/>
      <c r="ISM49" s="410"/>
      <c r="ISN49" s="410"/>
      <c r="ISO49" s="410"/>
      <c r="ISP49" s="410"/>
      <c r="ISQ49" s="410"/>
      <c r="ISR49" s="410"/>
      <c r="ISS49" s="410"/>
      <c r="IST49" s="410"/>
      <c r="ISU49" s="410"/>
      <c r="ISV49" s="410"/>
      <c r="ISW49" s="410"/>
      <c r="ISX49" s="410"/>
      <c r="ISY49" s="410"/>
      <c r="ISZ49" s="410"/>
      <c r="ITA49" s="410"/>
      <c r="ITB49" s="410"/>
      <c r="ITC49" s="410"/>
      <c r="ITD49" s="410"/>
      <c r="ITE49" s="410"/>
      <c r="ITF49" s="410"/>
      <c r="ITG49" s="410"/>
      <c r="ITH49" s="410"/>
      <c r="ITI49" s="410"/>
      <c r="ITJ49" s="410"/>
      <c r="ITK49" s="410"/>
      <c r="ITL49" s="410"/>
      <c r="ITM49" s="410"/>
      <c r="ITN49" s="410"/>
      <c r="ITO49" s="410"/>
      <c r="ITP49" s="410"/>
      <c r="ITQ49" s="410"/>
      <c r="ITR49" s="410"/>
      <c r="ITS49" s="410"/>
      <c r="ITT49" s="410"/>
      <c r="ITU49" s="410"/>
      <c r="ITV49" s="410"/>
      <c r="ITW49" s="410"/>
      <c r="ITX49" s="410"/>
      <c r="ITY49" s="410"/>
      <c r="ITZ49" s="410"/>
      <c r="IUA49" s="410"/>
      <c r="IUB49" s="410"/>
      <c r="IUC49" s="410"/>
      <c r="IUD49" s="410"/>
      <c r="IUE49" s="410"/>
      <c r="IUF49" s="410"/>
      <c r="IUG49" s="410"/>
      <c r="IUH49" s="410"/>
      <c r="IUI49" s="410"/>
      <c r="IUJ49" s="410"/>
      <c r="IUK49" s="410"/>
      <c r="IUL49" s="410"/>
      <c r="IUM49" s="410"/>
      <c r="IUN49" s="410"/>
      <c r="IUO49" s="410"/>
      <c r="IUP49" s="410"/>
      <c r="IUQ49" s="410"/>
      <c r="IUR49" s="410"/>
      <c r="IUS49" s="410"/>
      <c r="IUT49" s="410"/>
      <c r="IUU49" s="410"/>
      <c r="IUV49" s="410"/>
      <c r="IUW49" s="410"/>
      <c r="IUX49" s="410"/>
      <c r="IUY49" s="410"/>
      <c r="IUZ49" s="410"/>
      <c r="IVA49" s="410"/>
      <c r="IVB49" s="410"/>
      <c r="IVC49" s="410"/>
      <c r="IVD49" s="410"/>
      <c r="IVE49" s="410"/>
      <c r="IVF49" s="410"/>
      <c r="IVG49" s="410"/>
      <c r="IVH49" s="410"/>
      <c r="IVI49" s="410"/>
      <c r="IVJ49" s="410"/>
      <c r="IVK49" s="410"/>
      <c r="IVL49" s="410"/>
      <c r="IVM49" s="410"/>
      <c r="IVN49" s="410"/>
      <c r="IVO49" s="410"/>
      <c r="IVP49" s="410"/>
      <c r="IVQ49" s="410"/>
      <c r="IVR49" s="410"/>
      <c r="IVS49" s="410"/>
      <c r="IVT49" s="410"/>
      <c r="IVU49" s="410"/>
      <c r="IVV49" s="410"/>
      <c r="IVW49" s="410"/>
      <c r="IVX49" s="410"/>
      <c r="IVY49" s="410"/>
      <c r="IVZ49" s="410"/>
      <c r="IWA49" s="410"/>
      <c r="IWB49" s="410"/>
      <c r="IWC49" s="410"/>
      <c r="IWD49" s="410"/>
      <c r="IWE49" s="410"/>
      <c r="IWF49" s="410"/>
      <c r="IWG49" s="410"/>
      <c r="IWH49" s="410"/>
      <c r="IWI49" s="410"/>
      <c r="IWJ49" s="410"/>
      <c r="IWK49" s="410"/>
      <c r="IWL49" s="410"/>
      <c r="IWM49" s="410"/>
      <c r="IWN49" s="410"/>
      <c r="IWO49" s="410"/>
      <c r="IWP49" s="410"/>
      <c r="IWQ49" s="410"/>
      <c r="IWR49" s="410"/>
      <c r="IWS49" s="410"/>
      <c r="IWT49" s="410"/>
      <c r="IWU49" s="410"/>
      <c r="IWV49" s="410"/>
      <c r="IWW49" s="410"/>
      <c r="IWX49" s="410"/>
      <c r="IWY49" s="410"/>
      <c r="IWZ49" s="410"/>
      <c r="IXA49" s="410"/>
      <c r="IXB49" s="410"/>
      <c r="IXC49" s="410"/>
      <c r="IXD49" s="410"/>
      <c r="IXE49" s="410"/>
      <c r="IXF49" s="410"/>
      <c r="IXG49" s="410"/>
      <c r="IXH49" s="410"/>
      <c r="IXI49" s="410"/>
      <c r="IXJ49" s="410"/>
      <c r="IXK49" s="410"/>
      <c r="IXL49" s="410"/>
      <c r="IXM49" s="410"/>
      <c r="IXN49" s="410"/>
      <c r="IXO49" s="410"/>
      <c r="IXP49" s="410"/>
      <c r="IXQ49" s="410"/>
      <c r="IXR49" s="410"/>
      <c r="IXS49" s="410"/>
      <c r="IXT49" s="410"/>
      <c r="IXU49" s="410"/>
      <c r="IXV49" s="410"/>
      <c r="IXW49" s="410"/>
      <c r="IXX49" s="410"/>
      <c r="IXY49" s="410"/>
      <c r="IXZ49" s="410"/>
      <c r="IYA49" s="410"/>
      <c r="IYB49" s="410"/>
      <c r="IYC49" s="410"/>
      <c r="IYD49" s="410"/>
      <c r="IYE49" s="410"/>
      <c r="IYF49" s="410"/>
      <c r="IYG49" s="410"/>
      <c r="IYH49" s="410"/>
      <c r="IYI49" s="410"/>
      <c r="IYJ49" s="410"/>
      <c r="IYK49" s="410"/>
      <c r="IYL49" s="410"/>
      <c r="IYM49" s="410"/>
      <c r="IYN49" s="410"/>
      <c r="IYO49" s="410"/>
      <c r="IYP49" s="410"/>
      <c r="IYQ49" s="410"/>
      <c r="IYR49" s="410"/>
      <c r="IYS49" s="410"/>
      <c r="IYT49" s="410"/>
      <c r="IYU49" s="410"/>
      <c r="IYV49" s="410"/>
      <c r="IYW49" s="410"/>
      <c r="IYX49" s="410"/>
      <c r="IYY49" s="410"/>
      <c r="IYZ49" s="410"/>
      <c r="IZA49" s="410"/>
      <c r="IZB49" s="410"/>
      <c r="IZC49" s="410"/>
      <c r="IZD49" s="410"/>
      <c r="IZE49" s="410"/>
      <c r="IZF49" s="410"/>
      <c r="IZG49" s="410"/>
      <c r="IZH49" s="410"/>
      <c r="IZI49" s="410"/>
      <c r="IZJ49" s="410"/>
      <c r="IZK49" s="410"/>
      <c r="IZL49" s="410"/>
      <c r="IZM49" s="410"/>
      <c r="IZN49" s="410"/>
      <c r="IZO49" s="410"/>
      <c r="IZP49" s="410"/>
      <c r="IZQ49" s="410"/>
      <c r="IZR49" s="410"/>
      <c r="IZS49" s="410"/>
      <c r="IZT49" s="410"/>
      <c r="IZU49" s="410"/>
      <c r="IZV49" s="410"/>
      <c r="IZW49" s="410"/>
      <c r="IZX49" s="410"/>
      <c r="IZY49" s="410"/>
      <c r="IZZ49" s="410"/>
      <c r="JAA49" s="410"/>
      <c r="JAB49" s="410"/>
      <c r="JAC49" s="410"/>
      <c r="JAD49" s="410"/>
      <c r="JAE49" s="410"/>
      <c r="JAF49" s="410"/>
      <c r="JAG49" s="410"/>
      <c r="JAH49" s="410"/>
      <c r="JAI49" s="410"/>
      <c r="JAJ49" s="410"/>
      <c r="JAK49" s="410"/>
      <c r="JAL49" s="410"/>
      <c r="JAM49" s="410"/>
      <c r="JAN49" s="410"/>
      <c r="JAO49" s="410"/>
      <c r="JAP49" s="410"/>
      <c r="JAQ49" s="410"/>
      <c r="JAR49" s="410"/>
      <c r="JAS49" s="410"/>
      <c r="JAT49" s="410"/>
      <c r="JAU49" s="410"/>
      <c r="JAV49" s="410"/>
      <c r="JAW49" s="410"/>
      <c r="JAX49" s="410"/>
      <c r="JAY49" s="410"/>
      <c r="JAZ49" s="410"/>
      <c r="JBA49" s="410"/>
      <c r="JBB49" s="410"/>
      <c r="JBC49" s="410"/>
      <c r="JBD49" s="410"/>
      <c r="JBE49" s="410"/>
      <c r="JBF49" s="410"/>
      <c r="JBG49" s="410"/>
      <c r="JBH49" s="410"/>
      <c r="JBI49" s="410"/>
      <c r="JBJ49" s="410"/>
      <c r="JBK49" s="410"/>
      <c r="JBL49" s="410"/>
      <c r="JBM49" s="410"/>
      <c r="JBN49" s="410"/>
      <c r="JBO49" s="410"/>
      <c r="JBP49" s="410"/>
      <c r="JBQ49" s="410"/>
      <c r="JBR49" s="410"/>
      <c r="JBS49" s="410"/>
      <c r="JBT49" s="410"/>
      <c r="JBU49" s="410"/>
      <c r="JBV49" s="410"/>
      <c r="JBW49" s="410"/>
      <c r="JBX49" s="410"/>
      <c r="JBY49" s="410"/>
      <c r="JBZ49" s="410"/>
      <c r="JCA49" s="410"/>
      <c r="JCB49" s="410"/>
      <c r="JCC49" s="410"/>
      <c r="JCD49" s="410"/>
      <c r="JCE49" s="410"/>
      <c r="JCF49" s="410"/>
      <c r="JCG49" s="410"/>
      <c r="JCH49" s="410"/>
      <c r="JCI49" s="410"/>
      <c r="JCJ49" s="410"/>
      <c r="JCK49" s="410"/>
      <c r="JCL49" s="410"/>
      <c r="JCM49" s="410"/>
      <c r="JCN49" s="410"/>
      <c r="JCO49" s="410"/>
      <c r="JCP49" s="410"/>
      <c r="JCQ49" s="410"/>
      <c r="JCR49" s="410"/>
      <c r="JCS49" s="410"/>
      <c r="JCT49" s="410"/>
      <c r="JCU49" s="410"/>
      <c r="JCV49" s="410"/>
      <c r="JCW49" s="410"/>
      <c r="JCX49" s="410"/>
      <c r="JCY49" s="410"/>
      <c r="JCZ49" s="410"/>
      <c r="JDA49" s="410"/>
      <c r="JDB49" s="410"/>
      <c r="JDC49" s="410"/>
      <c r="JDD49" s="410"/>
      <c r="JDE49" s="410"/>
      <c r="JDF49" s="410"/>
      <c r="JDG49" s="410"/>
      <c r="JDH49" s="410"/>
      <c r="JDI49" s="410"/>
      <c r="JDJ49" s="410"/>
      <c r="JDK49" s="410"/>
      <c r="JDL49" s="410"/>
      <c r="JDM49" s="410"/>
      <c r="JDN49" s="410"/>
      <c r="JDO49" s="410"/>
      <c r="JDP49" s="410"/>
      <c r="JDQ49" s="410"/>
      <c r="JDR49" s="410"/>
      <c r="JDS49" s="410"/>
      <c r="JDT49" s="410"/>
      <c r="JDU49" s="410"/>
      <c r="JDV49" s="410"/>
      <c r="JDW49" s="410"/>
      <c r="JDX49" s="410"/>
      <c r="JDY49" s="410"/>
      <c r="JDZ49" s="410"/>
      <c r="JEA49" s="410"/>
      <c r="JEB49" s="410"/>
      <c r="JEC49" s="410"/>
      <c r="JED49" s="410"/>
      <c r="JEE49" s="410"/>
      <c r="JEF49" s="410"/>
      <c r="JEG49" s="410"/>
      <c r="JEH49" s="410"/>
      <c r="JEI49" s="410"/>
      <c r="JEJ49" s="410"/>
      <c r="JEK49" s="410"/>
      <c r="JEL49" s="410"/>
      <c r="JEM49" s="410"/>
      <c r="JEN49" s="410"/>
      <c r="JEO49" s="410"/>
      <c r="JEP49" s="410"/>
      <c r="JEQ49" s="410"/>
      <c r="JER49" s="410"/>
      <c r="JES49" s="410"/>
      <c r="JET49" s="410"/>
      <c r="JEU49" s="410"/>
      <c r="JEV49" s="410"/>
      <c r="JEW49" s="410"/>
      <c r="JEX49" s="410"/>
      <c r="JEY49" s="410"/>
      <c r="JEZ49" s="410"/>
      <c r="JFA49" s="410"/>
      <c r="JFB49" s="410"/>
      <c r="JFC49" s="410"/>
      <c r="JFD49" s="410"/>
      <c r="JFE49" s="410"/>
      <c r="JFF49" s="410"/>
      <c r="JFG49" s="410"/>
      <c r="JFH49" s="410"/>
      <c r="JFI49" s="410"/>
      <c r="JFJ49" s="410"/>
      <c r="JFK49" s="410"/>
      <c r="JFL49" s="410"/>
      <c r="JFM49" s="410"/>
      <c r="JFN49" s="410"/>
      <c r="JFO49" s="410"/>
      <c r="JFP49" s="410"/>
      <c r="JFQ49" s="410"/>
      <c r="JFR49" s="410"/>
      <c r="JFS49" s="410"/>
      <c r="JFT49" s="410"/>
      <c r="JFU49" s="410"/>
      <c r="JFV49" s="410"/>
      <c r="JFW49" s="410"/>
      <c r="JFX49" s="410"/>
      <c r="JFY49" s="410"/>
      <c r="JFZ49" s="410"/>
      <c r="JGA49" s="410"/>
      <c r="JGB49" s="410"/>
      <c r="JGC49" s="410"/>
      <c r="JGD49" s="410"/>
      <c r="JGE49" s="410"/>
      <c r="JGF49" s="410"/>
      <c r="JGG49" s="410"/>
      <c r="JGH49" s="410"/>
      <c r="JGI49" s="410"/>
      <c r="JGJ49" s="410"/>
      <c r="JGK49" s="410"/>
      <c r="JGL49" s="410"/>
      <c r="JGM49" s="410"/>
      <c r="JGN49" s="410"/>
      <c r="JGO49" s="410"/>
      <c r="JGP49" s="410"/>
      <c r="JGQ49" s="410"/>
      <c r="JGR49" s="410"/>
      <c r="JGS49" s="410"/>
      <c r="JGT49" s="410"/>
      <c r="JGU49" s="410"/>
      <c r="JGV49" s="410"/>
      <c r="JGW49" s="410"/>
      <c r="JGX49" s="410"/>
      <c r="JGY49" s="410"/>
      <c r="JGZ49" s="410"/>
      <c r="JHA49" s="410"/>
      <c r="JHB49" s="410"/>
      <c r="JHC49" s="410"/>
      <c r="JHD49" s="410"/>
      <c r="JHE49" s="410"/>
      <c r="JHF49" s="410"/>
      <c r="JHG49" s="410"/>
      <c r="JHH49" s="410"/>
      <c r="JHI49" s="410"/>
      <c r="JHJ49" s="410"/>
      <c r="JHK49" s="410"/>
      <c r="JHL49" s="410"/>
      <c r="JHM49" s="410"/>
      <c r="JHN49" s="410"/>
      <c r="JHO49" s="410"/>
      <c r="JHP49" s="410"/>
      <c r="JHQ49" s="410"/>
      <c r="JHR49" s="410"/>
      <c r="JHS49" s="410"/>
      <c r="JHT49" s="410"/>
      <c r="JHU49" s="410"/>
      <c r="JHV49" s="410"/>
      <c r="JHW49" s="410"/>
      <c r="JHX49" s="410"/>
      <c r="JHY49" s="410"/>
      <c r="JHZ49" s="410"/>
      <c r="JIA49" s="410"/>
      <c r="JIB49" s="410"/>
      <c r="JIC49" s="410"/>
      <c r="JID49" s="410"/>
      <c r="JIE49" s="410"/>
      <c r="JIF49" s="410"/>
      <c r="JIG49" s="410"/>
      <c r="JIH49" s="410"/>
      <c r="JII49" s="410"/>
      <c r="JIJ49" s="410"/>
      <c r="JIK49" s="410"/>
      <c r="JIL49" s="410"/>
      <c r="JIM49" s="410"/>
      <c r="JIN49" s="410"/>
      <c r="JIO49" s="410"/>
      <c r="JIP49" s="410"/>
      <c r="JIQ49" s="410"/>
      <c r="JIR49" s="410"/>
      <c r="JIS49" s="410"/>
      <c r="JIT49" s="410"/>
      <c r="JIU49" s="410"/>
      <c r="JIV49" s="410"/>
      <c r="JIW49" s="410"/>
      <c r="JIX49" s="410"/>
      <c r="JIY49" s="410"/>
      <c r="JIZ49" s="410"/>
      <c r="JJA49" s="410"/>
      <c r="JJB49" s="410"/>
      <c r="JJC49" s="410"/>
      <c r="JJD49" s="410"/>
      <c r="JJE49" s="410"/>
      <c r="JJF49" s="410"/>
      <c r="JJG49" s="410"/>
      <c r="JJH49" s="410"/>
      <c r="JJI49" s="410"/>
      <c r="JJJ49" s="410"/>
      <c r="JJK49" s="410"/>
      <c r="JJL49" s="410"/>
      <c r="JJM49" s="410"/>
      <c r="JJN49" s="410"/>
      <c r="JJO49" s="410"/>
      <c r="JJP49" s="410"/>
      <c r="JJQ49" s="410"/>
      <c r="JJR49" s="410"/>
      <c r="JJS49" s="410"/>
      <c r="JJT49" s="410"/>
      <c r="JJU49" s="410"/>
      <c r="JJV49" s="410"/>
      <c r="JJW49" s="410"/>
      <c r="JJX49" s="410"/>
      <c r="JJY49" s="410"/>
      <c r="JJZ49" s="410"/>
      <c r="JKA49" s="410"/>
      <c r="JKB49" s="410"/>
      <c r="JKC49" s="410"/>
      <c r="JKD49" s="410"/>
      <c r="JKE49" s="410"/>
      <c r="JKF49" s="410"/>
      <c r="JKG49" s="410"/>
      <c r="JKH49" s="410"/>
      <c r="JKI49" s="410"/>
      <c r="JKJ49" s="410"/>
      <c r="JKK49" s="410"/>
      <c r="JKL49" s="410"/>
      <c r="JKM49" s="410"/>
      <c r="JKN49" s="410"/>
      <c r="JKO49" s="410"/>
      <c r="JKP49" s="410"/>
      <c r="JKQ49" s="410"/>
      <c r="JKR49" s="410"/>
      <c r="JKS49" s="410"/>
      <c r="JKT49" s="410"/>
      <c r="JKU49" s="410"/>
      <c r="JKV49" s="410"/>
      <c r="JKW49" s="410"/>
      <c r="JKX49" s="410"/>
      <c r="JKY49" s="410"/>
      <c r="JKZ49" s="410"/>
      <c r="JLA49" s="410"/>
      <c r="JLB49" s="410"/>
      <c r="JLC49" s="410"/>
      <c r="JLD49" s="410"/>
      <c r="JLE49" s="410"/>
      <c r="JLF49" s="410"/>
      <c r="JLG49" s="410"/>
      <c r="JLH49" s="410"/>
      <c r="JLI49" s="410"/>
      <c r="JLJ49" s="410"/>
      <c r="JLK49" s="410"/>
      <c r="JLL49" s="410"/>
      <c r="JLM49" s="410"/>
      <c r="JLN49" s="410"/>
      <c r="JLO49" s="410"/>
      <c r="JLP49" s="410"/>
      <c r="JLQ49" s="410"/>
      <c r="JLR49" s="410"/>
      <c r="JLS49" s="410"/>
      <c r="JLT49" s="410"/>
      <c r="JLU49" s="410"/>
      <c r="JLV49" s="410"/>
      <c r="JLW49" s="410"/>
      <c r="JLX49" s="410"/>
      <c r="JLY49" s="410"/>
      <c r="JLZ49" s="410"/>
      <c r="JMA49" s="410"/>
      <c r="JMB49" s="410"/>
      <c r="JMC49" s="410"/>
      <c r="JMD49" s="410"/>
      <c r="JME49" s="410"/>
      <c r="JMF49" s="410"/>
      <c r="JMG49" s="410"/>
      <c r="JMH49" s="410"/>
      <c r="JMI49" s="410"/>
      <c r="JMJ49" s="410"/>
      <c r="JMK49" s="410"/>
      <c r="JML49" s="410"/>
      <c r="JMM49" s="410"/>
      <c r="JMN49" s="410"/>
      <c r="JMO49" s="410"/>
      <c r="JMP49" s="410"/>
      <c r="JMQ49" s="410"/>
      <c r="JMR49" s="410"/>
      <c r="JMS49" s="410"/>
      <c r="JMT49" s="410"/>
      <c r="JMU49" s="410"/>
      <c r="JMV49" s="410"/>
      <c r="JMW49" s="410"/>
      <c r="JMX49" s="410"/>
      <c r="JMY49" s="410"/>
      <c r="JMZ49" s="410"/>
      <c r="JNA49" s="410"/>
      <c r="JNB49" s="410"/>
      <c r="JNC49" s="410"/>
      <c r="JND49" s="410"/>
      <c r="JNE49" s="410"/>
      <c r="JNF49" s="410"/>
      <c r="JNG49" s="410"/>
      <c r="JNH49" s="410"/>
      <c r="JNI49" s="410"/>
      <c r="JNJ49" s="410"/>
      <c r="JNK49" s="410"/>
      <c r="JNL49" s="410"/>
      <c r="JNM49" s="410"/>
      <c r="JNN49" s="410"/>
      <c r="JNO49" s="410"/>
      <c r="JNP49" s="410"/>
      <c r="JNQ49" s="410"/>
      <c r="JNR49" s="410"/>
      <c r="JNS49" s="410"/>
      <c r="JNT49" s="410"/>
      <c r="JNU49" s="410"/>
      <c r="JNV49" s="410"/>
      <c r="JNW49" s="410"/>
      <c r="JNX49" s="410"/>
      <c r="JNY49" s="410"/>
      <c r="JNZ49" s="410"/>
      <c r="JOA49" s="410"/>
      <c r="JOB49" s="410"/>
      <c r="JOC49" s="410"/>
      <c r="JOD49" s="410"/>
      <c r="JOE49" s="410"/>
      <c r="JOF49" s="410"/>
      <c r="JOG49" s="410"/>
      <c r="JOH49" s="410"/>
      <c r="JOI49" s="410"/>
      <c r="JOJ49" s="410"/>
      <c r="JOK49" s="410"/>
      <c r="JOL49" s="410"/>
      <c r="JOM49" s="410"/>
      <c r="JON49" s="410"/>
      <c r="JOO49" s="410"/>
      <c r="JOP49" s="410"/>
      <c r="JOQ49" s="410"/>
      <c r="JOR49" s="410"/>
      <c r="JOS49" s="410"/>
      <c r="JOT49" s="410"/>
      <c r="JOU49" s="410"/>
      <c r="JOV49" s="410"/>
      <c r="JOW49" s="410"/>
      <c r="JOX49" s="410"/>
      <c r="JOY49" s="410"/>
      <c r="JOZ49" s="410"/>
      <c r="JPA49" s="410"/>
      <c r="JPB49" s="410"/>
      <c r="JPC49" s="410"/>
      <c r="JPD49" s="410"/>
      <c r="JPE49" s="410"/>
      <c r="JPF49" s="410"/>
      <c r="JPG49" s="410"/>
      <c r="JPH49" s="410"/>
      <c r="JPI49" s="410"/>
      <c r="JPJ49" s="410"/>
      <c r="JPK49" s="410"/>
      <c r="JPL49" s="410"/>
      <c r="JPM49" s="410"/>
      <c r="JPN49" s="410"/>
      <c r="JPO49" s="410"/>
      <c r="JPP49" s="410"/>
      <c r="JPQ49" s="410"/>
      <c r="JPR49" s="410"/>
      <c r="JPS49" s="410"/>
      <c r="JPT49" s="410"/>
      <c r="JPU49" s="410"/>
      <c r="JPV49" s="410"/>
      <c r="JPW49" s="410"/>
      <c r="JPX49" s="410"/>
      <c r="JPY49" s="410"/>
      <c r="JPZ49" s="410"/>
      <c r="JQA49" s="410"/>
      <c r="JQB49" s="410"/>
      <c r="JQC49" s="410"/>
      <c r="JQD49" s="410"/>
      <c r="JQE49" s="410"/>
      <c r="JQF49" s="410"/>
      <c r="JQG49" s="410"/>
      <c r="JQH49" s="410"/>
      <c r="JQI49" s="410"/>
      <c r="JQJ49" s="410"/>
      <c r="JQK49" s="410"/>
      <c r="JQL49" s="410"/>
      <c r="JQM49" s="410"/>
      <c r="JQN49" s="410"/>
      <c r="JQO49" s="410"/>
      <c r="JQP49" s="410"/>
      <c r="JQQ49" s="410"/>
      <c r="JQR49" s="410"/>
      <c r="JQS49" s="410"/>
      <c r="JQT49" s="410"/>
      <c r="JQU49" s="410"/>
      <c r="JQV49" s="410"/>
      <c r="JQW49" s="410"/>
      <c r="JQX49" s="410"/>
      <c r="JQY49" s="410"/>
      <c r="JQZ49" s="410"/>
      <c r="JRA49" s="410"/>
      <c r="JRB49" s="410"/>
      <c r="JRC49" s="410"/>
      <c r="JRD49" s="410"/>
      <c r="JRE49" s="410"/>
      <c r="JRF49" s="410"/>
      <c r="JRG49" s="410"/>
      <c r="JRH49" s="410"/>
      <c r="JRI49" s="410"/>
      <c r="JRJ49" s="410"/>
      <c r="JRK49" s="410"/>
      <c r="JRL49" s="410"/>
      <c r="JRM49" s="410"/>
      <c r="JRN49" s="410"/>
      <c r="JRO49" s="410"/>
      <c r="JRP49" s="410"/>
      <c r="JRQ49" s="410"/>
      <c r="JRR49" s="410"/>
      <c r="JRS49" s="410"/>
      <c r="JRT49" s="410"/>
      <c r="JRU49" s="410"/>
      <c r="JRV49" s="410"/>
      <c r="JRW49" s="410"/>
      <c r="JRX49" s="410"/>
      <c r="JRY49" s="410"/>
      <c r="JRZ49" s="410"/>
      <c r="JSA49" s="410"/>
      <c r="JSB49" s="410"/>
      <c r="JSC49" s="410"/>
      <c r="JSD49" s="410"/>
      <c r="JSE49" s="410"/>
      <c r="JSF49" s="410"/>
      <c r="JSG49" s="410"/>
      <c r="JSH49" s="410"/>
      <c r="JSI49" s="410"/>
      <c r="JSJ49" s="410"/>
      <c r="JSK49" s="410"/>
      <c r="JSL49" s="410"/>
      <c r="JSM49" s="410"/>
      <c r="JSN49" s="410"/>
      <c r="JSO49" s="410"/>
      <c r="JSP49" s="410"/>
      <c r="JSQ49" s="410"/>
      <c r="JSR49" s="410"/>
      <c r="JSS49" s="410"/>
      <c r="JST49" s="410"/>
      <c r="JSU49" s="410"/>
      <c r="JSV49" s="410"/>
      <c r="JSW49" s="410"/>
      <c r="JSX49" s="410"/>
      <c r="JSY49" s="410"/>
      <c r="JSZ49" s="410"/>
      <c r="JTA49" s="410"/>
      <c r="JTB49" s="410"/>
      <c r="JTC49" s="410"/>
      <c r="JTD49" s="410"/>
      <c r="JTE49" s="410"/>
      <c r="JTF49" s="410"/>
      <c r="JTG49" s="410"/>
      <c r="JTH49" s="410"/>
      <c r="JTI49" s="410"/>
      <c r="JTJ49" s="410"/>
      <c r="JTK49" s="410"/>
      <c r="JTL49" s="410"/>
      <c r="JTM49" s="410"/>
      <c r="JTN49" s="410"/>
      <c r="JTO49" s="410"/>
      <c r="JTP49" s="410"/>
      <c r="JTQ49" s="410"/>
      <c r="JTR49" s="410"/>
      <c r="JTS49" s="410"/>
      <c r="JTT49" s="410"/>
      <c r="JTU49" s="410"/>
      <c r="JTV49" s="410"/>
      <c r="JTW49" s="410"/>
      <c r="JTX49" s="410"/>
      <c r="JTY49" s="410"/>
      <c r="JTZ49" s="410"/>
      <c r="JUA49" s="410"/>
      <c r="JUB49" s="410"/>
      <c r="JUC49" s="410"/>
      <c r="JUD49" s="410"/>
      <c r="JUE49" s="410"/>
      <c r="JUF49" s="410"/>
      <c r="JUG49" s="410"/>
      <c r="JUH49" s="410"/>
      <c r="JUI49" s="410"/>
      <c r="JUJ49" s="410"/>
      <c r="JUK49" s="410"/>
      <c r="JUL49" s="410"/>
      <c r="JUM49" s="410"/>
      <c r="JUN49" s="410"/>
      <c r="JUO49" s="410"/>
      <c r="JUP49" s="410"/>
      <c r="JUQ49" s="410"/>
      <c r="JUR49" s="410"/>
      <c r="JUS49" s="410"/>
      <c r="JUT49" s="410"/>
      <c r="JUU49" s="410"/>
      <c r="JUV49" s="410"/>
      <c r="JUW49" s="410"/>
      <c r="JUX49" s="410"/>
      <c r="JUY49" s="410"/>
      <c r="JUZ49" s="410"/>
      <c r="JVA49" s="410"/>
      <c r="JVB49" s="410"/>
      <c r="JVC49" s="410"/>
      <c r="JVD49" s="410"/>
      <c r="JVE49" s="410"/>
      <c r="JVF49" s="410"/>
      <c r="JVG49" s="410"/>
      <c r="JVH49" s="410"/>
      <c r="JVI49" s="410"/>
      <c r="JVJ49" s="410"/>
      <c r="JVK49" s="410"/>
      <c r="JVL49" s="410"/>
      <c r="JVM49" s="410"/>
      <c r="JVN49" s="410"/>
      <c r="JVO49" s="410"/>
      <c r="JVP49" s="410"/>
      <c r="JVQ49" s="410"/>
      <c r="JVR49" s="410"/>
      <c r="JVS49" s="410"/>
      <c r="JVT49" s="410"/>
      <c r="JVU49" s="410"/>
      <c r="JVV49" s="410"/>
      <c r="JVW49" s="410"/>
      <c r="JVX49" s="410"/>
      <c r="JVY49" s="410"/>
      <c r="JVZ49" s="410"/>
      <c r="JWA49" s="410"/>
      <c r="JWB49" s="410"/>
      <c r="JWC49" s="410"/>
      <c r="JWD49" s="410"/>
      <c r="JWE49" s="410"/>
      <c r="JWF49" s="410"/>
      <c r="JWG49" s="410"/>
      <c r="JWH49" s="410"/>
      <c r="JWI49" s="410"/>
      <c r="JWJ49" s="410"/>
      <c r="JWK49" s="410"/>
      <c r="JWL49" s="410"/>
      <c r="JWM49" s="410"/>
      <c r="JWN49" s="410"/>
      <c r="JWO49" s="410"/>
      <c r="JWP49" s="410"/>
      <c r="JWQ49" s="410"/>
      <c r="JWR49" s="410"/>
      <c r="JWS49" s="410"/>
      <c r="JWT49" s="410"/>
      <c r="JWU49" s="410"/>
      <c r="JWV49" s="410"/>
      <c r="JWW49" s="410"/>
      <c r="JWX49" s="410"/>
      <c r="JWY49" s="410"/>
      <c r="JWZ49" s="410"/>
      <c r="JXA49" s="410"/>
      <c r="JXB49" s="410"/>
      <c r="JXC49" s="410"/>
      <c r="JXD49" s="410"/>
      <c r="JXE49" s="410"/>
      <c r="JXF49" s="410"/>
      <c r="JXG49" s="410"/>
      <c r="JXH49" s="410"/>
      <c r="JXI49" s="410"/>
      <c r="JXJ49" s="410"/>
      <c r="JXK49" s="410"/>
      <c r="JXL49" s="410"/>
      <c r="JXM49" s="410"/>
      <c r="JXN49" s="410"/>
      <c r="JXO49" s="410"/>
      <c r="JXP49" s="410"/>
      <c r="JXQ49" s="410"/>
      <c r="JXR49" s="410"/>
      <c r="JXS49" s="410"/>
      <c r="JXT49" s="410"/>
      <c r="JXU49" s="410"/>
      <c r="JXV49" s="410"/>
      <c r="JXW49" s="410"/>
      <c r="JXX49" s="410"/>
      <c r="JXY49" s="410"/>
      <c r="JXZ49" s="410"/>
      <c r="JYA49" s="410"/>
      <c r="JYB49" s="410"/>
      <c r="JYC49" s="410"/>
      <c r="JYD49" s="410"/>
      <c r="JYE49" s="410"/>
      <c r="JYF49" s="410"/>
      <c r="JYG49" s="410"/>
      <c r="JYH49" s="410"/>
      <c r="JYI49" s="410"/>
      <c r="JYJ49" s="410"/>
      <c r="JYK49" s="410"/>
      <c r="JYL49" s="410"/>
      <c r="JYM49" s="410"/>
      <c r="JYN49" s="410"/>
      <c r="JYO49" s="410"/>
      <c r="JYP49" s="410"/>
      <c r="JYQ49" s="410"/>
      <c r="JYR49" s="410"/>
      <c r="JYS49" s="410"/>
      <c r="JYT49" s="410"/>
      <c r="JYU49" s="410"/>
      <c r="JYV49" s="410"/>
      <c r="JYW49" s="410"/>
      <c r="JYX49" s="410"/>
      <c r="JYY49" s="410"/>
      <c r="JYZ49" s="410"/>
      <c r="JZA49" s="410"/>
      <c r="JZB49" s="410"/>
      <c r="JZC49" s="410"/>
      <c r="JZD49" s="410"/>
      <c r="JZE49" s="410"/>
      <c r="JZF49" s="410"/>
      <c r="JZG49" s="410"/>
      <c r="JZH49" s="410"/>
      <c r="JZI49" s="410"/>
      <c r="JZJ49" s="410"/>
      <c r="JZK49" s="410"/>
      <c r="JZL49" s="410"/>
      <c r="JZM49" s="410"/>
      <c r="JZN49" s="410"/>
      <c r="JZO49" s="410"/>
      <c r="JZP49" s="410"/>
      <c r="JZQ49" s="410"/>
      <c r="JZR49" s="410"/>
      <c r="JZS49" s="410"/>
      <c r="JZT49" s="410"/>
      <c r="JZU49" s="410"/>
      <c r="JZV49" s="410"/>
      <c r="JZW49" s="410"/>
      <c r="JZX49" s="410"/>
      <c r="JZY49" s="410"/>
      <c r="JZZ49" s="410"/>
      <c r="KAA49" s="410"/>
      <c r="KAB49" s="410"/>
      <c r="KAC49" s="410"/>
      <c r="KAD49" s="410"/>
      <c r="KAE49" s="410"/>
      <c r="KAF49" s="410"/>
      <c r="KAG49" s="410"/>
      <c r="KAH49" s="410"/>
      <c r="KAI49" s="410"/>
      <c r="KAJ49" s="410"/>
      <c r="KAK49" s="410"/>
      <c r="KAL49" s="410"/>
      <c r="KAM49" s="410"/>
      <c r="KAN49" s="410"/>
      <c r="KAO49" s="410"/>
      <c r="KAP49" s="410"/>
      <c r="KAQ49" s="410"/>
      <c r="KAR49" s="410"/>
      <c r="KAS49" s="410"/>
      <c r="KAT49" s="410"/>
      <c r="KAU49" s="410"/>
      <c r="KAV49" s="410"/>
      <c r="KAW49" s="410"/>
      <c r="KAX49" s="410"/>
      <c r="KAY49" s="410"/>
      <c r="KAZ49" s="410"/>
      <c r="KBA49" s="410"/>
      <c r="KBB49" s="410"/>
      <c r="KBC49" s="410"/>
      <c r="KBD49" s="410"/>
      <c r="KBE49" s="410"/>
      <c r="KBF49" s="410"/>
      <c r="KBG49" s="410"/>
      <c r="KBH49" s="410"/>
      <c r="KBI49" s="410"/>
      <c r="KBJ49" s="410"/>
      <c r="KBK49" s="410"/>
      <c r="KBL49" s="410"/>
      <c r="KBM49" s="410"/>
      <c r="KBN49" s="410"/>
      <c r="KBO49" s="410"/>
      <c r="KBP49" s="410"/>
      <c r="KBQ49" s="410"/>
      <c r="KBR49" s="410"/>
      <c r="KBS49" s="410"/>
      <c r="KBT49" s="410"/>
      <c r="KBU49" s="410"/>
      <c r="KBV49" s="410"/>
      <c r="KBW49" s="410"/>
      <c r="KBX49" s="410"/>
      <c r="KBY49" s="410"/>
      <c r="KBZ49" s="410"/>
      <c r="KCA49" s="410"/>
      <c r="KCB49" s="410"/>
      <c r="KCC49" s="410"/>
      <c r="KCD49" s="410"/>
      <c r="KCE49" s="410"/>
      <c r="KCF49" s="410"/>
      <c r="KCG49" s="410"/>
      <c r="KCH49" s="410"/>
      <c r="KCI49" s="410"/>
      <c r="KCJ49" s="410"/>
      <c r="KCK49" s="410"/>
      <c r="KCL49" s="410"/>
      <c r="KCM49" s="410"/>
      <c r="KCN49" s="410"/>
      <c r="KCO49" s="410"/>
      <c r="KCP49" s="410"/>
      <c r="KCQ49" s="410"/>
      <c r="KCR49" s="410"/>
      <c r="KCS49" s="410"/>
      <c r="KCT49" s="410"/>
      <c r="KCU49" s="410"/>
      <c r="KCV49" s="410"/>
      <c r="KCW49" s="410"/>
      <c r="KCX49" s="410"/>
      <c r="KCY49" s="410"/>
      <c r="KCZ49" s="410"/>
      <c r="KDA49" s="410"/>
      <c r="KDB49" s="410"/>
      <c r="KDC49" s="410"/>
      <c r="KDD49" s="410"/>
      <c r="KDE49" s="410"/>
      <c r="KDF49" s="410"/>
      <c r="KDG49" s="410"/>
      <c r="KDH49" s="410"/>
      <c r="KDI49" s="410"/>
      <c r="KDJ49" s="410"/>
      <c r="KDK49" s="410"/>
      <c r="KDL49" s="410"/>
      <c r="KDM49" s="410"/>
      <c r="KDN49" s="410"/>
      <c r="KDO49" s="410"/>
      <c r="KDP49" s="410"/>
      <c r="KDQ49" s="410"/>
      <c r="KDR49" s="410"/>
      <c r="KDS49" s="410"/>
      <c r="KDT49" s="410"/>
      <c r="KDU49" s="410"/>
      <c r="KDV49" s="410"/>
      <c r="KDW49" s="410"/>
      <c r="KDX49" s="410"/>
      <c r="KDY49" s="410"/>
      <c r="KDZ49" s="410"/>
      <c r="KEA49" s="410"/>
      <c r="KEB49" s="410"/>
      <c r="KEC49" s="410"/>
      <c r="KED49" s="410"/>
      <c r="KEE49" s="410"/>
      <c r="KEF49" s="410"/>
      <c r="KEG49" s="410"/>
      <c r="KEH49" s="410"/>
      <c r="KEI49" s="410"/>
      <c r="KEJ49" s="410"/>
      <c r="KEK49" s="410"/>
      <c r="KEL49" s="410"/>
      <c r="KEM49" s="410"/>
      <c r="KEN49" s="410"/>
      <c r="KEO49" s="410"/>
      <c r="KEP49" s="410"/>
      <c r="KEQ49" s="410"/>
      <c r="KER49" s="410"/>
      <c r="KES49" s="410"/>
      <c r="KET49" s="410"/>
      <c r="KEU49" s="410"/>
      <c r="KEV49" s="410"/>
      <c r="KEW49" s="410"/>
      <c r="KEX49" s="410"/>
      <c r="KEY49" s="410"/>
      <c r="KEZ49" s="410"/>
      <c r="KFA49" s="410"/>
      <c r="KFB49" s="410"/>
      <c r="KFC49" s="410"/>
      <c r="KFD49" s="410"/>
      <c r="KFE49" s="410"/>
      <c r="KFF49" s="410"/>
      <c r="KFG49" s="410"/>
      <c r="KFH49" s="410"/>
      <c r="KFI49" s="410"/>
      <c r="KFJ49" s="410"/>
      <c r="KFK49" s="410"/>
      <c r="KFL49" s="410"/>
      <c r="KFM49" s="410"/>
      <c r="KFN49" s="410"/>
      <c r="KFO49" s="410"/>
      <c r="KFP49" s="410"/>
      <c r="KFQ49" s="410"/>
      <c r="KFR49" s="410"/>
      <c r="KFS49" s="410"/>
      <c r="KFT49" s="410"/>
      <c r="KFU49" s="410"/>
      <c r="KFV49" s="410"/>
      <c r="KFW49" s="410"/>
      <c r="KFX49" s="410"/>
      <c r="KFY49" s="410"/>
      <c r="KFZ49" s="410"/>
      <c r="KGA49" s="410"/>
      <c r="KGB49" s="410"/>
      <c r="KGC49" s="410"/>
      <c r="KGD49" s="410"/>
      <c r="KGE49" s="410"/>
      <c r="KGF49" s="410"/>
      <c r="KGG49" s="410"/>
      <c r="KGH49" s="410"/>
      <c r="KGI49" s="410"/>
      <c r="KGJ49" s="410"/>
      <c r="KGK49" s="410"/>
      <c r="KGL49" s="410"/>
      <c r="KGM49" s="410"/>
      <c r="KGN49" s="410"/>
      <c r="KGO49" s="410"/>
      <c r="KGP49" s="410"/>
      <c r="KGQ49" s="410"/>
      <c r="KGR49" s="410"/>
      <c r="KGS49" s="410"/>
      <c r="KGT49" s="410"/>
      <c r="KGU49" s="410"/>
      <c r="KGV49" s="410"/>
      <c r="KGW49" s="410"/>
      <c r="KGX49" s="410"/>
      <c r="KGY49" s="410"/>
      <c r="KGZ49" s="410"/>
      <c r="KHA49" s="410"/>
      <c r="KHB49" s="410"/>
      <c r="KHC49" s="410"/>
      <c r="KHD49" s="410"/>
      <c r="KHE49" s="410"/>
      <c r="KHF49" s="410"/>
      <c r="KHG49" s="410"/>
      <c r="KHH49" s="410"/>
      <c r="KHI49" s="410"/>
      <c r="KHJ49" s="410"/>
      <c r="KHK49" s="410"/>
      <c r="KHL49" s="410"/>
      <c r="KHM49" s="410"/>
      <c r="KHN49" s="410"/>
      <c r="KHO49" s="410"/>
      <c r="KHP49" s="410"/>
      <c r="KHQ49" s="410"/>
      <c r="KHR49" s="410"/>
      <c r="KHS49" s="410"/>
      <c r="KHT49" s="410"/>
      <c r="KHU49" s="410"/>
      <c r="KHV49" s="410"/>
      <c r="KHW49" s="410"/>
      <c r="KHX49" s="410"/>
      <c r="KHY49" s="410"/>
      <c r="KHZ49" s="410"/>
      <c r="KIA49" s="410"/>
      <c r="KIB49" s="410"/>
      <c r="KIC49" s="410"/>
      <c r="KID49" s="410"/>
      <c r="KIE49" s="410"/>
      <c r="KIF49" s="410"/>
      <c r="KIG49" s="410"/>
      <c r="KIH49" s="410"/>
      <c r="KII49" s="410"/>
      <c r="KIJ49" s="410"/>
      <c r="KIK49" s="410"/>
      <c r="KIL49" s="410"/>
      <c r="KIM49" s="410"/>
      <c r="KIN49" s="410"/>
      <c r="KIO49" s="410"/>
      <c r="KIP49" s="410"/>
      <c r="KIQ49" s="410"/>
      <c r="KIR49" s="410"/>
      <c r="KIS49" s="410"/>
      <c r="KIT49" s="410"/>
      <c r="KIU49" s="410"/>
      <c r="KIV49" s="410"/>
      <c r="KIW49" s="410"/>
      <c r="KIX49" s="410"/>
      <c r="KIY49" s="410"/>
      <c r="KIZ49" s="410"/>
      <c r="KJA49" s="410"/>
      <c r="KJB49" s="410"/>
      <c r="KJC49" s="410"/>
      <c r="KJD49" s="410"/>
      <c r="KJE49" s="410"/>
      <c r="KJF49" s="410"/>
      <c r="KJG49" s="410"/>
      <c r="KJH49" s="410"/>
      <c r="KJI49" s="410"/>
      <c r="KJJ49" s="410"/>
      <c r="KJK49" s="410"/>
      <c r="KJL49" s="410"/>
      <c r="KJM49" s="410"/>
      <c r="KJN49" s="410"/>
      <c r="KJO49" s="410"/>
      <c r="KJP49" s="410"/>
      <c r="KJQ49" s="410"/>
      <c r="KJR49" s="410"/>
      <c r="KJS49" s="410"/>
      <c r="KJT49" s="410"/>
      <c r="KJU49" s="410"/>
      <c r="KJV49" s="410"/>
      <c r="KJW49" s="410"/>
      <c r="KJX49" s="410"/>
      <c r="KJY49" s="410"/>
      <c r="KJZ49" s="410"/>
      <c r="KKA49" s="410"/>
      <c r="KKB49" s="410"/>
      <c r="KKC49" s="410"/>
      <c r="KKD49" s="410"/>
      <c r="KKE49" s="410"/>
      <c r="KKF49" s="410"/>
      <c r="KKG49" s="410"/>
      <c r="KKH49" s="410"/>
      <c r="KKI49" s="410"/>
      <c r="KKJ49" s="410"/>
      <c r="KKK49" s="410"/>
      <c r="KKL49" s="410"/>
      <c r="KKM49" s="410"/>
      <c r="KKN49" s="410"/>
      <c r="KKO49" s="410"/>
      <c r="KKP49" s="410"/>
      <c r="KKQ49" s="410"/>
      <c r="KKR49" s="410"/>
      <c r="KKS49" s="410"/>
      <c r="KKT49" s="410"/>
      <c r="KKU49" s="410"/>
      <c r="KKV49" s="410"/>
      <c r="KKW49" s="410"/>
      <c r="KKX49" s="410"/>
      <c r="KKY49" s="410"/>
      <c r="KKZ49" s="410"/>
      <c r="KLA49" s="410"/>
      <c r="KLB49" s="410"/>
      <c r="KLC49" s="410"/>
      <c r="KLD49" s="410"/>
      <c r="KLE49" s="410"/>
      <c r="KLF49" s="410"/>
      <c r="KLG49" s="410"/>
      <c r="KLH49" s="410"/>
      <c r="KLI49" s="410"/>
      <c r="KLJ49" s="410"/>
      <c r="KLK49" s="410"/>
      <c r="KLL49" s="410"/>
      <c r="KLM49" s="410"/>
      <c r="KLN49" s="410"/>
      <c r="KLO49" s="410"/>
      <c r="KLP49" s="410"/>
      <c r="KLQ49" s="410"/>
      <c r="KLR49" s="410"/>
      <c r="KLS49" s="410"/>
      <c r="KLT49" s="410"/>
      <c r="KLU49" s="410"/>
      <c r="KLV49" s="410"/>
      <c r="KLW49" s="410"/>
      <c r="KLX49" s="410"/>
      <c r="KLY49" s="410"/>
      <c r="KLZ49" s="410"/>
      <c r="KMA49" s="410"/>
      <c r="KMB49" s="410"/>
      <c r="KMC49" s="410"/>
      <c r="KMD49" s="410"/>
      <c r="KME49" s="410"/>
      <c r="KMF49" s="410"/>
      <c r="KMG49" s="410"/>
      <c r="KMH49" s="410"/>
      <c r="KMI49" s="410"/>
      <c r="KMJ49" s="410"/>
      <c r="KMK49" s="410"/>
      <c r="KML49" s="410"/>
      <c r="KMM49" s="410"/>
      <c r="KMN49" s="410"/>
      <c r="KMO49" s="410"/>
      <c r="KMP49" s="410"/>
      <c r="KMQ49" s="410"/>
      <c r="KMR49" s="410"/>
      <c r="KMS49" s="410"/>
      <c r="KMT49" s="410"/>
      <c r="KMU49" s="410"/>
      <c r="KMV49" s="410"/>
      <c r="KMW49" s="410"/>
      <c r="KMX49" s="410"/>
      <c r="KMY49" s="410"/>
      <c r="KMZ49" s="410"/>
      <c r="KNA49" s="410"/>
      <c r="KNB49" s="410"/>
      <c r="KNC49" s="410"/>
      <c r="KND49" s="410"/>
      <c r="KNE49" s="410"/>
      <c r="KNF49" s="410"/>
      <c r="KNG49" s="410"/>
      <c r="KNH49" s="410"/>
      <c r="KNI49" s="410"/>
      <c r="KNJ49" s="410"/>
      <c r="KNK49" s="410"/>
      <c r="KNL49" s="410"/>
      <c r="KNM49" s="410"/>
      <c r="KNN49" s="410"/>
      <c r="KNO49" s="410"/>
      <c r="KNP49" s="410"/>
      <c r="KNQ49" s="410"/>
      <c r="KNR49" s="410"/>
      <c r="KNS49" s="410"/>
      <c r="KNT49" s="410"/>
      <c r="KNU49" s="410"/>
      <c r="KNV49" s="410"/>
      <c r="KNW49" s="410"/>
      <c r="KNX49" s="410"/>
      <c r="KNY49" s="410"/>
      <c r="KNZ49" s="410"/>
      <c r="KOA49" s="410"/>
      <c r="KOB49" s="410"/>
      <c r="KOC49" s="410"/>
      <c r="KOD49" s="410"/>
      <c r="KOE49" s="410"/>
      <c r="KOF49" s="410"/>
      <c r="KOG49" s="410"/>
      <c r="KOH49" s="410"/>
      <c r="KOI49" s="410"/>
      <c r="KOJ49" s="410"/>
      <c r="KOK49" s="410"/>
      <c r="KOL49" s="410"/>
      <c r="KOM49" s="410"/>
      <c r="KON49" s="410"/>
      <c r="KOO49" s="410"/>
      <c r="KOP49" s="410"/>
      <c r="KOQ49" s="410"/>
      <c r="KOR49" s="410"/>
      <c r="KOS49" s="410"/>
      <c r="KOT49" s="410"/>
      <c r="KOU49" s="410"/>
      <c r="KOV49" s="410"/>
      <c r="KOW49" s="410"/>
      <c r="KOX49" s="410"/>
      <c r="KOY49" s="410"/>
      <c r="KOZ49" s="410"/>
      <c r="KPA49" s="410"/>
      <c r="KPB49" s="410"/>
      <c r="KPC49" s="410"/>
      <c r="KPD49" s="410"/>
      <c r="KPE49" s="410"/>
      <c r="KPF49" s="410"/>
      <c r="KPG49" s="410"/>
      <c r="KPH49" s="410"/>
      <c r="KPI49" s="410"/>
      <c r="KPJ49" s="410"/>
      <c r="KPK49" s="410"/>
      <c r="KPL49" s="410"/>
      <c r="KPM49" s="410"/>
      <c r="KPN49" s="410"/>
      <c r="KPO49" s="410"/>
      <c r="KPP49" s="410"/>
      <c r="KPQ49" s="410"/>
      <c r="KPR49" s="410"/>
      <c r="KPS49" s="410"/>
      <c r="KPT49" s="410"/>
      <c r="KPU49" s="410"/>
      <c r="KPV49" s="410"/>
      <c r="KPW49" s="410"/>
      <c r="KPX49" s="410"/>
      <c r="KPY49" s="410"/>
      <c r="KPZ49" s="410"/>
      <c r="KQA49" s="410"/>
      <c r="KQB49" s="410"/>
      <c r="KQC49" s="410"/>
      <c r="KQD49" s="410"/>
      <c r="KQE49" s="410"/>
      <c r="KQF49" s="410"/>
      <c r="KQG49" s="410"/>
      <c r="KQH49" s="410"/>
      <c r="KQI49" s="410"/>
      <c r="KQJ49" s="410"/>
      <c r="KQK49" s="410"/>
      <c r="KQL49" s="410"/>
      <c r="KQM49" s="410"/>
      <c r="KQN49" s="410"/>
      <c r="KQO49" s="410"/>
      <c r="KQP49" s="410"/>
      <c r="KQQ49" s="410"/>
      <c r="KQR49" s="410"/>
      <c r="KQS49" s="410"/>
      <c r="KQT49" s="410"/>
      <c r="KQU49" s="410"/>
      <c r="KQV49" s="410"/>
      <c r="KQW49" s="410"/>
      <c r="KQX49" s="410"/>
      <c r="KQY49" s="410"/>
      <c r="KQZ49" s="410"/>
      <c r="KRA49" s="410"/>
      <c r="KRB49" s="410"/>
      <c r="KRC49" s="410"/>
      <c r="KRD49" s="410"/>
      <c r="KRE49" s="410"/>
      <c r="KRF49" s="410"/>
      <c r="KRG49" s="410"/>
      <c r="KRH49" s="410"/>
      <c r="KRI49" s="410"/>
      <c r="KRJ49" s="410"/>
      <c r="KRK49" s="410"/>
      <c r="KRL49" s="410"/>
      <c r="KRM49" s="410"/>
      <c r="KRN49" s="410"/>
      <c r="KRO49" s="410"/>
      <c r="KRP49" s="410"/>
      <c r="KRQ49" s="410"/>
      <c r="KRR49" s="410"/>
      <c r="KRS49" s="410"/>
      <c r="KRT49" s="410"/>
      <c r="KRU49" s="410"/>
      <c r="KRV49" s="410"/>
      <c r="KRW49" s="410"/>
      <c r="KRX49" s="410"/>
      <c r="KRY49" s="410"/>
      <c r="KRZ49" s="410"/>
      <c r="KSA49" s="410"/>
      <c r="KSB49" s="410"/>
      <c r="KSC49" s="410"/>
      <c r="KSD49" s="410"/>
      <c r="KSE49" s="410"/>
      <c r="KSF49" s="410"/>
      <c r="KSG49" s="410"/>
      <c r="KSH49" s="410"/>
      <c r="KSI49" s="410"/>
      <c r="KSJ49" s="410"/>
      <c r="KSK49" s="410"/>
      <c r="KSL49" s="410"/>
      <c r="KSM49" s="410"/>
      <c r="KSN49" s="410"/>
      <c r="KSO49" s="410"/>
      <c r="KSP49" s="410"/>
      <c r="KSQ49" s="410"/>
      <c r="KSR49" s="410"/>
      <c r="KSS49" s="410"/>
      <c r="KST49" s="410"/>
      <c r="KSU49" s="410"/>
      <c r="KSV49" s="410"/>
      <c r="KSW49" s="410"/>
      <c r="KSX49" s="410"/>
      <c r="KSY49" s="410"/>
      <c r="KSZ49" s="410"/>
      <c r="KTA49" s="410"/>
      <c r="KTB49" s="410"/>
      <c r="KTC49" s="410"/>
      <c r="KTD49" s="410"/>
      <c r="KTE49" s="410"/>
      <c r="KTF49" s="410"/>
      <c r="KTG49" s="410"/>
      <c r="KTH49" s="410"/>
      <c r="KTI49" s="410"/>
      <c r="KTJ49" s="410"/>
      <c r="KTK49" s="410"/>
      <c r="KTL49" s="410"/>
      <c r="KTM49" s="410"/>
      <c r="KTN49" s="410"/>
      <c r="KTO49" s="410"/>
      <c r="KTP49" s="410"/>
      <c r="KTQ49" s="410"/>
      <c r="KTR49" s="410"/>
      <c r="KTS49" s="410"/>
      <c r="KTT49" s="410"/>
      <c r="KTU49" s="410"/>
      <c r="KTV49" s="410"/>
      <c r="KTW49" s="410"/>
      <c r="KTX49" s="410"/>
      <c r="KTY49" s="410"/>
      <c r="KTZ49" s="410"/>
      <c r="KUA49" s="410"/>
      <c r="KUB49" s="410"/>
      <c r="KUC49" s="410"/>
      <c r="KUD49" s="410"/>
      <c r="KUE49" s="410"/>
      <c r="KUF49" s="410"/>
      <c r="KUG49" s="410"/>
      <c r="KUH49" s="410"/>
      <c r="KUI49" s="410"/>
      <c r="KUJ49" s="410"/>
      <c r="KUK49" s="410"/>
      <c r="KUL49" s="410"/>
      <c r="KUM49" s="410"/>
      <c r="KUN49" s="410"/>
      <c r="KUO49" s="410"/>
      <c r="KUP49" s="410"/>
      <c r="KUQ49" s="410"/>
      <c r="KUR49" s="410"/>
      <c r="KUS49" s="410"/>
      <c r="KUT49" s="410"/>
      <c r="KUU49" s="410"/>
      <c r="KUV49" s="410"/>
      <c r="KUW49" s="410"/>
      <c r="KUX49" s="410"/>
      <c r="KUY49" s="410"/>
      <c r="KUZ49" s="410"/>
      <c r="KVA49" s="410"/>
      <c r="KVB49" s="410"/>
      <c r="KVC49" s="410"/>
      <c r="KVD49" s="410"/>
      <c r="KVE49" s="410"/>
      <c r="KVF49" s="410"/>
      <c r="KVG49" s="410"/>
      <c r="KVH49" s="410"/>
      <c r="KVI49" s="410"/>
      <c r="KVJ49" s="410"/>
      <c r="KVK49" s="410"/>
      <c r="KVL49" s="410"/>
      <c r="KVM49" s="410"/>
      <c r="KVN49" s="410"/>
      <c r="KVO49" s="410"/>
      <c r="KVP49" s="410"/>
      <c r="KVQ49" s="410"/>
      <c r="KVR49" s="410"/>
      <c r="KVS49" s="410"/>
      <c r="KVT49" s="410"/>
      <c r="KVU49" s="410"/>
      <c r="KVV49" s="410"/>
      <c r="KVW49" s="410"/>
      <c r="KVX49" s="410"/>
      <c r="KVY49" s="410"/>
      <c r="KVZ49" s="410"/>
      <c r="KWA49" s="410"/>
      <c r="KWB49" s="410"/>
      <c r="KWC49" s="410"/>
      <c r="KWD49" s="410"/>
      <c r="KWE49" s="410"/>
      <c r="KWF49" s="410"/>
      <c r="KWG49" s="410"/>
      <c r="KWH49" s="410"/>
      <c r="KWI49" s="410"/>
      <c r="KWJ49" s="410"/>
      <c r="KWK49" s="410"/>
      <c r="KWL49" s="410"/>
      <c r="KWM49" s="410"/>
      <c r="KWN49" s="410"/>
      <c r="KWO49" s="410"/>
      <c r="KWP49" s="410"/>
      <c r="KWQ49" s="410"/>
      <c r="KWR49" s="410"/>
      <c r="KWS49" s="410"/>
      <c r="KWT49" s="410"/>
      <c r="KWU49" s="410"/>
      <c r="KWV49" s="410"/>
      <c r="KWW49" s="410"/>
      <c r="KWX49" s="410"/>
      <c r="KWY49" s="410"/>
      <c r="KWZ49" s="410"/>
      <c r="KXA49" s="410"/>
      <c r="KXB49" s="410"/>
      <c r="KXC49" s="410"/>
      <c r="KXD49" s="410"/>
      <c r="KXE49" s="410"/>
      <c r="KXF49" s="410"/>
      <c r="KXG49" s="410"/>
      <c r="KXH49" s="410"/>
      <c r="KXI49" s="410"/>
      <c r="KXJ49" s="410"/>
      <c r="KXK49" s="410"/>
      <c r="KXL49" s="410"/>
      <c r="KXM49" s="410"/>
      <c r="KXN49" s="410"/>
      <c r="KXO49" s="410"/>
      <c r="KXP49" s="410"/>
      <c r="KXQ49" s="410"/>
      <c r="KXR49" s="410"/>
      <c r="KXS49" s="410"/>
      <c r="KXT49" s="410"/>
      <c r="KXU49" s="410"/>
      <c r="KXV49" s="410"/>
      <c r="KXW49" s="410"/>
      <c r="KXX49" s="410"/>
      <c r="KXY49" s="410"/>
      <c r="KXZ49" s="410"/>
      <c r="KYA49" s="410"/>
      <c r="KYB49" s="410"/>
      <c r="KYC49" s="410"/>
      <c r="KYD49" s="410"/>
      <c r="KYE49" s="410"/>
      <c r="KYF49" s="410"/>
      <c r="KYG49" s="410"/>
      <c r="KYH49" s="410"/>
      <c r="KYI49" s="410"/>
      <c r="KYJ49" s="410"/>
      <c r="KYK49" s="410"/>
      <c r="KYL49" s="410"/>
      <c r="KYM49" s="410"/>
      <c r="KYN49" s="410"/>
      <c r="KYO49" s="410"/>
      <c r="KYP49" s="410"/>
      <c r="KYQ49" s="410"/>
      <c r="KYR49" s="410"/>
      <c r="KYS49" s="410"/>
      <c r="KYT49" s="410"/>
      <c r="KYU49" s="410"/>
      <c r="KYV49" s="410"/>
      <c r="KYW49" s="410"/>
      <c r="KYX49" s="410"/>
      <c r="KYY49" s="410"/>
      <c r="KYZ49" s="410"/>
      <c r="KZA49" s="410"/>
      <c r="KZB49" s="410"/>
      <c r="KZC49" s="410"/>
      <c r="KZD49" s="410"/>
      <c r="KZE49" s="410"/>
      <c r="KZF49" s="410"/>
      <c r="KZG49" s="410"/>
      <c r="KZH49" s="410"/>
      <c r="KZI49" s="410"/>
      <c r="KZJ49" s="410"/>
      <c r="KZK49" s="410"/>
      <c r="KZL49" s="410"/>
      <c r="KZM49" s="410"/>
      <c r="KZN49" s="410"/>
      <c r="KZO49" s="410"/>
      <c r="KZP49" s="410"/>
      <c r="KZQ49" s="410"/>
      <c r="KZR49" s="410"/>
      <c r="KZS49" s="410"/>
      <c r="KZT49" s="410"/>
      <c r="KZU49" s="410"/>
      <c r="KZV49" s="410"/>
      <c r="KZW49" s="410"/>
      <c r="KZX49" s="410"/>
      <c r="KZY49" s="410"/>
      <c r="KZZ49" s="410"/>
      <c r="LAA49" s="410"/>
      <c r="LAB49" s="410"/>
      <c r="LAC49" s="410"/>
      <c r="LAD49" s="410"/>
      <c r="LAE49" s="410"/>
      <c r="LAF49" s="410"/>
      <c r="LAG49" s="410"/>
      <c r="LAH49" s="410"/>
      <c r="LAI49" s="410"/>
      <c r="LAJ49" s="410"/>
      <c r="LAK49" s="410"/>
      <c r="LAL49" s="410"/>
      <c r="LAM49" s="410"/>
      <c r="LAN49" s="410"/>
      <c r="LAO49" s="410"/>
      <c r="LAP49" s="410"/>
      <c r="LAQ49" s="410"/>
      <c r="LAR49" s="410"/>
      <c r="LAS49" s="410"/>
      <c r="LAT49" s="410"/>
      <c r="LAU49" s="410"/>
      <c r="LAV49" s="410"/>
      <c r="LAW49" s="410"/>
      <c r="LAX49" s="410"/>
      <c r="LAY49" s="410"/>
      <c r="LAZ49" s="410"/>
      <c r="LBA49" s="410"/>
      <c r="LBB49" s="410"/>
      <c r="LBC49" s="410"/>
      <c r="LBD49" s="410"/>
      <c r="LBE49" s="410"/>
      <c r="LBF49" s="410"/>
      <c r="LBG49" s="410"/>
      <c r="LBH49" s="410"/>
      <c r="LBI49" s="410"/>
      <c r="LBJ49" s="410"/>
      <c r="LBK49" s="410"/>
      <c r="LBL49" s="410"/>
      <c r="LBM49" s="410"/>
      <c r="LBN49" s="410"/>
      <c r="LBO49" s="410"/>
      <c r="LBP49" s="410"/>
      <c r="LBQ49" s="410"/>
      <c r="LBR49" s="410"/>
      <c r="LBS49" s="410"/>
      <c r="LBT49" s="410"/>
      <c r="LBU49" s="410"/>
      <c r="LBV49" s="410"/>
      <c r="LBW49" s="410"/>
      <c r="LBX49" s="410"/>
      <c r="LBY49" s="410"/>
      <c r="LBZ49" s="410"/>
      <c r="LCA49" s="410"/>
      <c r="LCB49" s="410"/>
      <c r="LCC49" s="410"/>
      <c r="LCD49" s="410"/>
      <c r="LCE49" s="410"/>
      <c r="LCF49" s="410"/>
      <c r="LCG49" s="410"/>
      <c r="LCH49" s="410"/>
      <c r="LCI49" s="410"/>
      <c r="LCJ49" s="410"/>
      <c r="LCK49" s="410"/>
      <c r="LCL49" s="410"/>
      <c r="LCM49" s="410"/>
      <c r="LCN49" s="410"/>
      <c r="LCO49" s="410"/>
      <c r="LCP49" s="410"/>
      <c r="LCQ49" s="410"/>
      <c r="LCR49" s="410"/>
      <c r="LCS49" s="410"/>
      <c r="LCT49" s="410"/>
      <c r="LCU49" s="410"/>
      <c r="LCV49" s="410"/>
      <c r="LCW49" s="410"/>
      <c r="LCX49" s="410"/>
      <c r="LCY49" s="410"/>
      <c r="LCZ49" s="410"/>
      <c r="LDA49" s="410"/>
      <c r="LDB49" s="410"/>
      <c r="LDC49" s="410"/>
      <c r="LDD49" s="410"/>
      <c r="LDE49" s="410"/>
      <c r="LDF49" s="410"/>
      <c r="LDG49" s="410"/>
      <c r="LDH49" s="410"/>
      <c r="LDI49" s="410"/>
      <c r="LDJ49" s="410"/>
      <c r="LDK49" s="410"/>
      <c r="LDL49" s="410"/>
      <c r="LDM49" s="410"/>
      <c r="LDN49" s="410"/>
      <c r="LDO49" s="410"/>
      <c r="LDP49" s="410"/>
      <c r="LDQ49" s="410"/>
      <c r="LDR49" s="410"/>
      <c r="LDS49" s="410"/>
      <c r="LDT49" s="410"/>
      <c r="LDU49" s="410"/>
      <c r="LDV49" s="410"/>
      <c r="LDW49" s="410"/>
      <c r="LDX49" s="410"/>
      <c r="LDY49" s="410"/>
      <c r="LDZ49" s="410"/>
      <c r="LEA49" s="410"/>
      <c r="LEB49" s="410"/>
      <c r="LEC49" s="410"/>
      <c r="LED49" s="410"/>
      <c r="LEE49" s="410"/>
      <c r="LEF49" s="410"/>
      <c r="LEG49" s="410"/>
      <c r="LEH49" s="410"/>
      <c r="LEI49" s="410"/>
      <c r="LEJ49" s="410"/>
      <c r="LEK49" s="410"/>
      <c r="LEL49" s="410"/>
      <c r="LEM49" s="410"/>
      <c r="LEN49" s="410"/>
      <c r="LEO49" s="410"/>
      <c r="LEP49" s="410"/>
      <c r="LEQ49" s="410"/>
      <c r="LER49" s="410"/>
      <c r="LES49" s="410"/>
      <c r="LET49" s="410"/>
      <c r="LEU49" s="410"/>
      <c r="LEV49" s="410"/>
      <c r="LEW49" s="410"/>
      <c r="LEX49" s="410"/>
      <c r="LEY49" s="410"/>
      <c r="LEZ49" s="410"/>
      <c r="LFA49" s="410"/>
      <c r="LFB49" s="410"/>
      <c r="LFC49" s="410"/>
      <c r="LFD49" s="410"/>
      <c r="LFE49" s="410"/>
      <c r="LFF49" s="410"/>
      <c r="LFG49" s="410"/>
      <c r="LFH49" s="410"/>
      <c r="LFI49" s="410"/>
      <c r="LFJ49" s="410"/>
      <c r="LFK49" s="410"/>
      <c r="LFL49" s="410"/>
      <c r="LFM49" s="410"/>
      <c r="LFN49" s="410"/>
      <c r="LFO49" s="410"/>
      <c r="LFP49" s="410"/>
      <c r="LFQ49" s="410"/>
      <c r="LFR49" s="410"/>
      <c r="LFS49" s="410"/>
      <c r="LFT49" s="410"/>
      <c r="LFU49" s="410"/>
      <c r="LFV49" s="410"/>
      <c r="LFW49" s="410"/>
      <c r="LFX49" s="410"/>
      <c r="LFY49" s="410"/>
      <c r="LFZ49" s="410"/>
      <c r="LGA49" s="410"/>
      <c r="LGB49" s="410"/>
      <c r="LGC49" s="410"/>
      <c r="LGD49" s="410"/>
      <c r="LGE49" s="410"/>
      <c r="LGF49" s="410"/>
      <c r="LGG49" s="410"/>
      <c r="LGH49" s="410"/>
      <c r="LGI49" s="410"/>
      <c r="LGJ49" s="410"/>
      <c r="LGK49" s="410"/>
      <c r="LGL49" s="410"/>
      <c r="LGM49" s="410"/>
      <c r="LGN49" s="410"/>
      <c r="LGO49" s="410"/>
      <c r="LGP49" s="410"/>
      <c r="LGQ49" s="410"/>
      <c r="LGR49" s="410"/>
      <c r="LGS49" s="410"/>
      <c r="LGT49" s="410"/>
      <c r="LGU49" s="410"/>
      <c r="LGV49" s="410"/>
      <c r="LGW49" s="410"/>
      <c r="LGX49" s="410"/>
      <c r="LGY49" s="410"/>
      <c r="LGZ49" s="410"/>
      <c r="LHA49" s="410"/>
      <c r="LHB49" s="410"/>
      <c r="LHC49" s="410"/>
      <c r="LHD49" s="410"/>
      <c r="LHE49" s="410"/>
      <c r="LHF49" s="410"/>
      <c r="LHG49" s="410"/>
      <c r="LHH49" s="410"/>
      <c r="LHI49" s="410"/>
      <c r="LHJ49" s="410"/>
      <c r="LHK49" s="410"/>
      <c r="LHL49" s="410"/>
      <c r="LHM49" s="410"/>
      <c r="LHN49" s="410"/>
      <c r="LHO49" s="410"/>
      <c r="LHP49" s="410"/>
      <c r="LHQ49" s="410"/>
      <c r="LHR49" s="410"/>
      <c r="LHS49" s="410"/>
      <c r="LHT49" s="410"/>
      <c r="LHU49" s="410"/>
      <c r="LHV49" s="410"/>
      <c r="LHW49" s="410"/>
      <c r="LHX49" s="410"/>
      <c r="LHY49" s="410"/>
      <c r="LHZ49" s="410"/>
      <c r="LIA49" s="410"/>
      <c r="LIB49" s="410"/>
      <c r="LIC49" s="410"/>
      <c r="LID49" s="410"/>
      <c r="LIE49" s="410"/>
      <c r="LIF49" s="410"/>
      <c r="LIG49" s="410"/>
      <c r="LIH49" s="410"/>
      <c r="LII49" s="410"/>
      <c r="LIJ49" s="410"/>
      <c r="LIK49" s="410"/>
      <c r="LIL49" s="410"/>
      <c r="LIM49" s="410"/>
      <c r="LIN49" s="410"/>
      <c r="LIO49" s="410"/>
      <c r="LIP49" s="410"/>
      <c r="LIQ49" s="410"/>
      <c r="LIR49" s="410"/>
      <c r="LIS49" s="410"/>
      <c r="LIT49" s="410"/>
      <c r="LIU49" s="410"/>
      <c r="LIV49" s="410"/>
      <c r="LIW49" s="410"/>
      <c r="LIX49" s="410"/>
      <c r="LIY49" s="410"/>
      <c r="LIZ49" s="410"/>
      <c r="LJA49" s="410"/>
      <c r="LJB49" s="410"/>
      <c r="LJC49" s="410"/>
      <c r="LJD49" s="410"/>
      <c r="LJE49" s="410"/>
      <c r="LJF49" s="410"/>
      <c r="LJG49" s="410"/>
      <c r="LJH49" s="410"/>
      <c r="LJI49" s="410"/>
      <c r="LJJ49" s="410"/>
      <c r="LJK49" s="410"/>
      <c r="LJL49" s="410"/>
      <c r="LJM49" s="410"/>
      <c r="LJN49" s="410"/>
      <c r="LJO49" s="410"/>
      <c r="LJP49" s="410"/>
      <c r="LJQ49" s="410"/>
      <c r="LJR49" s="410"/>
      <c r="LJS49" s="410"/>
      <c r="LJT49" s="410"/>
      <c r="LJU49" s="410"/>
      <c r="LJV49" s="410"/>
      <c r="LJW49" s="410"/>
      <c r="LJX49" s="410"/>
      <c r="LJY49" s="410"/>
      <c r="LJZ49" s="410"/>
      <c r="LKA49" s="410"/>
      <c r="LKB49" s="410"/>
      <c r="LKC49" s="410"/>
      <c r="LKD49" s="410"/>
      <c r="LKE49" s="410"/>
      <c r="LKF49" s="410"/>
      <c r="LKG49" s="410"/>
      <c r="LKH49" s="410"/>
      <c r="LKI49" s="410"/>
      <c r="LKJ49" s="410"/>
      <c r="LKK49" s="410"/>
      <c r="LKL49" s="410"/>
      <c r="LKM49" s="410"/>
      <c r="LKN49" s="410"/>
      <c r="LKO49" s="410"/>
      <c r="LKP49" s="410"/>
      <c r="LKQ49" s="410"/>
      <c r="LKR49" s="410"/>
      <c r="LKS49" s="410"/>
      <c r="LKT49" s="410"/>
      <c r="LKU49" s="410"/>
      <c r="LKV49" s="410"/>
      <c r="LKW49" s="410"/>
      <c r="LKX49" s="410"/>
      <c r="LKY49" s="410"/>
      <c r="LKZ49" s="410"/>
      <c r="LLA49" s="410"/>
      <c r="LLB49" s="410"/>
      <c r="LLC49" s="410"/>
      <c r="LLD49" s="410"/>
      <c r="LLE49" s="410"/>
      <c r="LLF49" s="410"/>
      <c r="LLG49" s="410"/>
      <c r="LLH49" s="410"/>
      <c r="LLI49" s="410"/>
      <c r="LLJ49" s="410"/>
      <c r="LLK49" s="410"/>
      <c r="LLL49" s="410"/>
      <c r="LLM49" s="410"/>
      <c r="LLN49" s="410"/>
      <c r="LLO49" s="410"/>
      <c r="LLP49" s="410"/>
      <c r="LLQ49" s="410"/>
      <c r="LLR49" s="410"/>
      <c r="LLS49" s="410"/>
      <c r="LLT49" s="410"/>
      <c r="LLU49" s="410"/>
      <c r="LLV49" s="410"/>
      <c r="LLW49" s="410"/>
      <c r="LLX49" s="410"/>
      <c r="LLY49" s="410"/>
      <c r="LLZ49" s="410"/>
      <c r="LMA49" s="410"/>
      <c r="LMB49" s="410"/>
      <c r="LMC49" s="410"/>
      <c r="LMD49" s="410"/>
      <c r="LME49" s="410"/>
      <c r="LMF49" s="410"/>
      <c r="LMG49" s="410"/>
      <c r="LMH49" s="410"/>
      <c r="LMI49" s="410"/>
      <c r="LMJ49" s="410"/>
      <c r="LMK49" s="410"/>
      <c r="LML49" s="410"/>
      <c r="LMM49" s="410"/>
      <c r="LMN49" s="410"/>
      <c r="LMO49" s="410"/>
      <c r="LMP49" s="410"/>
      <c r="LMQ49" s="410"/>
      <c r="LMR49" s="410"/>
      <c r="LMS49" s="410"/>
      <c r="LMT49" s="410"/>
      <c r="LMU49" s="410"/>
      <c r="LMV49" s="410"/>
      <c r="LMW49" s="410"/>
      <c r="LMX49" s="410"/>
      <c r="LMY49" s="410"/>
      <c r="LMZ49" s="410"/>
      <c r="LNA49" s="410"/>
      <c r="LNB49" s="410"/>
      <c r="LNC49" s="410"/>
      <c r="LND49" s="410"/>
      <c r="LNE49" s="410"/>
      <c r="LNF49" s="410"/>
      <c r="LNG49" s="410"/>
      <c r="LNH49" s="410"/>
      <c r="LNI49" s="410"/>
      <c r="LNJ49" s="410"/>
      <c r="LNK49" s="410"/>
      <c r="LNL49" s="410"/>
      <c r="LNM49" s="410"/>
      <c r="LNN49" s="410"/>
      <c r="LNO49" s="410"/>
      <c r="LNP49" s="410"/>
      <c r="LNQ49" s="410"/>
      <c r="LNR49" s="410"/>
      <c r="LNS49" s="410"/>
      <c r="LNT49" s="410"/>
      <c r="LNU49" s="410"/>
      <c r="LNV49" s="410"/>
      <c r="LNW49" s="410"/>
      <c r="LNX49" s="410"/>
      <c r="LNY49" s="410"/>
      <c r="LNZ49" s="410"/>
      <c r="LOA49" s="410"/>
      <c r="LOB49" s="410"/>
      <c r="LOC49" s="410"/>
      <c r="LOD49" s="410"/>
      <c r="LOE49" s="410"/>
      <c r="LOF49" s="410"/>
      <c r="LOG49" s="410"/>
      <c r="LOH49" s="410"/>
      <c r="LOI49" s="410"/>
      <c r="LOJ49" s="410"/>
      <c r="LOK49" s="410"/>
      <c r="LOL49" s="410"/>
      <c r="LOM49" s="410"/>
      <c r="LON49" s="410"/>
      <c r="LOO49" s="410"/>
      <c r="LOP49" s="410"/>
      <c r="LOQ49" s="410"/>
      <c r="LOR49" s="410"/>
      <c r="LOS49" s="410"/>
      <c r="LOT49" s="410"/>
      <c r="LOU49" s="410"/>
      <c r="LOV49" s="410"/>
      <c r="LOW49" s="410"/>
      <c r="LOX49" s="410"/>
      <c r="LOY49" s="410"/>
      <c r="LOZ49" s="410"/>
      <c r="LPA49" s="410"/>
      <c r="LPB49" s="410"/>
      <c r="LPC49" s="410"/>
      <c r="LPD49" s="410"/>
      <c r="LPE49" s="410"/>
      <c r="LPF49" s="410"/>
      <c r="LPG49" s="410"/>
      <c r="LPH49" s="410"/>
      <c r="LPI49" s="410"/>
      <c r="LPJ49" s="410"/>
      <c r="LPK49" s="410"/>
      <c r="LPL49" s="410"/>
      <c r="LPM49" s="410"/>
      <c r="LPN49" s="410"/>
      <c r="LPO49" s="410"/>
      <c r="LPP49" s="410"/>
      <c r="LPQ49" s="410"/>
      <c r="LPR49" s="410"/>
      <c r="LPS49" s="410"/>
      <c r="LPT49" s="410"/>
      <c r="LPU49" s="410"/>
      <c r="LPV49" s="410"/>
      <c r="LPW49" s="410"/>
      <c r="LPX49" s="410"/>
      <c r="LPY49" s="410"/>
      <c r="LPZ49" s="410"/>
      <c r="LQA49" s="410"/>
      <c r="LQB49" s="410"/>
      <c r="LQC49" s="410"/>
      <c r="LQD49" s="410"/>
      <c r="LQE49" s="410"/>
      <c r="LQF49" s="410"/>
      <c r="LQG49" s="410"/>
      <c r="LQH49" s="410"/>
      <c r="LQI49" s="410"/>
      <c r="LQJ49" s="410"/>
      <c r="LQK49" s="410"/>
      <c r="LQL49" s="410"/>
      <c r="LQM49" s="410"/>
      <c r="LQN49" s="410"/>
      <c r="LQO49" s="410"/>
      <c r="LQP49" s="410"/>
      <c r="LQQ49" s="410"/>
      <c r="LQR49" s="410"/>
      <c r="LQS49" s="410"/>
      <c r="LQT49" s="410"/>
      <c r="LQU49" s="410"/>
      <c r="LQV49" s="410"/>
      <c r="LQW49" s="410"/>
      <c r="LQX49" s="410"/>
      <c r="LQY49" s="410"/>
      <c r="LQZ49" s="410"/>
      <c r="LRA49" s="410"/>
      <c r="LRB49" s="410"/>
      <c r="LRC49" s="410"/>
      <c r="LRD49" s="410"/>
      <c r="LRE49" s="410"/>
      <c r="LRF49" s="410"/>
      <c r="LRG49" s="410"/>
      <c r="LRH49" s="410"/>
      <c r="LRI49" s="410"/>
      <c r="LRJ49" s="410"/>
      <c r="LRK49" s="410"/>
      <c r="LRL49" s="410"/>
      <c r="LRM49" s="410"/>
      <c r="LRN49" s="410"/>
      <c r="LRO49" s="410"/>
      <c r="LRP49" s="410"/>
      <c r="LRQ49" s="410"/>
      <c r="LRR49" s="410"/>
      <c r="LRS49" s="410"/>
      <c r="LRT49" s="410"/>
      <c r="LRU49" s="410"/>
      <c r="LRV49" s="410"/>
      <c r="LRW49" s="410"/>
      <c r="LRX49" s="410"/>
      <c r="LRY49" s="410"/>
      <c r="LRZ49" s="410"/>
      <c r="LSA49" s="410"/>
      <c r="LSB49" s="410"/>
      <c r="LSC49" s="410"/>
      <c r="LSD49" s="410"/>
      <c r="LSE49" s="410"/>
      <c r="LSF49" s="410"/>
      <c r="LSG49" s="410"/>
      <c r="LSH49" s="410"/>
      <c r="LSI49" s="410"/>
      <c r="LSJ49" s="410"/>
      <c r="LSK49" s="410"/>
      <c r="LSL49" s="410"/>
      <c r="LSM49" s="410"/>
      <c r="LSN49" s="410"/>
      <c r="LSO49" s="410"/>
      <c r="LSP49" s="410"/>
      <c r="LSQ49" s="410"/>
      <c r="LSR49" s="410"/>
      <c r="LSS49" s="410"/>
      <c r="LST49" s="410"/>
      <c r="LSU49" s="410"/>
      <c r="LSV49" s="410"/>
      <c r="LSW49" s="410"/>
      <c r="LSX49" s="410"/>
      <c r="LSY49" s="410"/>
      <c r="LSZ49" s="410"/>
      <c r="LTA49" s="410"/>
      <c r="LTB49" s="410"/>
      <c r="LTC49" s="410"/>
      <c r="LTD49" s="410"/>
      <c r="LTE49" s="410"/>
      <c r="LTF49" s="410"/>
      <c r="LTG49" s="410"/>
      <c r="LTH49" s="410"/>
      <c r="LTI49" s="410"/>
      <c r="LTJ49" s="410"/>
      <c r="LTK49" s="410"/>
      <c r="LTL49" s="410"/>
      <c r="LTM49" s="410"/>
      <c r="LTN49" s="410"/>
      <c r="LTO49" s="410"/>
      <c r="LTP49" s="410"/>
      <c r="LTQ49" s="410"/>
      <c r="LTR49" s="410"/>
      <c r="LTS49" s="410"/>
      <c r="LTT49" s="410"/>
      <c r="LTU49" s="410"/>
      <c r="LTV49" s="410"/>
      <c r="LTW49" s="410"/>
      <c r="LTX49" s="410"/>
      <c r="LTY49" s="410"/>
      <c r="LTZ49" s="410"/>
      <c r="LUA49" s="410"/>
      <c r="LUB49" s="410"/>
      <c r="LUC49" s="410"/>
      <c r="LUD49" s="410"/>
      <c r="LUE49" s="410"/>
      <c r="LUF49" s="410"/>
      <c r="LUG49" s="410"/>
      <c r="LUH49" s="410"/>
      <c r="LUI49" s="410"/>
      <c r="LUJ49" s="410"/>
      <c r="LUK49" s="410"/>
      <c r="LUL49" s="410"/>
      <c r="LUM49" s="410"/>
      <c r="LUN49" s="410"/>
      <c r="LUO49" s="410"/>
      <c r="LUP49" s="410"/>
      <c r="LUQ49" s="410"/>
      <c r="LUR49" s="410"/>
      <c r="LUS49" s="410"/>
      <c r="LUT49" s="410"/>
      <c r="LUU49" s="410"/>
      <c r="LUV49" s="410"/>
      <c r="LUW49" s="410"/>
      <c r="LUX49" s="410"/>
      <c r="LUY49" s="410"/>
      <c r="LUZ49" s="410"/>
      <c r="LVA49" s="410"/>
      <c r="LVB49" s="410"/>
      <c r="LVC49" s="410"/>
      <c r="LVD49" s="410"/>
      <c r="LVE49" s="410"/>
      <c r="LVF49" s="410"/>
      <c r="LVG49" s="410"/>
      <c r="LVH49" s="410"/>
      <c r="LVI49" s="410"/>
      <c r="LVJ49" s="410"/>
      <c r="LVK49" s="410"/>
      <c r="LVL49" s="410"/>
      <c r="LVM49" s="410"/>
      <c r="LVN49" s="410"/>
      <c r="LVO49" s="410"/>
      <c r="LVP49" s="410"/>
      <c r="LVQ49" s="410"/>
      <c r="LVR49" s="410"/>
      <c r="LVS49" s="410"/>
      <c r="LVT49" s="410"/>
      <c r="LVU49" s="410"/>
      <c r="LVV49" s="410"/>
      <c r="LVW49" s="410"/>
      <c r="LVX49" s="410"/>
      <c r="LVY49" s="410"/>
      <c r="LVZ49" s="410"/>
      <c r="LWA49" s="410"/>
      <c r="LWB49" s="410"/>
      <c r="LWC49" s="410"/>
      <c r="LWD49" s="410"/>
      <c r="LWE49" s="410"/>
      <c r="LWF49" s="410"/>
      <c r="LWG49" s="410"/>
      <c r="LWH49" s="410"/>
      <c r="LWI49" s="410"/>
      <c r="LWJ49" s="410"/>
      <c r="LWK49" s="410"/>
      <c r="LWL49" s="410"/>
      <c r="LWM49" s="410"/>
      <c r="LWN49" s="410"/>
      <c r="LWO49" s="410"/>
      <c r="LWP49" s="410"/>
      <c r="LWQ49" s="410"/>
      <c r="LWR49" s="410"/>
      <c r="LWS49" s="410"/>
      <c r="LWT49" s="410"/>
      <c r="LWU49" s="410"/>
      <c r="LWV49" s="410"/>
      <c r="LWW49" s="410"/>
      <c r="LWX49" s="410"/>
      <c r="LWY49" s="410"/>
      <c r="LWZ49" s="410"/>
      <c r="LXA49" s="410"/>
      <c r="LXB49" s="410"/>
      <c r="LXC49" s="410"/>
      <c r="LXD49" s="410"/>
      <c r="LXE49" s="410"/>
      <c r="LXF49" s="410"/>
      <c r="LXG49" s="410"/>
      <c r="LXH49" s="410"/>
      <c r="LXI49" s="410"/>
      <c r="LXJ49" s="410"/>
      <c r="LXK49" s="410"/>
      <c r="LXL49" s="410"/>
      <c r="LXM49" s="410"/>
      <c r="LXN49" s="410"/>
      <c r="LXO49" s="410"/>
      <c r="LXP49" s="410"/>
      <c r="LXQ49" s="410"/>
      <c r="LXR49" s="410"/>
      <c r="LXS49" s="410"/>
      <c r="LXT49" s="410"/>
      <c r="LXU49" s="410"/>
      <c r="LXV49" s="410"/>
      <c r="LXW49" s="410"/>
      <c r="LXX49" s="410"/>
      <c r="LXY49" s="410"/>
      <c r="LXZ49" s="410"/>
      <c r="LYA49" s="410"/>
      <c r="LYB49" s="410"/>
      <c r="LYC49" s="410"/>
      <c r="LYD49" s="410"/>
      <c r="LYE49" s="410"/>
      <c r="LYF49" s="410"/>
      <c r="LYG49" s="410"/>
      <c r="LYH49" s="410"/>
      <c r="LYI49" s="410"/>
      <c r="LYJ49" s="410"/>
      <c r="LYK49" s="410"/>
      <c r="LYL49" s="410"/>
      <c r="LYM49" s="410"/>
      <c r="LYN49" s="410"/>
      <c r="LYO49" s="410"/>
      <c r="LYP49" s="410"/>
      <c r="LYQ49" s="410"/>
      <c r="LYR49" s="410"/>
      <c r="LYS49" s="410"/>
      <c r="LYT49" s="410"/>
      <c r="LYU49" s="410"/>
      <c r="LYV49" s="410"/>
      <c r="LYW49" s="410"/>
      <c r="LYX49" s="410"/>
      <c r="LYY49" s="410"/>
      <c r="LYZ49" s="410"/>
      <c r="LZA49" s="410"/>
      <c r="LZB49" s="410"/>
      <c r="LZC49" s="410"/>
      <c r="LZD49" s="410"/>
      <c r="LZE49" s="410"/>
      <c r="LZF49" s="410"/>
      <c r="LZG49" s="410"/>
      <c r="LZH49" s="410"/>
      <c r="LZI49" s="410"/>
      <c r="LZJ49" s="410"/>
      <c r="LZK49" s="410"/>
      <c r="LZL49" s="410"/>
      <c r="LZM49" s="410"/>
      <c r="LZN49" s="410"/>
      <c r="LZO49" s="410"/>
      <c r="LZP49" s="410"/>
      <c r="LZQ49" s="410"/>
      <c r="LZR49" s="410"/>
      <c r="LZS49" s="410"/>
      <c r="LZT49" s="410"/>
      <c r="LZU49" s="410"/>
      <c r="LZV49" s="410"/>
      <c r="LZW49" s="410"/>
      <c r="LZX49" s="410"/>
      <c r="LZY49" s="410"/>
      <c r="LZZ49" s="410"/>
      <c r="MAA49" s="410"/>
      <c r="MAB49" s="410"/>
      <c r="MAC49" s="410"/>
      <c r="MAD49" s="410"/>
      <c r="MAE49" s="410"/>
      <c r="MAF49" s="410"/>
      <c r="MAG49" s="410"/>
      <c r="MAH49" s="410"/>
      <c r="MAI49" s="410"/>
      <c r="MAJ49" s="410"/>
      <c r="MAK49" s="410"/>
      <c r="MAL49" s="410"/>
      <c r="MAM49" s="410"/>
      <c r="MAN49" s="410"/>
      <c r="MAO49" s="410"/>
      <c r="MAP49" s="410"/>
      <c r="MAQ49" s="410"/>
      <c r="MAR49" s="410"/>
      <c r="MAS49" s="410"/>
      <c r="MAT49" s="410"/>
      <c r="MAU49" s="410"/>
      <c r="MAV49" s="410"/>
      <c r="MAW49" s="410"/>
      <c r="MAX49" s="410"/>
      <c r="MAY49" s="410"/>
      <c r="MAZ49" s="410"/>
      <c r="MBA49" s="410"/>
      <c r="MBB49" s="410"/>
      <c r="MBC49" s="410"/>
      <c r="MBD49" s="410"/>
      <c r="MBE49" s="410"/>
      <c r="MBF49" s="410"/>
      <c r="MBG49" s="410"/>
      <c r="MBH49" s="410"/>
      <c r="MBI49" s="410"/>
      <c r="MBJ49" s="410"/>
      <c r="MBK49" s="410"/>
      <c r="MBL49" s="410"/>
      <c r="MBM49" s="410"/>
      <c r="MBN49" s="410"/>
      <c r="MBO49" s="410"/>
      <c r="MBP49" s="410"/>
      <c r="MBQ49" s="410"/>
      <c r="MBR49" s="410"/>
      <c r="MBS49" s="410"/>
      <c r="MBT49" s="410"/>
      <c r="MBU49" s="410"/>
      <c r="MBV49" s="410"/>
      <c r="MBW49" s="410"/>
      <c r="MBX49" s="410"/>
      <c r="MBY49" s="410"/>
      <c r="MBZ49" s="410"/>
      <c r="MCA49" s="410"/>
      <c r="MCB49" s="410"/>
      <c r="MCC49" s="410"/>
      <c r="MCD49" s="410"/>
      <c r="MCE49" s="410"/>
      <c r="MCF49" s="410"/>
      <c r="MCG49" s="410"/>
      <c r="MCH49" s="410"/>
      <c r="MCI49" s="410"/>
      <c r="MCJ49" s="410"/>
      <c r="MCK49" s="410"/>
      <c r="MCL49" s="410"/>
      <c r="MCM49" s="410"/>
      <c r="MCN49" s="410"/>
      <c r="MCO49" s="410"/>
      <c r="MCP49" s="410"/>
      <c r="MCQ49" s="410"/>
      <c r="MCR49" s="410"/>
      <c r="MCS49" s="410"/>
      <c r="MCT49" s="410"/>
      <c r="MCU49" s="410"/>
      <c r="MCV49" s="410"/>
      <c r="MCW49" s="410"/>
      <c r="MCX49" s="410"/>
      <c r="MCY49" s="410"/>
      <c r="MCZ49" s="410"/>
      <c r="MDA49" s="410"/>
      <c r="MDB49" s="410"/>
      <c r="MDC49" s="410"/>
      <c r="MDD49" s="410"/>
      <c r="MDE49" s="410"/>
      <c r="MDF49" s="410"/>
      <c r="MDG49" s="410"/>
      <c r="MDH49" s="410"/>
      <c r="MDI49" s="410"/>
      <c r="MDJ49" s="410"/>
      <c r="MDK49" s="410"/>
      <c r="MDL49" s="410"/>
      <c r="MDM49" s="410"/>
      <c r="MDN49" s="410"/>
      <c r="MDO49" s="410"/>
      <c r="MDP49" s="410"/>
      <c r="MDQ49" s="410"/>
      <c r="MDR49" s="410"/>
      <c r="MDS49" s="410"/>
      <c r="MDT49" s="410"/>
      <c r="MDU49" s="410"/>
      <c r="MDV49" s="410"/>
      <c r="MDW49" s="410"/>
      <c r="MDX49" s="410"/>
      <c r="MDY49" s="410"/>
      <c r="MDZ49" s="410"/>
      <c r="MEA49" s="410"/>
      <c r="MEB49" s="410"/>
      <c r="MEC49" s="410"/>
      <c r="MED49" s="410"/>
      <c r="MEE49" s="410"/>
      <c r="MEF49" s="410"/>
      <c r="MEG49" s="410"/>
      <c r="MEH49" s="410"/>
      <c r="MEI49" s="410"/>
      <c r="MEJ49" s="410"/>
      <c r="MEK49" s="410"/>
      <c r="MEL49" s="410"/>
      <c r="MEM49" s="410"/>
      <c r="MEN49" s="410"/>
      <c r="MEO49" s="410"/>
      <c r="MEP49" s="410"/>
      <c r="MEQ49" s="410"/>
      <c r="MER49" s="410"/>
      <c r="MES49" s="410"/>
      <c r="MET49" s="410"/>
      <c r="MEU49" s="410"/>
      <c r="MEV49" s="410"/>
      <c r="MEW49" s="410"/>
      <c r="MEX49" s="410"/>
      <c r="MEY49" s="410"/>
      <c r="MEZ49" s="410"/>
      <c r="MFA49" s="410"/>
      <c r="MFB49" s="410"/>
      <c r="MFC49" s="410"/>
      <c r="MFD49" s="410"/>
      <c r="MFE49" s="410"/>
      <c r="MFF49" s="410"/>
      <c r="MFG49" s="410"/>
      <c r="MFH49" s="410"/>
      <c r="MFI49" s="410"/>
      <c r="MFJ49" s="410"/>
      <c r="MFK49" s="410"/>
      <c r="MFL49" s="410"/>
      <c r="MFM49" s="410"/>
      <c r="MFN49" s="410"/>
      <c r="MFO49" s="410"/>
      <c r="MFP49" s="410"/>
      <c r="MFQ49" s="410"/>
      <c r="MFR49" s="410"/>
      <c r="MFS49" s="410"/>
      <c r="MFT49" s="410"/>
      <c r="MFU49" s="410"/>
      <c r="MFV49" s="410"/>
      <c r="MFW49" s="410"/>
      <c r="MFX49" s="410"/>
      <c r="MFY49" s="410"/>
      <c r="MFZ49" s="410"/>
      <c r="MGA49" s="410"/>
      <c r="MGB49" s="410"/>
      <c r="MGC49" s="410"/>
      <c r="MGD49" s="410"/>
      <c r="MGE49" s="410"/>
      <c r="MGF49" s="410"/>
      <c r="MGG49" s="410"/>
      <c r="MGH49" s="410"/>
      <c r="MGI49" s="410"/>
      <c r="MGJ49" s="410"/>
      <c r="MGK49" s="410"/>
      <c r="MGL49" s="410"/>
      <c r="MGM49" s="410"/>
      <c r="MGN49" s="410"/>
      <c r="MGO49" s="410"/>
      <c r="MGP49" s="410"/>
      <c r="MGQ49" s="410"/>
      <c r="MGR49" s="410"/>
      <c r="MGS49" s="410"/>
      <c r="MGT49" s="410"/>
      <c r="MGU49" s="410"/>
      <c r="MGV49" s="410"/>
      <c r="MGW49" s="410"/>
      <c r="MGX49" s="410"/>
      <c r="MGY49" s="410"/>
      <c r="MGZ49" s="410"/>
      <c r="MHA49" s="410"/>
      <c r="MHB49" s="410"/>
      <c r="MHC49" s="410"/>
      <c r="MHD49" s="410"/>
      <c r="MHE49" s="410"/>
      <c r="MHF49" s="410"/>
      <c r="MHG49" s="410"/>
      <c r="MHH49" s="410"/>
      <c r="MHI49" s="410"/>
      <c r="MHJ49" s="410"/>
      <c r="MHK49" s="410"/>
      <c r="MHL49" s="410"/>
      <c r="MHM49" s="410"/>
      <c r="MHN49" s="410"/>
      <c r="MHO49" s="410"/>
      <c r="MHP49" s="410"/>
      <c r="MHQ49" s="410"/>
      <c r="MHR49" s="410"/>
      <c r="MHS49" s="410"/>
      <c r="MHT49" s="410"/>
      <c r="MHU49" s="410"/>
      <c r="MHV49" s="410"/>
      <c r="MHW49" s="410"/>
      <c r="MHX49" s="410"/>
      <c r="MHY49" s="410"/>
      <c r="MHZ49" s="410"/>
      <c r="MIA49" s="410"/>
      <c r="MIB49" s="410"/>
      <c r="MIC49" s="410"/>
      <c r="MID49" s="410"/>
      <c r="MIE49" s="410"/>
      <c r="MIF49" s="410"/>
      <c r="MIG49" s="410"/>
      <c r="MIH49" s="410"/>
      <c r="MII49" s="410"/>
      <c r="MIJ49" s="410"/>
      <c r="MIK49" s="410"/>
      <c r="MIL49" s="410"/>
      <c r="MIM49" s="410"/>
      <c r="MIN49" s="410"/>
      <c r="MIO49" s="410"/>
      <c r="MIP49" s="410"/>
      <c r="MIQ49" s="410"/>
      <c r="MIR49" s="410"/>
      <c r="MIS49" s="410"/>
      <c r="MIT49" s="410"/>
      <c r="MIU49" s="410"/>
      <c r="MIV49" s="410"/>
      <c r="MIW49" s="410"/>
      <c r="MIX49" s="410"/>
      <c r="MIY49" s="410"/>
      <c r="MIZ49" s="410"/>
      <c r="MJA49" s="410"/>
      <c r="MJB49" s="410"/>
      <c r="MJC49" s="410"/>
      <c r="MJD49" s="410"/>
      <c r="MJE49" s="410"/>
      <c r="MJF49" s="410"/>
      <c r="MJG49" s="410"/>
      <c r="MJH49" s="410"/>
      <c r="MJI49" s="410"/>
      <c r="MJJ49" s="410"/>
      <c r="MJK49" s="410"/>
      <c r="MJL49" s="410"/>
      <c r="MJM49" s="410"/>
      <c r="MJN49" s="410"/>
      <c r="MJO49" s="410"/>
      <c r="MJP49" s="410"/>
      <c r="MJQ49" s="410"/>
      <c r="MJR49" s="410"/>
      <c r="MJS49" s="410"/>
      <c r="MJT49" s="410"/>
      <c r="MJU49" s="410"/>
      <c r="MJV49" s="410"/>
      <c r="MJW49" s="410"/>
      <c r="MJX49" s="410"/>
      <c r="MJY49" s="410"/>
      <c r="MJZ49" s="410"/>
      <c r="MKA49" s="410"/>
      <c r="MKB49" s="410"/>
      <c r="MKC49" s="410"/>
      <c r="MKD49" s="410"/>
      <c r="MKE49" s="410"/>
      <c r="MKF49" s="410"/>
      <c r="MKG49" s="410"/>
      <c r="MKH49" s="410"/>
      <c r="MKI49" s="410"/>
      <c r="MKJ49" s="410"/>
      <c r="MKK49" s="410"/>
      <c r="MKL49" s="410"/>
      <c r="MKM49" s="410"/>
      <c r="MKN49" s="410"/>
      <c r="MKO49" s="410"/>
      <c r="MKP49" s="410"/>
      <c r="MKQ49" s="410"/>
      <c r="MKR49" s="410"/>
      <c r="MKS49" s="410"/>
      <c r="MKT49" s="410"/>
      <c r="MKU49" s="410"/>
      <c r="MKV49" s="410"/>
      <c r="MKW49" s="410"/>
      <c r="MKX49" s="410"/>
      <c r="MKY49" s="410"/>
      <c r="MKZ49" s="410"/>
      <c r="MLA49" s="410"/>
      <c r="MLB49" s="410"/>
      <c r="MLC49" s="410"/>
      <c r="MLD49" s="410"/>
      <c r="MLE49" s="410"/>
      <c r="MLF49" s="410"/>
      <c r="MLG49" s="410"/>
      <c r="MLH49" s="410"/>
      <c r="MLI49" s="410"/>
      <c r="MLJ49" s="410"/>
      <c r="MLK49" s="410"/>
      <c r="MLL49" s="410"/>
      <c r="MLM49" s="410"/>
      <c r="MLN49" s="410"/>
      <c r="MLO49" s="410"/>
      <c r="MLP49" s="410"/>
      <c r="MLQ49" s="410"/>
      <c r="MLR49" s="410"/>
      <c r="MLS49" s="410"/>
      <c r="MLT49" s="410"/>
      <c r="MLU49" s="410"/>
      <c r="MLV49" s="410"/>
      <c r="MLW49" s="410"/>
      <c r="MLX49" s="410"/>
      <c r="MLY49" s="410"/>
      <c r="MLZ49" s="410"/>
      <c r="MMA49" s="410"/>
      <c r="MMB49" s="410"/>
      <c r="MMC49" s="410"/>
      <c r="MMD49" s="410"/>
      <c r="MME49" s="410"/>
      <c r="MMF49" s="410"/>
      <c r="MMG49" s="410"/>
      <c r="MMH49" s="410"/>
      <c r="MMI49" s="410"/>
      <c r="MMJ49" s="410"/>
      <c r="MMK49" s="410"/>
      <c r="MML49" s="410"/>
      <c r="MMM49" s="410"/>
      <c r="MMN49" s="410"/>
      <c r="MMO49" s="410"/>
      <c r="MMP49" s="410"/>
      <c r="MMQ49" s="410"/>
      <c r="MMR49" s="410"/>
      <c r="MMS49" s="410"/>
      <c r="MMT49" s="410"/>
      <c r="MMU49" s="410"/>
      <c r="MMV49" s="410"/>
      <c r="MMW49" s="410"/>
      <c r="MMX49" s="410"/>
      <c r="MMY49" s="410"/>
      <c r="MMZ49" s="410"/>
      <c r="MNA49" s="410"/>
      <c r="MNB49" s="410"/>
      <c r="MNC49" s="410"/>
      <c r="MND49" s="410"/>
      <c r="MNE49" s="410"/>
      <c r="MNF49" s="410"/>
      <c r="MNG49" s="410"/>
      <c r="MNH49" s="410"/>
      <c r="MNI49" s="410"/>
      <c r="MNJ49" s="410"/>
      <c r="MNK49" s="410"/>
      <c r="MNL49" s="410"/>
      <c r="MNM49" s="410"/>
      <c r="MNN49" s="410"/>
      <c r="MNO49" s="410"/>
      <c r="MNP49" s="410"/>
      <c r="MNQ49" s="410"/>
      <c r="MNR49" s="410"/>
      <c r="MNS49" s="410"/>
      <c r="MNT49" s="410"/>
      <c r="MNU49" s="410"/>
      <c r="MNV49" s="410"/>
      <c r="MNW49" s="410"/>
      <c r="MNX49" s="410"/>
      <c r="MNY49" s="410"/>
      <c r="MNZ49" s="410"/>
      <c r="MOA49" s="410"/>
      <c r="MOB49" s="410"/>
      <c r="MOC49" s="410"/>
      <c r="MOD49" s="410"/>
      <c r="MOE49" s="410"/>
      <c r="MOF49" s="410"/>
      <c r="MOG49" s="410"/>
      <c r="MOH49" s="410"/>
      <c r="MOI49" s="410"/>
      <c r="MOJ49" s="410"/>
      <c r="MOK49" s="410"/>
      <c r="MOL49" s="410"/>
      <c r="MOM49" s="410"/>
      <c r="MON49" s="410"/>
      <c r="MOO49" s="410"/>
      <c r="MOP49" s="410"/>
      <c r="MOQ49" s="410"/>
      <c r="MOR49" s="410"/>
      <c r="MOS49" s="410"/>
      <c r="MOT49" s="410"/>
      <c r="MOU49" s="410"/>
      <c r="MOV49" s="410"/>
      <c r="MOW49" s="410"/>
      <c r="MOX49" s="410"/>
      <c r="MOY49" s="410"/>
      <c r="MOZ49" s="410"/>
      <c r="MPA49" s="410"/>
      <c r="MPB49" s="410"/>
      <c r="MPC49" s="410"/>
      <c r="MPD49" s="410"/>
      <c r="MPE49" s="410"/>
      <c r="MPF49" s="410"/>
      <c r="MPG49" s="410"/>
      <c r="MPH49" s="410"/>
      <c r="MPI49" s="410"/>
      <c r="MPJ49" s="410"/>
      <c r="MPK49" s="410"/>
      <c r="MPL49" s="410"/>
      <c r="MPM49" s="410"/>
      <c r="MPN49" s="410"/>
      <c r="MPO49" s="410"/>
      <c r="MPP49" s="410"/>
      <c r="MPQ49" s="410"/>
      <c r="MPR49" s="410"/>
      <c r="MPS49" s="410"/>
      <c r="MPT49" s="410"/>
      <c r="MPU49" s="410"/>
      <c r="MPV49" s="410"/>
      <c r="MPW49" s="410"/>
      <c r="MPX49" s="410"/>
      <c r="MPY49" s="410"/>
      <c r="MPZ49" s="410"/>
      <c r="MQA49" s="410"/>
      <c r="MQB49" s="410"/>
      <c r="MQC49" s="410"/>
      <c r="MQD49" s="410"/>
      <c r="MQE49" s="410"/>
      <c r="MQF49" s="410"/>
      <c r="MQG49" s="410"/>
      <c r="MQH49" s="410"/>
      <c r="MQI49" s="410"/>
      <c r="MQJ49" s="410"/>
      <c r="MQK49" s="410"/>
      <c r="MQL49" s="410"/>
      <c r="MQM49" s="410"/>
      <c r="MQN49" s="410"/>
      <c r="MQO49" s="410"/>
      <c r="MQP49" s="410"/>
      <c r="MQQ49" s="410"/>
      <c r="MQR49" s="410"/>
      <c r="MQS49" s="410"/>
      <c r="MQT49" s="410"/>
      <c r="MQU49" s="410"/>
      <c r="MQV49" s="410"/>
      <c r="MQW49" s="410"/>
      <c r="MQX49" s="410"/>
      <c r="MQY49" s="410"/>
      <c r="MQZ49" s="410"/>
      <c r="MRA49" s="410"/>
      <c r="MRB49" s="410"/>
      <c r="MRC49" s="410"/>
      <c r="MRD49" s="410"/>
      <c r="MRE49" s="410"/>
      <c r="MRF49" s="410"/>
      <c r="MRG49" s="410"/>
      <c r="MRH49" s="410"/>
      <c r="MRI49" s="410"/>
      <c r="MRJ49" s="410"/>
      <c r="MRK49" s="410"/>
      <c r="MRL49" s="410"/>
      <c r="MRM49" s="410"/>
      <c r="MRN49" s="410"/>
      <c r="MRO49" s="410"/>
      <c r="MRP49" s="410"/>
      <c r="MRQ49" s="410"/>
      <c r="MRR49" s="410"/>
      <c r="MRS49" s="410"/>
      <c r="MRT49" s="410"/>
      <c r="MRU49" s="410"/>
      <c r="MRV49" s="410"/>
      <c r="MRW49" s="410"/>
      <c r="MRX49" s="410"/>
      <c r="MRY49" s="410"/>
      <c r="MRZ49" s="410"/>
      <c r="MSA49" s="410"/>
      <c r="MSB49" s="410"/>
      <c r="MSC49" s="410"/>
      <c r="MSD49" s="410"/>
      <c r="MSE49" s="410"/>
      <c r="MSF49" s="410"/>
      <c r="MSG49" s="410"/>
      <c r="MSH49" s="410"/>
      <c r="MSI49" s="410"/>
      <c r="MSJ49" s="410"/>
      <c r="MSK49" s="410"/>
      <c r="MSL49" s="410"/>
      <c r="MSM49" s="410"/>
      <c r="MSN49" s="410"/>
      <c r="MSO49" s="410"/>
      <c r="MSP49" s="410"/>
      <c r="MSQ49" s="410"/>
      <c r="MSR49" s="410"/>
      <c r="MSS49" s="410"/>
      <c r="MST49" s="410"/>
      <c r="MSU49" s="410"/>
      <c r="MSV49" s="410"/>
      <c r="MSW49" s="410"/>
      <c r="MSX49" s="410"/>
      <c r="MSY49" s="410"/>
      <c r="MSZ49" s="410"/>
      <c r="MTA49" s="410"/>
      <c r="MTB49" s="410"/>
      <c r="MTC49" s="410"/>
      <c r="MTD49" s="410"/>
      <c r="MTE49" s="410"/>
      <c r="MTF49" s="410"/>
      <c r="MTG49" s="410"/>
      <c r="MTH49" s="410"/>
      <c r="MTI49" s="410"/>
      <c r="MTJ49" s="410"/>
      <c r="MTK49" s="410"/>
      <c r="MTL49" s="410"/>
      <c r="MTM49" s="410"/>
      <c r="MTN49" s="410"/>
      <c r="MTO49" s="410"/>
      <c r="MTP49" s="410"/>
      <c r="MTQ49" s="410"/>
      <c r="MTR49" s="410"/>
      <c r="MTS49" s="410"/>
      <c r="MTT49" s="410"/>
      <c r="MTU49" s="410"/>
      <c r="MTV49" s="410"/>
      <c r="MTW49" s="410"/>
      <c r="MTX49" s="410"/>
      <c r="MTY49" s="410"/>
      <c r="MTZ49" s="410"/>
      <c r="MUA49" s="410"/>
      <c r="MUB49" s="410"/>
      <c r="MUC49" s="410"/>
      <c r="MUD49" s="410"/>
      <c r="MUE49" s="410"/>
      <c r="MUF49" s="410"/>
      <c r="MUG49" s="410"/>
      <c r="MUH49" s="410"/>
      <c r="MUI49" s="410"/>
      <c r="MUJ49" s="410"/>
      <c r="MUK49" s="410"/>
      <c r="MUL49" s="410"/>
      <c r="MUM49" s="410"/>
      <c r="MUN49" s="410"/>
      <c r="MUO49" s="410"/>
      <c r="MUP49" s="410"/>
      <c r="MUQ49" s="410"/>
      <c r="MUR49" s="410"/>
      <c r="MUS49" s="410"/>
      <c r="MUT49" s="410"/>
      <c r="MUU49" s="410"/>
      <c r="MUV49" s="410"/>
      <c r="MUW49" s="410"/>
      <c r="MUX49" s="410"/>
      <c r="MUY49" s="410"/>
      <c r="MUZ49" s="410"/>
      <c r="MVA49" s="410"/>
      <c r="MVB49" s="410"/>
      <c r="MVC49" s="410"/>
      <c r="MVD49" s="410"/>
      <c r="MVE49" s="410"/>
      <c r="MVF49" s="410"/>
      <c r="MVG49" s="410"/>
      <c r="MVH49" s="410"/>
      <c r="MVI49" s="410"/>
      <c r="MVJ49" s="410"/>
      <c r="MVK49" s="410"/>
      <c r="MVL49" s="410"/>
      <c r="MVM49" s="410"/>
      <c r="MVN49" s="410"/>
      <c r="MVO49" s="410"/>
      <c r="MVP49" s="410"/>
      <c r="MVQ49" s="410"/>
      <c r="MVR49" s="410"/>
      <c r="MVS49" s="410"/>
      <c r="MVT49" s="410"/>
      <c r="MVU49" s="410"/>
      <c r="MVV49" s="410"/>
      <c r="MVW49" s="410"/>
      <c r="MVX49" s="410"/>
      <c r="MVY49" s="410"/>
      <c r="MVZ49" s="410"/>
      <c r="MWA49" s="410"/>
      <c r="MWB49" s="410"/>
      <c r="MWC49" s="410"/>
      <c r="MWD49" s="410"/>
      <c r="MWE49" s="410"/>
      <c r="MWF49" s="410"/>
      <c r="MWG49" s="410"/>
      <c r="MWH49" s="410"/>
      <c r="MWI49" s="410"/>
      <c r="MWJ49" s="410"/>
      <c r="MWK49" s="410"/>
      <c r="MWL49" s="410"/>
      <c r="MWM49" s="410"/>
      <c r="MWN49" s="410"/>
      <c r="MWO49" s="410"/>
      <c r="MWP49" s="410"/>
      <c r="MWQ49" s="410"/>
      <c r="MWR49" s="410"/>
      <c r="MWS49" s="410"/>
      <c r="MWT49" s="410"/>
      <c r="MWU49" s="410"/>
      <c r="MWV49" s="410"/>
      <c r="MWW49" s="410"/>
      <c r="MWX49" s="410"/>
      <c r="MWY49" s="410"/>
      <c r="MWZ49" s="410"/>
      <c r="MXA49" s="410"/>
      <c r="MXB49" s="410"/>
      <c r="MXC49" s="410"/>
      <c r="MXD49" s="410"/>
      <c r="MXE49" s="410"/>
      <c r="MXF49" s="410"/>
      <c r="MXG49" s="410"/>
      <c r="MXH49" s="410"/>
      <c r="MXI49" s="410"/>
      <c r="MXJ49" s="410"/>
      <c r="MXK49" s="410"/>
      <c r="MXL49" s="410"/>
      <c r="MXM49" s="410"/>
      <c r="MXN49" s="410"/>
      <c r="MXO49" s="410"/>
      <c r="MXP49" s="410"/>
      <c r="MXQ49" s="410"/>
      <c r="MXR49" s="410"/>
      <c r="MXS49" s="410"/>
      <c r="MXT49" s="410"/>
      <c r="MXU49" s="410"/>
      <c r="MXV49" s="410"/>
      <c r="MXW49" s="410"/>
      <c r="MXX49" s="410"/>
      <c r="MXY49" s="410"/>
      <c r="MXZ49" s="410"/>
      <c r="MYA49" s="410"/>
      <c r="MYB49" s="410"/>
      <c r="MYC49" s="410"/>
      <c r="MYD49" s="410"/>
      <c r="MYE49" s="410"/>
      <c r="MYF49" s="410"/>
      <c r="MYG49" s="410"/>
      <c r="MYH49" s="410"/>
      <c r="MYI49" s="410"/>
      <c r="MYJ49" s="410"/>
      <c r="MYK49" s="410"/>
      <c r="MYL49" s="410"/>
      <c r="MYM49" s="410"/>
      <c r="MYN49" s="410"/>
      <c r="MYO49" s="410"/>
      <c r="MYP49" s="410"/>
      <c r="MYQ49" s="410"/>
      <c r="MYR49" s="410"/>
      <c r="MYS49" s="410"/>
      <c r="MYT49" s="410"/>
      <c r="MYU49" s="410"/>
      <c r="MYV49" s="410"/>
      <c r="MYW49" s="410"/>
      <c r="MYX49" s="410"/>
      <c r="MYY49" s="410"/>
      <c r="MYZ49" s="410"/>
      <c r="MZA49" s="410"/>
      <c r="MZB49" s="410"/>
      <c r="MZC49" s="410"/>
      <c r="MZD49" s="410"/>
      <c r="MZE49" s="410"/>
      <c r="MZF49" s="410"/>
      <c r="MZG49" s="410"/>
      <c r="MZH49" s="410"/>
      <c r="MZI49" s="410"/>
      <c r="MZJ49" s="410"/>
      <c r="MZK49" s="410"/>
      <c r="MZL49" s="410"/>
      <c r="MZM49" s="410"/>
      <c r="MZN49" s="410"/>
      <c r="MZO49" s="410"/>
      <c r="MZP49" s="410"/>
      <c r="MZQ49" s="410"/>
      <c r="MZR49" s="410"/>
      <c r="MZS49" s="410"/>
      <c r="MZT49" s="410"/>
      <c r="MZU49" s="410"/>
      <c r="MZV49" s="410"/>
      <c r="MZW49" s="410"/>
      <c r="MZX49" s="410"/>
      <c r="MZY49" s="410"/>
      <c r="MZZ49" s="410"/>
      <c r="NAA49" s="410"/>
      <c r="NAB49" s="410"/>
      <c r="NAC49" s="410"/>
      <c r="NAD49" s="410"/>
      <c r="NAE49" s="410"/>
      <c r="NAF49" s="410"/>
      <c r="NAG49" s="410"/>
      <c r="NAH49" s="410"/>
      <c r="NAI49" s="410"/>
      <c r="NAJ49" s="410"/>
      <c r="NAK49" s="410"/>
      <c r="NAL49" s="410"/>
      <c r="NAM49" s="410"/>
      <c r="NAN49" s="410"/>
      <c r="NAO49" s="410"/>
      <c r="NAP49" s="410"/>
      <c r="NAQ49" s="410"/>
      <c r="NAR49" s="410"/>
      <c r="NAS49" s="410"/>
      <c r="NAT49" s="410"/>
      <c r="NAU49" s="410"/>
      <c r="NAV49" s="410"/>
      <c r="NAW49" s="410"/>
      <c r="NAX49" s="410"/>
      <c r="NAY49" s="410"/>
      <c r="NAZ49" s="410"/>
      <c r="NBA49" s="410"/>
      <c r="NBB49" s="410"/>
      <c r="NBC49" s="410"/>
      <c r="NBD49" s="410"/>
      <c r="NBE49" s="410"/>
      <c r="NBF49" s="410"/>
      <c r="NBG49" s="410"/>
      <c r="NBH49" s="410"/>
      <c r="NBI49" s="410"/>
      <c r="NBJ49" s="410"/>
      <c r="NBK49" s="410"/>
      <c r="NBL49" s="410"/>
      <c r="NBM49" s="410"/>
      <c r="NBN49" s="410"/>
      <c r="NBO49" s="410"/>
      <c r="NBP49" s="410"/>
      <c r="NBQ49" s="410"/>
      <c r="NBR49" s="410"/>
      <c r="NBS49" s="410"/>
      <c r="NBT49" s="410"/>
      <c r="NBU49" s="410"/>
      <c r="NBV49" s="410"/>
      <c r="NBW49" s="410"/>
      <c r="NBX49" s="410"/>
      <c r="NBY49" s="410"/>
      <c r="NBZ49" s="410"/>
      <c r="NCA49" s="410"/>
      <c r="NCB49" s="410"/>
      <c r="NCC49" s="410"/>
      <c r="NCD49" s="410"/>
      <c r="NCE49" s="410"/>
      <c r="NCF49" s="410"/>
      <c r="NCG49" s="410"/>
      <c r="NCH49" s="410"/>
      <c r="NCI49" s="410"/>
      <c r="NCJ49" s="410"/>
      <c r="NCK49" s="410"/>
      <c r="NCL49" s="410"/>
      <c r="NCM49" s="410"/>
      <c r="NCN49" s="410"/>
      <c r="NCO49" s="410"/>
      <c r="NCP49" s="410"/>
      <c r="NCQ49" s="410"/>
      <c r="NCR49" s="410"/>
      <c r="NCS49" s="410"/>
      <c r="NCT49" s="410"/>
      <c r="NCU49" s="410"/>
      <c r="NCV49" s="410"/>
      <c r="NCW49" s="410"/>
      <c r="NCX49" s="410"/>
      <c r="NCY49" s="410"/>
      <c r="NCZ49" s="410"/>
      <c r="NDA49" s="410"/>
      <c r="NDB49" s="410"/>
      <c r="NDC49" s="410"/>
      <c r="NDD49" s="410"/>
      <c r="NDE49" s="410"/>
      <c r="NDF49" s="410"/>
      <c r="NDG49" s="410"/>
      <c r="NDH49" s="410"/>
      <c r="NDI49" s="410"/>
      <c r="NDJ49" s="410"/>
      <c r="NDK49" s="410"/>
      <c r="NDL49" s="410"/>
      <c r="NDM49" s="410"/>
      <c r="NDN49" s="410"/>
      <c r="NDO49" s="410"/>
      <c r="NDP49" s="410"/>
      <c r="NDQ49" s="410"/>
      <c r="NDR49" s="410"/>
      <c r="NDS49" s="410"/>
      <c r="NDT49" s="410"/>
      <c r="NDU49" s="410"/>
      <c r="NDV49" s="410"/>
      <c r="NDW49" s="410"/>
      <c r="NDX49" s="410"/>
      <c r="NDY49" s="410"/>
      <c r="NDZ49" s="410"/>
      <c r="NEA49" s="410"/>
      <c r="NEB49" s="410"/>
      <c r="NEC49" s="410"/>
      <c r="NED49" s="410"/>
      <c r="NEE49" s="410"/>
      <c r="NEF49" s="410"/>
      <c r="NEG49" s="410"/>
      <c r="NEH49" s="410"/>
      <c r="NEI49" s="410"/>
      <c r="NEJ49" s="410"/>
      <c r="NEK49" s="410"/>
      <c r="NEL49" s="410"/>
      <c r="NEM49" s="410"/>
      <c r="NEN49" s="410"/>
      <c r="NEO49" s="410"/>
      <c r="NEP49" s="410"/>
      <c r="NEQ49" s="410"/>
      <c r="NER49" s="410"/>
      <c r="NES49" s="410"/>
      <c r="NET49" s="410"/>
      <c r="NEU49" s="410"/>
      <c r="NEV49" s="410"/>
      <c r="NEW49" s="410"/>
      <c r="NEX49" s="410"/>
      <c r="NEY49" s="410"/>
      <c r="NEZ49" s="410"/>
      <c r="NFA49" s="410"/>
      <c r="NFB49" s="410"/>
      <c r="NFC49" s="410"/>
      <c r="NFD49" s="410"/>
      <c r="NFE49" s="410"/>
      <c r="NFF49" s="410"/>
      <c r="NFG49" s="410"/>
      <c r="NFH49" s="410"/>
      <c r="NFI49" s="410"/>
      <c r="NFJ49" s="410"/>
      <c r="NFK49" s="410"/>
      <c r="NFL49" s="410"/>
      <c r="NFM49" s="410"/>
      <c r="NFN49" s="410"/>
      <c r="NFO49" s="410"/>
      <c r="NFP49" s="410"/>
      <c r="NFQ49" s="410"/>
      <c r="NFR49" s="410"/>
      <c r="NFS49" s="410"/>
      <c r="NFT49" s="410"/>
      <c r="NFU49" s="410"/>
      <c r="NFV49" s="410"/>
      <c r="NFW49" s="410"/>
      <c r="NFX49" s="410"/>
      <c r="NFY49" s="410"/>
      <c r="NFZ49" s="410"/>
      <c r="NGA49" s="410"/>
      <c r="NGB49" s="410"/>
      <c r="NGC49" s="410"/>
      <c r="NGD49" s="410"/>
      <c r="NGE49" s="410"/>
      <c r="NGF49" s="410"/>
      <c r="NGG49" s="410"/>
      <c r="NGH49" s="410"/>
      <c r="NGI49" s="410"/>
      <c r="NGJ49" s="410"/>
      <c r="NGK49" s="410"/>
      <c r="NGL49" s="410"/>
      <c r="NGM49" s="410"/>
      <c r="NGN49" s="410"/>
      <c r="NGO49" s="410"/>
      <c r="NGP49" s="410"/>
      <c r="NGQ49" s="410"/>
      <c r="NGR49" s="410"/>
      <c r="NGS49" s="410"/>
      <c r="NGT49" s="410"/>
      <c r="NGU49" s="410"/>
      <c r="NGV49" s="410"/>
      <c r="NGW49" s="410"/>
      <c r="NGX49" s="410"/>
      <c r="NGY49" s="410"/>
      <c r="NGZ49" s="410"/>
      <c r="NHA49" s="410"/>
      <c r="NHB49" s="410"/>
      <c r="NHC49" s="410"/>
      <c r="NHD49" s="410"/>
      <c r="NHE49" s="410"/>
      <c r="NHF49" s="410"/>
      <c r="NHG49" s="410"/>
      <c r="NHH49" s="410"/>
      <c r="NHI49" s="410"/>
      <c r="NHJ49" s="410"/>
      <c r="NHK49" s="410"/>
      <c r="NHL49" s="410"/>
      <c r="NHM49" s="410"/>
      <c r="NHN49" s="410"/>
      <c r="NHO49" s="410"/>
      <c r="NHP49" s="410"/>
      <c r="NHQ49" s="410"/>
      <c r="NHR49" s="410"/>
      <c r="NHS49" s="410"/>
      <c r="NHT49" s="410"/>
      <c r="NHU49" s="410"/>
      <c r="NHV49" s="410"/>
      <c r="NHW49" s="410"/>
      <c r="NHX49" s="410"/>
      <c r="NHY49" s="410"/>
      <c r="NHZ49" s="410"/>
      <c r="NIA49" s="410"/>
      <c r="NIB49" s="410"/>
      <c r="NIC49" s="410"/>
      <c r="NID49" s="410"/>
      <c r="NIE49" s="410"/>
      <c r="NIF49" s="410"/>
      <c r="NIG49" s="410"/>
      <c r="NIH49" s="410"/>
      <c r="NII49" s="410"/>
      <c r="NIJ49" s="410"/>
      <c r="NIK49" s="410"/>
      <c r="NIL49" s="410"/>
      <c r="NIM49" s="410"/>
      <c r="NIN49" s="410"/>
      <c r="NIO49" s="410"/>
      <c r="NIP49" s="410"/>
      <c r="NIQ49" s="410"/>
      <c r="NIR49" s="410"/>
      <c r="NIS49" s="410"/>
      <c r="NIT49" s="410"/>
      <c r="NIU49" s="410"/>
      <c r="NIV49" s="410"/>
      <c r="NIW49" s="410"/>
      <c r="NIX49" s="410"/>
      <c r="NIY49" s="410"/>
      <c r="NIZ49" s="410"/>
      <c r="NJA49" s="410"/>
      <c r="NJB49" s="410"/>
      <c r="NJC49" s="410"/>
      <c r="NJD49" s="410"/>
      <c r="NJE49" s="410"/>
      <c r="NJF49" s="410"/>
      <c r="NJG49" s="410"/>
      <c r="NJH49" s="410"/>
      <c r="NJI49" s="410"/>
      <c r="NJJ49" s="410"/>
      <c r="NJK49" s="410"/>
      <c r="NJL49" s="410"/>
      <c r="NJM49" s="410"/>
      <c r="NJN49" s="410"/>
      <c r="NJO49" s="410"/>
      <c r="NJP49" s="410"/>
      <c r="NJQ49" s="410"/>
      <c r="NJR49" s="410"/>
      <c r="NJS49" s="410"/>
      <c r="NJT49" s="410"/>
      <c r="NJU49" s="410"/>
      <c r="NJV49" s="410"/>
      <c r="NJW49" s="410"/>
      <c r="NJX49" s="410"/>
      <c r="NJY49" s="410"/>
      <c r="NJZ49" s="410"/>
      <c r="NKA49" s="410"/>
      <c r="NKB49" s="410"/>
      <c r="NKC49" s="410"/>
      <c r="NKD49" s="410"/>
      <c r="NKE49" s="410"/>
      <c r="NKF49" s="410"/>
      <c r="NKG49" s="410"/>
      <c r="NKH49" s="410"/>
      <c r="NKI49" s="410"/>
      <c r="NKJ49" s="410"/>
      <c r="NKK49" s="410"/>
      <c r="NKL49" s="410"/>
      <c r="NKM49" s="410"/>
      <c r="NKN49" s="410"/>
      <c r="NKO49" s="410"/>
      <c r="NKP49" s="410"/>
      <c r="NKQ49" s="410"/>
      <c r="NKR49" s="410"/>
      <c r="NKS49" s="410"/>
      <c r="NKT49" s="410"/>
      <c r="NKU49" s="410"/>
      <c r="NKV49" s="410"/>
      <c r="NKW49" s="410"/>
      <c r="NKX49" s="410"/>
      <c r="NKY49" s="410"/>
      <c r="NKZ49" s="410"/>
      <c r="NLA49" s="410"/>
      <c r="NLB49" s="410"/>
      <c r="NLC49" s="410"/>
      <c r="NLD49" s="410"/>
      <c r="NLE49" s="410"/>
      <c r="NLF49" s="410"/>
      <c r="NLG49" s="410"/>
      <c r="NLH49" s="410"/>
      <c r="NLI49" s="410"/>
      <c r="NLJ49" s="410"/>
      <c r="NLK49" s="410"/>
      <c r="NLL49" s="410"/>
      <c r="NLM49" s="410"/>
      <c r="NLN49" s="410"/>
      <c r="NLO49" s="410"/>
      <c r="NLP49" s="410"/>
      <c r="NLQ49" s="410"/>
      <c r="NLR49" s="410"/>
      <c r="NLS49" s="410"/>
      <c r="NLT49" s="410"/>
      <c r="NLU49" s="410"/>
      <c r="NLV49" s="410"/>
      <c r="NLW49" s="410"/>
      <c r="NLX49" s="410"/>
      <c r="NLY49" s="410"/>
      <c r="NLZ49" s="410"/>
      <c r="NMA49" s="410"/>
      <c r="NMB49" s="410"/>
      <c r="NMC49" s="410"/>
      <c r="NMD49" s="410"/>
      <c r="NME49" s="410"/>
      <c r="NMF49" s="410"/>
      <c r="NMG49" s="410"/>
      <c r="NMH49" s="410"/>
      <c r="NMI49" s="410"/>
      <c r="NMJ49" s="410"/>
      <c r="NMK49" s="410"/>
      <c r="NML49" s="410"/>
      <c r="NMM49" s="410"/>
      <c r="NMN49" s="410"/>
      <c r="NMO49" s="410"/>
      <c r="NMP49" s="410"/>
      <c r="NMQ49" s="410"/>
      <c r="NMR49" s="410"/>
      <c r="NMS49" s="410"/>
      <c r="NMT49" s="410"/>
      <c r="NMU49" s="410"/>
      <c r="NMV49" s="410"/>
      <c r="NMW49" s="410"/>
      <c r="NMX49" s="410"/>
      <c r="NMY49" s="410"/>
      <c r="NMZ49" s="410"/>
      <c r="NNA49" s="410"/>
      <c r="NNB49" s="410"/>
      <c r="NNC49" s="410"/>
      <c r="NND49" s="410"/>
      <c r="NNE49" s="410"/>
      <c r="NNF49" s="410"/>
      <c r="NNG49" s="410"/>
      <c r="NNH49" s="410"/>
      <c r="NNI49" s="410"/>
      <c r="NNJ49" s="410"/>
      <c r="NNK49" s="410"/>
      <c r="NNL49" s="410"/>
      <c r="NNM49" s="410"/>
      <c r="NNN49" s="410"/>
      <c r="NNO49" s="410"/>
      <c r="NNP49" s="410"/>
      <c r="NNQ49" s="410"/>
      <c r="NNR49" s="410"/>
      <c r="NNS49" s="410"/>
      <c r="NNT49" s="410"/>
      <c r="NNU49" s="410"/>
      <c r="NNV49" s="410"/>
      <c r="NNW49" s="410"/>
      <c r="NNX49" s="410"/>
      <c r="NNY49" s="410"/>
      <c r="NNZ49" s="410"/>
      <c r="NOA49" s="410"/>
      <c r="NOB49" s="410"/>
      <c r="NOC49" s="410"/>
      <c r="NOD49" s="410"/>
      <c r="NOE49" s="410"/>
      <c r="NOF49" s="410"/>
      <c r="NOG49" s="410"/>
      <c r="NOH49" s="410"/>
      <c r="NOI49" s="410"/>
      <c r="NOJ49" s="410"/>
      <c r="NOK49" s="410"/>
      <c r="NOL49" s="410"/>
      <c r="NOM49" s="410"/>
      <c r="NON49" s="410"/>
      <c r="NOO49" s="410"/>
      <c r="NOP49" s="410"/>
      <c r="NOQ49" s="410"/>
      <c r="NOR49" s="410"/>
      <c r="NOS49" s="410"/>
      <c r="NOT49" s="410"/>
      <c r="NOU49" s="410"/>
      <c r="NOV49" s="410"/>
      <c r="NOW49" s="410"/>
      <c r="NOX49" s="410"/>
      <c r="NOY49" s="410"/>
      <c r="NOZ49" s="410"/>
      <c r="NPA49" s="410"/>
      <c r="NPB49" s="410"/>
      <c r="NPC49" s="410"/>
      <c r="NPD49" s="410"/>
      <c r="NPE49" s="410"/>
      <c r="NPF49" s="410"/>
      <c r="NPG49" s="410"/>
      <c r="NPH49" s="410"/>
      <c r="NPI49" s="410"/>
      <c r="NPJ49" s="410"/>
      <c r="NPK49" s="410"/>
      <c r="NPL49" s="410"/>
      <c r="NPM49" s="410"/>
      <c r="NPN49" s="410"/>
      <c r="NPO49" s="410"/>
      <c r="NPP49" s="410"/>
      <c r="NPQ49" s="410"/>
      <c r="NPR49" s="410"/>
      <c r="NPS49" s="410"/>
      <c r="NPT49" s="410"/>
      <c r="NPU49" s="410"/>
      <c r="NPV49" s="410"/>
      <c r="NPW49" s="410"/>
      <c r="NPX49" s="410"/>
      <c r="NPY49" s="410"/>
      <c r="NPZ49" s="410"/>
      <c r="NQA49" s="410"/>
      <c r="NQB49" s="410"/>
      <c r="NQC49" s="410"/>
      <c r="NQD49" s="410"/>
      <c r="NQE49" s="410"/>
      <c r="NQF49" s="410"/>
      <c r="NQG49" s="410"/>
      <c r="NQH49" s="410"/>
      <c r="NQI49" s="410"/>
      <c r="NQJ49" s="410"/>
      <c r="NQK49" s="410"/>
      <c r="NQL49" s="410"/>
      <c r="NQM49" s="410"/>
      <c r="NQN49" s="410"/>
      <c r="NQO49" s="410"/>
      <c r="NQP49" s="410"/>
      <c r="NQQ49" s="410"/>
      <c r="NQR49" s="410"/>
      <c r="NQS49" s="410"/>
      <c r="NQT49" s="410"/>
      <c r="NQU49" s="410"/>
      <c r="NQV49" s="410"/>
      <c r="NQW49" s="410"/>
      <c r="NQX49" s="410"/>
      <c r="NQY49" s="410"/>
      <c r="NQZ49" s="410"/>
      <c r="NRA49" s="410"/>
      <c r="NRB49" s="410"/>
      <c r="NRC49" s="410"/>
      <c r="NRD49" s="410"/>
      <c r="NRE49" s="410"/>
      <c r="NRF49" s="410"/>
      <c r="NRG49" s="410"/>
      <c r="NRH49" s="410"/>
      <c r="NRI49" s="410"/>
      <c r="NRJ49" s="410"/>
      <c r="NRK49" s="410"/>
      <c r="NRL49" s="410"/>
      <c r="NRM49" s="410"/>
      <c r="NRN49" s="410"/>
      <c r="NRO49" s="410"/>
      <c r="NRP49" s="410"/>
      <c r="NRQ49" s="410"/>
      <c r="NRR49" s="410"/>
      <c r="NRS49" s="410"/>
      <c r="NRT49" s="410"/>
      <c r="NRU49" s="410"/>
      <c r="NRV49" s="410"/>
      <c r="NRW49" s="410"/>
      <c r="NRX49" s="410"/>
      <c r="NRY49" s="410"/>
      <c r="NRZ49" s="410"/>
      <c r="NSA49" s="410"/>
      <c r="NSB49" s="410"/>
      <c r="NSC49" s="410"/>
      <c r="NSD49" s="410"/>
      <c r="NSE49" s="410"/>
      <c r="NSF49" s="410"/>
      <c r="NSG49" s="410"/>
      <c r="NSH49" s="410"/>
      <c r="NSI49" s="410"/>
      <c r="NSJ49" s="410"/>
      <c r="NSK49" s="410"/>
      <c r="NSL49" s="410"/>
      <c r="NSM49" s="410"/>
      <c r="NSN49" s="410"/>
      <c r="NSO49" s="410"/>
      <c r="NSP49" s="410"/>
      <c r="NSQ49" s="410"/>
      <c r="NSR49" s="410"/>
      <c r="NSS49" s="410"/>
      <c r="NST49" s="410"/>
      <c r="NSU49" s="410"/>
      <c r="NSV49" s="410"/>
      <c r="NSW49" s="410"/>
      <c r="NSX49" s="410"/>
      <c r="NSY49" s="410"/>
      <c r="NSZ49" s="410"/>
      <c r="NTA49" s="410"/>
      <c r="NTB49" s="410"/>
      <c r="NTC49" s="410"/>
      <c r="NTD49" s="410"/>
      <c r="NTE49" s="410"/>
      <c r="NTF49" s="410"/>
      <c r="NTG49" s="410"/>
      <c r="NTH49" s="410"/>
      <c r="NTI49" s="410"/>
      <c r="NTJ49" s="410"/>
      <c r="NTK49" s="410"/>
      <c r="NTL49" s="410"/>
      <c r="NTM49" s="410"/>
      <c r="NTN49" s="410"/>
      <c r="NTO49" s="410"/>
      <c r="NTP49" s="410"/>
      <c r="NTQ49" s="410"/>
      <c r="NTR49" s="410"/>
      <c r="NTS49" s="410"/>
      <c r="NTT49" s="410"/>
      <c r="NTU49" s="410"/>
      <c r="NTV49" s="410"/>
      <c r="NTW49" s="410"/>
      <c r="NTX49" s="410"/>
      <c r="NTY49" s="410"/>
      <c r="NTZ49" s="410"/>
      <c r="NUA49" s="410"/>
      <c r="NUB49" s="410"/>
      <c r="NUC49" s="410"/>
      <c r="NUD49" s="410"/>
      <c r="NUE49" s="410"/>
      <c r="NUF49" s="410"/>
      <c r="NUG49" s="410"/>
      <c r="NUH49" s="410"/>
      <c r="NUI49" s="410"/>
      <c r="NUJ49" s="410"/>
      <c r="NUK49" s="410"/>
      <c r="NUL49" s="410"/>
      <c r="NUM49" s="410"/>
      <c r="NUN49" s="410"/>
      <c r="NUO49" s="410"/>
      <c r="NUP49" s="410"/>
      <c r="NUQ49" s="410"/>
      <c r="NUR49" s="410"/>
      <c r="NUS49" s="410"/>
      <c r="NUT49" s="410"/>
      <c r="NUU49" s="410"/>
      <c r="NUV49" s="410"/>
      <c r="NUW49" s="410"/>
      <c r="NUX49" s="410"/>
      <c r="NUY49" s="410"/>
      <c r="NUZ49" s="410"/>
      <c r="NVA49" s="410"/>
      <c r="NVB49" s="410"/>
      <c r="NVC49" s="410"/>
      <c r="NVD49" s="410"/>
      <c r="NVE49" s="410"/>
      <c r="NVF49" s="410"/>
      <c r="NVG49" s="410"/>
      <c r="NVH49" s="410"/>
      <c r="NVI49" s="410"/>
      <c r="NVJ49" s="410"/>
      <c r="NVK49" s="410"/>
      <c r="NVL49" s="410"/>
      <c r="NVM49" s="410"/>
      <c r="NVN49" s="410"/>
      <c r="NVO49" s="410"/>
      <c r="NVP49" s="410"/>
      <c r="NVQ49" s="410"/>
      <c r="NVR49" s="410"/>
      <c r="NVS49" s="410"/>
      <c r="NVT49" s="410"/>
      <c r="NVU49" s="410"/>
      <c r="NVV49" s="410"/>
      <c r="NVW49" s="410"/>
      <c r="NVX49" s="410"/>
      <c r="NVY49" s="410"/>
      <c r="NVZ49" s="410"/>
      <c r="NWA49" s="410"/>
      <c r="NWB49" s="410"/>
      <c r="NWC49" s="410"/>
      <c r="NWD49" s="410"/>
      <c r="NWE49" s="410"/>
      <c r="NWF49" s="410"/>
      <c r="NWG49" s="410"/>
      <c r="NWH49" s="410"/>
      <c r="NWI49" s="410"/>
      <c r="NWJ49" s="410"/>
      <c r="NWK49" s="410"/>
      <c r="NWL49" s="410"/>
      <c r="NWM49" s="410"/>
      <c r="NWN49" s="410"/>
      <c r="NWO49" s="410"/>
      <c r="NWP49" s="410"/>
      <c r="NWQ49" s="410"/>
      <c r="NWR49" s="410"/>
      <c r="NWS49" s="410"/>
      <c r="NWT49" s="410"/>
      <c r="NWU49" s="410"/>
      <c r="NWV49" s="410"/>
      <c r="NWW49" s="410"/>
      <c r="NWX49" s="410"/>
      <c r="NWY49" s="410"/>
      <c r="NWZ49" s="410"/>
      <c r="NXA49" s="410"/>
      <c r="NXB49" s="410"/>
      <c r="NXC49" s="410"/>
      <c r="NXD49" s="410"/>
      <c r="NXE49" s="410"/>
      <c r="NXF49" s="410"/>
      <c r="NXG49" s="410"/>
      <c r="NXH49" s="410"/>
      <c r="NXI49" s="410"/>
      <c r="NXJ49" s="410"/>
      <c r="NXK49" s="410"/>
      <c r="NXL49" s="410"/>
      <c r="NXM49" s="410"/>
      <c r="NXN49" s="410"/>
      <c r="NXO49" s="410"/>
      <c r="NXP49" s="410"/>
      <c r="NXQ49" s="410"/>
      <c r="NXR49" s="410"/>
      <c r="NXS49" s="410"/>
      <c r="NXT49" s="410"/>
      <c r="NXU49" s="410"/>
      <c r="NXV49" s="410"/>
      <c r="NXW49" s="410"/>
      <c r="NXX49" s="410"/>
      <c r="NXY49" s="410"/>
      <c r="NXZ49" s="410"/>
      <c r="NYA49" s="410"/>
      <c r="NYB49" s="410"/>
      <c r="NYC49" s="410"/>
      <c r="NYD49" s="410"/>
      <c r="NYE49" s="410"/>
      <c r="NYF49" s="410"/>
      <c r="NYG49" s="410"/>
      <c r="NYH49" s="410"/>
      <c r="NYI49" s="410"/>
      <c r="NYJ49" s="410"/>
      <c r="NYK49" s="410"/>
      <c r="NYL49" s="410"/>
      <c r="NYM49" s="410"/>
      <c r="NYN49" s="410"/>
      <c r="NYO49" s="410"/>
      <c r="NYP49" s="410"/>
      <c r="NYQ49" s="410"/>
      <c r="NYR49" s="410"/>
      <c r="NYS49" s="410"/>
      <c r="NYT49" s="410"/>
      <c r="NYU49" s="410"/>
      <c r="NYV49" s="410"/>
      <c r="NYW49" s="410"/>
      <c r="NYX49" s="410"/>
      <c r="NYY49" s="410"/>
      <c r="NYZ49" s="410"/>
      <c r="NZA49" s="410"/>
      <c r="NZB49" s="410"/>
      <c r="NZC49" s="410"/>
      <c r="NZD49" s="410"/>
      <c r="NZE49" s="410"/>
      <c r="NZF49" s="410"/>
      <c r="NZG49" s="410"/>
      <c r="NZH49" s="410"/>
      <c r="NZI49" s="410"/>
      <c r="NZJ49" s="410"/>
      <c r="NZK49" s="410"/>
      <c r="NZL49" s="410"/>
      <c r="NZM49" s="410"/>
      <c r="NZN49" s="410"/>
      <c r="NZO49" s="410"/>
      <c r="NZP49" s="410"/>
      <c r="NZQ49" s="410"/>
      <c r="NZR49" s="410"/>
      <c r="NZS49" s="410"/>
      <c r="NZT49" s="410"/>
      <c r="NZU49" s="410"/>
      <c r="NZV49" s="410"/>
      <c r="NZW49" s="410"/>
      <c r="NZX49" s="410"/>
      <c r="NZY49" s="410"/>
      <c r="NZZ49" s="410"/>
      <c r="OAA49" s="410"/>
      <c r="OAB49" s="410"/>
      <c r="OAC49" s="410"/>
      <c r="OAD49" s="410"/>
      <c r="OAE49" s="410"/>
      <c r="OAF49" s="410"/>
      <c r="OAG49" s="410"/>
      <c r="OAH49" s="410"/>
      <c r="OAI49" s="410"/>
      <c r="OAJ49" s="410"/>
      <c r="OAK49" s="410"/>
      <c r="OAL49" s="410"/>
      <c r="OAM49" s="410"/>
      <c r="OAN49" s="410"/>
      <c r="OAO49" s="410"/>
      <c r="OAP49" s="410"/>
      <c r="OAQ49" s="410"/>
      <c r="OAR49" s="410"/>
      <c r="OAS49" s="410"/>
      <c r="OAT49" s="410"/>
      <c r="OAU49" s="410"/>
      <c r="OAV49" s="410"/>
      <c r="OAW49" s="410"/>
      <c r="OAX49" s="410"/>
      <c r="OAY49" s="410"/>
      <c r="OAZ49" s="410"/>
      <c r="OBA49" s="410"/>
      <c r="OBB49" s="410"/>
      <c r="OBC49" s="410"/>
      <c r="OBD49" s="410"/>
      <c r="OBE49" s="410"/>
      <c r="OBF49" s="410"/>
      <c r="OBG49" s="410"/>
      <c r="OBH49" s="410"/>
      <c r="OBI49" s="410"/>
      <c r="OBJ49" s="410"/>
      <c r="OBK49" s="410"/>
      <c r="OBL49" s="410"/>
      <c r="OBM49" s="410"/>
      <c r="OBN49" s="410"/>
      <c r="OBO49" s="410"/>
      <c r="OBP49" s="410"/>
      <c r="OBQ49" s="410"/>
      <c r="OBR49" s="410"/>
      <c r="OBS49" s="410"/>
      <c r="OBT49" s="410"/>
      <c r="OBU49" s="410"/>
      <c r="OBV49" s="410"/>
      <c r="OBW49" s="410"/>
      <c r="OBX49" s="410"/>
      <c r="OBY49" s="410"/>
      <c r="OBZ49" s="410"/>
      <c r="OCA49" s="410"/>
      <c r="OCB49" s="410"/>
      <c r="OCC49" s="410"/>
      <c r="OCD49" s="410"/>
      <c r="OCE49" s="410"/>
      <c r="OCF49" s="410"/>
      <c r="OCG49" s="410"/>
      <c r="OCH49" s="410"/>
      <c r="OCI49" s="410"/>
      <c r="OCJ49" s="410"/>
      <c r="OCK49" s="410"/>
      <c r="OCL49" s="410"/>
      <c r="OCM49" s="410"/>
      <c r="OCN49" s="410"/>
      <c r="OCO49" s="410"/>
      <c r="OCP49" s="410"/>
      <c r="OCQ49" s="410"/>
      <c r="OCR49" s="410"/>
      <c r="OCS49" s="410"/>
      <c r="OCT49" s="410"/>
      <c r="OCU49" s="410"/>
      <c r="OCV49" s="410"/>
      <c r="OCW49" s="410"/>
      <c r="OCX49" s="410"/>
      <c r="OCY49" s="410"/>
      <c r="OCZ49" s="410"/>
      <c r="ODA49" s="410"/>
      <c r="ODB49" s="410"/>
      <c r="ODC49" s="410"/>
      <c r="ODD49" s="410"/>
      <c r="ODE49" s="410"/>
      <c r="ODF49" s="410"/>
      <c r="ODG49" s="410"/>
      <c r="ODH49" s="410"/>
      <c r="ODI49" s="410"/>
      <c r="ODJ49" s="410"/>
      <c r="ODK49" s="410"/>
      <c r="ODL49" s="410"/>
      <c r="ODM49" s="410"/>
      <c r="ODN49" s="410"/>
      <c r="ODO49" s="410"/>
      <c r="ODP49" s="410"/>
      <c r="ODQ49" s="410"/>
      <c r="ODR49" s="410"/>
      <c r="ODS49" s="410"/>
      <c r="ODT49" s="410"/>
      <c r="ODU49" s="410"/>
      <c r="ODV49" s="410"/>
      <c r="ODW49" s="410"/>
      <c r="ODX49" s="410"/>
      <c r="ODY49" s="410"/>
      <c r="ODZ49" s="410"/>
      <c r="OEA49" s="410"/>
      <c r="OEB49" s="410"/>
      <c r="OEC49" s="410"/>
      <c r="OED49" s="410"/>
      <c r="OEE49" s="410"/>
      <c r="OEF49" s="410"/>
      <c r="OEG49" s="410"/>
      <c r="OEH49" s="410"/>
      <c r="OEI49" s="410"/>
      <c r="OEJ49" s="410"/>
      <c r="OEK49" s="410"/>
      <c r="OEL49" s="410"/>
      <c r="OEM49" s="410"/>
      <c r="OEN49" s="410"/>
      <c r="OEO49" s="410"/>
      <c r="OEP49" s="410"/>
      <c r="OEQ49" s="410"/>
      <c r="OER49" s="410"/>
      <c r="OES49" s="410"/>
      <c r="OET49" s="410"/>
      <c r="OEU49" s="410"/>
      <c r="OEV49" s="410"/>
      <c r="OEW49" s="410"/>
      <c r="OEX49" s="410"/>
      <c r="OEY49" s="410"/>
      <c r="OEZ49" s="410"/>
      <c r="OFA49" s="410"/>
      <c r="OFB49" s="410"/>
      <c r="OFC49" s="410"/>
      <c r="OFD49" s="410"/>
      <c r="OFE49" s="410"/>
      <c r="OFF49" s="410"/>
      <c r="OFG49" s="410"/>
      <c r="OFH49" s="410"/>
      <c r="OFI49" s="410"/>
      <c r="OFJ49" s="410"/>
      <c r="OFK49" s="410"/>
      <c r="OFL49" s="410"/>
      <c r="OFM49" s="410"/>
      <c r="OFN49" s="410"/>
      <c r="OFO49" s="410"/>
      <c r="OFP49" s="410"/>
      <c r="OFQ49" s="410"/>
      <c r="OFR49" s="410"/>
      <c r="OFS49" s="410"/>
      <c r="OFT49" s="410"/>
      <c r="OFU49" s="410"/>
      <c r="OFV49" s="410"/>
      <c r="OFW49" s="410"/>
      <c r="OFX49" s="410"/>
      <c r="OFY49" s="410"/>
      <c r="OFZ49" s="410"/>
      <c r="OGA49" s="410"/>
      <c r="OGB49" s="410"/>
      <c r="OGC49" s="410"/>
      <c r="OGD49" s="410"/>
      <c r="OGE49" s="410"/>
      <c r="OGF49" s="410"/>
      <c r="OGG49" s="410"/>
      <c r="OGH49" s="410"/>
      <c r="OGI49" s="410"/>
      <c r="OGJ49" s="410"/>
      <c r="OGK49" s="410"/>
      <c r="OGL49" s="410"/>
      <c r="OGM49" s="410"/>
      <c r="OGN49" s="410"/>
      <c r="OGO49" s="410"/>
      <c r="OGP49" s="410"/>
      <c r="OGQ49" s="410"/>
      <c r="OGR49" s="410"/>
      <c r="OGS49" s="410"/>
      <c r="OGT49" s="410"/>
      <c r="OGU49" s="410"/>
      <c r="OGV49" s="410"/>
      <c r="OGW49" s="410"/>
      <c r="OGX49" s="410"/>
      <c r="OGY49" s="410"/>
      <c r="OGZ49" s="410"/>
      <c r="OHA49" s="410"/>
      <c r="OHB49" s="410"/>
      <c r="OHC49" s="410"/>
      <c r="OHD49" s="410"/>
      <c r="OHE49" s="410"/>
      <c r="OHF49" s="410"/>
      <c r="OHG49" s="410"/>
      <c r="OHH49" s="410"/>
      <c r="OHI49" s="410"/>
      <c r="OHJ49" s="410"/>
      <c r="OHK49" s="410"/>
      <c r="OHL49" s="410"/>
      <c r="OHM49" s="410"/>
      <c r="OHN49" s="410"/>
      <c r="OHO49" s="410"/>
      <c r="OHP49" s="410"/>
      <c r="OHQ49" s="410"/>
      <c r="OHR49" s="410"/>
      <c r="OHS49" s="410"/>
      <c r="OHT49" s="410"/>
      <c r="OHU49" s="410"/>
      <c r="OHV49" s="410"/>
      <c r="OHW49" s="410"/>
      <c r="OHX49" s="410"/>
      <c r="OHY49" s="410"/>
      <c r="OHZ49" s="410"/>
      <c r="OIA49" s="410"/>
      <c r="OIB49" s="410"/>
      <c r="OIC49" s="410"/>
      <c r="OID49" s="410"/>
      <c r="OIE49" s="410"/>
      <c r="OIF49" s="410"/>
      <c r="OIG49" s="410"/>
      <c r="OIH49" s="410"/>
      <c r="OII49" s="410"/>
      <c r="OIJ49" s="410"/>
      <c r="OIK49" s="410"/>
      <c r="OIL49" s="410"/>
      <c r="OIM49" s="410"/>
      <c r="OIN49" s="410"/>
      <c r="OIO49" s="410"/>
      <c r="OIP49" s="410"/>
      <c r="OIQ49" s="410"/>
      <c r="OIR49" s="410"/>
      <c r="OIS49" s="410"/>
      <c r="OIT49" s="410"/>
      <c r="OIU49" s="410"/>
      <c r="OIV49" s="410"/>
      <c r="OIW49" s="410"/>
      <c r="OIX49" s="410"/>
      <c r="OIY49" s="410"/>
      <c r="OIZ49" s="410"/>
      <c r="OJA49" s="410"/>
      <c r="OJB49" s="410"/>
      <c r="OJC49" s="410"/>
      <c r="OJD49" s="410"/>
      <c r="OJE49" s="410"/>
      <c r="OJF49" s="410"/>
      <c r="OJG49" s="410"/>
      <c r="OJH49" s="410"/>
      <c r="OJI49" s="410"/>
      <c r="OJJ49" s="410"/>
      <c r="OJK49" s="410"/>
      <c r="OJL49" s="410"/>
      <c r="OJM49" s="410"/>
      <c r="OJN49" s="410"/>
      <c r="OJO49" s="410"/>
      <c r="OJP49" s="410"/>
      <c r="OJQ49" s="410"/>
      <c r="OJR49" s="410"/>
      <c r="OJS49" s="410"/>
      <c r="OJT49" s="410"/>
      <c r="OJU49" s="410"/>
      <c r="OJV49" s="410"/>
      <c r="OJW49" s="410"/>
      <c r="OJX49" s="410"/>
      <c r="OJY49" s="410"/>
      <c r="OJZ49" s="410"/>
      <c r="OKA49" s="410"/>
      <c r="OKB49" s="410"/>
      <c r="OKC49" s="410"/>
      <c r="OKD49" s="410"/>
      <c r="OKE49" s="410"/>
      <c r="OKF49" s="410"/>
      <c r="OKG49" s="410"/>
      <c r="OKH49" s="410"/>
      <c r="OKI49" s="410"/>
      <c r="OKJ49" s="410"/>
      <c r="OKK49" s="410"/>
      <c r="OKL49" s="410"/>
      <c r="OKM49" s="410"/>
      <c r="OKN49" s="410"/>
      <c r="OKO49" s="410"/>
      <c r="OKP49" s="410"/>
      <c r="OKQ49" s="410"/>
      <c r="OKR49" s="410"/>
      <c r="OKS49" s="410"/>
      <c r="OKT49" s="410"/>
      <c r="OKU49" s="410"/>
      <c r="OKV49" s="410"/>
      <c r="OKW49" s="410"/>
      <c r="OKX49" s="410"/>
      <c r="OKY49" s="410"/>
      <c r="OKZ49" s="410"/>
      <c r="OLA49" s="410"/>
      <c r="OLB49" s="410"/>
      <c r="OLC49" s="410"/>
      <c r="OLD49" s="410"/>
      <c r="OLE49" s="410"/>
      <c r="OLF49" s="410"/>
      <c r="OLG49" s="410"/>
      <c r="OLH49" s="410"/>
      <c r="OLI49" s="410"/>
      <c r="OLJ49" s="410"/>
      <c r="OLK49" s="410"/>
      <c r="OLL49" s="410"/>
      <c r="OLM49" s="410"/>
      <c r="OLN49" s="410"/>
      <c r="OLO49" s="410"/>
      <c r="OLP49" s="410"/>
      <c r="OLQ49" s="410"/>
      <c r="OLR49" s="410"/>
      <c r="OLS49" s="410"/>
      <c r="OLT49" s="410"/>
      <c r="OLU49" s="410"/>
      <c r="OLV49" s="410"/>
      <c r="OLW49" s="410"/>
      <c r="OLX49" s="410"/>
      <c r="OLY49" s="410"/>
      <c r="OLZ49" s="410"/>
      <c r="OMA49" s="410"/>
      <c r="OMB49" s="410"/>
      <c r="OMC49" s="410"/>
      <c r="OMD49" s="410"/>
      <c r="OME49" s="410"/>
      <c r="OMF49" s="410"/>
      <c r="OMG49" s="410"/>
      <c r="OMH49" s="410"/>
      <c r="OMI49" s="410"/>
      <c r="OMJ49" s="410"/>
      <c r="OMK49" s="410"/>
      <c r="OML49" s="410"/>
      <c r="OMM49" s="410"/>
      <c r="OMN49" s="410"/>
      <c r="OMO49" s="410"/>
      <c r="OMP49" s="410"/>
      <c r="OMQ49" s="410"/>
      <c r="OMR49" s="410"/>
      <c r="OMS49" s="410"/>
      <c r="OMT49" s="410"/>
      <c r="OMU49" s="410"/>
      <c r="OMV49" s="410"/>
      <c r="OMW49" s="410"/>
      <c r="OMX49" s="410"/>
      <c r="OMY49" s="410"/>
      <c r="OMZ49" s="410"/>
      <c r="ONA49" s="410"/>
      <c r="ONB49" s="410"/>
      <c r="ONC49" s="410"/>
      <c r="OND49" s="410"/>
      <c r="ONE49" s="410"/>
      <c r="ONF49" s="410"/>
      <c r="ONG49" s="410"/>
      <c r="ONH49" s="410"/>
      <c r="ONI49" s="410"/>
      <c r="ONJ49" s="410"/>
      <c r="ONK49" s="410"/>
      <c r="ONL49" s="410"/>
      <c r="ONM49" s="410"/>
      <c r="ONN49" s="410"/>
      <c r="ONO49" s="410"/>
      <c r="ONP49" s="410"/>
      <c r="ONQ49" s="410"/>
      <c r="ONR49" s="410"/>
      <c r="ONS49" s="410"/>
      <c r="ONT49" s="410"/>
      <c r="ONU49" s="410"/>
      <c r="ONV49" s="410"/>
      <c r="ONW49" s="410"/>
      <c r="ONX49" s="410"/>
      <c r="ONY49" s="410"/>
      <c r="ONZ49" s="410"/>
      <c r="OOA49" s="410"/>
      <c r="OOB49" s="410"/>
      <c r="OOC49" s="410"/>
      <c r="OOD49" s="410"/>
      <c r="OOE49" s="410"/>
      <c r="OOF49" s="410"/>
      <c r="OOG49" s="410"/>
      <c r="OOH49" s="410"/>
      <c r="OOI49" s="410"/>
      <c r="OOJ49" s="410"/>
      <c r="OOK49" s="410"/>
      <c r="OOL49" s="410"/>
      <c r="OOM49" s="410"/>
      <c r="OON49" s="410"/>
      <c r="OOO49" s="410"/>
      <c r="OOP49" s="410"/>
      <c r="OOQ49" s="410"/>
      <c r="OOR49" s="410"/>
      <c r="OOS49" s="410"/>
      <c r="OOT49" s="410"/>
      <c r="OOU49" s="410"/>
      <c r="OOV49" s="410"/>
      <c r="OOW49" s="410"/>
      <c r="OOX49" s="410"/>
      <c r="OOY49" s="410"/>
      <c r="OOZ49" s="410"/>
      <c r="OPA49" s="410"/>
      <c r="OPB49" s="410"/>
      <c r="OPC49" s="410"/>
      <c r="OPD49" s="410"/>
      <c r="OPE49" s="410"/>
      <c r="OPF49" s="410"/>
      <c r="OPG49" s="410"/>
      <c r="OPH49" s="410"/>
      <c r="OPI49" s="410"/>
      <c r="OPJ49" s="410"/>
      <c r="OPK49" s="410"/>
      <c r="OPL49" s="410"/>
      <c r="OPM49" s="410"/>
      <c r="OPN49" s="410"/>
      <c r="OPO49" s="410"/>
      <c r="OPP49" s="410"/>
      <c r="OPQ49" s="410"/>
      <c r="OPR49" s="410"/>
      <c r="OPS49" s="410"/>
      <c r="OPT49" s="410"/>
      <c r="OPU49" s="410"/>
      <c r="OPV49" s="410"/>
      <c r="OPW49" s="410"/>
      <c r="OPX49" s="410"/>
      <c r="OPY49" s="410"/>
      <c r="OPZ49" s="410"/>
      <c r="OQA49" s="410"/>
      <c r="OQB49" s="410"/>
      <c r="OQC49" s="410"/>
      <c r="OQD49" s="410"/>
      <c r="OQE49" s="410"/>
      <c r="OQF49" s="410"/>
      <c r="OQG49" s="410"/>
      <c r="OQH49" s="410"/>
      <c r="OQI49" s="410"/>
      <c r="OQJ49" s="410"/>
      <c r="OQK49" s="410"/>
      <c r="OQL49" s="410"/>
      <c r="OQM49" s="410"/>
      <c r="OQN49" s="410"/>
      <c r="OQO49" s="410"/>
      <c r="OQP49" s="410"/>
      <c r="OQQ49" s="410"/>
      <c r="OQR49" s="410"/>
      <c r="OQS49" s="410"/>
      <c r="OQT49" s="410"/>
      <c r="OQU49" s="410"/>
      <c r="OQV49" s="410"/>
      <c r="OQW49" s="410"/>
      <c r="OQX49" s="410"/>
      <c r="OQY49" s="410"/>
      <c r="OQZ49" s="410"/>
      <c r="ORA49" s="410"/>
      <c r="ORB49" s="410"/>
      <c r="ORC49" s="410"/>
      <c r="ORD49" s="410"/>
      <c r="ORE49" s="410"/>
      <c r="ORF49" s="410"/>
      <c r="ORG49" s="410"/>
      <c r="ORH49" s="410"/>
      <c r="ORI49" s="410"/>
      <c r="ORJ49" s="410"/>
      <c r="ORK49" s="410"/>
      <c r="ORL49" s="410"/>
      <c r="ORM49" s="410"/>
      <c r="ORN49" s="410"/>
      <c r="ORO49" s="410"/>
      <c r="ORP49" s="410"/>
      <c r="ORQ49" s="410"/>
      <c r="ORR49" s="410"/>
      <c r="ORS49" s="410"/>
      <c r="ORT49" s="410"/>
      <c r="ORU49" s="410"/>
      <c r="ORV49" s="410"/>
      <c r="ORW49" s="410"/>
      <c r="ORX49" s="410"/>
      <c r="ORY49" s="410"/>
      <c r="ORZ49" s="410"/>
      <c r="OSA49" s="410"/>
      <c r="OSB49" s="410"/>
      <c r="OSC49" s="410"/>
      <c r="OSD49" s="410"/>
      <c r="OSE49" s="410"/>
      <c r="OSF49" s="410"/>
      <c r="OSG49" s="410"/>
      <c r="OSH49" s="410"/>
      <c r="OSI49" s="410"/>
      <c r="OSJ49" s="410"/>
      <c r="OSK49" s="410"/>
      <c r="OSL49" s="410"/>
      <c r="OSM49" s="410"/>
      <c r="OSN49" s="410"/>
      <c r="OSO49" s="410"/>
      <c r="OSP49" s="410"/>
      <c r="OSQ49" s="410"/>
      <c r="OSR49" s="410"/>
      <c r="OSS49" s="410"/>
      <c r="OST49" s="410"/>
      <c r="OSU49" s="410"/>
      <c r="OSV49" s="410"/>
      <c r="OSW49" s="410"/>
      <c r="OSX49" s="410"/>
      <c r="OSY49" s="410"/>
      <c r="OSZ49" s="410"/>
      <c r="OTA49" s="410"/>
      <c r="OTB49" s="410"/>
      <c r="OTC49" s="410"/>
      <c r="OTD49" s="410"/>
      <c r="OTE49" s="410"/>
      <c r="OTF49" s="410"/>
      <c r="OTG49" s="410"/>
      <c r="OTH49" s="410"/>
      <c r="OTI49" s="410"/>
      <c r="OTJ49" s="410"/>
      <c r="OTK49" s="410"/>
      <c r="OTL49" s="410"/>
      <c r="OTM49" s="410"/>
      <c r="OTN49" s="410"/>
      <c r="OTO49" s="410"/>
      <c r="OTP49" s="410"/>
      <c r="OTQ49" s="410"/>
      <c r="OTR49" s="410"/>
      <c r="OTS49" s="410"/>
      <c r="OTT49" s="410"/>
      <c r="OTU49" s="410"/>
      <c r="OTV49" s="410"/>
      <c r="OTW49" s="410"/>
      <c r="OTX49" s="410"/>
      <c r="OTY49" s="410"/>
      <c r="OTZ49" s="410"/>
      <c r="OUA49" s="410"/>
      <c r="OUB49" s="410"/>
      <c r="OUC49" s="410"/>
      <c r="OUD49" s="410"/>
      <c r="OUE49" s="410"/>
      <c r="OUF49" s="410"/>
      <c r="OUG49" s="410"/>
      <c r="OUH49" s="410"/>
      <c r="OUI49" s="410"/>
      <c r="OUJ49" s="410"/>
      <c r="OUK49" s="410"/>
      <c r="OUL49" s="410"/>
      <c r="OUM49" s="410"/>
      <c r="OUN49" s="410"/>
      <c r="OUO49" s="410"/>
      <c r="OUP49" s="410"/>
      <c r="OUQ49" s="410"/>
      <c r="OUR49" s="410"/>
      <c r="OUS49" s="410"/>
      <c r="OUT49" s="410"/>
      <c r="OUU49" s="410"/>
      <c r="OUV49" s="410"/>
      <c r="OUW49" s="410"/>
      <c r="OUX49" s="410"/>
      <c r="OUY49" s="410"/>
      <c r="OUZ49" s="410"/>
      <c r="OVA49" s="410"/>
      <c r="OVB49" s="410"/>
      <c r="OVC49" s="410"/>
      <c r="OVD49" s="410"/>
      <c r="OVE49" s="410"/>
      <c r="OVF49" s="410"/>
      <c r="OVG49" s="410"/>
      <c r="OVH49" s="410"/>
      <c r="OVI49" s="410"/>
      <c r="OVJ49" s="410"/>
      <c r="OVK49" s="410"/>
      <c r="OVL49" s="410"/>
      <c r="OVM49" s="410"/>
      <c r="OVN49" s="410"/>
      <c r="OVO49" s="410"/>
      <c r="OVP49" s="410"/>
      <c r="OVQ49" s="410"/>
      <c r="OVR49" s="410"/>
      <c r="OVS49" s="410"/>
      <c r="OVT49" s="410"/>
      <c r="OVU49" s="410"/>
      <c r="OVV49" s="410"/>
      <c r="OVW49" s="410"/>
      <c r="OVX49" s="410"/>
      <c r="OVY49" s="410"/>
      <c r="OVZ49" s="410"/>
      <c r="OWA49" s="410"/>
      <c r="OWB49" s="410"/>
      <c r="OWC49" s="410"/>
      <c r="OWD49" s="410"/>
      <c r="OWE49" s="410"/>
      <c r="OWF49" s="410"/>
      <c r="OWG49" s="410"/>
      <c r="OWH49" s="410"/>
      <c r="OWI49" s="410"/>
      <c r="OWJ49" s="410"/>
      <c r="OWK49" s="410"/>
      <c r="OWL49" s="410"/>
      <c r="OWM49" s="410"/>
      <c r="OWN49" s="410"/>
      <c r="OWO49" s="410"/>
      <c r="OWP49" s="410"/>
      <c r="OWQ49" s="410"/>
      <c r="OWR49" s="410"/>
      <c r="OWS49" s="410"/>
      <c r="OWT49" s="410"/>
      <c r="OWU49" s="410"/>
      <c r="OWV49" s="410"/>
      <c r="OWW49" s="410"/>
      <c r="OWX49" s="410"/>
      <c r="OWY49" s="410"/>
      <c r="OWZ49" s="410"/>
      <c r="OXA49" s="410"/>
      <c r="OXB49" s="410"/>
      <c r="OXC49" s="410"/>
      <c r="OXD49" s="410"/>
      <c r="OXE49" s="410"/>
      <c r="OXF49" s="410"/>
      <c r="OXG49" s="410"/>
      <c r="OXH49" s="410"/>
      <c r="OXI49" s="410"/>
      <c r="OXJ49" s="410"/>
      <c r="OXK49" s="410"/>
      <c r="OXL49" s="410"/>
      <c r="OXM49" s="410"/>
      <c r="OXN49" s="410"/>
      <c r="OXO49" s="410"/>
      <c r="OXP49" s="410"/>
      <c r="OXQ49" s="410"/>
      <c r="OXR49" s="410"/>
      <c r="OXS49" s="410"/>
      <c r="OXT49" s="410"/>
      <c r="OXU49" s="410"/>
      <c r="OXV49" s="410"/>
      <c r="OXW49" s="410"/>
      <c r="OXX49" s="410"/>
      <c r="OXY49" s="410"/>
      <c r="OXZ49" s="410"/>
      <c r="OYA49" s="410"/>
      <c r="OYB49" s="410"/>
      <c r="OYC49" s="410"/>
      <c r="OYD49" s="410"/>
      <c r="OYE49" s="410"/>
      <c r="OYF49" s="410"/>
      <c r="OYG49" s="410"/>
      <c r="OYH49" s="410"/>
      <c r="OYI49" s="410"/>
      <c r="OYJ49" s="410"/>
      <c r="OYK49" s="410"/>
      <c r="OYL49" s="410"/>
      <c r="OYM49" s="410"/>
      <c r="OYN49" s="410"/>
      <c r="OYO49" s="410"/>
      <c r="OYP49" s="410"/>
      <c r="OYQ49" s="410"/>
      <c r="OYR49" s="410"/>
      <c r="OYS49" s="410"/>
      <c r="OYT49" s="410"/>
      <c r="OYU49" s="410"/>
      <c r="OYV49" s="410"/>
      <c r="OYW49" s="410"/>
      <c r="OYX49" s="410"/>
      <c r="OYY49" s="410"/>
      <c r="OYZ49" s="410"/>
      <c r="OZA49" s="410"/>
      <c r="OZB49" s="410"/>
      <c r="OZC49" s="410"/>
      <c r="OZD49" s="410"/>
      <c r="OZE49" s="410"/>
      <c r="OZF49" s="410"/>
      <c r="OZG49" s="410"/>
      <c r="OZH49" s="410"/>
      <c r="OZI49" s="410"/>
      <c r="OZJ49" s="410"/>
      <c r="OZK49" s="410"/>
      <c r="OZL49" s="410"/>
      <c r="OZM49" s="410"/>
      <c r="OZN49" s="410"/>
      <c r="OZO49" s="410"/>
      <c r="OZP49" s="410"/>
      <c r="OZQ49" s="410"/>
      <c r="OZR49" s="410"/>
      <c r="OZS49" s="410"/>
      <c r="OZT49" s="410"/>
      <c r="OZU49" s="410"/>
      <c r="OZV49" s="410"/>
      <c r="OZW49" s="410"/>
      <c r="OZX49" s="410"/>
      <c r="OZY49" s="410"/>
      <c r="OZZ49" s="410"/>
      <c r="PAA49" s="410"/>
      <c r="PAB49" s="410"/>
      <c r="PAC49" s="410"/>
      <c r="PAD49" s="410"/>
      <c r="PAE49" s="410"/>
      <c r="PAF49" s="410"/>
      <c r="PAG49" s="410"/>
      <c r="PAH49" s="410"/>
      <c r="PAI49" s="410"/>
      <c r="PAJ49" s="410"/>
      <c r="PAK49" s="410"/>
      <c r="PAL49" s="410"/>
      <c r="PAM49" s="410"/>
      <c r="PAN49" s="410"/>
      <c r="PAO49" s="410"/>
      <c r="PAP49" s="410"/>
      <c r="PAQ49" s="410"/>
      <c r="PAR49" s="410"/>
      <c r="PAS49" s="410"/>
      <c r="PAT49" s="410"/>
      <c r="PAU49" s="410"/>
      <c r="PAV49" s="410"/>
      <c r="PAW49" s="410"/>
      <c r="PAX49" s="410"/>
      <c r="PAY49" s="410"/>
      <c r="PAZ49" s="410"/>
      <c r="PBA49" s="410"/>
      <c r="PBB49" s="410"/>
      <c r="PBC49" s="410"/>
      <c r="PBD49" s="410"/>
      <c r="PBE49" s="410"/>
      <c r="PBF49" s="410"/>
      <c r="PBG49" s="410"/>
      <c r="PBH49" s="410"/>
      <c r="PBI49" s="410"/>
      <c r="PBJ49" s="410"/>
      <c r="PBK49" s="410"/>
      <c r="PBL49" s="410"/>
      <c r="PBM49" s="410"/>
      <c r="PBN49" s="410"/>
      <c r="PBO49" s="410"/>
      <c r="PBP49" s="410"/>
      <c r="PBQ49" s="410"/>
      <c r="PBR49" s="410"/>
      <c r="PBS49" s="410"/>
      <c r="PBT49" s="410"/>
      <c r="PBU49" s="410"/>
      <c r="PBV49" s="410"/>
      <c r="PBW49" s="410"/>
      <c r="PBX49" s="410"/>
      <c r="PBY49" s="410"/>
      <c r="PBZ49" s="410"/>
      <c r="PCA49" s="410"/>
      <c r="PCB49" s="410"/>
      <c r="PCC49" s="410"/>
      <c r="PCD49" s="410"/>
      <c r="PCE49" s="410"/>
      <c r="PCF49" s="410"/>
      <c r="PCG49" s="410"/>
      <c r="PCH49" s="410"/>
      <c r="PCI49" s="410"/>
      <c r="PCJ49" s="410"/>
      <c r="PCK49" s="410"/>
      <c r="PCL49" s="410"/>
      <c r="PCM49" s="410"/>
      <c r="PCN49" s="410"/>
      <c r="PCO49" s="410"/>
      <c r="PCP49" s="410"/>
      <c r="PCQ49" s="410"/>
      <c r="PCR49" s="410"/>
      <c r="PCS49" s="410"/>
      <c r="PCT49" s="410"/>
      <c r="PCU49" s="410"/>
      <c r="PCV49" s="410"/>
      <c r="PCW49" s="410"/>
      <c r="PCX49" s="410"/>
      <c r="PCY49" s="410"/>
      <c r="PCZ49" s="410"/>
      <c r="PDA49" s="410"/>
      <c r="PDB49" s="410"/>
      <c r="PDC49" s="410"/>
      <c r="PDD49" s="410"/>
      <c r="PDE49" s="410"/>
      <c r="PDF49" s="410"/>
      <c r="PDG49" s="410"/>
      <c r="PDH49" s="410"/>
      <c r="PDI49" s="410"/>
      <c r="PDJ49" s="410"/>
      <c r="PDK49" s="410"/>
      <c r="PDL49" s="410"/>
      <c r="PDM49" s="410"/>
      <c r="PDN49" s="410"/>
      <c r="PDO49" s="410"/>
      <c r="PDP49" s="410"/>
      <c r="PDQ49" s="410"/>
      <c r="PDR49" s="410"/>
      <c r="PDS49" s="410"/>
      <c r="PDT49" s="410"/>
      <c r="PDU49" s="410"/>
      <c r="PDV49" s="410"/>
      <c r="PDW49" s="410"/>
      <c r="PDX49" s="410"/>
      <c r="PDY49" s="410"/>
      <c r="PDZ49" s="410"/>
      <c r="PEA49" s="410"/>
      <c r="PEB49" s="410"/>
      <c r="PEC49" s="410"/>
      <c r="PED49" s="410"/>
      <c r="PEE49" s="410"/>
      <c r="PEF49" s="410"/>
      <c r="PEG49" s="410"/>
      <c r="PEH49" s="410"/>
      <c r="PEI49" s="410"/>
      <c r="PEJ49" s="410"/>
      <c r="PEK49" s="410"/>
      <c r="PEL49" s="410"/>
      <c r="PEM49" s="410"/>
      <c r="PEN49" s="410"/>
      <c r="PEO49" s="410"/>
      <c r="PEP49" s="410"/>
      <c r="PEQ49" s="410"/>
      <c r="PER49" s="410"/>
      <c r="PES49" s="410"/>
      <c r="PET49" s="410"/>
      <c r="PEU49" s="410"/>
      <c r="PEV49" s="410"/>
      <c r="PEW49" s="410"/>
      <c r="PEX49" s="410"/>
      <c r="PEY49" s="410"/>
      <c r="PEZ49" s="410"/>
      <c r="PFA49" s="410"/>
      <c r="PFB49" s="410"/>
      <c r="PFC49" s="410"/>
      <c r="PFD49" s="410"/>
      <c r="PFE49" s="410"/>
      <c r="PFF49" s="410"/>
      <c r="PFG49" s="410"/>
      <c r="PFH49" s="410"/>
      <c r="PFI49" s="410"/>
      <c r="PFJ49" s="410"/>
      <c r="PFK49" s="410"/>
      <c r="PFL49" s="410"/>
      <c r="PFM49" s="410"/>
      <c r="PFN49" s="410"/>
      <c r="PFO49" s="410"/>
      <c r="PFP49" s="410"/>
      <c r="PFQ49" s="410"/>
      <c r="PFR49" s="410"/>
      <c r="PFS49" s="410"/>
      <c r="PFT49" s="410"/>
      <c r="PFU49" s="410"/>
      <c r="PFV49" s="410"/>
      <c r="PFW49" s="410"/>
      <c r="PFX49" s="410"/>
      <c r="PFY49" s="410"/>
      <c r="PFZ49" s="410"/>
      <c r="PGA49" s="410"/>
      <c r="PGB49" s="410"/>
      <c r="PGC49" s="410"/>
      <c r="PGD49" s="410"/>
      <c r="PGE49" s="410"/>
      <c r="PGF49" s="410"/>
      <c r="PGG49" s="410"/>
      <c r="PGH49" s="410"/>
      <c r="PGI49" s="410"/>
      <c r="PGJ49" s="410"/>
      <c r="PGK49" s="410"/>
      <c r="PGL49" s="410"/>
      <c r="PGM49" s="410"/>
      <c r="PGN49" s="410"/>
      <c r="PGO49" s="410"/>
      <c r="PGP49" s="410"/>
      <c r="PGQ49" s="410"/>
      <c r="PGR49" s="410"/>
      <c r="PGS49" s="410"/>
      <c r="PGT49" s="410"/>
      <c r="PGU49" s="410"/>
      <c r="PGV49" s="410"/>
      <c r="PGW49" s="410"/>
      <c r="PGX49" s="410"/>
      <c r="PGY49" s="410"/>
      <c r="PGZ49" s="410"/>
      <c r="PHA49" s="410"/>
      <c r="PHB49" s="410"/>
      <c r="PHC49" s="410"/>
      <c r="PHD49" s="410"/>
      <c r="PHE49" s="410"/>
      <c r="PHF49" s="410"/>
      <c r="PHG49" s="410"/>
      <c r="PHH49" s="410"/>
      <c r="PHI49" s="410"/>
      <c r="PHJ49" s="410"/>
      <c r="PHK49" s="410"/>
      <c r="PHL49" s="410"/>
      <c r="PHM49" s="410"/>
      <c r="PHN49" s="410"/>
      <c r="PHO49" s="410"/>
      <c r="PHP49" s="410"/>
      <c r="PHQ49" s="410"/>
      <c r="PHR49" s="410"/>
      <c r="PHS49" s="410"/>
      <c r="PHT49" s="410"/>
      <c r="PHU49" s="410"/>
      <c r="PHV49" s="410"/>
      <c r="PHW49" s="410"/>
      <c r="PHX49" s="410"/>
      <c r="PHY49" s="410"/>
      <c r="PHZ49" s="410"/>
      <c r="PIA49" s="410"/>
      <c r="PIB49" s="410"/>
      <c r="PIC49" s="410"/>
      <c r="PID49" s="410"/>
      <c r="PIE49" s="410"/>
      <c r="PIF49" s="410"/>
      <c r="PIG49" s="410"/>
      <c r="PIH49" s="410"/>
      <c r="PII49" s="410"/>
      <c r="PIJ49" s="410"/>
      <c r="PIK49" s="410"/>
      <c r="PIL49" s="410"/>
      <c r="PIM49" s="410"/>
      <c r="PIN49" s="410"/>
      <c r="PIO49" s="410"/>
      <c r="PIP49" s="410"/>
      <c r="PIQ49" s="410"/>
      <c r="PIR49" s="410"/>
      <c r="PIS49" s="410"/>
      <c r="PIT49" s="410"/>
      <c r="PIU49" s="410"/>
      <c r="PIV49" s="410"/>
      <c r="PIW49" s="410"/>
      <c r="PIX49" s="410"/>
      <c r="PIY49" s="410"/>
      <c r="PIZ49" s="410"/>
      <c r="PJA49" s="410"/>
      <c r="PJB49" s="410"/>
      <c r="PJC49" s="410"/>
      <c r="PJD49" s="410"/>
      <c r="PJE49" s="410"/>
      <c r="PJF49" s="410"/>
      <c r="PJG49" s="410"/>
      <c r="PJH49" s="410"/>
      <c r="PJI49" s="410"/>
      <c r="PJJ49" s="410"/>
      <c r="PJK49" s="410"/>
      <c r="PJL49" s="410"/>
      <c r="PJM49" s="410"/>
      <c r="PJN49" s="410"/>
      <c r="PJO49" s="410"/>
      <c r="PJP49" s="410"/>
      <c r="PJQ49" s="410"/>
      <c r="PJR49" s="410"/>
      <c r="PJS49" s="410"/>
      <c r="PJT49" s="410"/>
      <c r="PJU49" s="410"/>
      <c r="PJV49" s="410"/>
      <c r="PJW49" s="410"/>
      <c r="PJX49" s="410"/>
      <c r="PJY49" s="410"/>
      <c r="PJZ49" s="410"/>
      <c r="PKA49" s="410"/>
      <c r="PKB49" s="410"/>
      <c r="PKC49" s="410"/>
      <c r="PKD49" s="410"/>
      <c r="PKE49" s="410"/>
      <c r="PKF49" s="410"/>
      <c r="PKG49" s="410"/>
      <c r="PKH49" s="410"/>
      <c r="PKI49" s="410"/>
      <c r="PKJ49" s="410"/>
      <c r="PKK49" s="410"/>
      <c r="PKL49" s="410"/>
      <c r="PKM49" s="410"/>
      <c r="PKN49" s="410"/>
      <c r="PKO49" s="410"/>
      <c r="PKP49" s="410"/>
      <c r="PKQ49" s="410"/>
      <c r="PKR49" s="410"/>
      <c r="PKS49" s="410"/>
      <c r="PKT49" s="410"/>
      <c r="PKU49" s="410"/>
      <c r="PKV49" s="410"/>
      <c r="PKW49" s="410"/>
      <c r="PKX49" s="410"/>
      <c r="PKY49" s="410"/>
      <c r="PKZ49" s="410"/>
      <c r="PLA49" s="410"/>
      <c r="PLB49" s="410"/>
      <c r="PLC49" s="410"/>
      <c r="PLD49" s="410"/>
      <c r="PLE49" s="410"/>
      <c r="PLF49" s="410"/>
      <c r="PLG49" s="410"/>
      <c r="PLH49" s="410"/>
      <c r="PLI49" s="410"/>
      <c r="PLJ49" s="410"/>
      <c r="PLK49" s="410"/>
      <c r="PLL49" s="410"/>
      <c r="PLM49" s="410"/>
      <c r="PLN49" s="410"/>
      <c r="PLO49" s="410"/>
      <c r="PLP49" s="410"/>
      <c r="PLQ49" s="410"/>
      <c r="PLR49" s="410"/>
      <c r="PLS49" s="410"/>
      <c r="PLT49" s="410"/>
      <c r="PLU49" s="410"/>
      <c r="PLV49" s="410"/>
      <c r="PLW49" s="410"/>
      <c r="PLX49" s="410"/>
      <c r="PLY49" s="410"/>
      <c r="PLZ49" s="410"/>
      <c r="PMA49" s="410"/>
      <c r="PMB49" s="410"/>
      <c r="PMC49" s="410"/>
      <c r="PMD49" s="410"/>
      <c r="PME49" s="410"/>
      <c r="PMF49" s="410"/>
      <c r="PMG49" s="410"/>
      <c r="PMH49" s="410"/>
      <c r="PMI49" s="410"/>
      <c r="PMJ49" s="410"/>
      <c r="PMK49" s="410"/>
      <c r="PML49" s="410"/>
      <c r="PMM49" s="410"/>
      <c r="PMN49" s="410"/>
      <c r="PMO49" s="410"/>
      <c r="PMP49" s="410"/>
      <c r="PMQ49" s="410"/>
      <c r="PMR49" s="410"/>
      <c r="PMS49" s="410"/>
      <c r="PMT49" s="410"/>
      <c r="PMU49" s="410"/>
      <c r="PMV49" s="410"/>
      <c r="PMW49" s="410"/>
      <c r="PMX49" s="410"/>
      <c r="PMY49" s="410"/>
      <c r="PMZ49" s="410"/>
      <c r="PNA49" s="410"/>
      <c r="PNB49" s="410"/>
      <c r="PNC49" s="410"/>
      <c r="PND49" s="410"/>
      <c r="PNE49" s="410"/>
      <c r="PNF49" s="410"/>
      <c r="PNG49" s="410"/>
      <c r="PNH49" s="410"/>
      <c r="PNI49" s="410"/>
      <c r="PNJ49" s="410"/>
      <c r="PNK49" s="410"/>
      <c r="PNL49" s="410"/>
      <c r="PNM49" s="410"/>
      <c r="PNN49" s="410"/>
      <c r="PNO49" s="410"/>
      <c r="PNP49" s="410"/>
      <c r="PNQ49" s="410"/>
      <c r="PNR49" s="410"/>
      <c r="PNS49" s="410"/>
      <c r="PNT49" s="410"/>
      <c r="PNU49" s="410"/>
      <c r="PNV49" s="410"/>
      <c r="PNW49" s="410"/>
      <c r="PNX49" s="410"/>
      <c r="PNY49" s="410"/>
      <c r="PNZ49" s="410"/>
      <c r="POA49" s="410"/>
      <c r="POB49" s="410"/>
      <c r="POC49" s="410"/>
      <c r="POD49" s="410"/>
      <c r="POE49" s="410"/>
      <c r="POF49" s="410"/>
      <c r="POG49" s="410"/>
      <c r="POH49" s="410"/>
      <c r="POI49" s="410"/>
      <c r="POJ49" s="410"/>
      <c r="POK49" s="410"/>
      <c r="POL49" s="410"/>
      <c r="POM49" s="410"/>
      <c r="PON49" s="410"/>
      <c r="POO49" s="410"/>
      <c r="POP49" s="410"/>
      <c r="POQ49" s="410"/>
      <c r="POR49" s="410"/>
      <c r="POS49" s="410"/>
      <c r="POT49" s="410"/>
      <c r="POU49" s="410"/>
      <c r="POV49" s="410"/>
      <c r="POW49" s="410"/>
      <c r="POX49" s="410"/>
      <c r="POY49" s="410"/>
      <c r="POZ49" s="410"/>
      <c r="PPA49" s="410"/>
      <c r="PPB49" s="410"/>
      <c r="PPC49" s="410"/>
      <c r="PPD49" s="410"/>
      <c r="PPE49" s="410"/>
      <c r="PPF49" s="410"/>
      <c r="PPG49" s="410"/>
      <c r="PPH49" s="410"/>
      <c r="PPI49" s="410"/>
      <c r="PPJ49" s="410"/>
      <c r="PPK49" s="410"/>
      <c r="PPL49" s="410"/>
      <c r="PPM49" s="410"/>
      <c r="PPN49" s="410"/>
      <c r="PPO49" s="410"/>
      <c r="PPP49" s="410"/>
      <c r="PPQ49" s="410"/>
      <c r="PPR49" s="410"/>
      <c r="PPS49" s="410"/>
      <c r="PPT49" s="410"/>
      <c r="PPU49" s="410"/>
      <c r="PPV49" s="410"/>
      <c r="PPW49" s="410"/>
      <c r="PPX49" s="410"/>
      <c r="PPY49" s="410"/>
      <c r="PPZ49" s="410"/>
      <c r="PQA49" s="410"/>
      <c r="PQB49" s="410"/>
      <c r="PQC49" s="410"/>
      <c r="PQD49" s="410"/>
      <c r="PQE49" s="410"/>
      <c r="PQF49" s="410"/>
      <c r="PQG49" s="410"/>
      <c r="PQH49" s="410"/>
      <c r="PQI49" s="410"/>
      <c r="PQJ49" s="410"/>
      <c r="PQK49" s="410"/>
      <c r="PQL49" s="410"/>
      <c r="PQM49" s="410"/>
      <c r="PQN49" s="410"/>
      <c r="PQO49" s="410"/>
      <c r="PQP49" s="410"/>
      <c r="PQQ49" s="410"/>
      <c r="PQR49" s="410"/>
      <c r="PQS49" s="410"/>
      <c r="PQT49" s="410"/>
      <c r="PQU49" s="410"/>
      <c r="PQV49" s="410"/>
      <c r="PQW49" s="410"/>
      <c r="PQX49" s="410"/>
      <c r="PQY49" s="410"/>
      <c r="PQZ49" s="410"/>
      <c r="PRA49" s="410"/>
      <c r="PRB49" s="410"/>
      <c r="PRC49" s="410"/>
      <c r="PRD49" s="410"/>
      <c r="PRE49" s="410"/>
      <c r="PRF49" s="410"/>
      <c r="PRG49" s="410"/>
      <c r="PRH49" s="410"/>
      <c r="PRI49" s="410"/>
      <c r="PRJ49" s="410"/>
      <c r="PRK49" s="410"/>
      <c r="PRL49" s="410"/>
      <c r="PRM49" s="410"/>
      <c r="PRN49" s="410"/>
      <c r="PRO49" s="410"/>
      <c r="PRP49" s="410"/>
      <c r="PRQ49" s="410"/>
      <c r="PRR49" s="410"/>
      <c r="PRS49" s="410"/>
      <c r="PRT49" s="410"/>
      <c r="PRU49" s="410"/>
      <c r="PRV49" s="410"/>
      <c r="PRW49" s="410"/>
      <c r="PRX49" s="410"/>
      <c r="PRY49" s="410"/>
      <c r="PRZ49" s="410"/>
      <c r="PSA49" s="410"/>
      <c r="PSB49" s="410"/>
      <c r="PSC49" s="410"/>
      <c r="PSD49" s="410"/>
      <c r="PSE49" s="410"/>
      <c r="PSF49" s="410"/>
      <c r="PSG49" s="410"/>
      <c r="PSH49" s="410"/>
      <c r="PSI49" s="410"/>
      <c r="PSJ49" s="410"/>
      <c r="PSK49" s="410"/>
      <c r="PSL49" s="410"/>
      <c r="PSM49" s="410"/>
      <c r="PSN49" s="410"/>
      <c r="PSO49" s="410"/>
      <c r="PSP49" s="410"/>
      <c r="PSQ49" s="410"/>
      <c r="PSR49" s="410"/>
      <c r="PSS49" s="410"/>
      <c r="PST49" s="410"/>
      <c r="PSU49" s="410"/>
      <c r="PSV49" s="410"/>
      <c r="PSW49" s="410"/>
      <c r="PSX49" s="410"/>
      <c r="PSY49" s="410"/>
      <c r="PSZ49" s="410"/>
      <c r="PTA49" s="410"/>
      <c r="PTB49" s="410"/>
      <c r="PTC49" s="410"/>
      <c r="PTD49" s="410"/>
      <c r="PTE49" s="410"/>
      <c r="PTF49" s="410"/>
      <c r="PTG49" s="410"/>
      <c r="PTH49" s="410"/>
      <c r="PTI49" s="410"/>
      <c r="PTJ49" s="410"/>
      <c r="PTK49" s="410"/>
      <c r="PTL49" s="410"/>
      <c r="PTM49" s="410"/>
      <c r="PTN49" s="410"/>
      <c r="PTO49" s="410"/>
      <c r="PTP49" s="410"/>
      <c r="PTQ49" s="410"/>
      <c r="PTR49" s="410"/>
      <c r="PTS49" s="410"/>
      <c r="PTT49" s="410"/>
      <c r="PTU49" s="410"/>
      <c r="PTV49" s="410"/>
      <c r="PTW49" s="410"/>
      <c r="PTX49" s="410"/>
      <c r="PTY49" s="410"/>
      <c r="PTZ49" s="410"/>
      <c r="PUA49" s="410"/>
      <c r="PUB49" s="410"/>
      <c r="PUC49" s="410"/>
      <c r="PUD49" s="410"/>
      <c r="PUE49" s="410"/>
      <c r="PUF49" s="410"/>
      <c r="PUG49" s="410"/>
      <c r="PUH49" s="410"/>
      <c r="PUI49" s="410"/>
      <c r="PUJ49" s="410"/>
      <c r="PUK49" s="410"/>
      <c r="PUL49" s="410"/>
      <c r="PUM49" s="410"/>
      <c r="PUN49" s="410"/>
      <c r="PUO49" s="410"/>
      <c r="PUP49" s="410"/>
      <c r="PUQ49" s="410"/>
      <c r="PUR49" s="410"/>
      <c r="PUS49" s="410"/>
      <c r="PUT49" s="410"/>
      <c r="PUU49" s="410"/>
      <c r="PUV49" s="410"/>
      <c r="PUW49" s="410"/>
      <c r="PUX49" s="410"/>
      <c r="PUY49" s="410"/>
      <c r="PUZ49" s="410"/>
      <c r="PVA49" s="410"/>
      <c r="PVB49" s="410"/>
      <c r="PVC49" s="410"/>
      <c r="PVD49" s="410"/>
      <c r="PVE49" s="410"/>
      <c r="PVF49" s="410"/>
      <c r="PVG49" s="410"/>
      <c r="PVH49" s="410"/>
      <c r="PVI49" s="410"/>
      <c r="PVJ49" s="410"/>
      <c r="PVK49" s="410"/>
      <c r="PVL49" s="410"/>
      <c r="PVM49" s="410"/>
      <c r="PVN49" s="410"/>
      <c r="PVO49" s="410"/>
      <c r="PVP49" s="410"/>
      <c r="PVQ49" s="410"/>
      <c r="PVR49" s="410"/>
      <c r="PVS49" s="410"/>
      <c r="PVT49" s="410"/>
      <c r="PVU49" s="410"/>
      <c r="PVV49" s="410"/>
      <c r="PVW49" s="410"/>
      <c r="PVX49" s="410"/>
      <c r="PVY49" s="410"/>
      <c r="PVZ49" s="410"/>
      <c r="PWA49" s="410"/>
      <c r="PWB49" s="410"/>
      <c r="PWC49" s="410"/>
      <c r="PWD49" s="410"/>
      <c r="PWE49" s="410"/>
      <c r="PWF49" s="410"/>
      <c r="PWG49" s="410"/>
      <c r="PWH49" s="410"/>
      <c r="PWI49" s="410"/>
      <c r="PWJ49" s="410"/>
      <c r="PWK49" s="410"/>
      <c r="PWL49" s="410"/>
      <c r="PWM49" s="410"/>
      <c r="PWN49" s="410"/>
      <c r="PWO49" s="410"/>
      <c r="PWP49" s="410"/>
      <c r="PWQ49" s="410"/>
      <c r="PWR49" s="410"/>
      <c r="PWS49" s="410"/>
      <c r="PWT49" s="410"/>
      <c r="PWU49" s="410"/>
      <c r="PWV49" s="410"/>
      <c r="PWW49" s="410"/>
      <c r="PWX49" s="410"/>
      <c r="PWY49" s="410"/>
      <c r="PWZ49" s="410"/>
      <c r="PXA49" s="410"/>
      <c r="PXB49" s="410"/>
      <c r="PXC49" s="410"/>
      <c r="PXD49" s="410"/>
      <c r="PXE49" s="410"/>
      <c r="PXF49" s="410"/>
      <c r="PXG49" s="410"/>
      <c r="PXH49" s="410"/>
      <c r="PXI49" s="410"/>
      <c r="PXJ49" s="410"/>
      <c r="PXK49" s="410"/>
      <c r="PXL49" s="410"/>
      <c r="PXM49" s="410"/>
      <c r="PXN49" s="410"/>
      <c r="PXO49" s="410"/>
      <c r="PXP49" s="410"/>
      <c r="PXQ49" s="410"/>
      <c r="PXR49" s="410"/>
      <c r="PXS49" s="410"/>
      <c r="PXT49" s="410"/>
      <c r="PXU49" s="410"/>
      <c r="PXV49" s="410"/>
      <c r="PXW49" s="410"/>
      <c r="PXX49" s="410"/>
      <c r="PXY49" s="410"/>
      <c r="PXZ49" s="410"/>
      <c r="PYA49" s="410"/>
      <c r="PYB49" s="410"/>
      <c r="PYC49" s="410"/>
      <c r="PYD49" s="410"/>
      <c r="PYE49" s="410"/>
      <c r="PYF49" s="410"/>
      <c r="PYG49" s="410"/>
      <c r="PYH49" s="410"/>
      <c r="PYI49" s="410"/>
      <c r="PYJ49" s="410"/>
      <c r="PYK49" s="410"/>
      <c r="PYL49" s="410"/>
      <c r="PYM49" s="410"/>
      <c r="PYN49" s="410"/>
      <c r="PYO49" s="410"/>
      <c r="PYP49" s="410"/>
      <c r="PYQ49" s="410"/>
      <c r="PYR49" s="410"/>
      <c r="PYS49" s="410"/>
      <c r="PYT49" s="410"/>
      <c r="PYU49" s="410"/>
      <c r="PYV49" s="410"/>
      <c r="PYW49" s="410"/>
      <c r="PYX49" s="410"/>
      <c r="PYY49" s="410"/>
      <c r="PYZ49" s="410"/>
      <c r="PZA49" s="410"/>
      <c r="PZB49" s="410"/>
      <c r="PZC49" s="410"/>
      <c r="PZD49" s="410"/>
      <c r="PZE49" s="410"/>
      <c r="PZF49" s="410"/>
      <c r="PZG49" s="410"/>
      <c r="PZH49" s="410"/>
      <c r="PZI49" s="410"/>
      <c r="PZJ49" s="410"/>
      <c r="PZK49" s="410"/>
      <c r="PZL49" s="410"/>
      <c r="PZM49" s="410"/>
      <c r="PZN49" s="410"/>
      <c r="PZO49" s="410"/>
      <c r="PZP49" s="410"/>
      <c r="PZQ49" s="410"/>
      <c r="PZR49" s="410"/>
      <c r="PZS49" s="410"/>
      <c r="PZT49" s="410"/>
      <c r="PZU49" s="410"/>
      <c r="PZV49" s="410"/>
      <c r="PZW49" s="410"/>
      <c r="PZX49" s="410"/>
      <c r="PZY49" s="410"/>
      <c r="PZZ49" s="410"/>
      <c r="QAA49" s="410"/>
      <c r="QAB49" s="410"/>
      <c r="QAC49" s="410"/>
      <c r="QAD49" s="410"/>
      <c r="QAE49" s="410"/>
      <c r="QAF49" s="410"/>
      <c r="QAG49" s="410"/>
      <c r="QAH49" s="410"/>
      <c r="QAI49" s="410"/>
      <c r="QAJ49" s="410"/>
      <c r="QAK49" s="410"/>
      <c r="QAL49" s="410"/>
      <c r="QAM49" s="410"/>
      <c r="QAN49" s="410"/>
      <c r="QAO49" s="410"/>
      <c r="QAP49" s="410"/>
      <c r="QAQ49" s="410"/>
      <c r="QAR49" s="410"/>
      <c r="QAS49" s="410"/>
      <c r="QAT49" s="410"/>
      <c r="QAU49" s="410"/>
      <c r="QAV49" s="410"/>
      <c r="QAW49" s="410"/>
      <c r="QAX49" s="410"/>
      <c r="QAY49" s="410"/>
      <c r="QAZ49" s="410"/>
      <c r="QBA49" s="410"/>
      <c r="QBB49" s="410"/>
      <c r="QBC49" s="410"/>
      <c r="QBD49" s="410"/>
      <c r="QBE49" s="410"/>
      <c r="QBF49" s="410"/>
      <c r="QBG49" s="410"/>
      <c r="QBH49" s="410"/>
      <c r="QBI49" s="410"/>
      <c r="QBJ49" s="410"/>
      <c r="QBK49" s="410"/>
      <c r="QBL49" s="410"/>
      <c r="QBM49" s="410"/>
      <c r="QBN49" s="410"/>
      <c r="QBO49" s="410"/>
      <c r="QBP49" s="410"/>
      <c r="QBQ49" s="410"/>
      <c r="QBR49" s="410"/>
      <c r="QBS49" s="410"/>
      <c r="QBT49" s="410"/>
      <c r="QBU49" s="410"/>
      <c r="QBV49" s="410"/>
      <c r="QBW49" s="410"/>
      <c r="QBX49" s="410"/>
      <c r="QBY49" s="410"/>
      <c r="QBZ49" s="410"/>
      <c r="QCA49" s="410"/>
      <c r="QCB49" s="410"/>
      <c r="QCC49" s="410"/>
      <c r="QCD49" s="410"/>
      <c r="QCE49" s="410"/>
      <c r="QCF49" s="410"/>
      <c r="QCG49" s="410"/>
      <c r="QCH49" s="410"/>
      <c r="QCI49" s="410"/>
      <c r="QCJ49" s="410"/>
      <c r="QCK49" s="410"/>
      <c r="QCL49" s="410"/>
      <c r="QCM49" s="410"/>
      <c r="QCN49" s="410"/>
      <c r="QCO49" s="410"/>
      <c r="QCP49" s="410"/>
      <c r="QCQ49" s="410"/>
      <c r="QCR49" s="410"/>
      <c r="QCS49" s="410"/>
      <c r="QCT49" s="410"/>
      <c r="QCU49" s="410"/>
      <c r="QCV49" s="410"/>
      <c r="QCW49" s="410"/>
      <c r="QCX49" s="410"/>
      <c r="QCY49" s="410"/>
      <c r="QCZ49" s="410"/>
      <c r="QDA49" s="410"/>
      <c r="QDB49" s="410"/>
      <c r="QDC49" s="410"/>
      <c r="QDD49" s="410"/>
      <c r="QDE49" s="410"/>
      <c r="QDF49" s="410"/>
      <c r="QDG49" s="410"/>
      <c r="QDH49" s="410"/>
      <c r="QDI49" s="410"/>
      <c r="QDJ49" s="410"/>
      <c r="QDK49" s="410"/>
      <c r="QDL49" s="410"/>
      <c r="QDM49" s="410"/>
      <c r="QDN49" s="410"/>
      <c r="QDO49" s="410"/>
      <c r="QDP49" s="410"/>
      <c r="QDQ49" s="410"/>
      <c r="QDR49" s="410"/>
      <c r="QDS49" s="410"/>
      <c r="QDT49" s="410"/>
      <c r="QDU49" s="410"/>
      <c r="QDV49" s="410"/>
      <c r="QDW49" s="410"/>
      <c r="QDX49" s="410"/>
      <c r="QDY49" s="410"/>
      <c r="QDZ49" s="410"/>
      <c r="QEA49" s="410"/>
      <c r="QEB49" s="410"/>
      <c r="QEC49" s="410"/>
      <c r="QED49" s="410"/>
      <c r="QEE49" s="410"/>
      <c r="QEF49" s="410"/>
      <c r="QEG49" s="410"/>
      <c r="QEH49" s="410"/>
      <c r="QEI49" s="410"/>
      <c r="QEJ49" s="410"/>
      <c r="QEK49" s="410"/>
      <c r="QEL49" s="410"/>
      <c r="QEM49" s="410"/>
      <c r="QEN49" s="410"/>
      <c r="QEO49" s="410"/>
      <c r="QEP49" s="410"/>
      <c r="QEQ49" s="410"/>
      <c r="QER49" s="410"/>
      <c r="QES49" s="410"/>
      <c r="QET49" s="410"/>
      <c r="QEU49" s="410"/>
      <c r="QEV49" s="410"/>
      <c r="QEW49" s="410"/>
      <c r="QEX49" s="410"/>
      <c r="QEY49" s="410"/>
      <c r="QEZ49" s="410"/>
      <c r="QFA49" s="410"/>
      <c r="QFB49" s="410"/>
      <c r="QFC49" s="410"/>
      <c r="QFD49" s="410"/>
      <c r="QFE49" s="410"/>
      <c r="QFF49" s="410"/>
      <c r="QFG49" s="410"/>
      <c r="QFH49" s="410"/>
      <c r="QFI49" s="410"/>
      <c r="QFJ49" s="410"/>
      <c r="QFK49" s="410"/>
      <c r="QFL49" s="410"/>
      <c r="QFM49" s="410"/>
      <c r="QFN49" s="410"/>
      <c r="QFO49" s="410"/>
      <c r="QFP49" s="410"/>
      <c r="QFQ49" s="410"/>
      <c r="QFR49" s="410"/>
      <c r="QFS49" s="410"/>
      <c r="QFT49" s="410"/>
      <c r="QFU49" s="410"/>
      <c r="QFV49" s="410"/>
      <c r="QFW49" s="410"/>
      <c r="QFX49" s="410"/>
      <c r="QFY49" s="410"/>
      <c r="QFZ49" s="410"/>
      <c r="QGA49" s="410"/>
      <c r="QGB49" s="410"/>
      <c r="QGC49" s="410"/>
      <c r="QGD49" s="410"/>
      <c r="QGE49" s="410"/>
      <c r="QGF49" s="410"/>
      <c r="QGG49" s="410"/>
      <c r="QGH49" s="410"/>
      <c r="QGI49" s="410"/>
      <c r="QGJ49" s="410"/>
      <c r="QGK49" s="410"/>
      <c r="QGL49" s="410"/>
      <c r="QGM49" s="410"/>
      <c r="QGN49" s="410"/>
      <c r="QGO49" s="410"/>
      <c r="QGP49" s="410"/>
      <c r="QGQ49" s="410"/>
      <c r="QGR49" s="410"/>
      <c r="QGS49" s="410"/>
      <c r="QGT49" s="410"/>
      <c r="QGU49" s="410"/>
      <c r="QGV49" s="410"/>
      <c r="QGW49" s="410"/>
      <c r="QGX49" s="410"/>
      <c r="QGY49" s="410"/>
      <c r="QGZ49" s="410"/>
      <c r="QHA49" s="410"/>
      <c r="QHB49" s="410"/>
      <c r="QHC49" s="410"/>
      <c r="QHD49" s="410"/>
      <c r="QHE49" s="410"/>
      <c r="QHF49" s="410"/>
      <c r="QHG49" s="410"/>
      <c r="QHH49" s="410"/>
      <c r="QHI49" s="410"/>
      <c r="QHJ49" s="410"/>
      <c r="QHK49" s="410"/>
      <c r="QHL49" s="410"/>
      <c r="QHM49" s="410"/>
      <c r="QHN49" s="410"/>
      <c r="QHO49" s="410"/>
      <c r="QHP49" s="410"/>
      <c r="QHQ49" s="410"/>
      <c r="QHR49" s="410"/>
      <c r="QHS49" s="410"/>
      <c r="QHT49" s="410"/>
      <c r="QHU49" s="410"/>
      <c r="QHV49" s="410"/>
      <c r="QHW49" s="410"/>
      <c r="QHX49" s="410"/>
      <c r="QHY49" s="410"/>
      <c r="QHZ49" s="410"/>
      <c r="QIA49" s="410"/>
      <c r="QIB49" s="410"/>
      <c r="QIC49" s="410"/>
      <c r="QID49" s="410"/>
      <c r="QIE49" s="410"/>
      <c r="QIF49" s="410"/>
      <c r="QIG49" s="410"/>
      <c r="QIH49" s="410"/>
      <c r="QII49" s="410"/>
      <c r="QIJ49" s="410"/>
      <c r="QIK49" s="410"/>
      <c r="QIL49" s="410"/>
      <c r="QIM49" s="410"/>
      <c r="QIN49" s="410"/>
      <c r="QIO49" s="410"/>
      <c r="QIP49" s="410"/>
      <c r="QIQ49" s="410"/>
      <c r="QIR49" s="410"/>
      <c r="QIS49" s="410"/>
      <c r="QIT49" s="410"/>
      <c r="QIU49" s="410"/>
      <c r="QIV49" s="410"/>
      <c r="QIW49" s="410"/>
      <c r="QIX49" s="410"/>
      <c r="QIY49" s="410"/>
      <c r="QIZ49" s="410"/>
      <c r="QJA49" s="410"/>
      <c r="QJB49" s="410"/>
      <c r="QJC49" s="410"/>
      <c r="QJD49" s="410"/>
      <c r="QJE49" s="410"/>
      <c r="QJF49" s="410"/>
      <c r="QJG49" s="410"/>
      <c r="QJH49" s="410"/>
      <c r="QJI49" s="410"/>
      <c r="QJJ49" s="410"/>
      <c r="QJK49" s="410"/>
      <c r="QJL49" s="410"/>
      <c r="QJM49" s="410"/>
      <c r="QJN49" s="410"/>
      <c r="QJO49" s="410"/>
      <c r="QJP49" s="410"/>
      <c r="QJQ49" s="410"/>
      <c r="QJR49" s="410"/>
      <c r="QJS49" s="410"/>
      <c r="QJT49" s="410"/>
      <c r="QJU49" s="410"/>
      <c r="QJV49" s="410"/>
      <c r="QJW49" s="410"/>
      <c r="QJX49" s="410"/>
      <c r="QJY49" s="410"/>
      <c r="QJZ49" s="410"/>
      <c r="QKA49" s="410"/>
      <c r="QKB49" s="410"/>
      <c r="QKC49" s="410"/>
      <c r="QKD49" s="410"/>
      <c r="QKE49" s="410"/>
      <c r="QKF49" s="410"/>
      <c r="QKG49" s="410"/>
      <c r="QKH49" s="410"/>
      <c r="QKI49" s="410"/>
      <c r="QKJ49" s="410"/>
      <c r="QKK49" s="410"/>
      <c r="QKL49" s="410"/>
      <c r="QKM49" s="410"/>
      <c r="QKN49" s="410"/>
      <c r="QKO49" s="410"/>
      <c r="QKP49" s="410"/>
      <c r="QKQ49" s="410"/>
      <c r="QKR49" s="410"/>
      <c r="QKS49" s="410"/>
      <c r="QKT49" s="410"/>
      <c r="QKU49" s="410"/>
      <c r="QKV49" s="410"/>
      <c r="QKW49" s="410"/>
      <c r="QKX49" s="410"/>
      <c r="QKY49" s="410"/>
      <c r="QKZ49" s="410"/>
      <c r="QLA49" s="410"/>
      <c r="QLB49" s="410"/>
      <c r="QLC49" s="410"/>
      <c r="QLD49" s="410"/>
      <c r="QLE49" s="410"/>
      <c r="QLF49" s="410"/>
      <c r="QLG49" s="410"/>
      <c r="QLH49" s="410"/>
      <c r="QLI49" s="410"/>
      <c r="QLJ49" s="410"/>
      <c r="QLK49" s="410"/>
      <c r="QLL49" s="410"/>
      <c r="QLM49" s="410"/>
      <c r="QLN49" s="410"/>
      <c r="QLO49" s="410"/>
      <c r="QLP49" s="410"/>
      <c r="QLQ49" s="410"/>
      <c r="QLR49" s="410"/>
      <c r="QLS49" s="410"/>
      <c r="QLT49" s="410"/>
      <c r="QLU49" s="410"/>
      <c r="QLV49" s="410"/>
      <c r="QLW49" s="410"/>
      <c r="QLX49" s="410"/>
      <c r="QLY49" s="410"/>
      <c r="QLZ49" s="410"/>
      <c r="QMA49" s="410"/>
      <c r="QMB49" s="410"/>
      <c r="QMC49" s="410"/>
      <c r="QMD49" s="410"/>
      <c r="QME49" s="410"/>
      <c r="QMF49" s="410"/>
      <c r="QMG49" s="410"/>
      <c r="QMH49" s="410"/>
      <c r="QMI49" s="410"/>
      <c r="QMJ49" s="410"/>
      <c r="QMK49" s="410"/>
      <c r="QML49" s="410"/>
      <c r="QMM49" s="410"/>
      <c r="QMN49" s="410"/>
      <c r="QMO49" s="410"/>
      <c r="QMP49" s="410"/>
      <c r="QMQ49" s="410"/>
      <c r="QMR49" s="410"/>
      <c r="QMS49" s="410"/>
      <c r="QMT49" s="410"/>
      <c r="QMU49" s="410"/>
      <c r="QMV49" s="410"/>
      <c r="QMW49" s="410"/>
      <c r="QMX49" s="410"/>
      <c r="QMY49" s="410"/>
      <c r="QMZ49" s="410"/>
      <c r="QNA49" s="410"/>
      <c r="QNB49" s="410"/>
      <c r="QNC49" s="410"/>
      <c r="QND49" s="410"/>
      <c r="QNE49" s="410"/>
      <c r="QNF49" s="410"/>
      <c r="QNG49" s="410"/>
      <c r="QNH49" s="410"/>
      <c r="QNI49" s="410"/>
      <c r="QNJ49" s="410"/>
      <c r="QNK49" s="410"/>
      <c r="QNL49" s="410"/>
      <c r="QNM49" s="410"/>
      <c r="QNN49" s="410"/>
      <c r="QNO49" s="410"/>
      <c r="QNP49" s="410"/>
      <c r="QNQ49" s="410"/>
      <c r="QNR49" s="410"/>
      <c r="QNS49" s="410"/>
      <c r="QNT49" s="410"/>
      <c r="QNU49" s="410"/>
      <c r="QNV49" s="410"/>
      <c r="QNW49" s="410"/>
      <c r="QNX49" s="410"/>
      <c r="QNY49" s="410"/>
      <c r="QNZ49" s="410"/>
      <c r="QOA49" s="410"/>
      <c r="QOB49" s="410"/>
      <c r="QOC49" s="410"/>
      <c r="QOD49" s="410"/>
      <c r="QOE49" s="410"/>
      <c r="QOF49" s="410"/>
      <c r="QOG49" s="410"/>
      <c r="QOH49" s="410"/>
      <c r="QOI49" s="410"/>
      <c r="QOJ49" s="410"/>
      <c r="QOK49" s="410"/>
      <c r="QOL49" s="410"/>
      <c r="QOM49" s="410"/>
      <c r="QON49" s="410"/>
      <c r="QOO49" s="410"/>
      <c r="QOP49" s="410"/>
      <c r="QOQ49" s="410"/>
      <c r="QOR49" s="410"/>
      <c r="QOS49" s="410"/>
      <c r="QOT49" s="410"/>
      <c r="QOU49" s="410"/>
      <c r="QOV49" s="410"/>
      <c r="QOW49" s="410"/>
      <c r="QOX49" s="410"/>
      <c r="QOY49" s="410"/>
      <c r="QOZ49" s="410"/>
      <c r="QPA49" s="410"/>
      <c r="QPB49" s="410"/>
      <c r="QPC49" s="410"/>
      <c r="QPD49" s="410"/>
      <c r="QPE49" s="410"/>
      <c r="QPF49" s="410"/>
      <c r="QPG49" s="410"/>
      <c r="QPH49" s="410"/>
      <c r="QPI49" s="410"/>
      <c r="QPJ49" s="410"/>
      <c r="QPK49" s="410"/>
      <c r="QPL49" s="410"/>
      <c r="QPM49" s="410"/>
      <c r="QPN49" s="410"/>
      <c r="QPO49" s="410"/>
      <c r="QPP49" s="410"/>
      <c r="QPQ49" s="410"/>
      <c r="QPR49" s="410"/>
      <c r="QPS49" s="410"/>
      <c r="QPT49" s="410"/>
      <c r="QPU49" s="410"/>
      <c r="QPV49" s="410"/>
      <c r="QPW49" s="410"/>
      <c r="QPX49" s="410"/>
      <c r="QPY49" s="410"/>
      <c r="QPZ49" s="410"/>
      <c r="QQA49" s="410"/>
      <c r="QQB49" s="410"/>
      <c r="QQC49" s="410"/>
      <c r="QQD49" s="410"/>
      <c r="QQE49" s="410"/>
      <c r="QQF49" s="410"/>
      <c r="QQG49" s="410"/>
      <c r="QQH49" s="410"/>
      <c r="QQI49" s="410"/>
      <c r="QQJ49" s="410"/>
      <c r="QQK49" s="410"/>
      <c r="QQL49" s="410"/>
      <c r="QQM49" s="410"/>
      <c r="QQN49" s="410"/>
      <c r="QQO49" s="410"/>
      <c r="QQP49" s="410"/>
      <c r="QQQ49" s="410"/>
      <c r="QQR49" s="410"/>
      <c r="QQS49" s="410"/>
      <c r="QQT49" s="410"/>
      <c r="QQU49" s="410"/>
      <c r="QQV49" s="410"/>
      <c r="QQW49" s="410"/>
      <c r="QQX49" s="410"/>
      <c r="QQY49" s="410"/>
      <c r="QQZ49" s="410"/>
      <c r="QRA49" s="410"/>
      <c r="QRB49" s="410"/>
      <c r="QRC49" s="410"/>
      <c r="QRD49" s="410"/>
      <c r="QRE49" s="410"/>
      <c r="QRF49" s="410"/>
      <c r="QRG49" s="410"/>
      <c r="QRH49" s="410"/>
      <c r="QRI49" s="410"/>
      <c r="QRJ49" s="410"/>
      <c r="QRK49" s="410"/>
      <c r="QRL49" s="410"/>
      <c r="QRM49" s="410"/>
      <c r="QRN49" s="410"/>
      <c r="QRO49" s="410"/>
      <c r="QRP49" s="410"/>
      <c r="QRQ49" s="410"/>
      <c r="QRR49" s="410"/>
      <c r="QRS49" s="410"/>
      <c r="QRT49" s="410"/>
      <c r="QRU49" s="410"/>
      <c r="QRV49" s="410"/>
      <c r="QRW49" s="410"/>
      <c r="QRX49" s="410"/>
      <c r="QRY49" s="410"/>
      <c r="QRZ49" s="410"/>
      <c r="QSA49" s="410"/>
      <c r="QSB49" s="410"/>
      <c r="QSC49" s="410"/>
      <c r="QSD49" s="410"/>
      <c r="QSE49" s="410"/>
      <c r="QSF49" s="410"/>
      <c r="QSG49" s="410"/>
      <c r="QSH49" s="410"/>
      <c r="QSI49" s="410"/>
      <c r="QSJ49" s="410"/>
      <c r="QSK49" s="410"/>
      <c r="QSL49" s="410"/>
      <c r="QSM49" s="410"/>
      <c r="QSN49" s="410"/>
      <c r="QSO49" s="410"/>
      <c r="QSP49" s="410"/>
      <c r="QSQ49" s="410"/>
      <c r="QSR49" s="410"/>
      <c r="QSS49" s="410"/>
      <c r="QST49" s="410"/>
      <c r="QSU49" s="410"/>
      <c r="QSV49" s="410"/>
      <c r="QSW49" s="410"/>
      <c r="QSX49" s="410"/>
      <c r="QSY49" s="410"/>
      <c r="QSZ49" s="410"/>
      <c r="QTA49" s="410"/>
      <c r="QTB49" s="410"/>
      <c r="QTC49" s="410"/>
      <c r="QTD49" s="410"/>
      <c r="QTE49" s="410"/>
      <c r="QTF49" s="410"/>
      <c r="QTG49" s="410"/>
      <c r="QTH49" s="410"/>
      <c r="QTI49" s="410"/>
      <c r="QTJ49" s="410"/>
      <c r="QTK49" s="410"/>
      <c r="QTL49" s="410"/>
      <c r="QTM49" s="410"/>
      <c r="QTN49" s="410"/>
      <c r="QTO49" s="410"/>
      <c r="QTP49" s="410"/>
      <c r="QTQ49" s="410"/>
      <c r="QTR49" s="410"/>
      <c r="QTS49" s="410"/>
      <c r="QTT49" s="410"/>
      <c r="QTU49" s="410"/>
      <c r="QTV49" s="410"/>
      <c r="QTW49" s="410"/>
      <c r="QTX49" s="410"/>
      <c r="QTY49" s="410"/>
      <c r="QTZ49" s="410"/>
      <c r="QUA49" s="410"/>
      <c r="QUB49" s="410"/>
      <c r="QUC49" s="410"/>
      <c r="QUD49" s="410"/>
      <c r="QUE49" s="410"/>
      <c r="QUF49" s="410"/>
      <c r="QUG49" s="410"/>
      <c r="QUH49" s="410"/>
      <c r="QUI49" s="410"/>
      <c r="QUJ49" s="410"/>
      <c r="QUK49" s="410"/>
      <c r="QUL49" s="410"/>
      <c r="QUM49" s="410"/>
      <c r="QUN49" s="410"/>
      <c r="QUO49" s="410"/>
      <c r="QUP49" s="410"/>
      <c r="QUQ49" s="410"/>
      <c r="QUR49" s="410"/>
      <c r="QUS49" s="410"/>
      <c r="QUT49" s="410"/>
      <c r="QUU49" s="410"/>
      <c r="QUV49" s="410"/>
      <c r="QUW49" s="410"/>
      <c r="QUX49" s="410"/>
      <c r="QUY49" s="410"/>
      <c r="QUZ49" s="410"/>
      <c r="QVA49" s="410"/>
      <c r="QVB49" s="410"/>
      <c r="QVC49" s="410"/>
      <c r="QVD49" s="410"/>
      <c r="QVE49" s="410"/>
      <c r="QVF49" s="410"/>
      <c r="QVG49" s="410"/>
      <c r="QVH49" s="410"/>
      <c r="QVI49" s="410"/>
      <c r="QVJ49" s="410"/>
      <c r="QVK49" s="410"/>
      <c r="QVL49" s="410"/>
      <c r="QVM49" s="410"/>
      <c r="QVN49" s="410"/>
      <c r="QVO49" s="410"/>
      <c r="QVP49" s="410"/>
      <c r="QVQ49" s="410"/>
      <c r="QVR49" s="410"/>
      <c r="QVS49" s="410"/>
      <c r="QVT49" s="410"/>
      <c r="QVU49" s="410"/>
      <c r="QVV49" s="410"/>
      <c r="QVW49" s="410"/>
      <c r="QVX49" s="410"/>
      <c r="QVY49" s="410"/>
      <c r="QVZ49" s="410"/>
      <c r="QWA49" s="410"/>
      <c r="QWB49" s="410"/>
      <c r="QWC49" s="410"/>
      <c r="QWD49" s="410"/>
      <c r="QWE49" s="410"/>
      <c r="QWF49" s="410"/>
      <c r="QWG49" s="410"/>
      <c r="QWH49" s="410"/>
      <c r="QWI49" s="410"/>
      <c r="QWJ49" s="410"/>
      <c r="QWK49" s="410"/>
      <c r="QWL49" s="410"/>
      <c r="QWM49" s="410"/>
      <c r="QWN49" s="410"/>
      <c r="QWO49" s="410"/>
      <c r="QWP49" s="410"/>
      <c r="QWQ49" s="410"/>
      <c r="QWR49" s="410"/>
      <c r="QWS49" s="410"/>
      <c r="QWT49" s="410"/>
      <c r="QWU49" s="410"/>
      <c r="QWV49" s="410"/>
      <c r="QWW49" s="410"/>
      <c r="QWX49" s="410"/>
      <c r="QWY49" s="410"/>
      <c r="QWZ49" s="410"/>
      <c r="QXA49" s="410"/>
      <c r="QXB49" s="410"/>
      <c r="QXC49" s="410"/>
      <c r="QXD49" s="410"/>
      <c r="QXE49" s="410"/>
      <c r="QXF49" s="410"/>
      <c r="QXG49" s="410"/>
      <c r="QXH49" s="410"/>
      <c r="QXI49" s="410"/>
      <c r="QXJ49" s="410"/>
      <c r="QXK49" s="410"/>
      <c r="QXL49" s="410"/>
      <c r="QXM49" s="410"/>
      <c r="QXN49" s="410"/>
      <c r="QXO49" s="410"/>
      <c r="QXP49" s="410"/>
      <c r="QXQ49" s="410"/>
      <c r="QXR49" s="410"/>
      <c r="QXS49" s="410"/>
      <c r="QXT49" s="410"/>
      <c r="QXU49" s="410"/>
      <c r="QXV49" s="410"/>
      <c r="QXW49" s="410"/>
      <c r="QXX49" s="410"/>
      <c r="QXY49" s="410"/>
      <c r="QXZ49" s="410"/>
      <c r="QYA49" s="410"/>
      <c r="QYB49" s="410"/>
      <c r="QYC49" s="410"/>
      <c r="QYD49" s="410"/>
      <c r="QYE49" s="410"/>
      <c r="QYF49" s="410"/>
      <c r="QYG49" s="410"/>
      <c r="QYH49" s="410"/>
      <c r="QYI49" s="410"/>
      <c r="QYJ49" s="410"/>
      <c r="QYK49" s="410"/>
      <c r="QYL49" s="410"/>
      <c r="QYM49" s="410"/>
      <c r="QYN49" s="410"/>
      <c r="QYO49" s="410"/>
      <c r="QYP49" s="410"/>
      <c r="QYQ49" s="410"/>
      <c r="QYR49" s="410"/>
      <c r="QYS49" s="410"/>
      <c r="QYT49" s="410"/>
      <c r="QYU49" s="410"/>
      <c r="QYV49" s="410"/>
      <c r="QYW49" s="410"/>
      <c r="QYX49" s="410"/>
      <c r="QYY49" s="410"/>
      <c r="QYZ49" s="410"/>
      <c r="QZA49" s="410"/>
      <c r="QZB49" s="410"/>
      <c r="QZC49" s="410"/>
      <c r="QZD49" s="410"/>
      <c r="QZE49" s="410"/>
      <c r="QZF49" s="410"/>
      <c r="QZG49" s="410"/>
      <c r="QZH49" s="410"/>
      <c r="QZI49" s="410"/>
      <c r="QZJ49" s="410"/>
      <c r="QZK49" s="410"/>
      <c r="QZL49" s="410"/>
      <c r="QZM49" s="410"/>
      <c r="QZN49" s="410"/>
      <c r="QZO49" s="410"/>
      <c r="QZP49" s="410"/>
      <c r="QZQ49" s="410"/>
      <c r="QZR49" s="410"/>
      <c r="QZS49" s="410"/>
      <c r="QZT49" s="410"/>
      <c r="QZU49" s="410"/>
      <c r="QZV49" s="410"/>
      <c r="QZW49" s="410"/>
      <c r="QZX49" s="410"/>
      <c r="QZY49" s="410"/>
      <c r="QZZ49" s="410"/>
      <c r="RAA49" s="410"/>
      <c r="RAB49" s="410"/>
      <c r="RAC49" s="410"/>
      <c r="RAD49" s="410"/>
      <c r="RAE49" s="410"/>
      <c r="RAF49" s="410"/>
      <c r="RAG49" s="410"/>
      <c r="RAH49" s="410"/>
      <c r="RAI49" s="410"/>
      <c r="RAJ49" s="410"/>
      <c r="RAK49" s="410"/>
      <c r="RAL49" s="410"/>
      <c r="RAM49" s="410"/>
      <c r="RAN49" s="410"/>
      <c r="RAO49" s="410"/>
      <c r="RAP49" s="410"/>
      <c r="RAQ49" s="410"/>
      <c r="RAR49" s="410"/>
      <c r="RAS49" s="410"/>
      <c r="RAT49" s="410"/>
      <c r="RAU49" s="410"/>
      <c r="RAV49" s="410"/>
      <c r="RAW49" s="410"/>
      <c r="RAX49" s="410"/>
      <c r="RAY49" s="410"/>
      <c r="RAZ49" s="410"/>
      <c r="RBA49" s="410"/>
      <c r="RBB49" s="410"/>
      <c r="RBC49" s="410"/>
      <c r="RBD49" s="410"/>
      <c r="RBE49" s="410"/>
      <c r="RBF49" s="410"/>
      <c r="RBG49" s="410"/>
      <c r="RBH49" s="410"/>
      <c r="RBI49" s="410"/>
      <c r="RBJ49" s="410"/>
      <c r="RBK49" s="410"/>
      <c r="RBL49" s="410"/>
      <c r="RBM49" s="410"/>
      <c r="RBN49" s="410"/>
      <c r="RBO49" s="410"/>
      <c r="RBP49" s="410"/>
      <c r="RBQ49" s="410"/>
      <c r="RBR49" s="410"/>
      <c r="RBS49" s="410"/>
      <c r="RBT49" s="410"/>
      <c r="RBU49" s="410"/>
      <c r="RBV49" s="410"/>
      <c r="RBW49" s="410"/>
      <c r="RBX49" s="410"/>
      <c r="RBY49" s="410"/>
      <c r="RBZ49" s="410"/>
      <c r="RCA49" s="410"/>
      <c r="RCB49" s="410"/>
      <c r="RCC49" s="410"/>
      <c r="RCD49" s="410"/>
      <c r="RCE49" s="410"/>
      <c r="RCF49" s="410"/>
      <c r="RCG49" s="410"/>
      <c r="RCH49" s="410"/>
      <c r="RCI49" s="410"/>
      <c r="RCJ49" s="410"/>
      <c r="RCK49" s="410"/>
      <c r="RCL49" s="410"/>
      <c r="RCM49" s="410"/>
      <c r="RCN49" s="410"/>
      <c r="RCO49" s="410"/>
      <c r="RCP49" s="410"/>
      <c r="RCQ49" s="410"/>
      <c r="RCR49" s="410"/>
      <c r="RCS49" s="410"/>
      <c r="RCT49" s="410"/>
      <c r="RCU49" s="410"/>
      <c r="RCV49" s="410"/>
      <c r="RCW49" s="410"/>
      <c r="RCX49" s="410"/>
      <c r="RCY49" s="410"/>
      <c r="RCZ49" s="410"/>
      <c r="RDA49" s="410"/>
      <c r="RDB49" s="410"/>
      <c r="RDC49" s="410"/>
      <c r="RDD49" s="410"/>
      <c r="RDE49" s="410"/>
      <c r="RDF49" s="410"/>
      <c r="RDG49" s="410"/>
      <c r="RDH49" s="410"/>
      <c r="RDI49" s="410"/>
      <c r="RDJ49" s="410"/>
      <c r="RDK49" s="410"/>
      <c r="RDL49" s="410"/>
      <c r="RDM49" s="410"/>
      <c r="RDN49" s="410"/>
      <c r="RDO49" s="410"/>
      <c r="RDP49" s="410"/>
      <c r="RDQ49" s="410"/>
      <c r="RDR49" s="410"/>
      <c r="RDS49" s="410"/>
      <c r="RDT49" s="410"/>
      <c r="RDU49" s="410"/>
      <c r="RDV49" s="410"/>
      <c r="RDW49" s="410"/>
      <c r="RDX49" s="410"/>
      <c r="RDY49" s="410"/>
      <c r="RDZ49" s="410"/>
      <c r="REA49" s="410"/>
      <c r="REB49" s="410"/>
      <c r="REC49" s="410"/>
      <c r="RED49" s="410"/>
      <c r="REE49" s="410"/>
      <c r="REF49" s="410"/>
      <c r="REG49" s="410"/>
      <c r="REH49" s="410"/>
      <c r="REI49" s="410"/>
      <c r="REJ49" s="410"/>
      <c r="REK49" s="410"/>
      <c r="REL49" s="410"/>
      <c r="REM49" s="410"/>
      <c r="REN49" s="410"/>
      <c r="REO49" s="410"/>
      <c r="REP49" s="410"/>
      <c r="REQ49" s="410"/>
      <c r="RER49" s="410"/>
      <c r="RES49" s="410"/>
      <c r="RET49" s="410"/>
      <c r="REU49" s="410"/>
      <c r="REV49" s="410"/>
      <c r="REW49" s="410"/>
      <c r="REX49" s="410"/>
      <c r="REY49" s="410"/>
      <c r="REZ49" s="410"/>
      <c r="RFA49" s="410"/>
      <c r="RFB49" s="410"/>
      <c r="RFC49" s="410"/>
      <c r="RFD49" s="410"/>
      <c r="RFE49" s="410"/>
      <c r="RFF49" s="410"/>
      <c r="RFG49" s="410"/>
      <c r="RFH49" s="410"/>
      <c r="RFI49" s="410"/>
      <c r="RFJ49" s="410"/>
      <c r="RFK49" s="410"/>
      <c r="RFL49" s="410"/>
      <c r="RFM49" s="410"/>
      <c r="RFN49" s="410"/>
      <c r="RFO49" s="410"/>
      <c r="RFP49" s="410"/>
      <c r="RFQ49" s="410"/>
      <c r="RFR49" s="410"/>
      <c r="RFS49" s="410"/>
      <c r="RFT49" s="410"/>
      <c r="RFU49" s="410"/>
      <c r="RFV49" s="410"/>
      <c r="RFW49" s="410"/>
      <c r="RFX49" s="410"/>
      <c r="RFY49" s="410"/>
      <c r="RFZ49" s="410"/>
      <c r="RGA49" s="410"/>
      <c r="RGB49" s="410"/>
      <c r="RGC49" s="410"/>
      <c r="RGD49" s="410"/>
      <c r="RGE49" s="410"/>
      <c r="RGF49" s="410"/>
      <c r="RGG49" s="410"/>
      <c r="RGH49" s="410"/>
      <c r="RGI49" s="410"/>
      <c r="RGJ49" s="410"/>
      <c r="RGK49" s="410"/>
      <c r="RGL49" s="410"/>
      <c r="RGM49" s="410"/>
      <c r="RGN49" s="410"/>
      <c r="RGO49" s="410"/>
      <c r="RGP49" s="410"/>
      <c r="RGQ49" s="410"/>
      <c r="RGR49" s="410"/>
      <c r="RGS49" s="410"/>
      <c r="RGT49" s="410"/>
      <c r="RGU49" s="410"/>
      <c r="RGV49" s="410"/>
      <c r="RGW49" s="410"/>
      <c r="RGX49" s="410"/>
      <c r="RGY49" s="410"/>
      <c r="RGZ49" s="410"/>
      <c r="RHA49" s="410"/>
      <c r="RHB49" s="410"/>
      <c r="RHC49" s="410"/>
      <c r="RHD49" s="410"/>
      <c r="RHE49" s="410"/>
      <c r="RHF49" s="410"/>
      <c r="RHG49" s="410"/>
      <c r="RHH49" s="410"/>
      <c r="RHI49" s="410"/>
      <c r="RHJ49" s="410"/>
      <c r="RHK49" s="410"/>
      <c r="RHL49" s="410"/>
      <c r="RHM49" s="410"/>
      <c r="RHN49" s="410"/>
      <c r="RHO49" s="410"/>
      <c r="RHP49" s="410"/>
      <c r="RHQ49" s="410"/>
      <c r="RHR49" s="410"/>
      <c r="RHS49" s="410"/>
      <c r="RHT49" s="410"/>
      <c r="RHU49" s="410"/>
      <c r="RHV49" s="410"/>
      <c r="RHW49" s="410"/>
      <c r="RHX49" s="410"/>
      <c r="RHY49" s="410"/>
      <c r="RHZ49" s="410"/>
      <c r="RIA49" s="410"/>
      <c r="RIB49" s="410"/>
      <c r="RIC49" s="410"/>
      <c r="RID49" s="410"/>
      <c r="RIE49" s="410"/>
      <c r="RIF49" s="410"/>
      <c r="RIG49" s="410"/>
      <c r="RIH49" s="410"/>
      <c r="RII49" s="410"/>
      <c r="RIJ49" s="410"/>
      <c r="RIK49" s="410"/>
      <c r="RIL49" s="410"/>
      <c r="RIM49" s="410"/>
      <c r="RIN49" s="410"/>
      <c r="RIO49" s="410"/>
      <c r="RIP49" s="410"/>
      <c r="RIQ49" s="410"/>
      <c r="RIR49" s="410"/>
      <c r="RIS49" s="410"/>
      <c r="RIT49" s="410"/>
      <c r="RIU49" s="410"/>
      <c r="RIV49" s="410"/>
      <c r="RIW49" s="410"/>
      <c r="RIX49" s="410"/>
      <c r="RIY49" s="410"/>
      <c r="RIZ49" s="410"/>
      <c r="RJA49" s="410"/>
      <c r="RJB49" s="410"/>
      <c r="RJC49" s="410"/>
      <c r="RJD49" s="410"/>
      <c r="RJE49" s="410"/>
      <c r="RJF49" s="410"/>
      <c r="RJG49" s="410"/>
      <c r="RJH49" s="410"/>
      <c r="RJI49" s="410"/>
      <c r="RJJ49" s="410"/>
      <c r="RJK49" s="410"/>
      <c r="RJL49" s="410"/>
      <c r="RJM49" s="410"/>
      <c r="RJN49" s="410"/>
      <c r="RJO49" s="410"/>
      <c r="RJP49" s="410"/>
      <c r="RJQ49" s="410"/>
      <c r="RJR49" s="410"/>
      <c r="RJS49" s="410"/>
      <c r="RJT49" s="410"/>
      <c r="RJU49" s="410"/>
      <c r="RJV49" s="410"/>
      <c r="RJW49" s="410"/>
      <c r="RJX49" s="410"/>
      <c r="RJY49" s="410"/>
      <c r="RJZ49" s="410"/>
      <c r="RKA49" s="410"/>
      <c r="RKB49" s="410"/>
      <c r="RKC49" s="410"/>
      <c r="RKD49" s="410"/>
      <c r="RKE49" s="410"/>
      <c r="RKF49" s="410"/>
      <c r="RKG49" s="410"/>
      <c r="RKH49" s="410"/>
      <c r="RKI49" s="410"/>
      <c r="RKJ49" s="410"/>
      <c r="RKK49" s="410"/>
      <c r="RKL49" s="410"/>
      <c r="RKM49" s="410"/>
      <c r="RKN49" s="410"/>
      <c r="RKO49" s="410"/>
      <c r="RKP49" s="410"/>
      <c r="RKQ49" s="410"/>
      <c r="RKR49" s="410"/>
      <c r="RKS49" s="410"/>
      <c r="RKT49" s="410"/>
      <c r="RKU49" s="410"/>
      <c r="RKV49" s="410"/>
      <c r="RKW49" s="410"/>
      <c r="RKX49" s="410"/>
      <c r="RKY49" s="410"/>
      <c r="RKZ49" s="410"/>
      <c r="RLA49" s="410"/>
      <c r="RLB49" s="410"/>
      <c r="RLC49" s="410"/>
      <c r="RLD49" s="410"/>
      <c r="RLE49" s="410"/>
      <c r="RLF49" s="410"/>
      <c r="RLG49" s="410"/>
      <c r="RLH49" s="410"/>
      <c r="RLI49" s="410"/>
      <c r="RLJ49" s="410"/>
      <c r="RLK49" s="410"/>
      <c r="RLL49" s="410"/>
      <c r="RLM49" s="410"/>
      <c r="RLN49" s="410"/>
      <c r="RLO49" s="410"/>
      <c r="RLP49" s="410"/>
      <c r="RLQ49" s="410"/>
      <c r="RLR49" s="410"/>
      <c r="RLS49" s="410"/>
      <c r="RLT49" s="410"/>
      <c r="RLU49" s="410"/>
      <c r="RLV49" s="410"/>
      <c r="RLW49" s="410"/>
      <c r="RLX49" s="410"/>
      <c r="RLY49" s="410"/>
      <c r="RLZ49" s="410"/>
      <c r="RMA49" s="410"/>
      <c r="RMB49" s="410"/>
      <c r="RMC49" s="410"/>
      <c r="RMD49" s="410"/>
      <c r="RME49" s="410"/>
      <c r="RMF49" s="410"/>
      <c r="RMG49" s="410"/>
      <c r="RMH49" s="410"/>
      <c r="RMI49" s="410"/>
      <c r="RMJ49" s="410"/>
      <c r="RMK49" s="410"/>
      <c r="RML49" s="410"/>
      <c r="RMM49" s="410"/>
      <c r="RMN49" s="410"/>
      <c r="RMO49" s="410"/>
      <c r="RMP49" s="410"/>
      <c r="RMQ49" s="410"/>
      <c r="RMR49" s="410"/>
      <c r="RMS49" s="410"/>
      <c r="RMT49" s="410"/>
      <c r="RMU49" s="410"/>
      <c r="RMV49" s="410"/>
      <c r="RMW49" s="410"/>
      <c r="RMX49" s="410"/>
      <c r="RMY49" s="410"/>
      <c r="RMZ49" s="410"/>
      <c r="RNA49" s="410"/>
      <c r="RNB49" s="410"/>
      <c r="RNC49" s="410"/>
      <c r="RND49" s="410"/>
      <c r="RNE49" s="410"/>
      <c r="RNF49" s="410"/>
      <c r="RNG49" s="410"/>
      <c r="RNH49" s="410"/>
      <c r="RNI49" s="410"/>
      <c r="RNJ49" s="410"/>
      <c r="RNK49" s="410"/>
      <c r="RNL49" s="410"/>
      <c r="RNM49" s="410"/>
      <c r="RNN49" s="410"/>
      <c r="RNO49" s="410"/>
      <c r="RNP49" s="410"/>
      <c r="RNQ49" s="410"/>
      <c r="RNR49" s="410"/>
      <c r="RNS49" s="410"/>
      <c r="RNT49" s="410"/>
      <c r="RNU49" s="410"/>
      <c r="RNV49" s="410"/>
      <c r="RNW49" s="410"/>
      <c r="RNX49" s="410"/>
      <c r="RNY49" s="410"/>
      <c r="RNZ49" s="410"/>
      <c r="ROA49" s="410"/>
      <c r="ROB49" s="410"/>
      <c r="ROC49" s="410"/>
      <c r="ROD49" s="410"/>
      <c r="ROE49" s="410"/>
      <c r="ROF49" s="410"/>
      <c r="ROG49" s="410"/>
      <c r="ROH49" s="410"/>
      <c r="ROI49" s="410"/>
      <c r="ROJ49" s="410"/>
      <c r="ROK49" s="410"/>
      <c r="ROL49" s="410"/>
      <c r="ROM49" s="410"/>
      <c r="RON49" s="410"/>
      <c r="ROO49" s="410"/>
      <c r="ROP49" s="410"/>
      <c r="ROQ49" s="410"/>
      <c r="ROR49" s="410"/>
      <c r="ROS49" s="410"/>
      <c r="ROT49" s="410"/>
      <c r="ROU49" s="410"/>
      <c r="ROV49" s="410"/>
      <c r="ROW49" s="410"/>
      <c r="ROX49" s="410"/>
      <c r="ROY49" s="410"/>
      <c r="ROZ49" s="410"/>
      <c r="RPA49" s="410"/>
      <c r="RPB49" s="410"/>
      <c r="RPC49" s="410"/>
      <c r="RPD49" s="410"/>
      <c r="RPE49" s="410"/>
      <c r="RPF49" s="410"/>
      <c r="RPG49" s="410"/>
      <c r="RPH49" s="410"/>
      <c r="RPI49" s="410"/>
      <c r="RPJ49" s="410"/>
      <c r="RPK49" s="410"/>
      <c r="RPL49" s="410"/>
      <c r="RPM49" s="410"/>
      <c r="RPN49" s="410"/>
      <c r="RPO49" s="410"/>
      <c r="RPP49" s="410"/>
      <c r="RPQ49" s="410"/>
      <c r="RPR49" s="410"/>
      <c r="RPS49" s="410"/>
      <c r="RPT49" s="410"/>
      <c r="RPU49" s="410"/>
      <c r="RPV49" s="410"/>
      <c r="RPW49" s="410"/>
      <c r="RPX49" s="410"/>
      <c r="RPY49" s="410"/>
      <c r="RPZ49" s="410"/>
      <c r="RQA49" s="410"/>
      <c r="RQB49" s="410"/>
      <c r="RQC49" s="410"/>
      <c r="RQD49" s="410"/>
      <c r="RQE49" s="410"/>
      <c r="RQF49" s="410"/>
      <c r="RQG49" s="410"/>
      <c r="RQH49" s="410"/>
      <c r="RQI49" s="410"/>
      <c r="RQJ49" s="410"/>
      <c r="RQK49" s="410"/>
      <c r="RQL49" s="410"/>
      <c r="RQM49" s="410"/>
      <c r="RQN49" s="410"/>
      <c r="RQO49" s="410"/>
      <c r="RQP49" s="410"/>
      <c r="RQQ49" s="410"/>
      <c r="RQR49" s="410"/>
      <c r="RQS49" s="410"/>
      <c r="RQT49" s="410"/>
      <c r="RQU49" s="410"/>
      <c r="RQV49" s="410"/>
      <c r="RQW49" s="410"/>
      <c r="RQX49" s="410"/>
      <c r="RQY49" s="410"/>
      <c r="RQZ49" s="410"/>
      <c r="RRA49" s="410"/>
      <c r="RRB49" s="410"/>
      <c r="RRC49" s="410"/>
      <c r="RRD49" s="410"/>
      <c r="RRE49" s="410"/>
      <c r="RRF49" s="410"/>
      <c r="RRG49" s="410"/>
      <c r="RRH49" s="410"/>
      <c r="RRI49" s="410"/>
      <c r="RRJ49" s="410"/>
      <c r="RRK49" s="410"/>
      <c r="RRL49" s="410"/>
      <c r="RRM49" s="410"/>
      <c r="RRN49" s="410"/>
      <c r="RRO49" s="410"/>
      <c r="RRP49" s="410"/>
      <c r="RRQ49" s="410"/>
      <c r="RRR49" s="410"/>
      <c r="RRS49" s="410"/>
      <c r="RRT49" s="410"/>
      <c r="RRU49" s="410"/>
      <c r="RRV49" s="410"/>
      <c r="RRW49" s="410"/>
      <c r="RRX49" s="410"/>
      <c r="RRY49" s="410"/>
      <c r="RRZ49" s="410"/>
      <c r="RSA49" s="410"/>
      <c r="RSB49" s="410"/>
      <c r="RSC49" s="410"/>
      <c r="RSD49" s="410"/>
      <c r="RSE49" s="410"/>
      <c r="RSF49" s="410"/>
      <c r="RSG49" s="410"/>
      <c r="RSH49" s="410"/>
      <c r="RSI49" s="410"/>
      <c r="RSJ49" s="410"/>
      <c r="RSK49" s="410"/>
      <c r="RSL49" s="410"/>
      <c r="RSM49" s="410"/>
      <c r="RSN49" s="410"/>
      <c r="RSO49" s="410"/>
      <c r="RSP49" s="410"/>
      <c r="RSQ49" s="410"/>
      <c r="RSR49" s="410"/>
      <c r="RSS49" s="410"/>
      <c r="RST49" s="410"/>
      <c r="RSU49" s="410"/>
      <c r="RSV49" s="410"/>
      <c r="RSW49" s="410"/>
      <c r="RSX49" s="410"/>
      <c r="RSY49" s="410"/>
      <c r="RSZ49" s="410"/>
      <c r="RTA49" s="410"/>
      <c r="RTB49" s="410"/>
      <c r="RTC49" s="410"/>
      <c r="RTD49" s="410"/>
      <c r="RTE49" s="410"/>
      <c r="RTF49" s="410"/>
      <c r="RTG49" s="410"/>
      <c r="RTH49" s="410"/>
      <c r="RTI49" s="410"/>
      <c r="RTJ49" s="410"/>
      <c r="RTK49" s="410"/>
      <c r="RTL49" s="410"/>
      <c r="RTM49" s="410"/>
      <c r="RTN49" s="410"/>
      <c r="RTO49" s="410"/>
      <c r="RTP49" s="410"/>
      <c r="RTQ49" s="410"/>
      <c r="RTR49" s="410"/>
      <c r="RTS49" s="410"/>
      <c r="RTT49" s="410"/>
      <c r="RTU49" s="410"/>
      <c r="RTV49" s="410"/>
      <c r="RTW49" s="410"/>
      <c r="RTX49" s="410"/>
      <c r="RTY49" s="410"/>
      <c r="RTZ49" s="410"/>
      <c r="RUA49" s="410"/>
      <c r="RUB49" s="410"/>
      <c r="RUC49" s="410"/>
      <c r="RUD49" s="410"/>
      <c r="RUE49" s="410"/>
      <c r="RUF49" s="410"/>
      <c r="RUG49" s="410"/>
      <c r="RUH49" s="410"/>
      <c r="RUI49" s="410"/>
      <c r="RUJ49" s="410"/>
      <c r="RUK49" s="410"/>
      <c r="RUL49" s="410"/>
      <c r="RUM49" s="410"/>
      <c r="RUN49" s="410"/>
      <c r="RUO49" s="410"/>
      <c r="RUP49" s="410"/>
      <c r="RUQ49" s="410"/>
      <c r="RUR49" s="410"/>
      <c r="RUS49" s="410"/>
      <c r="RUT49" s="410"/>
      <c r="RUU49" s="410"/>
      <c r="RUV49" s="410"/>
      <c r="RUW49" s="410"/>
      <c r="RUX49" s="410"/>
      <c r="RUY49" s="410"/>
      <c r="RUZ49" s="410"/>
      <c r="RVA49" s="410"/>
      <c r="RVB49" s="410"/>
      <c r="RVC49" s="410"/>
      <c r="RVD49" s="410"/>
      <c r="RVE49" s="410"/>
      <c r="RVF49" s="410"/>
      <c r="RVG49" s="410"/>
      <c r="RVH49" s="410"/>
      <c r="RVI49" s="410"/>
      <c r="RVJ49" s="410"/>
      <c r="RVK49" s="410"/>
      <c r="RVL49" s="410"/>
      <c r="RVM49" s="410"/>
      <c r="RVN49" s="410"/>
      <c r="RVO49" s="410"/>
      <c r="RVP49" s="410"/>
      <c r="RVQ49" s="410"/>
      <c r="RVR49" s="410"/>
      <c r="RVS49" s="410"/>
      <c r="RVT49" s="410"/>
      <c r="RVU49" s="410"/>
      <c r="RVV49" s="410"/>
      <c r="RVW49" s="410"/>
      <c r="RVX49" s="410"/>
      <c r="RVY49" s="410"/>
      <c r="RVZ49" s="410"/>
      <c r="RWA49" s="410"/>
      <c r="RWB49" s="410"/>
      <c r="RWC49" s="410"/>
      <c r="RWD49" s="410"/>
      <c r="RWE49" s="410"/>
      <c r="RWF49" s="410"/>
      <c r="RWG49" s="410"/>
      <c r="RWH49" s="410"/>
      <c r="RWI49" s="410"/>
      <c r="RWJ49" s="410"/>
      <c r="RWK49" s="410"/>
      <c r="RWL49" s="410"/>
      <c r="RWM49" s="410"/>
      <c r="RWN49" s="410"/>
      <c r="RWO49" s="410"/>
      <c r="RWP49" s="410"/>
      <c r="RWQ49" s="410"/>
      <c r="RWR49" s="410"/>
      <c r="RWS49" s="410"/>
      <c r="RWT49" s="410"/>
      <c r="RWU49" s="410"/>
      <c r="RWV49" s="410"/>
      <c r="RWW49" s="410"/>
      <c r="RWX49" s="410"/>
      <c r="RWY49" s="410"/>
      <c r="RWZ49" s="410"/>
      <c r="RXA49" s="410"/>
      <c r="RXB49" s="410"/>
      <c r="RXC49" s="410"/>
      <c r="RXD49" s="410"/>
      <c r="RXE49" s="410"/>
      <c r="RXF49" s="410"/>
      <c r="RXG49" s="410"/>
      <c r="RXH49" s="410"/>
      <c r="RXI49" s="410"/>
      <c r="RXJ49" s="410"/>
      <c r="RXK49" s="410"/>
      <c r="RXL49" s="410"/>
      <c r="RXM49" s="410"/>
      <c r="RXN49" s="410"/>
      <c r="RXO49" s="410"/>
      <c r="RXP49" s="410"/>
      <c r="RXQ49" s="410"/>
      <c r="RXR49" s="410"/>
      <c r="RXS49" s="410"/>
      <c r="RXT49" s="410"/>
      <c r="RXU49" s="410"/>
      <c r="RXV49" s="410"/>
      <c r="RXW49" s="410"/>
      <c r="RXX49" s="410"/>
      <c r="RXY49" s="410"/>
      <c r="RXZ49" s="410"/>
      <c r="RYA49" s="410"/>
      <c r="RYB49" s="410"/>
      <c r="RYC49" s="410"/>
      <c r="RYD49" s="410"/>
      <c r="RYE49" s="410"/>
      <c r="RYF49" s="410"/>
      <c r="RYG49" s="410"/>
      <c r="RYH49" s="410"/>
      <c r="RYI49" s="410"/>
      <c r="RYJ49" s="410"/>
      <c r="RYK49" s="410"/>
      <c r="RYL49" s="410"/>
      <c r="RYM49" s="410"/>
      <c r="RYN49" s="410"/>
      <c r="RYO49" s="410"/>
      <c r="RYP49" s="410"/>
      <c r="RYQ49" s="410"/>
      <c r="RYR49" s="410"/>
      <c r="RYS49" s="410"/>
      <c r="RYT49" s="410"/>
      <c r="RYU49" s="410"/>
      <c r="RYV49" s="410"/>
      <c r="RYW49" s="410"/>
      <c r="RYX49" s="410"/>
      <c r="RYY49" s="410"/>
      <c r="RYZ49" s="410"/>
      <c r="RZA49" s="410"/>
      <c r="RZB49" s="410"/>
      <c r="RZC49" s="410"/>
      <c r="RZD49" s="410"/>
      <c r="RZE49" s="410"/>
      <c r="RZF49" s="410"/>
      <c r="RZG49" s="410"/>
      <c r="RZH49" s="410"/>
      <c r="RZI49" s="410"/>
      <c r="RZJ49" s="410"/>
      <c r="RZK49" s="410"/>
      <c r="RZL49" s="410"/>
      <c r="RZM49" s="410"/>
      <c r="RZN49" s="410"/>
      <c r="RZO49" s="410"/>
      <c r="RZP49" s="410"/>
      <c r="RZQ49" s="410"/>
      <c r="RZR49" s="410"/>
      <c r="RZS49" s="410"/>
      <c r="RZT49" s="410"/>
      <c r="RZU49" s="410"/>
      <c r="RZV49" s="410"/>
      <c r="RZW49" s="410"/>
      <c r="RZX49" s="410"/>
      <c r="RZY49" s="410"/>
      <c r="RZZ49" s="410"/>
      <c r="SAA49" s="410"/>
      <c r="SAB49" s="410"/>
      <c r="SAC49" s="410"/>
      <c r="SAD49" s="410"/>
      <c r="SAE49" s="410"/>
      <c r="SAF49" s="410"/>
      <c r="SAG49" s="410"/>
      <c r="SAH49" s="410"/>
      <c r="SAI49" s="410"/>
      <c r="SAJ49" s="410"/>
      <c r="SAK49" s="410"/>
      <c r="SAL49" s="410"/>
      <c r="SAM49" s="410"/>
      <c r="SAN49" s="410"/>
      <c r="SAO49" s="410"/>
      <c r="SAP49" s="410"/>
      <c r="SAQ49" s="410"/>
      <c r="SAR49" s="410"/>
      <c r="SAS49" s="410"/>
      <c r="SAT49" s="410"/>
      <c r="SAU49" s="410"/>
      <c r="SAV49" s="410"/>
      <c r="SAW49" s="410"/>
      <c r="SAX49" s="410"/>
      <c r="SAY49" s="410"/>
      <c r="SAZ49" s="410"/>
      <c r="SBA49" s="410"/>
      <c r="SBB49" s="410"/>
      <c r="SBC49" s="410"/>
      <c r="SBD49" s="410"/>
      <c r="SBE49" s="410"/>
      <c r="SBF49" s="410"/>
      <c r="SBG49" s="410"/>
      <c r="SBH49" s="410"/>
      <c r="SBI49" s="410"/>
      <c r="SBJ49" s="410"/>
      <c r="SBK49" s="410"/>
      <c r="SBL49" s="410"/>
      <c r="SBM49" s="410"/>
      <c r="SBN49" s="410"/>
      <c r="SBO49" s="410"/>
      <c r="SBP49" s="410"/>
      <c r="SBQ49" s="410"/>
      <c r="SBR49" s="410"/>
      <c r="SBS49" s="410"/>
      <c r="SBT49" s="410"/>
      <c r="SBU49" s="410"/>
      <c r="SBV49" s="410"/>
      <c r="SBW49" s="410"/>
      <c r="SBX49" s="410"/>
      <c r="SBY49" s="410"/>
      <c r="SBZ49" s="410"/>
      <c r="SCA49" s="410"/>
      <c r="SCB49" s="410"/>
      <c r="SCC49" s="410"/>
      <c r="SCD49" s="410"/>
      <c r="SCE49" s="410"/>
      <c r="SCF49" s="410"/>
      <c r="SCG49" s="410"/>
      <c r="SCH49" s="410"/>
      <c r="SCI49" s="410"/>
      <c r="SCJ49" s="410"/>
      <c r="SCK49" s="410"/>
      <c r="SCL49" s="410"/>
      <c r="SCM49" s="410"/>
      <c r="SCN49" s="410"/>
      <c r="SCO49" s="410"/>
      <c r="SCP49" s="410"/>
      <c r="SCQ49" s="410"/>
      <c r="SCR49" s="410"/>
      <c r="SCS49" s="410"/>
      <c r="SCT49" s="410"/>
      <c r="SCU49" s="410"/>
      <c r="SCV49" s="410"/>
      <c r="SCW49" s="410"/>
      <c r="SCX49" s="410"/>
      <c r="SCY49" s="410"/>
      <c r="SCZ49" s="410"/>
      <c r="SDA49" s="410"/>
      <c r="SDB49" s="410"/>
      <c r="SDC49" s="410"/>
      <c r="SDD49" s="410"/>
      <c r="SDE49" s="410"/>
      <c r="SDF49" s="410"/>
      <c r="SDG49" s="410"/>
      <c r="SDH49" s="410"/>
      <c r="SDI49" s="410"/>
      <c r="SDJ49" s="410"/>
      <c r="SDK49" s="410"/>
      <c r="SDL49" s="410"/>
      <c r="SDM49" s="410"/>
      <c r="SDN49" s="410"/>
      <c r="SDO49" s="410"/>
      <c r="SDP49" s="410"/>
      <c r="SDQ49" s="410"/>
      <c r="SDR49" s="410"/>
      <c r="SDS49" s="410"/>
      <c r="SDT49" s="410"/>
      <c r="SDU49" s="410"/>
      <c r="SDV49" s="410"/>
      <c r="SDW49" s="410"/>
      <c r="SDX49" s="410"/>
      <c r="SDY49" s="410"/>
      <c r="SDZ49" s="410"/>
      <c r="SEA49" s="410"/>
      <c r="SEB49" s="410"/>
      <c r="SEC49" s="410"/>
      <c r="SED49" s="410"/>
      <c r="SEE49" s="410"/>
      <c r="SEF49" s="410"/>
      <c r="SEG49" s="410"/>
      <c r="SEH49" s="410"/>
      <c r="SEI49" s="410"/>
      <c r="SEJ49" s="410"/>
      <c r="SEK49" s="410"/>
      <c r="SEL49" s="410"/>
      <c r="SEM49" s="410"/>
      <c r="SEN49" s="410"/>
      <c r="SEO49" s="410"/>
      <c r="SEP49" s="410"/>
      <c r="SEQ49" s="410"/>
      <c r="SER49" s="410"/>
      <c r="SES49" s="410"/>
      <c r="SET49" s="410"/>
      <c r="SEU49" s="410"/>
      <c r="SEV49" s="410"/>
      <c r="SEW49" s="410"/>
      <c r="SEX49" s="410"/>
      <c r="SEY49" s="410"/>
      <c r="SEZ49" s="410"/>
      <c r="SFA49" s="410"/>
      <c r="SFB49" s="410"/>
      <c r="SFC49" s="410"/>
      <c r="SFD49" s="410"/>
      <c r="SFE49" s="410"/>
      <c r="SFF49" s="410"/>
      <c r="SFG49" s="410"/>
      <c r="SFH49" s="410"/>
      <c r="SFI49" s="410"/>
      <c r="SFJ49" s="410"/>
      <c r="SFK49" s="410"/>
      <c r="SFL49" s="410"/>
      <c r="SFM49" s="410"/>
      <c r="SFN49" s="410"/>
      <c r="SFO49" s="410"/>
      <c r="SFP49" s="410"/>
      <c r="SFQ49" s="410"/>
      <c r="SFR49" s="410"/>
      <c r="SFS49" s="410"/>
      <c r="SFT49" s="410"/>
      <c r="SFU49" s="410"/>
      <c r="SFV49" s="410"/>
      <c r="SFW49" s="410"/>
      <c r="SFX49" s="410"/>
      <c r="SFY49" s="410"/>
      <c r="SFZ49" s="410"/>
      <c r="SGA49" s="410"/>
      <c r="SGB49" s="410"/>
      <c r="SGC49" s="410"/>
      <c r="SGD49" s="410"/>
      <c r="SGE49" s="410"/>
      <c r="SGF49" s="410"/>
      <c r="SGG49" s="410"/>
      <c r="SGH49" s="410"/>
      <c r="SGI49" s="410"/>
      <c r="SGJ49" s="410"/>
      <c r="SGK49" s="410"/>
      <c r="SGL49" s="410"/>
      <c r="SGM49" s="410"/>
      <c r="SGN49" s="410"/>
      <c r="SGO49" s="410"/>
      <c r="SGP49" s="410"/>
      <c r="SGQ49" s="410"/>
      <c r="SGR49" s="410"/>
      <c r="SGS49" s="410"/>
      <c r="SGT49" s="410"/>
      <c r="SGU49" s="410"/>
      <c r="SGV49" s="410"/>
      <c r="SGW49" s="410"/>
      <c r="SGX49" s="410"/>
      <c r="SGY49" s="410"/>
      <c r="SGZ49" s="410"/>
      <c r="SHA49" s="410"/>
      <c r="SHB49" s="410"/>
      <c r="SHC49" s="410"/>
      <c r="SHD49" s="410"/>
      <c r="SHE49" s="410"/>
      <c r="SHF49" s="410"/>
      <c r="SHG49" s="410"/>
      <c r="SHH49" s="410"/>
      <c r="SHI49" s="410"/>
      <c r="SHJ49" s="410"/>
      <c r="SHK49" s="410"/>
      <c r="SHL49" s="410"/>
      <c r="SHM49" s="410"/>
      <c r="SHN49" s="410"/>
      <c r="SHO49" s="410"/>
      <c r="SHP49" s="410"/>
      <c r="SHQ49" s="410"/>
      <c r="SHR49" s="410"/>
      <c r="SHS49" s="410"/>
      <c r="SHT49" s="410"/>
      <c r="SHU49" s="410"/>
      <c r="SHV49" s="410"/>
      <c r="SHW49" s="410"/>
      <c r="SHX49" s="410"/>
      <c r="SHY49" s="410"/>
      <c r="SHZ49" s="410"/>
      <c r="SIA49" s="410"/>
      <c r="SIB49" s="410"/>
      <c r="SIC49" s="410"/>
      <c r="SID49" s="410"/>
      <c r="SIE49" s="410"/>
      <c r="SIF49" s="410"/>
      <c r="SIG49" s="410"/>
      <c r="SIH49" s="410"/>
      <c r="SII49" s="410"/>
      <c r="SIJ49" s="410"/>
      <c r="SIK49" s="410"/>
      <c r="SIL49" s="410"/>
      <c r="SIM49" s="410"/>
      <c r="SIN49" s="410"/>
      <c r="SIO49" s="410"/>
      <c r="SIP49" s="410"/>
      <c r="SIQ49" s="410"/>
      <c r="SIR49" s="410"/>
      <c r="SIS49" s="410"/>
      <c r="SIT49" s="410"/>
      <c r="SIU49" s="410"/>
      <c r="SIV49" s="410"/>
      <c r="SIW49" s="410"/>
      <c r="SIX49" s="410"/>
      <c r="SIY49" s="410"/>
      <c r="SIZ49" s="410"/>
      <c r="SJA49" s="410"/>
      <c r="SJB49" s="410"/>
      <c r="SJC49" s="410"/>
      <c r="SJD49" s="410"/>
      <c r="SJE49" s="410"/>
      <c r="SJF49" s="410"/>
      <c r="SJG49" s="410"/>
      <c r="SJH49" s="410"/>
      <c r="SJI49" s="410"/>
      <c r="SJJ49" s="410"/>
      <c r="SJK49" s="410"/>
      <c r="SJL49" s="410"/>
      <c r="SJM49" s="410"/>
      <c r="SJN49" s="410"/>
      <c r="SJO49" s="410"/>
      <c r="SJP49" s="410"/>
      <c r="SJQ49" s="410"/>
      <c r="SJR49" s="410"/>
      <c r="SJS49" s="410"/>
      <c r="SJT49" s="410"/>
      <c r="SJU49" s="410"/>
      <c r="SJV49" s="410"/>
      <c r="SJW49" s="410"/>
      <c r="SJX49" s="410"/>
      <c r="SJY49" s="410"/>
      <c r="SJZ49" s="410"/>
      <c r="SKA49" s="410"/>
      <c r="SKB49" s="410"/>
      <c r="SKC49" s="410"/>
      <c r="SKD49" s="410"/>
      <c r="SKE49" s="410"/>
      <c r="SKF49" s="410"/>
      <c r="SKG49" s="410"/>
      <c r="SKH49" s="410"/>
      <c r="SKI49" s="410"/>
      <c r="SKJ49" s="410"/>
      <c r="SKK49" s="410"/>
      <c r="SKL49" s="410"/>
      <c r="SKM49" s="410"/>
      <c r="SKN49" s="410"/>
      <c r="SKO49" s="410"/>
      <c r="SKP49" s="410"/>
      <c r="SKQ49" s="410"/>
      <c r="SKR49" s="410"/>
      <c r="SKS49" s="410"/>
      <c r="SKT49" s="410"/>
      <c r="SKU49" s="410"/>
      <c r="SKV49" s="410"/>
      <c r="SKW49" s="410"/>
      <c r="SKX49" s="410"/>
      <c r="SKY49" s="410"/>
      <c r="SKZ49" s="410"/>
      <c r="SLA49" s="410"/>
      <c r="SLB49" s="410"/>
      <c r="SLC49" s="410"/>
      <c r="SLD49" s="410"/>
      <c r="SLE49" s="410"/>
      <c r="SLF49" s="410"/>
      <c r="SLG49" s="410"/>
      <c r="SLH49" s="410"/>
      <c r="SLI49" s="410"/>
      <c r="SLJ49" s="410"/>
      <c r="SLK49" s="410"/>
      <c r="SLL49" s="410"/>
      <c r="SLM49" s="410"/>
      <c r="SLN49" s="410"/>
      <c r="SLO49" s="410"/>
      <c r="SLP49" s="410"/>
      <c r="SLQ49" s="410"/>
      <c r="SLR49" s="410"/>
      <c r="SLS49" s="410"/>
      <c r="SLT49" s="410"/>
      <c r="SLU49" s="410"/>
      <c r="SLV49" s="410"/>
      <c r="SLW49" s="410"/>
      <c r="SLX49" s="410"/>
      <c r="SLY49" s="410"/>
      <c r="SLZ49" s="410"/>
      <c r="SMA49" s="410"/>
      <c r="SMB49" s="410"/>
      <c r="SMC49" s="410"/>
      <c r="SMD49" s="410"/>
      <c r="SME49" s="410"/>
      <c r="SMF49" s="410"/>
      <c r="SMG49" s="410"/>
      <c r="SMH49" s="410"/>
      <c r="SMI49" s="410"/>
      <c r="SMJ49" s="410"/>
      <c r="SMK49" s="410"/>
      <c r="SML49" s="410"/>
      <c r="SMM49" s="410"/>
      <c r="SMN49" s="410"/>
      <c r="SMO49" s="410"/>
      <c r="SMP49" s="410"/>
      <c r="SMQ49" s="410"/>
      <c r="SMR49" s="410"/>
      <c r="SMS49" s="410"/>
      <c r="SMT49" s="410"/>
      <c r="SMU49" s="410"/>
      <c r="SMV49" s="410"/>
      <c r="SMW49" s="410"/>
      <c r="SMX49" s="410"/>
      <c r="SMY49" s="410"/>
      <c r="SMZ49" s="410"/>
      <c r="SNA49" s="410"/>
      <c r="SNB49" s="410"/>
      <c r="SNC49" s="410"/>
      <c r="SND49" s="410"/>
      <c r="SNE49" s="410"/>
      <c r="SNF49" s="410"/>
      <c r="SNG49" s="410"/>
      <c r="SNH49" s="410"/>
      <c r="SNI49" s="410"/>
      <c r="SNJ49" s="410"/>
      <c r="SNK49" s="410"/>
      <c r="SNL49" s="410"/>
      <c r="SNM49" s="410"/>
      <c r="SNN49" s="410"/>
      <c r="SNO49" s="410"/>
      <c r="SNP49" s="410"/>
      <c r="SNQ49" s="410"/>
      <c r="SNR49" s="410"/>
      <c r="SNS49" s="410"/>
      <c r="SNT49" s="410"/>
      <c r="SNU49" s="410"/>
      <c r="SNV49" s="410"/>
      <c r="SNW49" s="410"/>
      <c r="SNX49" s="410"/>
      <c r="SNY49" s="410"/>
      <c r="SNZ49" s="410"/>
      <c r="SOA49" s="410"/>
      <c r="SOB49" s="410"/>
      <c r="SOC49" s="410"/>
      <c r="SOD49" s="410"/>
      <c r="SOE49" s="410"/>
      <c r="SOF49" s="410"/>
      <c r="SOG49" s="410"/>
      <c r="SOH49" s="410"/>
      <c r="SOI49" s="410"/>
      <c r="SOJ49" s="410"/>
      <c r="SOK49" s="410"/>
      <c r="SOL49" s="410"/>
      <c r="SOM49" s="410"/>
      <c r="SON49" s="410"/>
      <c r="SOO49" s="410"/>
      <c r="SOP49" s="410"/>
      <c r="SOQ49" s="410"/>
      <c r="SOR49" s="410"/>
      <c r="SOS49" s="410"/>
      <c r="SOT49" s="410"/>
      <c r="SOU49" s="410"/>
      <c r="SOV49" s="410"/>
      <c r="SOW49" s="410"/>
      <c r="SOX49" s="410"/>
      <c r="SOY49" s="410"/>
      <c r="SOZ49" s="410"/>
      <c r="SPA49" s="410"/>
      <c r="SPB49" s="410"/>
      <c r="SPC49" s="410"/>
      <c r="SPD49" s="410"/>
      <c r="SPE49" s="410"/>
      <c r="SPF49" s="410"/>
      <c r="SPG49" s="410"/>
      <c r="SPH49" s="410"/>
      <c r="SPI49" s="410"/>
      <c r="SPJ49" s="410"/>
      <c r="SPK49" s="410"/>
      <c r="SPL49" s="410"/>
      <c r="SPM49" s="410"/>
      <c r="SPN49" s="410"/>
      <c r="SPO49" s="410"/>
      <c r="SPP49" s="410"/>
      <c r="SPQ49" s="410"/>
      <c r="SPR49" s="410"/>
      <c r="SPS49" s="410"/>
      <c r="SPT49" s="410"/>
      <c r="SPU49" s="410"/>
      <c r="SPV49" s="410"/>
      <c r="SPW49" s="410"/>
      <c r="SPX49" s="410"/>
      <c r="SPY49" s="410"/>
      <c r="SPZ49" s="410"/>
      <c r="SQA49" s="410"/>
      <c r="SQB49" s="410"/>
      <c r="SQC49" s="410"/>
      <c r="SQD49" s="410"/>
      <c r="SQE49" s="410"/>
      <c r="SQF49" s="410"/>
      <c r="SQG49" s="410"/>
      <c r="SQH49" s="410"/>
      <c r="SQI49" s="410"/>
      <c r="SQJ49" s="410"/>
      <c r="SQK49" s="410"/>
      <c r="SQL49" s="410"/>
      <c r="SQM49" s="410"/>
      <c r="SQN49" s="410"/>
      <c r="SQO49" s="410"/>
      <c r="SQP49" s="410"/>
      <c r="SQQ49" s="410"/>
      <c r="SQR49" s="410"/>
      <c r="SQS49" s="410"/>
      <c r="SQT49" s="410"/>
      <c r="SQU49" s="410"/>
      <c r="SQV49" s="410"/>
      <c r="SQW49" s="410"/>
      <c r="SQX49" s="410"/>
      <c r="SQY49" s="410"/>
      <c r="SQZ49" s="410"/>
      <c r="SRA49" s="410"/>
      <c r="SRB49" s="410"/>
      <c r="SRC49" s="410"/>
      <c r="SRD49" s="410"/>
      <c r="SRE49" s="410"/>
      <c r="SRF49" s="410"/>
      <c r="SRG49" s="410"/>
      <c r="SRH49" s="410"/>
      <c r="SRI49" s="410"/>
      <c r="SRJ49" s="410"/>
      <c r="SRK49" s="410"/>
      <c r="SRL49" s="410"/>
      <c r="SRM49" s="410"/>
      <c r="SRN49" s="410"/>
      <c r="SRO49" s="410"/>
      <c r="SRP49" s="410"/>
      <c r="SRQ49" s="410"/>
      <c r="SRR49" s="410"/>
      <c r="SRS49" s="410"/>
      <c r="SRT49" s="410"/>
      <c r="SRU49" s="410"/>
      <c r="SRV49" s="410"/>
      <c r="SRW49" s="410"/>
      <c r="SRX49" s="410"/>
      <c r="SRY49" s="410"/>
      <c r="SRZ49" s="410"/>
      <c r="SSA49" s="410"/>
      <c r="SSB49" s="410"/>
      <c r="SSC49" s="410"/>
      <c r="SSD49" s="410"/>
      <c r="SSE49" s="410"/>
      <c r="SSF49" s="410"/>
      <c r="SSG49" s="410"/>
      <c r="SSH49" s="410"/>
      <c r="SSI49" s="410"/>
      <c r="SSJ49" s="410"/>
      <c r="SSK49" s="410"/>
      <c r="SSL49" s="410"/>
      <c r="SSM49" s="410"/>
      <c r="SSN49" s="410"/>
      <c r="SSO49" s="410"/>
      <c r="SSP49" s="410"/>
      <c r="SSQ49" s="410"/>
      <c r="SSR49" s="410"/>
      <c r="SSS49" s="410"/>
      <c r="SST49" s="410"/>
      <c r="SSU49" s="410"/>
      <c r="SSV49" s="410"/>
      <c r="SSW49" s="410"/>
      <c r="SSX49" s="410"/>
      <c r="SSY49" s="410"/>
      <c r="SSZ49" s="410"/>
      <c r="STA49" s="410"/>
      <c r="STB49" s="410"/>
      <c r="STC49" s="410"/>
      <c r="STD49" s="410"/>
      <c r="STE49" s="410"/>
      <c r="STF49" s="410"/>
      <c r="STG49" s="410"/>
      <c r="STH49" s="410"/>
      <c r="STI49" s="410"/>
      <c r="STJ49" s="410"/>
      <c r="STK49" s="410"/>
      <c r="STL49" s="410"/>
      <c r="STM49" s="410"/>
      <c r="STN49" s="410"/>
      <c r="STO49" s="410"/>
      <c r="STP49" s="410"/>
      <c r="STQ49" s="410"/>
      <c r="STR49" s="410"/>
      <c r="STS49" s="410"/>
      <c r="STT49" s="410"/>
      <c r="STU49" s="410"/>
      <c r="STV49" s="410"/>
      <c r="STW49" s="410"/>
      <c r="STX49" s="410"/>
      <c r="STY49" s="410"/>
      <c r="STZ49" s="410"/>
      <c r="SUA49" s="410"/>
      <c r="SUB49" s="410"/>
      <c r="SUC49" s="410"/>
      <c r="SUD49" s="410"/>
      <c r="SUE49" s="410"/>
      <c r="SUF49" s="410"/>
      <c r="SUG49" s="410"/>
      <c r="SUH49" s="410"/>
      <c r="SUI49" s="410"/>
      <c r="SUJ49" s="410"/>
      <c r="SUK49" s="410"/>
      <c r="SUL49" s="410"/>
      <c r="SUM49" s="410"/>
      <c r="SUN49" s="410"/>
      <c r="SUO49" s="410"/>
      <c r="SUP49" s="410"/>
      <c r="SUQ49" s="410"/>
      <c r="SUR49" s="410"/>
      <c r="SUS49" s="410"/>
      <c r="SUT49" s="410"/>
      <c r="SUU49" s="410"/>
      <c r="SUV49" s="410"/>
      <c r="SUW49" s="410"/>
      <c r="SUX49" s="410"/>
      <c r="SUY49" s="410"/>
      <c r="SUZ49" s="410"/>
      <c r="SVA49" s="410"/>
      <c r="SVB49" s="410"/>
      <c r="SVC49" s="410"/>
      <c r="SVD49" s="410"/>
      <c r="SVE49" s="410"/>
      <c r="SVF49" s="410"/>
      <c r="SVG49" s="410"/>
      <c r="SVH49" s="410"/>
      <c r="SVI49" s="410"/>
      <c r="SVJ49" s="410"/>
      <c r="SVK49" s="410"/>
      <c r="SVL49" s="410"/>
      <c r="SVM49" s="410"/>
      <c r="SVN49" s="410"/>
      <c r="SVO49" s="410"/>
      <c r="SVP49" s="410"/>
      <c r="SVQ49" s="410"/>
      <c r="SVR49" s="410"/>
      <c r="SVS49" s="410"/>
      <c r="SVT49" s="410"/>
      <c r="SVU49" s="410"/>
      <c r="SVV49" s="410"/>
      <c r="SVW49" s="410"/>
      <c r="SVX49" s="410"/>
      <c r="SVY49" s="410"/>
      <c r="SVZ49" s="410"/>
      <c r="SWA49" s="410"/>
      <c r="SWB49" s="410"/>
      <c r="SWC49" s="410"/>
      <c r="SWD49" s="410"/>
      <c r="SWE49" s="410"/>
      <c r="SWF49" s="410"/>
      <c r="SWG49" s="410"/>
      <c r="SWH49" s="410"/>
      <c r="SWI49" s="410"/>
      <c r="SWJ49" s="410"/>
      <c r="SWK49" s="410"/>
      <c r="SWL49" s="410"/>
      <c r="SWM49" s="410"/>
      <c r="SWN49" s="410"/>
      <c r="SWO49" s="410"/>
      <c r="SWP49" s="410"/>
      <c r="SWQ49" s="410"/>
      <c r="SWR49" s="410"/>
      <c r="SWS49" s="410"/>
      <c r="SWT49" s="410"/>
      <c r="SWU49" s="410"/>
      <c r="SWV49" s="410"/>
      <c r="SWW49" s="410"/>
      <c r="SWX49" s="410"/>
      <c r="SWY49" s="410"/>
      <c r="SWZ49" s="410"/>
      <c r="SXA49" s="410"/>
      <c r="SXB49" s="410"/>
      <c r="SXC49" s="410"/>
      <c r="SXD49" s="410"/>
      <c r="SXE49" s="410"/>
      <c r="SXF49" s="410"/>
      <c r="SXG49" s="410"/>
      <c r="SXH49" s="410"/>
      <c r="SXI49" s="410"/>
      <c r="SXJ49" s="410"/>
      <c r="SXK49" s="410"/>
      <c r="SXL49" s="410"/>
      <c r="SXM49" s="410"/>
      <c r="SXN49" s="410"/>
      <c r="SXO49" s="410"/>
      <c r="SXP49" s="410"/>
      <c r="SXQ49" s="410"/>
      <c r="SXR49" s="410"/>
      <c r="SXS49" s="410"/>
      <c r="SXT49" s="410"/>
      <c r="SXU49" s="410"/>
      <c r="SXV49" s="410"/>
      <c r="SXW49" s="410"/>
      <c r="SXX49" s="410"/>
      <c r="SXY49" s="410"/>
      <c r="SXZ49" s="410"/>
      <c r="SYA49" s="410"/>
      <c r="SYB49" s="410"/>
      <c r="SYC49" s="410"/>
      <c r="SYD49" s="410"/>
      <c r="SYE49" s="410"/>
      <c r="SYF49" s="410"/>
      <c r="SYG49" s="410"/>
      <c r="SYH49" s="410"/>
      <c r="SYI49" s="410"/>
      <c r="SYJ49" s="410"/>
      <c r="SYK49" s="410"/>
      <c r="SYL49" s="410"/>
      <c r="SYM49" s="410"/>
      <c r="SYN49" s="410"/>
      <c r="SYO49" s="410"/>
      <c r="SYP49" s="410"/>
      <c r="SYQ49" s="410"/>
      <c r="SYR49" s="410"/>
      <c r="SYS49" s="410"/>
      <c r="SYT49" s="410"/>
      <c r="SYU49" s="410"/>
      <c r="SYV49" s="410"/>
      <c r="SYW49" s="410"/>
      <c r="SYX49" s="410"/>
      <c r="SYY49" s="410"/>
      <c r="SYZ49" s="410"/>
      <c r="SZA49" s="410"/>
      <c r="SZB49" s="410"/>
      <c r="SZC49" s="410"/>
      <c r="SZD49" s="410"/>
      <c r="SZE49" s="410"/>
      <c r="SZF49" s="410"/>
      <c r="SZG49" s="410"/>
      <c r="SZH49" s="410"/>
      <c r="SZI49" s="410"/>
      <c r="SZJ49" s="410"/>
      <c r="SZK49" s="410"/>
      <c r="SZL49" s="410"/>
      <c r="SZM49" s="410"/>
      <c r="SZN49" s="410"/>
      <c r="SZO49" s="410"/>
      <c r="SZP49" s="410"/>
      <c r="SZQ49" s="410"/>
      <c r="SZR49" s="410"/>
      <c r="SZS49" s="410"/>
      <c r="SZT49" s="410"/>
      <c r="SZU49" s="410"/>
      <c r="SZV49" s="410"/>
      <c r="SZW49" s="410"/>
      <c r="SZX49" s="410"/>
      <c r="SZY49" s="410"/>
      <c r="SZZ49" s="410"/>
      <c r="TAA49" s="410"/>
      <c r="TAB49" s="410"/>
      <c r="TAC49" s="410"/>
      <c r="TAD49" s="410"/>
      <c r="TAE49" s="410"/>
      <c r="TAF49" s="410"/>
      <c r="TAG49" s="410"/>
      <c r="TAH49" s="410"/>
      <c r="TAI49" s="410"/>
      <c r="TAJ49" s="410"/>
      <c r="TAK49" s="410"/>
      <c r="TAL49" s="410"/>
      <c r="TAM49" s="410"/>
      <c r="TAN49" s="410"/>
      <c r="TAO49" s="410"/>
      <c r="TAP49" s="410"/>
      <c r="TAQ49" s="410"/>
      <c r="TAR49" s="410"/>
      <c r="TAS49" s="410"/>
      <c r="TAT49" s="410"/>
      <c r="TAU49" s="410"/>
      <c r="TAV49" s="410"/>
      <c r="TAW49" s="410"/>
      <c r="TAX49" s="410"/>
      <c r="TAY49" s="410"/>
      <c r="TAZ49" s="410"/>
      <c r="TBA49" s="410"/>
      <c r="TBB49" s="410"/>
      <c r="TBC49" s="410"/>
      <c r="TBD49" s="410"/>
      <c r="TBE49" s="410"/>
      <c r="TBF49" s="410"/>
      <c r="TBG49" s="410"/>
      <c r="TBH49" s="410"/>
      <c r="TBI49" s="410"/>
      <c r="TBJ49" s="410"/>
      <c r="TBK49" s="410"/>
      <c r="TBL49" s="410"/>
      <c r="TBM49" s="410"/>
      <c r="TBN49" s="410"/>
      <c r="TBO49" s="410"/>
      <c r="TBP49" s="410"/>
      <c r="TBQ49" s="410"/>
      <c r="TBR49" s="410"/>
      <c r="TBS49" s="410"/>
      <c r="TBT49" s="410"/>
      <c r="TBU49" s="410"/>
      <c r="TBV49" s="410"/>
      <c r="TBW49" s="410"/>
      <c r="TBX49" s="410"/>
      <c r="TBY49" s="410"/>
      <c r="TBZ49" s="410"/>
      <c r="TCA49" s="410"/>
      <c r="TCB49" s="410"/>
      <c r="TCC49" s="410"/>
      <c r="TCD49" s="410"/>
      <c r="TCE49" s="410"/>
      <c r="TCF49" s="410"/>
      <c r="TCG49" s="410"/>
      <c r="TCH49" s="410"/>
      <c r="TCI49" s="410"/>
      <c r="TCJ49" s="410"/>
      <c r="TCK49" s="410"/>
      <c r="TCL49" s="410"/>
      <c r="TCM49" s="410"/>
      <c r="TCN49" s="410"/>
      <c r="TCO49" s="410"/>
      <c r="TCP49" s="410"/>
      <c r="TCQ49" s="410"/>
      <c r="TCR49" s="410"/>
      <c r="TCS49" s="410"/>
      <c r="TCT49" s="410"/>
      <c r="TCU49" s="410"/>
      <c r="TCV49" s="410"/>
      <c r="TCW49" s="410"/>
      <c r="TCX49" s="410"/>
      <c r="TCY49" s="410"/>
      <c r="TCZ49" s="410"/>
      <c r="TDA49" s="410"/>
      <c r="TDB49" s="410"/>
      <c r="TDC49" s="410"/>
      <c r="TDD49" s="410"/>
      <c r="TDE49" s="410"/>
      <c r="TDF49" s="410"/>
      <c r="TDG49" s="410"/>
      <c r="TDH49" s="410"/>
      <c r="TDI49" s="410"/>
      <c r="TDJ49" s="410"/>
      <c r="TDK49" s="410"/>
      <c r="TDL49" s="410"/>
      <c r="TDM49" s="410"/>
      <c r="TDN49" s="410"/>
      <c r="TDO49" s="410"/>
      <c r="TDP49" s="410"/>
      <c r="TDQ49" s="410"/>
      <c r="TDR49" s="410"/>
      <c r="TDS49" s="410"/>
      <c r="TDT49" s="410"/>
      <c r="TDU49" s="410"/>
      <c r="TDV49" s="410"/>
      <c r="TDW49" s="410"/>
      <c r="TDX49" s="410"/>
      <c r="TDY49" s="410"/>
      <c r="TDZ49" s="410"/>
      <c r="TEA49" s="410"/>
      <c r="TEB49" s="410"/>
      <c r="TEC49" s="410"/>
      <c r="TED49" s="410"/>
      <c r="TEE49" s="410"/>
      <c r="TEF49" s="410"/>
      <c r="TEG49" s="410"/>
      <c r="TEH49" s="410"/>
      <c r="TEI49" s="410"/>
      <c r="TEJ49" s="410"/>
      <c r="TEK49" s="410"/>
      <c r="TEL49" s="410"/>
      <c r="TEM49" s="410"/>
      <c r="TEN49" s="410"/>
      <c r="TEO49" s="410"/>
      <c r="TEP49" s="410"/>
      <c r="TEQ49" s="410"/>
      <c r="TER49" s="410"/>
      <c r="TES49" s="410"/>
      <c r="TET49" s="410"/>
      <c r="TEU49" s="410"/>
      <c r="TEV49" s="410"/>
      <c r="TEW49" s="410"/>
      <c r="TEX49" s="410"/>
      <c r="TEY49" s="410"/>
      <c r="TEZ49" s="410"/>
      <c r="TFA49" s="410"/>
      <c r="TFB49" s="410"/>
      <c r="TFC49" s="410"/>
      <c r="TFD49" s="410"/>
      <c r="TFE49" s="410"/>
      <c r="TFF49" s="410"/>
      <c r="TFG49" s="410"/>
      <c r="TFH49" s="410"/>
      <c r="TFI49" s="410"/>
      <c r="TFJ49" s="410"/>
      <c r="TFK49" s="410"/>
      <c r="TFL49" s="410"/>
      <c r="TFM49" s="410"/>
      <c r="TFN49" s="410"/>
      <c r="TFO49" s="410"/>
      <c r="TFP49" s="410"/>
      <c r="TFQ49" s="410"/>
      <c r="TFR49" s="410"/>
      <c r="TFS49" s="410"/>
      <c r="TFT49" s="410"/>
      <c r="TFU49" s="410"/>
      <c r="TFV49" s="410"/>
      <c r="TFW49" s="410"/>
      <c r="TFX49" s="410"/>
      <c r="TFY49" s="410"/>
      <c r="TFZ49" s="410"/>
      <c r="TGA49" s="410"/>
      <c r="TGB49" s="410"/>
      <c r="TGC49" s="410"/>
      <c r="TGD49" s="410"/>
      <c r="TGE49" s="410"/>
      <c r="TGF49" s="410"/>
      <c r="TGG49" s="410"/>
      <c r="TGH49" s="410"/>
      <c r="TGI49" s="410"/>
      <c r="TGJ49" s="410"/>
      <c r="TGK49" s="410"/>
      <c r="TGL49" s="410"/>
      <c r="TGM49" s="410"/>
      <c r="TGN49" s="410"/>
      <c r="TGO49" s="410"/>
      <c r="TGP49" s="410"/>
      <c r="TGQ49" s="410"/>
      <c r="TGR49" s="410"/>
      <c r="TGS49" s="410"/>
      <c r="TGT49" s="410"/>
      <c r="TGU49" s="410"/>
      <c r="TGV49" s="410"/>
      <c r="TGW49" s="410"/>
      <c r="TGX49" s="410"/>
      <c r="TGY49" s="410"/>
      <c r="TGZ49" s="410"/>
      <c r="THA49" s="410"/>
      <c r="THB49" s="410"/>
      <c r="THC49" s="410"/>
      <c r="THD49" s="410"/>
      <c r="THE49" s="410"/>
      <c r="THF49" s="410"/>
      <c r="THG49" s="410"/>
      <c r="THH49" s="410"/>
      <c r="THI49" s="410"/>
      <c r="THJ49" s="410"/>
      <c r="THK49" s="410"/>
      <c r="THL49" s="410"/>
      <c r="THM49" s="410"/>
      <c r="THN49" s="410"/>
      <c r="THO49" s="410"/>
      <c r="THP49" s="410"/>
      <c r="THQ49" s="410"/>
      <c r="THR49" s="410"/>
      <c r="THS49" s="410"/>
      <c r="THT49" s="410"/>
      <c r="THU49" s="410"/>
      <c r="THV49" s="410"/>
      <c r="THW49" s="410"/>
      <c r="THX49" s="410"/>
      <c r="THY49" s="410"/>
      <c r="THZ49" s="410"/>
      <c r="TIA49" s="410"/>
      <c r="TIB49" s="410"/>
      <c r="TIC49" s="410"/>
      <c r="TID49" s="410"/>
      <c r="TIE49" s="410"/>
      <c r="TIF49" s="410"/>
      <c r="TIG49" s="410"/>
      <c r="TIH49" s="410"/>
      <c r="TII49" s="410"/>
      <c r="TIJ49" s="410"/>
      <c r="TIK49" s="410"/>
      <c r="TIL49" s="410"/>
      <c r="TIM49" s="410"/>
      <c r="TIN49" s="410"/>
      <c r="TIO49" s="410"/>
      <c r="TIP49" s="410"/>
      <c r="TIQ49" s="410"/>
      <c r="TIR49" s="410"/>
      <c r="TIS49" s="410"/>
      <c r="TIT49" s="410"/>
      <c r="TIU49" s="410"/>
      <c r="TIV49" s="410"/>
      <c r="TIW49" s="410"/>
      <c r="TIX49" s="410"/>
      <c r="TIY49" s="410"/>
      <c r="TIZ49" s="410"/>
      <c r="TJA49" s="410"/>
      <c r="TJB49" s="410"/>
      <c r="TJC49" s="410"/>
      <c r="TJD49" s="410"/>
      <c r="TJE49" s="410"/>
      <c r="TJF49" s="410"/>
      <c r="TJG49" s="410"/>
      <c r="TJH49" s="410"/>
      <c r="TJI49" s="410"/>
      <c r="TJJ49" s="410"/>
      <c r="TJK49" s="410"/>
      <c r="TJL49" s="410"/>
      <c r="TJM49" s="410"/>
      <c r="TJN49" s="410"/>
      <c r="TJO49" s="410"/>
      <c r="TJP49" s="410"/>
      <c r="TJQ49" s="410"/>
      <c r="TJR49" s="410"/>
      <c r="TJS49" s="410"/>
      <c r="TJT49" s="410"/>
      <c r="TJU49" s="410"/>
      <c r="TJV49" s="410"/>
      <c r="TJW49" s="410"/>
      <c r="TJX49" s="410"/>
      <c r="TJY49" s="410"/>
      <c r="TJZ49" s="410"/>
      <c r="TKA49" s="410"/>
      <c r="TKB49" s="410"/>
      <c r="TKC49" s="410"/>
      <c r="TKD49" s="410"/>
      <c r="TKE49" s="410"/>
      <c r="TKF49" s="410"/>
      <c r="TKG49" s="410"/>
      <c r="TKH49" s="410"/>
      <c r="TKI49" s="410"/>
      <c r="TKJ49" s="410"/>
      <c r="TKK49" s="410"/>
      <c r="TKL49" s="410"/>
      <c r="TKM49" s="410"/>
      <c r="TKN49" s="410"/>
      <c r="TKO49" s="410"/>
      <c r="TKP49" s="410"/>
      <c r="TKQ49" s="410"/>
      <c r="TKR49" s="410"/>
      <c r="TKS49" s="410"/>
      <c r="TKT49" s="410"/>
      <c r="TKU49" s="410"/>
      <c r="TKV49" s="410"/>
      <c r="TKW49" s="410"/>
      <c r="TKX49" s="410"/>
      <c r="TKY49" s="410"/>
      <c r="TKZ49" s="410"/>
      <c r="TLA49" s="410"/>
      <c r="TLB49" s="410"/>
      <c r="TLC49" s="410"/>
      <c r="TLD49" s="410"/>
      <c r="TLE49" s="410"/>
      <c r="TLF49" s="410"/>
      <c r="TLG49" s="410"/>
      <c r="TLH49" s="410"/>
      <c r="TLI49" s="410"/>
      <c r="TLJ49" s="410"/>
      <c r="TLK49" s="410"/>
      <c r="TLL49" s="410"/>
      <c r="TLM49" s="410"/>
      <c r="TLN49" s="410"/>
      <c r="TLO49" s="410"/>
      <c r="TLP49" s="410"/>
      <c r="TLQ49" s="410"/>
      <c r="TLR49" s="410"/>
      <c r="TLS49" s="410"/>
      <c r="TLT49" s="410"/>
      <c r="TLU49" s="410"/>
      <c r="TLV49" s="410"/>
      <c r="TLW49" s="410"/>
      <c r="TLX49" s="410"/>
      <c r="TLY49" s="410"/>
      <c r="TLZ49" s="410"/>
      <c r="TMA49" s="410"/>
      <c r="TMB49" s="410"/>
      <c r="TMC49" s="410"/>
      <c r="TMD49" s="410"/>
      <c r="TME49" s="410"/>
      <c r="TMF49" s="410"/>
      <c r="TMG49" s="410"/>
      <c r="TMH49" s="410"/>
      <c r="TMI49" s="410"/>
      <c r="TMJ49" s="410"/>
      <c r="TMK49" s="410"/>
      <c r="TML49" s="410"/>
      <c r="TMM49" s="410"/>
      <c r="TMN49" s="410"/>
      <c r="TMO49" s="410"/>
      <c r="TMP49" s="410"/>
      <c r="TMQ49" s="410"/>
      <c r="TMR49" s="410"/>
      <c r="TMS49" s="410"/>
      <c r="TMT49" s="410"/>
      <c r="TMU49" s="410"/>
      <c r="TMV49" s="410"/>
      <c r="TMW49" s="410"/>
      <c r="TMX49" s="410"/>
      <c r="TMY49" s="410"/>
      <c r="TMZ49" s="410"/>
      <c r="TNA49" s="410"/>
      <c r="TNB49" s="410"/>
      <c r="TNC49" s="410"/>
      <c r="TND49" s="410"/>
      <c r="TNE49" s="410"/>
      <c r="TNF49" s="410"/>
      <c r="TNG49" s="410"/>
      <c r="TNH49" s="410"/>
      <c r="TNI49" s="410"/>
      <c r="TNJ49" s="410"/>
      <c r="TNK49" s="410"/>
      <c r="TNL49" s="410"/>
      <c r="TNM49" s="410"/>
      <c r="TNN49" s="410"/>
      <c r="TNO49" s="410"/>
      <c r="TNP49" s="410"/>
      <c r="TNQ49" s="410"/>
      <c r="TNR49" s="410"/>
      <c r="TNS49" s="410"/>
      <c r="TNT49" s="410"/>
      <c r="TNU49" s="410"/>
      <c r="TNV49" s="410"/>
      <c r="TNW49" s="410"/>
      <c r="TNX49" s="410"/>
      <c r="TNY49" s="410"/>
      <c r="TNZ49" s="410"/>
      <c r="TOA49" s="410"/>
      <c r="TOB49" s="410"/>
      <c r="TOC49" s="410"/>
      <c r="TOD49" s="410"/>
      <c r="TOE49" s="410"/>
      <c r="TOF49" s="410"/>
      <c r="TOG49" s="410"/>
      <c r="TOH49" s="410"/>
      <c r="TOI49" s="410"/>
      <c r="TOJ49" s="410"/>
      <c r="TOK49" s="410"/>
      <c r="TOL49" s="410"/>
      <c r="TOM49" s="410"/>
      <c r="TON49" s="410"/>
      <c r="TOO49" s="410"/>
      <c r="TOP49" s="410"/>
      <c r="TOQ49" s="410"/>
      <c r="TOR49" s="410"/>
      <c r="TOS49" s="410"/>
      <c r="TOT49" s="410"/>
      <c r="TOU49" s="410"/>
      <c r="TOV49" s="410"/>
      <c r="TOW49" s="410"/>
      <c r="TOX49" s="410"/>
      <c r="TOY49" s="410"/>
      <c r="TOZ49" s="410"/>
      <c r="TPA49" s="410"/>
      <c r="TPB49" s="410"/>
      <c r="TPC49" s="410"/>
      <c r="TPD49" s="410"/>
      <c r="TPE49" s="410"/>
      <c r="TPF49" s="410"/>
      <c r="TPG49" s="410"/>
      <c r="TPH49" s="410"/>
      <c r="TPI49" s="410"/>
      <c r="TPJ49" s="410"/>
      <c r="TPK49" s="410"/>
      <c r="TPL49" s="410"/>
      <c r="TPM49" s="410"/>
      <c r="TPN49" s="410"/>
      <c r="TPO49" s="410"/>
      <c r="TPP49" s="410"/>
      <c r="TPQ49" s="410"/>
      <c r="TPR49" s="410"/>
      <c r="TPS49" s="410"/>
      <c r="TPT49" s="410"/>
      <c r="TPU49" s="410"/>
      <c r="TPV49" s="410"/>
      <c r="TPW49" s="410"/>
      <c r="TPX49" s="410"/>
      <c r="TPY49" s="410"/>
      <c r="TPZ49" s="410"/>
      <c r="TQA49" s="410"/>
      <c r="TQB49" s="410"/>
      <c r="TQC49" s="410"/>
      <c r="TQD49" s="410"/>
      <c r="TQE49" s="410"/>
      <c r="TQF49" s="410"/>
      <c r="TQG49" s="410"/>
      <c r="TQH49" s="410"/>
      <c r="TQI49" s="410"/>
      <c r="TQJ49" s="410"/>
      <c r="TQK49" s="410"/>
      <c r="TQL49" s="410"/>
      <c r="TQM49" s="410"/>
      <c r="TQN49" s="410"/>
      <c r="TQO49" s="410"/>
      <c r="TQP49" s="410"/>
      <c r="TQQ49" s="410"/>
      <c r="TQR49" s="410"/>
      <c r="TQS49" s="410"/>
      <c r="TQT49" s="410"/>
      <c r="TQU49" s="410"/>
      <c r="TQV49" s="410"/>
      <c r="TQW49" s="410"/>
      <c r="TQX49" s="410"/>
      <c r="TQY49" s="410"/>
      <c r="TQZ49" s="410"/>
      <c r="TRA49" s="410"/>
      <c r="TRB49" s="410"/>
      <c r="TRC49" s="410"/>
      <c r="TRD49" s="410"/>
      <c r="TRE49" s="410"/>
      <c r="TRF49" s="410"/>
      <c r="TRG49" s="410"/>
      <c r="TRH49" s="410"/>
      <c r="TRI49" s="410"/>
      <c r="TRJ49" s="410"/>
      <c r="TRK49" s="410"/>
      <c r="TRL49" s="410"/>
      <c r="TRM49" s="410"/>
      <c r="TRN49" s="410"/>
      <c r="TRO49" s="410"/>
      <c r="TRP49" s="410"/>
      <c r="TRQ49" s="410"/>
      <c r="TRR49" s="410"/>
      <c r="TRS49" s="410"/>
      <c r="TRT49" s="410"/>
      <c r="TRU49" s="410"/>
      <c r="TRV49" s="410"/>
      <c r="TRW49" s="410"/>
      <c r="TRX49" s="410"/>
      <c r="TRY49" s="410"/>
      <c r="TRZ49" s="410"/>
      <c r="TSA49" s="410"/>
      <c r="TSB49" s="410"/>
      <c r="TSC49" s="410"/>
      <c r="TSD49" s="410"/>
      <c r="TSE49" s="410"/>
      <c r="TSF49" s="410"/>
      <c r="TSG49" s="410"/>
      <c r="TSH49" s="410"/>
      <c r="TSI49" s="410"/>
      <c r="TSJ49" s="410"/>
      <c r="TSK49" s="410"/>
      <c r="TSL49" s="410"/>
      <c r="TSM49" s="410"/>
      <c r="TSN49" s="410"/>
      <c r="TSO49" s="410"/>
      <c r="TSP49" s="410"/>
      <c r="TSQ49" s="410"/>
      <c r="TSR49" s="410"/>
      <c r="TSS49" s="410"/>
      <c r="TST49" s="410"/>
      <c r="TSU49" s="410"/>
      <c r="TSV49" s="410"/>
      <c r="TSW49" s="410"/>
      <c r="TSX49" s="410"/>
      <c r="TSY49" s="410"/>
      <c r="TSZ49" s="410"/>
      <c r="TTA49" s="410"/>
      <c r="TTB49" s="410"/>
      <c r="TTC49" s="410"/>
      <c r="TTD49" s="410"/>
      <c r="TTE49" s="410"/>
      <c r="TTF49" s="410"/>
      <c r="TTG49" s="410"/>
      <c r="TTH49" s="410"/>
      <c r="TTI49" s="410"/>
      <c r="TTJ49" s="410"/>
      <c r="TTK49" s="410"/>
      <c r="TTL49" s="410"/>
      <c r="TTM49" s="410"/>
      <c r="TTN49" s="410"/>
      <c r="TTO49" s="410"/>
      <c r="TTP49" s="410"/>
      <c r="TTQ49" s="410"/>
      <c r="TTR49" s="410"/>
      <c r="TTS49" s="410"/>
      <c r="TTT49" s="410"/>
      <c r="TTU49" s="410"/>
      <c r="TTV49" s="410"/>
      <c r="TTW49" s="410"/>
      <c r="TTX49" s="410"/>
      <c r="TTY49" s="410"/>
      <c r="TTZ49" s="410"/>
      <c r="TUA49" s="410"/>
      <c r="TUB49" s="410"/>
      <c r="TUC49" s="410"/>
      <c r="TUD49" s="410"/>
      <c r="TUE49" s="410"/>
      <c r="TUF49" s="410"/>
      <c r="TUG49" s="410"/>
      <c r="TUH49" s="410"/>
      <c r="TUI49" s="410"/>
      <c r="TUJ49" s="410"/>
      <c r="TUK49" s="410"/>
      <c r="TUL49" s="410"/>
      <c r="TUM49" s="410"/>
      <c r="TUN49" s="410"/>
      <c r="TUO49" s="410"/>
      <c r="TUP49" s="410"/>
      <c r="TUQ49" s="410"/>
      <c r="TUR49" s="410"/>
      <c r="TUS49" s="410"/>
      <c r="TUT49" s="410"/>
      <c r="TUU49" s="410"/>
      <c r="TUV49" s="410"/>
      <c r="TUW49" s="410"/>
      <c r="TUX49" s="410"/>
      <c r="TUY49" s="410"/>
      <c r="TUZ49" s="410"/>
      <c r="TVA49" s="410"/>
      <c r="TVB49" s="410"/>
      <c r="TVC49" s="410"/>
      <c r="TVD49" s="410"/>
      <c r="TVE49" s="410"/>
      <c r="TVF49" s="410"/>
      <c r="TVG49" s="410"/>
      <c r="TVH49" s="410"/>
      <c r="TVI49" s="410"/>
      <c r="TVJ49" s="410"/>
      <c r="TVK49" s="410"/>
      <c r="TVL49" s="410"/>
      <c r="TVM49" s="410"/>
      <c r="TVN49" s="410"/>
      <c r="TVO49" s="410"/>
      <c r="TVP49" s="410"/>
      <c r="TVQ49" s="410"/>
      <c r="TVR49" s="410"/>
      <c r="TVS49" s="410"/>
      <c r="TVT49" s="410"/>
      <c r="TVU49" s="410"/>
      <c r="TVV49" s="410"/>
      <c r="TVW49" s="410"/>
      <c r="TVX49" s="410"/>
      <c r="TVY49" s="410"/>
      <c r="TVZ49" s="410"/>
      <c r="TWA49" s="410"/>
      <c r="TWB49" s="410"/>
      <c r="TWC49" s="410"/>
      <c r="TWD49" s="410"/>
      <c r="TWE49" s="410"/>
      <c r="TWF49" s="410"/>
      <c r="TWG49" s="410"/>
      <c r="TWH49" s="410"/>
      <c r="TWI49" s="410"/>
      <c r="TWJ49" s="410"/>
      <c r="TWK49" s="410"/>
      <c r="TWL49" s="410"/>
      <c r="TWM49" s="410"/>
      <c r="TWN49" s="410"/>
      <c r="TWO49" s="410"/>
      <c r="TWP49" s="410"/>
      <c r="TWQ49" s="410"/>
      <c r="TWR49" s="410"/>
      <c r="TWS49" s="410"/>
      <c r="TWT49" s="410"/>
      <c r="TWU49" s="410"/>
      <c r="TWV49" s="410"/>
      <c r="TWW49" s="410"/>
      <c r="TWX49" s="410"/>
      <c r="TWY49" s="410"/>
      <c r="TWZ49" s="410"/>
      <c r="TXA49" s="410"/>
      <c r="TXB49" s="410"/>
      <c r="TXC49" s="410"/>
      <c r="TXD49" s="410"/>
      <c r="TXE49" s="410"/>
      <c r="TXF49" s="410"/>
      <c r="TXG49" s="410"/>
      <c r="TXH49" s="410"/>
      <c r="TXI49" s="410"/>
      <c r="TXJ49" s="410"/>
      <c r="TXK49" s="410"/>
      <c r="TXL49" s="410"/>
      <c r="TXM49" s="410"/>
      <c r="TXN49" s="410"/>
      <c r="TXO49" s="410"/>
      <c r="TXP49" s="410"/>
      <c r="TXQ49" s="410"/>
      <c r="TXR49" s="410"/>
      <c r="TXS49" s="410"/>
      <c r="TXT49" s="410"/>
      <c r="TXU49" s="410"/>
      <c r="TXV49" s="410"/>
      <c r="TXW49" s="410"/>
      <c r="TXX49" s="410"/>
      <c r="TXY49" s="410"/>
      <c r="TXZ49" s="410"/>
      <c r="TYA49" s="410"/>
      <c r="TYB49" s="410"/>
      <c r="TYC49" s="410"/>
      <c r="TYD49" s="410"/>
      <c r="TYE49" s="410"/>
      <c r="TYF49" s="410"/>
      <c r="TYG49" s="410"/>
      <c r="TYH49" s="410"/>
      <c r="TYI49" s="410"/>
      <c r="TYJ49" s="410"/>
      <c r="TYK49" s="410"/>
      <c r="TYL49" s="410"/>
      <c r="TYM49" s="410"/>
      <c r="TYN49" s="410"/>
      <c r="TYO49" s="410"/>
      <c r="TYP49" s="410"/>
      <c r="TYQ49" s="410"/>
      <c r="TYR49" s="410"/>
      <c r="TYS49" s="410"/>
      <c r="TYT49" s="410"/>
      <c r="TYU49" s="410"/>
      <c r="TYV49" s="410"/>
      <c r="TYW49" s="410"/>
      <c r="TYX49" s="410"/>
      <c r="TYY49" s="410"/>
      <c r="TYZ49" s="410"/>
      <c r="TZA49" s="410"/>
      <c r="TZB49" s="410"/>
      <c r="TZC49" s="410"/>
      <c r="TZD49" s="410"/>
      <c r="TZE49" s="410"/>
      <c r="TZF49" s="410"/>
      <c r="TZG49" s="410"/>
      <c r="TZH49" s="410"/>
      <c r="TZI49" s="410"/>
      <c r="TZJ49" s="410"/>
      <c r="TZK49" s="410"/>
      <c r="TZL49" s="410"/>
      <c r="TZM49" s="410"/>
      <c r="TZN49" s="410"/>
      <c r="TZO49" s="410"/>
      <c r="TZP49" s="410"/>
      <c r="TZQ49" s="410"/>
      <c r="TZR49" s="410"/>
      <c r="TZS49" s="410"/>
      <c r="TZT49" s="410"/>
      <c r="TZU49" s="410"/>
      <c r="TZV49" s="410"/>
      <c r="TZW49" s="410"/>
      <c r="TZX49" s="410"/>
      <c r="TZY49" s="410"/>
      <c r="TZZ49" s="410"/>
      <c r="UAA49" s="410"/>
      <c r="UAB49" s="410"/>
      <c r="UAC49" s="410"/>
      <c r="UAD49" s="410"/>
      <c r="UAE49" s="410"/>
      <c r="UAF49" s="410"/>
      <c r="UAG49" s="410"/>
      <c r="UAH49" s="410"/>
      <c r="UAI49" s="410"/>
      <c r="UAJ49" s="410"/>
      <c r="UAK49" s="410"/>
      <c r="UAL49" s="410"/>
      <c r="UAM49" s="410"/>
      <c r="UAN49" s="410"/>
      <c r="UAO49" s="410"/>
      <c r="UAP49" s="410"/>
      <c r="UAQ49" s="410"/>
      <c r="UAR49" s="410"/>
      <c r="UAS49" s="410"/>
      <c r="UAT49" s="410"/>
      <c r="UAU49" s="410"/>
      <c r="UAV49" s="410"/>
      <c r="UAW49" s="410"/>
      <c r="UAX49" s="410"/>
      <c r="UAY49" s="410"/>
      <c r="UAZ49" s="410"/>
      <c r="UBA49" s="410"/>
      <c r="UBB49" s="410"/>
      <c r="UBC49" s="410"/>
      <c r="UBD49" s="410"/>
      <c r="UBE49" s="410"/>
      <c r="UBF49" s="410"/>
      <c r="UBG49" s="410"/>
      <c r="UBH49" s="410"/>
      <c r="UBI49" s="410"/>
      <c r="UBJ49" s="410"/>
      <c r="UBK49" s="410"/>
      <c r="UBL49" s="410"/>
      <c r="UBM49" s="410"/>
      <c r="UBN49" s="410"/>
      <c r="UBO49" s="410"/>
      <c r="UBP49" s="410"/>
      <c r="UBQ49" s="410"/>
      <c r="UBR49" s="410"/>
      <c r="UBS49" s="410"/>
      <c r="UBT49" s="410"/>
      <c r="UBU49" s="410"/>
      <c r="UBV49" s="410"/>
      <c r="UBW49" s="410"/>
      <c r="UBX49" s="410"/>
      <c r="UBY49" s="410"/>
      <c r="UBZ49" s="410"/>
      <c r="UCA49" s="410"/>
      <c r="UCB49" s="410"/>
      <c r="UCC49" s="410"/>
      <c r="UCD49" s="410"/>
      <c r="UCE49" s="410"/>
      <c r="UCF49" s="410"/>
      <c r="UCG49" s="410"/>
      <c r="UCH49" s="410"/>
      <c r="UCI49" s="410"/>
      <c r="UCJ49" s="410"/>
      <c r="UCK49" s="410"/>
      <c r="UCL49" s="410"/>
      <c r="UCM49" s="410"/>
      <c r="UCN49" s="410"/>
      <c r="UCO49" s="410"/>
      <c r="UCP49" s="410"/>
      <c r="UCQ49" s="410"/>
      <c r="UCR49" s="410"/>
      <c r="UCS49" s="410"/>
      <c r="UCT49" s="410"/>
      <c r="UCU49" s="410"/>
      <c r="UCV49" s="410"/>
      <c r="UCW49" s="410"/>
      <c r="UCX49" s="410"/>
      <c r="UCY49" s="410"/>
      <c r="UCZ49" s="410"/>
      <c r="UDA49" s="410"/>
      <c r="UDB49" s="410"/>
      <c r="UDC49" s="410"/>
      <c r="UDD49" s="410"/>
      <c r="UDE49" s="410"/>
      <c r="UDF49" s="410"/>
      <c r="UDG49" s="410"/>
      <c r="UDH49" s="410"/>
      <c r="UDI49" s="410"/>
      <c r="UDJ49" s="410"/>
      <c r="UDK49" s="410"/>
      <c r="UDL49" s="410"/>
      <c r="UDM49" s="410"/>
      <c r="UDN49" s="410"/>
      <c r="UDO49" s="410"/>
      <c r="UDP49" s="410"/>
      <c r="UDQ49" s="410"/>
      <c r="UDR49" s="410"/>
      <c r="UDS49" s="410"/>
      <c r="UDT49" s="410"/>
      <c r="UDU49" s="410"/>
      <c r="UDV49" s="410"/>
      <c r="UDW49" s="410"/>
      <c r="UDX49" s="410"/>
      <c r="UDY49" s="410"/>
      <c r="UDZ49" s="410"/>
      <c r="UEA49" s="410"/>
      <c r="UEB49" s="410"/>
      <c r="UEC49" s="410"/>
      <c r="UED49" s="410"/>
      <c r="UEE49" s="410"/>
      <c r="UEF49" s="410"/>
      <c r="UEG49" s="410"/>
      <c r="UEH49" s="410"/>
      <c r="UEI49" s="410"/>
      <c r="UEJ49" s="410"/>
      <c r="UEK49" s="410"/>
      <c r="UEL49" s="410"/>
      <c r="UEM49" s="410"/>
      <c r="UEN49" s="410"/>
      <c r="UEO49" s="410"/>
      <c r="UEP49" s="410"/>
      <c r="UEQ49" s="410"/>
      <c r="UER49" s="410"/>
      <c r="UES49" s="410"/>
      <c r="UET49" s="410"/>
      <c r="UEU49" s="410"/>
      <c r="UEV49" s="410"/>
      <c r="UEW49" s="410"/>
      <c r="UEX49" s="410"/>
      <c r="UEY49" s="410"/>
      <c r="UEZ49" s="410"/>
      <c r="UFA49" s="410"/>
      <c r="UFB49" s="410"/>
      <c r="UFC49" s="410"/>
      <c r="UFD49" s="410"/>
      <c r="UFE49" s="410"/>
      <c r="UFF49" s="410"/>
      <c r="UFG49" s="410"/>
      <c r="UFH49" s="410"/>
      <c r="UFI49" s="410"/>
      <c r="UFJ49" s="410"/>
      <c r="UFK49" s="410"/>
      <c r="UFL49" s="410"/>
      <c r="UFM49" s="410"/>
      <c r="UFN49" s="410"/>
      <c r="UFO49" s="410"/>
      <c r="UFP49" s="410"/>
      <c r="UFQ49" s="410"/>
      <c r="UFR49" s="410"/>
      <c r="UFS49" s="410"/>
      <c r="UFT49" s="410"/>
      <c r="UFU49" s="410"/>
      <c r="UFV49" s="410"/>
      <c r="UFW49" s="410"/>
      <c r="UFX49" s="410"/>
      <c r="UFY49" s="410"/>
      <c r="UFZ49" s="410"/>
      <c r="UGA49" s="410"/>
      <c r="UGB49" s="410"/>
      <c r="UGC49" s="410"/>
      <c r="UGD49" s="410"/>
      <c r="UGE49" s="410"/>
      <c r="UGF49" s="410"/>
      <c r="UGG49" s="410"/>
      <c r="UGH49" s="410"/>
      <c r="UGI49" s="410"/>
      <c r="UGJ49" s="410"/>
      <c r="UGK49" s="410"/>
      <c r="UGL49" s="410"/>
      <c r="UGM49" s="410"/>
      <c r="UGN49" s="410"/>
      <c r="UGO49" s="410"/>
      <c r="UGP49" s="410"/>
      <c r="UGQ49" s="410"/>
      <c r="UGR49" s="410"/>
      <c r="UGS49" s="410"/>
      <c r="UGT49" s="410"/>
      <c r="UGU49" s="410"/>
      <c r="UGV49" s="410"/>
      <c r="UGW49" s="410"/>
      <c r="UGX49" s="410"/>
      <c r="UGY49" s="410"/>
      <c r="UGZ49" s="410"/>
      <c r="UHA49" s="410"/>
      <c r="UHB49" s="410"/>
      <c r="UHC49" s="410"/>
      <c r="UHD49" s="410"/>
      <c r="UHE49" s="410"/>
      <c r="UHF49" s="410"/>
      <c r="UHG49" s="410"/>
      <c r="UHH49" s="410"/>
      <c r="UHI49" s="410"/>
      <c r="UHJ49" s="410"/>
      <c r="UHK49" s="410"/>
      <c r="UHL49" s="410"/>
      <c r="UHM49" s="410"/>
      <c r="UHN49" s="410"/>
      <c r="UHO49" s="410"/>
      <c r="UHP49" s="410"/>
      <c r="UHQ49" s="410"/>
      <c r="UHR49" s="410"/>
      <c r="UHS49" s="410"/>
      <c r="UHT49" s="410"/>
      <c r="UHU49" s="410"/>
      <c r="UHV49" s="410"/>
      <c r="UHW49" s="410"/>
      <c r="UHX49" s="410"/>
      <c r="UHY49" s="410"/>
      <c r="UHZ49" s="410"/>
      <c r="UIA49" s="410"/>
      <c r="UIB49" s="410"/>
      <c r="UIC49" s="410"/>
      <c r="UID49" s="410"/>
      <c r="UIE49" s="410"/>
      <c r="UIF49" s="410"/>
      <c r="UIG49" s="410"/>
      <c r="UIH49" s="410"/>
      <c r="UII49" s="410"/>
      <c r="UIJ49" s="410"/>
      <c r="UIK49" s="410"/>
      <c r="UIL49" s="410"/>
      <c r="UIM49" s="410"/>
      <c r="UIN49" s="410"/>
      <c r="UIO49" s="410"/>
      <c r="UIP49" s="410"/>
      <c r="UIQ49" s="410"/>
      <c r="UIR49" s="410"/>
      <c r="UIS49" s="410"/>
      <c r="UIT49" s="410"/>
      <c r="UIU49" s="410"/>
      <c r="UIV49" s="410"/>
      <c r="UIW49" s="410"/>
      <c r="UIX49" s="410"/>
      <c r="UIY49" s="410"/>
      <c r="UIZ49" s="410"/>
      <c r="UJA49" s="410"/>
      <c r="UJB49" s="410"/>
      <c r="UJC49" s="410"/>
      <c r="UJD49" s="410"/>
      <c r="UJE49" s="410"/>
      <c r="UJF49" s="410"/>
      <c r="UJG49" s="410"/>
      <c r="UJH49" s="410"/>
      <c r="UJI49" s="410"/>
      <c r="UJJ49" s="410"/>
      <c r="UJK49" s="410"/>
      <c r="UJL49" s="410"/>
      <c r="UJM49" s="410"/>
      <c r="UJN49" s="410"/>
      <c r="UJO49" s="410"/>
      <c r="UJP49" s="410"/>
      <c r="UJQ49" s="410"/>
      <c r="UJR49" s="410"/>
      <c r="UJS49" s="410"/>
      <c r="UJT49" s="410"/>
      <c r="UJU49" s="410"/>
      <c r="UJV49" s="410"/>
      <c r="UJW49" s="410"/>
      <c r="UJX49" s="410"/>
      <c r="UJY49" s="410"/>
      <c r="UJZ49" s="410"/>
      <c r="UKA49" s="410"/>
      <c r="UKB49" s="410"/>
      <c r="UKC49" s="410"/>
      <c r="UKD49" s="410"/>
      <c r="UKE49" s="410"/>
      <c r="UKF49" s="410"/>
      <c r="UKG49" s="410"/>
      <c r="UKH49" s="410"/>
      <c r="UKI49" s="410"/>
      <c r="UKJ49" s="410"/>
      <c r="UKK49" s="410"/>
      <c r="UKL49" s="410"/>
      <c r="UKM49" s="410"/>
      <c r="UKN49" s="410"/>
      <c r="UKO49" s="410"/>
      <c r="UKP49" s="410"/>
      <c r="UKQ49" s="410"/>
      <c r="UKR49" s="410"/>
      <c r="UKS49" s="410"/>
      <c r="UKT49" s="410"/>
      <c r="UKU49" s="410"/>
      <c r="UKV49" s="410"/>
      <c r="UKW49" s="410"/>
      <c r="UKX49" s="410"/>
      <c r="UKY49" s="410"/>
      <c r="UKZ49" s="410"/>
      <c r="ULA49" s="410"/>
      <c r="ULB49" s="410"/>
      <c r="ULC49" s="410"/>
      <c r="ULD49" s="410"/>
      <c r="ULE49" s="410"/>
      <c r="ULF49" s="410"/>
      <c r="ULG49" s="410"/>
      <c r="ULH49" s="410"/>
      <c r="ULI49" s="410"/>
      <c r="ULJ49" s="410"/>
      <c r="ULK49" s="410"/>
      <c r="ULL49" s="410"/>
      <c r="ULM49" s="410"/>
      <c r="ULN49" s="410"/>
      <c r="ULO49" s="410"/>
      <c r="ULP49" s="410"/>
      <c r="ULQ49" s="410"/>
      <c r="ULR49" s="410"/>
      <c r="ULS49" s="410"/>
      <c r="ULT49" s="410"/>
      <c r="ULU49" s="410"/>
      <c r="ULV49" s="410"/>
      <c r="ULW49" s="410"/>
      <c r="ULX49" s="410"/>
      <c r="ULY49" s="410"/>
      <c r="ULZ49" s="410"/>
      <c r="UMA49" s="410"/>
      <c r="UMB49" s="410"/>
      <c r="UMC49" s="410"/>
      <c r="UMD49" s="410"/>
      <c r="UME49" s="410"/>
      <c r="UMF49" s="410"/>
      <c r="UMG49" s="410"/>
      <c r="UMH49" s="410"/>
      <c r="UMI49" s="410"/>
      <c r="UMJ49" s="410"/>
      <c r="UMK49" s="410"/>
      <c r="UML49" s="410"/>
      <c r="UMM49" s="410"/>
      <c r="UMN49" s="410"/>
      <c r="UMO49" s="410"/>
      <c r="UMP49" s="410"/>
      <c r="UMQ49" s="410"/>
      <c r="UMR49" s="410"/>
      <c r="UMS49" s="410"/>
      <c r="UMT49" s="410"/>
      <c r="UMU49" s="410"/>
      <c r="UMV49" s="410"/>
      <c r="UMW49" s="410"/>
      <c r="UMX49" s="410"/>
      <c r="UMY49" s="410"/>
      <c r="UMZ49" s="410"/>
      <c r="UNA49" s="410"/>
      <c r="UNB49" s="410"/>
      <c r="UNC49" s="410"/>
      <c r="UND49" s="410"/>
      <c r="UNE49" s="410"/>
      <c r="UNF49" s="410"/>
      <c r="UNG49" s="410"/>
      <c r="UNH49" s="410"/>
      <c r="UNI49" s="410"/>
      <c r="UNJ49" s="410"/>
      <c r="UNK49" s="410"/>
      <c r="UNL49" s="410"/>
      <c r="UNM49" s="410"/>
      <c r="UNN49" s="410"/>
      <c r="UNO49" s="410"/>
      <c r="UNP49" s="410"/>
      <c r="UNQ49" s="410"/>
      <c r="UNR49" s="410"/>
      <c r="UNS49" s="410"/>
      <c r="UNT49" s="410"/>
      <c r="UNU49" s="410"/>
      <c r="UNV49" s="410"/>
      <c r="UNW49" s="410"/>
      <c r="UNX49" s="410"/>
      <c r="UNY49" s="410"/>
      <c r="UNZ49" s="410"/>
      <c r="UOA49" s="410"/>
      <c r="UOB49" s="410"/>
      <c r="UOC49" s="410"/>
      <c r="UOD49" s="410"/>
      <c r="UOE49" s="410"/>
      <c r="UOF49" s="410"/>
      <c r="UOG49" s="410"/>
      <c r="UOH49" s="410"/>
      <c r="UOI49" s="410"/>
      <c r="UOJ49" s="410"/>
      <c r="UOK49" s="410"/>
      <c r="UOL49" s="410"/>
      <c r="UOM49" s="410"/>
      <c r="UON49" s="410"/>
      <c r="UOO49" s="410"/>
      <c r="UOP49" s="410"/>
      <c r="UOQ49" s="410"/>
      <c r="UOR49" s="410"/>
      <c r="UOS49" s="410"/>
      <c r="UOT49" s="410"/>
      <c r="UOU49" s="410"/>
      <c r="UOV49" s="410"/>
      <c r="UOW49" s="410"/>
      <c r="UOX49" s="410"/>
      <c r="UOY49" s="410"/>
      <c r="UOZ49" s="410"/>
      <c r="UPA49" s="410"/>
      <c r="UPB49" s="410"/>
      <c r="UPC49" s="410"/>
      <c r="UPD49" s="410"/>
      <c r="UPE49" s="410"/>
      <c r="UPF49" s="410"/>
      <c r="UPG49" s="410"/>
      <c r="UPH49" s="410"/>
      <c r="UPI49" s="410"/>
      <c r="UPJ49" s="410"/>
      <c r="UPK49" s="410"/>
      <c r="UPL49" s="410"/>
      <c r="UPM49" s="410"/>
      <c r="UPN49" s="410"/>
      <c r="UPO49" s="410"/>
      <c r="UPP49" s="410"/>
      <c r="UPQ49" s="410"/>
      <c r="UPR49" s="410"/>
      <c r="UPS49" s="410"/>
      <c r="UPT49" s="410"/>
      <c r="UPU49" s="410"/>
      <c r="UPV49" s="410"/>
      <c r="UPW49" s="410"/>
      <c r="UPX49" s="410"/>
      <c r="UPY49" s="410"/>
      <c r="UPZ49" s="410"/>
      <c r="UQA49" s="410"/>
      <c r="UQB49" s="410"/>
      <c r="UQC49" s="410"/>
      <c r="UQD49" s="410"/>
      <c r="UQE49" s="410"/>
      <c r="UQF49" s="410"/>
      <c r="UQG49" s="410"/>
      <c r="UQH49" s="410"/>
      <c r="UQI49" s="410"/>
      <c r="UQJ49" s="410"/>
      <c r="UQK49" s="410"/>
      <c r="UQL49" s="410"/>
      <c r="UQM49" s="410"/>
      <c r="UQN49" s="410"/>
      <c r="UQO49" s="410"/>
      <c r="UQP49" s="410"/>
      <c r="UQQ49" s="410"/>
      <c r="UQR49" s="410"/>
      <c r="UQS49" s="410"/>
      <c r="UQT49" s="410"/>
      <c r="UQU49" s="410"/>
      <c r="UQV49" s="410"/>
      <c r="UQW49" s="410"/>
      <c r="UQX49" s="410"/>
      <c r="UQY49" s="410"/>
      <c r="UQZ49" s="410"/>
      <c r="URA49" s="410"/>
      <c r="URB49" s="410"/>
      <c r="URC49" s="410"/>
      <c r="URD49" s="410"/>
      <c r="URE49" s="410"/>
      <c r="URF49" s="410"/>
      <c r="URG49" s="410"/>
      <c r="URH49" s="410"/>
      <c r="URI49" s="410"/>
      <c r="URJ49" s="410"/>
      <c r="URK49" s="410"/>
      <c r="URL49" s="410"/>
      <c r="URM49" s="410"/>
      <c r="URN49" s="410"/>
      <c r="URO49" s="410"/>
      <c r="URP49" s="410"/>
      <c r="URQ49" s="410"/>
      <c r="URR49" s="410"/>
      <c r="URS49" s="410"/>
      <c r="URT49" s="410"/>
      <c r="URU49" s="410"/>
      <c r="URV49" s="410"/>
      <c r="URW49" s="410"/>
      <c r="URX49" s="410"/>
      <c r="URY49" s="410"/>
      <c r="URZ49" s="410"/>
      <c r="USA49" s="410"/>
      <c r="USB49" s="410"/>
      <c r="USC49" s="410"/>
      <c r="USD49" s="410"/>
      <c r="USE49" s="410"/>
      <c r="USF49" s="410"/>
      <c r="USG49" s="410"/>
      <c r="USH49" s="410"/>
      <c r="USI49" s="410"/>
      <c r="USJ49" s="410"/>
      <c r="USK49" s="410"/>
      <c r="USL49" s="410"/>
      <c r="USM49" s="410"/>
      <c r="USN49" s="410"/>
      <c r="USO49" s="410"/>
      <c r="USP49" s="410"/>
      <c r="USQ49" s="410"/>
      <c r="USR49" s="410"/>
      <c r="USS49" s="410"/>
      <c r="UST49" s="410"/>
      <c r="USU49" s="410"/>
      <c r="USV49" s="410"/>
      <c r="USW49" s="410"/>
      <c r="USX49" s="410"/>
      <c r="USY49" s="410"/>
      <c r="USZ49" s="410"/>
      <c r="UTA49" s="410"/>
      <c r="UTB49" s="410"/>
      <c r="UTC49" s="410"/>
      <c r="UTD49" s="410"/>
      <c r="UTE49" s="410"/>
      <c r="UTF49" s="410"/>
      <c r="UTG49" s="410"/>
      <c r="UTH49" s="410"/>
      <c r="UTI49" s="410"/>
      <c r="UTJ49" s="410"/>
      <c r="UTK49" s="410"/>
      <c r="UTL49" s="410"/>
      <c r="UTM49" s="410"/>
      <c r="UTN49" s="410"/>
      <c r="UTO49" s="410"/>
      <c r="UTP49" s="410"/>
      <c r="UTQ49" s="410"/>
      <c r="UTR49" s="410"/>
      <c r="UTS49" s="410"/>
      <c r="UTT49" s="410"/>
      <c r="UTU49" s="410"/>
      <c r="UTV49" s="410"/>
      <c r="UTW49" s="410"/>
      <c r="UTX49" s="410"/>
      <c r="UTY49" s="410"/>
      <c r="UTZ49" s="410"/>
      <c r="UUA49" s="410"/>
      <c r="UUB49" s="410"/>
      <c r="UUC49" s="410"/>
      <c r="UUD49" s="410"/>
      <c r="UUE49" s="410"/>
      <c r="UUF49" s="410"/>
      <c r="UUG49" s="410"/>
      <c r="UUH49" s="410"/>
      <c r="UUI49" s="410"/>
      <c r="UUJ49" s="410"/>
      <c r="UUK49" s="410"/>
      <c r="UUL49" s="410"/>
      <c r="UUM49" s="410"/>
      <c r="UUN49" s="410"/>
      <c r="UUO49" s="410"/>
      <c r="UUP49" s="410"/>
      <c r="UUQ49" s="410"/>
      <c r="UUR49" s="410"/>
      <c r="UUS49" s="410"/>
      <c r="UUT49" s="410"/>
      <c r="UUU49" s="410"/>
      <c r="UUV49" s="410"/>
      <c r="UUW49" s="410"/>
      <c r="UUX49" s="410"/>
      <c r="UUY49" s="410"/>
      <c r="UUZ49" s="410"/>
      <c r="UVA49" s="410"/>
      <c r="UVB49" s="410"/>
      <c r="UVC49" s="410"/>
      <c r="UVD49" s="410"/>
      <c r="UVE49" s="410"/>
      <c r="UVF49" s="410"/>
      <c r="UVG49" s="410"/>
      <c r="UVH49" s="410"/>
      <c r="UVI49" s="410"/>
      <c r="UVJ49" s="410"/>
      <c r="UVK49" s="410"/>
      <c r="UVL49" s="410"/>
      <c r="UVM49" s="410"/>
      <c r="UVN49" s="410"/>
      <c r="UVO49" s="410"/>
      <c r="UVP49" s="410"/>
      <c r="UVQ49" s="410"/>
      <c r="UVR49" s="410"/>
      <c r="UVS49" s="410"/>
      <c r="UVT49" s="410"/>
      <c r="UVU49" s="410"/>
      <c r="UVV49" s="410"/>
      <c r="UVW49" s="410"/>
      <c r="UVX49" s="410"/>
      <c r="UVY49" s="410"/>
      <c r="UVZ49" s="410"/>
      <c r="UWA49" s="410"/>
      <c r="UWB49" s="410"/>
      <c r="UWC49" s="410"/>
      <c r="UWD49" s="410"/>
      <c r="UWE49" s="410"/>
      <c r="UWF49" s="410"/>
      <c r="UWG49" s="410"/>
      <c r="UWH49" s="410"/>
      <c r="UWI49" s="410"/>
      <c r="UWJ49" s="410"/>
      <c r="UWK49" s="410"/>
      <c r="UWL49" s="410"/>
      <c r="UWM49" s="410"/>
      <c r="UWN49" s="410"/>
      <c r="UWO49" s="410"/>
      <c r="UWP49" s="410"/>
      <c r="UWQ49" s="410"/>
      <c r="UWR49" s="410"/>
      <c r="UWS49" s="410"/>
      <c r="UWT49" s="410"/>
      <c r="UWU49" s="410"/>
      <c r="UWV49" s="410"/>
      <c r="UWW49" s="410"/>
      <c r="UWX49" s="410"/>
      <c r="UWY49" s="410"/>
      <c r="UWZ49" s="410"/>
      <c r="UXA49" s="410"/>
      <c r="UXB49" s="410"/>
      <c r="UXC49" s="410"/>
      <c r="UXD49" s="410"/>
      <c r="UXE49" s="410"/>
      <c r="UXF49" s="410"/>
      <c r="UXG49" s="410"/>
      <c r="UXH49" s="410"/>
      <c r="UXI49" s="410"/>
      <c r="UXJ49" s="410"/>
      <c r="UXK49" s="410"/>
      <c r="UXL49" s="410"/>
      <c r="UXM49" s="410"/>
      <c r="UXN49" s="410"/>
      <c r="UXO49" s="410"/>
      <c r="UXP49" s="410"/>
      <c r="UXQ49" s="410"/>
      <c r="UXR49" s="410"/>
      <c r="UXS49" s="410"/>
      <c r="UXT49" s="410"/>
      <c r="UXU49" s="410"/>
      <c r="UXV49" s="410"/>
      <c r="UXW49" s="410"/>
      <c r="UXX49" s="410"/>
      <c r="UXY49" s="410"/>
      <c r="UXZ49" s="410"/>
      <c r="UYA49" s="410"/>
      <c r="UYB49" s="410"/>
      <c r="UYC49" s="410"/>
      <c r="UYD49" s="410"/>
      <c r="UYE49" s="410"/>
      <c r="UYF49" s="410"/>
      <c r="UYG49" s="410"/>
      <c r="UYH49" s="410"/>
      <c r="UYI49" s="410"/>
      <c r="UYJ49" s="410"/>
      <c r="UYK49" s="410"/>
      <c r="UYL49" s="410"/>
      <c r="UYM49" s="410"/>
      <c r="UYN49" s="410"/>
      <c r="UYO49" s="410"/>
      <c r="UYP49" s="410"/>
      <c r="UYQ49" s="410"/>
      <c r="UYR49" s="410"/>
      <c r="UYS49" s="410"/>
      <c r="UYT49" s="410"/>
      <c r="UYU49" s="410"/>
      <c r="UYV49" s="410"/>
      <c r="UYW49" s="410"/>
      <c r="UYX49" s="410"/>
      <c r="UYY49" s="410"/>
      <c r="UYZ49" s="410"/>
      <c r="UZA49" s="410"/>
      <c r="UZB49" s="410"/>
      <c r="UZC49" s="410"/>
      <c r="UZD49" s="410"/>
      <c r="UZE49" s="410"/>
      <c r="UZF49" s="410"/>
      <c r="UZG49" s="410"/>
      <c r="UZH49" s="410"/>
      <c r="UZI49" s="410"/>
      <c r="UZJ49" s="410"/>
      <c r="UZK49" s="410"/>
      <c r="UZL49" s="410"/>
      <c r="UZM49" s="410"/>
      <c r="UZN49" s="410"/>
      <c r="UZO49" s="410"/>
      <c r="UZP49" s="410"/>
      <c r="UZQ49" s="410"/>
      <c r="UZR49" s="410"/>
      <c r="UZS49" s="410"/>
      <c r="UZT49" s="410"/>
      <c r="UZU49" s="410"/>
      <c r="UZV49" s="410"/>
      <c r="UZW49" s="410"/>
      <c r="UZX49" s="410"/>
      <c r="UZY49" s="410"/>
      <c r="UZZ49" s="410"/>
      <c r="VAA49" s="410"/>
      <c r="VAB49" s="410"/>
      <c r="VAC49" s="410"/>
      <c r="VAD49" s="410"/>
      <c r="VAE49" s="410"/>
      <c r="VAF49" s="410"/>
      <c r="VAG49" s="410"/>
      <c r="VAH49" s="410"/>
      <c r="VAI49" s="410"/>
      <c r="VAJ49" s="410"/>
      <c r="VAK49" s="410"/>
      <c r="VAL49" s="410"/>
      <c r="VAM49" s="410"/>
      <c r="VAN49" s="410"/>
      <c r="VAO49" s="410"/>
      <c r="VAP49" s="410"/>
      <c r="VAQ49" s="410"/>
      <c r="VAR49" s="410"/>
      <c r="VAS49" s="410"/>
      <c r="VAT49" s="410"/>
      <c r="VAU49" s="410"/>
      <c r="VAV49" s="410"/>
      <c r="VAW49" s="410"/>
      <c r="VAX49" s="410"/>
      <c r="VAY49" s="410"/>
      <c r="VAZ49" s="410"/>
      <c r="VBA49" s="410"/>
      <c r="VBB49" s="410"/>
      <c r="VBC49" s="410"/>
      <c r="VBD49" s="410"/>
      <c r="VBE49" s="410"/>
      <c r="VBF49" s="410"/>
      <c r="VBG49" s="410"/>
      <c r="VBH49" s="410"/>
      <c r="VBI49" s="410"/>
      <c r="VBJ49" s="410"/>
      <c r="VBK49" s="410"/>
      <c r="VBL49" s="410"/>
      <c r="VBM49" s="410"/>
      <c r="VBN49" s="410"/>
      <c r="VBO49" s="410"/>
      <c r="VBP49" s="410"/>
      <c r="VBQ49" s="410"/>
      <c r="VBR49" s="410"/>
      <c r="VBS49" s="410"/>
      <c r="VBT49" s="410"/>
      <c r="VBU49" s="410"/>
      <c r="VBV49" s="410"/>
      <c r="VBW49" s="410"/>
      <c r="VBX49" s="410"/>
      <c r="VBY49" s="410"/>
      <c r="VBZ49" s="410"/>
      <c r="VCA49" s="410"/>
      <c r="VCB49" s="410"/>
      <c r="VCC49" s="410"/>
      <c r="VCD49" s="410"/>
      <c r="VCE49" s="410"/>
      <c r="VCF49" s="410"/>
      <c r="VCG49" s="410"/>
      <c r="VCH49" s="410"/>
      <c r="VCI49" s="410"/>
      <c r="VCJ49" s="410"/>
      <c r="VCK49" s="410"/>
      <c r="VCL49" s="410"/>
      <c r="VCM49" s="410"/>
      <c r="VCN49" s="410"/>
      <c r="VCO49" s="410"/>
      <c r="VCP49" s="410"/>
      <c r="VCQ49" s="410"/>
      <c r="VCR49" s="410"/>
      <c r="VCS49" s="410"/>
      <c r="VCT49" s="410"/>
      <c r="VCU49" s="410"/>
      <c r="VCV49" s="410"/>
      <c r="VCW49" s="410"/>
      <c r="VCX49" s="410"/>
      <c r="VCY49" s="410"/>
      <c r="VCZ49" s="410"/>
      <c r="VDA49" s="410"/>
      <c r="VDB49" s="410"/>
      <c r="VDC49" s="410"/>
      <c r="VDD49" s="410"/>
      <c r="VDE49" s="410"/>
      <c r="VDF49" s="410"/>
      <c r="VDG49" s="410"/>
      <c r="VDH49" s="410"/>
      <c r="VDI49" s="410"/>
      <c r="VDJ49" s="410"/>
      <c r="VDK49" s="410"/>
      <c r="VDL49" s="410"/>
      <c r="VDM49" s="410"/>
      <c r="VDN49" s="410"/>
      <c r="VDO49" s="410"/>
      <c r="VDP49" s="410"/>
      <c r="VDQ49" s="410"/>
      <c r="VDR49" s="410"/>
      <c r="VDS49" s="410"/>
      <c r="VDT49" s="410"/>
      <c r="VDU49" s="410"/>
      <c r="VDV49" s="410"/>
      <c r="VDW49" s="410"/>
      <c r="VDX49" s="410"/>
      <c r="VDY49" s="410"/>
      <c r="VDZ49" s="410"/>
      <c r="VEA49" s="410"/>
      <c r="VEB49" s="410"/>
      <c r="VEC49" s="410"/>
      <c r="VED49" s="410"/>
      <c r="VEE49" s="410"/>
      <c r="VEF49" s="410"/>
      <c r="VEG49" s="410"/>
      <c r="VEH49" s="410"/>
      <c r="VEI49" s="410"/>
      <c r="VEJ49" s="410"/>
      <c r="VEK49" s="410"/>
      <c r="VEL49" s="410"/>
      <c r="VEM49" s="410"/>
      <c r="VEN49" s="410"/>
      <c r="VEO49" s="410"/>
      <c r="VEP49" s="410"/>
      <c r="VEQ49" s="410"/>
      <c r="VER49" s="410"/>
      <c r="VES49" s="410"/>
      <c r="VET49" s="410"/>
      <c r="VEU49" s="410"/>
      <c r="VEV49" s="410"/>
      <c r="VEW49" s="410"/>
      <c r="VEX49" s="410"/>
      <c r="VEY49" s="410"/>
      <c r="VEZ49" s="410"/>
      <c r="VFA49" s="410"/>
      <c r="VFB49" s="410"/>
      <c r="VFC49" s="410"/>
      <c r="VFD49" s="410"/>
      <c r="VFE49" s="410"/>
      <c r="VFF49" s="410"/>
      <c r="VFG49" s="410"/>
      <c r="VFH49" s="410"/>
      <c r="VFI49" s="410"/>
      <c r="VFJ49" s="410"/>
      <c r="VFK49" s="410"/>
      <c r="VFL49" s="410"/>
      <c r="VFM49" s="410"/>
      <c r="VFN49" s="410"/>
      <c r="VFO49" s="410"/>
      <c r="VFP49" s="410"/>
      <c r="VFQ49" s="410"/>
      <c r="VFR49" s="410"/>
      <c r="VFS49" s="410"/>
      <c r="VFT49" s="410"/>
      <c r="VFU49" s="410"/>
      <c r="VFV49" s="410"/>
      <c r="VFW49" s="410"/>
      <c r="VFX49" s="410"/>
      <c r="VFY49" s="410"/>
      <c r="VFZ49" s="410"/>
      <c r="VGA49" s="410"/>
      <c r="VGB49" s="410"/>
      <c r="VGC49" s="410"/>
      <c r="VGD49" s="410"/>
      <c r="VGE49" s="410"/>
      <c r="VGF49" s="410"/>
      <c r="VGG49" s="410"/>
      <c r="VGH49" s="410"/>
      <c r="VGI49" s="410"/>
      <c r="VGJ49" s="410"/>
      <c r="VGK49" s="410"/>
      <c r="VGL49" s="410"/>
      <c r="VGM49" s="410"/>
      <c r="VGN49" s="410"/>
      <c r="VGO49" s="410"/>
      <c r="VGP49" s="410"/>
      <c r="VGQ49" s="410"/>
      <c r="VGR49" s="410"/>
      <c r="VGS49" s="410"/>
      <c r="VGT49" s="410"/>
      <c r="VGU49" s="410"/>
      <c r="VGV49" s="410"/>
      <c r="VGW49" s="410"/>
      <c r="VGX49" s="410"/>
      <c r="VGY49" s="410"/>
      <c r="VGZ49" s="410"/>
      <c r="VHA49" s="410"/>
      <c r="VHB49" s="410"/>
      <c r="VHC49" s="410"/>
      <c r="VHD49" s="410"/>
      <c r="VHE49" s="410"/>
      <c r="VHF49" s="410"/>
      <c r="VHG49" s="410"/>
      <c r="VHH49" s="410"/>
      <c r="VHI49" s="410"/>
      <c r="VHJ49" s="410"/>
      <c r="VHK49" s="410"/>
      <c r="VHL49" s="410"/>
      <c r="VHM49" s="410"/>
      <c r="VHN49" s="410"/>
      <c r="VHO49" s="410"/>
      <c r="VHP49" s="410"/>
      <c r="VHQ49" s="410"/>
      <c r="VHR49" s="410"/>
      <c r="VHS49" s="410"/>
      <c r="VHT49" s="410"/>
      <c r="VHU49" s="410"/>
      <c r="VHV49" s="410"/>
      <c r="VHW49" s="410"/>
      <c r="VHX49" s="410"/>
      <c r="VHY49" s="410"/>
      <c r="VHZ49" s="410"/>
      <c r="VIA49" s="410"/>
      <c r="VIB49" s="410"/>
      <c r="VIC49" s="410"/>
      <c r="VID49" s="410"/>
      <c r="VIE49" s="410"/>
      <c r="VIF49" s="410"/>
      <c r="VIG49" s="410"/>
      <c r="VIH49" s="410"/>
      <c r="VII49" s="410"/>
      <c r="VIJ49" s="410"/>
      <c r="VIK49" s="410"/>
      <c r="VIL49" s="410"/>
      <c r="VIM49" s="410"/>
      <c r="VIN49" s="410"/>
      <c r="VIO49" s="410"/>
      <c r="VIP49" s="410"/>
      <c r="VIQ49" s="410"/>
      <c r="VIR49" s="410"/>
      <c r="VIS49" s="410"/>
      <c r="VIT49" s="410"/>
      <c r="VIU49" s="410"/>
      <c r="VIV49" s="410"/>
      <c r="VIW49" s="410"/>
      <c r="VIX49" s="410"/>
      <c r="VIY49" s="410"/>
      <c r="VIZ49" s="410"/>
      <c r="VJA49" s="410"/>
      <c r="VJB49" s="410"/>
      <c r="VJC49" s="410"/>
      <c r="VJD49" s="410"/>
      <c r="VJE49" s="410"/>
      <c r="VJF49" s="410"/>
      <c r="VJG49" s="410"/>
      <c r="VJH49" s="410"/>
      <c r="VJI49" s="410"/>
      <c r="VJJ49" s="410"/>
      <c r="VJK49" s="410"/>
      <c r="VJL49" s="410"/>
      <c r="VJM49" s="410"/>
      <c r="VJN49" s="410"/>
      <c r="VJO49" s="410"/>
      <c r="VJP49" s="410"/>
      <c r="VJQ49" s="410"/>
      <c r="VJR49" s="410"/>
      <c r="VJS49" s="410"/>
      <c r="VJT49" s="410"/>
      <c r="VJU49" s="410"/>
      <c r="VJV49" s="410"/>
      <c r="VJW49" s="410"/>
      <c r="VJX49" s="410"/>
      <c r="VJY49" s="410"/>
      <c r="VJZ49" s="410"/>
      <c r="VKA49" s="410"/>
      <c r="VKB49" s="410"/>
      <c r="VKC49" s="410"/>
      <c r="VKD49" s="410"/>
      <c r="VKE49" s="410"/>
      <c r="VKF49" s="410"/>
      <c r="VKG49" s="410"/>
      <c r="VKH49" s="410"/>
      <c r="VKI49" s="410"/>
      <c r="VKJ49" s="410"/>
      <c r="VKK49" s="410"/>
      <c r="VKL49" s="410"/>
      <c r="VKM49" s="410"/>
      <c r="VKN49" s="410"/>
      <c r="VKO49" s="410"/>
      <c r="VKP49" s="410"/>
      <c r="VKQ49" s="410"/>
      <c r="VKR49" s="410"/>
      <c r="VKS49" s="410"/>
      <c r="VKT49" s="410"/>
      <c r="VKU49" s="410"/>
      <c r="VKV49" s="410"/>
      <c r="VKW49" s="410"/>
      <c r="VKX49" s="410"/>
      <c r="VKY49" s="410"/>
      <c r="VKZ49" s="410"/>
      <c r="VLA49" s="410"/>
      <c r="VLB49" s="410"/>
      <c r="VLC49" s="410"/>
      <c r="VLD49" s="410"/>
      <c r="VLE49" s="410"/>
      <c r="VLF49" s="410"/>
      <c r="VLG49" s="410"/>
      <c r="VLH49" s="410"/>
      <c r="VLI49" s="410"/>
      <c r="VLJ49" s="410"/>
      <c r="VLK49" s="410"/>
      <c r="VLL49" s="410"/>
      <c r="VLM49" s="410"/>
      <c r="VLN49" s="410"/>
      <c r="VLO49" s="410"/>
      <c r="VLP49" s="410"/>
      <c r="VLQ49" s="410"/>
      <c r="VLR49" s="410"/>
      <c r="VLS49" s="410"/>
      <c r="VLT49" s="410"/>
      <c r="VLU49" s="410"/>
      <c r="VLV49" s="410"/>
      <c r="VLW49" s="410"/>
      <c r="VLX49" s="410"/>
      <c r="VLY49" s="410"/>
      <c r="VLZ49" s="410"/>
      <c r="VMA49" s="410"/>
      <c r="VMB49" s="410"/>
      <c r="VMC49" s="410"/>
      <c r="VMD49" s="410"/>
      <c r="VME49" s="410"/>
      <c r="VMF49" s="410"/>
      <c r="VMG49" s="410"/>
      <c r="VMH49" s="410"/>
      <c r="VMI49" s="410"/>
      <c r="VMJ49" s="410"/>
      <c r="VMK49" s="410"/>
      <c r="VML49" s="410"/>
      <c r="VMM49" s="410"/>
      <c r="VMN49" s="410"/>
      <c r="VMO49" s="410"/>
      <c r="VMP49" s="410"/>
      <c r="VMQ49" s="410"/>
      <c r="VMR49" s="410"/>
      <c r="VMS49" s="410"/>
      <c r="VMT49" s="410"/>
      <c r="VMU49" s="410"/>
      <c r="VMV49" s="410"/>
      <c r="VMW49" s="410"/>
      <c r="VMX49" s="410"/>
      <c r="VMY49" s="410"/>
      <c r="VMZ49" s="410"/>
      <c r="VNA49" s="410"/>
      <c r="VNB49" s="410"/>
      <c r="VNC49" s="410"/>
      <c r="VND49" s="410"/>
      <c r="VNE49" s="410"/>
      <c r="VNF49" s="410"/>
      <c r="VNG49" s="410"/>
      <c r="VNH49" s="410"/>
      <c r="VNI49" s="410"/>
      <c r="VNJ49" s="410"/>
      <c r="VNK49" s="410"/>
      <c r="VNL49" s="410"/>
      <c r="VNM49" s="410"/>
      <c r="VNN49" s="410"/>
      <c r="VNO49" s="410"/>
      <c r="VNP49" s="410"/>
      <c r="VNQ49" s="410"/>
      <c r="VNR49" s="410"/>
      <c r="VNS49" s="410"/>
      <c r="VNT49" s="410"/>
      <c r="VNU49" s="410"/>
      <c r="VNV49" s="410"/>
      <c r="VNW49" s="410"/>
      <c r="VNX49" s="410"/>
      <c r="VNY49" s="410"/>
      <c r="VNZ49" s="410"/>
      <c r="VOA49" s="410"/>
      <c r="VOB49" s="410"/>
      <c r="VOC49" s="410"/>
      <c r="VOD49" s="410"/>
      <c r="VOE49" s="410"/>
      <c r="VOF49" s="410"/>
      <c r="VOG49" s="410"/>
      <c r="VOH49" s="410"/>
      <c r="VOI49" s="410"/>
      <c r="VOJ49" s="410"/>
      <c r="VOK49" s="410"/>
      <c r="VOL49" s="410"/>
      <c r="VOM49" s="410"/>
      <c r="VON49" s="410"/>
      <c r="VOO49" s="410"/>
      <c r="VOP49" s="410"/>
      <c r="VOQ49" s="410"/>
      <c r="VOR49" s="410"/>
      <c r="VOS49" s="410"/>
      <c r="VOT49" s="410"/>
      <c r="VOU49" s="410"/>
      <c r="VOV49" s="410"/>
      <c r="VOW49" s="410"/>
      <c r="VOX49" s="410"/>
      <c r="VOY49" s="410"/>
      <c r="VOZ49" s="410"/>
      <c r="VPA49" s="410"/>
      <c r="VPB49" s="410"/>
      <c r="VPC49" s="410"/>
      <c r="VPD49" s="410"/>
      <c r="VPE49" s="410"/>
      <c r="VPF49" s="410"/>
      <c r="VPG49" s="410"/>
      <c r="VPH49" s="410"/>
      <c r="VPI49" s="410"/>
      <c r="VPJ49" s="410"/>
      <c r="VPK49" s="410"/>
      <c r="VPL49" s="410"/>
      <c r="VPM49" s="410"/>
      <c r="VPN49" s="410"/>
      <c r="VPO49" s="410"/>
      <c r="VPP49" s="410"/>
      <c r="VPQ49" s="410"/>
      <c r="VPR49" s="410"/>
      <c r="VPS49" s="410"/>
      <c r="VPT49" s="410"/>
      <c r="VPU49" s="410"/>
      <c r="VPV49" s="410"/>
      <c r="VPW49" s="410"/>
      <c r="VPX49" s="410"/>
      <c r="VPY49" s="410"/>
      <c r="VPZ49" s="410"/>
      <c r="VQA49" s="410"/>
      <c r="VQB49" s="410"/>
      <c r="VQC49" s="410"/>
      <c r="VQD49" s="410"/>
      <c r="VQE49" s="410"/>
      <c r="VQF49" s="410"/>
      <c r="VQG49" s="410"/>
      <c r="VQH49" s="410"/>
      <c r="VQI49" s="410"/>
      <c r="VQJ49" s="410"/>
      <c r="VQK49" s="410"/>
      <c r="VQL49" s="410"/>
      <c r="VQM49" s="410"/>
      <c r="VQN49" s="410"/>
      <c r="VQO49" s="410"/>
      <c r="VQP49" s="410"/>
      <c r="VQQ49" s="410"/>
      <c r="VQR49" s="410"/>
      <c r="VQS49" s="410"/>
      <c r="VQT49" s="410"/>
      <c r="VQU49" s="410"/>
      <c r="VQV49" s="410"/>
      <c r="VQW49" s="410"/>
      <c r="VQX49" s="410"/>
      <c r="VQY49" s="410"/>
      <c r="VQZ49" s="410"/>
      <c r="VRA49" s="410"/>
      <c r="VRB49" s="410"/>
      <c r="VRC49" s="410"/>
      <c r="VRD49" s="410"/>
      <c r="VRE49" s="410"/>
      <c r="VRF49" s="410"/>
      <c r="VRG49" s="410"/>
      <c r="VRH49" s="410"/>
      <c r="VRI49" s="410"/>
      <c r="VRJ49" s="410"/>
      <c r="VRK49" s="410"/>
      <c r="VRL49" s="410"/>
      <c r="VRM49" s="410"/>
      <c r="VRN49" s="410"/>
      <c r="VRO49" s="410"/>
      <c r="VRP49" s="410"/>
      <c r="VRQ49" s="410"/>
      <c r="VRR49" s="410"/>
      <c r="VRS49" s="410"/>
      <c r="VRT49" s="410"/>
      <c r="VRU49" s="410"/>
      <c r="VRV49" s="410"/>
      <c r="VRW49" s="410"/>
      <c r="VRX49" s="410"/>
      <c r="VRY49" s="410"/>
      <c r="VRZ49" s="410"/>
      <c r="VSA49" s="410"/>
      <c r="VSB49" s="410"/>
      <c r="VSC49" s="410"/>
      <c r="VSD49" s="410"/>
      <c r="VSE49" s="410"/>
      <c r="VSF49" s="410"/>
      <c r="VSG49" s="410"/>
      <c r="VSH49" s="410"/>
      <c r="VSI49" s="410"/>
      <c r="VSJ49" s="410"/>
      <c r="VSK49" s="410"/>
      <c r="VSL49" s="410"/>
      <c r="VSM49" s="410"/>
      <c r="VSN49" s="410"/>
      <c r="VSO49" s="410"/>
      <c r="VSP49" s="410"/>
      <c r="VSQ49" s="410"/>
      <c r="VSR49" s="410"/>
      <c r="VSS49" s="410"/>
      <c r="VST49" s="410"/>
      <c r="VSU49" s="410"/>
      <c r="VSV49" s="410"/>
      <c r="VSW49" s="410"/>
      <c r="VSX49" s="410"/>
      <c r="VSY49" s="410"/>
      <c r="VSZ49" s="410"/>
      <c r="VTA49" s="410"/>
      <c r="VTB49" s="410"/>
      <c r="VTC49" s="410"/>
      <c r="VTD49" s="410"/>
      <c r="VTE49" s="410"/>
      <c r="VTF49" s="410"/>
      <c r="VTG49" s="410"/>
      <c r="VTH49" s="410"/>
      <c r="VTI49" s="410"/>
      <c r="VTJ49" s="410"/>
      <c r="VTK49" s="410"/>
      <c r="VTL49" s="410"/>
      <c r="VTM49" s="410"/>
      <c r="VTN49" s="410"/>
      <c r="VTO49" s="410"/>
      <c r="VTP49" s="410"/>
      <c r="VTQ49" s="410"/>
      <c r="VTR49" s="410"/>
      <c r="VTS49" s="410"/>
      <c r="VTT49" s="410"/>
      <c r="VTU49" s="410"/>
      <c r="VTV49" s="410"/>
      <c r="VTW49" s="410"/>
      <c r="VTX49" s="410"/>
      <c r="VTY49" s="410"/>
      <c r="VTZ49" s="410"/>
      <c r="VUA49" s="410"/>
      <c r="VUB49" s="410"/>
      <c r="VUC49" s="410"/>
      <c r="VUD49" s="410"/>
      <c r="VUE49" s="410"/>
      <c r="VUF49" s="410"/>
      <c r="VUG49" s="410"/>
      <c r="VUH49" s="410"/>
      <c r="VUI49" s="410"/>
      <c r="VUJ49" s="410"/>
      <c r="VUK49" s="410"/>
      <c r="VUL49" s="410"/>
      <c r="VUM49" s="410"/>
      <c r="VUN49" s="410"/>
      <c r="VUO49" s="410"/>
      <c r="VUP49" s="410"/>
      <c r="VUQ49" s="410"/>
      <c r="VUR49" s="410"/>
      <c r="VUS49" s="410"/>
      <c r="VUT49" s="410"/>
      <c r="VUU49" s="410"/>
      <c r="VUV49" s="410"/>
      <c r="VUW49" s="410"/>
      <c r="VUX49" s="410"/>
      <c r="VUY49" s="410"/>
      <c r="VUZ49" s="410"/>
      <c r="VVA49" s="410"/>
      <c r="VVB49" s="410"/>
      <c r="VVC49" s="410"/>
      <c r="VVD49" s="410"/>
      <c r="VVE49" s="410"/>
      <c r="VVF49" s="410"/>
      <c r="VVG49" s="410"/>
      <c r="VVH49" s="410"/>
      <c r="VVI49" s="410"/>
      <c r="VVJ49" s="410"/>
      <c r="VVK49" s="410"/>
      <c r="VVL49" s="410"/>
      <c r="VVM49" s="410"/>
      <c r="VVN49" s="410"/>
      <c r="VVO49" s="410"/>
      <c r="VVP49" s="410"/>
      <c r="VVQ49" s="410"/>
      <c r="VVR49" s="410"/>
      <c r="VVS49" s="410"/>
      <c r="VVT49" s="410"/>
      <c r="VVU49" s="410"/>
      <c r="VVV49" s="410"/>
      <c r="VVW49" s="410"/>
      <c r="VVX49" s="410"/>
      <c r="VVY49" s="410"/>
      <c r="VVZ49" s="410"/>
      <c r="VWA49" s="410"/>
      <c r="VWB49" s="410"/>
      <c r="VWC49" s="410"/>
      <c r="VWD49" s="410"/>
      <c r="VWE49" s="410"/>
      <c r="VWF49" s="410"/>
      <c r="VWG49" s="410"/>
      <c r="VWH49" s="410"/>
      <c r="VWI49" s="410"/>
      <c r="VWJ49" s="410"/>
      <c r="VWK49" s="410"/>
      <c r="VWL49" s="410"/>
      <c r="VWM49" s="410"/>
      <c r="VWN49" s="410"/>
      <c r="VWO49" s="410"/>
      <c r="VWP49" s="410"/>
      <c r="VWQ49" s="410"/>
      <c r="VWR49" s="410"/>
      <c r="VWS49" s="410"/>
      <c r="VWT49" s="410"/>
      <c r="VWU49" s="410"/>
      <c r="VWV49" s="410"/>
      <c r="VWW49" s="410"/>
      <c r="VWX49" s="410"/>
      <c r="VWY49" s="410"/>
      <c r="VWZ49" s="410"/>
      <c r="VXA49" s="410"/>
      <c r="VXB49" s="410"/>
      <c r="VXC49" s="410"/>
      <c r="VXD49" s="410"/>
      <c r="VXE49" s="410"/>
      <c r="VXF49" s="410"/>
      <c r="VXG49" s="410"/>
      <c r="VXH49" s="410"/>
      <c r="VXI49" s="410"/>
      <c r="VXJ49" s="410"/>
      <c r="VXK49" s="410"/>
      <c r="VXL49" s="410"/>
      <c r="VXM49" s="410"/>
      <c r="VXN49" s="410"/>
      <c r="VXO49" s="410"/>
      <c r="VXP49" s="410"/>
      <c r="VXQ49" s="410"/>
      <c r="VXR49" s="410"/>
      <c r="VXS49" s="410"/>
      <c r="VXT49" s="410"/>
      <c r="VXU49" s="410"/>
      <c r="VXV49" s="410"/>
      <c r="VXW49" s="410"/>
      <c r="VXX49" s="410"/>
      <c r="VXY49" s="410"/>
      <c r="VXZ49" s="410"/>
      <c r="VYA49" s="410"/>
      <c r="VYB49" s="410"/>
      <c r="VYC49" s="410"/>
      <c r="VYD49" s="410"/>
      <c r="VYE49" s="410"/>
      <c r="VYF49" s="410"/>
      <c r="VYG49" s="410"/>
      <c r="VYH49" s="410"/>
      <c r="VYI49" s="410"/>
      <c r="VYJ49" s="410"/>
      <c r="VYK49" s="410"/>
      <c r="VYL49" s="410"/>
      <c r="VYM49" s="410"/>
      <c r="VYN49" s="410"/>
      <c r="VYO49" s="410"/>
      <c r="VYP49" s="410"/>
      <c r="VYQ49" s="410"/>
      <c r="VYR49" s="410"/>
      <c r="VYS49" s="410"/>
      <c r="VYT49" s="410"/>
      <c r="VYU49" s="410"/>
      <c r="VYV49" s="410"/>
      <c r="VYW49" s="410"/>
      <c r="VYX49" s="410"/>
      <c r="VYY49" s="410"/>
      <c r="VYZ49" s="410"/>
      <c r="VZA49" s="410"/>
      <c r="VZB49" s="410"/>
      <c r="VZC49" s="410"/>
      <c r="VZD49" s="410"/>
      <c r="VZE49" s="410"/>
      <c r="VZF49" s="410"/>
      <c r="VZG49" s="410"/>
      <c r="VZH49" s="410"/>
      <c r="VZI49" s="410"/>
      <c r="VZJ49" s="410"/>
      <c r="VZK49" s="410"/>
      <c r="VZL49" s="410"/>
      <c r="VZM49" s="410"/>
      <c r="VZN49" s="410"/>
      <c r="VZO49" s="410"/>
      <c r="VZP49" s="410"/>
      <c r="VZQ49" s="410"/>
      <c r="VZR49" s="410"/>
      <c r="VZS49" s="410"/>
      <c r="VZT49" s="410"/>
      <c r="VZU49" s="410"/>
      <c r="VZV49" s="410"/>
      <c r="VZW49" s="410"/>
      <c r="VZX49" s="410"/>
      <c r="VZY49" s="410"/>
      <c r="VZZ49" s="410"/>
      <c r="WAA49" s="410"/>
      <c r="WAB49" s="410"/>
      <c r="WAC49" s="410"/>
      <c r="WAD49" s="410"/>
      <c r="WAE49" s="410"/>
      <c r="WAF49" s="410"/>
      <c r="WAG49" s="410"/>
      <c r="WAH49" s="410"/>
      <c r="WAI49" s="410"/>
      <c r="WAJ49" s="410"/>
      <c r="WAK49" s="410"/>
      <c r="WAL49" s="410"/>
      <c r="WAM49" s="410"/>
      <c r="WAN49" s="410"/>
      <c r="WAO49" s="410"/>
      <c r="WAP49" s="410"/>
      <c r="WAQ49" s="410"/>
      <c r="WAR49" s="410"/>
      <c r="WAS49" s="410"/>
      <c r="WAT49" s="410"/>
      <c r="WAU49" s="410"/>
      <c r="WAV49" s="410"/>
      <c r="WAW49" s="410"/>
      <c r="WAX49" s="410"/>
      <c r="WAY49" s="410"/>
      <c r="WAZ49" s="410"/>
      <c r="WBA49" s="410"/>
      <c r="WBB49" s="410"/>
      <c r="WBC49" s="410"/>
      <c r="WBD49" s="410"/>
      <c r="WBE49" s="410"/>
      <c r="WBF49" s="410"/>
      <c r="WBG49" s="410"/>
      <c r="WBH49" s="410"/>
      <c r="WBI49" s="410"/>
      <c r="WBJ49" s="410"/>
      <c r="WBK49" s="410"/>
      <c r="WBL49" s="410"/>
      <c r="WBM49" s="410"/>
      <c r="WBN49" s="410"/>
      <c r="WBO49" s="410"/>
      <c r="WBP49" s="410"/>
      <c r="WBQ49" s="410"/>
      <c r="WBR49" s="410"/>
      <c r="WBS49" s="410"/>
      <c r="WBT49" s="410"/>
      <c r="WBU49" s="410"/>
      <c r="WBV49" s="410"/>
      <c r="WBW49" s="410"/>
      <c r="WBX49" s="410"/>
      <c r="WBY49" s="410"/>
      <c r="WBZ49" s="410"/>
      <c r="WCA49" s="410"/>
      <c r="WCB49" s="410"/>
      <c r="WCC49" s="410"/>
      <c r="WCD49" s="410"/>
      <c r="WCE49" s="410"/>
      <c r="WCF49" s="410"/>
      <c r="WCG49" s="410"/>
      <c r="WCH49" s="410"/>
      <c r="WCI49" s="410"/>
      <c r="WCJ49" s="410"/>
      <c r="WCK49" s="410"/>
      <c r="WCL49" s="410"/>
      <c r="WCM49" s="410"/>
      <c r="WCN49" s="410"/>
      <c r="WCO49" s="410"/>
      <c r="WCP49" s="410"/>
      <c r="WCQ49" s="410"/>
      <c r="WCR49" s="410"/>
      <c r="WCS49" s="410"/>
      <c r="WCT49" s="410"/>
      <c r="WCU49" s="410"/>
      <c r="WCV49" s="410"/>
      <c r="WCW49" s="410"/>
      <c r="WCX49" s="410"/>
      <c r="WCY49" s="410"/>
      <c r="WCZ49" s="410"/>
      <c r="WDA49" s="410"/>
      <c r="WDB49" s="410"/>
      <c r="WDC49" s="410"/>
      <c r="WDD49" s="410"/>
      <c r="WDE49" s="410"/>
      <c r="WDF49" s="410"/>
      <c r="WDG49" s="410"/>
      <c r="WDH49" s="410"/>
      <c r="WDI49" s="410"/>
      <c r="WDJ49" s="410"/>
      <c r="WDK49" s="410"/>
      <c r="WDL49" s="410"/>
      <c r="WDM49" s="410"/>
      <c r="WDN49" s="410"/>
      <c r="WDO49" s="410"/>
      <c r="WDP49" s="410"/>
      <c r="WDQ49" s="410"/>
      <c r="WDR49" s="410"/>
      <c r="WDS49" s="410"/>
      <c r="WDT49" s="410"/>
      <c r="WDU49" s="410"/>
      <c r="WDV49" s="410"/>
      <c r="WDW49" s="410"/>
      <c r="WDX49" s="410"/>
      <c r="WDY49" s="410"/>
      <c r="WDZ49" s="410"/>
      <c r="WEA49" s="410"/>
      <c r="WEB49" s="410"/>
      <c r="WEC49" s="410"/>
      <c r="WED49" s="410"/>
      <c r="WEE49" s="410"/>
      <c r="WEF49" s="410"/>
      <c r="WEG49" s="410"/>
      <c r="WEH49" s="410"/>
      <c r="WEI49" s="410"/>
      <c r="WEJ49" s="410"/>
      <c r="WEK49" s="410"/>
      <c r="WEL49" s="410"/>
      <c r="WEM49" s="410"/>
      <c r="WEN49" s="410"/>
      <c r="WEO49" s="410"/>
      <c r="WEP49" s="410"/>
      <c r="WEQ49" s="410"/>
      <c r="WER49" s="410"/>
      <c r="WES49" s="410"/>
      <c r="WET49" s="410"/>
      <c r="WEU49" s="410"/>
      <c r="WEV49" s="410"/>
      <c r="WEW49" s="410"/>
      <c r="WEX49" s="410"/>
      <c r="WEY49" s="410"/>
      <c r="WEZ49" s="410"/>
      <c r="WFA49" s="410"/>
      <c r="WFB49" s="410"/>
      <c r="WFC49" s="410"/>
      <c r="WFD49" s="410"/>
      <c r="WFE49" s="410"/>
      <c r="WFF49" s="410"/>
      <c r="WFG49" s="410"/>
      <c r="WFH49" s="410"/>
      <c r="WFI49" s="410"/>
      <c r="WFJ49" s="410"/>
      <c r="WFK49" s="410"/>
      <c r="WFL49" s="410"/>
      <c r="WFM49" s="410"/>
      <c r="WFN49" s="410"/>
      <c r="WFO49" s="410"/>
      <c r="WFP49" s="410"/>
      <c r="WFQ49" s="410"/>
      <c r="WFR49" s="410"/>
      <c r="WFS49" s="410"/>
      <c r="WFT49" s="410"/>
      <c r="WFU49" s="410"/>
      <c r="WFV49" s="410"/>
      <c r="WFW49" s="410"/>
      <c r="WFX49" s="410"/>
      <c r="WFY49" s="410"/>
      <c r="WFZ49" s="410"/>
      <c r="WGA49" s="410"/>
      <c r="WGB49" s="410"/>
      <c r="WGC49" s="410"/>
      <c r="WGD49" s="410"/>
      <c r="WGE49" s="410"/>
      <c r="WGF49" s="410"/>
      <c r="WGG49" s="410"/>
      <c r="WGH49" s="410"/>
      <c r="WGI49" s="410"/>
      <c r="WGJ49" s="410"/>
      <c r="WGK49" s="410"/>
      <c r="WGL49" s="410"/>
      <c r="WGM49" s="410"/>
      <c r="WGN49" s="410"/>
      <c r="WGO49" s="410"/>
      <c r="WGP49" s="410"/>
      <c r="WGQ49" s="410"/>
      <c r="WGR49" s="410"/>
      <c r="WGS49" s="410"/>
      <c r="WGT49" s="410"/>
      <c r="WGU49" s="410"/>
      <c r="WGV49" s="410"/>
      <c r="WGW49" s="410"/>
      <c r="WGX49" s="410"/>
      <c r="WGY49" s="410"/>
      <c r="WGZ49" s="410"/>
      <c r="WHA49" s="410"/>
      <c r="WHB49" s="410"/>
      <c r="WHC49" s="410"/>
      <c r="WHD49" s="410"/>
      <c r="WHE49" s="410"/>
      <c r="WHF49" s="410"/>
      <c r="WHG49" s="410"/>
      <c r="WHH49" s="410"/>
      <c r="WHI49" s="410"/>
      <c r="WHJ49" s="410"/>
      <c r="WHK49" s="410"/>
      <c r="WHL49" s="410"/>
      <c r="WHM49" s="410"/>
      <c r="WHN49" s="410"/>
      <c r="WHO49" s="410"/>
      <c r="WHP49" s="410"/>
      <c r="WHQ49" s="410"/>
      <c r="WHR49" s="410"/>
      <c r="WHS49" s="410"/>
      <c r="WHT49" s="410"/>
      <c r="WHU49" s="410"/>
      <c r="WHV49" s="410"/>
      <c r="WHW49" s="410"/>
      <c r="WHX49" s="410"/>
      <c r="WHY49" s="410"/>
      <c r="WHZ49" s="410"/>
      <c r="WIA49" s="410"/>
      <c r="WIB49" s="410"/>
      <c r="WIC49" s="410"/>
      <c r="WID49" s="410"/>
      <c r="WIE49" s="410"/>
      <c r="WIF49" s="410"/>
      <c r="WIG49" s="410"/>
      <c r="WIH49" s="410"/>
      <c r="WII49" s="410"/>
      <c r="WIJ49" s="410"/>
      <c r="WIK49" s="410"/>
      <c r="WIL49" s="410"/>
      <c r="WIM49" s="410"/>
      <c r="WIN49" s="410"/>
      <c r="WIO49" s="410"/>
      <c r="WIP49" s="410"/>
      <c r="WIQ49" s="410"/>
      <c r="WIR49" s="410"/>
      <c r="WIS49" s="410"/>
      <c r="WIT49" s="410"/>
      <c r="WIU49" s="410"/>
      <c r="WIV49" s="410"/>
      <c r="WIW49" s="410"/>
      <c r="WIX49" s="410"/>
      <c r="WIY49" s="410"/>
      <c r="WIZ49" s="410"/>
      <c r="WJA49" s="410"/>
      <c r="WJB49" s="410"/>
      <c r="WJC49" s="410"/>
      <c r="WJD49" s="410"/>
      <c r="WJE49" s="410"/>
      <c r="WJF49" s="410"/>
      <c r="WJG49" s="410"/>
      <c r="WJH49" s="410"/>
      <c r="WJI49" s="410"/>
      <c r="WJJ49" s="410"/>
      <c r="WJK49" s="410"/>
      <c r="WJL49" s="410"/>
      <c r="WJM49" s="410"/>
      <c r="WJN49" s="410"/>
      <c r="WJO49" s="410"/>
      <c r="WJP49" s="410"/>
      <c r="WJQ49" s="410"/>
      <c r="WJR49" s="410"/>
      <c r="WJS49" s="410"/>
      <c r="WJT49" s="410"/>
      <c r="WJU49" s="410"/>
      <c r="WJV49" s="410"/>
      <c r="WJW49" s="410"/>
      <c r="WJX49" s="410"/>
      <c r="WJY49" s="410"/>
      <c r="WJZ49" s="410"/>
      <c r="WKA49" s="410"/>
      <c r="WKB49" s="410"/>
      <c r="WKC49" s="410"/>
      <c r="WKD49" s="410"/>
      <c r="WKE49" s="410"/>
      <c r="WKF49" s="410"/>
      <c r="WKG49" s="410"/>
      <c r="WKH49" s="410"/>
      <c r="WKI49" s="410"/>
      <c r="WKJ49" s="410"/>
      <c r="WKK49" s="410"/>
      <c r="WKL49" s="410"/>
      <c r="WKM49" s="410"/>
      <c r="WKN49" s="410"/>
      <c r="WKO49" s="410"/>
      <c r="WKP49" s="410"/>
      <c r="WKQ49" s="410"/>
      <c r="WKR49" s="410"/>
      <c r="WKS49" s="410"/>
      <c r="WKT49" s="410"/>
      <c r="WKU49" s="410"/>
      <c r="WKV49" s="410"/>
      <c r="WKW49" s="410"/>
      <c r="WKX49" s="410"/>
      <c r="WKY49" s="410"/>
      <c r="WKZ49" s="410"/>
      <c r="WLA49" s="410"/>
      <c r="WLB49" s="410"/>
      <c r="WLC49" s="410"/>
      <c r="WLD49" s="410"/>
      <c r="WLE49" s="410"/>
      <c r="WLF49" s="410"/>
      <c r="WLG49" s="410"/>
      <c r="WLH49" s="410"/>
      <c r="WLI49" s="410"/>
      <c r="WLJ49" s="410"/>
      <c r="WLK49" s="410"/>
      <c r="WLL49" s="410"/>
      <c r="WLM49" s="410"/>
      <c r="WLN49" s="410"/>
      <c r="WLO49" s="410"/>
      <c r="WLP49" s="410"/>
      <c r="WLQ49" s="410"/>
      <c r="WLR49" s="410"/>
      <c r="WLS49" s="410"/>
      <c r="WLT49" s="410"/>
      <c r="WLU49" s="410"/>
      <c r="WLV49" s="410"/>
      <c r="WLW49" s="410"/>
      <c r="WLX49" s="410"/>
      <c r="WLY49" s="410"/>
      <c r="WLZ49" s="410"/>
      <c r="WMA49" s="410"/>
      <c r="WMB49" s="410"/>
      <c r="WMC49" s="410"/>
      <c r="WMD49" s="410"/>
      <c r="WME49" s="410"/>
      <c r="WMF49" s="410"/>
      <c r="WMG49" s="410"/>
      <c r="WMH49" s="410"/>
      <c r="WMI49" s="410"/>
      <c r="WMJ49" s="410"/>
      <c r="WMK49" s="410"/>
      <c r="WML49" s="410"/>
      <c r="WMM49" s="410"/>
      <c r="WMN49" s="410"/>
      <c r="WMO49" s="410"/>
      <c r="WMP49" s="410"/>
      <c r="WMQ49" s="410"/>
      <c r="WMR49" s="410"/>
      <c r="WMS49" s="410"/>
      <c r="WMT49" s="410"/>
      <c r="WMU49" s="410"/>
      <c r="WMV49" s="410"/>
      <c r="WMW49" s="410"/>
      <c r="WMX49" s="410"/>
      <c r="WMY49" s="410"/>
      <c r="WMZ49" s="410"/>
      <c r="WNA49" s="410"/>
      <c r="WNB49" s="410"/>
      <c r="WNC49" s="410"/>
      <c r="WND49" s="410"/>
      <c r="WNE49" s="410"/>
      <c r="WNF49" s="410"/>
      <c r="WNG49" s="410"/>
      <c r="WNH49" s="410"/>
      <c r="WNI49" s="410"/>
      <c r="WNJ49" s="410"/>
      <c r="WNK49" s="410"/>
      <c r="WNL49" s="410"/>
      <c r="WNM49" s="410"/>
      <c r="WNN49" s="410"/>
      <c r="WNO49" s="410"/>
      <c r="WNP49" s="410"/>
      <c r="WNQ49" s="410"/>
      <c r="WNR49" s="410"/>
      <c r="WNS49" s="410"/>
      <c r="WNT49" s="410"/>
      <c r="WNU49" s="410"/>
      <c r="WNV49" s="410"/>
      <c r="WNW49" s="410"/>
      <c r="WNX49" s="410"/>
      <c r="WNY49" s="410"/>
      <c r="WNZ49" s="410"/>
      <c r="WOA49" s="410"/>
      <c r="WOB49" s="410"/>
      <c r="WOC49" s="410"/>
      <c r="WOD49" s="410"/>
      <c r="WOE49" s="410"/>
      <c r="WOF49" s="410"/>
      <c r="WOG49" s="410"/>
      <c r="WOH49" s="410"/>
      <c r="WOI49" s="410"/>
      <c r="WOJ49" s="410"/>
      <c r="WOK49" s="410"/>
      <c r="WOL49" s="410"/>
      <c r="WOM49" s="410"/>
      <c r="WON49" s="410"/>
      <c r="WOO49" s="410"/>
      <c r="WOP49" s="410"/>
      <c r="WOQ49" s="410"/>
      <c r="WOR49" s="410"/>
      <c r="WOS49" s="410"/>
      <c r="WOT49" s="410"/>
      <c r="WOU49" s="410"/>
      <c r="WOV49" s="410"/>
      <c r="WOW49" s="410"/>
      <c r="WOX49" s="410"/>
      <c r="WOY49" s="410"/>
      <c r="WOZ49" s="410"/>
      <c r="WPA49" s="410"/>
      <c r="WPB49" s="410"/>
      <c r="WPC49" s="410"/>
      <c r="WPD49" s="410"/>
      <c r="WPE49" s="410"/>
      <c r="WPF49" s="410"/>
      <c r="WPG49" s="410"/>
      <c r="WPH49" s="410"/>
      <c r="WPI49" s="410"/>
      <c r="WPJ49" s="410"/>
      <c r="WPK49" s="410"/>
      <c r="WPL49" s="410"/>
      <c r="WPM49" s="410"/>
      <c r="WPN49" s="410"/>
      <c r="WPO49" s="410"/>
      <c r="WPP49" s="410"/>
      <c r="WPQ49" s="410"/>
      <c r="WPR49" s="410"/>
      <c r="WPS49" s="410"/>
      <c r="WPT49" s="410"/>
      <c r="WPU49" s="410"/>
      <c r="WPV49" s="410"/>
      <c r="WPW49" s="410"/>
      <c r="WPX49" s="410"/>
      <c r="WPY49" s="410"/>
      <c r="WPZ49" s="410"/>
      <c r="WQA49" s="410"/>
      <c r="WQB49" s="410"/>
      <c r="WQC49" s="410"/>
      <c r="WQD49" s="410"/>
      <c r="WQE49" s="410"/>
      <c r="WQF49" s="410"/>
      <c r="WQG49" s="410"/>
      <c r="WQH49" s="410"/>
      <c r="WQI49" s="410"/>
      <c r="WQJ49" s="410"/>
      <c r="WQK49" s="410"/>
      <c r="WQL49" s="410"/>
      <c r="WQM49" s="410"/>
      <c r="WQN49" s="410"/>
      <c r="WQO49" s="410"/>
      <c r="WQP49" s="410"/>
      <c r="WQQ49" s="410"/>
      <c r="WQR49" s="410"/>
      <c r="WQS49" s="410"/>
      <c r="WQT49" s="410"/>
      <c r="WQU49" s="410"/>
      <c r="WQV49" s="410"/>
      <c r="WQW49" s="410"/>
      <c r="WQX49" s="410"/>
      <c r="WQY49" s="410"/>
      <c r="WQZ49" s="410"/>
      <c r="WRA49" s="410"/>
      <c r="WRB49" s="410"/>
      <c r="WRC49" s="410"/>
      <c r="WRD49" s="410"/>
      <c r="WRE49" s="410"/>
      <c r="WRF49" s="410"/>
      <c r="WRG49" s="410"/>
      <c r="WRH49" s="410"/>
      <c r="WRI49" s="410"/>
      <c r="WRJ49" s="410"/>
      <c r="WRK49" s="410"/>
      <c r="WRL49" s="410"/>
      <c r="WRM49" s="410"/>
      <c r="WRN49" s="410"/>
      <c r="WRO49" s="410"/>
      <c r="WRP49" s="410"/>
      <c r="WRQ49" s="410"/>
      <c r="WRR49" s="410"/>
      <c r="WRS49" s="410"/>
      <c r="WRT49" s="410"/>
      <c r="WRU49" s="410"/>
      <c r="WRV49" s="410"/>
      <c r="WRW49" s="410"/>
      <c r="WRX49" s="410"/>
      <c r="WRY49" s="410"/>
      <c r="WRZ49" s="410"/>
      <c r="WSA49" s="410"/>
      <c r="WSB49" s="410"/>
      <c r="WSC49" s="410"/>
      <c r="WSD49" s="410"/>
      <c r="WSE49" s="410"/>
      <c r="WSF49" s="410"/>
      <c r="WSG49" s="410"/>
      <c r="WSH49" s="410"/>
      <c r="WSI49" s="410"/>
      <c r="WSJ49" s="410"/>
      <c r="WSK49" s="410"/>
      <c r="WSL49" s="410"/>
      <c r="WSM49" s="410"/>
      <c r="WSN49" s="410"/>
      <c r="WSO49" s="410"/>
      <c r="WSP49" s="410"/>
      <c r="WSQ49" s="410"/>
      <c r="WSR49" s="410"/>
      <c r="WSS49" s="410"/>
      <c r="WST49" s="410"/>
      <c r="WSU49" s="410"/>
      <c r="WSV49" s="410"/>
      <c r="WSW49" s="410"/>
      <c r="WSX49" s="410"/>
      <c r="WSY49" s="410"/>
      <c r="WSZ49" s="410"/>
      <c r="WTA49" s="410"/>
      <c r="WTB49" s="410"/>
      <c r="WTC49" s="410"/>
      <c r="WTD49" s="410"/>
      <c r="WTE49" s="410"/>
      <c r="WTF49" s="410"/>
      <c r="WTG49" s="410"/>
      <c r="WTH49" s="410"/>
      <c r="WTI49" s="410"/>
      <c r="WTJ49" s="410"/>
      <c r="WTK49" s="410"/>
      <c r="WTL49" s="410"/>
      <c r="WTM49" s="410"/>
      <c r="WTN49" s="410"/>
      <c r="WTO49" s="410"/>
      <c r="WTP49" s="410"/>
      <c r="WTQ49" s="410"/>
      <c r="WTR49" s="410"/>
      <c r="WTS49" s="410"/>
      <c r="WTT49" s="410"/>
      <c r="WTU49" s="410"/>
      <c r="WTV49" s="410"/>
      <c r="WTW49" s="410"/>
      <c r="WTX49" s="410"/>
      <c r="WTY49" s="410"/>
      <c r="WTZ49" s="410"/>
      <c r="WUA49" s="410"/>
      <c r="WUB49" s="410"/>
      <c r="WUC49" s="410"/>
      <c r="WUD49" s="410"/>
      <c r="WUE49" s="410"/>
      <c r="WUF49" s="410"/>
      <c r="WUG49" s="410"/>
      <c r="WUH49" s="410"/>
      <c r="WUI49" s="410"/>
      <c r="WUJ49" s="410"/>
      <c r="WUK49" s="410"/>
      <c r="WUL49" s="410"/>
      <c r="WUM49" s="410"/>
      <c r="WUN49" s="410"/>
      <c r="WUO49" s="410"/>
      <c r="WUP49" s="410"/>
      <c r="WUQ49" s="410"/>
      <c r="WUR49" s="410"/>
      <c r="WUS49" s="410"/>
      <c r="WUT49" s="410"/>
      <c r="WUU49" s="410"/>
      <c r="WUV49" s="410"/>
      <c r="WUW49" s="410"/>
      <c r="WUX49" s="410"/>
      <c r="WUY49" s="410"/>
      <c r="WUZ49" s="410"/>
      <c r="WVA49" s="410"/>
      <c r="WVB49" s="410"/>
      <c r="WVC49" s="410"/>
      <c r="WVD49" s="410"/>
      <c r="WVE49" s="410"/>
      <c r="WVF49" s="410"/>
      <c r="WVG49" s="410"/>
      <c r="WVH49" s="410"/>
      <c r="WVI49" s="410"/>
      <c r="WVJ49" s="410"/>
      <c r="WVK49" s="410"/>
      <c r="WVL49" s="410"/>
      <c r="WVM49" s="410"/>
      <c r="WVN49" s="410"/>
      <c r="WVO49" s="410"/>
      <c r="WVP49" s="410"/>
      <c r="WVQ49" s="410"/>
      <c r="WVR49" s="410"/>
      <c r="WVS49" s="410"/>
      <c r="WVT49" s="410"/>
      <c r="WVU49" s="410"/>
      <c r="WVV49" s="410"/>
      <c r="WVW49" s="410"/>
      <c r="WVX49" s="410"/>
      <c r="WVY49" s="410"/>
      <c r="WVZ49" s="410"/>
      <c r="WWA49" s="410"/>
      <c r="WWB49" s="410"/>
      <c r="WWC49" s="410"/>
      <c r="WWD49" s="410"/>
      <c r="WWE49" s="410"/>
      <c r="WWF49" s="410"/>
      <c r="WWG49" s="410"/>
      <c r="WWH49" s="410"/>
      <c r="WWI49" s="410"/>
      <c r="WWJ49" s="410"/>
      <c r="WWK49" s="410"/>
      <c r="WWL49" s="410"/>
      <c r="WWM49" s="410"/>
      <c r="WWN49" s="410"/>
      <c r="WWO49" s="410"/>
      <c r="WWP49" s="410"/>
      <c r="WWQ49" s="410"/>
      <c r="WWR49" s="410"/>
      <c r="WWS49" s="410"/>
      <c r="WWT49" s="410"/>
      <c r="WWU49" s="410"/>
      <c r="WWV49" s="410"/>
      <c r="WWW49" s="410"/>
      <c r="WWX49" s="410"/>
      <c r="WWY49" s="410"/>
      <c r="WWZ49" s="410"/>
      <c r="WXA49" s="410"/>
      <c r="WXB49" s="410"/>
      <c r="WXC49" s="410"/>
      <c r="WXD49" s="410"/>
      <c r="WXE49" s="410"/>
      <c r="WXF49" s="410"/>
      <c r="WXG49" s="410"/>
      <c r="WXH49" s="410"/>
      <c r="WXI49" s="410"/>
      <c r="WXJ49" s="410"/>
      <c r="WXK49" s="410"/>
      <c r="WXL49" s="410"/>
      <c r="WXM49" s="410"/>
      <c r="WXN49" s="410"/>
      <c r="WXO49" s="410"/>
      <c r="WXP49" s="410"/>
      <c r="WXQ49" s="410"/>
      <c r="WXR49" s="410"/>
      <c r="WXS49" s="410"/>
      <c r="WXT49" s="410"/>
      <c r="WXU49" s="410"/>
      <c r="WXV49" s="410"/>
      <c r="WXW49" s="410"/>
      <c r="WXX49" s="410"/>
      <c r="WXY49" s="410"/>
      <c r="WXZ49" s="410"/>
      <c r="WYA49" s="410"/>
      <c r="WYB49" s="410"/>
      <c r="WYC49" s="410"/>
      <c r="WYD49" s="410"/>
      <c r="WYE49" s="410"/>
      <c r="WYF49" s="410"/>
      <c r="WYG49" s="410"/>
      <c r="WYH49" s="410"/>
      <c r="WYI49" s="410"/>
      <c r="WYJ49" s="410"/>
      <c r="WYK49" s="410"/>
      <c r="WYL49" s="410"/>
      <c r="WYM49" s="410"/>
      <c r="WYN49" s="410"/>
      <c r="WYO49" s="410"/>
      <c r="WYP49" s="410"/>
      <c r="WYQ49" s="410"/>
      <c r="WYR49" s="410"/>
      <c r="WYS49" s="410"/>
      <c r="WYT49" s="410"/>
      <c r="WYU49" s="410"/>
      <c r="WYV49" s="410"/>
      <c r="WYW49" s="410"/>
      <c r="WYX49" s="410"/>
      <c r="WYY49" s="410"/>
      <c r="WYZ49" s="410"/>
      <c r="WZA49" s="410"/>
      <c r="WZB49" s="410"/>
      <c r="WZC49" s="410"/>
      <c r="WZD49" s="410"/>
      <c r="WZE49" s="410"/>
      <c r="WZF49" s="410"/>
      <c r="WZG49" s="410"/>
      <c r="WZH49" s="410"/>
      <c r="WZI49" s="410"/>
      <c r="WZJ49" s="410"/>
      <c r="WZK49" s="410"/>
      <c r="WZL49" s="410"/>
      <c r="WZM49" s="410"/>
      <c r="WZN49" s="410"/>
      <c r="WZO49" s="410"/>
      <c r="WZP49" s="410"/>
      <c r="WZQ49" s="410"/>
      <c r="WZR49" s="410"/>
      <c r="WZS49" s="410"/>
      <c r="WZT49" s="410"/>
      <c r="WZU49" s="410"/>
      <c r="WZV49" s="410"/>
      <c r="WZW49" s="410"/>
      <c r="WZX49" s="410"/>
      <c r="WZY49" s="410"/>
      <c r="WZZ49" s="410"/>
      <c r="XAA49" s="410"/>
      <c r="XAB49" s="410"/>
      <c r="XAC49" s="410"/>
      <c r="XAD49" s="410"/>
      <c r="XAE49" s="410"/>
      <c r="XAF49" s="410"/>
      <c r="XAG49" s="410"/>
      <c r="XAH49" s="410"/>
      <c r="XAI49" s="410"/>
      <c r="XAJ49" s="410"/>
      <c r="XAK49" s="410"/>
      <c r="XAL49" s="410"/>
      <c r="XAM49" s="410"/>
      <c r="XAN49" s="410"/>
      <c r="XAO49" s="410"/>
      <c r="XAP49" s="410"/>
      <c r="XAQ49" s="410"/>
      <c r="XAR49" s="410"/>
      <c r="XAS49" s="410"/>
      <c r="XAT49" s="410"/>
      <c r="XAU49" s="410"/>
      <c r="XAV49" s="410"/>
      <c r="XAW49" s="410"/>
      <c r="XAX49" s="410"/>
      <c r="XAY49" s="410"/>
      <c r="XAZ49" s="410"/>
      <c r="XBA49" s="410"/>
      <c r="XBB49" s="410"/>
      <c r="XBC49" s="410"/>
      <c r="XBD49" s="410"/>
      <c r="XBE49" s="410"/>
      <c r="XBF49" s="410"/>
      <c r="XBG49" s="410"/>
      <c r="XBH49" s="410"/>
      <c r="XBI49" s="410"/>
      <c r="XBJ49" s="410"/>
      <c r="XBK49" s="410"/>
      <c r="XBL49" s="410"/>
      <c r="XBM49" s="410"/>
      <c r="XBN49" s="410"/>
      <c r="XBO49" s="410"/>
      <c r="XBP49" s="410"/>
      <c r="XBQ49" s="410"/>
      <c r="XBR49" s="410"/>
      <c r="XBS49" s="410"/>
      <c r="XBT49" s="410"/>
      <c r="XBU49" s="410"/>
      <c r="XBV49" s="410"/>
      <c r="XBW49" s="410"/>
      <c r="XBX49" s="410"/>
      <c r="XBY49" s="410"/>
      <c r="XBZ49" s="410"/>
      <c r="XCA49" s="410"/>
      <c r="XCB49" s="410"/>
      <c r="XCC49" s="410"/>
      <c r="XCD49" s="410"/>
      <c r="XCE49" s="410"/>
      <c r="XCF49" s="410"/>
      <c r="XCG49" s="410"/>
      <c r="XCH49" s="410"/>
      <c r="XCI49" s="410"/>
      <c r="XCJ49" s="410"/>
      <c r="XCK49" s="410"/>
      <c r="XCL49" s="410"/>
      <c r="XCM49" s="410"/>
      <c r="XCN49" s="410"/>
      <c r="XCO49" s="410"/>
      <c r="XCP49" s="410"/>
      <c r="XCQ49" s="410"/>
      <c r="XCR49" s="410"/>
      <c r="XCS49" s="410"/>
      <c r="XCT49" s="410"/>
      <c r="XCU49" s="410"/>
      <c r="XCV49" s="410"/>
      <c r="XCW49" s="410"/>
      <c r="XCX49" s="410"/>
      <c r="XCY49" s="410"/>
      <c r="XCZ49" s="410"/>
      <c r="XDA49" s="410"/>
      <c r="XDB49" s="410"/>
      <c r="XDC49" s="410"/>
      <c r="XDD49" s="410"/>
      <c r="XDE49" s="410"/>
      <c r="XDF49" s="410"/>
      <c r="XDG49" s="410"/>
      <c r="XDH49" s="410"/>
      <c r="XDI49" s="410"/>
      <c r="XDJ49" s="410"/>
      <c r="XDK49" s="410"/>
      <c r="XDL49" s="410"/>
      <c r="XDM49" s="410"/>
      <c r="XDN49" s="410"/>
      <c r="XDO49" s="410"/>
      <c r="XDP49" s="410"/>
      <c r="XDQ49" s="410"/>
      <c r="XDR49" s="410"/>
      <c r="XDS49" s="410"/>
      <c r="XDT49" s="410"/>
      <c r="XDU49" s="410"/>
      <c r="XDV49" s="410"/>
      <c r="XDW49" s="410"/>
      <c r="XDX49" s="410"/>
      <c r="XDY49" s="410"/>
      <c r="XDZ49" s="410"/>
      <c r="XEA49" s="410"/>
      <c r="XEB49" s="410"/>
      <c r="XEC49" s="410"/>
      <c r="XED49" s="410"/>
      <c r="XEE49" s="410"/>
      <c r="XEF49" s="410"/>
      <c r="XEG49" s="410"/>
    </row>
    <row r="50" spans="1:16361" ht="18" customHeight="1">
      <c r="A50" s="886"/>
      <c r="B50" s="920"/>
      <c r="C50" s="894" t="s">
        <v>1408</v>
      </c>
      <c r="D50" s="894"/>
      <c r="E50" s="894"/>
      <c r="F50" s="905" t="s">
        <v>1376</v>
      </c>
      <c r="G50" s="908">
        <v>1</v>
      </c>
      <c r="H50" s="911">
        <f>I49*0.1</f>
        <v>9495.61</v>
      </c>
      <c r="I50" s="914">
        <f>H50*G50</f>
        <v>9495.61</v>
      </c>
      <c r="J50" s="928"/>
    </row>
    <row r="51" spans="1:16361" ht="18" customHeight="1">
      <c r="A51" s="886"/>
      <c r="B51" s="920"/>
      <c r="C51" s="894" t="s">
        <v>1409</v>
      </c>
      <c r="D51" s="894"/>
      <c r="E51" s="894"/>
      <c r="F51" s="906"/>
      <c r="G51" s="909"/>
      <c r="H51" s="912"/>
      <c r="I51" s="915"/>
      <c r="J51" s="928"/>
    </row>
    <row r="52" spans="1:16361" ht="18" customHeight="1">
      <c r="A52" s="886"/>
      <c r="B52" s="920"/>
      <c r="C52" s="894" t="s">
        <v>1410</v>
      </c>
      <c r="D52" s="894"/>
      <c r="E52" s="894"/>
      <c r="F52" s="907"/>
      <c r="G52" s="910"/>
      <c r="H52" s="913"/>
      <c r="I52" s="916"/>
      <c r="J52" s="928"/>
    </row>
    <row r="53" spans="1:16361" ht="18" customHeight="1">
      <c r="A53" s="886"/>
      <c r="B53" s="920"/>
      <c r="C53" s="888" t="s">
        <v>1427</v>
      </c>
      <c r="D53" s="888"/>
      <c r="E53" s="888"/>
      <c r="F53" s="436"/>
      <c r="G53" s="409"/>
      <c r="H53" s="409"/>
      <c r="I53" s="439">
        <f>SUM(I50:I52)</f>
        <v>9495.61</v>
      </c>
      <c r="J53" s="928"/>
    </row>
    <row r="54" spans="1:16361" ht="18" customHeight="1">
      <c r="A54" s="411"/>
      <c r="B54" s="422"/>
      <c r="C54" s="888" t="s">
        <v>1428</v>
      </c>
      <c r="D54" s="888"/>
      <c r="E54" s="888"/>
      <c r="F54" s="436"/>
      <c r="G54" s="409"/>
      <c r="H54" s="409"/>
      <c r="I54" s="439">
        <f>I49+I53</f>
        <v>104451.71</v>
      </c>
      <c r="J54" s="928"/>
    </row>
    <row r="55" spans="1:16361" ht="18" customHeight="1">
      <c r="A55" s="886">
        <v>5</v>
      </c>
      <c r="B55" s="886" t="s">
        <v>1571</v>
      </c>
      <c r="C55" s="886" t="s">
        <v>1430</v>
      </c>
      <c r="D55" s="886" t="s">
        <v>1572</v>
      </c>
      <c r="E55" s="886"/>
      <c r="F55" s="436" t="s">
        <v>1372</v>
      </c>
      <c r="G55" s="413">
        <v>276</v>
      </c>
      <c r="H55" s="413">
        <v>200</v>
      </c>
      <c r="I55" s="441">
        <f t="shared" ref="I55:I58" si="3">G55*H55</f>
        <v>55200</v>
      </c>
      <c r="J55" s="887">
        <f>ROUND(I65*0.8,0)</f>
        <v>312760</v>
      </c>
    </row>
    <row r="56" spans="1:16361" ht="18" customHeight="1">
      <c r="A56" s="886"/>
      <c r="B56" s="886"/>
      <c r="C56" s="886"/>
      <c r="D56" s="886" t="s">
        <v>1573</v>
      </c>
      <c r="E56" s="886"/>
      <c r="F56" s="436" t="s">
        <v>1372</v>
      </c>
      <c r="G56" s="412">
        <v>678</v>
      </c>
      <c r="H56" s="412">
        <v>200</v>
      </c>
      <c r="I56" s="441">
        <f t="shared" si="3"/>
        <v>135600</v>
      </c>
      <c r="J56" s="928"/>
    </row>
    <row r="57" spans="1:16361" ht="18" customHeight="1">
      <c r="A57" s="886"/>
      <c r="B57" s="886"/>
      <c r="C57" s="886"/>
      <c r="D57" s="886" t="s">
        <v>1574</v>
      </c>
      <c r="E57" s="886"/>
      <c r="F57" s="436" t="s">
        <v>1372</v>
      </c>
      <c r="G57" s="413">
        <v>857.5</v>
      </c>
      <c r="H57" s="413">
        <v>160</v>
      </c>
      <c r="I57" s="437">
        <f t="shared" si="3"/>
        <v>137200</v>
      </c>
      <c r="J57" s="928"/>
    </row>
    <row r="58" spans="1:16361" ht="18" customHeight="1">
      <c r="A58" s="886"/>
      <c r="B58" s="886"/>
      <c r="C58" s="886"/>
      <c r="D58" s="886" t="s">
        <v>1575</v>
      </c>
      <c r="E58" s="886"/>
      <c r="F58" s="436" t="s">
        <v>1372</v>
      </c>
      <c r="G58" s="413">
        <v>500</v>
      </c>
      <c r="H58" s="413">
        <v>45</v>
      </c>
      <c r="I58" s="441">
        <f t="shared" si="3"/>
        <v>22500</v>
      </c>
      <c r="J58" s="928"/>
    </row>
    <row r="59" spans="1:16361" s="416" customFormat="1" ht="18" customHeight="1">
      <c r="A59" s="888"/>
      <c r="B59" s="888"/>
      <c r="C59" s="888" t="s">
        <v>1424</v>
      </c>
      <c r="D59" s="888"/>
      <c r="E59" s="888"/>
      <c r="F59" s="438"/>
      <c r="G59" s="409"/>
      <c r="H59" s="409"/>
      <c r="I59" s="439">
        <f>SUM(I55:I58)</f>
        <v>350500</v>
      </c>
      <c r="J59" s="928"/>
      <c r="K59" s="410"/>
      <c r="L59" s="410"/>
      <c r="M59" s="410"/>
      <c r="N59" s="410"/>
      <c r="O59" s="410"/>
      <c r="P59" s="410"/>
      <c r="Q59" s="410"/>
      <c r="R59" s="410"/>
      <c r="S59" s="410"/>
      <c r="T59" s="410"/>
      <c r="U59" s="410"/>
      <c r="V59" s="410"/>
      <c r="W59" s="410"/>
      <c r="X59" s="410"/>
      <c r="Y59" s="410"/>
      <c r="Z59" s="410"/>
      <c r="AA59" s="410"/>
      <c r="AB59" s="410"/>
      <c r="AC59" s="410"/>
      <c r="AD59" s="410"/>
      <c r="AE59" s="410"/>
      <c r="AF59" s="410"/>
      <c r="AG59" s="410"/>
      <c r="AH59" s="410"/>
      <c r="AI59" s="410"/>
      <c r="AJ59" s="410"/>
      <c r="AK59" s="410"/>
      <c r="AL59" s="410"/>
      <c r="AM59" s="410"/>
      <c r="AN59" s="410"/>
      <c r="AO59" s="410"/>
      <c r="AP59" s="410"/>
      <c r="AQ59" s="410"/>
      <c r="AR59" s="410"/>
      <c r="AS59" s="410"/>
      <c r="AT59" s="410"/>
      <c r="AU59" s="410"/>
      <c r="AV59" s="410"/>
      <c r="AW59" s="410"/>
      <c r="AX59" s="410"/>
      <c r="AY59" s="410"/>
      <c r="AZ59" s="410"/>
      <c r="BA59" s="410"/>
      <c r="BB59" s="410"/>
      <c r="BC59" s="410"/>
      <c r="BD59" s="410"/>
      <c r="BE59" s="410"/>
      <c r="BF59" s="410"/>
      <c r="BG59" s="410"/>
      <c r="BH59" s="410"/>
      <c r="BI59" s="410"/>
      <c r="BJ59" s="410"/>
      <c r="BK59" s="410"/>
      <c r="BL59" s="410"/>
      <c r="BM59" s="410"/>
      <c r="BN59" s="410"/>
      <c r="BO59" s="410"/>
      <c r="BP59" s="410"/>
      <c r="BQ59" s="410"/>
      <c r="BR59" s="410"/>
      <c r="BS59" s="410"/>
      <c r="BT59" s="410"/>
      <c r="BU59" s="410"/>
      <c r="BV59" s="410"/>
      <c r="BW59" s="410"/>
      <c r="BX59" s="410"/>
      <c r="BY59" s="410"/>
      <c r="BZ59" s="410"/>
      <c r="CA59" s="410"/>
      <c r="CB59" s="410"/>
      <c r="CC59" s="410"/>
      <c r="CD59" s="410"/>
      <c r="CE59" s="410"/>
      <c r="CF59" s="410"/>
      <c r="CG59" s="410"/>
      <c r="CH59" s="410"/>
      <c r="CI59" s="410"/>
      <c r="CJ59" s="410"/>
      <c r="CK59" s="410"/>
      <c r="CL59" s="410"/>
      <c r="CM59" s="410"/>
      <c r="CN59" s="410"/>
      <c r="CO59" s="410"/>
      <c r="CP59" s="410"/>
      <c r="CQ59" s="410"/>
      <c r="CR59" s="410"/>
      <c r="CS59" s="410"/>
      <c r="CT59" s="410"/>
      <c r="CU59" s="410"/>
      <c r="CV59" s="410"/>
      <c r="CW59" s="410"/>
      <c r="CX59" s="410"/>
      <c r="CY59" s="410"/>
      <c r="CZ59" s="410"/>
      <c r="DA59" s="410"/>
      <c r="DB59" s="410"/>
      <c r="DC59" s="410"/>
      <c r="DD59" s="410"/>
      <c r="DE59" s="410"/>
      <c r="DF59" s="410"/>
      <c r="DG59" s="410"/>
      <c r="DH59" s="410"/>
      <c r="DI59" s="410"/>
      <c r="DJ59" s="410"/>
      <c r="DK59" s="410"/>
      <c r="DL59" s="410"/>
      <c r="DM59" s="410"/>
      <c r="DN59" s="410"/>
      <c r="DO59" s="410"/>
      <c r="DP59" s="410"/>
      <c r="DQ59" s="410"/>
      <c r="DR59" s="410"/>
      <c r="DS59" s="410"/>
      <c r="DT59" s="410"/>
      <c r="DU59" s="410"/>
      <c r="DV59" s="410"/>
      <c r="DW59" s="410"/>
      <c r="DX59" s="410"/>
      <c r="DY59" s="410"/>
      <c r="DZ59" s="410"/>
      <c r="EA59" s="410"/>
      <c r="EB59" s="410"/>
      <c r="EC59" s="410"/>
      <c r="ED59" s="410"/>
      <c r="EE59" s="410"/>
      <c r="EF59" s="410"/>
      <c r="EG59" s="410"/>
      <c r="EH59" s="410"/>
      <c r="EI59" s="410"/>
      <c r="EJ59" s="410"/>
      <c r="EK59" s="410"/>
      <c r="EL59" s="410"/>
      <c r="EM59" s="410"/>
      <c r="EN59" s="410"/>
      <c r="EO59" s="410"/>
      <c r="EP59" s="410"/>
      <c r="EQ59" s="410"/>
      <c r="ER59" s="410"/>
      <c r="ES59" s="410"/>
      <c r="ET59" s="410"/>
      <c r="EU59" s="410"/>
      <c r="EV59" s="410"/>
      <c r="EW59" s="410"/>
      <c r="EX59" s="410"/>
      <c r="EY59" s="410"/>
      <c r="EZ59" s="410"/>
      <c r="FA59" s="410"/>
      <c r="FB59" s="410"/>
      <c r="FC59" s="410"/>
      <c r="FD59" s="410"/>
      <c r="FE59" s="410"/>
      <c r="FF59" s="410"/>
      <c r="FG59" s="410"/>
      <c r="FH59" s="410"/>
      <c r="FI59" s="410"/>
      <c r="FJ59" s="410"/>
      <c r="FK59" s="410"/>
      <c r="FL59" s="410"/>
      <c r="FM59" s="410"/>
      <c r="FN59" s="410"/>
      <c r="FO59" s="410"/>
      <c r="FP59" s="410"/>
      <c r="FQ59" s="410"/>
      <c r="FR59" s="410"/>
      <c r="FS59" s="410"/>
      <c r="FT59" s="410"/>
      <c r="FU59" s="410"/>
      <c r="FV59" s="410"/>
      <c r="FW59" s="410"/>
      <c r="FX59" s="410"/>
      <c r="FY59" s="410"/>
      <c r="FZ59" s="410"/>
      <c r="GA59" s="410"/>
      <c r="GB59" s="410"/>
      <c r="GC59" s="410"/>
      <c r="GD59" s="410"/>
      <c r="GE59" s="410"/>
      <c r="GF59" s="410"/>
      <c r="GG59" s="410"/>
      <c r="GH59" s="410"/>
      <c r="GI59" s="410"/>
      <c r="GJ59" s="410"/>
      <c r="GK59" s="410"/>
      <c r="GL59" s="410"/>
      <c r="GM59" s="410"/>
      <c r="GN59" s="410"/>
      <c r="GO59" s="410"/>
      <c r="GP59" s="410"/>
      <c r="GQ59" s="410"/>
      <c r="GR59" s="410"/>
      <c r="GS59" s="410"/>
      <c r="GT59" s="410"/>
      <c r="GU59" s="410"/>
      <c r="GV59" s="410"/>
      <c r="GW59" s="410"/>
      <c r="GX59" s="410"/>
      <c r="GY59" s="410"/>
      <c r="GZ59" s="410"/>
      <c r="HA59" s="410"/>
      <c r="HB59" s="410"/>
      <c r="HC59" s="410"/>
      <c r="HD59" s="410"/>
      <c r="HE59" s="410"/>
      <c r="HF59" s="410"/>
      <c r="HG59" s="410"/>
      <c r="HH59" s="410"/>
      <c r="HI59" s="410"/>
      <c r="HJ59" s="410"/>
      <c r="HK59" s="410"/>
      <c r="HL59" s="410"/>
      <c r="HM59" s="410"/>
      <c r="HN59" s="410"/>
      <c r="HO59" s="410"/>
      <c r="HP59" s="410"/>
      <c r="HQ59" s="410"/>
      <c r="HR59" s="410"/>
      <c r="HS59" s="410"/>
      <c r="HT59" s="410"/>
      <c r="HU59" s="410"/>
      <c r="HV59" s="410"/>
      <c r="HW59" s="410"/>
      <c r="HX59" s="410"/>
      <c r="HY59" s="410"/>
      <c r="HZ59" s="410"/>
      <c r="IA59" s="410"/>
      <c r="IB59" s="410"/>
      <c r="IC59" s="410"/>
      <c r="ID59" s="410"/>
      <c r="IE59" s="410"/>
      <c r="IF59" s="410"/>
      <c r="IG59" s="410"/>
      <c r="IH59" s="410"/>
      <c r="II59" s="410"/>
      <c r="IJ59" s="410"/>
      <c r="IK59" s="410"/>
      <c r="IL59" s="410"/>
      <c r="IM59" s="410"/>
      <c r="IN59" s="410"/>
      <c r="IO59" s="410"/>
      <c r="IP59" s="410"/>
      <c r="IQ59" s="410"/>
      <c r="IR59" s="410"/>
      <c r="IS59" s="410"/>
      <c r="IT59" s="410"/>
      <c r="IU59" s="410"/>
      <c r="IV59" s="410"/>
      <c r="IW59" s="410"/>
      <c r="IX59" s="410"/>
      <c r="IY59" s="410"/>
      <c r="IZ59" s="410"/>
      <c r="JA59" s="410"/>
      <c r="JB59" s="410"/>
      <c r="JC59" s="410"/>
      <c r="JD59" s="410"/>
      <c r="JE59" s="410"/>
      <c r="JF59" s="410"/>
      <c r="JG59" s="410"/>
      <c r="JH59" s="410"/>
      <c r="JI59" s="410"/>
      <c r="JJ59" s="410"/>
      <c r="JK59" s="410"/>
      <c r="JL59" s="410"/>
      <c r="JM59" s="410"/>
      <c r="JN59" s="410"/>
      <c r="JO59" s="410"/>
      <c r="JP59" s="410"/>
      <c r="JQ59" s="410"/>
      <c r="JR59" s="410"/>
      <c r="JS59" s="410"/>
      <c r="JT59" s="410"/>
      <c r="JU59" s="410"/>
      <c r="JV59" s="410"/>
      <c r="JW59" s="410"/>
      <c r="JX59" s="410"/>
      <c r="JY59" s="410"/>
      <c r="JZ59" s="410"/>
      <c r="KA59" s="410"/>
      <c r="KB59" s="410"/>
      <c r="KC59" s="410"/>
      <c r="KD59" s="410"/>
      <c r="KE59" s="410"/>
      <c r="KF59" s="410"/>
      <c r="KG59" s="410"/>
      <c r="KH59" s="410"/>
      <c r="KI59" s="410"/>
      <c r="KJ59" s="410"/>
      <c r="KK59" s="410"/>
      <c r="KL59" s="410"/>
      <c r="KM59" s="410"/>
      <c r="KN59" s="410"/>
      <c r="KO59" s="410"/>
      <c r="KP59" s="410"/>
      <c r="KQ59" s="410"/>
      <c r="KR59" s="410"/>
      <c r="KS59" s="410"/>
      <c r="KT59" s="410"/>
      <c r="KU59" s="410"/>
      <c r="KV59" s="410"/>
      <c r="KW59" s="410"/>
      <c r="KX59" s="410"/>
      <c r="KY59" s="410"/>
      <c r="KZ59" s="410"/>
      <c r="LA59" s="410"/>
      <c r="LB59" s="410"/>
      <c r="LC59" s="410"/>
      <c r="LD59" s="410"/>
      <c r="LE59" s="410"/>
      <c r="LF59" s="410"/>
      <c r="LG59" s="410"/>
      <c r="LH59" s="410"/>
      <c r="LI59" s="410"/>
      <c r="LJ59" s="410"/>
      <c r="LK59" s="410"/>
      <c r="LL59" s="410"/>
      <c r="LM59" s="410"/>
      <c r="LN59" s="410"/>
      <c r="LO59" s="410"/>
      <c r="LP59" s="410"/>
      <c r="LQ59" s="410"/>
      <c r="LR59" s="410"/>
      <c r="LS59" s="410"/>
      <c r="LT59" s="410"/>
      <c r="LU59" s="410"/>
      <c r="LV59" s="410"/>
      <c r="LW59" s="410"/>
      <c r="LX59" s="410"/>
      <c r="LY59" s="410"/>
      <c r="LZ59" s="410"/>
      <c r="MA59" s="410"/>
      <c r="MB59" s="410"/>
      <c r="MC59" s="410"/>
      <c r="MD59" s="410"/>
      <c r="ME59" s="410"/>
      <c r="MF59" s="410"/>
      <c r="MG59" s="410"/>
      <c r="MH59" s="410"/>
      <c r="MI59" s="410"/>
      <c r="MJ59" s="410"/>
      <c r="MK59" s="410"/>
      <c r="ML59" s="410"/>
      <c r="MM59" s="410"/>
      <c r="MN59" s="410"/>
      <c r="MO59" s="410"/>
      <c r="MP59" s="410"/>
      <c r="MQ59" s="410"/>
      <c r="MR59" s="410"/>
      <c r="MS59" s="410"/>
      <c r="MT59" s="410"/>
      <c r="MU59" s="410"/>
      <c r="MV59" s="410"/>
      <c r="MW59" s="410"/>
      <c r="MX59" s="410"/>
      <c r="MY59" s="410"/>
      <c r="MZ59" s="410"/>
      <c r="NA59" s="410"/>
      <c r="NB59" s="410"/>
      <c r="NC59" s="410"/>
      <c r="ND59" s="410"/>
      <c r="NE59" s="410"/>
      <c r="NF59" s="410"/>
      <c r="NG59" s="410"/>
      <c r="NH59" s="410"/>
      <c r="NI59" s="410"/>
      <c r="NJ59" s="410"/>
      <c r="NK59" s="410"/>
      <c r="NL59" s="410"/>
      <c r="NM59" s="410"/>
      <c r="NN59" s="410"/>
      <c r="NO59" s="410"/>
      <c r="NP59" s="410"/>
      <c r="NQ59" s="410"/>
      <c r="NR59" s="410"/>
      <c r="NS59" s="410"/>
      <c r="NT59" s="410"/>
      <c r="NU59" s="410"/>
      <c r="NV59" s="410"/>
      <c r="NW59" s="410"/>
      <c r="NX59" s="410"/>
      <c r="NY59" s="410"/>
      <c r="NZ59" s="410"/>
      <c r="OA59" s="410"/>
      <c r="OB59" s="410"/>
      <c r="OC59" s="410"/>
      <c r="OD59" s="410"/>
      <c r="OE59" s="410"/>
      <c r="OF59" s="410"/>
      <c r="OG59" s="410"/>
      <c r="OH59" s="410"/>
      <c r="OI59" s="410"/>
      <c r="OJ59" s="410"/>
      <c r="OK59" s="410"/>
      <c r="OL59" s="410"/>
      <c r="OM59" s="410"/>
      <c r="ON59" s="410"/>
      <c r="OO59" s="410"/>
      <c r="OP59" s="410"/>
      <c r="OQ59" s="410"/>
      <c r="OR59" s="410"/>
      <c r="OS59" s="410"/>
      <c r="OT59" s="410"/>
      <c r="OU59" s="410"/>
      <c r="OV59" s="410"/>
      <c r="OW59" s="410"/>
      <c r="OX59" s="410"/>
      <c r="OY59" s="410"/>
      <c r="OZ59" s="410"/>
      <c r="PA59" s="410"/>
      <c r="PB59" s="410"/>
      <c r="PC59" s="410"/>
      <c r="PD59" s="410"/>
      <c r="PE59" s="410"/>
      <c r="PF59" s="410"/>
      <c r="PG59" s="410"/>
      <c r="PH59" s="410"/>
      <c r="PI59" s="410"/>
      <c r="PJ59" s="410"/>
      <c r="PK59" s="410"/>
      <c r="PL59" s="410"/>
      <c r="PM59" s="410"/>
      <c r="PN59" s="410"/>
      <c r="PO59" s="410"/>
      <c r="PP59" s="410"/>
      <c r="PQ59" s="410"/>
      <c r="PR59" s="410"/>
      <c r="PS59" s="410"/>
      <c r="PT59" s="410"/>
      <c r="PU59" s="410"/>
      <c r="PV59" s="410"/>
      <c r="PW59" s="410"/>
      <c r="PX59" s="410"/>
      <c r="PY59" s="410"/>
      <c r="PZ59" s="410"/>
      <c r="QA59" s="410"/>
      <c r="QB59" s="410"/>
      <c r="QC59" s="410"/>
      <c r="QD59" s="410"/>
      <c r="QE59" s="410"/>
      <c r="QF59" s="410"/>
      <c r="QG59" s="410"/>
      <c r="QH59" s="410"/>
      <c r="QI59" s="410"/>
      <c r="QJ59" s="410"/>
      <c r="QK59" s="410"/>
      <c r="QL59" s="410"/>
      <c r="QM59" s="410"/>
      <c r="QN59" s="410"/>
      <c r="QO59" s="410"/>
      <c r="QP59" s="410"/>
      <c r="QQ59" s="410"/>
      <c r="QR59" s="410"/>
      <c r="QS59" s="410"/>
      <c r="QT59" s="410"/>
      <c r="QU59" s="410"/>
      <c r="QV59" s="410"/>
      <c r="QW59" s="410"/>
      <c r="QX59" s="410"/>
      <c r="QY59" s="410"/>
      <c r="QZ59" s="410"/>
      <c r="RA59" s="410"/>
      <c r="RB59" s="410"/>
      <c r="RC59" s="410"/>
      <c r="RD59" s="410"/>
      <c r="RE59" s="410"/>
      <c r="RF59" s="410"/>
      <c r="RG59" s="410"/>
      <c r="RH59" s="410"/>
      <c r="RI59" s="410"/>
      <c r="RJ59" s="410"/>
      <c r="RK59" s="410"/>
      <c r="RL59" s="410"/>
      <c r="RM59" s="410"/>
      <c r="RN59" s="410"/>
      <c r="RO59" s="410"/>
      <c r="RP59" s="410"/>
      <c r="RQ59" s="410"/>
      <c r="RR59" s="410"/>
      <c r="RS59" s="410"/>
      <c r="RT59" s="410"/>
      <c r="RU59" s="410"/>
      <c r="RV59" s="410"/>
      <c r="RW59" s="410"/>
      <c r="RX59" s="410"/>
      <c r="RY59" s="410"/>
      <c r="RZ59" s="410"/>
      <c r="SA59" s="410"/>
      <c r="SB59" s="410"/>
      <c r="SC59" s="410"/>
      <c r="SD59" s="410"/>
      <c r="SE59" s="410"/>
      <c r="SF59" s="410"/>
      <c r="SG59" s="410"/>
      <c r="SH59" s="410"/>
      <c r="SI59" s="410"/>
      <c r="SJ59" s="410"/>
      <c r="SK59" s="410"/>
      <c r="SL59" s="410"/>
      <c r="SM59" s="410"/>
      <c r="SN59" s="410"/>
      <c r="SO59" s="410"/>
      <c r="SP59" s="410"/>
      <c r="SQ59" s="410"/>
      <c r="SR59" s="410"/>
      <c r="SS59" s="410"/>
      <c r="ST59" s="410"/>
      <c r="SU59" s="410"/>
      <c r="SV59" s="410"/>
      <c r="SW59" s="410"/>
      <c r="SX59" s="410"/>
      <c r="SY59" s="410"/>
      <c r="SZ59" s="410"/>
      <c r="TA59" s="410"/>
      <c r="TB59" s="410"/>
      <c r="TC59" s="410"/>
      <c r="TD59" s="410"/>
      <c r="TE59" s="410"/>
      <c r="TF59" s="410"/>
      <c r="TG59" s="410"/>
      <c r="TH59" s="410"/>
      <c r="TI59" s="410"/>
      <c r="TJ59" s="410"/>
      <c r="TK59" s="410"/>
      <c r="TL59" s="410"/>
      <c r="TM59" s="410"/>
      <c r="TN59" s="410"/>
      <c r="TO59" s="410"/>
      <c r="TP59" s="410"/>
      <c r="TQ59" s="410"/>
      <c r="TR59" s="410"/>
      <c r="TS59" s="410"/>
      <c r="TT59" s="410"/>
      <c r="TU59" s="410"/>
      <c r="TV59" s="410"/>
      <c r="TW59" s="410"/>
      <c r="TX59" s="410"/>
      <c r="TY59" s="410"/>
      <c r="TZ59" s="410"/>
      <c r="UA59" s="410"/>
      <c r="UB59" s="410"/>
      <c r="UC59" s="410"/>
      <c r="UD59" s="410"/>
      <c r="UE59" s="410"/>
      <c r="UF59" s="410"/>
      <c r="UG59" s="410"/>
      <c r="UH59" s="410"/>
      <c r="UI59" s="410"/>
      <c r="UJ59" s="410"/>
      <c r="UK59" s="410"/>
      <c r="UL59" s="410"/>
      <c r="UM59" s="410"/>
      <c r="UN59" s="410"/>
      <c r="UO59" s="410"/>
      <c r="UP59" s="410"/>
      <c r="UQ59" s="410"/>
      <c r="UR59" s="410"/>
      <c r="US59" s="410"/>
      <c r="UT59" s="410"/>
      <c r="UU59" s="410"/>
      <c r="UV59" s="410"/>
      <c r="UW59" s="410"/>
      <c r="UX59" s="410"/>
      <c r="UY59" s="410"/>
      <c r="UZ59" s="410"/>
      <c r="VA59" s="410"/>
      <c r="VB59" s="410"/>
      <c r="VC59" s="410"/>
      <c r="VD59" s="410"/>
      <c r="VE59" s="410"/>
      <c r="VF59" s="410"/>
      <c r="VG59" s="410"/>
      <c r="VH59" s="410"/>
      <c r="VI59" s="410"/>
      <c r="VJ59" s="410"/>
      <c r="VK59" s="410"/>
      <c r="VL59" s="410"/>
      <c r="VM59" s="410"/>
      <c r="VN59" s="410"/>
      <c r="VO59" s="410"/>
      <c r="VP59" s="410"/>
      <c r="VQ59" s="410"/>
      <c r="VR59" s="410"/>
      <c r="VS59" s="410"/>
      <c r="VT59" s="410"/>
      <c r="VU59" s="410"/>
      <c r="VV59" s="410"/>
      <c r="VW59" s="410"/>
      <c r="VX59" s="410"/>
      <c r="VY59" s="410"/>
      <c r="VZ59" s="410"/>
      <c r="WA59" s="410"/>
      <c r="WB59" s="410"/>
      <c r="WC59" s="410"/>
      <c r="WD59" s="410"/>
      <c r="WE59" s="410"/>
      <c r="WF59" s="410"/>
      <c r="WG59" s="410"/>
      <c r="WH59" s="410"/>
      <c r="WI59" s="410"/>
      <c r="WJ59" s="410"/>
      <c r="WK59" s="410"/>
      <c r="WL59" s="410"/>
      <c r="WM59" s="410"/>
      <c r="WN59" s="410"/>
      <c r="WO59" s="410"/>
      <c r="WP59" s="410"/>
      <c r="WQ59" s="410"/>
      <c r="WR59" s="410"/>
      <c r="WS59" s="410"/>
      <c r="WT59" s="410"/>
      <c r="WU59" s="410"/>
      <c r="WV59" s="410"/>
      <c r="WW59" s="410"/>
      <c r="WX59" s="410"/>
      <c r="WY59" s="410"/>
      <c r="WZ59" s="410"/>
      <c r="XA59" s="410"/>
      <c r="XB59" s="410"/>
      <c r="XC59" s="410"/>
      <c r="XD59" s="410"/>
      <c r="XE59" s="410"/>
      <c r="XF59" s="410"/>
      <c r="XG59" s="410"/>
      <c r="XH59" s="410"/>
      <c r="XI59" s="410"/>
      <c r="XJ59" s="410"/>
      <c r="XK59" s="410"/>
      <c r="XL59" s="410"/>
      <c r="XM59" s="410"/>
      <c r="XN59" s="410"/>
      <c r="XO59" s="410"/>
      <c r="XP59" s="410"/>
      <c r="XQ59" s="410"/>
      <c r="XR59" s="410"/>
      <c r="XS59" s="410"/>
      <c r="XT59" s="410"/>
      <c r="XU59" s="410"/>
      <c r="XV59" s="410"/>
      <c r="XW59" s="410"/>
      <c r="XX59" s="410"/>
      <c r="XY59" s="410"/>
      <c r="XZ59" s="410"/>
      <c r="YA59" s="410"/>
      <c r="YB59" s="410"/>
      <c r="YC59" s="410"/>
      <c r="YD59" s="410"/>
      <c r="YE59" s="410"/>
      <c r="YF59" s="410"/>
      <c r="YG59" s="410"/>
      <c r="YH59" s="410"/>
      <c r="YI59" s="410"/>
      <c r="YJ59" s="410"/>
      <c r="YK59" s="410"/>
      <c r="YL59" s="410"/>
      <c r="YM59" s="410"/>
      <c r="YN59" s="410"/>
      <c r="YO59" s="410"/>
      <c r="YP59" s="410"/>
      <c r="YQ59" s="410"/>
      <c r="YR59" s="410"/>
      <c r="YS59" s="410"/>
      <c r="YT59" s="410"/>
      <c r="YU59" s="410"/>
      <c r="YV59" s="410"/>
      <c r="YW59" s="410"/>
      <c r="YX59" s="410"/>
      <c r="YY59" s="410"/>
      <c r="YZ59" s="410"/>
      <c r="ZA59" s="410"/>
      <c r="ZB59" s="410"/>
      <c r="ZC59" s="410"/>
      <c r="ZD59" s="410"/>
      <c r="ZE59" s="410"/>
      <c r="ZF59" s="410"/>
      <c r="ZG59" s="410"/>
      <c r="ZH59" s="410"/>
      <c r="ZI59" s="410"/>
      <c r="ZJ59" s="410"/>
      <c r="ZK59" s="410"/>
      <c r="ZL59" s="410"/>
      <c r="ZM59" s="410"/>
      <c r="ZN59" s="410"/>
      <c r="ZO59" s="410"/>
      <c r="ZP59" s="410"/>
      <c r="ZQ59" s="410"/>
      <c r="ZR59" s="410"/>
      <c r="ZS59" s="410"/>
      <c r="ZT59" s="410"/>
      <c r="ZU59" s="410"/>
      <c r="ZV59" s="410"/>
      <c r="ZW59" s="410"/>
      <c r="ZX59" s="410"/>
      <c r="ZY59" s="410"/>
      <c r="ZZ59" s="410"/>
      <c r="AAA59" s="410"/>
      <c r="AAB59" s="410"/>
      <c r="AAC59" s="410"/>
      <c r="AAD59" s="410"/>
      <c r="AAE59" s="410"/>
      <c r="AAF59" s="410"/>
      <c r="AAG59" s="410"/>
      <c r="AAH59" s="410"/>
      <c r="AAI59" s="410"/>
      <c r="AAJ59" s="410"/>
      <c r="AAK59" s="410"/>
      <c r="AAL59" s="410"/>
      <c r="AAM59" s="410"/>
      <c r="AAN59" s="410"/>
      <c r="AAO59" s="410"/>
      <c r="AAP59" s="410"/>
      <c r="AAQ59" s="410"/>
      <c r="AAR59" s="410"/>
      <c r="AAS59" s="410"/>
      <c r="AAT59" s="410"/>
      <c r="AAU59" s="410"/>
      <c r="AAV59" s="410"/>
      <c r="AAW59" s="410"/>
      <c r="AAX59" s="410"/>
      <c r="AAY59" s="410"/>
      <c r="AAZ59" s="410"/>
      <c r="ABA59" s="410"/>
      <c r="ABB59" s="410"/>
      <c r="ABC59" s="410"/>
      <c r="ABD59" s="410"/>
      <c r="ABE59" s="410"/>
      <c r="ABF59" s="410"/>
      <c r="ABG59" s="410"/>
      <c r="ABH59" s="410"/>
      <c r="ABI59" s="410"/>
      <c r="ABJ59" s="410"/>
      <c r="ABK59" s="410"/>
      <c r="ABL59" s="410"/>
      <c r="ABM59" s="410"/>
      <c r="ABN59" s="410"/>
      <c r="ABO59" s="410"/>
      <c r="ABP59" s="410"/>
      <c r="ABQ59" s="410"/>
      <c r="ABR59" s="410"/>
      <c r="ABS59" s="410"/>
      <c r="ABT59" s="410"/>
      <c r="ABU59" s="410"/>
      <c r="ABV59" s="410"/>
      <c r="ABW59" s="410"/>
      <c r="ABX59" s="410"/>
      <c r="ABY59" s="410"/>
      <c r="ABZ59" s="410"/>
      <c r="ACA59" s="410"/>
      <c r="ACB59" s="410"/>
      <c r="ACC59" s="410"/>
      <c r="ACD59" s="410"/>
      <c r="ACE59" s="410"/>
      <c r="ACF59" s="410"/>
      <c r="ACG59" s="410"/>
      <c r="ACH59" s="410"/>
      <c r="ACI59" s="410"/>
      <c r="ACJ59" s="410"/>
      <c r="ACK59" s="410"/>
      <c r="ACL59" s="410"/>
      <c r="ACM59" s="410"/>
      <c r="ACN59" s="410"/>
      <c r="ACO59" s="410"/>
      <c r="ACP59" s="410"/>
      <c r="ACQ59" s="410"/>
      <c r="ACR59" s="410"/>
      <c r="ACS59" s="410"/>
      <c r="ACT59" s="410"/>
      <c r="ACU59" s="410"/>
      <c r="ACV59" s="410"/>
      <c r="ACW59" s="410"/>
      <c r="ACX59" s="410"/>
      <c r="ACY59" s="410"/>
      <c r="ACZ59" s="410"/>
      <c r="ADA59" s="410"/>
      <c r="ADB59" s="410"/>
      <c r="ADC59" s="410"/>
      <c r="ADD59" s="410"/>
      <c r="ADE59" s="410"/>
      <c r="ADF59" s="410"/>
      <c r="ADG59" s="410"/>
      <c r="ADH59" s="410"/>
      <c r="ADI59" s="410"/>
      <c r="ADJ59" s="410"/>
      <c r="ADK59" s="410"/>
      <c r="ADL59" s="410"/>
      <c r="ADM59" s="410"/>
      <c r="ADN59" s="410"/>
      <c r="ADO59" s="410"/>
      <c r="ADP59" s="410"/>
      <c r="ADQ59" s="410"/>
      <c r="ADR59" s="410"/>
      <c r="ADS59" s="410"/>
      <c r="ADT59" s="410"/>
      <c r="ADU59" s="410"/>
      <c r="ADV59" s="410"/>
      <c r="ADW59" s="410"/>
      <c r="ADX59" s="410"/>
      <c r="ADY59" s="410"/>
      <c r="ADZ59" s="410"/>
      <c r="AEA59" s="410"/>
      <c r="AEB59" s="410"/>
      <c r="AEC59" s="410"/>
      <c r="AED59" s="410"/>
      <c r="AEE59" s="410"/>
      <c r="AEF59" s="410"/>
      <c r="AEG59" s="410"/>
      <c r="AEH59" s="410"/>
      <c r="AEI59" s="410"/>
      <c r="AEJ59" s="410"/>
      <c r="AEK59" s="410"/>
      <c r="AEL59" s="410"/>
      <c r="AEM59" s="410"/>
      <c r="AEN59" s="410"/>
      <c r="AEO59" s="410"/>
      <c r="AEP59" s="410"/>
      <c r="AEQ59" s="410"/>
      <c r="AER59" s="410"/>
      <c r="AES59" s="410"/>
      <c r="AET59" s="410"/>
      <c r="AEU59" s="410"/>
      <c r="AEV59" s="410"/>
      <c r="AEW59" s="410"/>
      <c r="AEX59" s="410"/>
      <c r="AEY59" s="410"/>
      <c r="AEZ59" s="410"/>
      <c r="AFA59" s="410"/>
      <c r="AFB59" s="410"/>
      <c r="AFC59" s="410"/>
      <c r="AFD59" s="410"/>
      <c r="AFE59" s="410"/>
      <c r="AFF59" s="410"/>
      <c r="AFG59" s="410"/>
      <c r="AFH59" s="410"/>
      <c r="AFI59" s="410"/>
      <c r="AFJ59" s="410"/>
      <c r="AFK59" s="410"/>
      <c r="AFL59" s="410"/>
      <c r="AFM59" s="410"/>
      <c r="AFN59" s="410"/>
      <c r="AFO59" s="410"/>
      <c r="AFP59" s="410"/>
      <c r="AFQ59" s="410"/>
      <c r="AFR59" s="410"/>
      <c r="AFS59" s="410"/>
      <c r="AFT59" s="410"/>
      <c r="AFU59" s="410"/>
      <c r="AFV59" s="410"/>
      <c r="AFW59" s="410"/>
      <c r="AFX59" s="410"/>
      <c r="AFY59" s="410"/>
      <c r="AFZ59" s="410"/>
      <c r="AGA59" s="410"/>
      <c r="AGB59" s="410"/>
      <c r="AGC59" s="410"/>
      <c r="AGD59" s="410"/>
      <c r="AGE59" s="410"/>
      <c r="AGF59" s="410"/>
      <c r="AGG59" s="410"/>
      <c r="AGH59" s="410"/>
      <c r="AGI59" s="410"/>
      <c r="AGJ59" s="410"/>
      <c r="AGK59" s="410"/>
      <c r="AGL59" s="410"/>
      <c r="AGM59" s="410"/>
      <c r="AGN59" s="410"/>
      <c r="AGO59" s="410"/>
      <c r="AGP59" s="410"/>
      <c r="AGQ59" s="410"/>
      <c r="AGR59" s="410"/>
      <c r="AGS59" s="410"/>
      <c r="AGT59" s="410"/>
      <c r="AGU59" s="410"/>
      <c r="AGV59" s="410"/>
      <c r="AGW59" s="410"/>
      <c r="AGX59" s="410"/>
      <c r="AGY59" s="410"/>
      <c r="AGZ59" s="410"/>
      <c r="AHA59" s="410"/>
      <c r="AHB59" s="410"/>
      <c r="AHC59" s="410"/>
      <c r="AHD59" s="410"/>
      <c r="AHE59" s="410"/>
      <c r="AHF59" s="410"/>
      <c r="AHG59" s="410"/>
      <c r="AHH59" s="410"/>
      <c r="AHI59" s="410"/>
      <c r="AHJ59" s="410"/>
      <c r="AHK59" s="410"/>
      <c r="AHL59" s="410"/>
      <c r="AHM59" s="410"/>
      <c r="AHN59" s="410"/>
      <c r="AHO59" s="410"/>
      <c r="AHP59" s="410"/>
      <c r="AHQ59" s="410"/>
      <c r="AHR59" s="410"/>
      <c r="AHS59" s="410"/>
      <c r="AHT59" s="410"/>
      <c r="AHU59" s="410"/>
      <c r="AHV59" s="410"/>
      <c r="AHW59" s="410"/>
      <c r="AHX59" s="410"/>
      <c r="AHY59" s="410"/>
      <c r="AHZ59" s="410"/>
      <c r="AIA59" s="410"/>
      <c r="AIB59" s="410"/>
      <c r="AIC59" s="410"/>
      <c r="AID59" s="410"/>
      <c r="AIE59" s="410"/>
      <c r="AIF59" s="410"/>
      <c r="AIG59" s="410"/>
      <c r="AIH59" s="410"/>
      <c r="AII59" s="410"/>
      <c r="AIJ59" s="410"/>
      <c r="AIK59" s="410"/>
      <c r="AIL59" s="410"/>
      <c r="AIM59" s="410"/>
      <c r="AIN59" s="410"/>
      <c r="AIO59" s="410"/>
      <c r="AIP59" s="410"/>
      <c r="AIQ59" s="410"/>
      <c r="AIR59" s="410"/>
      <c r="AIS59" s="410"/>
      <c r="AIT59" s="410"/>
      <c r="AIU59" s="410"/>
      <c r="AIV59" s="410"/>
      <c r="AIW59" s="410"/>
      <c r="AIX59" s="410"/>
      <c r="AIY59" s="410"/>
      <c r="AIZ59" s="410"/>
      <c r="AJA59" s="410"/>
      <c r="AJB59" s="410"/>
      <c r="AJC59" s="410"/>
      <c r="AJD59" s="410"/>
      <c r="AJE59" s="410"/>
      <c r="AJF59" s="410"/>
      <c r="AJG59" s="410"/>
      <c r="AJH59" s="410"/>
      <c r="AJI59" s="410"/>
      <c r="AJJ59" s="410"/>
      <c r="AJK59" s="410"/>
      <c r="AJL59" s="410"/>
      <c r="AJM59" s="410"/>
      <c r="AJN59" s="410"/>
      <c r="AJO59" s="410"/>
      <c r="AJP59" s="410"/>
      <c r="AJQ59" s="410"/>
      <c r="AJR59" s="410"/>
      <c r="AJS59" s="410"/>
      <c r="AJT59" s="410"/>
      <c r="AJU59" s="410"/>
      <c r="AJV59" s="410"/>
      <c r="AJW59" s="410"/>
      <c r="AJX59" s="410"/>
      <c r="AJY59" s="410"/>
      <c r="AJZ59" s="410"/>
      <c r="AKA59" s="410"/>
      <c r="AKB59" s="410"/>
      <c r="AKC59" s="410"/>
      <c r="AKD59" s="410"/>
      <c r="AKE59" s="410"/>
      <c r="AKF59" s="410"/>
      <c r="AKG59" s="410"/>
      <c r="AKH59" s="410"/>
      <c r="AKI59" s="410"/>
      <c r="AKJ59" s="410"/>
      <c r="AKK59" s="410"/>
      <c r="AKL59" s="410"/>
      <c r="AKM59" s="410"/>
      <c r="AKN59" s="410"/>
      <c r="AKO59" s="410"/>
      <c r="AKP59" s="410"/>
      <c r="AKQ59" s="410"/>
      <c r="AKR59" s="410"/>
      <c r="AKS59" s="410"/>
      <c r="AKT59" s="410"/>
      <c r="AKU59" s="410"/>
      <c r="AKV59" s="410"/>
      <c r="AKW59" s="410"/>
      <c r="AKX59" s="410"/>
      <c r="AKY59" s="410"/>
      <c r="AKZ59" s="410"/>
      <c r="ALA59" s="410"/>
      <c r="ALB59" s="410"/>
      <c r="ALC59" s="410"/>
      <c r="ALD59" s="410"/>
      <c r="ALE59" s="410"/>
      <c r="ALF59" s="410"/>
      <c r="ALG59" s="410"/>
      <c r="ALH59" s="410"/>
      <c r="ALI59" s="410"/>
      <c r="ALJ59" s="410"/>
      <c r="ALK59" s="410"/>
      <c r="ALL59" s="410"/>
      <c r="ALM59" s="410"/>
      <c r="ALN59" s="410"/>
      <c r="ALO59" s="410"/>
      <c r="ALP59" s="410"/>
      <c r="ALQ59" s="410"/>
      <c r="ALR59" s="410"/>
      <c r="ALS59" s="410"/>
      <c r="ALT59" s="410"/>
      <c r="ALU59" s="410"/>
      <c r="ALV59" s="410"/>
      <c r="ALW59" s="410"/>
      <c r="ALX59" s="410"/>
      <c r="ALY59" s="410"/>
      <c r="ALZ59" s="410"/>
      <c r="AMA59" s="410"/>
      <c r="AMB59" s="410"/>
      <c r="AMC59" s="410"/>
      <c r="AMD59" s="410"/>
      <c r="AME59" s="410"/>
      <c r="AMF59" s="410"/>
      <c r="AMG59" s="410"/>
      <c r="AMH59" s="410"/>
      <c r="AMI59" s="410"/>
      <c r="AMJ59" s="410"/>
      <c r="AMK59" s="410"/>
      <c r="AML59" s="410"/>
      <c r="AMM59" s="410"/>
      <c r="AMN59" s="410"/>
      <c r="AMO59" s="410"/>
      <c r="AMP59" s="410"/>
      <c r="AMQ59" s="410"/>
      <c r="AMR59" s="410"/>
      <c r="AMS59" s="410"/>
      <c r="AMT59" s="410"/>
      <c r="AMU59" s="410"/>
      <c r="AMV59" s="410"/>
      <c r="AMW59" s="410"/>
      <c r="AMX59" s="410"/>
      <c r="AMY59" s="410"/>
      <c r="AMZ59" s="410"/>
      <c r="ANA59" s="410"/>
      <c r="ANB59" s="410"/>
      <c r="ANC59" s="410"/>
      <c r="AND59" s="410"/>
      <c r="ANE59" s="410"/>
      <c r="ANF59" s="410"/>
      <c r="ANG59" s="410"/>
      <c r="ANH59" s="410"/>
      <c r="ANI59" s="410"/>
      <c r="ANJ59" s="410"/>
      <c r="ANK59" s="410"/>
      <c r="ANL59" s="410"/>
      <c r="ANM59" s="410"/>
      <c r="ANN59" s="410"/>
      <c r="ANO59" s="410"/>
      <c r="ANP59" s="410"/>
      <c r="ANQ59" s="410"/>
      <c r="ANR59" s="410"/>
      <c r="ANS59" s="410"/>
      <c r="ANT59" s="410"/>
      <c r="ANU59" s="410"/>
      <c r="ANV59" s="410"/>
      <c r="ANW59" s="410"/>
      <c r="ANX59" s="410"/>
      <c r="ANY59" s="410"/>
      <c r="ANZ59" s="410"/>
      <c r="AOA59" s="410"/>
      <c r="AOB59" s="410"/>
      <c r="AOC59" s="410"/>
      <c r="AOD59" s="410"/>
      <c r="AOE59" s="410"/>
      <c r="AOF59" s="410"/>
      <c r="AOG59" s="410"/>
      <c r="AOH59" s="410"/>
      <c r="AOI59" s="410"/>
      <c r="AOJ59" s="410"/>
      <c r="AOK59" s="410"/>
      <c r="AOL59" s="410"/>
      <c r="AOM59" s="410"/>
      <c r="AON59" s="410"/>
      <c r="AOO59" s="410"/>
      <c r="AOP59" s="410"/>
      <c r="AOQ59" s="410"/>
      <c r="AOR59" s="410"/>
      <c r="AOS59" s="410"/>
      <c r="AOT59" s="410"/>
      <c r="AOU59" s="410"/>
      <c r="AOV59" s="410"/>
      <c r="AOW59" s="410"/>
      <c r="AOX59" s="410"/>
      <c r="AOY59" s="410"/>
      <c r="AOZ59" s="410"/>
      <c r="APA59" s="410"/>
      <c r="APB59" s="410"/>
      <c r="APC59" s="410"/>
      <c r="APD59" s="410"/>
      <c r="APE59" s="410"/>
      <c r="APF59" s="410"/>
      <c r="APG59" s="410"/>
      <c r="APH59" s="410"/>
      <c r="API59" s="410"/>
      <c r="APJ59" s="410"/>
      <c r="APK59" s="410"/>
      <c r="APL59" s="410"/>
      <c r="APM59" s="410"/>
      <c r="APN59" s="410"/>
      <c r="APO59" s="410"/>
      <c r="APP59" s="410"/>
      <c r="APQ59" s="410"/>
      <c r="APR59" s="410"/>
      <c r="APS59" s="410"/>
      <c r="APT59" s="410"/>
      <c r="APU59" s="410"/>
      <c r="APV59" s="410"/>
      <c r="APW59" s="410"/>
      <c r="APX59" s="410"/>
      <c r="APY59" s="410"/>
      <c r="APZ59" s="410"/>
      <c r="AQA59" s="410"/>
      <c r="AQB59" s="410"/>
      <c r="AQC59" s="410"/>
      <c r="AQD59" s="410"/>
      <c r="AQE59" s="410"/>
      <c r="AQF59" s="410"/>
      <c r="AQG59" s="410"/>
      <c r="AQH59" s="410"/>
      <c r="AQI59" s="410"/>
      <c r="AQJ59" s="410"/>
      <c r="AQK59" s="410"/>
      <c r="AQL59" s="410"/>
      <c r="AQM59" s="410"/>
      <c r="AQN59" s="410"/>
      <c r="AQO59" s="410"/>
      <c r="AQP59" s="410"/>
      <c r="AQQ59" s="410"/>
      <c r="AQR59" s="410"/>
      <c r="AQS59" s="410"/>
      <c r="AQT59" s="410"/>
      <c r="AQU59" s="410"/>
      <c r="AQV59" s="410"/>
      <c r="AQW59" s="410"/>
      <c r="AQX59" s="410"/>
      <c r="AQY59" s="410"/>
      <c r="AQZ59" s="410"/>
      <c r="ARA59" s="410"/>
      <c r="ARB59" s="410"/>
      <c r="ARC59" s="410"/>
      <c r="ARD59" s="410"/>
      <c r="ARE59" s="410"/>
      <c r="ARF59" s="410"/>
      <c r="ARG59" s="410"/>
      <c r="ARH59" s="410"/>
      <c r="ARI59" s="410"/>
      <c r="ARJ59" s="410"/>
      <c r="ARK59" s="410"/>
      <c r="ARL59" s="410"/>
      <c r="ARM59" s="410"/>
      <c r="ARN59" s="410"/>
      <c r="ARO59" s="410"/>
      <c r="ARP59" s="410"/>
      <c r="ARQ59" s="410"/>
      <c r="ARR59" s="410"/>
      <c r="ARS59" s="410"/>
      <c r="ART59" s="410"/>
      <c r="ARU59" s="410"/>
      <c r="ARV59" s="410"/>
      <c r="ARW59" s="410"/>
      <c r="ARX59" s="410"/>
      <c r="ARY59" s="410"/>
      <c r="ARZ59" s="410"/>
      <c r="ASA59" s="410"/>
      <c r="ASB59" s="410"/>
      <c r="ASC59" s="410"/>
      <c r="ASD59" s="410"/>
      <c r="ASE59" s="410"/>
      <c r="ASF59" s="410"/>
      <c r="ASG59" s="410"/>
      <c r="ASH59" s="410"/>
      <c r="ASI59" s="410"/>
      <c r="ASJ59" s="410"/>
      <c r="ASK59" s="410"/>
      <c r="ASL59" s="410"/>
      <c r="ASM59" s="410"/>
      <c r="ASN59" s="410"/>
      <c r="ASO59" s="410"/>
      <c r="ASP59" s="410"/>
      <c r="ASQ59" s="410"/>
      <c r="ASR59" s="410"/>
      <c r="ASS59" s="410"/>
      <c r="AST59" s="410"/>
      <c r="ASU59" s="410"/>
      <c r="ASV59" s="410"/>
      <c r="ASW59" s="410"/>
      <c r="ASX59" s="410"/>
      <c r="ASY59" s="410"/>
      <c r="ASZ59" s="410"/>
      <c r="ATA59" s="410"/>
      <c r="ATB59" s="410"/>
      <c r="ATC59" s="410"/>
      <c r="ATD59" s="410"/>
      <c r="ATE59" s="410"/>
      <c r="ATF59" s="410"/>
      <c r="ATG59" s="410"/>
      <c r="ATH59" s="410"/>
      <c r="ATI59" s="410"/>
      <c r="ATJ59" s="410"/>
      <c r="ATK59" s="410"/>
      <c r="ATL59" s="410"/>
      <c r="ATM59" s="410"/>
      <c r="ATN59" s="410"/>
      <c r="ATO59" s="410"/>
      <c r="ATP59" s="410"/>
      <c r="ATQ59" s="410"/>
      <c r="ATR59" s="410"/>
      <c r="ATS59" s="410"/>
      <c r="ATT59" s="410"/>
      <c r="ATU59" s="410"/>
      <c r="ATV59" s="410"/>
      <c r="ATW59" s="410"/>
      <c r="ATX59" s="410"/>
      <c r="ATY59" s="410"/>
      <c r="ATZ59" s="410"/>
      <c r="AUA59" s="410"/>
      <c r="AUB59" s="410"/>
      <c r="AUC59" s="410"/>
      <c r="AUD59" s="410"/>
      <c r="AUE59" s="410"/>
      <c r="AUF59" s="410"/>
      <c r="AUG59" s="410"/>
      <c r="AUH59" s="410"/>
      <c r="AUI59" s="410"/>
      <c r="AUJ59" s="410"/>
      <c r="AUK59" s="410"/>
      <c r="AUL59" s="410"/>
      <c r="AUM59" s="410"/>
      <c r="AUN59" s="410"/>
      <c r="AUO59" s="410"/>
      <c r="AUP59" s="410"/>
      <c r="AUQ59" s="410"/>
      <c r="AUR59" s="410"/>
      <c r="AUS59" s="410"/>
      <c r="AUT59" s="410"/>
      <c r="AUU59" s="410"/>
      <c r="AUV59" s="410"/>
      <c r="AUW59" s="410"/>
      <c r="AUX59" s="410"/>
      <c r="AUY59" s="410"/>
      <c r="AUZ59" s="410"/>
      <c r="AVA59" s="410"/>
      <c r="AVB59" s="410"/>
      <c r="AVC59" s="410"/>
      <c r="AVD59" s="410"/>
      <c r="AVE59" s="410"/>
      <c r="AVF59" s="410"/>
      <c r="AVG59" s="410"/>
      <c r="AVH59" s="410"/>
      <c r="AVI59" s="410"/>
      <c r="AVJ59" s="410"/>
      <c r="AVK59" s="410"/>
      <c r="AVL59" s="410"/>
      <c r="AVM59" s="410"/>
      <c r="AVN59" s="410"/>
      <c r="AVO59" s="410"/>
      <c r="AVP59" s="410"/>
      <c r="AVQ59" s="410"/>
      <c r="AVR59" s="410"/>
      <c r="AVS59" s="410"/>
      <c r="AVT59" s="410"/>
      <c r="AVU59" s="410"/>
      <c r="AVV59" s="410"/>
      <c r="AVW59" s="410"/>
      <c r="AVX59" s="410"/>
      <c r="AVY59" s="410"/>
      <c r="AVZ59" s="410"/>
      <c r="AWA59" s="410"/>
      <c r="AWB59" s="410"/>
      <c r="AWC59" s="410"/>
      <c r="AWD59" s="410"/>
      <c r="AWE59" s="410"/>
      <c r="AWF59" s="410"/>
      <c r="AWG59" s="410"/>
      <c r="AWH59" s="410"/>
      <c r="AWI59" s="410"/>
      <c r="AWJ59" s="410"/>
      <c r="AWK59" s="410"/>
      <c r="AWL59" s="410"/>
      <c r="AWM59" s="410"/>
      <c r="AWN59" s="410"/>
      <c r="AWO59" s="410"/>
      <c r="AWP59" s="410"/>
      <c r="AWQ59" s="410"/>
      <c r="AWR59" s="410"/>
      <c r="AWS59" s="410"/>
      <c r="AWT59" s="410"/>
      <c r="AWU59" s="410"/>
      <c r="AWV59" s="410"/>
      <c r="AWW59" s="410"/>
      <c r="AWX59" s="410"/>
      <c r="AWY59" s="410"/>
      <c r="AWZ59" s="410"/>
      <c r="AXA59" s="410"/>
      <c r="AXB59" s="410"/>
      <c r="AXC59" s="410"/>
      <c r="AXD59" s="410"/>
      <c r="AXE59" s="410"/>
      <c r="AXF59" s="410"/>
      <c r="AXG59" s="410"/>
      <c r="AXH59" s="410"/>
      <c r="AXI59" s="410"/>
      <c r="AXJ59" s="410"/>
      <c r="AXK59" s="410"/>
      <c r="AXL59" s="410"/>
      <c r="AXM59" s="410"/>
      <c r="AXN59" s="410"/>
      <c r="AXO59" s="410"/>
      <c r="AXP59" s="410"/>
      <c r="AXQ59" s="410"/>
      <c r="AXR59" s="410"/>
      <c r="AXS59" s="410"/>
      <c r="AXT59" s="410"/>
      <c r="AXU59" s="410"/>
      <c r="AXV59" s="410"/>
      <c r="AXW59" s="410"/>
      <c r="AXX59" s="410"/>
      <c r="AXY59" s="410"/>
      <c r="AXZ59" s="410"/>
      <c r="AYA59" s="410"/>
      <c r="AYB59" s="410"/>
      <c r="AYC59" s="410"/>
      <c r="AYD59" s="410"/>
      <c r="AYE59" s="410"/>
      <c r="AYF59" s="410"/>
      <c r="AYG59" s="410"/>
      <c r="AYH59" s="410"/>
      <c r="AYI59" s="410"/>
      <c r="AYJ59" s="410"/>
      <c r="AYK59" s="410"/>
      <c r="AYL59" s="410"/>
      <c r="AYM59" s="410"/>
      <c r="AYN59" s="410"/>
      <c r="AYO59" s="410"/>
      <c r="AYP59" s="410"/>
      <c r="AYQ59" s="410"/>
      <c r="AYR59" s="410"/>
      <c r="AYS59" s="410"/>
      <c r="AYT59" s="410"/>
      <c r="AYU59" s="410"/>
      <c r="AYV59" s="410"/>
      <c r="AYW59" s="410"/>
      <c r="AYX59" s="410"/>
      <c r="AYY59" s="410"/>
      <c r="AYZ59" s="410"/>
      <c r="AZA59" s="410"/>
      <c r="AZB59" s="410"/>
      <c r="AZC59" s="410"/>
      <c r="AZD59" s="410"/>
      <c r="AZE59" s="410"/>
      <c r="AZF59" s="410"/>
      <c r="AZG59" s="410"/>
      <c r="AZH59" s="410"/>
      <c r="AZI59" s="410"/>
      <c r="AZJ59" s="410"/>
      <c r="AZK59" s="410"/>
      <c r="AZL59" s="410"/>
      <c r="AZM59" s="410"/>
      <c r="AZN59" s="410"/>
      <c r="AZO59" s="410"/>
      <c r="AZP59" s="410"/>
      <c r="AZQ59" s="410"/>
      <c r="AZR59" s="410"/>
      <c r="AZS59" s="410"/>
      <c r="AZT59" s="410"/>
      <c r="AZU59" s="410"/>
      <c r="AZV59" s="410"/>
      <c r="AZW59" s="410"/>
      <c r="AZX59" s="410"/>
      <c r="AZY59" s="410"/>
      <c r="AZZ59" s="410"/>
      <c r="BAA59" s="410"/>
      <c r="BAB59" s="410"/>
      <c r="BAC59" s="410"/>
      <c r="BAD59" s="410"/>
      <c r="BAE59" s="410"/>
      <c r="BAF59" s="410"/>
      <c r="BAG59" s="410"/>
      <c r="BAH59" s="410"/>
      <c r="BAI59" s="410"/>
      <c r="BAJ59" s="410"/>
      <c r="BAK59" s="410"/>
      <c r="BAL59" s="410"/>
      <c r="BAM59" s="410"/>
      <c r="BAN59" s="410"/>
      <c r="BAO59" s="410"/>
      <c r="BAP59" s="410"/>
      <c r="BAQ59" s="410"/>
      <c r="BAR59" s="410"/>
      <c r="BAS59" s="410"/>
      <c r="BAT59" s="410"/>
      <c r="BAU59" s="410"/>
      <c r="BAV59" s="410"/>
      <c r="BAW59" s="410"/>
      <c r="BAX59" s="410"/>
      <c r="BAY59" s="410"/>
      <c r="BAZ59" s="410"/>
      <c r="BBA59" s="410"/>
      <c r="BBB59" s="410"/>
      <c r="BBC59" s="410"/>
      <c r="BBD59" s="410"/>
      <c r="BBE59" s="410"/>
      <c r="BBF59" s="410"/>
      <c r="BBG59" s="410"/>
      <c r="BBH59" s="410"/>
      <c r="BBI59" s="410"/>
      <c r="BBJ59" s="410"/>
      <c r="BBK59" s="410"/>
      <c r="BBL59" s="410"/>
      <c r="BBM59" s="410"/>
      <c r="BBN59" s="410"/>
      <c r="BBO59" s="410"/>
      <c r="BBP59" s="410"/>
      <c r="BBQ59" s="410"/>
      <c r="BBR59" s="410"/>
      <c r="BBS59" s="410"/>
      <c r="BBT59" s="410"/>
      <c r="BBU59" s="410"/>
      <c r="BBV59" s="410"/>
      <c r="BBW59" s="410"/>
      <c r="BBX59" s="410"/>
      <c r="BBY59" s="410"/>
      <c r="BBZ59" s="410"/>
      <c r="BCA59" s="410"/>
      <c r="BCB59" s="410"/>
      <c r="BCC59" s="410"/>
      <c r="BCD59" s="410"/>
      <c r="BCE59" s="410"/>
      <c r="BCF59" s="410"/>
      <c r="BCG59" s="410"/>
      <c r="BCH59" s="410"/>
      <c r="BCI59" s="410"/>
      <c r="BCJ59" s="410"/>
      <c r="BCK59" s="410"/>
      <c r="BCL59" s="410"/>
      <c r="BCM59" s="410"/>
      <c r="BCN59" s="410"/>
      <c r="BCO59" s="410"/>
      <c r="BCP59" s="410"/>
      <c r="BCQ59" s="410"/>
      <c r="BCR59" s="410"/>
      <c r="BCS59" s="410"/>
      <c r="BCT59" s="410"/>
      <c r="BCU59" s="410"/>
      <c r="BCV59" s="410"/>
      <c r="BCW59" s="410"/>
      <c r="BCX59" s="410"/>
      <c r="BCY59" s="410"/>
      <c r="BCZ59" s="410"/>
      <c r="BDA59" s="410"/>
      <c r="BDB59" s="410"/>
      <c r="BDC59" s="410"/>
      <c r="BDD59" s="410"/>
      <c r="BDE59" s="410"/>
      <c r="BDF59" s="410"/>
      <c r="BDG59" s="410"/>
      <c r="BDH59" s="410"/>
      <c r="BDI59" s="410"/>
      <c r="BDJ59" s="410"/>
      <c r="BDK59" s="410"/>
      <c r="BDL59" s="410"/>
      <c r="BDM59" s="410"/>
      <c r="BDN59" s="410"/>
      <c r="BDO59" s="410"/>
      <c r="BDP59" s="410"/>
      <c r="BDQ59" s="410"/>
      <c r="BDR59" s="410"/>
      <c r="BDS59" s="410"/>
      <c r="BDT59" s="410"/>
      <c r="BDU59" s="410"/>
      <c r="BDV59" s="410"/>
      <c r="BDW59" s="410"/>
      <c r="BDX59" s="410"/>
      <c r="BDY59" s="410"/>
      <c r="BDZ59" s="410"/>
      <c r="BEA59" s="410"/>
      <c r="BEB59" s="410"/>
      <c r="BEC59" s="410"/>
      <c r="BED59" s="410"/>
      <c r="BEE59" s="410"/>
      <c r="BEF59" s="410"/>
      <c r="BEG59" s="410"/>
      <c r="BEH59" s="410"/>
      <c r="BEI59" s="410"/>
      <c r="BEJ59" s="410"/>
      <c r="BEK59" s="410"/>
      <c r="BEL59" s="410"/>
      <c r="BEM59" s="410"/>
      <c r="BEN59" s="410"/>
      <c r="BEO59" s="410"/>
      <c r="BEP59" s="410"/>
      <c r="BEQ59" s="410"/>
      <c r="BER59" s="410"/>
      <c r="BES59" s="410"/>
      <c r="BET59" s="410"/>
      <c r="BEU59" s="410"/>
      <c r="BEV59" s="410"/>
      <c r="BEW59" s="410"/>
      <c r="BEX59" s="410"/>
      <c r="BEY59" s="410"/>
      <c r="BEZ59" s="410"/>
      <c r="BFA59" s="410"/>
      <c r="BFB59" s="410"/>
      <c r="BFC59" s="410"/>
      <c r="BFD59" s="410"/>
      <c r="BFE59" s="410"/>
      <c r="BFF59" s="410"/>
      <c r="BFG59" s="410"/>
      <c r="BFH59" s="410"/>
      <c r="BFI59" s="410"/>
      <c r="BFJ59" s="410"/>
      <c r="BFK59" s="410"/>
      <c r="BFL59" s="410"/>
      <c r="BFM59" s="410"/>
      <c r="BFN59" s="410"/>
      <c r="BFO59" s="410"/>
      <c r="BFP59" s="410"/>
      <c r="BFQ59" s="410"/>
      <c r="BFR59" s="410"/>
      <c r="BFS59" s="410"/>
      <c r="BFT59" s="410"/>
      <c r="BFU59" s="410"/>
      <c r="BFV59" s="410"/>
      <c r="BFW59" s="410"/>
      <c r="BFX59" s="410"/>
      <c r="BFY59" s="410"/>
      <c r="BFZ59" s="410"/>
      <c r="BGA59" s="410"/>
      <c r="BGB59" s="410"/>
      <c r="BGC59" s="410"/>
      <c r="BGD59" s="410"/>
      <c r="BGE59" s="410"/>
      <c r="BGF59" s="410"/>
      <c r="BGG59" s="410"/>
      <c r="BGH59" s="410"/>
      <c r="BGI59" s="410"/>
      <c r="BGJ59" s="410"/>
      <c r="BGK59" s="410"/>
      <c r="BGL59" s="410"/>
      <c r="BGM59" s="410"/>
      <c r="BGN59" s="410"/>
      <c r="BGO59" s="410"/>
      <c r="BGP59" s="410"/>
      <c r="BGQ59" s="410"/>
      <c r="BGR59" s="410"/>
      <c r="BGS59" s="410"/>
      <c r="BGT59" s="410"/>
      <c r="BGU59" s="410"/>
      <c r="BGV59" s="410"/>
      <c r="BGW59" s="410"/>
      <c r="BGX59" s="410"/>
      <c r="BGY59" s="410"/>
      <c r="BGZ59" s="410"/>
      <c r="BHA59" s="410"/>
      <c r="BHB59" s="410"/>
      <c r="BHC59" s="410"/>
      <c r="BHD59" s="410"/>
      <c r="BHE59" s="410"/>
      <c r="BHF59" s="410"/>
      <c r="BHG59" s="410"/>
      <c r="BHH59" s="410"/>
      <c r="BHI59" s="410"/>
      <c r="BHJ59" s="410"/>
      <c r="BHK59" s="410"/>
      <c r="BHL59" s="410"/>
      <c r="BHM59" s="410"/>
      <c r="BHN59" s="410"/>
      <c r="BHO59" s="410"/>
      <c r="BHP59" s="410"/>
      <c r="BHQ59" s="410"/>
      <c r="BHR59" s="410"/>
      <c r="BHS59" s="410"/>
      <c r="BHT59" s="410"/>
      <c r="BHU59" s="410"/>
      <c r="BHV59" s="410"/>
      <c r="BHW59" s="410"/>
      <c r="BHX59" s="410"/>
      <c r="BHY59" s="410"/>
      <c r="BHZ59" s="410"/>
      <c r="BIA59" s="410"/>
      <c r="BIB59" s="410"/>
      <c r="BIC59" s="410"/>
      <c r="BID59" s="410"/>
      <c r="BIE59" s="410"/>
      <c r="BIF59" s="410"/>
      <c r="BIG59" s="410"/>
      <c r="BIH59" s="410"/>
      <c r="BII59" s="410"/>
      <c r="BIJ59" s="410"/>
      <c r="BIK59" s="410"/>
      <c r="BIL59" s="410"/>
      <c r="BIM59" s="410"/>
      <c r="BIN59" s="410"/>
      <c r="BIO59" s="410"/>
      <c r="BIP59" s="410"/>
      <c r="BIQ59" s="410"/>
      <c r="BIR59" s="410"/>
      <c r="BIS59" s="410"/>
      <c r="BIT59" s="410"/>
      <c r="BIU59" s="410"/>
      <c r="BIV59" s="410"/>
      <c r="BIW59" s="410"/>
      <c r="BIX59" s="410"/>
      <c r="BIY59" s="410"/>
      <c r="BIZ59" s="410"/>
      <c r="BJA59" s="410"/>
      <c r="BJB59" s="410"/>
      <c r="BJC59" s="410"/>
      <c r="BJD59" s="410"/>
      <c r="BJE59" s="410"/>
      <c r="BJF59" s="410"/>
      <c r="BJG59" s="410"/>
      <c r="BJH59" s="410"/>
      <c r="BJI59" s="410"/>
      <c r="BJJ59" s="410"/>
      <c r="BJK59" s="410"/>
      <c r="BJL59" s="410"/>
      <c r="BJM59" s="410"/>
      <c r="BJN59" s="410"/>
      <c r="BJO59" s="410"/>
      <c r="BJP59" s="410"/>
      <c r="BJQ59" s="410"/>
      <c r="BJR59" s="410"/>
      <c r="BJS59" s="410"/>
      <c r="BJT59" s="410"/>
      <c r="BJU59" s="410"/>
      <c r="BJV59" s="410"/>
      <c r="BJW59" s="410"/>
      <c r="BJX59" s="410"/>
      <c r="BJY59" s="410"/>
      <c r="BJZ59" s="410"/>
      <c r="BKA59" s="410"/>
      <c r="BKB59" s="410"/>
      <c r="BKC59" s="410"/>
      <c r="BKD59" s="410"/>
      <c r="BKE59" s="410"/>
      <c r="BKF59" s="410"/>
      <c r="BKG59" s="410"/>
      <c r="BKH59" s="410"/>
      <c r="BKI59" s="410"/>
      <c r="BKJ59" s="410"/>
      <c r="BKK59" s="410"/>
      <c r="BKL59" s="410"/>
      <c r="BKM59" s="410"/>
      <c r="BKN59" s="410"/>
      <c r="BKO59" s="410"/>
      <c r="BKP59" s="410"/>
      <c r="BKQ59" s="410"/>
      <c r="BKR59" s="410"/>
      <c r="BKS59" s="410"/>
      <c r="BKT59" s="410"/>
      <c r="BKU59" s="410"/>
      <c r="BKV59" s="410"/>
      <c r="BKW59" s="410"/>
      <c r="BKX59" s="410"/>
      <c r="BKY59" s="410"/>
      <c r="BKZ59" s="410"/>
      <c r="BLA59" s="410"/>
      <c r="BLB59" s="410"/>
      <c r="BLC59" s="410"/>
      <c r="BLD59" s="410"/>
      <c r="BLE59" s="410"/>
      <c r="BLF59" s="410"/>
      <c r="BLG59" s="410"/>
      <c r="BLH59" s="410"/>
      <c r="BLI59" s="410"/>
      <c r="BLJ59" s="410"/>
      <c r="BLK59" s="410"/>
      <c r="BLL59" s="410"/>
      <c r="BLM59" s="410"/>
      <c r="BLN59" s="410"/>
      <c r="BLO59" s="410"/>
      <c r="BLP59" s="410"/>
      <c r="BLQ59" s="410"/>
      <c r="BLR59" s="410"/>
      <c r="BLS59" s="410"/>
      <c r="BLT59" s="410"/>
      <c r="BLU59" s="410"/>
      <c r="BLV59" s="410"/>
      <c r="BLW59" s="410"/>
      <c r="BLX59" s="410"/>
      <c r="BLY59" s="410"/>
      <c r="BLZ59" s="410"/>
      <c r="BMA59" s="410"/>
      <c r="BMB59" s="410"/>
      <c r="BMC59" s="410"/>
      <c r="BMD59" s="410"/>
      <c r="BME59" s="410"/>
      <c r="BMF59" s="410"/>
      <c r="BMG59" s="410"/>
      <c r="BMH59" s="410"/>
      <c r="BMI59" s="410"/>
      <c r="BMJ59" s="410"/>
      <c r="BMK59" s="410"/>
      <c r="BML59" s="410"/>
      <c r="BMM59" s="410"/>
      <c r="BMN59" s="410"/>
      <c r="BMO59" s="410"/>
      <c r="BMP59" s="410"/>
      <c r="BMQ59" s="410"/>
      <c r="BMR59" s="410"/>
      <c r="BMS59" s="410"/>
      <c r="BMT59" s="410"/>
      <c r="BMU59" s="410"/>
      <c r="BMV59" s="410"/>
      <c r="BMW59" s="410"/>
      <c r="BMX59" s="410"/>
      <c r="BMY59" s="410"/>
      <c r="BMZ59" s="410"/>
      <c r="BNA59" s="410"/>
      <c r="BNB59" s="410"/>
      <c r="BNC59" s="410"/>
      <c r="BND59" s="410"/>
      <c r="BNE59" s="410"/>
      <c r="BNF59" s="410"/>
      <c r="BNG59" s="410"/>
      <c r="BNH59" s="410"/>
      <c r="BNI59" s="410"/>
      <c r="BNJ59" s="410"/>
      <c r="BNK59" s="410"/>
      <c r="BNL59" s="410"/>
      <c r="BNM59" s="410"/>
      <c r="BNN59" s="410"/>
      <c r="BNO59" s="410"/>
      <c r="BNP59" s="410"/>
      <c r="BNQ59" s="410"/>
      <c r="BNR59" s="410"/>
      <c r="BNS59" s="410"/>
      <c r="BNT59" s="410"/>
      <c r="BNU59" s="410"/>
      <c r="BNV59" s="410"/>
      <c r="BNW59" s="410"/>
      <c r="BNX59" s="410"/>
      <c r="BNY59" s="410"/>
      <c r="BNZ59" s="410"/>
      <c r="BOA59" s="410"/>
      <c r="BOB59" s="410"/>
      <c r="BOC59" s="410"/>
      <c r="BOD59" s="410"/>
      <c r="BOE59" s="410"/>
      <c r="BOF59" s="410"/>
      <c r="BOG59" s="410"/>
      <c r="BOH59" s="410"/>
      <c r="BOI59" s="410"/>
      <c r="BOJ59" s="410"/>
      <c r="BOK59" s="410"/>
      <c r="BOL59" s="410"/>
      <c r="BOM59" s="410"/>
      <c r="BON59" s="410"/>
      <c r="BOO59" s="410"/>
      <c r="BOP59" s="410"/>
      <c r="BOQ59" s="410"/>
      <c r="BOR59" s="410"/>
      <c r="BOS59" s="410"/>
      <c r="BOT59" s="410"/>
      <c r="BOU59" s="410"/>
      <c r="BOV59" s="410"/>
      <c r="BOW59" s="410"/>
      <c r="BOX59" s="410"/>
      <c r="BOY59" s="410"/>
      <c r="BOZ59" s="410"/>
      <c r="BPA59" s="410"/>
      <c r="BPB59" s="410"/>
      <c r="BPC59" s="410"/>
      <c r="BPD59" s="410"/>
      <c r="BPE59" s="410"/>
      <c r="BPF59" s="410"/>
      <c r="BPG59" s="410"/>
      <c r="BPH59" s="410"/>
      <c r="BPI59" s="410"/>
      <c r="BPJ59" s="410"/>
      <c r="BPK59" s="410"/>
      <c r="BPL59" s="410"/>
      <c r="BPM59" s="410"/>
      <c r="BPN59" s="410"/>
      <c r="BPO59" s="410"/>
      <c r="BPP59" s="410"/>
      <c r="BPQ59" s="410"/>
      <c r="BPR59" s="410"/>
      <c r="BPS59" s="410"/>
      <c r="BPT59" s="410"/>
      <c r="BPU59" s="410"/>
      <c r="BPV59" s="410"/>
      <c r="BPW59" s="410"/>
      <c r="BPX59" s="410"/>
      <c r="BPY59" s="410"/>
      <c r="BPZ59" s="410"/>
      <c r="BQA59" s="410"/>
      <c r="BQB59" s="410"/>
      <c r="BQC59" s="410"/>
      <c r="BQD59" s="410"/>
      <c r="BQE59" s="410"/>
      <c r="BQF59" s="410"/>
      <c r="BQG59" s="410"/>
      <c r="BQH59" s="410"/>
      <c r="BQI59" s="410"/>
      <c r="BQJ59" s="410"/>
      <c r="BQK59" s="410"/>
      <c r="BQL59" s="410"/>
      <c r="BQM59" s="410"/>
      <c r="BQN59" s="410"/>
      <c r="BQO59" s="410"/>
      <c r="BQP59" s="410"/>
      <c r="BQQ59" s="410"/>
      <c r="BQR59" s="410"/>
      <c r="BQS59" s="410"/>
      <c r="BQT59" s="410"/>
      <c r="BQU59" s="410"/>
      <c r="BQV59" s="410"/>
      <c r="BQW59" s="410"/>
      <c r="BQX59" s="410"/>
      <c r="BQY59" s="410"/>
      <c r="BQZ59" s="410"/>
      <c r="BRA59" s="410"/>
      <c r="BRB59" s="410"/>
      <c r="BRC59" s="410"/>
      <c r="BRD59" s="410"/>
      <c r="BRE59" s="410"/>
      <c r="BRF59" s="410"/>
      <c r="BRG59" s="410"/>
      <c r="BRH59" s="410"/>
      <c r="BRI59" s="410"/>
      <c r="BRJ59" s="410"/>
      <c r="BRK59" s="410"/>
      <c r="BRL59" s="410"/>
      <c r="BRM59" s="410"/>
      <c r="BRN59" s="410"/>
      <c r="BRO59" s="410"/>
      <c r="BRP59" s="410"/>
      <c r="BRQ59" s="410"/>
      <c r="BRR59" s="410"/>
      <c r="BRS59" s="410"/>
      <c r="BRT59" s="410"/>
      <c r="BRU59" s="410"/>
      <c r="BRV59" s="410"/>
      <c r="BRW59" s="410"/>
      <c r="BRX59" s="410"/>
      <c r="BRY59" s="410"/>
      <c r="BRZ59" s="410"/>
      <c r="BSA59" s="410"/>
      <c r="BSB59" s="410"/>
      <c r="BSC59" s="410"/>
      <c r="BSD59" s="410"/>
      <c r="BSE59" s="410"/>
      <c r="BSF59" s="410"/>
      <c r="BSG59" s="410"/>
      <c r="BSH59" s="410"/>
      <c r="BSI59" s="410"/>
      <c r="BSJ59" s="410"/>
      <c r="BSK59" s="410"/>
      <c r="BSL59" s="410"/>
      <c r="BSM59" s="410"/>
      <c r="BSN59" s="410"/>
      <c r="BSO59" s="410"/>
      <c r="BSP59" s="410"/>
      <c r="BSQ59" s="410"/>
      <c r="BSR59" s="410"/>
      <c r="BSS59" s="410"/>
      <c r="BST59" s="410"/>
      <c r="BSU59" s="410"/>
      <c r="BSV59" s="410"/>
      <c r="BSW59" s="410"/>
      <c r="BSX59" s="410"/>
      <c r="BSY59" s="410"/>
      <c r="BSZ59" s="410"/>
      <c r="BTA59" s="410"/>
      <c r="BTB59" s="410"/>
      <c r="BTC59" s="410"/>
      <c r="BTD59" s="410"/>
      <c r="BTE59" s="410"/>
      <c r="BTF59" s="410"/>
      <c r="BTG59" s="410"/>
      <c r="BTH59" s="410"/>
      <c r="BTI59" s="410"/>
      <c r="BTJ59" s="410"/>
      <c r="BTK59" s="410"/>
      <c r="BTL59" s="410"/>
      <c r="BTM59" s="410"/>
      <c r="BTN59" s="410"/>
      <c r="BTO59" s="410"/>
      <c r="BTP59" s="410"/>
      <c r="BTQ59" s="410"/>
      <c r="BTR59" s="410"/>
      <c r="BTS59" s="410"/>
      <c r="BTT59" s="410"/>
      <c r="BTU59" s="410"/>
      <c r="BTV59" s="410"/>
      <c r="BTW59" s="410"/>
      <c r="BTX59" s="410"/>
      <c r="BTY59" s="410"/>
      <c r="BTZ59" s="410"/>
      <c r="BUA59" s="410"/>
      <c r="BUB59" s="410"/>
      <c r="BUC59" s="410"/>
      <c r="BUD59" s="410"/>
      <c r="BUE59" s="410"/>
      <c r="BUF59" s="410"/>
      <c r="BUG59" s="410"/>
      <c r="BUH59" s="410"/>
      <c r="BUI59" s="410"/>
      <c r="BUJ59" s="410"/>
      <c r="BUK59" s="410"/>
      <c r="BUL59" s="410"/>
      <c r="BUM59" s="410"/>
      <c r="BUN59" s="410"/>
      <c r="BUO59" s="410"/>
      <c r="BUP59" s="410"/>
      <c r="BUQ59" s="410"/>
      <c r="BUR59" s="410"/>
      <c r="BUS59" s="410"/>
      <c r="BUT59" s="410"/>
      <c r="BUU59" s="410"/>
      <c r="BUV59" s="410"/>
      <c r="BUW59" s="410"/>
      <c r="BUX59" s="410"/>
      <c r="BUY59" s="410"/>
      <c r="BUZ59" s="410"/>
      <c r="BVA59" s="410"/>
      <c r="BVB59" s="410"/>
      <c r="BVC59" s="410"/>
      <c r="BVD59" s="410"/>
      <c r="BVE59" s="410"/>
      <c r="BVF59" s="410"/>
      <c r="BVG59" s="410"/>
      <c r="BVH59" s="410"/>
      <c r="BVI59" s="410"/>
      <c r="BVJ59" s="410"/>
      <c r="BVK59" s="410"/>
      <c r="BVL59" s="410"/>
      <c r="BVM59" s="410"/>
      <c r="BVN59" s="410"/>
      <c r="BVO59" s="410"/>
      <c r="BVP59" s="410"/>
      <c r="BVQ59" s="410"/>
      <c r="BVR59" s="410"/>
      <c r="BVS59" s="410"/>
      <c r="BVT59" s="410"/>
      <c r="BVU59" s="410"/>
      <c r="BVV59" s="410"/>
      <c r="BVW59" s="410"/>
      <c r="BVX59" s="410"/>
      <c r="BVY59" s="410"/>
      <c r="BVZ59" s="410"/>
      <c r="BWA59" s="410"/>
      <c r="BWB59" s="410"/>
      <c r="BWC59" s="410"/>
      <c r="BWD59" s="410"/>
      <c r="BWE59" s="410"/>
      <c r="BWF59" s="410"/>
      <c r="BWG59" s="410"/>
      <c r="BWH59" s="410"/>
      <c r="BWI59" s="410"/>
      <c r="BWJ59" s="410"/>
      <c r="BWK59" s="410"/>
      <c r="BWL59" s="410"/>
      <c r="BWM59" s="410"/>
      <c r="BWN59" s="410"/>
      <c r="BWO59" s="410"/>
      <c r="BWP59" s="410"/>
      <c r="BWQ59" s="410"/>
      <c r="BWR59" s="410"/>
      <c r="BWS59" s="410"/>
      <c r="BWT59" s="410"/>
      <c r="BWU59" s="410"/>
      <c r="BWV59" s="410"/>
      <c r="BWW59" s="410"/>
      <c r="BWX59" s="410"/>
      <c r="BWY59" s="410"/>
      <c r="BWZ59" s="410"/>
      <c r="BXA59" s="410"/>
      <c r="BXB59" s="410"/>
      <c r="BXC59" s="410"/>
      <c r="BXD59" s="410"/>
      <c r="BXE59" s="410"/>
      <c r="BXF59" s="410"/>
      <c r="BXG59" s="410"/>
      <c r="BXH59" s="410"/>
      <c r="BXI59" s="410"/>
      <c r="BXJ59" s="410"/>
      <c r="BXK59" s="410"/>
      <c r="BXL59" s="410"/>
      <c r="BXM59" s="410"/>
      <c r="BXN59" s="410"/>
      <c r="BXO59" s="410"/>
      <c r="BXP59" s="410"/>
      <c r="BXQ59" s="410"/>
      <c r="BXR59" s="410"/>
      <c r="BXS59" s="410"/>
      <c r="BXT59" s="410"/>
      <c r="BXU59" s="410"/>
      <c r="BXV59" s="410"/>
      <c r="BXW59" s="410"/>
      <c r="BXX59" s="410"/>
      <c r="BXY59" s="410"/>
      <c r="BXZ59" s="410"/>
      <c r="BYA59" s="410"/>
      <c r="BYB59" s="410"/>
      <c r="BYC59" s="410"/>
      <c r="BYD59" s="410"/>
      <c r="BYE59" s="410"/>
      <c r="BYF59" s="410"/>
      <c r="BYG59" s="410"/>
      <c r="BYH59" s="410"/>
      <c r="BYI59" s="410"/>
      <c r="BYJ59" s="410"/>
      <c r="BYK59" s="410"/>
      <c r="BYL59" s="410"/>
      <c r="BYM59" s="410"/>
      <c r="BYN59" s="410"/>
      <c r="BYO59" s="410"/>
      <c r="BYP59" s="410"/>
      <c r="BYQ59" s="410"/>
      <c r="BYR59" s="410"/>
      <c r="BYS59" s="410"/>
      <c r="BYT59" s="410"/>
      <c r="BYU59" s="410"/>
      <c r="BYV59" s="410"/>
      <c r="BYW59" s="410"/>
      <c r="BYX59" s="410"/>
      <c r="BYY59" s="410"/>
      <c r="BYZ59" s="410"/>
      <c r="BZA59" s="410"/>
      <c r="BZB59" s="410"/>
      <c r="BZC59" s="410"/>
      <c r="BZD59" s="410"/>
      <c r="BZE59" s="410"/>
      <c r="BZF59" s="410"/>
      <c r="BZG59" s="410"/>
      <c r="BZH59" s="410"/>
      <c r="BZI59" s="410"/>
      <c r="BZJ59" s="410"/>
      <c r="BZK59" s="410"/>
      <c r="BZL59" s="410"/>
      <c r="BZM59" s="410"/>
      <c r="BZN59" s="410"/>
      <c r="BZO59" s="410"/>
      <c r="BZP59" s="410"/>
      <c r="BZQ59" s="410"/>
      <c r="BZR59" s="410"/>
      <c r="BZS59" s="410"/>
      <c r="BZT59" s="410"/>
      <c r="BZU59" s="410"/>
      <c r="BZV59" s="410"/>
      <c r="BZW59" s="410"/>
      <c r="BZX59" s="410"/>
      <c r="BZY59" s="410"/>
      <c r="BZZ59" s="410"/>
      <c r="CAA59" s="410"/>
      <c r="CAB59" s="410"/>
      <c r="CAC59" s="410"/>
      <c r="CAD59" s="410"/>
      <c r="CAE59" s="410"/>
      <c r="CAF59" s="410"/>
      <c r="CAG59" s="410"/>
      <c r="CAH59" s="410"/>
      <c r="CAI59" s="410"/>
      <c r="CAJ59" s="410"/>
      <c r="CAK59" s="410"/>
      <c r="CAL59" s="410"/>
      <c r="CAM59" s="410"/>
      <c r="CAN59" s="410"/>
      <c r="CAO59" s="410"/>
      <c r="CAP59" s="410"/>
      <c r="CAQ59" s="410"/>
      <c r="CAR59" s="410"/>
      <c r="CAS59" s="410"/>
      <c r="CAT59" s="410"/>
      <c r="CAU59" s="410"/>
      <c r="CAV59" s="410"/>
      <c r="CAW59" s="410"/>
      <c r="CAX59" s="410"/>
      <c r="CAY59" s="410"/>
      <c r="CAZ59" s="410"/>
      <c r="CBA59" s="410"/>
      <c r="CBB59" s="410"/>
      <c r="CBC59" s="410"/>
      <c r="CBD59" s="410"/>
      <c r="CBE59" s="410"/>
      <c r="CBF59" s="410"/>
      <c r="CBG59" s="410"/>
      <c r="CBH59" s="410"/>
      <c r="CBI59" s="410"/>
      <c r="CBJ59" s="410"/>
      <c r="CBK59" s="410"/>
      <c r="CBL59" s="410"/>
      <c r="CBM59" s="410"/>
      <c r="CBN59" s="410"/>
      <c r="CBO59" s="410"/>
      <c r="CBP59" s="410"/>
      <c r="CBQ59" s="410"/>
      <c r="CBR59" s="410"/>
      <c r="CBS59" s="410"/>
      <c r="CBT59" s="410"/>
      <c r="CBU59" s="410"/>
      <c r="CBV59" s="410"/>
      <c r="CBW59" s="410"/>
      <c r="CBX59" s="410"/>
      <c r="CBY59" s="410"/>
      <c r="CBZ59" s="410"/>
      <c r="CCA59" s="410"/>
      <c r="CCB59" s="410"/>
      <c r="CCC59" s="410"/>
      <c r="CCD59" s="410"/>
      <c r="CCE59" s="410"/>
      <c r="CCF59" s="410"/>
      <c r="CCG59" s="410"/>
      <c r="CCH59" s="410"/>
      <c r="CCI59" s="410"/>
      <c r="CCJ59" s="410"/>
      <c r="CCK59" s="410"/>
      <c r="CCL59" s="410"/>
      <c r="CCM59" s="410"/>
      <c r="CCN59" s="410"/>
      <c r="CCO59" s="410"/>
      <c r="CCP59" s="410"/>
      <c r="CCQ59" s="410"/>
      <c r="CCR59" s="410"/>
      <c r="CCS59" s="410"/>
      <c r="CCT59" s="410"/>
      <c r="CCU59" s="410"/>
      <c r="CCV59" s="410"/>
      <c r="CCW59" s="410"/>
      <c r="CCX59" s="410"/>
      <c r="CCY59" s="410"/>
      <c r="CCZ59" s="410"/>
      <c r="CDA59" s="410"/>
      <c r="CDB59" s="410"/>
      <c r="CDC59" s="410"/>
      <c r="CDD59" s="410"/>
      <c r="CDE59" s="410"/>
      <c r="CDF59" s="410"/>
      <c r="CDG59" s="410"/>
      <c r="CDH59" s="410"/>
      <c r="CDI59" s="410"/>
      <c r="CDJ59" s="410"/>
      <c r="CDK59" s="410"/>
      <c r="CDL59" s="410"/>
      <c r="CDM59" s="410"/>
      <c r="CDN59" s="410"/>
      <c r="CDO59" s="410"/>
      <c r="CDP59" s="410"/>
      <c r="CDQ59" s="410"/>
      <c r="CDR59" s="410"/>
      <c r="CDS59" s="410"/>
      <c r="CDT59" s="410"/>
      <c r="CDU59" s="410"/>
      <c r="CDV59" s="410"/>
      <c r="CDW59" s="410"/>
      <c r="CDX59" s="410"/>
      <c r="CDY59" s="410"/>
      <c r="CDZ59" s="410"/>
      <c r="CEA59" s="410"/>
      <c r="CEB59" s="410"/>
      <c r="CEC59" s="410"/>
      <c r="CED59" s="410"/>
      <c r="CEE59" s="410"/>
      <c r="CEF59" s="410"/>
      <c r="CEG59" s="410"/>
      <c r="CEH59" s="410"/>
      <c r="CEI59" s="410"/>
      <c r="CEJ59" s="410"/>
      <c r="CEK59" s="410"/>
      <c r="CEL59" s="410"/>
      <c r="CEM59" s="410"/>
      <c r="CEN59" s="410"/>
      <c r="CEO59" s="410"/>
      <c r="CEP59" s="410"/>
      <c r="CEQ59" s="410"/>
      <c r="CER59" s="410"/>
      <c r="CES59" s="410"/>
      <c r="CET59" s="410"/>
      <c r="CEU59" s="410"/>
      <c r="CEV59" s="410"/>
      <c r="CEW59" s="410"/>
      <c r="CEX59" s="410"/>
      <c r="CEY59" s="410"/>
      <c r="CEZ59" s="410"/>
      <c r="CFA59" s="410"/>
      <c r="CFB59" s="410"/>
      <c r="CFC59" s="410"/>
      <c r="CFD59" s="410"/>
      <c r="CFE59" s="410"/>
      <c r="CFF59" s="410"/>
      <c r="CFG59" s="410"/>
      <c r="CFH59" s="410"/>
      <c r="CFI59" s="410"/>
      <c r="CFJ59" s="410"/>
      <c r="CFK59" s="410"/>
      <c r="CFL59" s="410"/>
      <c r="CFM59" s="410"/>
      <c r="CFN59" s="410"/>
      <c r="CFO59" s="410"/>
      <c r="CFP59" s="410"/>
      <c r="CFQ59" s="410"/>
      <c r="CFR59" s="410"/>
      <c r="CFS59" s="410"/>
      <c r="CFT59" s="410"/>
      <c r="CFU59" s="410"/>
      <c r="CFV59" s="410"/>
      <c r="CFW59" s="410"/>
      <c r="CFX59" s="410"/>
      <c r="CFY59" s="410"/>
      <c r="CFZ59" s="410"/>
      <c r="CGA59" s="410"/>
      <c r="CGB59" s="410"/>
      <c r="CGC59" s="410"/>
      <c r="CGD59" s="410"/>
      <c r="CGE59" s="410"/>
      <c r="CGF59" s="410"/>
      <c r="CGG59" s="410"/>
      <c r="CGH59" s="410"/>
      <c r="CGI59" s="410"/>
      <c r="CGJ59" s="410"/>
      <c r="CGK59" s="410"/>
      <c r="CGL59" s="410"/>
      <c r="CGM59" s="410"/>
      <c r="CGN59" s="410"/>
      <c r="CGO59" s="410"/>
      <c r="CGP59" s="410"/>
      <c r="CGQ59" s="410"/>
      <c r="CGR59" s="410"/>
      <c r="CGS59" s="410"/>
      <c r="CGT59" s="410"/>
      <c r="CGU59" s="410"/>
      <c r="CGV59" s="410"/>
      <c r="CGW59" s="410"/>
      <c r="CGX59" s="410"/>
      <c r="CGY59" s="410"/>
      <c r="CGZ59" s="410"/>
      <c r="CHA59" s="410"/>
      <c r="CHB59" s="410"/>
      <c r="CHC59" s="410"/>
      <c r="CHD59" s="410"/>
      <c r="CHE59" s="410"/>
      <c r="CHF59" s="410"/>
      <c r="CHG59" s="410"/>
      <c r="CHH59" s="410"/>
      <c r="CHI59" s="410"/>
      <c r="CHJ59" s="410"/>
      <c r="CHK59" s="410"/>
      <c r="CHL59" s="410"/>
      <c r="CHM59" s="410"/>
      <c r="CHN59" s="410"/>
      <c r="CHO59" s="410"/>
      <c r="CHP59" s="410"/>
      <c r="CHQ59" s="410"/>
      <c r="CHR59" s="410"/>
      <c r="CHS59" s="410"/>
      <c r="CHT59" s="410"/>
      <c r="CHU59" s="410"/>
      <c r="CHV59" s="410"/>
      <c r="CHW59" s="410"/>
      <c r="CHX59" s="410"/>
      <c r="CHY59" s="410"/>
      <c r="CHZ59" s="410"/>
      <c r="CIA59" s="410"/>
      <c r="CIB59" s="410"/>
      <c r="CIC59" s="410"/>
      <c r="CID59" s="410"/>
      <c r="CIE59" s="410"/>
      <c r="CIF59" s="410"/>
      <c r="CIG59" s="410"/>
      <c r="CIH59" s="410"/>
      <c r="CII59" s="410"/>
      <c r="CIJ59" s="410"/>
      <c r="CIK59" s="410"/>
      <c r="CIL59" s="410"/>
      <c r="CIM59" s="410"/>
      <c r="CIN59" s="410"/>
      <c r="CIO59" s="410"/>
      <c r="CIP59" s="410"/>
      <c r="CIQ59" s="410"/>
      <c r="CIR59" s="410"/>
      <c r="CIS59" s="410"/>
      <c r="CIT59" s="410"/>
      <c r="CIU59" s="410"/>
      <c r="CIV59" s="410"/>
      <c r="CIW59" s="410"/>
      <c r="CIX59" s="410"/>
      <c r="CIY59" s="410"/>
      <c r="CIZ59" s="410"/>
      <c r="CJA59" s="410"/>
      <c r="CJB59" s="410"/>
      <c r="CJC59" s="410"/>
      <c r="CJD59" s="410"/>
      <c r="CJE59" s="410"/>
      <c r="CJF59" s="410"/>
      <c r="CJG59" s="410"/>
      <c r="CJH59" s="410"/>
      <c r="CJI59" s="410"/>
      <c r="CJJ59" s="410"/>
      <c r="CJK59" s="410"/>
      <c r="CJL59" s="410"/>
      <c r="CJM59" s="410"/>
      <c r="CJN59" s="410"/>
      <c r="CJO59" s="410"/>
      <c r="CJP59" s="410"/>
      <c r="CJQ59" s="410"/>
      <c r="CJR59" s="410"/>
      <c r="CJS59" s="410"/>
      <c r="CJT59" s="410"/>
      <c r="CJU59" s="410"/>
      <c r="CJV59" s="410"/>
      <c r="CJW59" s="410"/>
      <c r="CJX59" s="410"/>
      <c r="CJY59" s="410"/>
      <c r="CJZ59" s="410"/>
      <c r="CKA59" s="410"/>
      <c r="CKB59" s="410"/>
      <c r="CKC59" s="410"/>
      <c r="CKD59" s="410"/>
      <c r="CKE59" s="410"/>
      <c r="CKF59" s="410"/>
      <c r="CKG59" s="410"/>
      <c r="CKH59" s="410"/>
      <c r="CKI59" s="410"/>
      <c r="CKJ59" s="410"/>
      <c r="CKK59" s="410"/>
      <c r="CKL59" s="410"/>
      <c r="CKM59" s="410"/>
      <c r="CKN59" s="410"/>
      <c r="CKO59" s="410"/>
      <c r="CKP59" s="410"/>
      <c r="CKQ59" s="410"/>
      <c r="CKR59" s="410"/>
      <c r="CKS59" s="410"/>
      <c r="CKT59" s="410"/>
      <c r="CKU59" s="410"/>
      <c r="CKV59" s="410"/>
      <c r="CKW59" s="410"/>
      <c r="CKX59" s="410"/>
      <c r="CKY59" s="410"/>
      <c r="CKZ59" s="410"/>
      <c r="CLA59" s="410"/>
      <c r="CLB59" s="410"/>
      <c r="CLC59" s="410"/>
      <c r="CLD59" s="410"/>
      <c r="CLE59" s="410"/>
      <c r="CLF59" s="410"/>
      <c r="CLG59" s="410"/>
      <c r="CLH59" s="410"/>
      <c r="CLI59" s="410"/>
      <c r="CLJ59" s="410"/>
      <c r="CLK59" s="410"/>
      <c r="CLL59" s="410"/>
      <c r="CLM59" s="410"/>
      <c r="CLN59" s="410"/>
      <c r="CLO59" s="410"/>
      <c r="CLP59" s="410"/>
      <c r="CLQ59" s="410"/>
      <c r="CLR59" s="410"/>
      <c r="CLS59" s="410"/>
      <c r="CLT59" s="410"/>
      <c r="CLU59" s="410"/>
      <c r="CLV59" s="410"/>
      <c r="CLW59" s="410"/>
      <c r="CLX59" s="410"/>
      <c r="CLY59" s="410"/>
      <c r="CLZ59" s="410"/>
      <c r="CMA59" s="410"/>
      <c r="CMB59" s="410"/>
      <c r="CMC59" s="410"/>
      <c r="CMD59" s="410"/>
      <c r="CME59" s="410"/>
      <c r="CMF59" s="410"/>
      <c r="CMG59" s="410"/>
      <c r="CMH59" s="410"/>
      <c r="CMI59" s="410"/>
      <c r="CMJ59" s="410"/>
      <c r="CMK59" s="410"/>
      <c r="CML59" s="410"/>
      <c r="CMM59" s="410"/>
      <c r="CMN59" s="410"/>
      <c r="CMO59" s="410"/>
      <c r="CMP59" s="410"/>
      <c r="CMQ59" s="410"/>
      <c r="CMR59" s="410"/>
      <c r="CMS59" s="410"/>
      <c r="CMT59" s="410"/>
      <c r="CMU59" s="410"/>
      <c r="CMV59" s="410"/>
      <c r="CMW59" s="410"/>
      <c r="CMX59" s="410"/>
      <c r="CMY59" s="410"/>
      <c r="CMZ59" s="410"/>
      <c r="CNA59" s="410"/>
      <c r="CNB59" s="410"/>
      <c r="CNC59" s="410"/>
      <c r="CND59" s="410"/>
      <c r="CNE59" s="410"/>
      <c r="CNF59" s="410"/>
      <c r="CNG59" s="410"/>
      <c r="CNH59" s="410"/>
      <c r="CNI59" s="410"/>
      <c r="CNJ59" s="410"/>
      <c r="CNK59" s="410"/>
      <c r="CNL59" s="410"/>
      <c r="CNM59" s="410"/>
      <c r="CNN59" s="410"/>
      <c r="CNO59" s="410"/>
      <c r="CNP59" s="410"/>
      <c r="CNQ59" s="410"/>
      <c r="CNR59" s="410"/>
      <c r="CNS59" s="410"/>
      <c r="CNT59" s="410"/>
      <c r="CNU59" s="410"/>
      <c r="CNV59" s="410"/>
      <c r="CNW59" s="410"/>
      <c r="CNX59" s="410"/>
      <c r="CNY59" s="410"/>
      <c r="CNZ59" s="410"/>
      <c r="COA59" s="410"/>
      <c r="COB59" s="410"/>
      <c r="COC59" s="410"/>
      <c r="COD59" s="410"/>
      <c r="COE59" s="410"/>
      <c r="COF59" s="410"/>
      <c r="COG59" s="410"/>
      <c r="COH59" s="410"/>
      <c r="COI59" s="410"/>
      <c r="COJ59" s="410"/>
      <c r="COK59" s="410"/>
      <c r="COL59" s="410"/>
      <c r="COM59" s="410"/>
      <c r="CON59" s="410"/>
      <c r="COO59" s="410"/>
      <c r="COP59" s="410"/>
      <c r="COQ59" s="410"/>
      <c r="COR59" s="410"/>
      <c r="COS59" s="410"/>
      <c r="COT59" s="410"/>
      <c r="COU59" s="410"/>
      <c r="COV59" s="410"/>
      <c r="COW59" s="410"/>
      <c r="COX59" s="410"/>
      <c r="COY59" s="410"/>
      <c r="COZ59" s="410"/>
      <c r="CPA59" s="410"/>
      <c r="CPB59" s="410"/>
      <c r="CPC59" s="410"/>
      <c r="CPD59" s="410"/>
      <c r="CPE59" s="410"/>
      <c r="CPF59" s="410"/>
      <c r="CPG59" s="410"/>
      <c r="CPH59" s="410"/>
      <c r="CPI59" s="410"/>
      <c r="CPJ59" s="410"/>
      <c r="CPK59" s="410"/>
      <c r="CPL59" s="410"/>
      <c r="CPM59" s="410"/>
      <c r="CPN59" s="410"/>
      <c r="CPO59" s="410"/>
      <c r="CPP59" s="410"/>
      <c r="CPQ59" s="410"/>
      <c r="CPR59" s="410"/>
      <c r="CPS59" s="410"/>
      <c r="CPT59" s="410"/>
      <c r="CPU59" s="410"/>
      <c r="CPV59" s="410"/>
      <c r="CPW59" s="410"/>
      <c r="CPX59" s="410"/>
      <c r="CPY59" s="410"/>
      <c r="CPZ59" s="410"/>
      <c r="CQA59" s="410"/>
      <c r="CQB59" s="410"/>
      <c r="CQC59" s="410"/>
      <c r="CQD59" s="410"/>
      <c r="CQE59" s="410"/>
      <c r="CQF59" s="410"/>
      <c r="CQG59" s="410"/>
      <c r="CQH59" s="410"/>
      <c r="CQI59" s="410"/>
      <c r="CQJ59" s="410"/>
      <c r="CQK59" s="410"/>
      <c r="CQL59" s="410"/>
      <c r="CQM59" s="410"/>
      <c r="CQN59" s="410"/>
      <c r="CQO59" s="410"/>
      <c r="CQP59" s="410"/>
      <c r="CQQ59" s="410"/>
      <c r="CQR59" s="410"/>
      <c r="CQS59" s="410"/>
      <c r="CQT59" s="410"/>
      <c r="CQU59" s="410"/>
      <c r="CQV59" s="410"/>
      <c r="CQW59" s="410"/>
      <c r="CQX59" s="410"/>
      <c r="CQY59" s="410"/>
      <c r="CQZ59" s="410"/>
      <c r="CRA59" s="410"/>
      <c r="CRB59" s="410"/>
      <c r="CRC59" s="410"/>
      <c r="CRD59" s="410"/>
      <c r="CRE59" s="410"/>
      <c r="CRF59" s="410"/>
      <c r="CRG59" s="410"/>
      <c r="CRH59" s="410"/>
      <c r="CRI59" s="410"/>
      <c r="CRJ59" s="410"/>
      <c r="CRK59" s="410"/>
      <c r="CRL59" s="410"/>
      <c r="CRM59" s="410"/>
      <c r="CRN59" s="410"/>
      <c r="CRO59" s="410"/>
      <c r="CRP59" s="410"/>
      <c r="CRQ59" s="410"/>
      <c r="CRR59" s="410"/>
      <c r="CRS59" s="410"/>
      <c r="CRT59" s="410"/>
      <c r="CRU59" s="410"/>
      <c r="CRV59" s="410"/>
      <c r="CRW59" s="410"/>
      <c r="CRX59" s="410"/>
      <c r="CRY59" s="410"/>
      <c r="CRZ59" s="410"/>
      <c r="CSA59" s="410"/>
      <c r="CSB59" s="410"/>
      <c r="CSC59" s="410"/>
      <c r="CSD59" s="410"/>
      <c r="CSE59" s="410"/>
      <c r="CSF59" s="410"/>
      <c r="CSG59" s="410"/>
      <c r="CSH59" s="410"/>
      <c r="CSI59" s="410"/>
      <c r="CSJ59" s="410"/>
      <c r="CSK59" s="410"/>
      <c r="CSL59" s="410"/>
      <c r="CSM59" s="410"/>
      <c r="CSN59" s="410"/>
      <c r="CSO59" s="410"/>
      <c r="CSP59" s="410"/>
      <c r="CSQ59" s="410"/>
      <c r="CSR59" s="410"/>
      <c r="CSS59" s="410"/>
      <c r="CST59" s="410"/>
      <c r="CSU59" s="410"/>
      <c r="CSV59" s="410"/>
      <c r="CSW59" s="410"/>
      <c r="CSX59" s="410"/>
      <c r="CSY59" s="410"/>
      <c r="CSZ59" s="410"/>
      <c r="CTA59" s="410"/>
      <c r="CTB59" s="410"/>
      <c r="CTC59" s="410"/>
      <c r="CTD59" s="410"/>
      <c r="CTE59" s="410"/>
      <c r="CTF59" s="410"/>
      <c r="CTG59" s="410"/>
      <c r="CTH59" s="410"/>
      <c r="CTI59" s="410"/>
      <c r="CTJ59" s="410"/>
      <c r="CTK59" s="410"/>
      <c r="CTL59" s="410"/>
      <c r="CTM59" s="410"/>
      <c r="CTN59" s="410"/>
      <c r="CTO59" s="410"/>
      <c r="CTP59" s="410"/>
      <c r="CTQ59" s="410"/>
      <c r="CTR59" s="410"/>
      <c r="CTS59" s="410"/>
      <c r="CTT59" s="410"/>
      <c r="CTU59" s="410"/>
      <c r="CTV59" s="410"/>
      <c r="CTW59" s="410"/>
      <c r="CTX59" s="410"/>
      <c r="CTY59" s="410"/>
      <c r="CTZ59" s="410"/>
      <c r="CUA59" s="410"/>
      <c r="CUB59" s="410"/>
      <c r="CUC59" s="410"/>
      <c r="CUD59" s="410"/>
      <c r="CUE59" s="410"/>
      <c r="CUF59" s="410"/>
      <c r="CUG59" s="410"/>
      <c r="CUH59" s="410"/>
      <c r="CUI59" s="410"/>
      <c r="CUJ59" s="410"/>
      <c r="CUK59" s="410"/>
      <c r="CUL59" s="410"/>
      <c r="CUM59" s="410"/>
      <c r="CUN59" s="410"/>
      <c r="CUO59" s="410"/>
      <c r="CUP59" s="410"/>
      <c r="CUQ59" s="410"/>
      <c r="CUR59" s="410"/>
      <c r="CUS59" s="410"/>
      <c r="CUT59" s="410"/>
      <c r="CUU59" s="410"/>
      <c r="CUV59" s="410"/>
      <c r="CUW59" s="410"/>
      <c r="CUX59" s="410"/>
      <c r="CUY59" s="410"/>
      <c r="CUZ59" s="410"/>
      <c r="CVA59" s="410"/>
      <c r="CVB59" s="410"/>
      <c r="CVC59" s="410"/>
      <c r="CVD59" s="410"/>
      <c r="CVE59" s="410"/>
      <c r="CVF59" s="410"/>
      <c r="CVG59" s="410"/>
      <c r="CVH59" s="410"/>
      <c r="CVI59" s="410"/>
      <c r="CVJ59" s="410"/>
      <c r="CVK59" s="410"/>
      <c r="CVL59" s="410"/>
      <c r="CVM59" s="410"/>
      <c r="CVN59" s="410"/>
      <c r="CVO59" s="410"/>
      <c r="CVP59" s="410"/>
      <c r="CVQ59" s="410"/>
      <c r="CVR59" s="410"/>
      <c r="CVS59" s="410"/>
      <c r="CVT59" s="410"/>
      <c r="CVU59" s="410"/>
      <c r="CVV59" s="410"/>
      <c r="CVW59" s="410"/>
      <c r="CVX59" s="410"/>
      <c r="CVY59" s="410"/>
      <c r="CVZ59" s="410"/>
      <c r="CWA59" s="410"/>
      <c r="CWB59" s="410"/>
      <c r="CWC59" s="410"/>
      <c r="CWD59" s="410"/>
      <c r="CWE59" s="410"/>
      <c r="CWF59" s="410"/>
      <c r="CWG59" s="410"/>
      <c r="CWH59" s="410"/>
      <c r="CWI59" s="410"/>
      <c r="CWJ59" s="410"/>
      <c r="CWK59" s="410"/>
      <c r="CWL59" s="410"/>
      <c r="CWM59" s="410"/>
      <c r="CWN59" s="410"/>
      <c r="CWO59" s="410"/>
      <c r="CWP59" s="410"/>
      <c r="CWQ59" s="410"/>
      <c r="CWR59" s="410"/>
      <c r="CWS59" s="410"/>
      <c r="CWT59" s="410"/>
      <c r="CWU59" s="410"/>
      <c r="CWV59" s="410"/>
      <c r="CWW59" s="410"/>
      <c r="CWX59" s="410"/>
      <c r="CWY59" s="410"/>
      <c r="CWZ59" s="410"/>
      <c r="CXA59" s="410"/>
      <c r="CXB59" s="410"/>
      <c r="CXC59" s="410"/>
      <c r="CXD59" s="410"/>
      <c r="CXE59" s="410"/>
      <c r="CXF59" s="410"/>
      <c r="CXG59" s="410"/>
      <c r="CXH59" s="410"/>
      <c r="CXI59" s="410"/>
      <c r="CXJ59" s="410"/>
      <c r="CXK59" s="410"/>
      <c r="CXL59" s="410"/>
      <c r="CXM59" s="410"/>
      <c r="CXN59" s="410"/>
      <c r="CXO59" s="410"/>
      <c r="CXP59" s="410"/>
      <c r="CXQ59" s="410"/>
      <c r="CXR59" s="410"/>
      <c r="CXS59" s="410"/>
      <c r="CXT59" s="410"/>
      <c r="CXU59" s="410"/>
      <c r="CXV59" s="410"/>
      <c r="CXW59" s="410"/>
      <c r="CXX59" s="410"/>
      <c r="CXY59" s="410"/>
      <c r="CXZ59" s="410"/>
      <c r="CYA59" s="410"/>
      <c r="CYB59" s="410"/>
      <c r="CYC59" s="410"/>
      <c r="CYD59" s="410"/>
      <c r="CYE59" s="410"/>
      <c r="CYF59" s="410"/>
      <c r="CYG59" s="410"/>
      <c r="CYH59" s="410"/>
      <c r="CYI59" s="410"/>
      <c r="CYJ59" s="410"/>
      <c r="CYK59" s="410"/>
      <c r="CYL59" s="410"/>
      <c r="CYM59" s="410"/>
      <c r="CYN59" s="410"/>
      <c r="CYO59" s="410"/>
      <c r="CYP59" s="410"/>
      <c r="CYQ59" s="410"/>
      <c r="CYR59" s="410"/>
      <c r="CYS59" s="410"/>
      <c r="CYT59" s="410"/>
      <c r="CYU59" s="410"/>
      <c r="CYV59" s="410"/>
      <c r="CYW59" s="410"/>
      <c r="CYX59" s="410"/>
      <c r="CYY59" s="410"/>
      <c r="CYZ59" s="410"/>
      <c r="CZA59" s="410"/>
      <c r="CZB59" s="410"/>
      <c r="CZC59" s="410"/>
      <c r="CZD59" s="410"/>
      <c r="CZE59" s="410"/>
      <c r="CZF59" s="410"/>
      <c r="CZG59" s="410"/>
      <c r="CZH59" s="410"/>
      <c r="CZI59" s="410"/>
      <c r="CZJ59" s="410"/>
      <c r="CZK59" s="410"/>
      <c r="CZL59" s="410"/>
      <c r="CZM59" s="410"/>
      <c r="CZN59" s="410"/>
      <c r="CZO59" s="410"/>
      <c r="CZP59" s="410"/>
      <c r="CZQ59" s="410"/>
      <c r="CZR59" s="410"/>
      <c r="CZS59" s="410"/>
      <c r="CZT59" s="410"/>
      <c r="CZU59" s="410"/>
      <c r="CZV59" s="410"/>
      <c r="CZW59" s="410"/>
      <c r="CZX59" s="410"/>
      <c r="CZY59" s="410"/>
      <c r="CZZ59" s="410"/>
      <c r="DAA59" s="410"/>
      <c r="DAB59" s="410"/>
      <c r="DAC59" s="410"/>
      <c r="DAD59" s="410"/>
      <c r="DAE59" s="410"/>
      <c r="DAF59" s="410"/>
      <c r="DAG59" s="410"/>
      <c r="DAH59" s="410"/>
      <c r="DAI59" s="410"/>
      <c r="DAJ59" s="410"/>
      <c r="DAK59" s="410"/>
      <c r="DAL59" s="410"/>
      <c r="DAM59" s="410"/>
      <c r="DAN59" s="410"/>
      <c r="DAO59" s="410"/>
      <c r="DAP59" s="410"/>
      <c r="DAQ59" s="410"/>
      <c r="DAR59" s="410"/>
      <c r="DAS59" s="410"/>
      <c r="DAT59" s="410"/>
      <c r="DAU59" s="410"/>
      <c r="DAV59" s="410"/>
      <c r="DAW59" s="410"/>
      <c r="DAX59" s="410"/>
      <c r="DAY59" s="410"/>
      <c r="DAZ59" s="410"/>
      <c r="DBA59" s="410"/>
      <c r="DBB59" s="410"/>
      <c r="DBC59" s="410"/>
      <c r="DBD59" s="410"/>
      <c r="DBE59" s="410"/>
      <c r="DBF59" s="410"/>
      <c r="DBG59" s="410"/>
      <c r="DBH59" s="410"/>
      <c r="DBI59" s="410"/>
      <c r="DBJ59" s="410"/>
      <c r="DBK59" s="410"/>
      <c r="DBL59" s="410"/>
      <c r="DBM59" s="410"/>
      <c r="DBN59" s="410"/>
      <c r="DBO59" s="410"/>
      <c r="DBP59" s="410"/>
      <c r="DBQ59" s="410"/>
      <c r="DBR59" s="410"/>
      <c r="DBS59" s="410"/>
      <c r="DBT59" s="410"/>
      <c r="DBU59" s="410"/>
      <c r="DBV59" s="410"/>
      <c r="DBW59" s="410"/>
      <c r="DBX59" s="410"/>
      <c r="DBY59" s="410"/>
      <c r="DBZ59" s="410"/>
      <c r="DCA59" s="410"/>
      <c r="DCB59" s="410"/>
      <c r="DCC59" s="410"/>
      <c r="DCD59" s="410"/>
      <c r="DCE59" s="410"/>
      <c r="DCF59" s="410"/>
      <c r="DCG59" s="410"/>
      <c r="DCH59" s="410"/>
      <c r="DCI59" s="410"/>
      <c r="DCJ59" s="410"/>
      <c r="DCK59" s="410"/>
      <c r="DCL59" s="410"/>
      <c r="DCM59" s="410"/>
      <c r="DCN59" s="410"/>
      <c r="DCO59" s="410"/>
      <c r="DCP59" s="410"/>
      <c r="DCQ59" s="410"/>
      <c r="DCR59" s="410"/>
      <c r="DCS59" s="410"/>
      <c r="DCT59" s="410"/>
      <c r="DCU59" s="410"/>
      <c r="DCV59" s="410"/>
      <c r="DCW59" s="410"/>
      <c r="DCX59" s="410"/>
      <c r="DCY59" s="410"/>
      <c r="DCZ59" s="410"/>
      <c r="DDA59" s="410"/>
      <c r="DDB59" s="410"/>
      <c r="DDC59" s="410"/>
      <c r="DDD59" s="410"/>
      <c r="DDE59" s="410"/>
      <c r="DDF59" s="410"/>
      <c r="DDG59" s="410"/>
      <c r="DDH59" s="410"/>
      <c r="DDI59" s="410"/>
      <c r="DDJ59" s="410"/>
      <c r="DDK59" s="410"/>
      <c r="DDL59" s="410"/>
      <c r="DDM59" s="410"/>
      <c r="DDN59" s="410"/>
      <c r="DDO59" s="410"/>
      <c r="DDP59" s="410"/>
      <c r="DDQ59" s="410"/>
      <c r="DDR59" s="410"/>
      <c r="DDS59" s="410"/>
      <c r="DDT59" s="410"/>
      <c r="DDU59" s="410"/>
      <c r="DDV59" s="410"/>
      <c r="DDW59" s="410"/>
      <c r="DDX59" s="410"/>
      <c r="DDY59" s="410"/>
      <c r="DDZ59" s="410"/>
      <c r="DEA59" s="410"/>
      <c r="DEB59" s="410"/>
      <c r="DEC59" s="410"/>
      <c r="DED59" s="410"/>
      <c r="DEE59" s="410"/>
      <c r="DEF59" s="410"/>
      <c r="DEG59" s="410"/>
      <c r="DEH59" s="410"/>
      <c r="DEI59" s="410"/>
      <c r="DEJ59" s="410"/>
      <c r="DEK59" s="410"/>
      <c r="DEL59" s="410"/>
      <c r="DEM59" s="410"/>
      <c r="DEN59" s="410"/>
      <c r="DEO59" s="410"/>
      <c r="DEP59" s="410"/>
      <c r="DEQ59" s="410"/>
      <c r="DER59" s="410"/>
      <c r="DES59" s="410"/>
      <c r="DET59" s="410"/>
      <c r="DEU59" s="410"/>
      <c r="DEV59" s="410"/>
      <c r="DEW59" s="410"/>
      <c r="DEX59" s="410"/>
      <c r="DEY59" s="410"/>
      <c r="DEZ59" s="410"/>
      <c r="DFA59" s="410"/>
      <c r="DFB59" s="410"/>
      <c r="DFC59" s="410"/>
      <c r="DFD59" s="410"/>
      <c r="DFE59" s="410"/>
      <c r="DFF59" s="410"/>
      <c r="DFG59" s="410"/>
      <c r="DFH59" s="410"/>
      <c r="DFI59" s="410"/>
      <c r="DFJ59" s="410"/>
      <c r="DFK59" s="410"/>
      <c r="DFL59" s="410"/>
      <c r="DFM59" s="410"/>
      <c r="DFN59" s="410"/>
      <c r="DFO59" s="410"/>
      <c r="DFP59" s="410"/>
      <c r="DFQ59" s="410"/>
      <c r="DFR59" s="410"/>
      <c r="DFS59" s="410"/>
      <c r="DFT59" s="410"/>
      <c r="DFU59" s="410"/>
      <c r="DFV59" s="410"/>
      <c r="DFW59" s="410"/>
      <c r="DFX59" s="410"/>
      <c r="DFY59" s="410"/>
      <c r="DFZ59" s="410"/>
      <c r="DGA59" s="410"/>
      <c r="DGB59" s="410"/>
      <c r="DGC59" s="410"/>
      <c r="DGD59" s="410"/>
      <c r="DGE59" s="410"/>
      <c r="DGF59" s="410"/>
      <c r="DGG59" s="410"/>
      <c r="DGH59" s="410"/>
      <c r="DGI59" s="410"/>
      <c r="DGJ59" s="410"/>
      <c r="DGK59" s="410"/>
      <c r="DGL59" s="410"/>
      <c r="DGM59" s="410"/>
      <c r="DGN59" s="410"/>
      <c r="DGO59" s="410"/>
      <c r="DGP59" s="410"/>
      <c r="DGQ59" s="410"/>
      <c r="DGR59" s="410"/>
      <c r="DGS59" s="410"/>
      <c r="DGT59" s="410"/>
      <c r="DGU59" s="410"/>
      <c r="DGV59" s="410"/>
      <c r="DGW59" s="410"/>
      <c r="DGX59" s="410"/>
      <c r="DGY59" s="410"/>
      <c r="DGZ59" s="410"/>
      <c r="DHA59" s="410"/>
      <c r="DHB59" s="410"/>
      <c r="DHC59" s="410"/>
      <c r="DHD59" s="410"/>
      <c r="DHE59" s="410"/>
      <c r="DHF59" s="410"/>
      <c r="DHG59" s="410"/>
      <c r="DHH59" s="410"/>
      <c r="DHI59" s="410"/>
      <c r="DHJ59" s="410"/>
      <c r="DHK59" s="410"/>
      <c r="DHL59" s="410"/>
      <c r="DHM59" s="410"/>
      <c r="DHN59" s="410"/>
      <c r="DHO59" s="410"/>
      <c r="DHP59" s="410"/>
      <c r="DHQ59" s="410"/>
      <c r="DHR59" s="410"/>
      <c r="DHS59" s="410"/>
      <c r="DHT59" s="410"/>
      <c r="DHU59" s="410"/>
      <c r="DHV59" s="410"/>
      <c r="DHW59" s="410"/>
      <c r="DHX59" s="410"/>
      <c r="DHY59" s="410"/>
      <c r="DHZ59" s="410"/>
      <c r="DIA59" s="410"/>
      <c r="DIB59" s="410"/>
      <c r="DIC59" s="410"/>
      <c r="DID59" s="410"/>
      <c r="DIE59" s="410"/>
      <c r="DIF59" s="410"/>
      <c r="DIG59" s="410"/>
      <c r="DIH59" s="410"/>
      <c r="DII59" s="410"/>
      <c r="DIJ59" s="410"/>
      <c r="DIK59" s="410"/>
      <c r="DIL59" s="410"/>
      <c r="DIM59" s="410"/>
      <c r="DIN59" s="410"/>
      <c r="DIO59" s="410"/>
      <c r="DIP59" s="410"/>
      <c r="DIQ59" s="410"/>
      <c r="DIR59" s="410"/>
      <c r="DIS59" s="410"/>
      <c r="DIT59" s="410"/>
      <c r="DIU59" s="410"/>
      <c r="DIV59" s="410"/>
      <c r="DIW59" s="410"/>
      <c r="DIX59" s="410"/>
      <c r="DIY59" s="410"/>
      <c r="DIZ59" s="410"/>
      <c r="DJA59" s="410"/>
      <c r="DJB59" s="410"/>
      <c r="DJC59" s="410"/>
      <c r="DJD59" s="410"/>
      <c r="DJE59" s="410"/>
      <c r="DJF59" s="410"/>
      <c r="DJG59" s="410"/>
      <c r="DJH59" s="410"/>
      <c r="DJI59" s="410"/>
      <c r="DJJ59" s="410"/>
      <c r="DJK59" s="410"/>
      <c r="DJL59" s="410"/>
      <c r="DJM59" s="410"/>
      <c r="DJN59" s="410"/>
      <c r="DJO59" s="410"/>
      <c r="DJP59" s="410"/>
      <c r="DJQ59" s="410"/>
      <c r="DJR59" s="410"/>
      <c r="DJS59" s="410"/>
      <c r="DJT59" s="410"/>
      <c r="DJU59" s="410"/>
      <c r="DJV59" s="410"/>
      <c r="DJW59" s="410"/>
      <c r="DJX59" s="410"/>
      <c r="DJY59" s="410"/>
      <c r="DJZ59" s="410"/>
      <c r="DKA59" s="410"/>
      <c r="DKB59" s="410"/>
      <c r="DKC59" s="410"/>
      <c r="DKD59" s="410"/>
      <c r="DKE59" s="410"/>
      <c r="DKF59" s="410"/>
      <c r="DKG59" s="410"/>
      <c r="DKH59" s="410"/>
      <c r="DKI59" s="410"/>
      <c r="DKJ59" s="410"/>
      <c r="DKK59" s="410"/>
      <c r="DKL59" s="410"/>
      <c r="DKM59" s="410"/>
      <c r="DKN59" s="410"/>
      <c r="DKO59" s="410"/>
      <c r="DKP59" s="410"/>
      <c r="DKQ59" s="410"/>
      <c r="DKR59" s="410"/>
      <c r="DKS59" s="410"/>
      <c r="DKT59" s="410"/>
      <c r="DKU59" s="410"/>
      <c r="DKV59" s="410"/>
      <c r="DKW59" s="410"/>
      <c r="DKX59" s="410"/>
      <c r="DKY59" s="410"/>
      <c r="DKZ59" s="410"/>
      <c r="DLA59" s="410"/>
      <c r="DLB59" s="410"/>
      <c r="DLC59" s="410"/>
      <c r="DLD59" s="410"/>
      <c r="DLE59" s="410"/>
      <c r="DLF59" s="410"/>
      <c r="DLG59" s="410"/>
      <c r="DLH59" s="410"/>
      <c r="DLI59" s="410"/>
      <c r="DLJ59" s="410"/>
      <c r="DLK59" s="410"/>
      <c r="DLL59" s="410"/>
      <c r="DLM59" s="410"/>
      <c r="DLN59" s="410"/>
      <c r="DLO59" s="410"/>
      <c r="DLP59" s="410"/>
      <c r="DLQ59" s="410"/>
      <c r="DLR59" s="410"/>
      <c r="DLS59" s="410"/>
      <c r="DLT59" s="410"/>
      <c r="DLU59" s="410"/>
      <c r="DLV59" s="410"/>
      <c r="DLW59" s="410"/>
      <c r="DLX59" s="410"/>
      <c r="DLY59" s="410"/>
      <c r="DLZ59" s="410"/>
      <c r="DMA59" s="410"/>
      <c r="DMB59" s="410"/>
      <c r="DMC59" s="410"/>
      <c r="DMD59" s="410"/>
      <c r="DME59" s="410"/>
      <c r="DMF59" s="410"/>
      <c r="DMG59" s="410"/>
      <c r="DMH59" s="410"/>
      <c r="DMI59" s="410"/>
      <c r="DMJ59" s="410"/>
      <c r="DMK59" s="410"/>
      <c r="DML59" s="410"/>
      <c r="DMM59" s="410"/>
      <c r="DMN59" s="410"/>
      <c r="DMO59" s="410"/>
      <c r="DMP59" s="410"/>
      <c r="DMQ59" s="410"/>
      <c r="DMR59" s="410"/>
      <c r="DMS59" s="410"/>
      <c r="DMT59" s="410"/>
      <c r="DMU59" s="410"/>
      <c r="DMV59" s="410"/>
      <c r="DMW59" s="410"/>
      <c r="DMX59" s="410"/>
      <c r="DMY59" s="410"/>
      <c r="DMZ59" s="410"/>
      <c r="DNA59" s="410"/>
      <c r="DNB59" s="410"/>
      <c r="DNC59" s="410"/>
      <c r="DND59" s="410"/>
      <c r="DNE59" s="410"/>
      <c r="DNF59" s="410"/>
      <c r="DNG59" s="410"/>
      <c r="DNH59" s="410"/>
      <c r="DNI59" s="410"/>
      <c r="DNJ59" s="410"/>
      <c r="DNK59" s="410"/>
      <c r="DNL59" s="410"/>
      <c r="DNM59" s="410"/>
      <c r="DNN59" s="410"/>
      <c r="DNO59" s="410"/>
      <c r="DNP59" s="410"/>
      <c r="DNQ59" s="410"/>
      <c r="DNR59" s="410"/>
      <c r="DNS59" s="410"/>
      <c r="DNT59" s="410"/>
      <c r="DNU59" s="410"/>
      <c r="DNV59" s="410"/>
      <c r="DNW59" s="410"/>
      <c r="DNX59" s="410"/>
      <c r="DNY59" s="410"/>
      <c r="DNZ59" s="410"/>
      <c r="DOA59" s="410"/>
      <c r="DOB59" s="410"/>
      <c r="DOC59" s="410"/>
      <c r="DOD59" s="410"/>
      <c r="DOE59" s="410"/>
      <c r="DOF59" s="410"/>
      <c r="DOG59" s="410"/>
      <c r="DOH59" s="410"/>
      <c r="DOI59" s="410"/>
      <c r="DOJ59" s="410"/>
      <c r="DOK59" s="410"/>
      <c r="DOL59" s="410"/>
      <c r="DOM59" s="410"/>
      <c r="DON59" s="410"/>
      <c r="DOO59" s="410"/>
      <c r="DOP59" s="410"/>
      <c r="DOQ59" s="410"/>
      <c r="DOR59" s="410"/>
      <c r="DOS59" s="410"/>
      <c r="DOT59" s="410"/>
      <c r="DOU59" s="410"/>
      <c r="DOV59" s="410"/>
      <c r="DOW59" s="410"/>
      <c r="DOX59" s="410"/>
      <c r="DOY59" s="410"/>
      <c r="DOZ59" s="410"/>
      <c r="DPA59" s="410"/>
      <c r="DPB59" s="410"/>
      <c r="DPC59" s="410"/>
      <c r="DPD59" s="410"/>
      <c r="DPE59" s="410"/>
      <c r="DPF59" s="410"/>
      <c r="DPG59" s="410"/>
      <c r="DPH59" s="410"/>
      <c r="DPI59" s="410"/>
      <c r="DPJ59" s="410"/>
      <c r="DPK59" s="410"/>
      <c r="DPL59" s="410"/>
      <c r="DPM59" s="410"/>
      <c r="DPN59" s="410"/>
      <c r="DPO59" s="410"/>
      <c r="DPP59" s="410"/>
      <c r="DPQ59" s="410"/>
      <c r="DPR59" s="410"/>
      <c r="DPS59" s="410"/>
      <c r="DPT59" s="410"/>
      <c r="DPU59" s="410"/>
      <c r="DPV59" s="410"/>
      <c r="DPW59" s="410"/>
      <c r="DPX59" s="410"/>
      <c r="DPY59" s="410"/>
      <c r="DPZ59" s="410"/>
      <c r="DQA59" s="410"/>
      <c r="DQB59" s="410"/>
      <c r="DQC59" s="410"/>
      <c r="DQD59" s="410"/>
      <c r="DQE59" s="410"/>
      <c r="DQF59" s="410"/>
      <c r="DQG59" s="410"/>
      <c r="DQH59" s="410"/>
      <c r="DQI59" s="410"/>
      <c r="DQJ59" s="410"/>
      <c r="DQK59" s="410"/>
      <c r="DQL59" s="410"/>
      <c r="DQM59" s="410"/>
      <c r="DQN59" s="410"/>
      <c r="DQO59" s="410"/>
      <c r="DQP59" s="410"/>
      <c r="DQQ59" s="410"/>
      <c r="DQR59" s="410"/>
      <c r="DQS59" s="410"/>
      <c r="DQT59" s="410"/>
      <c r="DQU59" s="410"/>
      <c r="DQV59" s="410"/>
      <c r="DQW59" s="410"/>
      <c r="DQX59" s="410"/>
      <c r="DQY59" s="410"/>
      <c r="DQZ59" s="410"/>
      <c r="DRA59" s="410"/>
      <c r="DRB59" s="410"/>
      <c r="DRC59" s="410"/>
      <c r="DRD59" s="410"/>
      <c r="DRE59" s="410"/>
      <c r="DRF59" s="410"/>
      <c r="DRG59" s="410"/>
      <c r="DRH59" s="410"/>
      <c r="DRI59" s="410"/>
      <c r="DRJ59" s="410"/>
      <c r="DRK59" s="410"/>
      <c r="DRL59" s="410"/>
      <c r="DRM59" s="410"/>
      <c r="DRN59" s="410"/>
      <c r="DRO59" s="410"/>
      <c r="DRP59" s="410"/>
      <c r="DRQ59" s="410"/>
      <c r="DRR59" s="410"/>
      <c r="DRS59" s="410"/>
      <c r="DRT59" s="410"/>
      <c r="DRU59" s="410"/>
      <c r="DRV59" s="410"/>
      <c r="DRW59" s="410"/>
      <c r="DRX59" s="410"/>
      <c r="DRY59" s="410"/>
      <c r="DRZ59" s="410"/>
      <c r="DSA59" s="410"/>
      <c r="DSB59" s="410"/>
      <c r="DSC59" s="410"/>
      <c r="DSD59" s="410"/>
      <c r="DSE59" s="410"/>
      <c r="DSF59" s="410"/>
      <c r="DSG59" s="410"/>
      <c r="DSH59" s="410"/>
      <c r="DSI59" s="410"/>
      <c r="DSJ59" s="410"/>
      <c r="DSK59" s="410"/>
      <c r="DSL59" s="410"/>
      <c r="DSM59" s="410"/>
      <c r="DSN59" s="410"/>
      <c r="DSO59" s="410"/>
      <c r="DSP59" s="410"/>
      <c r="DSQ59" s="410"/>
      <c r="DSR59" s="410"/>
      <c r="DSS59" s="410"/>
      <c r="DST59" s="410"/>
      <c r="DSU59" s="410"/>
      <c r="DSV59" s="410"/>
      <c r="DSW59" s="410"/>
      <c r="DSX59" s="410"/>
      <c r="DSY59" s="410"/>
      <c r="DSZ59" s="410"/>
      <c r="DTA59" s="410"/>
      <c r="DTB59" s="410"/>
      <c r="DTC59" s="410"/>
      <c r="DTD59" s="410"/>
      <c r="DTE59" s="410"/>
      <c r="DTF59" s="410"/>
      <c r="DTG59" s="410"/>
      <c r="DTH59" s="410"/>
      <c r="DTI59" s="410"/>
      <c r="DTJ59" s="410"/>
      <c r="DTK59" s="410"/>
      <c r="DTL59" s="410"/>
      <c r="DTM59" s="410"/>
      <c r="DTN59" s="410"/>
      <c r="DTO59" s="410"/>
      <c r="DTP59" s="410"/>
      <c r="DTQ59" s="410"/>
      <c r="DTR59" s="410"/>
      <c r="DTS59" s="410"/>
      <c r="DTT59" s="410"/>
      <c r="DTU59" s="410"/>
      <c r="DTV59" s="410"/>
      <c r="DTW59" s="410"/>
      <c r="DTX59" s="410"/>
      <c r="DTY59" s="410"/>
      <c r="DTZ59" s="410"/>
      <c r="DUA59" s="410"/>
      <c r="DUB59" s="410"/>
      <c r="DUC59" s="410"/>
      <c r="DUD59" s="410"/>
      <c r="DUE59" s="410"/>
      <c r="DUF59" s="410"/>
      <c r="DUG59" s="410"/>
      <c r="DUH59" s="410"/>
      <c r="DUI59" s="410"/>
      <c r="DUJ59" s="410"/>
      <c r="DUK59" s="410"/>
      <c r="DUL59" s="410"/>
      <c r="DUM59" s="410"/>
      <c r="DUN59" s="410"/>
      <c r="DUO59" s="410"/>
      <c r="DUP59" s="410"/>
      <c r="DUQ59" s="410"/>
      <c r="DUR59" s="410"/>
      <c r="DUS59" s="410"/>
      <c r="DUT59" s="410"/>
      <c r="DUU59" s="410"/>
      <c r="DUV59" s="410"/>
      <c r="DUW59" s="410"/>
      <c r="DUX59" s="410"/>
      <c r="DUY59" s="410"/>
      <c r="DUZ59" s="410"/>
      <c r="DVA59" s="410"/>
      <c r="DVB59" s="410"/>
      <c r="DVC59" s="410"/>
      <c r="DVD59" s="410"/>
      <c r="DVE59" s="410"/>
      <c r="DVF59" s="410"/>
      <c r="DVG59" s="410"/>
      <c r="DVH59" s="410"/>
      <c r="DVI59" s="410"/>
      <c r="DVJ59" s="410"/>
      <c r="DVK59" s="410"/>
      <c r="DVL59" s="410"/>
      <c r="DVM59" s="410"/>
      <c r="DVN59" s="410"/>
      <c r="DVO59" s="410"/>
      <c r="DVP59" s="410"/>
      <c r="DVQ59" s="410"/>
      <c r="DVR59" s="410"/>
      <c r="DVS59" s="410"/>
      <c r="DVT59" s="410"/>
      <c r="DVU59" s="410"/>
      <c r="DVV59" s="410"/>
      <c r="DVW59" s="410"/>
      <c r="DVX59" s="410"/>
      <c r="DVY59" s="410"/>
      <c r="DVZ59" s="410"/>
      <c r="DWA59" s="410"/>
      <c r="DWB59" s="410"/>
      <c r="DWC59" s="410"/>
      <c r="DWD59" s="410"/>
      <c r="DWE59" s="410"/>
      <c r="DWF59" s="410"/>
      <c r="DWG59" s="410"/>
      <c r="DWH59" s="410"/>
      <c r="DWI59" s="410"/>
      <c r="DWJ59" s="410"/>
      <c r="DWK59" s="410"/>
      <c r="DWL59" s="410"/>
      <c r="DWM59" s="410"/>
      <c r="DWN59" s="410"/>
      <c r="DWO59" s="410"/>
      <c r="DWP59" s="410"/>
      <c r="DWQ59" s="410"/>
      <c r="DWR59" s="410"/>
      <c r="DWS59" s="410"/>
      <c r="DWT59" s="410"/>
      <c r="DWU59" s="410"/>
      <c r="DWV59" s="410"/>
      <c r="DWW59" s="410"/>
      <c r="DWX59" s="410"/>
      <c r="DWY59" s="410"/>
      <c r="DWZ59" s="410"/>
      <c r="DXA59" s="410"/>
      <c r="DXB59" s="410"/>
      <c r="DXC59" s="410"/>
      <c r="DXD59" s="410"/>
      <c r="DXE59" s="410"/>
      <c r="DXF59" s="410"/>
      <c r="DXG59" s="410"/>
      <c r="DXH59" s="410"/>
      <c r="DXI59" s="410"/>
      <c r="DXJ59" s="410"/>
      <c r="DXK59" s="410"/>
      <c r="DXL59" s="410"/>
      <c r="DXM59" s="410"/>
      <c r="DXN59" s="410"/>
      <c r="DXO59" s="410"/>
      <c r="DXP59" s="410"/>
      <c r="DXQ59" s="410"/>
      <c r="DXR59" s="410"/>
      <c r="DXS59" s="410"/>
      <c r="DXT59" s="410"/>
      <c r="DXU59" s="410"/>
      <c r="DXV59" s="410"/>
      <c r="DXW59" s="410"/>
      <c r="DXX59" s="410"/>
      <c r="DXY59" s="410"/>
      <c r="DXZ59" s="410"/>
      <c r="DYA59" s="410"/>
      <c r="DYB59" s="410"/>
      <c r="DYC59" s="410"/>
      <c r="DYD59" s="410"/>
      <c r="DYE59" s="410"/>
      <c r="DYF59" s="410"/>
      <c r="DYG59" s="410"/>
      <c r="DYH59" s="410"/>
      <c r="DYI59" s="410"/>
      <c r="DYJ59" s="410"/>
      <c r="DYK59" s="410"/>
      <c r="DYL59" s="410"/>
      <c r="DYM59" s="410"/>
      <c r="DYN59" s="410"/>
      <c r="DYO59" s="410"/>
      <c r="DYP59" s="410"/>
      <c r="DYQ59" s="410"/>
      <c r="DYR59" s="410"/>
      <c r="DYS59" s="410"/>
      <c r="DYT59" s="410"/>
      <c r="DYU59" s="410"/>
      <c r="DYV59" s="410"/>
      <c r="DYW59" s="410"/>
      <c r="DYX59" s="410"/>
      <c r="DYY59" s="410"/>
      <c r="DYZ59" s="410"/>
      <c r="DZA59" s="410"/>
      <c r="DZB59" s="410"/>
      <c r="DZC59" s="410"/>
      <c r="DZD59" s="410"/>
      <c r="DZE59" s="410"/>
      <c r="DZF59" s="410"/>
      <c r="DZG59" s="410"/>
      <c r="DZH59" s="410"/>
      <c r="DZI59" s="410"/>
      <c r="DZJ59" s="410"/>
      <c r="DZK59" s="410"/>
      <c r="DZL59" s="410"/>
      <c r="DZM59" s="410"/>
      <c r="DZN59" s="410"/>
      <c r="DZO59" s="410"/>
      <c r="DZP59" s="410"/>
      <c r="DZQ59" s="410"/>
      <c r="DZR59" s="410"/>
      <c r="DZS59" s="410"/>
      <c r="DZT59" s="410"/>
      <c r="DZU59" s="410"/>
      <c r="DZV59" s="410"/>
      <c r="DZW59" s="410"/>
      <c r="DZX59" s="410"/>
      <c r="DZY59" s="410"/>
      <c r="DZZ59" s="410"/>
      <c r="EAA59" s="410"/>
      <c r="EAB59" s="410"/>
      <c r="EAC59" s="410"/>
      <c r="EAD59" s="410"/>
      <c r="EAE59" s="410"/>
      <c r="EAF59" s="410"/>
      <c r="EAG59" s="410"/>
      <c r="EAH59" s="410"/>
      <c r="EAI59" s="410"/>
      <c r="EAJ59" s="410"/>
      <c r="EAK59" s="410"/>
      <c r="EAL59" s="410"/>
      <c r="EAM59" s="410"/>
      <c r="EAN59" s="410"/>
      <c r="EAO59" s="410"/>
      <c r="EAP59" s="410"/>
      <c r="EAQ59" s="410"/>
      <c r="EAR59" s="410"/>
      <c r="EAS59" s="410"/>
      <c r="EAT59" s="410"/>
      <c r="EAU59" s="410"/>
      <c r="EAV59" s="410"/>
      <c r="EAW59" s="410"/>
      <c r="EAX59" s="410"/>
      <c r="EAY59" s="410"/>
      <c r="EAZ59" s="410"/>
      <c r="EBA59" s="410"/>
      <c r="EBB59" s="410"/>
      <c r="EBC59" s="410"/>
      <c r="EBD59" s="410"/>
      <c r="EBE59" s="410"/>
      <c r="EBF59" s="410"/>
      <c r="EBG59" s="410"/>
      <c r="EBH59" s="410"/>
      <c r="EBI59" s="410"/>
      <c r="EBJ59" s="410"/>
      <c r="EBK59" s="410"/>
      <c r="EBL59" s="410"/>
      <c r="EBM59" s="410"/>
      <c r="EBN59" s="410"/>
      <c r="EBO59" s="410"/>
      <c r="EBP59" s="410"/>
      <c r="EBQ59" s="410"/>
      <c r="EBR59" s="410"/>
      <c r="EBS59" s="410"/>
      <c r="EBT59" s="410"/>
      <c r="EBU59" s="410"/>
      <c r="EBV59" s="410"/>
      <c r="EBW59" s="410"/>
      <c r="EBX59" s="410"/>
      <c r="EBY59" s="410"/>
      <c r="EBZ59" s="410"/>
      <c r="ECA59" s="410"/>
      <c r="ECB59" s="410"/>
      <c r="ECC59" s="410"/>
      <c r="ECD59" s="410"/>
      <c r="ECE59" s="410"/>
      <c r="ECF59" s="410"/>
      <c r="ECG59" s="410"/>
      <c r="ECH59" s="410"/>
      <c r="ECI59" s="410"/>
      <c r="ECJ59" s="410"/>
      <c r="ECK59" s="410"/>
      <c r="ECL59" s="410"/>
      <c r="ECM59" s="410"/>
      <c r="ECN59" s="410"/>
      <c r="ECO59" s="410"/>
      <c r="ECP59" s="410"/>
      <c r="ECQ59" s="410"/>
      <c r="ECR59" s="410"/>
      <c r="ECS59" s="410"/>
      <c r="ECT59" s="410"/>
      <c r="ECU59" s="410"/>
      <c r="ECV59" s="410"/>
      <c r="ECW59" s="410"/>
      <c r="ECX59" s="410"/>
      <c r="ECY59" s="410"/>
      <c r="ECZ59" s="410"/>
      <c r="EDA59" s="410"/>
      <c r="EDB59" s="410"/>
      <c r="EDC59" s="410"/>
      <c r="EDD59" s="410"/>
      <c r="EDE59" s="410"/>
      <c r="EDF59" s="410"/>
      <c r="EDG59" s="410"/>
      <c r="EDH59" s="410"/>
      <c r="EDI59" s="410"/>
      <c r="EDJ59" s="410"/>
      <c r="EDK59" s="410"/>
      <c r="EDL59" s="410"/>
      <c r="EDM59" s="410"/>
      <c r="EDN59" s="410"/>
      <c r="EDO59" s="410"/>
      <c r="EDP59" s="410"/>
      <c r="EDQ59" s="410"/>
      <c r="EDR59" s="410"/>
      <c r="EDS59" s="410"/>
      <c r="EDT59" s="410"/>
      <c r="EDU59" s="410"/>
      <c r="EDV59" s="410"/>
      <c r="EDW59" s="410"/>
      <c r="EDX59" s="410"/>
      <c r="EDY59" s="410"/>
      <c r="EDZ59" s="410"/>
      <c r="EEA59" s="410"/>
      <c r="EEB59" s="410"/>
      <c r="EEC59" s="410"/>
      <c r="EED59" s="410"/>
      <c r="EEE59" s="410"/>
      <c r="EEF59" s="410"/>
      <c r="EEG59" s="410"/>
      <c r="EEH59" s="410"/>
      <c r="EEI59" s="410"/>
      <c r="EEJ59" s="410"/>
      <c r="EEK59" s="410"/>
      <c r="EEL59" s="410"/>
      <c r="EEM59" s="410"/>
      <c r="EEN59" s="410"/>
      <c r="EEO59" s="410"/>
      <c r="EEP59" s="410"/>
      <c r="EEQ59" s="410"/>
      <c r="EER59" s="410"/>
      <c r="EES59" s="410"/>
      <c r="EET59" s="410"/>
      <c r="EEU59" s="410"/>
      <c r="EEV59" s="410"/>
      <c r="EEW59" s="410"/>
      <c r="EEX59" s="410"/>
      <c r="EEY59" s="410"/>
      <c r="EEZ59" s="410"/>
      <c r="EFA59" s="410"/>
      <c r="EFB59" s="410"/>
      <c r="EFC59" s="410"/>
      <c r="EFD59" s="410"/>
      <c r="EFE59" s="410"/>
      <c r="EFF59" s="410"/>
      <c r="EFG59" s="410"/>
      <c r="EFH59" s="410"/>
      <c r="EFI59" s="410"/>
      <c r="EFJ59" s="410"/>
      <c r="EFK59" s="410"/>
      <c r="EFL59" s="410"/>
      <c r="EFM59" s="410"/>
      <c r="EFN59" s="410"/>
      <c r="EFO59" s="410"/>
      <c r="EFP59" s="410"/>
      <c r="EFQ59" s="410"/>
      <c r="EFR59" s="410"/>
      <c r="EFS59" s="410"/>
      <c r="EFT59" s="410"/>
      <c r="EFU59" s="410"/>
      <c r="EFV59" s="410"/>
      <c r="EFW59" s="410"/>
      <c r="EFX59" s="410"/>
      <c r="EFY59" s="410"/>
      <c r="EFZ59" s="410"/>
      <c r="EGA59" s="410"/>
      <c r="EGB59" s="410"/>
      <c r="EGC59" s="410"/>
      <c r="EGD59" s="410"/>
      <c r="EGE59" s="410"/>
      <c r="EGF59" s="410"/>
      <c r="EGG59" s="410"/>
      <c r="EGH59" s="410"/>
      <c r="EGI59" s="410"/>
      <c r="EGJ59" s="410"/>
      <c r="EGK59" s="410"/>
      <c r="EGL59" s="410"/>
      <c r="EGM59" s="410"/>
      <c r="EGN59" s="410"/>
      <c r="EGO59" s="410"/>
      <c r="EGP59" s="410"/>
      <c r="EGQ59" s="410"/>
      <c r="EGR59" s="410"/>
      <c r="EGS59" s="410"/>
      <c r="EGT59" s="410"/>
      <c r="EGU59" s="410"/>
      <c r="EGV59" s="410"/>
      <c r="EGW59" s="410"/>
      <c r="EGX59" s="410"/>
      <c r="EGY59" s="410"/>
      <c r="EGZ59" s="410"/>
      <c r="EHA59" s="410"/>
      <c r="EHB59" s="410"/>
      <c r="EHC59" s="410"/>
      <c r="EHD59" s="410"/>
      <c r="EHE59" s="410"/>
      <c r="EHF59" s="410"/>
      <c r="EHG59" s="410"/>
      <c r="EHH59" s="410"/>
      <c r="EHI59" s="410"/>
      <c r="EHJ59" s="410"/>
      <c r="EHK59" s="410"/>
      <c r="EHL59" s="410"/>
      <c r="EHM59" s="410"/>
      <c r="EHN59" s="410"/>
      <c r="EHO59" s="410"/>
      <c r="EHP59" s="410"/>
      <c r="EHQ59" s="410"/>
      <c r="EHR59" s="410"/>
      <c r="EHS59" s="410"/>
      <c r="EHT59" s="410"/>
      <c r="EHU59" s="410"/>
      <c r="EHV59" s="410"/>
      <c r="EHW59" s="410"/>
      <c r="EHX59" s="410"/>
      <c r="EHY59" s="410"/>
      <c r="EHZ59" s="410"/>
      <c r="EIA59" s="410"/>
      <c r="EIB59" s="410"/>
      <c r="EIC59" s="410"/>
      <c r="EID59" s="410"/>
      <c r="EIE59" s="410"/>
      <c r="EIF59" s="410"/>
      <c r="EIG59" s="410"/>
      <c r="EIH59" s="410"/>
      <c r="EII59" s="410"/>
      <c r="EIJ59" s="410"/>
      <c r="EIK59" s="410"/>
      <c r="EIL59" s="410"/>
      <c r="EIM59" s="410"/>
      <c r="EIN59" s="410"/>
      <c r="EIO59" s="410"/>
      <c r="EIP59" s="410"/>
      <c r="EIQ59" s="410"/>
      <c r="EIR59" s="410"/>
      <c r="EIS59" s="410"/>
      <c r="EIT59" s="410"/>
      <c r="EIU59" s="410"/>
      <c r="EIV59" s="410"/>
      <c r="EIW59" s="410"/>
      <c r="EIX59" s="410"/>
      <c r="EIY59" s="410"/>
      <c r="EIZ59" s="410"/>
      <c r="EJA59" s="410"/>
      <c r="EJB59" s="410"/>
      <c r="EJC59" s="410"/>
      <c r="EJD59" s="410"/>
      <c r="EJE59" s="410"/>
      <c r="EJF59" s="410"/>
      <c r="EJG59" s="410"/>
      <c r="EJH59" s="410"/>
      <c r="EJI59" s="410"/>
      <c r="EJJ59" s="410"/>
      <c r="EJK59" s="410"/>
      <c r="EJL59" s="410"/>
      <c r="EJM59" s="410"/>
      <c r="EJN59" s="410"/>
      <c r="EJO59" s="410"/>
      <c r="EJP59" s="410"/>
      <c r="EJQ59" s="410"/>
      <c r="EJR59" s="410"/>
      <c r="EJS59" s="410"/>
      <c r="EJT59" s="410"/>
      <c r="EJU59" s="410"/>
      <c r="EJV59" s="410"/>
      <c r="EJW59" s="410"/>
      <c r="EJX59" s="410"/>
      <c r="EJY59" s="410"/>
      <c r="EJZ59" s="410"/>
      <c r="EKA59" s="410"/>
      <c r="EKB59" s="410"/>
      <c r="EKC59" s="410"/>
      <c r="EKD59" s="410"/>
      <c r="EKE59" s="410"/>
      <c r="EKF59" s="410"/>
      <c r="EKG59" s="410"/>
      <c r="EKH59" s="410"/>
      <c r="EKI59" s="410"/>
      <c r="EKJ59" s="410"/>
      <c r="EKK59" s="410"/>
      <c r="EKL59" s="410"/>
      <c r="EKM59" s="410"/>
      <c r="EKN59" s="410"/>
      <c r="EKO59" s="410"/>
      <c r="EKP59" s="410"/>
      <c r="EKQ59" s="410"/>
      <c r="EKR59" s="410"/>
      <c r="EKS59" s="410"/>
      <c r="EKT59" s="410"/>
      <c r="EKU59" s="410"/>
      <c r="EKV59" s="410"/>
      <c r="EKW59" s="410"/>
      <c r="EKX59" s="410"/>
      <c r="EKY59" s="410"/>
      <c r="EKZ59" s="410"/>
      <c r="ELA59" s="410"/>
      <c r="ELB59" s="410"/>
      <c r="ELC59" s="410"/>
      <c r="ELD59" s="410"/>
      <c r="ELE59" s="410"/>
      <c r="ELF59" s="410"/>
      <c r="ELG59" s="410"/>
      <c r="ELH59" s="410"/>
      <c r="ELI59" s="410"/>
      <c r="ELJ59" s="410"/>
      <c r="ELK59" s="410"/>
      <c r="ELL59" s="410"/>
      <c r="ELM59" s="410"/>
      <c r="ELN59" s="410"/>
      <c r="ELO59" s="410"/>
      <c r="ELP59" s="410"/>
      <c r="ELQ59" s="410"/>
      <c r="ELR59" s="410"/>
      <c r="ELS59" s="410"/>
      <c r="ELT59" s="410"/>
      <c r="ELU59" s="410"/>
      <c r="ELV59" s="410"/>
      <c r="ELW59" s="410"/>
      <c r="ELX59" s="410"/>
      <c r="ELY59" s="410"/>
      <c r="ELZ59" s="410"/>
      <c r="EMA59" s="410"/>
      <c r="EMB59" s="410"/>
      <c r="EMC59" s="410"/>
      <c r="EMD59" s="410"/>
      <c r="EME59" s="410"/>
      <c r="EMF59" s="410"/>
      <c r="EMG59" s="410"/>
      <c r="EMH59" s="410"/>
      <c r="EMI59" s="410"/>
      <c r="EMJ59" s="410"/>
      <c r="EMK59" s="410"/>
      <c r="EML59" s="410"/>
      <c r="EMM59" s="410"/>
      <c r="EMN59" s="410"/>
      <c r="EMO59" s="410"/>
      <c r="EMP59" s="410"/>
      <c r="EMQ59" s="410"/>
      <c r="EMR59" s="410"/>
      <c r="EMS59" s="410"/>
      <c r="EMT59" s="410"/>
      <c r="EMU59" s="410"/>
      <c r="EMV59" s="410"/>
      <c r="EMW59" s="410"/>
      <c r="EMX59" s="410"/>
      <c r="EMY59" s="410"/>
      <c r="EMZ59" s="410"/>
      <c r="ENA59" s="410"/>
      <c r="ENB59" s="410"/>
      <c r="ENC59" s="410"/>
      <c r="END59" s="410"/>
      <c r="ENE59" s="410"/>
      <c r="ENF59" s="410"/>
      <c r="ENG59" s="410"/>
      <c r="ENH59" s="410"/>
      <c r="ENI59" s="410"/>
      <c r="ENJ59" s="410"/>
      <c r="ENK59" s="410"/>
      <c r="ENL59" s="410"/>
      <c r="ENM59" s="410"/>
      <c r="ENN59" s="410"/>
      <c r="ENO59" s="410"/>
      <c r="ENP59" s="410"/>
      <c r="ENQ59" s="410"/>
      <c r="ENR59" s="410"/>
      <c r="ENS59" s="410"/>
      <c r="ENT59" s="410"/>
      <c r="ENU59" s="410"/>
      <c r="ENV59" s="410"/>
      <c r="ENW59" s="410"/>
      <c r="ENX59" s="410"/>
      <c r="ENY59" s="410"/>
      <c r="ENZ59" s="410"/>
      <c r="EOA59" s="410"/>
      <c r="EOB59" s="410"/>
      <c r="EOC59" s="410"/>
      <c r="EOD59" s="410"/>
      <c r="EOE59" s="410"/>
      <c r="EOF59" s="410"/>
      <c r="EOG59" s="410"/>
      <c r="EOH59" s="410"/>
      <c r="EOI59" s="410"/>
      <c r="EOJ59" s="410"/>
      <c r="EOK59" s="410"/>
      <c r="EOL59" s="410"/>
      <c r="EOM59" s="410"/>
      <c r="EON59" s="410"/>
      <c r="EOO59" s="410"/>
      <c r="EOP59" s="410"/>
      <c r="EOQ59" s="410"/>
      <c r="EOR59" s="410"/>
      <c r="EOS59" s="410"/>
      <c r="EOT59" s="410"/>
      <c r="EOU59" s="410"/>
      <c r="EOV59" s="410"/>
      <c r="EOW59" s="410"/>
      <c r="EOX59" s="410"/>
      <c r="EOY59" s="410"/>
      <c r="EOZ59" s="410"/>
      <c r="EPA59" s="410"/>
      <c r="EPB59" s="410"/>
      <c r="EPC59" s="410"/>
      <c r="EPD59" s="410"/>
      <c r="EPE59" s="410"/>
      <c r="EPF59" s="410"/>
      <c r="EPG59" s="410"/>
      <c r="EPH59" s="410"/>
      <c r="EPI59" s="410"/>
      <c r="EPJ59" s="410"/>
      <c r="EPK59" s="410"/>
      <c r="EPL59" s="410"/>
      <c r="EPM59" s="410"/>
      <c r="EPN59" s="410"/>
      <c r="EPO59" s="410"/>
      <c r="EPP59" s="410"/>
      <c r="EPQ59" s="410"/>
      <c r="EPR59" s="410"/>
      <c r="EPS59" s="410"/>
      <c r="EPT59" s="410"/>
      <c r="EPU59" s="410"/>
      <c r="EPV59" s="410"/>
      <c r="EPW59" s="410"/>
      <c r="EPX59" s="410"/>
      <c r="EPY59" s="410"/>
      <c r="EPZ59" s="410"/>
      <c r="EQA59" s="410"/>
      <c r="EQB59" s="410"/>
      <c r="EQC59" s="410"/>
      <c r="EQD59" s="410"/>
      <c r="EQE59" s="410"/>
      <c r="EQF59" s="410"/>
      <c r="EQG59" s="410"/>
      <c r="EQH59" s="410"/>
      <c r="EQI59" s="410"/>
      <c r="EQJ59" s="410"/>
      <c r="EQK59" s="410"/>
      <c r="EQL59" s="410"/>
      <c r="EQM59" s="410"/>
      <c r="EQN59" s="410"/>
      <c r="EQO59" s="410"/>
      <c r="EQP59" s="410"/>
      <c r="EQQ59" s="410"/>
      <c r="EQR59" s="410"/>
      <c r="EQS59" s="410"/>
      <c r="EQT59" s="410"/>
      <c r="EQU59" s="410"/>
      <c r="EQV59" s="410"/>
      <c r="EQW59" s="410"/>
      <c r="EQX59" s="410"/>
      <c r="EQY59" s="410"/>
      <c r="EQZ59" s="410"/>
      <c r="ERA59" s="410"/>
      <c r="ERB59" s="410"/>
      <c r="ERC59" s="410"/>
      <c r="ERD59" s="410"/>
      <c r="ERE59" s="410"/>
      <c r="ERF59" s="410"/>
      <c r="ERG59" s="410"/>
      <c r="ERH59" s="410"/>
      <c r="ERI59" s="410"/>
      <c r="ERJ59" s="410"/>
      <c r="ERK59" s="410"/>
      <c r="ERL59" s="410"/>
      <c r="ERM59" s="410"/>
      <c r="ERN59" s="410"/>
      <c r="ERO59" s="410"/>
      <c r="ERP59" s="410"/>
      <c r="ERQ59" s="410"/>
      <c r="ERR59" s="410"/>
      <c r="ERS59" s="410"/>
      <c r="ERT59" s="410"/>
      <c r="ERU59" s="410"/>
      <c r="ERV59" s="410"/>
      <c r="ERW59" s="410"/>
      <c r="ERX59" s="410"/>
      <c r="ERY59" s="410"/>
      <c r="ERZ59" s="410"/>
      <c r="ESA59" s="410"/>
      <c r="ESB59" s="410"/>
      <c r="ESC59" s="410"/>
      <c r="ESD59" s="410"/>
      <c r="ESE59" s="410"/>
      <c r="ESF59" s="410"/>
      <c r="ESG59" s="410"/>
      <c r="ESH59" s="410"/>
      <c r="ESI59" s="410"/>
      <c r="ESJ59" s="410"/>
      <c r="ESK59" s="410"/>
      <c r="ESL59" s="410"/>
      <c r="ESM59" s="410"/>
      <c r="ESN59" s="410"/>
      <c r="ESO59" s="410"/>
      <c r="ESP59" s="410"/>
      <c r="ESQ59" s="410"/>
      <c r="ESR59" s="410"/>
      <c r="ESS59" s="410"/>
      <c r="EST59" s="410"/>
      <c r="ESU59" s="410"/>
      <c r="ESV59" s="410"/>
      <c r="ESW59" s="410"/>
      <c r="ESX59" s="410"/>
      <c r="ESY59" s="410"/>
      <c r="ESZ59" s="410"/>
      <c r="ETA59" s="410"/>
      <c r="ETB59" s="410"/>
      <c r="ETC59" s="410"/>
      <c r="ETD59" s="410"/>
      <c r="ETE59" s="410"/>
      <c r="ETF59" s="410"/>
      <c r="ETG59" s="410"/>
      <c r="ETH59" s="410"/>
      <c r="ETI59" s="410"/>
      <c r="ETJ59" s="410"/>
      <c r="ETK59" s="410"/>
      <c r="ETL59" s="410"/>
      <c r="ETM59" s="410"/>
      <c r="ETN59" s="410"/>
      <c r="ETO59" s="410"/>
      <c r="ETP59" s="410"/>
      <c r="ETQ59" s="410"/>
      <c r="ETR59" s="410"/>
      <c r="ETS59" s="410"/>
      <c r="ETT59" s="410"/>
      <c r="ETU59" s="410"/>
      <c r="ETV59" s="410"/>
      <c r="ETW59" s="410"/>
      <c r="ETX59" s="410"/>
      <c r="ETY59" s="410"/>
      <c r="ETZ59" s="410"/>
      <c r="EUA59" s="410"/>
      <c r="EUB59" s="410"/>
      <c r="EUC59" s="410"/>
      <c r="EUD59" s="410"/>
      <c r="EUE59" s="410"/>
      <c r="EUF59" s="410"/>
      <c r="EUG59" s="410"/>
      <c r="EUH59" s="410"/>
      <c r="EUI59" s="410"/>
      <c r="EUJ59" s="410"/>
      <c r="EUK59" s="410"/>
      <c r="EUL59" s="410"/>
      <c r="EUM59" s="410"/>
      <c r="EUN59" s="410"/>
      <c r="EUO59" s="410"/>
      <c r="EUP59" s="410"/>
      <c r="EUQ59" s="410"/>
      <c r="EUR59" s="410"/>
      <c r="EUS59" s="410"/>
      <c r="EUT59" s="410"/>
      <c r="EUU59" s="410"/>
      <c r="EUV59" s="410"/>
      <c r="EUW59" s="410"/>
      <c r="EUX59" s="410"/>
      <c r="EUY59" s="410"/>
      <c r="EUZ59" s="410"/>
      <c r="EVA59" s="410"/>
      <c r="EVB59" s="410"/>
      <c r="EVC59" s="410"/>
      <c r="EVD59" s="410"/>
      <c r="EVE59" s="410"/>
      <c r="EVF59" s="410"/>
      <c r="EVG59" s="410"/>
      <c r="EVH59" s="410"/>
      <c r="EVI59" s="410"/>
      <c r="EVJ59" s="410"/>
      <c r="EVK59" s="410"/>
      <c r="EVL59" s="410"/>
      <c r="EVM59" s="410"/>
      <c r="EVN59" s="410"/>
      <c r="EVO59" s="410"/>
      <c r="EVP59" s="410"/>
      <c r="EVQ59" s="410"/>
      <c r="EVR59" s="410"/>
      <c r="EVS59" s="410"/>
      <c r="EVT59" s="410"/>
      <c r="EVU59" s="410"/>
      <c r="EVV59" s="410"/>
      <c r="EVW59" s="410"/>
      <c r="EVX59" s="410"/>
      <c r="EVY59" s="410"/>
      <c r="EVZ59" s="410"/>
      <c r="EWA59" s="410"/>
      <c r="EWB59" s="410"/>
      <c r="EWC59" s="410"/>
      <c r="EWD59" s="410"/>
      <c r="EWE59" s="410"/>
      <c r="EWF59" s="410"/>
      <c r="EWG59" s="410"/>
      <c r="EWH59" s="410"/>
      <c r="EWI59" s="410"/>
      <c r="EWJ59" s="410"/>
      <c r="EWK59" s="410"/>
      <c r="EWL59" s="410"/>
      <c r="EWM59" s="410"/>
      <c r="EWN59" s="410"/>
      <c r="EWO59" s="410"/>
      <c r="EWP59" s="410"/>
      <c r="EWQ59" s="410"/>
      <c r="EWR59" s="410"/>
      <c r="EWS59" s="410"/>
      <c r="EWT59" s="410"/>
      <c r="EWU59" s="410"/>
      <c r="EWV59" s="410"/>
      <c r="EWW59" s="410"/>
      <c r="EWX59" s="410"/>
      <c r="EWY59" s="410"/>
      <c r="EWZ59" s="410"/>
      <c r="EXA59" s="410"/>
      <c r="EXB59" s="410"/>
      <c r="EXC59" s="410"/>
      <c r="EXD59" s="410"/>
      <c r="EXE59" s="410"/>
      <c r="EXF59" s="410"/>
      <c r="EXG59" s="410"/>
      <c r="EXH59" s="410"/>
      <c r="EXI59" s="410"/>
      <c r="EXJ59" s="410"/>
      <c r="EXK59" s="410"/>
      <c r="EXL59" s="410"/>
      <c r="EXM59" s="410"/>
      <c r="EXN59" s="410"/>
      <c r="EXO59" s="410"/>
      <c r="EXP59" s="410"/>
      <c r="EXQ59" s="410"/>
      <c r="EXR59" s="410"/>
      <c r="EXS59" s="410"/>
      <c r="EXT59" s="410"/>
      <c r="EXU59" s="410"/>
      <c r="EXV59" s="410"/>
      <c r="EXW59" s="410"/>
      <c r="EXX59" s="410"/>
      <c r="EXY59" s="410"/>
      <c r="EXZ59" s="410"/>
      <c r="EYA59" s="410"/>
      <c r="EYB59" s="410"/>
      <c r="EYC59" s="410"/>
      <c r="EYD59" s="410"/>
      <c r="EYE59" s="410"/>
      <c r="EYF59" s="410"/>
      <c r="EYG59" s="410"/>
      <c r="EYH59" s="410"/>
      <c r="EYI59" s="410"/>
      <c r="EYJ59" s="410"/>
      <c r="EYK59" s="410"/>
      <c r="EYL59" s="410"/>
      <c r="EYM59" s="410"/>
      <c r="EYN59" s="410"/>
      <c r="EYO59" s="410"/>
      <c r="EYP59" s="410"/>
      <c r="EYQ59" s="410"/>
      <c r="EYR59" s="410"/>
      <c r="EYS59" s="410"/>
      <c r="EYT59" s="410"/>
      <c r="EYU59" s="410"/>
      <c r="EYV59" s="410"/>
      <c r="EYW59" s="410"/>
      <c r="EYX59" s="410"/>
      <c r="EYY59" s="410"/>
      <c r="EYZ59" s="410"/>
      <c r="EZA59" s="410"/>
      <c r="EZB59" s="410"/>
      <c r="EZC59" s="410"/>
      <c r="EZD59" s="410"/>
      <c r="EZE59" s="410"/>
      <c r="EZF59" s="410"/>
      <c r="EZG59" s="410"/>
      <c r="EZH59" s="410"/>
      <c r="EZI59" s="410"/>
      <c r="EZJ59" s="410"/>
      <c r="EZK59" s="410"/>
      <c r="EZL59" s="410"/>
      <c r="EZM59" s="410"/>
      <c r="EZN59" s="410"/>
      <c r="EZO59" s="410"/>
      <c r="EZP59" s="410"/>
      <c r="EZQ59" s="410"/>
      <c r="EZR59" s="410"/>
      <c r="EZS59" s="410"/>
      <c r="EZT59" s="410"/>
      <c r="EZU59" s="410"/>
      <c r="EZV59" s="410"/>
      <c r="EZW59" s="410"/>
      <c r="EZX59" s="410"/>
      <c r="EZY59" s="410"/>
      <c r="EZZ59" s="410"/>
      <c r="FAA59" s="410"/>
      <c r="FAB59" s="410"/>
      <c r="FAC59" s="410"/>
      <c r="FAD59" s="410"/>
      <c r="FAE59" s="410"/>
      <c r="FAF59" s="410"/>
      <c r="FAG59" s="410"/>
      <c r="FAH59" s="410"/>
      <c r="FAI59" s="410"/>
      <c r="FAJ59" s="410"/>
      <c r="FAK59" s="410"/>
      <c r="FAL59" s="410"/>
      <c r="FAM59" s="410"/>
      <c r="FAN59" s="410"/>
      <c r="FAO59" s="410"/>
      <c r="FAP59" s="410"/>
      <c r="FAQ59" s="410"/>
      <c r="FAR59" s="410"/>
      <c r="FAS59" s="410"/>
      <c r="FAT59" s="410"/>
      <c r="FAU59" s="410"/>
      <c r="FAV59" s="410"/>
      <c r="FAW59" s="410"/>
      <c r="FAX59" s="410"/>
      <c r="FAY59" s="410"/>
      <c r="FAZ59" s="410"/>
      <c r="FBA59" s="410"/>
      <c r="FBB59" s="410"/>
      <c r="FBC59" s="410"/>
      <c r="FBD59" s="410"/>
      <c r="FBE59" s="410"/>
      <c r="FBF59" s="410"/>
      <c r="FBG59" s="410"/>
      <c r="FBH59" s="410"/>
      <c r="FBI59" s="410"/>
      <c r="FBJ59" s="410"/>
      <c r="FBK59" s="410"/>
      <c r="FBL59" s="410"/>
      <c r="FBM59" s="410"/>
      <c r="FBN59" s="410"/>
      <c r="FBO59" s="410"/>
      <c r="FBP59" s="410"/>
      <c r="FBQ59" s="410"/>
      <c r="FBR59" s="410"/>
      <c r="FBS59" s="410"/>
      <c r="FBT59" s="410"/>
      <c r="FBU59" s="410"/>
      <c r="FBV59" s="410"/>
      <c r="FBW59" s="410"/>
      <c r="FBX59" s="410"/>
      <c r="FBY59" s="410"/>
      <c r="FBZ59" s="410"/>
      <c r="FCA59" s="410"/>
      <c r="FCB59" s="410"/>
      <c r="FCC59" s="410"/>
      <c r="FCD59" s="410"/>
      <c r="FCE59" s="410"/>
      <c r="FCF59" s="410"/>
      <c r="FCG59" s="410"/>
      <c r="FCH59" s="410"/>
      <c r="FCI59" s="410"/>
      <c r="FCJ59" s="410"/>
      <c r="FCK59" s="410"/>
      <c r="FCL59" s="410"/>
      <c r="FCM59" s="410"/>
      <c r="FCN59" s="410"/>
      <c r="FCO59" s="410"/>
      <c r="FCP59" s="410"/>
      <c r="FCQ59" s="410"/>
      <c r="FCR59" s="410"/>
      <c r="FCS59" s="410"/>
      <c r="FCT59" s="410"/>
      <c r="FCU59" s="410"/>
      <c r="FCV59" s="410"/>
      <c r="FCW59" s="410"/>
      <c r="FCX59" s="410"/>
      <c r="FCY59" s="410"/>
      <c r="FCZ59" s="410"/>
      <c r="FDA59" s="410"/>
      <c r="FDB59" s="410"/>
      <c r="FDC59" s="410"/>
      <c r="FDD59" s="410"/>
      <c r="FDE59" s="410"/>
      <c r="FDF59" s="410"/>
      <c r="FDG59" s="410"/>
      <c r="FDH59" s="410"/>
      <c r="FDI59" s="410"/>
      <c r="FDJ59" s="410"/>
      <c r="FDK59" s="410"/>
      <c r="FDL59" s="410"/>
      <c r="FDM59" s="410"/>
      <c r="FDN59" s="410"/>
      <c r="FDO59" s="410"/>
      <c r="FDP59" s="410"/>
      <c r="FDQ59" s="410"/>
      <c r="FDR59" s="410"/>
      <c r="FDS59" s="410"/>
      <c r="FDT59" s="410"/>
      <c r="FDU59" s="410"/>
      <c r="FDV59" s="410"/>
      <c r="FDW59" s="410"/>
      <c r="FDX59" s="410"/>
      <c r="FDY59" s="410"/>
      <c r="FDZ59" s="410"/>
      <c r="FEA59" s="410"/>
      <c r="FEB59" s="410"/>
      <c r="FEC59" s="410"/>
      <c r="FED59" s="410"/>
      <c r="FEE59" s="410"/>
      <c r="FEF59" s="410"/>
      <c r="FEG59" s="410"/>
      <c r="FEH59" s="410"/>
      <c r="FEI59" s="410"/>
      <c r="FEJ59" s="410"/>
      <c r="FEK59" s="410"/>
      <c r="FEL59" s="410"/>
      <c r="FEM59" s="410"/>
      <c r="FEN59" s="410"/>
      <c r="FEO59" s="410"/>
      <c r="FEP59" s="410"/>
      <c r="FEQ59" s="410"/>
      <c r="FER59" s="410"/>
      <c r="FES59" s="410"/>
      <c r="FET59" s="410"/>
      <c r="FEU59" s="410"/>
      <c r="FEV59" s="410"/>
      <c r="FEW59" s="410"/>
      <c r="FEX59" s="410"/>
      <c r="FEY59" s="410"/>
      <c r="FEZ59" s="410"/>
      <c r="FFA59" s="410"/>
      <c r="FFB59" s="410"/>
      <c r="FFC59" s="410"/>
      <c r="FFD59" s="410"/>
      <c r="FFE59" s="410"/>
      <c r="FFF59" s="410"/>
      <c r="FFG59" s="410"/>
      <c r="FFH59" s="410"/>
      <c r="FFI59" s="410"/>
      <c r="FFJ59" s="410"/>
      <c r="FFK59" s="410"/>
      <c r="FFL59" s="410"/>
      <c r="FFM59" s="410"/>
      <c r="FFN59" s="410"/>
      <c r="FFO59" s="410"/>
      <c r="FFP59" s="410"/>
      <c r="FFQ59" s="410"/>
      <c r="FFR59" s="410"/>
      <c r="FFS59" s="410"/>
      <c r="FFT59" s="410"/>
      <c r="FFU59" s="410"/>
      <c r="FFV59" s="410"/>
      <c r="FFW59" s="410"/>
      <c r="FFX59" s="410"/>
      <c r="FFY59" s="410"/>
      <c r="FFZ59" s="410"/>
      <c r="FGA59" s="410"/>
      <c r="FGB59" s="410"/>
      <c r="FGC59" s="410"/>
      <c r="FGD59" s="410"/>
      <c r="FGE59" s="410"/>
      <c r="FGF59" s="410"/>
      <c r="FGG59" s="410"/>
      <c r="FGH59" s="410"/>
      <c r="FGI59" s="410"/>
      <c r="FGJ59" s="410"/>
      <c r="FGK59" s="410"/>
      <c r="FGL59" s="410"/>
      <c r="FGM59" s="410"/>
      <c r="FGN59" s="410"/>
      <c r="FGO59" s="410"/>
      <c r="FGP59" s="410"/>
      <c r="FGQ59" s="410"/>
      <c r="FGR59" s="410"/>
      <c r="FGS59" s="410"/>
      <c r="FGT59" s="410"/>
      <c r="FGU59" s="410"/>
      <c r="FGV59" s="410"/>
      <c r="FGW59" s="410"/>
      <c r="FGX59" s="410"/>
      <c r="FGY59" s="410"/>
      <c r="FGZ59" s="410"/>
      <c r="FHA59" s="410"/>
      <c r="FHB59" s="410"/>
      <c r="FHC59" s="410"/>
      <c r="FHD59" s="410"/>
      <c r="FHE59" s="410"/>
      <c r="FHF59" s="410"/>
      <c r="FHG59" s="410"/>
      <c r="FHH59" s="410"/>
      <c r="FHI59" s="410"/>
      <c r="FHJ59" s="410"/>
      <c r="FHK59" s="410"/>
      <c r="FHL59" s="410"/>
      <c r="FHM59" s="410"/>
      <c r="FHN59" s="410"/>
      <c r="FHO59" s="410"/>
      <c r="FHP59" s="410"/>
      <c r="FHQ59" s="410"/>
      <c r="FHR59" s="410"/>
      <c r="FHS59" s="410"/>
      <c r="FHT59" s="410"/>
      <c r="FHU59" s="410"/>
      <c r="FHV59" s="410"/>
      <c r="FHW59" s="410"/>
      <c r="FHX59" s="410"/>
      <c r="FHY59" s="410"/>
      <c r="FHZ59" s="410"/>
      <c r="FIA59" s="410"/>
      <c r="FIB59" s="410"/>
      <c r="FIC59" s="410"/>
      <c r="FID59" s="410"/>
      <c r="FIE59" s="410"/>
      <c r="FIF59" s="410"/>
      <c r="FIG59" s="410"/>
      <c r="FIH59" s="410"/>
      <c r="FII59" s="410"/>
      <c r="FIJ59" s="410"/>
      <c r="FIK59" s="410"/>
      <c r="FIL59" s="410"/>
      <c r="FIM59" s="410"/>
      <c r="FIN59" s="410"/>
      <c r="FIO59" s="410"/>
      <c r="FIP59" s="410"/>
      <c r="FIQ59" s="410"/>
      <c r="FIR59" s="410"/>
      <c r="FIS59" s="410"/>
      <c r="FIT59" s="410"/>
      <c r="FIU59" s="410"/>
      <c r="FIV59" s="410"/>
      <c r="FIW59" s="410"/>
      <c r="FIX59" s="410"/>
      <c r="FIY59" s="410"/>
      <c r="FIZ59" s="410"/>
      <c r="FJA59" s="410"/>
      <c r="FJB59" s="410"/>
      <c r="FJC59" s="410"/>
      <c r="FJD59" s="410"/>
      <c r="FJE59" s="410"/>
      <c r="FJF59" s="410"/>
      <c r="FJG59" s="410"/>
      <c r="FJH59" s="410"/>
      <c r="FJI59" s="410"/>
      <c r="FJJ59" s="410"/>
      <c r="FJK59" s="410"/>
      <c r="FJL59" s="410"/>
      <c r="FJM59" s="410"/>
      <c r="FJN59" s="410"/>
      <c r="FJO59" s="410"/>
      <c r="FJP59" s="410"/>
      <c r="FJQ59" s="410"/>
      <c r="FJR59" s="410"/>
      <c r="FJS59" s="410"/>
      <c r="FJT59" s="410"/>
      <c r="FJU59" s="410"/>
      <c r="FJV59" s="410"/>
      <c r="FJW59" s="410"/>
      <c r="FJX59" s="410"/>
      <c r="FJY59" s="410"/>
      <c r="FJZ59" s="410"/>
      <c r="FKA59" s="410"/>
      <c r="FKB59" s="410"/>
      <c r="FKC59" s="410"/>
      <c r="FKD59" s="410"/>
      <c r="FKE59" s="410"/>
      <c r="FKF59" s="410"/>
      <c r="FKG59" s="410"/>
      <c r="FKH59" s="410"/>
      <c r="FKI59" s="410"/>
      <c r="FKJ59" s="410"/>
      <c r="FKK59" s="410"/>
      <c r="FKL59" s="410"/>
      <c r="FKM59" s="410"/>
      <c r="FKN59" s="410"/>
      <c r="FKO59" s="410"/>
      <c r="FKP59" s="410"/>
      <c r="FKQ59" s="410"/>
      <c r="FKR59" s="410"/>
      <c r="FKS59" s="410"/>
      <c r="FKT59" s="410"/>
      <c r="FKU59" s="410"/>
      <c r="FKV59" s="410"/>
      <c r="FKW59" s="410"/>
      <c r="FKX59" s="410"/>
      <c r="FKY59" s="410"/>
      <c r="FKZ59" s="410"/>
      <c r="FLA59" s="410"/>
      <c r="FLB59" s="410"/>
      <c r="FLC59" s="410"/>
      <c r="FLD59" s="410"/>
      <c r="FLE59" s="410"/>
      <c r="FLF59" s="410"/>
      <c r="FLG59" s="410"/>
      <c r="FLH59" s="410"/>
      <c r="FLI59" s="410"/>
      <c r="FLJ59" s="410"/>
      <c r="FLK59" s="410"/>
      <c r="FLL59" s="410"/>
      <c r="FLM59" s="410"/>
      <c r="FLN59" s="410"/>
      <c r="FLO59" s="410"/>
      <c r="FLP59" s="410"/>
      <c r="FLQ59" s="410"/>
      <c r="FLR59" s="410"/>
      <c r="FLS59" s="410"/>
      <c r="FLT59" s="410"/>
      <c r="FLU59" s="410"/>
      <c r="FLV59" s="410"/>
      <c r="FLW59" s="410"/>
      <c r="FLX59" s="410"/>
      <c r="FLY59" s="410"/>
      <c r="FLZ59" s="410"/>
      <c r="FMA59" s="410"/>
      <c r="FMB59" s="410"/>
      <c r="FMC59" s="410"/>
      <c r="FMD59" s="410"/>
      <c r="FME59" s="410"/>
      <c r="FMF59" s="410"/>
      <c r="FMG59" s="410"/>
      <c r="FMH59" s="410"/>
      <c r="FMI59" s="410"/>
      <c r="FMJ59" s="410"/>
      <c r="FMK59" s="410"/>
      <c r="FML59" s="410"/>
      <c r="FMM59" s="410"/>
      <c r="FMN59" s="410"/>
      <c r="FMO59" s="410"/>
      <c r="FMP59" s="410"/>
      <c r="FMQ59" s="410"/>
      <c r="FMR59" s="410"/>
      <c r="FMS59" s="410"/>
      <c r="FMT59" s="410"/>
      <c r="FMU59" s="410"/>
      <c r="FMV59" s="410"/>
      <c r="FMW59" s="410"/>
      <c r="FMX59" s="410"/>
      <c r="FMY59" s="410"/>
      <c r="FMZ59" s="410"/>
      <c r="FNA59" s="410"/>
      <c r="FNB59" s="410"/>
      <c r="FNC59" s="410"/>
      <c r="FND59" s="410"/>
      <c r="FNE59" s="410"/>
      <c r="FNF59" s="410"/>
      <c r="FNG59" s="410"/>
      <c r="FNH59" s="410"/>
      <c r="FNI59" s="410"/>
      <c r="FNJ59" s="410"/>
      <c r="FNK59" s="410"/>
      <c r="FNL59" s="410"/>
      <c r="FNM59" s="410"/>
      <c r="FNN59" s="410"/>
      <c r="FNO59" s="410"/>
      <c r="FNP59" s="410"/>
      <c r="FNQ59" s="410"/>
      <c r="FNR59" s="410"/>
      <c r="FNS59" s="410"/>
      <c r="FNT59" s="410"/>
      <c r="FNU59" s="410"/>
      <c r="FNV59" s="410"/>
      <c r="FNW59" s="410"/>
      <c r="FNX59" s="410"/>
      <c r="FNY59" s="410"/>
      <c r="FNZ59" s="410"/>
      <c r="FOA59" s="410"/>
      <c r="FOB59" s="410"/>
      <c r="FOC59" s="410"/>
      <c r="FOD59" s="410"/>
      <c r="FOE59" s="410"/>
      <c r="FOF59" s="410"/>
      <c r="FOG59" s="410"/>
      <c r="FOH59" s="410"/>
      <c r="FOI59" s="410"/>
      <c r="FOJ59" s="410"/>
      <c r="FOK59" s="410"/>
      <c r="FOL59" s="410"/>
      <c r="FOM59" s="410"/>
      <c r="FON59" s="410"/>
      <c r="FOO59" s="410"/>
      <c r="FOP59" s="410"/>
      <c r="FOQ59" s="410"/>
      <c r="FOR59" s="410"/>
      <c r="FOS59" s="410"/>
      <c r="FOT59" s="410"/>
      <c r="FOU59" s="410"/>
      <c r="FOV59" s="410"/>
      <c r="FOW59" s="410"/>
      <c r="FOX59" s="410"/>
      <c r="FOY59" s="410"/>
      <c r="FOZ59" s="410"/>
      <c r="FPA59" s="410"/>
      <c r="FPB59" s="410"/>
      <c r="FPC59" s="410"/>
      <c r="FPD59" s="410"/>
      <c r="FPE59" s="410"/>
      <c r="FPF59" s="410"/>
      <c r="FPG59" s="410"/>
      <c r="FPH59" s="410"/>
      <c r="FPI59" s="410"/>
      <c r="FPJ59" s="410"/>
      <c r="FPK59" s="410"/>
      <c r="FPL59" s="410"/>
      <c r="FPM59" s="410"/>
      <c r="FPN59" s="410"/>
      <c r="FPO59" s="410"/>
      <c r="FPP59" s="410"/>
      <c r="FPQ59" s="410"/>
      <c r="FPR59" s="410"/>
      <c r="FPS59" s="410"/>
      <c r="FPT59" s="410"/>
      <c r="FPU59" s="410"/>
      <c r="FPV59" s="410"/>
      <c r="FPW59" s="410"/>
      <c r="FPX59" s="410"/>
      <c r="FPY59" s="410"/>
      <c r="FPZ59" s="410"/>
      <c r="FQA59" s="410"/>
      <c r="FQB59" s="410"/>
      <c r="FQC59" s="410"/>
      <c r="FQD59" s="410"/>
      <c r="FQE59" s="410"/>
      <c r="FQF59" s="410"/>
      <c r="FQG59" s="410"/>
      <c r="FQH59" s="410"/>
      <c r="FQI59" s="410"/>
      <c r="FQJ59" s="410"/>
      <c r="FQK59" s="410"/>
      <c r="FQL59" s="410"/>
      <c r="FQM59" s="410"/>
      <c r="FQN59" s="410"/>
      <c r="FQO59" s="410"/>
      <c r="FQP59" s="410"/>
      <c r="FQQ59" s="410"/>
      <c r="FQR59" s="410"/>
      <c r="FQS59" s="410"/>
      <c r="FQT59" s="410"/>
      <c r="FQU59" s="410"/>
      <c r="FQV59" s="410"/>
      <c r="FQW59" s="410"/>
      <c r="FQX59" s="410"/>
      <c r="FQY59" s="410"/>
      <c r="FQZ59" s="410"/>
      <c r="FRA59" s="410"/>
      <c r="FRB59" s="410"/>
      <c r="FRC59" s="410"/>
      <c r="FRD59" s="410"/>
      <c r="FRE59" s="410"/>
      <c r="FRF59" s="410"/>
      <c r="FRG59" s="410"/>
      <c r="FRH59" s="410"/>
      <c r="FRI59" s="410"/>
      <c r="FRJ59" s="410"/>
      <c r="FRK59" s="410"/>
      <c r="FRL59" s="410"/>
      <c r="FRM59" s="410"/>
      <c r="FRN59" s="410"/>
      <c r="FRO59" s="410"/>
      <c r="FRP59" s="410"/>
      <c r="FRQ59" s="410"/>
      <c r="FRR59" s="410"/>
      <c r="FRS59" s="410"/>
      <c r="FRT59" s="410"/>
      <c r="FRU59" s="410"/>
      <c r="FRV59" s="410"/>
      <c r="FRW59" s="410"/>
      <c r="FRX59" s="410"/>
      <c r="FRY59" s="410"/>
      <c r="FRZ59" s="410"/>
      <c r="FSA59" s="410"/>
      <c r="FSB59" s="410"/>
      <c r="FSC59" s="410"/>
      <c r="FSD59" s="410"/>
      <c r="FSE59" s="410"/>
      <c r="FSF59" s="410"/>
      <c r="FSG59" s="410"/>
      <c r="FSH59" s="410"/>
      <c r="FSI59" s="410"/>
      <c r="FSJ59" s="410"/>
      <c r="FSK59" s="410"/>
      <c r="FSL59" s="410"/>
      <c r="FSM59" s="410"/>
      <c r="FSN59" s="410"/>
      <c r="FSO59" s="410"/>
      <c r="FSP59" s="410"/>
      <c r="FSQ59" s="410"/>
      <c r="FSR59" s="410"/>
      <c r="FSS59" s="410"/>
      <c r="FST59" s="410"/>
      <c r="FSU59" s="410"/>
      <c r="FSV59" s="410"/>
      <c r="FSW59" s="410"/>
      <c r="FSX59" s="410"/>
      <c r="FSY59" s="410"/>
      <c r="FSZ59" s="410"/>
      <c r="FTA59" s="410"/>
      <c r="FTB59" s="410"/>
      <c r="FTC59" s="410"/>
      <c r="FTD59" s="410"/>
      <c r="FTE59" s="410"/>
      <c r="FTF59" s="410"/>
      <c r="FTG59" s="410"/>
      <c r="FTH59" s="410"/>
      <c r="FTI59" s="410"/>
      <c r="FTJ59" s="410"/>
      <c r="FTK59" s="410"/>
      <c r="FTL59" s="410"/>
      <c r="FTM59" s="410"/>
      <c r="FTN59" s="410"/>
      <c r="FTO59" s="410"/>
      <c r="FTP59" s="410"/>
      <c r="FTQ59" s="410"/>
      <c r="FTR59" s="410"/>
      <c r="FTS59" s="410"/>
      <c r="FTT59" s="410"/>
      <c r="FTU59" s="410"/>
      <c r="FTV59" s="410"/>
      <c r="FTW59" s="410"/>
      <c r="FTX59" s="410"/>
      <c r="FTY59" s="410"/>
      <c r="FTZ59" s="410"/>
      <c r="FUA59" s="410"/>
      <c r="FUB59" s="410"/>
      <c r="FUC59" s="410"/>
      <c r="FUD59" s="410"/>
      <c r="FUE59" s="410"/>
      <c r="FUF59" s="410"/>
      <c r="FUG59" s="410"/>
      <c r="FUH59" s="410"/>
      <c r="FUI59" s="410"/>
      <c r="FUJ59" s="410"/>
      <c r="FUK59" s="410"/>
      <c r="FUL59" s="410"/>
      <c r="FUM59" s="410"/>
      <c r="FUN59" s="410"/>
      <c r="FUO59" s="410"/>
      <c r="FUP59" s="410"/>
      <c r="FUQ59" s="410"/>
      <c r="FUR59" s="410"/>
      <c r="FUS59" s="410"/>
      <c r="FUT59" s="410"/>
      <c r="FUU59" s="410"/>
      <c r="FUV59" s="410"/>
      <c r="FUW59" s="410"/>
      <c r="FUX59" s="410"/>
      <c r="FUY59" s="410"/>
      <c r="FUZ59" s="410"/>
      <c r="FVA59" s="410"/>
      <c r="FVB59" s="410"/>
      <c r="FVC59" s="410"/>
      <c r="FVD59" s="410"/>
      <c r="FVE59" s="410"/>
      <c r="FVF59" s="410"/>
      <c r="FVG59" s="410"/>
      <c r="FVH59" s="410"/>
      <c r="FVI59" s="410"/>
      <c r="FVJ59" s="410"/>
      <c r="FVK59" s="410"/>
      <c r="FVL59" s="410"/>
      <c r="FVM59" s="410"/>
      <c r="FVN59" s="410"/>
      <c r="FVO59" s="410"/>
      <c r="FVP59" s="410"/>
      <c r="FVQ59" s="410"/>
      <c r="FVR59" s="410"/>
      <c r="FVS59" s="410"/>
      <c r="FVT59" s="410"/>
      <c r="FVU59" s="410"/>
      <c r="FVV59" s="410"/>
      <c r="FVW59" s="410"/>
      <c r="FVX59" s="410"/>
      <c r="FVY59" s="410"/>
      <c r="FVZ59" s="410"/>
      <c r="FWA59" s="410"/>
      <c r="FWB59" s="410"/>
      <c r="FWC59" s="410"/>
      <c r="FWD59" s="410"/>
      <c r="FWE59" s="410"/>
      <c r="FWF59" s="410"/>
      <c r="FWG59" s="410"/>
      <c r="FWH59" s="410"/>
      <c r="FWI59" s="410"/>
      <c r="FWJ59" s="410"/>
      <c r="FWK59" s="410"/>
      <c r="FWL59" s="410"/>
      <c r="FWM59" s="410"/>
      <c r="FWN59" s="410"/>
      <c r="FWO59" s="410"/>
      <c r="FWP59" s="410"/>
      <c r="FWQ59" s="410"/>
      <c r="FWR59" s="410"/>
      <c r="FWS59" s="410"/>
      <c r="FWT59" s="410"/>
      <c r="FWU59" s="410"/>
      <c r="FWV59" s="410"/>
      <c r="FWW59" s="410"/>
      <c r="FWX59" s="410"/>
      <c r="FWY59" s="410"/>
      <c r="FWZ59" s="410"/>
      <c r="FXA59" s="410"/>
      <c r="FXB59" s="410"/>
      <c r="FXC59" s="410"/>
      <c r="FXD59" s="410"/>
      <c r="FXE59" s="410"/>
      <c r="FXF59" s="410"/>
      <c r="FXG59" s="410"/>
      <c r="FXH59" s="410"/>
      <c r="FXI59" s="410"/>
      <c r="FXJ59" s="410"/>
      <c r="FXK59" s="410"/>
      <c r="FXL59" s="410"/>
      <c r="FXM59" s="410"/>
      <c r="FXN59" s="410"/>
      <c r="FXO59" s="410"/>
      <c r="FXP59" s="410"/>
      <c r="FXQ59" s="410"/>
      <c r="FXR59" s="410"/>
      <c r="FXS59" s="410"/>
      <c r="FXT59" s="410"/>
      <c r="FXU59" s="410"/>
      <c r="FXV59" s="410"/>
      <c r="FXW59" s="410"/>
      <c r="FXX59" s="410"/>
      <c r="FXY59" s="410"/>
      <c r="FXZ59" s="410"/>
      <c r="FYA59" s="410"/>
      <c r="FYB59" s="410"/>
      <c r="FYC59" s="410"/>
      <c r="FYD59" s="410"/>
      <c r="FYE59" s="410"/>
      <c r="FYF59" s="410"/>
      <c r="FYG59" s="410"/>
      <c r="FYH59" s="410"/>
      <c r="FYI59" s="410"/>
      <c r="FYJ59" s="410"/>
      <c r="FYK59" s="410"/>
      <c r="FYL59" s="410"/>
      <c r="FYM59" s="410"/>
      <c r="FYN59" s="410"/>
      <c r="FYO59" s="410"/>
      <c r="FYP59" s="410"/>
      <c r="FYQ59" s="410"/>
      <c r="FYR59" s="410"/>
      <c r="FYS59" s="410"/>
      <c r="FYT59" s="410"/>
      <c r="FYU59" s="410"/>
      <c r="FYV59" s="410"/>
      <c r="FYW59" s="410"/>
      <c r="FYX59" s="410"/>
      <c r="FYY59" s="410"/>
      <c r="FYZ59" s="410"/>
      <c r="FZA59" s="410"/>
      <c r="FZB59" s="410"/>
      <c r="FZC59" s="410"/>
      <c r="FZD59" s="410"/>
      <c r="FZE59" s="410"/>
      <c r="FZF59" s="410"/>
      <c r="FZG59" s="410"/>
      <c r="FZH59" s="410"/>
      <c r="FZI59" s="410"/>
      <c r="FZJ59" s="410"/>
      <c r="FZK59" s="410"/>
      <c r="FZL59" s="410"/>
      <c r="FZM59" s="410"/>
      <c r="FZN59" s="410"/>
      <c r="FZO59" s="410"/>
      <c r="FZP59" s="410"/>
      <c r="FZQ59" s="410"/>
      <c r="FZR59" s="410"/>
      <c r="FZS59" s="410"/>
      <c r="FZT59" s="410"/>
      <c r="FZU59" s="410"/>
      <c r="FZV59" s="410"/>
      <c r="FZW59" s="410"/>
      <c r="FZX59" s="410"/>
      <c r="FZY59" s="410"/>
      <c r="FZZ59" s="410"/>
      <c r="GAA59" s="410"/>
      <c r="GAB59" s="410"/>
      <c r="GAC59" s="410"/>
      <c r="GAD59" s="410"/>
      <c r="GAE59" s="410"/>
      <c r="GAF59" s="410"/>
      <c r="GAG59" s="410"/>
      <c r="GAH59" s="410"/>
      <c r="GAI59" s="410"/>
      <c r="GAJ59" s="410"/>
      <c r="GAK59" s="410"/>
      <c r="GAL59" s="410"/>
      <c r="GAM59" s="410"/>
      <c r="GAN59" s="410"/>
      <c r="GAO59" s="410"/>
      <c r="GAP59" s="410"/>
      <c r="GAQ59" s="410"/>
      <c r="GAR59" s="410"/>
      <c r="GAS59" s="410"/>
      <c r="GAT59" s="410"/>
      <c r="GAU59" s="410"/>
      <c r="GAV59" s="410"/>
      <c r="GAW59" s="410"/>
      <c r="GAX59" s="410"/>
      <c r="GAY59" s="410"/>
      <c r="GAZ59" s="410"/>
      <c r="GBA59" s="410"/>
      <c r="GBB59" s="410"/>
      <c r="GBC59" s="410"/>
      <c r="GBD59" s="410"/>
      <c r="GBE59" s="410"/>
      <c r="GBF59" s="410"/>
      <c r="GBG59" s="410"/>
      <c r="GBH59" s="410"/>
      <c r="GBI59" s="410"/>
      <c r="GBJ59" s="410"/>
      <c r="GBK59" s="410"/>
      <c r="GBL59" s="410"/>
      <c r="GBM59" s="410"/>
      <c r="GBN59" s="410"/>
      <c r="GBO59" s="410"/>
      <c r="GBP59" s="410"/>
      <c r="GBQ59" s="410"/>
      <c r="GBR59" s="410"/>
      <c r="GBS59" s="410"/>
      <c r="GBT59" s="410"/>
      <c r="GBU59" s="410"/>
      <c r="GBV59" s="410"/>
      <c r="GBW59" s="410"/>
      <c r="GBX59" s="410"/>
      <c r="GBY59" s="410"/>
      <c r="GBZ59" s="410"/>
      <c r="GCA59" s="410"/>
      <c r="GCB59" s="410"/>
      <c r="GCC59" s="410"/>
      <c r="GCD59" s="410"/>
      <c r="GCE59" s="410"/>
      <c r="GCF59" s="410"/>
      <c r="GCG59" s="410"/>
      <c r="GCH59" s="410"/>
      <c r="GCI59" s="410"/>
      <c r="GCJ59" s="410"/>
      <c r="GCK59" s="410"/>
      <c r="GCL59" s="410"/>
      <c r="GCM59" s="410"/>
      <c r="GCN59" s="410"/>
      <c r="GCO59" s="410"/>
      <c r="GCP59" s="410"/>
      <c r="GCQ59" s="410"/>
      <c r="GCR59" s="410"/>
      <c r="GCS59" s="410"/>
      <c r="GCT59" s="410"/>
      <c r="GCU59" s="410"/>
      <c r="GCV59" s="410"/>
      <c r="GCW59" s="410"/>
      <c r="GCX59" s="410"/>
      <c r="GCY59" s="410"/>
      <c r="GCZ59" s="410"/>
      <c r="GDA59" s="410"/>
      <c r="GDB59" s="410"/>
      <c r="GDC59" s="410"/>
      <c r="GDD59" s="410"/>
      <c r="GDE59" s="410"/>
      <c r="GDF59" s="410"/>
      <c r="GDG59" s="410"/>
      <c r="GDH59" s="410"/>
      <c r="GDI59" s="410"/>
      <c r="GDJ59" s="410"/>
      <c r="GDK59" s="410"/>
      <c r="GDL59" s="410"/>
      <c r="GDM59" s="410"/>
      <c r="GDN59" s="410"/>
      <c r="GDO59" s="410"/>
      <c r="GDP59" s="410"/>
      <c r="GDQ59" s="410"/>
      <c r="GDR59" s="410"/>
      <c r="GDS59" s="410"/>
      <c r="GDT59" s="410"/>
      <c r="GDU59" s="410"/>
      <c r="GDV59" s="410"/>
      <c r="GDW59" s="410"/>
      <c r="GDX59" s="410"/>
      <c r="GDY59" s="410"/>
      <c r="GDZ59" s="410"/>
      <c r="GEA59" s="410"/>
      <c r="GEB59" s="410"/>
      <c r="GEC59" s="410"/>
      <c r="GED59" s="410"/>
      <c r="GEE59" s="410"/>
      <c r="GEF59" s="410"/>
      <c r="GEG59" s="410"/>
      <c r="GEH59" s="410"/>
      <c r="GEI59" s="410"/>
      <c r="GEJ59" s="410"/>
      <c r="GEK59" s="410"/>
      <c r="GEL59" s="410"/>
      <c r="GEM59" s="410"/>
      <c r="GEN59" s="410"/>
      <c r="GEO59" s="410"/>
      <c r="GEP59" s="410"/>
      <c r="GEQ59" s="410"/>
      <c r="GER59" s="410"/>
      <c r="GES59" s="410"/>
      <c r="GET59" s="410"/>
      <c r="GEU59" s="410"/>
      <c r="GEV59" s="410"/>
      <c r="GEW59" s="410"/>
      <c r="GEX59" s="410"/>
      <c r="GEY59" s="410"/>
      <c r="GEZ59" s="410"/>
      <c r="GFA59" s="410"/>
      <c r="GFB59" s="410"/>
      <c r="GFC59" s="410"/>
      <c r="GFD59" s="410"/>
      <c r="GFE59" s="410"/>
      <c r="GFF59" s="410"/>
      <c r="GFG59" s="410"/>
      <c r="GFH59" s="410"/>
      <c r="GFI59" s="410"/>
      <c r="GFJ59" s="410"/>
      <c r="GFK59" s="410"/>
      <c r="GFL59" s="410"/>
      <c r="GFM59" s="410"/>
      <c r="GFN59" s="410"/>
      <c r="GFO59" s="410"/>
      <c r="GFP59" s="410"/>
      <c r="GFQ59" s="410"/>
      <c r="GFR59" s="410"/>
      <c r="GFS59" s="410"/>
      <c r="GFT59" s="410"/>
      <c r="GFU59" s="410"/>
      <c r="GFV59" s="410"/>
      <c r="GFW59" s="410"/>
      <c r="GFX59" s="410"/>
      <c r="GFY59" s="410"/>
      <c r="GFZ59" s="410"/>
      <c r="GGA59" s="410"/>
      <c r="GGB59" s="410"/>
      <c r="GGC59" s="410"/>
      <c r="GGD59" s="410"/>
      <c r="GGE59" s="410"/>
      <c r="GGF59" s="410"/>
      <c r="GGG59" s="410"/>
      <c r="GGH59" s="410"/>
      <c r="GGI59" s="410"/>
      <c r="GGJ59" s="410"/>
      <c r="GGK59" s="410"/>
      <c r="GGL59" s="410"/>
      <c r="GGM59" s="410"/>
      <c r="GGN59" s="410"/>
      <c r="GGO59" s="410"/>
      <c r="GGP59" s="410"/>
      <c r="GGQ59" s="410"/>
      <c r="GGR59" s="410"/>
      <c r="GGS59" s="410"/>
      <c r="GGT59" s="410"/>
      <c r="GGU59" s="410"/>
      <c r="GGV59" s="410"/>
      <c r="GGW59" s="410"/>
      <c r="GGX59" s="410"/>
      <c r="GGY59" s="410"/>
      <c r="GGZ59" s="410"/>
      <c r="GHA59" s="410"/>
      <c r="GHB59" s="410"/>
      <c r="GHC59" s="410"/>
      <c r="GHD59" s="410"/>
      <c r="GHE59" s="410"/>
      <c r="GHF59" s="410"/>
      <c r="GHG59" s="410"/>
      <c r="GHH59" s="410"/>
      <c r="GHI59" s="410"/>
      <c r="GHJ59" s="410"/>
      <c r="GHK59" s="410"/>
      <c r="GHL59" s="410"/>
      <c r="GHM59" s="410"/>
      <c r="GHN59" s="410"/>
      <c r="GHO59" s="410"/>
      <c r="GHP59" s="410"/>
      <c r="GHQ59" s="410"/>
      <c r="GHR59" s="410"/>
      <c r="GHS59" s="410"/>
      <c r="GHT59" s="410"/>
      <c r="GHU59" s="410"/>
      <c r="GHV59" s="410"/>
      <c r="GHW59" s="410"/>
      <c r="GHX59" s="410"/>
      <c r="GHY59" s="410"/>
      <c r="GHZ59" s="410"/>
      <c r="GIA59" s="410"/>
      <c r="GIB59" s="410"/>
      <c r="GIC59" s="410"/>
      <c r="GID59" s="410"/>
      <c r="GIE59" s="410"/>
      <c r="GIF59" s="410"/>
      <c r="GIG59" s="410"/>
      <c r="GIH59" s="410"/>
      <c r="GII59" s="410"/>
      <c r="GIJ59" s="410"/>
      <c r="GIK59" s="410"/>
      <c r="GIL59" s="410"/>
      <c r="GIM59" s="410"/>
      <c r="GIN59" s="410"/>
      <c r="GIO59" s="410"/>
      <c r="GIP59" s="410"/>
      <c r="GIQ59" s="410"/>
      <c r="GIR59" s="410"/>
      <c r="GIS59" s="410"/>
      <c r="GIT59" s="410"/>
      <c r="GIU59" s="410"/>
      <c r="GIV59" s="410"/>
      <c r="GIW59" s="410"/>
      <c r="GIX59" s="410"/>
      <c r="GIY59" s="410"/>
      <c r="GIZ59" s="410"/>
      <c r="GJA59" s="410"/>
      <c r="GJB59" s="410"/>
      <c r="GJC59" s="410"/>
      <c r="GJD59" s="410"/>
      <c r="GJE59" s="410"/>
      <c r="GJF59" s="410"/>
      <c r="GJG59" s="410"/>
      <c r="GJH59" s="410"/>
      <c r="GJI59" s="410"/>
      <c r="GJJ59" s="410"/>
      <c r="GJK59" s="410"/>
      <c r="GJL59" s="410"/>
      <c r="GJM59" s="410"/>
      <c r="GJN59" s="410"/>
      <c r="GJO59" s="410"/>
      <c r="GJP59" s="410"/>
      <c r="GJQ59" s="410"/>
      <c r="GJR59" s="410"/>
      <c r="GJS59" s="410"/>
      <c r="GJT59" s="410"/>
      <c r="GJU59" s="410"/>
      <c r="GJV59" s="410"/>
      <c r="GJW59" s="410"/>
      <c r="GJX59" s="410"/>
      <c r="GJY59" s="410"/>
      <c r="GJZ59" s="410"/>
      <c r="GKA59" s="410"/>
      <c r="GKB59" s="410"/>
      <c r="GKC59" s="410"/>
      <c r="GKD59" s="410"/>
      <c r="GKE59" s="410"/>
      <c r="GKF59" s="410"/>
      <c r="GKG59" s="410"/>
      <c r="GKH59" s="410"/>
      <c r="GKI59" s="410"/>
      <c r="GKJ59" s="410"/>
      <c r="GKK59" s="410"/>
      <c r="GKL59" s="410"/>
      <c r="GKM59" s="410"/>
      <c r="GKN59" s="410"/>
      <c r="GKO59" s="410"/>
      <c r="GKP59" s="410"/>
      <c r="GKQ59" s="410"/>
      <c r="GKR59" s="410"/>
      <c r="GKS59" s="410"/>
      <c r="GKT59" s="410"/>
      <c r="GKU59" s="410"/>
      <c r="GKV59" s="410"/>
      <c r="GKW59" s="410"/>
      <c r="GKX59" s="410"/>
      <c r="GKY59" s="410"/>
      <c r="GKZ59" s="410"/>
      <c r="GLA59" s="410"/>
      <c r="GLB59" s="410"/>
      <c r="GLC59" s="410"/>
      <c r="GLD59" s="410"/>
      <c r="GLE59" s="410"/>
      <c r="GLF59" s="410"/>
      <c r="GLG59" s="410"/>
      <c r="GLH59" s="410"/>
      <c r="GLI59" s="410"/>
      <c r="GLJ59" s="410"/>
      <c r="GLK59" s="410"/>
      <c r="GLL59" s="410"/>
      <c r="GLM59" s="410"/>
      <c r="GLN59" s="410"/>
      <c r="GLO59" s="410"/>
      <c r="GLP59" s="410"/>
      <c r="GLQ59" s="410"/>
      <c r="GLR59" s="410"/>
      <c r="GLS59" s="410"/>
      <c r="GLT59" s="410"/>
      <c r="GLU59" s="410"/>
      <c r="GLV59" s="410"/>
      <c r="GLW59" s="410"/>
      <c r="GLX59" s="410"/>
      <c r="GLY59" s="410"/>
      <c r="GLZ59" s="410"/>
      <c r="GMA59" s="410"/>
      <c r="GMB59" s="410"/>
      <c r="GMC59" s="410"/>
      <c r="GMD59" s="410"/>
      <c r="GME59" s="410"/>
      <c r="GMF59" s="410"/>
      <c r="GMG59" s="410"/>
      <c r="GMH59" s="410"/>
      <c r="GMI59" s="410"/>
      <c r="GMJ59" s="410"/>
      <c r="GMK59" s="410"/>
      <c r="GML59" s="410"/>
      <c r="GMM59" s="410"/>
      <c r="GMN59" s="410"/>
      <c r="GMO59" s="410"/>
      <c r="GMP59" s="410"/>
      <c r="GMQ59" s="410"/>
      <c r="GMR59" s="410"/>
      <c r="GMS59" s="410"/>
      <c r="GMT59" s="410"/>
      <c r="GMU59" s="410"/>
      <c r="GMV59" s="410"/>
      <c r="GMW59" s="410"/>
      <c r="GMX59" s="410"/>
      <c r="GMY59" s="410"/>
      <c r="GMZ59" s="410"/>
      <c r="GNA59" s="410"/>
      <c r="GNB59" s="410"/>
      <c r="GNC59" s="410"/>
      <c r="GND59" s="410"/>
      <c r="GNE59" s="410"/>
      <c r="GNF59" s="410"/>
      <c r="GNG59" s="410"/>
      <c r="GNH59" s="410"/>
      <c r="GNI59" s="410"/>
      <c r="GNJ59" s="410"/>
      <c r="GNK59" s="410"/>
      <c r="GNL59" s="410"/>
      <c r="GNM59" s="410"/>
      <c r="GNN59" s="410"/>
      <c r="GNO59" s="410"/>
      <c r="GNP59" s="410"/>
      <c r="GNQ59" s="410"/>
      <c r="GNR59" s="410"/>
      <c r="GNS59" s="410"/>
      <c r="GNT59" s="410"/>
      <c r="GNU59" s="410"/>
      <c r="GNV59" s="410"/>
      <c r="GNW59" s="410"/>
      <c r="GNX59" s="410"/>
      <c r="GNY59" s="410"/>
      <c r="GNZ59" s="410"/>
      <c r="GOA59" s="410"/>
      <c r="GOB59" s="410"/>
      <c r="GOC59" s="410"/>
      <c r="GOD59" s="410"/>
      <c r="GOE59" s="410"/>
      <c r="GOF59" s="410"/>
      <c r="GOG59" s="410"/>
      <c r="GOH59" s="410"/>
      <c r="GOI59" s="410"/>
      <c r="GOJ59" s="410"/>
      <c r="GOK59" s="410"/>
      <c r="GOL59" s="410"/>
      <c r="GOM59" s="410"/>
      <c r="GON59" s="410"/>
      <c r="GOO59" s="410"/>
      <c r="GOP59" s="410"/>
      <c r="GOQ59" s="410"/>
      <c r="GOR59" s="410"/>
      <c r="GOS59" s="410"/>
      <c r="GOT59" s="410"/>
      <c r="GOU59" s="410"/>
      <c r="GOV59" s="410"/>
      <c r="GOW59" s="410"/>
      <c r="GOX59" s="410"/>
      <c r="GOY59" s="410"/>
      <c r="GOZ59" s="410"/>
      <c r="GPA59" s="410"/>
      <c r="GPB59" s="410"/>
      <c r="GPC59" s="410"/>
      <c r="GPD59" s="410"/>
      <c r="GPE59" s="410"/>
      <c r="GPF59" s="410"/>
      <c r="GPG59" s="410"/>
      <c r="GPH59" s="410"/>
      <c r="GPI59" s="410"/>
      <c r="GPJ59" s="410"/>
      <c r="GPK59" s="410"/>
      <c r="GPL59" s="410"/>
      <c r="GPM59" s="410"/>
      <c r="GPN59" s="410"/>
      <c r="GPO59" s="410"/>
      <c r="GPP59" s="410"/>
      <c r="GPQ59" s="410"/>
      <c r="GPR59" s="410"/>
      <c r="GPS59" s="410"/>
      <c r="GPT59" s="410"/>
      <c r="GPU59" s="410"/>
      <c r="GPV59" s="410"/>
      <c r="GPW59" s="410"/>
      <c r="GPX59" s="410"/>
      <c r="GPY59" s="410"/>
      <c r="GPZ59" s="410"/>
      <c r="GQA59" s="410"/>
      <c r="GQB59" s="410"/>
      <c r="GQC59" s="410"/>
      <c r="GQD59" s="410"/>
      <c r="GQE59" s="410"/>
      <c r="GQF59" s="410"/>
      <c r="GQG59" s="410"/>
      <c r="GQH59" s="410"/>
      <c r="GQI59" s="410"/>
      <c r="GQJ59" s="410"/>
      <c r="GQK59" s="410"/>
      <c r="GQL59" s="410"/>
      <c r="GQM59" s="410"/>
      <c r="GQN59" s="410"/>
      <c r="GQO59" s="410"/>
      <c r="GQP59" s="410"/>
      <c r="GQQ59" s="410"/>
      <c r="GQR59" s="410"/>
      <c r="GQS59" s="410"/>
      <c r="GQT59" s="410"/>
      <c r="GQU59" s="410"/>
      <c r="GQV59" s="410"/>
      <c r="GQW59" s="410"/>
      <c r="GQX59" s="410"/>
      <c r="GQY59" s="410"/>
      <c r="GQZ59" s="410"/>
      <c r="GRA59" s="410"/>
      <c r="GRB59" s="410"/>
      <c r="GRC59" s="410"/>
      <c r="GRD59" s="410"/>
      <c r="GRE59" s="410"/>
      <c r="GRF59" s="410"/>
      <c r="GRG59" s="410"/>
      <c r="GRH59" s="410"/>
      <c r="GRI59" s="410"/>
      <c r="GRJ59" s="410"/>
      <c r="GRK59" s="410"/>
      <c r="GRL59" s="410"/>
      <c r="GRM59" s="410"/>
      <c r="GRN59" s="410"/>
      <c r="GRO59" s="410"/>
      <c r="GRP59" s="410"/>
      <c r="GRQ59" s="410"/>
      <c r="GRR59" s="410"/>
      <c r="GRS59" s="410"/>
      <c r="GRT59" s="410"/>
      <c r="GRU59" s="410"/>
      <c r="GRV59" s="410"/>
      <c r="GRW59" s="410"/>
      <c r="GRX59" s="410"/>
      <c r="GRY59" s="410"/>
      <c r="GRZ59" s="410"/>
      <c r="GSA59" s="410"/>
      <c r="GSB59" s="410"/>
      <c r="GSC59" s="410"/>
      <c r="GSD59" s="410"/>
      <c r="GSE59" s="410"/>
      <c r="GSF59" s="410"/>
      <c r="GSG59" s="410"/>
      <c r="GSH59" s="410"/>
      <c r="GSI59" s="410"/>
      <c r="GSJ59" s="410"/>
      <c r="GSK59" s="410"/>
      <c r="GSL59" s="410"/>
      <c r="GSM59" s="410"/>
      <c r="GSN59" s="410"/>
      <c r="GSO59" s="410"/>
      <c r="GSP59" s="410"/>
      <c r="GSQ59" s="410"/>
      <c r="GSR59" s="410"/>
      <c r="GSS59" s="410"/>
      <c r="GST59" s="410"/>
      <c r="GSU59" s="410"/>
      <c r="GSV59" s="410"/>
      <c r="GSW59" s="410"/>
      <c r="GSX59" s="410"/>
      <c r="GSY59" s="410"/>
      <c r="GSZ59" s="410"/>
      <c r="GTA59" s="410"/>
      <c r="GTB59" s="410"/>
      <c r="GTC59" s="410"/>
      <c r="GTD59" s="410"/>
      <c r="GTE59" s="410"/>
      <c r="GTF59" s="410"/>
      <c r="GTG59" s="410"/>
      <c r="GTH59" s="410"/>
      <c r="GTI59" s="410"/>
      <c r="GTJ59" s="410"/>
      <c r="GTK59" s="410"/>
      <c r="GTL59" s="410"/>
      <c r="GTM59" s="410"/>
      <c r="GTN59" s="410"/>
      <c r="GTO59" s="410"/>
      <c r="GTP59" s="410"/>
      <c r="GTQ59" s="410"/>
      <c r="GTR59" s="410"/>
      <c r="GTS59" s="410"/>
      <c r="GTT59" s="410"/>
      <c r="GTU59" s="410"/>
      <c r="GTV59" s="410"/>
      <c r="GTW59" s="410"/>
      <c r="GTX59" s="410"/>
      <c r="GTY59" s="410"/>
      <c r="GTZ59" s="410"/>
      <c r="GUA59" s="410"/>
      <c r="GUB59" s="410"/>
      <c r="GUC59" s="410"/>
      <c r="GUD59" s="410"/>
      <c r="GUE59" s="410"/>
      <c r="GUF59" s="410"/>
      <c r="GUG59" s="410"/>
      <c r="GUH59" s="410"/>
      <c r="GUI59" s="410"/>
      <c r="GUJ59" s="410"/>
      <c r="GUK59" s="410"/>
      <c r="GUL59" s="410"/>
      <c r="GUM59" s="410"/>
      <c r="GUN59" s="410"/>
      <c r="GUO59" s="410"/>
      <c r="GUP59" s="410"/>
      <c r="GUQ59" s="410"/>
      <c r="GUR59" s="410"/>
      <c r="GUS59" s="410"/>
      <c r="GUT59" s="410"/>
      <c r="GUU59" s="410"/>
      <c r="GUV59" s="410"/>
      <c r="GUW59" s="410"/>
      <c r="GUX59" s="410"/>
      <c r="GUY59" s="410"/>
      <c r="GUZ59" s="410"/>
      <c r="GVA59" s="410"/>
      <c r="GVB59" s="410"/>
      <c r="GVC59" s="410"/>
      <c r="GVD59" s="410"/>
      <c r="GVE59" s="410"/>
      <c r="GVF59" s="410"/>
      <c r="GVG59" s="410"/>
      <c r="GVH59" s="410"/>
      <c r="GVI59" s="410"/>
      <c r="GVJ59" s="410"/>
      <c r="GVK59" s="410"/>
      <c r="GVL59" s="410"/>
      <c r="GVM59" s="410"/>
      <c r="GVN59" s="410"/>
      <c r="GVO59" s="410"/>
      <c r="GVP59" s="410"/>
      <c r="GVQ59" s="410"/>
      <c r="GVR59" s="410"/>
      <c r="GVS59" s="410"/>
      <c r="GVT59" s="410"/>
      <c r="GVU59" s="410"/>
      <c r="GVV59" s="410"/>
      <c r="GVW59" s="410"/>
      <c r="GVX59" s="410"/>
      <c r="GVY59" s="410"/>
      <c r="GVZ59" s="410"/>
      <c r="GWA59" s="410"/>
      <c r="GWB59" s="410"/>
      <c r="GWC59" s="410"/>
      <c r="GWD59" s="410"/>
      <c r="GWE59" s="410"/>
      <c r="GWF59" s="410"/>
      <c r="GWG59" s="410"/>
      <c r="GWH59" s="410"/>
      <c r="GWI59" s="410"/>
      <c r="GWJ59" s="410"/>
      <c r="GWK59" s="410"/>
      <c r="GWL59" s="410"/>
      <c r="GWM59" s="410"/>
      <c r="GWN59" s="410"/>
      <c r="GWO59" s="410"/>
      <c r="GWP59" s="410"/>
      <c r="GWQ59" s="410"/>
      <c r="GWR59" s="410"/>
      <c r="GWS59" s="410"/>
      <c r="GWT59" s="410"/>
      <c r="GWU59" s="410"/>
      <c r="GWV59" s="410"/>
      <c r="GWW59" s="410"/>
      <c r="GWX59" s="410"/>
      <c r="GWY59" s="410"/>
      <c r="GWZ59" s="410"/>
      <c r="GXA59" s="410"/>
      <c r="GXB59" s="410"/>
      <c r="GXC59" s="410"/>
      <c r="GXD59" s="410"/>
      <c r="GXE59" s="410"/>
      <c r="GXF59" s="410"/>
      <c r="GXG59" s="410"/>
      <c r="GXH59" s="410"/>
      <c r="GXI59" s="410"/>
      <c r="GXJ59" s="410"/>
      <c r="GXK59" s="410"/>
      <c r="GXL59" s="410"/>
      <c r="GXM59" s="410"/>
      <c r="GXN59" s="410"/>
      <c r="GXO59" s="410"/>
      <c r="GXP59" s="410"/>
      <c r="GXQ59" s="410"/>
      <c r="GXR59" s="410"/>
      <c r="GXS59" s="410"/>
      <c r="GXT59" s="410"/>
      <c r="GXU59" s="410"/>
      <c r="GXV59" s="410"/>
      <c r="GXW59" s="410"/>
      <c r="GXX59" s="410"/>
      <c r="GXY59" s="410"/>
      <c r="GXZ59" s="410"/>
      <c r="GYA59" s="410"/>
      <c r="GYB59" s="410"/>
      <c r="GYC59" s="410"/>
      <c r="GYD59" s="410"/>
      <c r="GYE59" s="410"/>
      <c r="GYF59" s="410"/>
      <c r="GYG59" s="410"/>
      <c r="GYH59" s="410"/>
      <c r="GYI59" s="410"/>
      <c r="GYJ59" s="410"/>
      <c r="GYK59" s="410"/>
      <c r="GYL59" s="410"/>
      <c r="GYM59" s="410"/>
      <c r="GYN59" s="410"/>
      <c r="GYO59" s="410"/>
      <c r="GYP59" s="410"/>
      <c r="GYQ59" s="410"/>
      <c r="GYR59" s="410"/>
      <c r="GYS59" s="410"/>
      <c r="GYT59" s="410"/>
      <c r="GYU59" s="410"/>
      <c r="GYV59" s="410"/>
      <c r="GYW59" s="410"/>
      <c r="GYX59" s="410"/>
      <c r="GYY59" s="410"/>
      <c r="GYZ59" s="410"/>
      <c r="GZA59" s="410"/>
      <c r="GZB59" s="410"/>
      <c r="GZC59" s="410"/>
      <c r="GZD59" s="410"/>
      <c r="GZE59" s="410"/>
      <c r="GZF59" s="410"/>
      <c r="GZG59" s="410"/>
      <c r="GZH59" s="410"/>
      <c r="GZI59" s="410"/>
      <c r="GZJ59" s="410"/>
      <c r="GZK59" s="410"/>
      <c r="GZL59" s="410"/>
      <c r="GZM59" s="410"/>
      <c r="GZN59" s="410"/>
      <c r="GZO59" s="410"/>
      <c r="GZP59" s="410"/>
      <c r="GZQ59" s="410"/>
      <c r="GZR59" s="410"/>
      <c r="GZS59" s="410"/>
      <c r="GZT59" s="410"/>
      <c r="GZU59" s="410"/>
      <c r="GZV59" s="410"/>
      <c r="GZW59" s="410"/>
      <c r="GZX59" s="410"/>
      <c r="GZY59" s="410"/>
      <c r="GZZ59" s="410"/>
      <c r="HAA59" s="410"/>
      <c r="HAB59" s="410"/>
      <c r="HAC59" s="410"/>
      <c r="HAD59" s="410"/>
      <c r="HAE59" s="410"/>
      <c r="HAF59" s="410"/>
      <c r="HAG59" s="410"/>
      <c r="HAH59" s="410"/>
      <c r="HAI59" s="410"/>
      <c r="HAJ59" s="410"/>
      <c r="HAK59" s="410"/>
      <c r="HAL59" s="410"/>
      <c r="HAM59" s="410"/>
      <c r="HAN59" s="410"/>
      <c r="HAO59" s="410"/>
      <c r="HAP59" s="410"/>
      <c r="HAQ59" s="410"/>
      <c r="HAR59" s="410"/>
      <c r="HAS59" s="410"/>
      <c r="HAT59" s="410"/>
      <c r="HAU59" s="410"/>
      <c r="HAV59" s="410"/>
      <c r="HAW59" s="410"/>
      <c r="HAX59" s="410"/>
      <c r="HAY59" s="410"/>
      <c r="HAZ59" s="410"/>
      <c r="HBA59" s="410"/>
      <c r="HBB59" s="410"/>
      <c r="HBC59" s="410"/>
      <c r="HBD59" s="410"/>
      <c r="HBE59" s="410"/>
      <c r="HBF59" s="410"/>
      <c r="HBG59" s="410"/>
      <c r="HBH59" s="410"/>
      <c r="HBI59" s="410"/>
      <c r="HBJ59" s="410"/>
      <c r="HBK59" s="410"/>
      <c r="HBL59" s="410"/>
      <c r="HBM59" s="410"/>
      <c r="HBN59" s="410"/>
      <c r="HBO59" s="410"/>
      <c r="HBP59" s="410"/>
      <c r="HBQ59" s="410"/>
      <c r="HBR59" s="410"/>
      <c r="HBS59" s="410"/>
      <c r="HBT59" s="410"/>
      <c r="HBU59" s="410"/>
      <c r="HBV59" s="410"/>
      <c r="HBW59" s="410"/>
      <c r="HBX59" s="410"/>
      <c r="HBY59" s="410"/>
      <c r="HBZ59" s="410"/>
      <c r="HCA59" s="410"/>
      <c r="HCB59" s="410"/>
      <c r="HCC59" s="410"/>
      <c r="HCD59" s="410"/>
      <c r="HCE59" s="410"/>
      <c r="HCF59" s="410"/>
      <c r="HCG59" s="410"/>
      <c r="HCH59" s="410"/>
      <c r="HCI59" s="410"/>
      <c r="HCJ59" s="410"/>
      <c r="HCK59" s="410"/>
      <c r="HCL59" s="410"/>
      <c r="HCM59" s="410"/>
      <c r="HCN59" s="410"/>
      <c r="HCO59" s="410"/>
      <c r="HCP59" s="410"/>
      <c r="HCQ59" s="410"/>
      <c r="HCR59" s="410"/>
      <c r="HCS59" s="410"/>
      <c r="HCT59" s="410"/>
      <c r="HCU59" s="410"/>
      <c r="HCV59" s="410"/>
      <c r="HCW59" s="410"/>
      <c r="HCX59" s="410"/>
      <c r="HCY59" s="410"/>
      <c r="HCZ59" s="410"/>
      <c r="HDA59" s="410"/>
      <c r="HDB59" s="410"/>
      <c r="HDC59" s="410"/>
      <c r="HDD59" s="410"/>
      <c r="HDE59" s="410"/>
      <c r="HDF59" s="410"/>
      <c r="HDG59" s="410"/>
      <c r="HDH59" s="410"/>
      <c r="HDI59" s="410"/>
      <c r="HDJ59" s="410"/>
      <c r="HDK59" s="410"/>
      <c r="HDL59" s="410"/>
      <c r="HDM59" s="410"/>
      <c r="HDN59" s="410"/>
      <c r="HDO59" s="410"/>
      <c r="HDP59" s="410"/>
      <c r="HDQ59" s="410"/>
      <c r="HDR59" s="410"/>
      <c r="HDS59" s="410"/>
      <c r="HDT59" s="410"/>
      <c r="HDU59" s="410"/>
      <c r="HDV59" s="410"/>
      <c r="HDW59" s="410"/>
      <c r="HDX59" s="410"/>
      <c r="HDY59" s="410"/>
      <c r="HDZ59" s="410"/>
      <c r="HEA59" s="410"/>
      <c r="HEB59" s="410"/>
      <c r="HEC59" s="410"/>
      <c r="HED59" s="410"/>
      <c r="HEE59" s="410"/>
      <c r="HEF59" s="410"/>
      <c r="HEG59" s="410"/>
      <c r="HEH59" s="410"/>
      <c r="HEI59" s="410"/>
      <c r="HEJ59" s="410"/>
      <c r="HEK59" s="410"/>
      <c r="HEL59" s="410"/>
      <c r="HEM59" s="410"/>
      <c r="HEN59" s="410"/>
      <c r="HEO59" s="410"/>
      <c r="HEP59" s="410"/>
      <c r="HEQ59" s="410"/>
      <c r="HER59" s="410"/>
      <c r="HES59" s="410"/>
      <c r="HET59" s="410"/>
      <c r="HEU59" s="410"/>
      <c r="HEV59" s="410"/>
      <c r="HEW59" s="410"/>
      <c r="HEX59" s="410"/>
      <c r="HEY59" s="410"/>
      <c r="HEZ59" s="410"/>
      <c r="HFA59" s="410"/>
      <c r="HFB59" s="410"/>
      <c r="HFC59" s="410"/>
      <c r="HFD59" s="410"/>
      <c r="HFE59" s="410"/>
      <c r="HFF59" s="410"/>
      <c r="HFG59" s="410"/>
      <c r="HFH59" s="410"/>
      <c r="HFI59" s="410"/>
      <c r="HFJ59" s="410"/>
      <c r="HFK59" s="410"/>
      <c r="HFL59" s="410"/>
      <c r="HFM59" s="410"/>
      <c r="HFN59" s="410"/>
      <c r="HFO59" s="410"/>
      <c r="HFP59" s="410"/>
      <c r="HFQ59" s="410"/>
      <c r="HFR59" s="410"/>
      <c r="HFS59" s="410"/>
      <c r="HFT59" s="410"/>
      <c r="HFU59" s="410"/>
      <c r="HFV59" s="410"/>
      <c r="HFW59" s="410"/>
      <c r="HFX59" s="410"/>
      <c r="HFY59" s="410"/>
      <c r="HFZ59" s="410"/>
      <c r="HGA59" s="410"/>
      <c r="HGB59" s="410"/>
      <c r="HGC59" s="410"/>
      <c r="HGD59" s="410"/>
      <c r="HGE59" s="410"/>
      <c r="HGF59" s="410"/>
      <c r="HGG59" s="410"/>
      <c r="HGH59" s="410"/>
      <c r="HGI59" s="410"/>
      <c r="HGJ59" s="410"/>
      <c r="HGK59" s="410"/>
      <c r="HGL59" s="410"/>
      <c r="HGM59" s="410"/>
      <c r="HGN59" s="410"/>
      <c r="HGO59" s="410"/>
      <c r="HGP59" s="410"/>
      <c r="HGQ59" s="410"/>
      <c r="HGR59" s="410"/>
      <c r="HGS59" s="410"/>
      <c r="HGT59" s="410"/>
      <c r="HGU59" s="410"/>
      <c r="HGV59" s="410"/>
      <c r="HGW59" s="410"/>
      <c r="HGX59" s="410"/>
      <c r="HGY59" s="410"/>
      <c r="HGZ59" s="410"/>
      <c r="HHA59" s="410"/>
      <c r="HHB59" s="410"/>
      <c r="HHC59" s="410"/>
      <c r="HHD59" s="410"/>
      <c r="HHE59" s="410"/>
      <c r="HHF59" s="410"/>
      <c r="HHG59" s="410"/>
      <c r="HHH59" s="410"/>
      <c r="HHI59" s="410"/>
      <c r="HHJ59" s="410"/>
      <c r="HHK59" s="410"/>
      <c r="HHL59" s="410"/>
      <c r="HHM59" s="410"/>
      <c r="HHN59" s="410"/>
      <c r="HHO59" s="410"/>
      <c r="HHP59" s="410"/>
      <c r="HHQ59" s="410"/>
      <c r="HHR59" s="410"/>
      <c r="HHS59" s="410"/>
      <c r="HHT59" s="410"/>
      <c r="HHU59" s="410"/>
      <c r="HHV59" s="410"/>
      <c r="HHW59" s="410"/>
      <c r="HHX59" s="410"/>
      <c r="HHY59" s="410"/>
      <c r="HHZ59" s="410"/>
      <c r="HIA59" s="410"/>
      <c r="HIB59" s="410"/>
      <c r="HIC59" s="410"/>
      <c r="HID59" s="410"/>
      <c r="HIE59" s="410"/>
      <c r="HIF59" s="410"/>
      <c r="HIG59" s="410"/>
      <c r="HIH59" s="410"/>
      <c r="HII59" s="410"/>
      <c r="HIJ59" s="410"/>
      <c r="HIK59" s="410"/>
      <c r="HIL59" s="410"/>
      <c r="HIM59" s="410"/>
      <c r="HIN59" s="410"/>
      <c r="HIO59" s="410"/>
      <c r="HIP59" s="410"/>
      <c r="HIQ59" s="410"/>
      <c r="HIR59" s="410"/>
      <c r="HIS59" s="410"/>
      <c r="HIT59" s="410"/>
      <c r="HIU59" s="410"/>
      <c r="HIV59" s="410"/>
      <c r="HIW59" s="410"/>
      <c r="HIX59" s="410"/>
      <c r="HIY59" s="410"/>
      <c r="HIZ59" s="410"/>
      <c r="HJA59" s="410"/>
      <c r="HJB59" s="410"/>
      <c r="HJC59" s="410"/>
      <c r="HJD59" s="410"/>
      <c r="HJE59" s="410"/>
      <c r="HJF59" s="410"/>
      <c r="HJG59" s="410"/>
      <c r="HJH59" s="410"/>
      <c r="HJI59" s="410"/>
      <c r="HJJ59" s="410"/>
      <c r="HJK59" s="410"/>
      <c r="HJL59" s="410"/>
      <c r="HJM59" s="410"/>
      <c r="HJN59" s="410"/>
      <c r="HJO59" s="410"/>
      <c r="HJP59" s="410"/>
      <c r="HJQ59" s="410"/>
      <c r="HJR59" s="410"/>
      <c r="HJS59" s="410"/>
      <c r="HJT59" s="410"/>
      <c r="HJU59" s="410"/>
      <c r="HJV59" s="410"/>
      <c r="HJW59" s="410"/>
      <c r="HJX59" s="410"/>
      <c r="HJY59" s="410"/>
      <c r="HJZ59" s="410"/>
      <c r="HKA59" s="410"/>
      <c r="HKB59" s="410"/>
      <c r="HKC59" s="410"/>
      <c r="HKD59" s="410"/>
      <c r="HKE59" s="410"/>
      <c r="HKF59" s="410"/>
      <c r="HKG59" s="410"/>
      <c r="HKH59" s="410"/>
      <c r="HKI59" s="410"/>
      <c r="HKJ59" s="410"/>
      <c r="HKK59" s="410"/>
      <c r="HKL59" s="410"/>
      <c r="HKM59" s="410"/>
      <c r="HKN59" s="410"/>
      <c r="HKO59" s="410"/>
      <c r="HKP59" s="410"/>
      <c r="HKQ59" s="410"/>
      <c r="HKR59" s="410"/>
      <c r="HKS59" s="410"/>
      <c r="HKT59" s="410"/>
      <c r="HKU59" s="410"/>
      <c r="HKV59" s="410"/>
      <c r="HKW59" s="410"/>
      <c r="HKX59" s="410"/>
      <c r="HKY59" s="410"/>
      <c r="HKZ59" s="410"/>
      <c r="HLA59" s="410"/>
      <c r="HLB59" s="410"/>
      <c r="HLC59" s="410"/>
      <c r="HLD59" s="410"/>
      <c r="HLE59" s="410"/>
      <c r="HLF59" s="410"/>
      <c r="HLG59" s="410"/>
      <c r="HLH59" s="410"/>
      <c r="HLI59" s="410"/>
      <c r="HLJ59" s="410"/>
      <c r="HLK59" s="410"/>
      <c r="HLL59" s="410"/>
      <c r="HLM59" s="410"/>
      <c r="HLN59" s="410"/>
      <c r="HLO59" s="410"/>
      <c r="HLP59" s="410"/>
      <c r="HLQ59" s="410"/>
      <c r="HLR59" s="410"/>
      <c r="HLS59" s="410"/>
      <c r="HLT59" s="410"/>
      <c r="HLU59" s="410"/>
      <c r="HLV59" s="410"/>
      <c r="HLW59" s="410"/>
      <c r="HLX59" s="410"/>
      <c r="HLY59" s="410"/>
      <c r="HLZ59" s="410"/>
      <c r="HMA59" s="410"/>
      <c r="HMB59" s="410"/>
      <c r="HMC59" s="410"/>
      <c r="HMD59" s="410"/>
      <c r="HME59" s="410"/>
      <c r="HMF59" s="410"/>
      <c r="HMG59" s="410"/>
      <c r="HMH59" s="410"/>
      <c r="HMI59" s="410"/>
      <c r="HMJ59" s="410"/>
      <c r="HMK59" s="410"/>
      <c r="HML59" s="410"/>
      <c r="HMM59" s="410"/>
      <c r="HMN59" s="410"/>
      <c r="HMO59" s="410"/>
      <c r="HMP59" s="410"/>
      <c r="HMQ59" s="410"/>
      <c r="HMR59" s="410"/>
      <c r="HMS59" s="410"/>
      <c r="HMT59" s="410"/>
      <c r="HMU59" s="410"/>
      <c r="HMV59" s="410"/>
      <c r="HMW59" s="410"/>
      <c r="HMX59" s="410"/>
      <c r="HMY59" s="410"/>
      <c r="HMZ59" s="410"/>
      <c r="HNA59" s="410"/>
      <c r="HNB59" s="410"/>
      <c r="HNC59" s="410"/>
      <c r="HND59" s="410"/>
      <c r="HNE59" s="410"/>
      <c r="HNF59" s="410"/>
      <c r="HNG59" s="410"/>
      <c r="HNH59" s="410"/>
      <c r="HNI59" s="410"/>
      <c r="HNJ59" s="410"/>
      <c r="HNK59" s="410"/>
      <c r="HNL59" s="410"/>
      <c r="HNM59" s="410"/>
      <c r="HNN59" s="410"/>
      <c r="HNO59" s="410"/>
      <c r="HNP59" s="410"/>
      <c r="HNQ59" s="410"/>
      <c r="HNR59" s="410"/>
      <c r="HNS59" s="410"/>
      <c r="HNT59" s="410"/>
      <c r="HNU59" s="410"/>
      <c r="HNV59" s="410"/>
      <c r="HNW59" s="410"/>
      <c r="HNX59" s="410"/>
      <c r="HNY59" s="410"/>
      <c r="HNZ59" s="410"/>
      <c r="HOA59" s="410"/>
      <c r="HOB59" s="410"/>
      <c r="HOC59" s="410"/>
      <c r="HOD59" s="410"/>
      <c r="HOE59" s="410"/>
      <c r="HOF59" s="410"/>
      <c r="HOG59" s="410"/>
      <c r="HOH59" s="410"/>
      <c r="HOI59" s="410"/>
      <c r="HOJ59" s="410"/>
      <c r="HOK59" s="410"/>
      <c r="HOL59" s="410"/>
      <c r="HOM59" s="410"/>
      <c r="HON59" s="410"/>
      <c r="HOO59" s="410"/>
      <c r="HOP59" s="410"/>
      <c r="HOQ59" s="410"/>
      <c r="HOR59" s="410"/>
      <c r="HOS59" s="410"/>
      <c r="HOT59" s="410"/>
      <c r="HOU59" s="410"/>
      <c r="HOV59" s="410"/>
      <c r="HOW59" s="410"/>
      <c r="HOX59" s="410"/>
      <c r="HOY59" s="410"/>
      <c r="HOZ59" s="410"/>
      <c r="HPA59" s="410"/>
      <c r="HPB59" s="410"/>
      <c r="HPC59" s="410"/>
      <c r="HPD59" s="410"/>
      <c r="HPE59" s="410"/>
      <c r="HPF59" s="410"/>
      <c r="HPG59" s="410"/>
      <c r="HPH59" s="410"/>
      <c r="HPI59" s="410"/>
      <c r="HPJ59" s="410"/>
      <c r="HPK59" s="410"/>
      <c r="HPL59" s="410"/>
      <c r="HPM59" s="410"/>
      <c r="HPN59" s="410"/>
      <c r="HPO59" s="410"/>
      <c r="HPP59" s="410"/>
      <c r="HPQ59" s="410"/>
      <c r="HPR59" s="410"/>
      <c r="HPS59" s="410"/>
      <c r="HPT59" s="410"/>
      <c r="HPU59" s="410"/>
      <c r="HPV59" s="410"/>
      <c r="HPW59" s="410"/>
      <c r="HPX59" s="410"/>
      <c r="HPY59" s="410"/>
      <c r="HPZ59" s="410"/>
      <c r="HQA59" s="410"/>
      <c r="HQB59" s="410"/>
      <c r="HQC59" s="410"/>
      <c r="HQD59" s="410"/>
      <c r="HQE59" s="410"/>
      <c r="HQF59" s="410"/>
      <c r="HQG59" s="410"/>
      <c r="HQH59" s="410"/>
      <c r="HQI59" s="410"/>
      <c r="HQJ59" s="410"/>
      <c r="HQK59" s="410"/>
      <c r="HQL59" s="410"/>
      <c r="HQM59" s="410"/>
      <c r="HQN59" s="410"/>
      <c r="HQO59" s="410"/>
      <c r="HQP59" s="410"/>
      <c r="HQQ59" s="410"/>
      <c r="HQR59" s="410"/>
      <c r="HQS59" s="410"/>
      <c r="HQT59" s="410"/>
      <c r="HQU59" s="410"/>
      <c r="HQV59" s="410"/>
      <c r="HQW59" s="410"/>
      <c r="HQX59" s="410"/>
      <c r="HQY59" s="410"/>
      <c r="HQZ59" s="410"/>
      <c r="HRA59" s="410"/>
      <c r="HRB59" s="410"/>
      <c r="HRC59" s="410"/>
      <c r="HRD59" s="410"/>
      <c r="HRE59" s="410"/>
      <c r="HRF59" s="410"/>
      <c r="HRG59" s="410"/>
      <c r="HRH59" s="410"/>
      <c r="HRI59" s="410"/>
      <c r="HRJ59" s="410"/>
      <c r="HRK59" s="410"/>
      <c r="HRL59" s="410"/>
      <c r="HRM59" s="410"/>
      <c r="HRN59" s="410"/>
      <c r="HRO59" s="410"/>
      <c r="HRP59" s="410"/>
      <c r="HRQ59" s="410"/>
      <c r="HRR59" s="410"/>
      <c r="HRS59" s="410"/>
      <c r="HRT59" s="410"/>
      <c r="HRU59" s="410"/>
      <c r="HRV59" s="410"/>
      <c r="HRW59" s="410"/>
      <c r="HRX59" s="410"/>
      <c r="HRY59" s="410"/>
      <c r="HRZ59" s="410"/>
      <c r="HSA59" s="410"/>
      <c r="HSB59" s="410"/>
      <c r="HSC59" s="410"/>
      <c r="HSD59" s="410"/>
      <c r="HSE59" s="410"/>
      <c r="HSF59" s="410"/>
      <c r="HSG59" s="410"/>
      <c r="HSH59" s="410"/>
      <c r="HSI59" s="410"/>
      <c r="HSJ59" s="410"/>
      <c r="HSK59" s="410"/>
      <c r="HSL59" s="410"/>
      <c r="HSM59" s="410"/>
      <c r="HSN59" s="410"/>
      <c r="HSO59" s="410"/>
      <c r="HSP59" s="410"/>
      <c r="HSQ59" s="410"/>
      <c r="HSR59" s="410"/>
      <c r="HSS59" s="410"/>
      <c r="HST59" s="410"/>
      <c r="HSU59" s="410"/>
      <c r="HSV59" s="410"/>
      <c r="HSW59" s="410"/>
      <c r="HSX59" s="410"/>
      <c r="HSY59" s="410"/>
      <c r="HSZ59" s="410"/>
      <c r="HTA59" s="410"/>
      <c r="HTB59" s="410"/>
      <c r="HTC59" s="410"/>
      <c r="HTD59" s="410"/>
      <c r="HTE59" s="410"/>
      <c r="HTF59" s="410"/>
      <c r="HTG59" s="410"/>
      <c r="HTH59" s="410"/>
      <c r="HTI59" s="410"/>
      <c r="HTJ59" s="410"/>
      <c r="HTK59" s="410"/>
      <c r="HTL59" s="410"/>
      <c r="HTM59" s="410"/>
      <c r="HTN59" s="410"/>
      <c r="HTO59" s="410"/>
      <c r="HTP59" s="410"/>
      <c r="HTQ59" s="410"/>
      <c r="HTR59" s="410"/>
      <c r="HTS59" s="410"/>
      <c r="HTT59" s="410"/>
      <c r="HTU59" s="410"/>
      <c r="HTV59" s="410"/>
      <c r="HTW59" s="410"/>
      <c r="HTX59" s="410"/>
      <c r="HTY59" s="410"/>
      <c r="HTZ59" s="410"/>
      <c r="HUA59" s="410"/>
      <c r="HUB59" s="410"/>
      <c r="HUC59" s="410"/>
      <c r="HUD59" s="410"/>
      <c r="HUE59" s="410"/>
      <c r="HUF59" s="410"/>
      <c r="HUG59" s="410"/>
      <c r="HUH59" s="410"/>
      <c r="HUI59" s="410"/>
      <c r="HUJ59" s="410"/>
      <c r="HUK59" s="410"/>
      <c r="HUL59" s="410"/>
      <c r="HUM59" s="410"/>
      <c r="HUN59" s="410"/>
      <c r="HUO59" s="410"/>
      <c r="HUP59" s="410"/>
      <c r="HUQ59" s="410"/>
      <c r="HUR59" s="410"/>
      <c r="HUS59" s="410"/>
      <c r="HUT59" s="410"/>
      <c r="HUU59" s="410"/>
      <c r="HUV59" s="410"/>
      <c r="HUW59" s="410"/>
      <c r="HUX59" s="410"/>
      <c r="HUY59" s="410"/>
      <c r="HUZ59" s="410"/>
      <c r="HVA59" s="410"/>
      <c r="HVB59" s="410"/>
      <c r="HVC59" s="410"/>
      <c r="HVD59" s="410"/>
      <c r="HVE59" s="410"/>
      <c r="HVF59" s="410"/>
      <c r="HVG59" s="410"/>
      <c r="HVH59" s="410"/>
      <c r="HVI59" s="410"/>
      <c r="HVJ59" s="410"/>
      <c r="HVK59" s="410"/>
      <c r="HVL59" s="410"/>
      <c r="HVM59" s="410"/>
      <c r="HVN59" s="410"/>
      <c r="HVO59" s="410"/>
      <c r="HVP59" s="410"/>
      <c r="HVQ59" s="410"/>
      <c r="HVR59" s="410"/>
      <c r="HVS59" s="410"/>
      <c r="HVT59" s="410"/>
      <c r="HVU59" s="410"/>
      <c r="HVV59" s="410"/>
      <c r="HVW59" s="410"/>
      <c r="HVX59" s="410"/>
      <c r="HVY59" s="410"/>
      <c r="HVZ59" s="410"/>
      <c r="HWA59" s="410"/>
      <c r="HWB59" s="410"/>
      <c r="HWC59" s="410"/>
      <c r="HWD59" s="410"/>
      <c r="HWE59" s="410"/>
      <c r="HWF59" s="410"/>
      <c r="HWG59" s="410"/>
      <c r="HWH59" s="410"/>
      <c r="HWI59" s="410"/>
      <c r="HWJ59" s="410"/>
      <c r="HWK59" s="410"/>
      <c r="HWL59" s="410"/>
      <c r="HWM59" s="410"/>
      <c r="HWN59" s="410"/>
      <c r="HWO59" s="410"/>
      <c r="HWP59" s="410"/>
      <c r="HWQ59" s="410"/>
      <c r="HWR59" s="410"/>
      <c r="HWS59" s="410"/>
      <c r="HWT59" s="410"/>
      <c r="HWU59" s="410"/>
      <c r="HWV59" s="410"/>
      <c r="HWW59" s="410"/>
      <c r="HWX59" s="410"/>
      <c r="HWY59" s="410"/>
      <c r="HWZ59" s="410"/>
      <c r="HXA59" s="410"/>
      <c r="HXB59" s="410"/>
      <c r="HXC59" s="410"/>
      <c r="HXD59" s="410"/>
      <c r="HXE59" s="410"/>
      <c r="HXF59" s="410"/>
      <c r="HXG59" s="410"/>
      <c r="HXH59" s="410"/>
      <c r="HXI59" s="410"/>
      <c r="HXJ59" s="410"/>
      <c r="HXK59" s="410"/>
      <c r="HXL59" s="410"/>
      <c r="HXM59" s="410"/>
      <c r="HXN59" s="410"/>
      <c r="HXO59" s="410"/>
      <c r="HXP59" s="410"/>
      <c r="HXQ59" s="410"/>
      <c r="HXR59" s="410"/>
      <c r="HXS59" s="410"/>
      <c r="HXT59" s="410"/>
      <c r="HXU59" s="410"/>
      <c r="HXV59" s="410"/>
      <c r="HXW59" s="410"/>
      <c r="HXX59" s="410"/>
      <c r="HXY59" s="410"/>
      <c r="HXZ59" s="410"/>
      <c r="HYA59" s="410"/>
      <c r="HYB59" s="410"/>
      <c r="HYC59" s="410"/>
      <c r="HYD59" s="410"/>
      <c r="HYE59" s="410"/>
      <c r="HYF59" s="410"/>
      <c r="HYG59" s="410"/>
      <c r="HYH59" s="410"/>
      <c r="HYI59" s="410"/>
      <c r="HYJ59" s="410"/>
      <c r="HYK59" s="410"/>
      <c r="HYL59" s="410"/>
      <c r="HYM59" s="410"/>
      <c r="HYN59" s="410"/>
      <c r="HYO59" s="410"/>
      <c r="HYP59" s="410"/>
      <c r="HYQ59" s="410"/>
      <c r="HYR59" s="410"/>
      <c r="HYS59" s="410"/>
      <c r="HYT59" s="410"/>
      <c r="HYU59" s="410"/>
      <c r="HYV59" s="410"/>
      <c r="HYW59" s="410"/>
      <c r="HYX59" s="410"/>
      <c r="HYY59" s="410"/>
      <c r="HYZ59" s="410"/>
      <c r="HZA59" s="410"/>
      <c r="HZB59" s="410"/>
      <c r="HZC59" s="410"/>
      <c r="HZD59" s="410"/>
      <c r="HZE59" s="410"/>
      <c r="HZF59" s="410"/>
      <c r="HZG59" s="410"/>
      <c r="HZH59" s="410"/>
      <c r="HZI59" s="410"/>
      <c r="HZJ59" s="410"/>
      <c r="HZK59" s="410"/>
      <c r="HZL59" s="410"/>
      <c r="HZM59" s="410"/>
      <c r="HZN59" s="410"/>
      <c r="HZO59" s="410"/>
      <c r="HZP59" s="410"/>
      <c r="HZQ59" s="410"/>
      <c r="HZR59" s="410"/>
      <c r="HZS59" s="410"/>
      <c r="HZT59" s="410"/>
      <c r="HZU59" s="410"/>
      <c r="HZV59" s="410"/>
      <c r="HZW59" s="410"/>
      <c r="HZX59" s="410"/>
      <c r="HZY59" s="410"/>
      <c r="HZZ59" s="410"/>
      <c r="IAA59" s="410"/>
      <c r="IAB59" s="410"/>
      <c r="IAC59" s="410"/>
      <c r="IAD59" s="410"/>
      <c r="IAE59" s="410"/>
      <c r="IAF59" s="410"/>
      <c r="IAG59" s="410"/>
      <c r="IAH59" s="410"/>
      <c r="IAI59" s="410"/>
      <c r="IAJ59" s="410"/>
      <c r="IAK59" s="410"/>
      <c r="IAL59" s="410"/>
      <c r="IAM59" s="410"/>
      <c r="IAN59" s="410"/>
      <c r="IAO59" s="410"/>
      <c r="IAP59" s="410"/>
      <c r="IAQ59" s="410"/>
      <c r="IAR59" s="410"/>
      <c r="IAS59" s="410"/>
      <c r="IAT59" s="410"/>
      <c r="IAU59" s="410"/>
      <c r="IAV59" s="410"/>
      <c r="IAW59" s="410"/>
      <c r="IAX59" s="410"/>
      <c r="IAY59" s="410"/>
      <c r="IAZ59" s="410"/>
      <c r="IBA59" s="410"/>
      <c r="IBB59" s="410"/>
      <c r="IBC59" s="410"/>
      <c r="IBD59" s="410"/>
      <c r="IBE59" s="410"/>
      <c r="IBF59" s="410"/>
      <c r="IBG59" s="410"/>
      <c r="IBH59" s="410"/>
      <c r="IBI59" s="410"/>
      <c r="IBJ59" s="410"/>
      <c r="IBK59" s="410"/>
      <c r="IBL59" s="410"/>
      <c r="IBM59" s="410"/>
      <c r="IBN59" s="410"/>
      <c r="IBO59" s="410"/>
      <c r="IBP59" s="410"/>
      <c r="IBQ59" s="410"/>
      <c r="IBR59" s="410"/>
      <c r="IBS59" s="410"/>
      <c r="IBT59" s="410"/>
      <c r="IBU59" s="410"/>
      <c r="IBV59" s="410"/>
      <c r="IBW59" s="410"/>
      <c r="IBX59" s="410"/>
      <c r="IBY59" s="410"/>
      <c r="IBZ59" s="410"/>
      <c r="ICA59" s="410"/>
      <c r="ICB59" s="410"/>
      <c r="ICC59" s="410"/>
      <c r="ICD59" s="410"/>
      <c r="ICE59" s="410"/>
      <c r="ICF59" s="410"/>
      <c r="ICG59" s="410"/>
      <c r="ICH59" s="410"/>
      <c r="ICI59" s="410"/>
      <c r="ICJ59" s="410"/>
      <c r="ICK59" s="410"/>
      <c r="ICL59" s="410"/>
      <c r="ICM59" s="410"/>
      <c r="ICN59" s="410"/>
      <c r="ICO59" s="410"/>
      <c r="ICP59" s="410"/>
      <c r="ICQ59" s="410"/>
      <c r="ICR59" s="410"/>
      <c r="ICS59" s="410"/>
      <c r="ICT59" s="410"/>
      <c r="ICU59" s="410"/>
      <c r="ICV59" s="410"/>
      <c r="ICW59" s="410"/>
      <c r="ICX59" s="410"/>
      <c r="ICY59" s="410"/>
      <c r="ICZ59" s="410"/>
      <c r="IDA59" s="410"/>
      <c r="IDB59" s="410"/>
      <c r="IDC59" s="410"/>
      <c r="IDD59" s="410"/>
      <c r="IDE59" s="410"/>
      <c r="IDF59" s="410"/>
      <c r="IDG59" s="410"/>
      <c r="IDH59" s="410"/>
      <c r="IDI59" s="410"/>
      <c r="IDJ59" s="410"/>
      <c r="IDK59" s="410"/>
      <c r="IDL59" s="410"/>
      <c r="IDM59" s="410"/>
      <c r="IDN59" s="410"/>
      <c r="IDO59" s="410"/>
      <c r="IDP59" s="410"/>
      <c r="IDQ59" s="410"/>
      <c r="IDR59" s="410"/>
      <c r="IDS59" s="410"/>
      <c r="IDT59" s="410"/>
      <c r="IDU59" s="410"/>
      <c r="IDV59" s="410"/>
      <c r="IDW59" s="410"/>
      <c r="IDX59" s="410"/>
      <c r="IDY59" s="410"/>
      <c r="IDZ59" s="410"/>
      <c r="IEA59" s="410"/>
      <c r="IEB59" s="410"/>
      <c r="IEC59" s="410"/>
      <c r="IED59" s="410"/>
      <c r="IEE59" s="410"/>
      <c r="IEF59" s="410"/>
      <c r="IEG59" s="410"/>
      <c r="IEH59" s="410"/>
      <c r="IEI59" s="410"/>
      <c r="IEJ59" s="410"/>
      <c r="IEK59" s="410"/>
      <c r="IEL59" s="410"/>
      <c r="IEM59" s="410"/>
      <c r="IEN59" s="410"/>
      <c r="IEO59" s="410"/>
      <c r="IEP59" s="410"/>
      <c r="IEQ59" s="410"/>
      <c r="IER59" s="410"/>
      <c r="IES59" s="410"/>
      <c r="IET59" s="410"/>
      <c r="IEU59" s="410"/>
      <c r="IEV59" s="410"/>
      <c r="IEW59" s="410"/>
      <c r="IEX59" s="410"/>
      <c r="IEY59" s="410"/>
      <c r="IEZ59" s="410"/>
      <c r="IFA59" s="410"/>
      <c r="IFB59" s="410"/>
      <c r="IFC59" s="410"/>
      <c r="IFD59" s="410"/>
      <c r="IFE59" s="410"/>
      <c r="IFF59" s="410"/>
      <c r="IFG59" s="410"/>
      <c r="IFH59" s="410"/>
      <c r="IFI59" s="410"/>
      <c r="IFJ59" s="410"/>
      <c r="IFK59" s="410"/>
      <c r="IFL59" s="410"/>
      <c r="IFM59" s="410"/>
      <c r="IFN59" s="410"/>
      <c r="IFO59" s="410"/>
      <c r="IFP59" s="410"/>
      <c r="IFQ59" s="410"/>
      <c r="IFR59" s="410"/>
      <c r="IFS59" s="410"/>
      <c r="IFT59" s="410"/>
      <c r="IFU59" s="410"/>
      <c r="IFV59" s="410"/>
      <c r="IFW59" s="410"/>
      <c r="IFX59" s="410"/>
      <c r="IFY59" s="410"/>
      <c r="IFZ59" s="410"/>
      <c r="IGA59" s="410"/>
      <c r="IGB59" s="410"/>
      <c r="IGC59" s="410"/>
      <c r="IGD59" s="410"/>
      <c r="IGE59" s="410"/>
      <c r="IGF59" s="410"/>
      <c r="IGG59" s="410"/>
      <c r="IGH59" s="410"/>
      <c r="IGI59" s="410"/>
      <c r="IGJ59" s="410"/>
      <c r="IGK59" s="410"/>
      <c r="IGL59" s="410"/>
      <c r="IGM59" s="410"/>
      <c r="IGN59" s="410"/>
      <c r="IGO59" s="410"/>
      <c r="IGP59" s="410"/>
      <c r="IGQ59" s="410"/>
      <c r="IGR59" s="410"/>
      <c r="IGS59" s="410"/>
      <c r="IGT59" s="410"/>
      <c r="IGU59" s="410"/>
      <c r="IGV59" s="410"/>
      <c r="IGW59" s="410"/>
      <c r="IGX59" s="410"/>
      <c r="IGY59" s="410"/>
      <c r="IGZ59" s="410"/>
      <c r="IHA59" s="410"/>
      <c r="IHB59" s="410"/>
      <c r="IHC59" s="410"/>
      <c r="IHD59" s="410"/>
      <c r="IHE59" s="410"/>
      <c r="IHF59" s="410"/>
      <c r="IHG59" s="410"/>
      <c r="IHH59" s="410"/>
      <c r="IHI59" s="410"/>
      <c r="IHJ59" s="410"/>
      <c r="IHK59" s="410"/>
      <c r="IHL59" s="410"/>
      <c r="IHM59" s="410"/>
      <c r="IHN59" s="410"/>
      <c r="IHO59" s="410"/>
      <c r="IHP59" s="410"/>
      <c r="IHQ59" s="410"/>
      <c r="IHR59" s="410"/>
      <c r="IHS59" s="410"/>
      <c r="IHT59" s="410"/>
      <c r="IHU59" s="410"/>
      <c r="IHV59" s="410"/>
      <c r="IHW59" s="410"/>
      <c r="IHX59" s="410"/>
      <c r="IHY59" s="410"/>
      <c r="IHZ59" s="410"/>
      <c r="IIA59" s="410"/>
      <c r="IIB59" s="410"/>
      <c r="IIC59" s="410"/>
      <c r="IID59" s="410"/>
      <c r="IIE59" s="410"/>
      <c r="IIF59" s="410"/>
      <c r="IIG59" s="410"/>
      <c r="IIH59" s="410"/>
      <c r="III59" s="410"/>
      <c r="IIJ59" s="410"/>
      <c r="IIK59" s="410"/>
      <c r="IIL59" s="410"/>
      <c r="IIM59" s="410"/>
      <c r="IIN59" s="410"/>
      <c r="IIO59" s="410"/>
      <c r="IIP59" s="410"/>
      <c r="IIQ59" s="410"/>
      <c r="IIR59" s="410"/>
      <c r="IIS59" s="410"/>
      <c r="IIT59" s="410"/>
      <c r="IIU59" s="410"/>
      <c r="IIV59" s="410"/>
      <c r="IIW59" s="410"/>
      <c r="IIX59" s="410"/>
      <c r="IIY59" s="410"/>
      <c r="IIZ59" s="410"/>
      <c r="IJA59" s="410"/>
      <c r="IJB59" s="410"/>
      <c r="IJC59" s="410"/>
      <c r="IJD59" s="410"/>
      <c r="IJE59" s="410"/>
      <c r="IJF59" s="410"/>
      <c r="IJG59" s="410"/>
      <c r="IJH59" s="410"/>
      <c r="IJI59" s="410"/>
      <c r="IJJ59" s="410"/>
      <c r="IJK59" s="410"/>
      <c r="IJL59" s="410"/>
      <c r="IJM59" s="410"/>
      <c r="IJN59" s="410"/>
      <c r="IJO59" s="410"/>
      <c r="IJP59" s="410"/>
      <c r="IJQ59" s="410"/>
      <c r="IJR59" s="410"/>
      <c r="IJS59" s="410"/>
      <c r="IJT59" s="410"/>
      <c r="IJU59" s="410"/>
      <c r="IJV59" s="410"/>
      <c r="IJW59" s="410"/>
      <c r="IJX59" s="410"/>
      <c r="IJY59" s="410"/>
      <c r="IJZ59" s="410"/>
      <c r="IKA59" s="410"/>
      <c r="IKB59" s="410"/>
      <c r="IKC59" s="410"/>
      <c r="IKD59" s="410"/>
      <c r="IKE59" s="410"/>
      <c r="IKF59" s="410"/>
      <c r="IKG59" s="410"/>
      <c r="IKH59" s="410"/>
      <c r="IKI59" s="410"/>
      <c r="IKJ59" s="410"/>
      <c r="IKK59" s="410"/>
      <c r="IKL59" s="410"/>
      <c r="IKM59" s="410"/>
      <c r="IKN59" s="410"/>
      <c r="IKO59" s="410"/>
      <c r="IKP59" s="410"/>
      <c r="IKQ59" s="410"/>
      <c r="IKR59" s="410"/>
      <c r="IKS59" s="410"/>
      <c r="IKT59" s="410"/>
      <c r="IKU59" s="410"/>
      <c r="IKV59" s="410"/>
      <c r="IKW59" s="410"/>
      <c r="IKX59" s="410"/>
      <c r="IKY59" s="410"/>
      <c r="IKZ59" s="410"/>
      <c r="ILA59" s="410"/>
      <c r="ILB59" s="410"/>
      <c r="ILC59" s="410"/>
      <c r="ILD59" s="410"/>
      <c r="ILE59" s="410"/>
      <c r="ILF59" s="410"/>
      <c r="ILG59" s="410"/>
      <c r="ILH59" s="410"/>
      <c r="ILI59" s="410"/>
      <c r="ILJ59" s="410"/>
      <c r="ILK59" s="410"/>
      <c r="ILL59" s="410"/>
      <c r="ILM59" s="410"/>
      <c r="ILN59" s="410"/>
      <c r="ILO59" s="410"/>
      <c r="ILP59" s="410"/>
      <c r="ILQ59" s="410"/>
      <c r="ILR59" s="410"/>
      <c r="ILS59" s="410"/>
      <c r="ILT59" s="410"/>
      <c r="ILU59" s="410"/>
      <c r="ILV59" s="410"/>
      <c r="ILW59" s="410"/>
      <c r="ILX59" s="410"/>
      <c r="ILY59" s="410"/>
      <c r="ILZ59" s="410"/>
      <c r="IMA59" s="410"/>
      <c r="IMB59" s="410"/>
      <c r="IMC59" s="410"/>
      <c r="IMD59" s="410"/>
      <c r="IME59" s="410"/>
      <c r="IMF59" s="410"/>
      <c r="IMG59" s="410"/>
      <c r="IMH59" s="410"/>
      <c r="IMI59" s="410"/>
      <c r="IMJ59" s="410"/>
      <c r="IMK59" s="410"/>
      <c r="IML59" s="410"/>
      <c r="IMM59" s="410"/>
      <c r="IMN59" s="410"/>
      <c r="IMO59" s="410"/>
      <c r="IMP59" s="410"/>
      <c r="IMQ59" s="410"/>
      <c r="IMR59" s="410"/>
      <c r="IMS59" s="410"/>
      <c r="IMT59" s="410"/>
      <c r="IMU59" s="410"/>
      <c r="IMV59" s="410"/>
      <c r="IMW59" s="410"/>
      <c r="IMX59" s="410"/>
      <c r="IMY59" s="410"/>
      <c r="IMZ59" s="410"/>
      <c r="INA59" s="410"/>
      <c r="INB59" s="410"/>
      <c r="INC59" s="410"/>
      <c r="IND59" s="410"/>
      <c r="INE59" s="410"/>
      <c r="INF59" s="410"/>
      <c r="ING59" s="410"/>
      <c r="INH59" s="410"/>
      <c r="INI59" s="410"/>
      <c r="INJ59" s="410"/>
      <c r="INK59" s="410"/>
      <c r="INL59" s="410"/>
      <c r="INM59" s="410"/>
      <c r="INN59" s="410"/>
      <c r="INO59" s="410"/>
      <c r="INP59" s="410"/>
      <c r="INQ59" s="410"/>
      <c r="INR59" s="410"/>
      <c r="INS59" s="410"/>
      <c r="INT59" s="410"/>
      <c r="INU59" s="410"/>
      <c r="INV59" s="410"/>
      <c r="INW59" s="410"/>
      <c r="INX59" s="410"/>
      <c r="INY59" s="410"/>
      <c r="INZ59" s="410"/>
      <c r="IOA59" s="410"/>
      <c r="IOB59" s="410"/>
      <c r="IOC59" s="410"/>
      <c r="IOD59" s="410"/>
      <c r="IOE59" s="410"/>
      <c r="IOF59" s="410"/>
      <c r="IOG59" s="410"/>
      <c r="IOH59" s="410"/>
      <c r="IOI59" s="410"/>
      <c r="IOJ59" s="410"/>
      <c r="IOK59" s="410"/>
      <c r="IOL59" s="410"/>
      <c r="IOM59" s="410"/>
      <c r="ION59" s="410"/>
      <c r="IOO59" s="410"/>
      <c r="IOP59" s="410"/>
      <c r="IOQ59" s="410"/>
      <c r="IOR59" s="410"/>
      <c r="IOS59" s="410"/>
      <c r="IOT59" s="410"/>
      <c r="IOU59" s="410"/>
      <c r="IOV59" s="410"/>
      <c r="IOW59" s="410"/>
      <c r="IOX59" s="410"/>
      <c r="IOY59" s="410"/>
      <c r="IOZ59" s="410"/>
      <c r="IPA59" s="410"/>
      <c r="IPB59" s="410"/>
      <c r="IPC59" s="410"/>
      <c r="IPD59" s="410"/>
      <c r="IPE59" s="410"/>
      <c r="IPF59" s="410"/>
      <c r="IPG59" s="410"/>
      <c r="IPH59" s="410"/>
      <c r="IPI59" s="410"/>
      <c r="IPJ59" s="410"/>
      <c r="IPK59" s="410"/>
      <c r="IPL59" s="410"/>
      <c r="IPM59" s="410"/>
      <c r="IPN59" s="410"/>
      <c r="IPO59" s="410"/>
      <c r="IPP59" s="410"/>
      <c r="IPQ59" s="410"/>
      <c r="IPR59" s="410"/>
      <c r="IPS59" s="410"/>
      <c r="IPT59" s="410"/>
      <c r="IPU59" s="410"/>
      <c r="IPV59" s="410"/>
      <c r="IPW59" s="410"/>
      <c r="IPX59" s="410"/>
      <c r="IPY59" s="410"/>
      <c r="IPZ59" s="410"/>
      <c r="IQA59" s="410"/>
      <c r="IQB59" s="410"/>
      <c r="IQC59" s="410"/>
      <c r="IQD59" s="410"/>
      <c r="IQE59" s="410"/>
      <c r="IQF59" s="410"/>
      <c r="IQG59" s="410"/>
      <c r="IQH59" s="410"/>
      <c r="IQI59" s="410"/>
      <c r="IQJ59" s="410"/>
      <c r="IQK59" s="410"/>
      <c r="IQL59" s="410"/>
      <c r="IQM59" s="410"/>
      <c r="IQN59" s="410"/>
      <c r="IQO59" s="410"/>
      <c r="IQP59" s="410"/>
      <c r="IQQ59" s="410"/>
      <c r="IQR59" s="410"/>
      <c r="IQS59" s="410"/>
      <c r="IQT59" s="410"/>
      <c r="IQU59" s="410"/>
      <c r="IQV59" s="410"/>
      <c r="IQW59" s="410"/>
      <c r="IQX59" s="410"/>
      <c r="IQY59" s="410"/>
      <c r="IQZ59" s="410"/>
      <c r="IRA59" s="410"/>
      <c r="IRB59" s="410"/>
      <c r="IRC59" s="410"/>
      <c r="IRD59" s="410"/>
      <c r="IRE59" s="410"/>
      <c r="IRF59" s="410"/>
      <c r="IRG59" s="410"/>
      <c r="IRH59" s="410"/>
      <c r="IRI59" s="410"/>
      <c r="IRJ59" s="410"/>
      <c r="IRK59" s="410"/>
      <c r="IRL59" s="410"/>
      <c r="IRM59" s="410"/>
      <c r="IRN59" s="410"/>
      <c r="IRO59" s="410"/>
      <c r="IRP59" s="410"/>
      <c r="IRQ59" s="410"/>
      <c r="IRR59" s="410"/>
      <c r="IRS59" s="410"/>
      <c r="IRT59" s="410"/>
      <c r="IRU59" s="410"/>
      <c r="IRV59" s="410"/>
      <c r="IRW59" s="410"/>
      <c r="IRX59" s="410"/>
      <c r="IRY59" s="410"/>
      <c r="IRZ59" s="410"/>
      <c r="ISA59" s="410"/>
      <c r="ISB59" s="410"/>
      <c r="ISC59" s="410"/>
      <c r="ISD59" s="410"/>
      <c r="ISE59" s="410"/>
      <c r="ISF59" s="410"/>
      <c r="ISG59" s="410"/>
      <c r="ISH59" s="410"/>
      <c r="ISI59" s="410"/>
      <c r="ISJ59" s="410"/>
      <c r="ISK59" s="410"/>
      <c r="ISL59" s="410"/>
      <c r="ISM59" s="410"/>
      <c r="ISN59" s="410"/>
      <c r="ISO59" s="410"/>
      <c r="ISP59" s="410"/>
      <c r="ISQ59" s="410"/>
      <c r="ISR59" s="410"/>
      <c r="ISS59" s="410"/>
      <c r="IST59" s="410"/>
      <c r="ISU59" s="410"/>
      <c r="ISV59" s="410"/>
      <c r="ISW59" s="410"/>
      <c r="ISX59" s="410"/>
      <c r="ISY59" s="410"/>
      <c r="ISZ59" s="410"/>
      <c r="ITA59" s="410"/>
      <c r="ITB59" s="410"/>
      <c r="ITC59" s="410"/>
      <c r="ITD59" s="410"/>
      <c r="ITE59" s="410"/>
      <c r="ITF59" s="410"/>
      <c r="ITG59" s="410"/>
      <c r="ITH59" s="410"/>
      <c r="ITI59" s="410"/>
      <c r="ITJ59" s="410"/>
      <c r="ITK59" s="410"/>
      <c r="ITL59" s="410"/>
      <c r="ITM59" s="410"/>
      <c r="ITN59" s="410"/>
      <c r="ITO59" s="410"/>
      <c r="ITP59" s="410"/>
      <c r="ITQ59" s="410"/>
      <c r="ITR59" s="410"/>
      <c r="ITS59" s="410"/>
      <c r="ITT59" s="410"/>
      <c r="ITU59" s="410"/>
      <c r="ITV59" s="410"/>
      <c r="ITW59" s="410"/>
      <c r="ITX59" s="410"/>
      <c r="ITY59" s="410"/>
      <c r="ITZ59" s="410"/>
      <c r="IUA59" s="410"/>
      <c r="IUB59" s="410"/>
      <c r="IUC59" s="410"/>
      <c r="IUD59" s="410"/>
      <c r="IUE59" s="410"/>
      <c r="IUF59" s="410"/>
      <c r="IUG59" s="410"/>
      <c r="IUH59" s="410"/>
      <c r="IUI59" s="410"/>
      <c r="IUJ59" s="410"/>
      <c r="IUK59" s="410"/>
      <c r="IUL59" s="410"/>
      <c r="IUM59" s="410"/>
      <c r="IUN59" s="410"/>
      <c r="IUO59" s="410"/>
      <c r="IUP59" s="410"/>
      <c r="IUQ59" s="410"/>
      <c r="IUR59" s="410"/>
      <c r="IUS59" s="410"/>
      <c r="IUT59" s="410"/>
      <c r="IUU59" s="410"/>
      <c r="IUV59" s="410"/>
      <c r="IUW59" s="410"/>
      <c r="IUX59" s="410"/>
      <c r="IUY59" s="410"/>
      <c r="IUZ59" s="410"/>
      <c r="IVA59" s="410"/>
      <c r="IVB59" s="410"/>
      <c r="IVC59" s="410"/>
      <c r="IVD59" s="410"/>
      <c r="IVE59" s="410"/>
      <c r="IVF59" s="410"/>
      <c r="IVG59" s="410"/>
      <c r="IVH59" s="410"/>
      <c r="IVI59" s="410"/>
      <c r="IVJ59" s="410"/>
      <c r="IVK59" s="410"/>
      <c r="IVL59" s="410"/>
      <c r="IVM59" s="410"/>
      <c r="IVN59" s="410"/>
      <c r="IVO59" s="410"/>
      <c r="IVP59" s="410"/>
      <c r="IVQ59" s="410"/>
      <c r="IVR59" s="410"/>
      <c r="IVS59" s="410"/>
      <c r="IVT59" s="410"/>
      <c r="IVU59" s="410"/>
      <c r="IVV59" s="410"/>
      <c r="IVW59" s="410"/>
      <c r="IVX59" s="410"/>
      <c r="IVY59" s="410"/>
      <c r="IVZ59" s="410"/>
      <c r="IWA59" s="410"/>
      <c r="IWB59" s="410"/>
      <c r="IWC59" s="410"/>
      <c r="IWD59" s="410"/>
      <c r="IWE59" s="410"/>
      <c r="IWF59" s="410"/>
      <c r="IWG59" s="410"/>
      <c r="IWH59" s="410"/>
      <c r="IWI59" s="410"/>
      <c r="IWJ59" s="410"/>
      <c r="IWK59" s="410"/>
      <c r="IWL59" s="410"/>
      <c r="IWM59" s="410"/>
      <c r="IWN59" s="410"/>
      <c r="IWO59" s="410"/>
      <c r="IWP59" s="410"/>
      <c r="IWQ59" s="410"/>
      <c r="IWR59" s="410"/>
      <c r="IWS59" s="410"/>
      <c r="IWT59" s="410"/>
      <c r="IWU59" s="410"/>
      <c r="IWV59" s="410"/>
      <c r="IWW59" s="410"/>
      <c r="IWX59" s="410"/>
      <c r="IWY59" s="410"/>
      <c r="IWZ59" s="410"/>
      <c r="IXA59" s="410"/>
      <c r="IXB59" s="410"/>
      <c r="IXC59" s="410"/>
      <c r="IXD59" s="410"/>
      <c r="IXE59" s="410"/>
      <c r="IXF59" s="410"/>
      <c r="IXG59" s="410"/>
      <c r="IXH59" s="410"/>
      <c r="IXI59" s="410"/>
      <c r="IXJ59" s="410"/>
      <c r="IXK59" s="410"/>
      <c r="IXL59" s="410"/>
      <c r="IXM59" s="410"/>
      <c r="IXN59" s="410"/>
      <c r="IXO59" s="410"/>
      <c r="IXP59" s="410"/>
      <c r="IXQ59" s="410"/>
      <c r="IXR59" s="410"/>
      <c r="IXS59" s="410"/>
      <c r="IXT59" s="410"/>
      <c r="IXU59" s="410"/>
      <c r="IXV59" s="410"/>
      <c r="IXW59" s="410"/>
      <c r="IXX59" s="410"/>
      <c r="IXY59" s="410"/>
      <c r="IXZ59" s="410"/>
      <c r="IYA59" s="410"/>
      <c r="IYB59" s="410"/>
      <c r="IYC59" s="410"/>
      <c r="IYD59" s="410"/>
      <c r="IYE59" s="410"/>
      <c r="IYF59" s="410"/>
      <c r="IYG59" s="410"/>
      <c r="IYH59" s="410"/>
      <c r="IYI59" s="410"/>
      <c r="IYJ59" s="410"/>
      <c r="IYK59" s="410"/>
      <c r="IYL59" s="410"/>
      <c r="IYM59" s="410"/>
      <c r="IYN59" s="410"/>
      <c r="IYO59" s="410"/>
      <c r="IYP59" s="410"/>
      <c r="IYQ59" s="410"/>
      <c r="IYR59" s="410"/>
      <c r="IYS59" s="410"/>
      <c r="IYT59" s="410"/>
      <c r="IYU59" s="410"/>
      <c r="IYV59" s="410"/>
      <c r="IYW59" s="410"/>
      <c r="IYX59" s="410"/>
      <c r="IYY59" s="410"/>
      <c r="IYZ59" s="410"/>
      <c r="IZA59" s="410"/>
      <c r="IZB59" s="410"/>
      <c r="IZC59" s="410"/>
      <c r="IZD59" s="410"/>
      <c r="IZE59" s="410"/>
      <c r="IZF59" s="410"/>
      <c r="IZG59" s="410"/>
      <c r="IZH59" s="410"/>
      <c r="IZI59" s="410"/>
      <c r="IZJ59" s="410"/>
      <c r="IZK59" s="410"/>
      <c r="IZL59" s="410"/>
      <c r="IZM59" s="410"/>
      <c r="IZN59" s="410"/>
      <c r="IZO59" s="410"/>
      <c r="IZP59" s="410"/>
      <c r="IZQ59" s="410"/>
      <c r="IZR59" s="410"/>
      <c r="IZS59" s="410"/>
      <c r="IZT59" s="410"/>
      <c r="IZU59" s="410"/>
      <c r="IZV59" s="410"/>
      <c r="IZW59" s="410"/>
      <c r="IZX59" s="410"/>
      <c r="IZY59" s="410"/>
      <c r="IZZ59" s="410"/>
      <c r="JAA59" s="410"/>
      <c r="JAB59" s="410"/>
      <c r="JAC59" s="410"/>
      <c r="JAD59" s="410"/>
      <c r="JAE59" s="410"/>
      <c r="JAF59" s="410"/>
      <c r="JAG59" s="410"/>
      <c r="JAH59" s="410"/>
      <c r="JAI59" s="410"/>
      <c r="JAJ59" s="410"/>
      <c r="JAK59" s="410"/>
      <c r="JAL59" s="410"/>
      <c r="JAM59" s="410"/>
      <c r="JAN59" s="410"/>
      <c r="JAO59" s="410"/>
      <c r="JAP59" s="410"/>
      <c r="JAQ59" s="410"/>
      <c r="JAR59" s="410"/>
      <c r="JAS59" s="410"/>
      <c r="JAT59" s="410"/>
      <c r="JAU59" s="410"/>
      <c r="JAV59" s="410"/>
      <c r="JAW59" s="410"/>
      <c r="JAX59" s="410"/>
      <c r="JAY59" s="410"/>
      <c r="JAZ59" s="410"/>
      <c r="JBA59" s="410"/>
      <c r="JBB59" s="410"/>
      <c r="JBC59" s="410"/>
      <c r="JBD59" s="410"/>
      <c r="JBE59" s="410"/>
      <c r="JBF59" s="410"/>
      <c r="JBG59" s="410"/>
      <c r="JBH59" s="410"/>
      <c r="JBI59" s="410"/>
      <c r="JBJ59" s="410"/>
      <c r="JBK59" s="410"/>
      <c r="JBL59" s="410"/>
      <c r="JBM59" s="410"/>
      <c r="JBN59" s="410"/>
      <c r="JBO59" s="410"/>
      <c r="JBP59" s="410"/>
      <c r="JBQ59" s="410"/>
      <c r="JBR59" s="410"/>
      <c r="JBS59" s="410"/>
      <c r="JBT59" s="410"/>
      <c r="JBU59" s="410"/>
      <c r="JBV59" s="410"/>
      <c r="JBW59" s="410"/>
      <c r="JBX59" s="410"/>
      <c r="JBY59" s="410"/>
      <c r="JBZ59" s="410"/>
      <c r="JCA59" s="410"/>
      <c r="JCB59" s="410"/>
      <c r="JCC59" s="410"/>
      <c r="JCD59" s="410"/>
      <c r="JCE59" s="410"/>
      <c r="JCF59" s="410"/>
      <c r="JCG59" s="410"/>
      <c r="JCH59" s="410"/>
      <c r="JCI59" s="410"/>
      <c r="JCJ59" s="410"/>
      <c r="JCK59" s="410"/>
      <c r="JCL59" s="410"/>
      <c r="JCM59" s="410"/>
      <c r="JCN59" s="410"/>
      <c r="JCO59" s="410"/>
      <c r="JCP59" s="410"/>
      <c r="JCQ59" s="410"/>
      <c r="JCR59" s="410"/>
      <c r="JCS59" s="410"/>
      <c r="JCT59" s="410"/>
      <c r="JCU59" s="410"/>
      <c r="JCV59" s="410"/>
      <c r="JCW59" s="410"/>
      <c r="JCX59" s="410"/>
      <c r="JCY59" s="410"/>
      <c r="JCZ59" s="410"/>
      <c r="JDA59" s="410"/>
      <c r="JDB59" s="410"/>
      <c r="JDC59" s="410"/>
      <c r="JDD59" s="410"/>
      <c r="JDE59" s="410"/>
      <c r="JDF59" s="410"/>
      <c r="JDG59" s="410"/>
      <c r="JDH59" s="410"/>
      <c r="JDI59" s="410"/>
      <c r="JDJ59" s="410"/>
      <c r="JDK59" s="410"/>
      <c r="JDL59" s="410"/>
      <c r="JDM59" s="410"/>
      <c r="JDN59" s="410"/>
      <c r="JDO59" s="410"/>
      <c r="JDP59" s="410"/>
      <c r="JDQ59" s="410"/>
      <c r="JDR59" s="410"/>
      <c r="JDS59" s="410"/>
      <c r="JDT59" s="410"/>
      <c r="JDU59" s="410"/>
      <c r="JDV59" s="410"/>
      <c r="JDW59" s="410"/>
      <c r="JDX59" s="410"/>
      <c r="JDY59" s="410"/>
      <c r="JDZ59" s="410"/>
      <c r="JEA59" s="410"/>
      <c r="JEB59" s="410"/>
      <c r="JEC59" s="410"/>
      <c r="JED59" s="410"/>
      <c r="JEE59" s="410"/>
      <c r="JEF59" s="410"/>
      <c r="JEG59" s="410"/>
      <c r="JEH59" s="410"/>
      <c r="JEI59" s="410"/>
      <c r="JEJ59" s="410"/>
      <c r="JEK59" s="410"/>
      <c r="JEL59" s="410"/>
      <c r="JEM59" s="410"/>
      <c r="JEN59" s="410"/>
      <c r="JEO59" s="410"/>
      <c r="JEP59" s="410"/>
      <c r="JEQ59" s="410"/>
      <c r="JER59" s="410"/>
      <c r="JES59" s="410"/>
      <c r="JET59" s="410"/>
      <c r="JEU59" s="410"/>
      <c r="JEV59" s="410"/>
      <c r="JEW59" s="410"/>
      <c r="JEX59" s="410"/>
      <c r="JEY59" s="410"/>
      <c r="JEZ59" s="410"/>
      <c r="JFA59" s="410"/>
      <c r="JFB59" s="410"/>
      <c r="JFC59" s="410"/>
      <c r="JFD59" s="410"/>
      <c r="JFE59" s="410"/>
      <c r="JFF59" s="410"/>
      <c r="JFG59" s="410"/>
      <c r="JFH59" s="410"/>
      <c r="JFI59" s="410"/>
      <c r="JFJ59" s="410"/>
      <c r="JFK59" s="410"/>
      <c r="JFL59" s="410"/>
      <c r="JFM59" s="410"/>
      <c r="JFN59" s="410"/>
      <c r="JFO59" s="410"/>
      <c r="JFP59" s="410"/>
      <c r="JFQ59" s="410"/>
      <c r="JFR59" s="410"/>
      <c r="JFS59" s="410"/>
      <c r="JFT59" s="410"/>
      <c r="JFU59" s="410"/>
      <c r="JFV59" s="410"/>
      <c r="JFW59" s="410"/>
      <c r="JFX59" s="410"/>
      <c r="JFY59" s="410"/>
      <c r="JFZ59" s="410"/>
      <c r="JGA59" s="410"/>
      <c r="JGB59" s="410"/>
      <c r="JGC59" s="410"/>
      <c r="JGD59" s="410"/>
      <c r="JGE59" s="410"/>
      <c r="JGF59" s="410"/>
      <c r="JGG59" s="410"/>
      <c r="JGH59" s="410"/>
      <c r="JGI59" s="410"/>
      <c r="JGJ59" s="410"/>
      <c r="JGK59" s="410"/>
      <c r="JGL59" s="410"/>
      <c r="JGM59" s="410"/>
      <c r="JGN59" s="410"/>
      <c r="JGO59" s="410"/>
      <c r="JGP59" s="410"/>
      <c r="JGQ59" s="410"/>
      <c r="JGR59" s="410"/>
      <c r="JGS59" s="410"/>
      <c r="JGT59" s="410"/>
      <c r="JGU59" s="410"/>
      <c r="JGV59" s="410"/>
      <c r="JGW59" s="410"/>
      <c r="JGX59" s="410"/>
      <c r="JGY59" s="410"/>
      <c r="JGZ59" s="410"/>
      <c r="JHA59" s="410"/>
      <c r="JHB59" s="410"/>
      <c r="JHC59" s="410"/>
      <c r="JHD59" s="410"/>
      <c r="JHE59" s="410"/>
      <c r="JHF59" s="410"/>
      <c r="JHG59" s="410"/>
      <c r="JHH59" s="410"/>
      <c r="JHI59" s="410"/>
      <c r="JHJ59" s="410"/>
      <c r="JHK59" s="410"/>
      <c r="JHL59" s="410"/>
      <c r="JHM59" s="410"/>
      <c r="JHN59" s="410"/>
      <c r="JHO59" s="410"/>
      <c r="JHP59" s="410"/>
      <c r="JHQ59" s="410"/>
      <c r="JHR59" s="410"/>
      <c r="JHS59" s="410"/>
      <c r="JHT59" s="410"/>
      <c r="JHU59" s="410"/>
      <c r="JHV59" s="410"/>
      <c r="JHW59" s="410"/>
      <c r="JHX59" s="410"/>
      <c r="JHY59" s="410"/>
      <c r="JHZ59" s="410"/>
      <c r="JIA59" s="410"/>
      <c r="JIB59" s="410"/>
      <c r="JIC59" s="410"/>
      <c r="JID59" s="410"/>
      <c r="JIE59" s="410"/>
      <c r="JIF59" s="410"/>
      <c r="JIG59" s="410"/>
      <c r="JIH59" s="410"/>
      <c r="JII59" s="410"/>
      <c r="JIJ59" s="410"/>
      <c r="JIK59" s="410"/>
      <c r="JIL59" s="410"/>
      <c r="JIM59" s="410"/>
      <c r="JIN59" s="410"/>
      <c r="JIO59" s="410"/>
      <c r="JIP59" s="410"/>
      <c r="JIQ59" s="410"/>
      <c r="JIR59" s="410"/>
      <c r="JIS59" s="410"/>
      <c r="JIT59" s="410"/>
      <c r="JIU59" s="410"/>
      <c r="JIV59" s="410"/>
      <c r="JIW59" s="410"/>
      <c r="JIX59" s="410"/>
      <c r="JIY59" s="410"/>
      <c r="JIZ59" s="410"/>
      <c r="JJA59" s="410"/>
      <c r="JJB59" s="410"/>
      <c r="JJC59" s="410"/>
      <c r="JJD59" s="410"/>
      <c r="JJE59" s="410"/>
      <c r="JJF59" s="410"/>
      <c r="JJG59" s="410"/>
      <c r="JJH59" s="410"/>
      <c r="JJI59" s="410"/>
      <c r="JJJ59" s="410"/>
      <c r="JJK59" s="410"/>
      <c r="JJL59" s="410"/>
      <c r="JJM59" s="410"/>
      <c r="JJN59" s="410"/>
      <c r="JJO59" s="410"/>
      <c r="JJP59" s="410"/>
      <c r="JJQ59" s="410"/>
      <c r="JJR59" s="410"/>
      <c r="JJS59" s="410"/>
      <c r="JJT59" s="410"/>
      <c r="JJU59" s="410"/>
      <c r="JJV59" s="410"/>
      <c r="JJW59" s="410"/>
      <c r="JJX59" s="410"/>
      <c r="JJY59" s="410"/>
      <c r="JJZ59" s="410"/>
      <c r="JKA59" s="410"/>
      <c r="JKB59" s="410"/>
      <c r="JKC59" s="410"/>
      <c r="JKD59" s="410"/>
      <c r="JKE59" s="410"/>
      <c r="JKF59" s="410"/>
      <c r="JKG59" s="410"/>
      <c r="JKH59" s="410"/>
      <c r="JKI59" s="410"/>
      <c r="JKJ59" s="410"/>
      <c r="JKK59" s="410"/>
      <c r="JKL59" s="410"/>
      <c r="JKM59" s="410"/>
      <c r="JKN59" s="410"/>
      <c r="JKO59" s="410"/>
      <c r="JKP59" s="410"/>
      <c r="JKQ59" s="410"/>
      <c r="JKR59" s="410"/>
      <c r="JKS59" s="410"/>
      <c r="JKT59" s="410"/>
      <c r="JKU59" s="410"/>
      <c r="JKV59" s="410"/>
      <c r="JKW59" s="410"/>
      <c r="JKX59" s="410"/>
      <c r="JKY59" s="410"/>
      <c r="JKZ59" s="410"/>
      <c r="JLA59" s="410"/>
      <c r="JLB59" s="410"/>
      <c r="JLC59" s="410"/>
      <c r="JLD59" s="410"/>
      <c r="JLE59" s="410"/>
      <c r="JLF59" s="410"/>
      <c r="JLG59" s="410"/>
      <c r="JLH59" s="410"/>
      <c r="JLI59" s="410"/>
      <c r="JLJ59" s="410"/>
      <c r="JLK59" s="410"/>
      <c r="JLL59" s="410"/>
      <c r="JLM59" s="410"/>
      <c r="JLN59" s="410"/>
      <c r="JLO59" s="410"/>
      <c r="JLP59" s="410"/>
      <c r="JLQ59" s="410"/>
      <c r="JLR59" s="410"/>
      <c r="JLS59" s="410"/>
      <c r="JLT59" s="410"/>
      <c r="JLU59" s="410"/>
      <c r="JLV59" s="410"/>
      <c r="JLW59" s="410"/>
      <c r="JLX59" s="410"/>
      <c r="JLY59" s="410"/>
      <c r="JLZ59" s="410"/>
      <c r="JMA59" s="410"/>
      <c r="JMB59" s="410"/>
      <c r="JMC59" s="410"/>
      <c r="JMD59" s="410"/>
      <c r="JME59" s="410"/>
      <c r="JMF59" s="410"/>
      <c r="JMG59" s="410"/>
      <c r="JMH59" s="410"/>
      <c r="JMI59" s="410"/>
      <c r="JMJ59" s="410"/>
      <c r="JMK59" s="410"/>
      <c r="JML59" s="410"/>
      <c r="JMM59" s="410"/>
      <c r="JMN59" s="410"/>
      <c r="JMO59" s="410"/>
      <c r="JMP59" s="410"/>
      <c r="JMQ59" s="410"/>
      <c r="JMR59" s="410"/>
      <c r="JMS59" s="410"/>
      <c r="JMT59" s="410"/>
      <c r="JMU59" s="410"/>
      <c r="JMV59" s="410"/>
      <c r="JMW59" s="410"/>
      <c r="JMX59" s="410"/>
      <c r="JMY59" s="410"/>
      <c r="JMZ59" s="410"/>
      <c r="JNA59" s="410"/>
      <c r="JNB59" s="410"/>
      <c r="JNC59" s="410"/>
      <c r="JND59" s="410"/>
      <c r="JNE59" s="410"/>
      <c r="JNF59" s="410"/>
      <c r="JNG59" s="410"/>
      <c r="JNH59" s="410"/>
      <c r="JNI59" s="410"/>
      <c r="JNJ59" s="410"/>
      <c r="JNK59" s="410"/>
      <c r="JNL59" s="410"/>
      <c r="JNM59" s="410"/>
      <c r="JNN59" s="410"/>
      <c r="JNO59" s="410"/>
      <c r="JNP59" s="410"/>
      <c r="JNQ59" s="410"/>
      <c r="JNR59" s="410"/>
      <c r="JNS59" s="410"/>
      <c r="JNT59" s="410"/>
      <c r="JNU59" s="410"/>
      <c r="JNV59" s="410"/>
      <c r="JNW59" s="410"/>
      <c r="JNX59" s="410"/>
      <c r="JNY59" s="410"/>
      <c r="JNZ59" s="410"/>
      <c r="JOA59" s="410"/>
      <c r="JOB59" s="410"/>
      <c r="JOC59" s="410"/>
      <c r="JOD59" s="410"/>
      <c r="JOE59" s="410"/>
      <c r="JOF59" s="410"/>
      <c r="JOG59" s="410"/>
      <c r="JOH59" s="410"/>
      <c r="JOI59" s="410"/>
      <c r="JOJ59" s="410"/>
      <c r="JOK59" s="410"/>
      <c r="JOL59" s="410"/>
      <c r="JOM59" s="410"/>
      <c r="JON59" s="410"/>
      <c r="JOO59" s="410"/>
      <c r="JOP59" s="410"/>
      <c r="JOQ59" s="410"/>
      <c r="JOR59" s="410"/>
      <c r="JOS59" s="410"/>
      <c r="JOT59" s="410"/>
      <c r="JOU59" s="410"/>
      <c r="JOV59" s="410"/>
      <c r="JOW59" s="410"/>
      <c r="JOX59" s="410"/>
      <c r="JOY59" s="410"/>
      <c r="JOZ59" s="410"/>
      <c r="JPA59" s="410"/>
      <c r="JPB59" s="410"/>
      <c r="JPC59" s="410"/>
      <c r="JPD59" s="410"/>
      <c r="JPE59" s="410"/>
      <c r="JPF59" s="410"/>
      <c r="JPG59" s="410"/>
      <c r="JPH59" s="410"/>
      <c r="JPI59" s="410"/>
      <c r="JPJ59" s="410"/>
      <c r="JPK59" s="410"/>
      <c r="JPL59" s="410"/>
      <c r="JPM59" s="410"/>
      <c r="JPN59" s="410"/>
      <c r="JPO59" s="410"/>
      <c r="JPP59" s="410"/>
      <c r="JPQ59" s="410"/>
      <c r="JPR59" s="410"/>
      <c r="JPS59" s="410"/>
      <c r="JPT59" s="410"/>
      <c r="JPU59" s="410"/>
      <c r="JPV59" s="410"/>
      <c r="JPW59" s="410"/>
      <c r="JPX59" s="410"/>
      <c r="JPY59" s="410"/>
      <c r="JPZ59" s="410"/>
      <c r="JQA59" s="410"/>
      <c r="JQB59" s="410"/>
      <c r="JQC59" s="410"/>
      <c r="JQD59" s="410"/>
      <c r="JQE59" s="410"/>
      <c r="JQF59" s="410"/>
      <c r="JQG59" s="410"/>
      <c r="JQH59" s="410"/>
      <c r="JQI59" s="410"/>
      <c r="JQJ59" s="410"/>
      <c r="JQK59" s="410"/>
      <c r="JQL59" s="410"/>
      <c r="JQM59" s="410"/>
      <c r="JQN59" s="410"/>
      <c r="JQO59" s="410"/>
      <c r="JQP59" s="410"/>
      <c r="JQQ59" s="410"/>
      <c r="JQR59" s="410"/>
      <c r="JQS59" s="410"/>
      <c r="JQT59" s="410"/>
      <c r="JQU59" s="410"/>
      <c r="JQV59" s="410"/>
      <c r="JQW59" s="410"/>
      <c r="JQX59" s="410"/>
      <c r="JQY59" s="410"/>
      <c r="JQZ59" s="410"/>
      <c r="JRA59" s="410"/>
      <c r="JRB59" s="410"/>
      <c r="JRC59" s="410"/>
      <c r="JRD59" s="410"/>
      <c r="JRE59" s="410"/>
      <c r="JRF59" s="410"/>
      <c r="JRG59" s="410"/>
      <c r="JRH59" s="410"/>
      <c r="JRI59" s="410"/>
      <c r="JRJ59" s="410"/>
      <c r="JRK59" s="410"/>
      <c r="JRL59" s="410"/>
      <c r="JRM59" s="410"/>
      <c r="JRN59" s="410"/>
      <c r="JRO59" s="410"/>
      <c r="JRP59" s="410"/>
      <c r="JRQ59" s="410"/>
      <c r="JRR59" s="410"/>
      <c r="JRS59" s="410"/>
      <c r="JRT59" s="410"/>
      <c r="JRU59" s="410"/>
      <c r="JRV59" s="410"/>
      <c r="JRW59" s="410"/>
      <c r="JRX59" s="410"/>
      <c r="JRY59" s="410"/>
      <c r="JRZ59" s="410"/>
      <c r="JSA59" s="410"/>
      <c r="JSB59" s="410"/>
      <c r="JSC59" s="410"/>
      <c r="JSD59" s="410"/>
      <c r="JSE59" s="410"/>
      <c r="JSF59" s="410"/>
      <c r="JSG59" s="410"/>
      <c r="JSH59" s="410"/>
      <c r="JSI59" s="410"/>
      <c r="JSJ59" s="410"/>
      <c r="JSK59" s="410"/>
      <c r="JSL59" s="410"/>
      <c r="JSM59" s="410"/>
      <c r="JSN59" s="410"/>
      <c r="JSO59" s="410"/>
      <c r="JSP59" s="410"/>
      <c r="JSQ59" s="410"/>
      <c r="JSR59" s="410"/>
      <c r="JSS59" s="410"/>
      <c r="JST59" s="410"/>
      <c r="JSU59" s="410"/>
      <c r="JSV59" s="410"/>
      <c r="JSW59" s="410"/>
      <c r="JSX59" s="410"/>
      <c r="JSY59" s="410"/>
      <c r="JSZ59" s="410"/>
      <c r="JTA59" s="410"/>
      <c r="JTB59" s="410"/>
      <c r="JTC59" s="410"/>
      <c r="JTD59" s="410"/>
      <c r="JTE59" s="410"/>
      <c r="JTF59" s="410"/>
      <c r="JTG59" s="410"/>
      <c r="JTH59" s="410"/>
      <c r="JTI59" s="410"/>
      <c r="JTJ59" s="410"/>
      <c r="JTK59" s="410"/>
      <c r="JTL59" s="410"/>
      <c r="JTM59" s="410"/>
      <c r="JTN59" s="410"/>
      <c r="JTO59" s="410"/>
      <c r="JTP59" s="410"/>
      <c r="JTQ59" s="410"/>
      <c r="JTR59" s="410"/>
      <c r="JTS59" s="410"/>
      <c r="JTT59" s="410"/>
      <c r="JTU59" s="410"/>
      <c r="JTV59" s="410"/>
      <c r="JTW59" s="410"/>
      <c r="JTX59" s="410"/>
      <c r="JTY59" s="410"/>
      <c r="JTZ59" s="410"/>
      <c r="JUA59" s="410"/>
      <c r="JUB59" s="410"/>
      <c r="JUC59" s="410"/>
      <c r="JUD59" s="410"/>
      <c r="JUE59" s="410"/>
      <c r="JUF59" s="410"/>
      <c r="JUG59" s="410"/>
      <c r="JUH59" s="410"/>
      <c r="JUI59" s="410"/>
      <c r="JUJ59" s="410"/>
      <c r="JUK59" s="410"/>
      <c r="JUL59" s="410"/>
      <c r="JUM59" s="410"/>
      <c r="JUN59" s="410"/>
      <c r="JUO59" s="410"/>
      <c r="JUP59" s="410"/>
      <c r="JUQ59" s="410"/>
      <c r="JUR59" s="410"/>
      <c r="JUS59" s="410"/>
      <c r="JUT59" s="410"/>
      <c r="JUU59" s="410"/>
      <c r="JUV59" s="410"/>
      <c r="JUW59" s="410"/>
      <c r="JUX59" s="410"/>
      <c r="JUY59" s="410"/>
      <c r="JUZ59" s="410"/>
      <c r="JVA59" s="410"/>
      <c r="JVB59" s="410"/>
      <c r="JVC59" s="410"/>
      <c r="JVD59" s="410"/>
      <c r="JVE59" s="410"/>
      <c r="JVF59" s="410"/>
      <c r="JVG59" s="410"/>
      <c r="JVH59" s="410"/>
      <c r="JVI59" s="410"/>
      <c r="JVJ59" s="410"/>
      <c r="JVK59" s="410"/>
      <c r="JVL59" s="410"/>
      <c r="JVM59" s="410"/>
      <c r="JVN59" s="410"/>
      <c r="JVO59" s="410"/>
      <c r="JVP59" s="410"/>
      <c r="JVQ59" s="410"/>
      <c r="JVR59" s="410"/>
      <c r="JVS59" s="410"/>
      <c r="JVT59" s="410"/>
      <c r="JVU59" s="410"/>
      <c r="JVV59" s="410"/>
      <c r="JVW59" s="410"/>
      <c r="JVX59" s="410"/>
      <c r="JVY59" s="410"/>
      <c r="JVZ59" s="410"/>
      <c r="JWA59" s="410"/>
      <c r="JWB59" s="410"/>
      <c r="JWC59" s="410"/>
      <c r="JWD59" s="410"/>
      <c r="JWE59" s="410"/>
      <c r="JWF59" s="410"/>
      <c r="JWG59" s="410"/>
      <c r="JWH59" s="410"/>
      <c r="JWI59" s="410"/>
      <c r="JWJ59" s="410"/>
      <c r="JWK59" s="410"/>
      <c r="JWL59" s="410"/>
      <c r="JWM59" s="410"/>
      <c r="JWN59" s="410"/>
      <c r="JWO59" s="410"/>
      <c r="JWP59" s="410"/>
      <c r="JWQ59" s="410"/>
      <c r="JWR59" s="410"/>
      <c r="JWS59" s="410"/>
      <c r="JWT59" s="410"/>
      <c r="JWU59" s="410"/>
      <c r="JWV59" s="410"/>
      <c r="JWW59" s="410"/>
      <c r="JWX59" s="410"/>
      <c r="JWY59" s="410"/>
      <c r="JWZ59" s="410"/>
      <c r="JXA59" s="410"/>
      <c r="JXB59" s="410"/>
      <c r="JXC59" s="410"/>
      <c r="JXD59" s="410"/>
      <c r="JXE59" s="410"/>
      <c r="JXF59" s="410"/>
      <c r="JXG59" s="410"/>
      <c r="JXH59" s="410"/>
      <c r="JXI59" s="410"/>
      <c r="JXJ59" s="410"/>
      <c r="JXK59" s="410"/>
      <c r="JXL59" s="410"/>
      <c r="JXM59" s="410"/>
      <c r="JXN59" s="410"/>
      <c r="JXO59" s="410"/>
      <c r="JXP59" s="410"/>
      <c r="JXQ59" s="410"/>
      <c r="JXR59" s="410"/>
      <c r="JXS59" s="410"/>
      <c r="JXT59" s="410"/>
      <c r="JXU59" s="410"/>
      <c r="JXV59" s="410"/>
      <c r="JXW59" s="410"/>
      <c r="JXX59" s="410"/>
      <c r="JXY59" s="410"/>
      <c r="JXZ59" s="410"/>
      <c r="JYA59" s="410"/>
      <c r="JYB59" s="410"/>
      <c r="JYC59" s="410"/>
      <c r="JYD59" s="410"/>
      <c r="JYE59" s="410"/>
      <c r="JYF59" s="410"/>
      <c r="JYG59" s="410"/>
      <c r="JYH59" s="410"/>
      <c r="JYI59" s="410"/>
      <c r="JYJ59" s="410"/>
      <c r="JYK59" s="410"/>
      <c r="JYL59" s="410"/>
      <c r="JYM59" s="410"/>
      <c r="JYN59" s="410"/>
      <c r="JYO59" s="410"/>
      <c r="JYP59" s="410"/>
      <c r="JYQ59" s="410"/>
      <c r="JYR59" s="410"/>
      <c r="JYS59" s="410"/>
      <c r="JYT59" s="410"/>
      <c r="JYU59" s="410"/>
      <c r="JYV59" s="410"/>
      <c r="JYW59" s="410"/>
      <c r="JYX59" s="410"/>
      <c r="JYY59" s="410"/>
      <c r="JYZ59" s="410"/>
      <c r="JZA59" s="410"/>
      <c r="JZB59" s="410"/>
      <c r="JZC59" s="410"/>
      <c r="JZD59" s="410"/>
      <c r="JZE59" s="410"/>
      <c r="JZF59" s="410"/>
      <c r="JZG59" s="410"/>
      <c r="JZH59" s="410"/>
      <c r="JZI59" s="410"/>
      <c r="JZJ59" s="410"/>
      <c r="JZK59" s="410"/>
      <c r="JZL59" s="410"/>
      <c r="JZM59" s="410"/>
      <c r="JZN59" s="410"/>
      <c r="JZO59" s="410"/>
      <c r="JZP59" s="410"/>
      <c r="JZQ59" s="410"/>
      <c r="JZR59" s="410"/>
      <c r="JZS59" s="410"/>
      <c r="JZT59" s="410"/>
      <c r="JZU59" s="410"/>
      <c r="JZV59" s="410"/>
      <c r="JZW59" s="410"/>
      <c r="JZX59" s="410"/>
      <c r="JZY59" s="410"/>
      <c r="JZZ59" s="410"/>
      <c r="KAA59" s="410"/>
      <c r="KAB59" s="410"/>
      <c r="KAC59" s="410"/>
      <c r="KAD59" s="410"/>
      <c r="KAE59" s="410"/>
      <c r="KAF59" s="410"/>
      <c r="KAG59" s="410"/>
      <c r="KAH59" s="410"/>
      <c r="KAI59" s="410"/>
      <c r="KAJ59" s="410"/>
      <c r="KAK59" s="410"/>
      <c r="KAL59" s="410"/>
      <c r="KAM59" s="410"/>
      <c r="KAN59" s="410"/>
      <c r="KAO59" s="410"/>
      <c r="KAP59" s="410"/>
      <c r="KAQ59" s="410"/>
      <c r="KAR59" s="410"/>
      <c r="KAS59" s="410"/>
      <c r="KAT59" s="410"/>
      <c r="KAU59" s="410"/>
      <c r="KAV59" s="410"/>
      <c r="KAW59" s="410"/>
      <c r="KAX59" s="410"/>
      <c r="KAY59" s="410"/>
      <c r="KAZ59" s="410"/>
      <c r="KBA59" s="410"/>
      <c r="KBB59" s="410"/>
      <c r="KBC59" s="410"/>
      <c r="KBD59" s="410"/>
      <c r="KBE59" s="410"/>
      <c r="KBF59" s="410"/>
      <c r="KBG59" s="410"/>
      <c r="KBH59" s="410"/>
      <c r="KBI59" s="410"/>
      <c r="KBJ59" s="410"/>
      <c r="KBK59" s="410"/>
      <c r="KBL59" s="410"/>
      <c r="KBM59" s="410"/>
      <c r="KBN59" s="410"/>
      <c r="KBO59" s="410"/>
      <c r="KBP59" s="410"/>
      <c r="KBQ59" s="410"/>
      <c r="KBR59" s="410"/>
      <c r="KBS59" s="410"/>
      <c r="KBT59" s="410"/>
      <c r="KBU59" s="410"/>
      <c r="KBV59" s="410"/>
      <c r="KBW59" s="410"/>
      <c r="KBX59" s="410"/>
      <c r="KBY59" s="410"/>
      <c r="KBZ59" s="410"/>
      <c r="KCA59" s="410"/>
      <c r="KCB59" s="410"/>
      <c r="KCC59" s="410"/>
      <c r="KCD59" s="410"/>
      <c r="KCE59" s="410"/>
      <c r="KCF59" s="410"/>
      <c r="KCG59" s="410"/>
      <c r="KCH59" s="410"/>
      <c r="KCI59" s="410"/>
      <c r="KCJ59" s="410"/>
      <c r="KCK59" s="410"/>
      <c r="KCL59" s="410"/>
      <c r="KCM59" s="410"/>
      <c r="KCN59" s="410"/>
      <c r="KCO59" s="410"/>
      <c r="KCP59" s="410"/>
      <c r="KCQ59" s="410"/>
      <c r="KCR59" s="410"/>
      <c r="KCS59" s="410"/>
      <c r="KCT59" s="410"/>
      <c r="KCU59" s="410"/>
      <c r="KCV59" s="410"/>
      <c r="KCW59" s="410"/>
      <c r="KCX59" s="410"/>
      <c r="KCY59" s="410"/>
      <c r="KCZ59" s="410"/>
      <c r="KDA59" s="410"/>
      <c r="KDB59" s="410"/>
      <c r="KDC59" s="410"/>
      <c r="KDD59" s="410"/>
      <c r="KDE59" s="410"/>
      <c r="KDF59" s="410"/>
      <c r="KDG59" s="410"/>
      <c r="KDH59" s="410"/>
      <c r="KDI59" s="410"/>
      <c r="KDJ59" s="410"/>
      <c r="KDK59" s="410"/>
      <c r="KDL59" s="410"/>
      <c r="KDM59" s="410"/>
      <c r="KDN59" s="410"/>
      <c r="KDO59" s="410"/>
      <c r="KDP59" s="410"/>
      <c r="KDQ59" s="410"/>
      <c r="KDR59" s="410"/>
      <c r="KDS59" s="410"/>
      <c r="KDT59" s="410"/>
      <c r="KDU59" s="410"/>
      <c r="KDV59" s="410"/>
      <c r="KDW59" s="410"/>
      <c r="KDX59" s="410"/>
      <c r="KDY59" s="410"/>
      <c r="KDZ59" s="410"/>
      <c r="KEA59" s="410"/>
      <c r="KEB59" s="410"/>
      <c r="KEC59" s="410"/>
      <c r="KED59" s="410"/>
      <c r="KEE59" s="410"/>
      <c r="KEF59" s="410"/>
      <c r="KEG59" s="410"/>
      <c r="KEH59" s="410"/>
      <c r="KEI59" s="410"/>
      <c r="KEJ59" s="410"/>
      <c r="KEK59" s="410"/>
      <c r="KEL59" s="410"/>
      <c r="KEM59" s="410"/>
      <c r="KEN59" s="410"/>
      <c r="KEO59" s="410"/>
      <c r="KEP59" s="410"/>
      <c r="KEQ59" s="410"/>
      <c r="KER59" s="410"/>
      <c r="KES59" s="410"/>
      <c r="KET59" s="410"/>
      <c r="KEU59" s="410"/>
      <c r="KEV59" s="410"/>
      <c r="KEW59" s="410"/>
      <c r="KEX59" s="410"/>
      <c r="KEY59" s="410"/>
      <c r="KEZ59" s="410"/>
      <c r="KFA59" s="410"/>
      <c r="KFB59" s="410"/>
      <c r="KFC59" s="410"/>
      <c r="KFD59" s="410"/>
      <c r="KFE59" s="410"/>
      <c r="KFF59" s="410"/>
      <c r="KFG59" s="410"/>
      <c r="KFH59" s="410"/>
      <c r="KFI59" s="410"/>
      <c r="KFJ59" s="410"/>
      <c r="KFK59" s="410"/>
      <c r="KFL59" s="410"/>
      <c r="KFM59" s="410"/>
      <c r="KFN59" s="410"/>
      <c r="KFO59" s="410"/>
      <c r="KFP59" s="410"/>
      <c r="KFQ59" s="410"/>
      <c r="KFR59" s="410"/>
      <c r="KFS59" s="410"/>
      <c r="KFT59" s="410"/>
      <c r="KFU59" s="410"/>
      <c r="KFV59" s="410"/>
      <c r="KFW59" s="410"/>
      <c r="KFX59" s="410"/>
      <c r="KFY59" s="410"/>
      <c r="KFZ59" s="410"/>
      <c r="KGA59" s="410"/>
      <c r="KGB59" s="410"/>
      <c r="KGC59" s="410"/>
      <c r="KGD59" s="410"/>
      <c r="KGE59" s="410"/>
      <c r="KGF59" s="410"/>
      <c r="KGG59" s="410"/>
      <c r="KGH59" s="410"/>
      <c r="KGI59" s="410"/>
      <c r="KGJ59" s="410"/>
      <c r="KGK59" s="410"/>
      <c r="KGL59" s="410"/>
      <c r="KGM59" s="410"/>
      <c r="KGN59" s="410"/>
      <c r="KGO59" s="410"/>
      <c r="KGP59" s="410"/>
      <c r="KGQ59" s="410"/>
      <c r="KGR59" s="410"/>
      <c r="KGS59" s="410"/>
      <c r="KGT59" s="410"/>
      <c r="KGU59" s="410"/>
      <c r="KGV59" s="410"/>
      <c r="KGW59" s="410"/>
      <c r="KGX59" s="410"/>
      <c r="KGY59" s="410"/>
      <c r="KGZ59" s="410"/>
      <c r="KHA59" s="410"/>
      <c r="KHB59" s="410"/>
      <c r="KHC59" s="410"/>
      <c r="KHD59" s="410"/>
      <c r="KHE59" s="410"/>
      <c r="KHF59" s="410"/>
      <c r="KHG59" s="410"/>
      <c r="KHH59" s="410"/>
      <c r="KHI59" s="410"/>
      <c r="KHJ59" s="410"/>
      <c r="KHK59" s="410"/>
      <c r="KHL59" s="410"/>
      <c r="KHM59" s="410"/>
      <c r="KHN59" s="410"/>
      <c r="KHO59" s="410"/>
      <c r="KHP59" s="410"/>
      <c r="KHQ59" s="410"/>
      <c r="KHR59" s="410"/>
      <c r="KHS59" s="410"/>
      <c r="KHT59" s="410"/>
      <c r="KHU59" s="410"/>
      <c r="KHV59" s="410"/>
      <c r="KHW59" s="410"/>
      <c r="KHX59" s="410"/>
      <c r="KHY59" s="410"/>
      <c r="KHZ59" s="410"/>
      <c r="KIA59" s="410"/>
      <c r="KIB59" s="410"/>
      <c r="KIC59" s="410"/>
      <c r="KID59" s="410"/>
      <c r="KIE59" s="410"/>
      <c r="KIF59" s="410"/>
      <c r="KIG59" s="410"/>
      <c r="KIH59" s="410"/>
      <c r="KII59" s="410"/>
      <c r="KIJ59" s="410"/>
      <c r="KIK59" s="410"/>
      <c r="KIL59" s="410"/>
      <c r="KIM59" s="410"/>
      <c r="KIN59" s="410"/>
      <c r="KIO59" s="410"/>
      <c r="KIP59" s="410"/>
      <c r="KIQ59" s="410"/>
      <c r="KIR59" s="410"/>
      <c r="KIS59" s="410"/>
      <c r="KIT59" s="410"/>
      <c r="KIU59" s="410"/>
      <c r="KIV59" s="410"/>
      <c r="KIW59" s="410"/>
      <c r="KIX59" s="410"/>
      <c r="KIY59" s="410"/>
      <c r="KIZ59" s="410"/>
      <c r="KJA59" s="410"/>
      <c r="KJB59" s="410"/>
      <c r="KJC59" s="410"/>
      <c r="KJD59" s="410"/>
      <c r="KJE59" s="410"/>
      <c r="KJF59" s="410"/>
      <c r="KJG59" s="410"/>
      <c r="KJH59" s="410"/>
      <c r="KJI59" s="410"/>
      <c r="KJJ59" s="410"/>
      <c r="KJK59" s="410"/>
      <c r="KJL59" s="410"/>
      <c r="KJM59" s="410"/>
      <c r="KJN59" s="410"/>
      <c r="KJO59" s="410"/>
      <c r="KJP59" s="410"/>
      <c r="KJQ59" s="410"/>
      <c r="KJR59" s="410"/>
      <c r="KJS59" s="410"/>
      <c r="KJT59" s="410"/>
      <c r="KJU59" s="410"/>
      <c r="KJV59" s="410"/>
      <c r="KJW59" s="410"/>
      <c r="KJX59" s="410"/>
      <c r="KJY59" s="410"/>
      <c r="KJZ59" s="410"/>
      <c r="KKA59" s="410"/>
      <c r="KKB59" s="410"/>
      <c r="KKC59" s="410"/>
      <c r="KKD59" s="410"/>
      <c r="KKE59" s="410"/>
      <c r="KKF59" s="410"/>
      <c r="KKG59" s="410"/>
      <c r="KKH59" s="410"/>
      <c r="KKI59" s="410"/>
      <c r="KKJ59" s="410"/>
      <c r="KKK59" s="410"/>
      <c r="KKL59" s="410"/>
      <c r="KKM59" s="410"/>
      <c r="KKN59" s="410"/>
      <c r="KKO59" s="410"/>
      <c r="KKP59" s="410"/>
      <c r="KKQ59" s="410"/>
      <c r="KKR59" s="410"/>
      <c r="KKS59" s="410"/>
      <c r="KKT59" s="410"/>
      <c r="KKU59" s="410"/>
      <c r="KKV59" s="410"/>
      <c r="KKW59" s="410"/>
      <c r="KKX59" s="410"/>
      <c r="KKY59" s="410"/>
      <c r="KKZ59" s="410"/>
      <c r="KLA59" s="410"/>
      <c r="KLB59" s="410"/>
      <c r="KLC59" s="410"/>
      <c r="KLD59" s="410"/>
      <c r="KLE59" s="410"/>
      <c r="KLF59" s="410"/>
      <c r="KLG59" s="410"/>
      <c r="KLH59" s="410"/>
      <c r="KLI59" s="410"/>
      <c r="KLJ59" s="410"/>
      <c r="KLK59" s="410"/>
      <c r="KLL59" s="410"/>
      <c r="KLM59" s="410"/>
      <c r="KLN59" s="410"/>
      <c r="KLO59" s="410"/>
      <c r="KLP59" s="410"/>
      <c r="KLQ59" s="410"/>
      <c r="KLR59" s="410"/>
      <c r="KLS59" s="410"/>
      <c r="KLT59" s="410"/>
      <c r="KLU59" s="410"/>
      <c r="KLV59" s="410"/>
      <c r="KLW59" s="410"/>
      <c r="KLX59" s="410"/>
      <c r="KLY59" s="410"/>
      <c r="KLZ59" s="410"/>
      <c r="KMA59" s="410"/>
      <c r="KMB59" s="410"/>
      <c r="KMC59" s="410"/>
      <c r="KMD59" s="410"/>
      <c r="KME59" s="410"/>
      <c r="KMF59" s="410"/>
      <c r="KMG59" s="410"/>
      <c r="KMH59" s="410"/>
      <c r="KMI59" s="410"/>
      <c r="KMJ59" s="410"/>
      <c r="KMK59" s="410"/>
      <c r="KML59" s="410"/>
      <c r="KMM59" s="410"/>
      <c r="KMN59" s="410"/>
      <c r="KMO59" s="410"/>
      <c r="KMP59" s="410"/>
      <c r="KMQ59" s="410"/>
      <c r="KMR59" s="410"/>
      <c r="KMS59" s="410"/>
      <c r="KMT59" s="410"/>
      <c r="KMU59" s="410"/>
      <c r="KMV59" s="410"/>
      <c r="KMW59" s="410"/>
      <c r="KMX59" s="410"/>
      <c r="KMY59" s="410"/>
      <c r="KMZ59" s="410"/>
      <c r="KNA59" s="410"/>
      <c r="KNB59" s="410"/>
      <c r="KNC59" s="410"/>
      <c r="KND59" s="410"/>
      <c r="KNE59" s="410"/>
      <c r="KNF59" s="410"/>
      <c r="KNG59" s="410"/>
      <c r="KNH59" s="410"/>
      <c r="KNI59" s="410"/>
      <c r="KNJ59" s="410"/>
      <c r="KNK59" s="410"/>
      <c r="KNL59" s="410"/>
      <c r="KNM59" s="410"/>
      <c r="KNN59" s="410"/>
      <c r="KNO59" s="410"/>
      <c r="KNP59" s="410"/>
      <c r="KNQ59" s="410"/>
      <c r="KNR59" s="410"/>
      <c r="KNS59" s="410"/>
      <c r="KNT59" s="410"/>
      <c r="KNU59" s="410"/>
      <c r="KNV59" s="410"/>
      <c r="KNW59" s="410"/>
      <c r="KNX59" s="410"/>
      <c r="KNY59" s="410"/>
      <c r="KNZ59" s="410"/>
      <c r="KOA59" s="410"/>
      <c r="KOB59" s="410"/>
      <c r="KOC59" s="410"/>
      <c r="KOD59" s="410"/>
      <c r="KOE59" s="410"/>
      <c r="KOF59" s="410"/>
      <c r="KOG59" s="410"/>
      <c r="KOH59" s="410"/>
      <c r="KOI59" s="410"/>
      <c r="KOJ59" s="410"/>
      <c r="KOK59" s="410"/>
      <c r="KOL59" s="410"/>
      <c r="KOM59" s="410"/>
      <c r="KON59" s="410"/>
      <c r="KOO59" s="410"/>
      <c r="KOP59" s="410"/>
      <c r="KOQ59" s="410"/>
      <c r="KOR59" s="410"/>
      <c r="KOS59" s="410"/>
      <c r="KOT59" s="410"/>
      <c r="KOU59" s="410"/>
      <c r="KOV59" s="410"/>
      <c r="KOW59" s="410"/>
      <c r="KOX59" s="410"/>
      <c r="KOY59" s="410"/>
      <c r="KOZ59" s="410"/>
      <c r="KPA59" s="410"/>
      <c r="KPB59" s="410"/>
      <c r="KPC59" s="410"/>
      <c r="KPD59" s="410"/>
      <c r="KPE59" s="410"/>
      <c r="KPF59" s="410"/>
      <c r="KPG59" s="410"/>
      <c r="KPH59" s="410"/>
      <c r="KPI59" s="410"/>
      <c r="KPJ59" s="410"/>
      <c r="KPK59" s="410"/>
      <c r="KPL59" s="410"/>
      <c r="KPM59" s="410"/>
      <c r="KPN59" s="410"/>
      <c r="KPO59" s="410"/>
      <c r="KPP59" s="410"/>
      <c r="KPQ59" s="410"/>
      <c r="KPR59" s="410"/>
      <c r="KPS59" s="410"/>
      <c r="KPT59" s="410"/>
      <c r="KPU59" s="410"/>
      <c r="KPV59" s="410"/>
      <c r="KPW59" s="410"/>
      <c r="KPX59" s="410"/>
      <c r="KPY59" s="410"/>
      <c r="KPZ59" s="410"/>
      <c r="KQA59" s="410"/>
      <c r="KQB59" s="410"/>
      <c r="KQC59" s="410"/>
      <c r="KQD59" s="410"/>
      <c r="KQE59" s="410"/>
      <c r="KQF59" s="410"/>
      <c r="KQG59" s="410"/>
      <c r="KQH59" s="410"/>
      <c r="KQI59" s="410"/>
      <c r="KQJ59" s="410"/>
      <c r="KQK59" s="410"/>
      <c r="KQL59" s="410"/>
      <c r="KQM59" s="410"/>
      <c r="KQN59" s="410"/>
      <c r="KQO59" s="410"/>
      <c r="KQP59" s="410"/>
      <c r="KQQ59" s="410"/>
      <c r="KQR59" s="410"/>
      <c r="KQS59" s="410"/>
      <c r="KQT59" s="410"/>
      <c r="KQU59" s="410"/>
      <c r="KQV59" s="410"/>
      <c r="KQW59" s="410"/>
      <c r="KQX59" s="410"/>
      <c r="KQY59" s="410"/>
      <c r="KQZ59" s="410"/>
      <c r="KRA59" s="410"/>
      <c r="KRB59" s="410"/>
      <c r="KRC59" s="410"/>
      <c r="KRD59" s="410"/>
      <c r="KRE59" s="410"/>
      <c r="KRF59" s="410"/>
      <c r="KRG59" s="410"/>
      <c r="KRH59" s="410"/>
      <c r="KRI59" s="410"/>
      <c r="KRJ59" s="410"/>
      <c r="KRK59" s="410"/>
      <c r="KRL59" s="410"/>
      <c r="KRM59" s="410"/>
      <c r="KRN59" s="410"/>
      <c r="KRO59" s="410"/>
      <c r="KRP59" s="410"/>
      <c r="KRQ59" s="410"/>
      <c r="KRR59" s="410"/>
      <c r="KRS59" s="410"/>
      <c r="KRT59" s="410"/>
      <c r="KRU59" s="410"/>
      <c r="KRV59" s="410"/>
      <c r="KRW59" s="410"/>
      <c r="KRX59" s="410"/>
      <c r="KRY59" s="410"/>
      <c r="KRZ59" s="410"/>
      <c r="KSA59" s="410"/>
      <c r="KSB59" s="410"/>
      <c r="KSC59" s="410"/>
      <c r="KSD59" s="410"/>
      <c r="KSE59" s="410"/>
      <c r="KSF59" s="410"/>
      <c r="KSG59" s="410"/>
      <c r="KSH59" s="410"/>
      <c r="KSI59" s="410"/>
      <c r="KSJ59" s="410"/>
      <c r="KSK59" s="410"/>
      <c r="KSL59" s="410"/>
      <c r="KSM59" s="410"/>
      <c r="KSN59" s="410"/>
      <c r="KSO59" s="410"/>
      <c r="KSP59" s="410"/>
      <c r="KSQ59" s="410"/>
      <c r="KSR59" s="410"/>
      <c r="KSS59" s="410"/>
      <c r="KST59" s="410"/>
      <c r="KSU59" s="410"/>
      <c r="KSV59" s="410"/>
      <c r="KSW59" s="410"/>
      <c r="KSX59" s="410"/>
      <c r="KSY59" s="410"/>
      <c r="KSZ59" s="410"/>
      <c r="KTA59" s="410"/>
      <c r="KTB59" s="410"/>
      <c r="KTC59" s="410"/>
      <c r="KTD59" s="410"/>
      <c r="KTE59" s="410"/>
      <c r="KTF59" s="410"/>
      <c r="KTG59" s="410"/>
      <c r="KTH59" s="410"/>
      <c r="KTI59" s="410"/>
      <c r="KTJ59" s="410"/>
      <c r="KTK59" s="410"/>
      <c r="KTL59" s="410"/>
      <c r="KTM59" s="410"/>
      <c r="KTN59" s="410"/>
      <c r="KTO59" s="410"/>
      <c r="KTP59" s="410"/>
      <c r="KTQ59" s="410"/>
      <c r="KTR59" s="410"/>
      <c r="KTS59" s="410"/>
      <c r="KTT59" s="410"/>
      <c r="KTU59" s="410"/>
      <c r="KTV59" s="410"/>
      <c r="KTW59" s="410"/>
      <c r="KTX59" s="410"/>
      <c r="KTY59" s="410"/>
      <c r="KTZ59" s="410"/>
      <c r="KUA59" s="410"/>
      <c r="KUB59" s="410"/>
      <c r="KUC59" s="410"/>
      <c r="KUD59" s="410"/>
      <c r="KUE59" s="410"/>
      <c r="KUF59" s="410"/>
      <c r="KUG59" s="410"/>
      <c r="KUH59" s="410"/>
      <c r="KUI59" s="410"/>
      <c r="KUJ59" s="410"/>
      <c r="KUK59" s="410"/>
      <c r="KUL59" s="410"/>
      <c r="KUM59" s="410"/>
      <c r="KUN59" s="410"/>
      <c r="KUO59" s="410"/>
      <c r="KUP59" s="410"/>
      <c r="KUQ59" s="410"/>
      <c r="KUR59" s="410"/>
      <c r="KUS59" s="410"/>
      <c r="KUT59" s="410"/>
      <c r="KUU59" s="410"/>
      <c r="KUV59" s="410"/>
      <c r="KUW59" s="410"/>
      <c r="KUX59" s="410"/>
      <c r="KUY59" s="410"/>
      <c r="KUZ59" s="410"/>
      <c r="KVA59" s="410"/>
      <c r="KVB59" s="410"/>
      <c r="KVC59" s="410"/>
      <c r="KVD59" s="410"/>
      <c r="KVE59" s="410"/>
      <c r="KVF59" s="410"/>
      <c r="KVG59" s="410"/>
      <c r="KVH59" s="410"/>
      <c r="KVI59" s="410"/>
      <c r="KVJ59" s="410"/>
      <c r="KVK59" s="410"/>
      <c r="KVL59" s="410"/>
      <c r="KVM59" s="410"/>
      <c r="KVN59" s="410"/>
      <c r="KVO59" s="410"/>
      <c r="KVP59" s="410"/>
      <c r="KVQ59" s="410"/>
      <c r="KVR59" s="410"/>
      <c r="KVS59" s="410"/>
      <c r="KVT59" s="410"/>
      <c r="KVU59" s="410"/>
      <c r="KVV59" s="410"/>
      <c r="KVW59" s="410"/>
      <c r="KVX59" s="410"/>
      <c r="KVY59" s="410"/>
      <c r="KVZ59" s="410"/>
      <c r="KWA59" s="410"/>
      <c r="KWB59" s="410"/>
      <c r="KWC59" s="410"/>
      <c r="KWD59" s="410"/>
      <c r="KWE59" s="410"/>
      <c r="KWF59" s="410"/>
      <c r="KWG59" s="410"/>
      <c r="KWH59" s="410"/>
      <c r="KWI59" s="410"/>
      <c r="KWJ59" s="410"/>
      <c r="KWK59" s="410"/>
      <c r="KWL59" s="410"/>
      <c r="KWM59" s="410"/>
      <c r="KWN59" s="410"/>
      <c r="KWO59" s="410"/>
      <c r="KWP59" s="410"/>
      <c r="KWQ59" s="410"/>
      <c r="KWR59" s="410"/>
      <c r="KWS59" s="410"/>
      <c r="KWT59" s="410"/>
      <c r="KWU59" s="410"/>
      <c r="KWV59" s="410"/>
      <c r="KWW59" s="410"/>
      <c r="KWX59" s="410"/>
      <c r="KWY59" s="410"/>
      <c r="KWZ59" s="410"/>
      <c r="KXA59" s="410"/>
      <c r="KXB59" s="410"/>
      <c r="KXC59" s="410"/>
      <c r="KXD59" s="410"/>
      <c r="KXE59" s="410"/>
      <c r="KXF59" s="410"/>
      <c r="KXG59" s="410"/>
      <c r="KXH59" s="410"/>
      <c r="KXI59" s="410"/>
      <c r="KXJ59" s="410"/>
      <c r="KXK59" s="410"/>
      <c r="KXL59" s="410"/>
      <c r="KXM59" s="410"/>
      <c r="KXN59" s="410"/>
      <c r="KXO59" s="410"/>
      <c r="KXP59" s="410"/>
      <c r="KXQ59" s="410"/>
      <c r="KXR59" s="410"/>
      <c r="KXS59" s="410"/>
      <c r="KXT59" s="410"/>
      <c r="KXU59" s="410"/>
      <c r="KXV59" s="410"/>
      <c r="KXW59" s="410"/>
      <c r="KXX59" s="410"/>
      <c r="KXY59" s="410"/>
      <c r="KXZ59" s="410"/>
      <c r="KYA59" s="410"/>
      <c r="KYB59" s="410"/>
      <c r="KYC59" s="410"/>
      <c r="KYD59" s="410"/>
      <c r="KYE59" s="410"/>
      <c r="KYF59" s="410"/>
      <c r="KYG59" s="410"/>
      <c r="KYH59" s="410"/>
      <c r="KYI59" s="410"/>
      <c r="KYJ59" s="410"/>
      <c r="KYK59" s="410"/>
      <c r="KYL59" s="410"/>
      <c r="KYM59" s="410"/>
      <c r="KYN59" s="410"/>
      <c r="KYO59" s="410"/>
      <c r="KYP59" s="410"/>
      <c r="KYQ59" s="410"/>
      <c r="KYR59" s="410"/>
      <c r="KYS59" s="410"/>
      <c r="KYT59" s="410"/>
      <c r="KYU59" s="410"/>
      <c r="KYV59" s="410"/>
      <c r="KYW59" s="410"/>
      <c r="KYX59" s="410"/>
      <c r="KYY59" s="410"/>
      <c r="KYZ59" s="410"/>
      <c r="KZA59" s="410"/>
      <c r="KZB59" s="410"/>
      <c r="KZC59" s="410"/>
      <c r="KZD59" s="410"/>
      <c r="KZE59" s="410"/>
      <c r="KZF59" s="410"/>
      <c r="KZG59" s="410"/>
      <c r="KZH59" s="410"/>
      <c r="KZI59" s="410"/>
      <c r="KZJ59" s="410"/>
      <c r="KZK59" s="410"/>
      <c r="KZL59" s="410"/>
      <c r="KZM59" s="410"/>
      <c r="KZN59" s="410"/>
      <c r="KZO59" s="410"/>
      <c r="KZP59" s="410"/>
      <c r="KZQ59" s="410"/>
      <c r="KZR59" s="410"/>
      <c r="KZS59" s="410"/>
      <c r="KZT59" s="410"/>
      <c r="KZU59" s="410"/>
      <c r="KZV59" s="410"/>
      <c r="KZW59" s="410"/>
      <c r="KZX59" s="410"/>
      <c r="KZY59" s="410"/>
      <c r="KZZ59" s="410"/>
      <c r="LAA59" s="410"/>
      <c r="LAB59" s="410"/>
      <c r="LAC59" s="410"/>
      <c r="LAD59" s="410"/>
      <c r="LAE59" s="410"/>
      <c r="LAF59" s="410"/>
      <c r="LAG59" s="410"/>
      <c r="LAH59" s="410"/>
      <c r="LAI59" s="410"/>
      <c r="LAJ59" s="410"/>
      <c r="LAK59" s="410"/>
      <c r="LAL59" s="410"/>
      <c r="LAM59" s="410"/>
      <c r="LAN59" s="410"/>
      <c r="LAO59" s="410"/>
      <c r="LAP59" s="410"/>
      <c r="LAQ59" s="410"/>
      <c r="LAR59" s="410"/>
      <c r="LAS59" s="410"/>
      <c r="LAT59" s="410"/>
      <c r="LAU59" s="410"/>
      <c r="LAV59" s="410"/>
      <c r="LAW59" s="410"/>
      <c r="LAX59" s="410"/>
      <c r="LAY59" s="410"/>
      <c r="LAZ59" s="410"/>
      <c r="LBA59" s="410"/>
      <c r="LBB59" s="410"/>
      <c r="LBC59" s="410"/>
      <c r="LBD59" s="410"/>
      <c r="LBE59" s="410"/>
      <c r="LBF59" s="410"/>
      <c r="LBG59" s="410"/>
      <c r="LBH59" s="410"/>
      <c r="LBI59" s="410"/>
      <c r="LBJ59" s="410"/>
      <c r="LBK59" s="410"/>
      <c r="LBL59" s="410"/>
      <c r="LBM59" s="410"/>
      <c r="LBN59" s="410"/>
      <c r="LBO59" s="410"/>
      <c r="LBP59" s="410"/>
      <c r="LBQ59" s="410"/>
      <c r="LBR59" s="410"/>
      <c r="LBS59" s="410"/>
      <c r="LBT59" s="410"/>
      <c r="LBU59" s="410"/>
      <c r="LBV59" s="410"/>
      <c r="LBW59" s="410"/>
      <c r="LBX59" s="410"/>
      <c r="LBY59" s="410"/>
      <c r="LBZ59" s="410"/>
      <c r="LCA59" s="410"/>
      <c r="LCB59" s="410"/>
      <c r="LCC59" s="410"/>
      <c r="LCD59" s="410"/>
      <c r="LCE59" s="410"/>
      <c r="LCF59" s="410"/>
      <c r="LCG59" s="410"/>
      <c r="LCH59" s="410"/>
      <c r="LCI59" s="410"/>
      <c r="LCJ59" s="410"/>
      <c r="LCK59" s="410"/>
      <c r="LCL59" s="410"/>
      <c r="LCM59" s="410"/>
      <c r="LCN59" s="410"/>
      <c r="LCO59" s="410"/>
      <c r="LCP59" s="410"/>
      <c r="LCQ59" s="410"/>
      <c r="LCR59" s="410"/>
      <c r="LCS59" s="410"/>
      <c r="LCT59" s="410"/>
      <c r="LCU59" s="410"/>
      <c r="LCV59" s="410"/>
      <c r="LCW59" s="410"/>
      <c r="LCX59" s="410"/>
      <c r="LCY59" s="410"/>
      <c r="LCZ59" s="410"/>
      <c r="LDA59" s="410"/>
      <c r="LDB59" s="410"/>
      <c r="LDC59" s="410"/>
      <c r="LDD59" s="410"/>
      <c r="LDE59" s="410"/>
      <c r="LDF59" s="410"/>
      <c r="LDG59" s="410"/>
      <c r="LDH59" s="410"/>
      <c r="LDI59" s="410"/>
      <c r="LDJ59" s="410"/>
      <c r="LDK59" s="410"/>
      <c r="LDL59" s="410"/>
      <c r="LDM59" s="410"/>
      <c r="LDN59" s="410"/>
      <c r="LDO59" s="410"/>
      <c r="LDP59" s="410"/>
      <c r="LDQ59" s="410"/>
      <c r="LDR59" s="410"/>
      <c r="LDS59" s="410"/>
      <c r="LDT59" s="410"/>
      <c r="LDU59" s="410"/>
      <c r="LDV59" s="410"/>
      <c r="LDW59" s="410"/>
      <c r="LDX59" s="410"/>
      <c r="LDY59" s="410"/>
      <c r="LDZ59" s="410"/>
      <c r="LEA59" s="410"/>
      <c r="LEB59" s="410"/>
      <c r="LEC59" s="410"/>
      <c r="LED59" s="410"/>
      <c r="LEE59" s="410"/>
      <c r="LEF59" s="410"/>
      <c r="LEG59" s="410"/>
      <c r="LEH59" s="410"/>
      <c r="LEI59" s="410"/>
      <c r="LEJ59" s="410"/>
      <c r="LEK59" s="410"/>
      <c r="LEL59" s="410"/>
      <c r="LEM59" s="410"/>
      <c r="LEN59" s="410"/>
      <c r="LEO59" s="410"/>
      <c r="LEP59" s="410"/>
      <c r="LEQ59" s="410"/>
      <c r="LER59" s="410"/>
      <c r="LES59" s="410"/>
      <c r="LET59" s="410"/>
      <c r="LEU59" s="410"/>
      <c r="LEV59" s="410"/>
      <c r="LEW59" s="410"/>
      <c r="LEX59" s="410"/>
      <c r="LEY59" s="410"/>
      <c r="LEZ59" s="410"/>
      <c r="LFA59" s="410"/>
      <c r="LFB59" s="410"/>
      <c r="LFC59" s="410"/>
      <c r="LFD59" s="410"/>
      <c r="LFE59" s="410"/>
      <c r="LFF59" s="410"/>
      <c r="LFG59" s="410"/>
      <c r="LFH59" s="410"/>
      <c r="LFI59" s="410"/>
      <c r="LFJ59" s="410"/>
      <c r="LFK59" s="410"/>
      <c r="LFL59" s="410"/>
      <c r="LFM59" s="410"/>
      <c r="LFN59" s="410"/>
      <c r="LFO59" s="410"/>
      <c r="LFP59" s="410"/>
      <c r="LFQ59" s="410"/>
      <c r="LFR59" s="410"/>
      <c r="LFS59" s="410"/>
      <c r="LFT59" s="410"/>
      <c r="LFU59" s="410"/>
      <c r="LFV59" s="410"/>
      <c r="LFW59" s="410"/>
      <c r="LFX59" s="410"/>
      <c r="LFY59" s="410"/>
      <c r="LFZ59" s="410"/>
      <c r="LGA59" s="410"/>
      <c r="LGB59" s="410"/>
      <c r="LGC59" s="410"/>
      <c r="LGD59" s="410"/>
      <c r="LGE59" s="410"/>
      <c r="LGF59" s="410"/>
      <c r="LGG59" s="410"/>
      <c r="LGH59" s="410"/>
      <c r="LGI59" s="410"/>
      <c r="LGJ59" s="410"/>
      <c r="LGK59" s="410"/>
      <c r="LGL59" s="410"/>
      <c r="LGM59" s="410"/>
      <c r="LGN59" s="410"/>
      <c r="LGO59" s="410"/>
      <c r="LGP59" s="410"/>
      <c r="LGQ59" s="410"/>
      <c r="LGR59" s="410"/>
      <c r="LGS59" s="410"/>
      <c r="LGT59" s="410"/>
      <c r="LGU59" s="410"/>
      <c r="LGV59" s="410"/>
      <c r="LGW59" s="410"/>
      <c r="LGX59" s="410"/>
      <c r="LGY59" s="410"/>
      <c r="LGZ59" s="410"/>
      <c r="LHA59" s="410"/>
      <c r="LHB59" s="410"/>
      <c r="LHC59" s="410"/>
      <c r="LHD59" s="410"/>
      <c r="LHE59" s="410"/>
      <c r="LHF59" s="410"/>
      <c r="LHG59" s="410"/>
      <c r="LHH59" s="410"/>
      <c r="LHI59" s="410"/>
      <c r="LHJ59" s="410"/>
      <c r="LHK59" s="410"/>
      <c r="LHL59" s="410"/>
      <c r="LHM59" s="410"/>
      <c r="LHN59" s="410"/>
      <c r="LHO59" s="410"/>
      <c r="LHP59" s="410"/>
      <c r="LHQ59" s="410"/>
      <c r="LHR59" s="410"/>
      <c r="LHS59" s="410"/>
      <c r="LHT59" s="410"/>
      <c r="LHU59" s="410"/>
      <c r="LHV59" s="410"/>
      <c r="LHW59" s="410"/>
      <c r="LHX59" s="410"/>
      <c r="LHY59" s="410"/>
      <c r="LHZ59" s="410"/>
      <c r="LIA59" s="410"/>
      <c r="LIB59" s="410"/>
      <c r="LIC59" s="410"/>
      <c r="LID59" s="410"/>
      <c r="LIE59" s="410"/>
      <c r="LIF59" s="410"/>
      <c r="LIG59" s="410"/>
      <c r="LIH59" s="410"/>
      <c r="LII59" s="410"/>
      <c r="LIJ59" s="410"/>
      <c r="LIK59" s="410"/>
      <c r="LIL59" s="410"/>
      <c r="LIM59" s="410"/>
      <c r="LIN59" s="410"/>
      <c r="LIO59" s="410"/>
      <c r="LIP59" s="410"/>
      <c r="LIQ59" s="410"/>
      <c r="LIR59" s="410"/>
      <c r="LIS59" s="410"/>
      <c r="LIT59" s="410"/>
      <c r="LIU59" s="410"/>
      <c r="LIV59" s="410"/>
      <c r="LIW59" s="410"/>
      <c r="LIX59" s="410"/>
      <c r="LIY59" s="410"/>
      <c r="LIZ59" s="410"/>
      <c r="LJA59" s="410"/>
      <c r="LJB59" s="410"/>
      <c r="LJC59" s="410"/>
      <c r="LJD59" s="410"/>
      <c r="LJE59" s="410"/>
      <c r="LJF59" s="410"/>
      <c r="LJG59" s="410"/>
      <c r="LJH59" s="410"/>
      <c r="LJI59" s="410"/>
      <c r="LJJ59" s="410"/>
      <c r="LJK59" s="410"/>
      <c r="LJL59" s="410"/>
      <c r="LJM59" s="410"/>
      <c r="LJN59" s="410"/>
      <c r="LJO59" s="410"/>
      <c r="LJP59" s="410"/>
      <c r="LJQ59" s="410"/>
      <c r="LJR59" s="410"/>
      <c r="LJS59" s="410"/>
      <c r="LJT59" s="410"/>
      <c r="LJU59" s="410"/>
      <c r="LJV59" s="410"/>
      <c r="LJW59" s="410"/>
      <c r="LJX59" s="410"/>
      <c r="LJY59" s="410"/>
      <c r="LJZ59" s="410"/>
      <c r="LKA59" s="410"/>
      <c r="LKB59" s="410"/>
      <c r="LKC59" s="410"/>
      <c r="LKD59" s="410"/>
      <c r="LKE59" s="410"/>
      <c r="LKF59" s="410"/>
      <c r="LKG59" s="410"/>
      <c r="LKH59" s="410"/>
      <c r="LKI59" s="410"/>
      <c r="LKJ59" s="410"/>
      <c r="LKK59" s="410"/>
      <c r="LKL59" s="410"/>
      <c r="LKM59" s="410"/>
      <c r="LKN59" s="410"/>
      <c r="LKO59" s="410"/>
      <c r="LKP59" s="410"/>
      <c r="LKQ59" s="410"/>
      <c r="LKR59" s="410"/>
      <c r="LKS59" s="410"/>
      <c r="LKT59" s="410"/>
      <c r="LKU59" s="410"/>
      <c r="LKV59" s="410"/>
      <c r="LKW59" s="410"/>
      <c r="LKX59" s="410"/>
      <c r="LKY59" s="410"/>
      <c r="LKZ59" s="410"/>
      <c r="LLA59" s="410"/>
      <c r="LLB59" s="410"/>
      <c r="LLC59" s="410"/>
      <c r="LLD59" s="410"/>
      <c r="LLE59" s="410"/>
      <c r="LLF59" s="410"/>
      <c r="LLG59" s="410"/>
      <c r="LLH59" s="410"/>
      <c r="LLI59" s="410"/>
      <c r="LLJ59" s="410"/>
      <c r="LLK59" s="410"/>
      <c r="LLL59" s="410"/>
      <c r="LLM59" s="410"/>
      <c r="LLN59" s="410"/>
      <c r="LLO59" s="410"/>
      <c r="LLP59" s="410"/>
      <c r="LLQ59" s="410"/>
      <c r="LLR59" s="410"/>
      <c r="LLS59" s="410"/>
      <c r="LLT59" s="410"/>
      <c r="LLU59" s="410"/>
      <c r="LLV59" s="410"/>
      <c r="LLW59" s="410"/>
      <c r="LLX59" s="410"/>
      <c r="LLY59" s="410"/>
      <c r="LLZ59" s="410"/>
      <c r="LMA59" s="410"/>
      <c r="LMB59" s="410"/>
      <c r="LMC59" s="410"/>
      <c r="LMD59" s="410"/>
      <c r="LME59" s="410"/>
      <c r="LMF59" s="410"/>
      <c r="LMG59" s="410"/>
      <c r="LMH59" s="410"/>
      <c r="LMI59" s="410"/>
      <c r="LMJ59" s="410"/>
      <c r="LMK59" s="410"/>
      <c r="LML59" s="410"/>
      <c r="LMM59" s="410"/>
      <c r="LMN59" s="410"/>
      <c r="LMO59" s="410"/>
      <c r="LMP59" s="410"/>
      <c r="LMQ59" s="410"/>
      <c r="LMR59" s="410"/>
      <c r="LMS59" s="410"/>
      <c r="LMT59" s="410"/>
      <c r="LMU59" s="410"/>
      <c r="LMV59" s="410"/>
      <c r="LMW59" s="410"/>
      <c r="LMX59" s="410"/>
      <c r="LMY59" s="410"/>
      <c r="LMZ59" s="410"/>
      <c r="LNA59" s="410"/>
      <c r="LNB59" s="410"/>
      <c r="LNC59" s="410"/>
      <c r="LND59" s="410"/>
      <c r="LNE59" s="410"/>
      <c r="LNF59" s="410"/>
      <c r="LNG59" s="410"/>
      <c r="LNH59" s="410"/>
      <c r="LNI59" s="410"/>
      <c r="LNJ59" s="410"/>
      <c r="LNK59" s="410"/>
      <c r="LNL59" s="410"/>
      <c r="LNM59" s="410"/>
      <c r="LNN59" s="410"/>
      <c r="LNO59" s="410"/>
      <c r="LNP59" s="410"/>
      <c r="LNQ59" s="410"/>
      <c r="LNR59" s="410"/>
      <c r="LNS59" s="410"/>
      <c r="LNT59" s="410"/>
      <c r="LNU59" s="410"/>
      <c r="LNV59" s="410"/>
      <c r="LNW59" s="410"/>
      <c r="LNX59" s="410"/>
      <c r="LNY59" s="410"/>
      <c r="LNZ59" s="410"/>
      <c r="LOA59" s="410"/>
      <c r="LOB59" s="410"/>
      <c r="LOC59" s="410"/>
      <c r="LOD59" s="410"/>
      <c r="LOE59" s="410"/>
      <c r="LOF59" s="410"/>
      <c r="LOG59" s="410"/>
      <c r="LOH59" s="410"/>
      <c r="LOI59" s="410"/>
      <c r="LOJ59" s="410"/>
      <c r="LOK59" s="410"/>
      <c r="LOL59" s="410"/>
      <c r="LOM59" s="410"/>
      <c r="LON59" s="410"/>
      <c r="LOO59" s="410"/>
      <c r="LOP59" s="410"/>
      <c r="LOQ59" s="410"/>
      <c r="LOR59" s="410"/>
      <c r="LOS59" s="410"/>
      <c r="LOT59" s="410"/>
      <c r="LOU59" s="410"/>
      <c r="LOV59" s="410"/>
      <c r="LOW59" s="410"/>
      <c r="LOX59" s="410"/>
      <c r="LOY59" s="410"/>
      <c r="LOZ59" s="410"/>
      <c r="LPA59" s="410"/>
      <c r="LPB59" s="410"/>
      <c r="LPC59" s="410"/>
      <c r="LPD59" s="410"/>
      <c r="LPE59" s="410"/>
      <c r="LPF59" s="410"/>
      <c r="LPG59" s="410"/>
      <c r="LPH59" s="410"/>
      <c r="LPI59" s="410"/>
      <c r="LPJ59" s="410"/>
      <c r="LPK59" s="410"/>
      <c r="LPL59" s="410"/>
      <c r="LPM59" s="410"/>
      <c r="LPN59" s="410"/>
      <c r="LPO59" s="410"/>
      <c r="LPP59" s="410"/>
      <c r="LPQ59" s="410"/>
      <c r="LPR59" s="410"/>
      <c r="LPS59" s="410"/>
      <c r="LPT59" s="410"/>
      <c r="LPU59" s="410"/>
      <c r="LPV59" s="410"/>
      <c r="LPW59" s="410"/>
      <c r="LPX59" s="410"/>
      <c r="LPY59" s="410"/>
      <c r="LPZ59" s="410"/>
      <c r="LQA59" s="410"/>
      <c r="LQB59" s="410"/>
      <c r="LQC59" s="410"/>
      <c r="LQD59" s="410"/>
      <c r="LQE59" s="410"/>
      <c r="LQF59" s="410"/>
      <c r="LQG59" s="410"/>
      <c r="LQH59" s="410"/>
      <c r="LQI59" s="410"/>
      <c r="LQJ59" s="410"/>
      <c r="LQK59" s="410"/>
      <c r="LQL59" s="410"/>
      <c r="LQM59" s="410"/>
      <c r="LQN59" s="410"/>
      <c r="LQO59" s="410"/>
      <c r="LQP59" s="410"/>
      <c r="LQQ59" s="410"/>
      <c r="LQR59" s="410"/>
      <c r="LQS59" s="410"/>
      <c r="LQT59" s="410"/>
      <c r="LQU59" s="410"/>
      <c r="LQV59" s="410"/>
      <c r="LQW59" s="410"/>
      <c r="LQX59" s="410"/>
      <c r="LQY59" s="410"/>
      <c r="LQZ59" s="410"/>
      <c r="LRA59" s="410"/>
      <c r="LRB59" s="410"/>
      <c r="LRC59" s="410"/>
      <c r="LRD59" s="410"/>
      <c r="LRE59" s="410"/>
      <c r="LRF59" s="410"/>
      <c r="LRG59" s="410"/>
      <c r="LRH59" s="410"/>
      <c r="LRI59" s="410"/>
      <c r="LRJ59" s="410"/>
      <c r="LRK59" s="410"/>
      <c r="LRL59" s="410"/>
      <c r="LRM59" s="410"/>
      <c r="LRN59" s="410"/>
      <c r="LRO59" s="410"/>
      <c r="LRP59" s="410"/>
      <c r="LRQ59" s="410"/>
      <c r="LRR59" s="410"/>
      <c r="LRS59" s="410"/>
      <c r="LRT59" s="410"/>
      <c r="LRU59" s="410"/>
      <c r="LRV59" s="410"/>
      <c r="LRW59" s="410"/>
      <c r="LRX59" s="410"/>
      <c r="LRY59" s="410"/>
      <c r="LRZ59" s="410"/>
      <c r="LSA59" s="410"/>
      <c r="LSB59" s="410"/>
      <c r="LSC59" s="410"/>
      <c r="LSD59" s="410"/>
      <c r="LSE59" s="410"/>
      <c r="LSF59" s="410"/>
      <c r="LSG59" s="410"/>
      <c r="LSH59" s="410"/>
      <c r="LSI59" s="410"/>
      <c r="LSJ59" s="410"/>
      <c r="LSK59" s="410"/>
      <c r="LSL59" s="410"/>
      <c r="LSM59" s="410"/>
      <c r="LSN59" s="410"/>
      <c r="LSO59" s="410"/>
      <c r="LSP59" s="410"/>
      <c r="LSQ59" s="410"/>
      <c r="LSR59" s="410"/>
      <c r="LSS59" s="410"/>
      <c r="LST59" s="410"/>
      <c r="LSU59" s="410"/>
      <c r="LSV59" s="410"/>
      <c r="LSW59" s="410"/>
      <c r="LSX59" s="410"/>
      <c r="LSY59" s="410"/>
      <c r="LSZ59" s="410"/>
      <c r="LTA59" s="410"/>
      <c r="LTB59" s="410"/>
      <c r="LTC59" s="410"/>
      <c r="LTD59" s="410"/>
      <c r="LTE59" s="410"/>
      <c r="LTF59" s="410"/>
      <c r="LTG59" s="410"/>
      <c r="LTH59" s="410"/>
      <c r="LTI59" s="410"/>
      <c r="LTJ59" s="410"/>
      <c r="LTK59" s="410"/>
      <c r="LTL59" s="410"/>
      <c r="LTM59" s="410"/>
      <c r="LTN59" s="410"/>
      <c r="LTO59" s="410"/>
      <c r="LTP59" s="410"/>
      <c r="LTQ59" s="410"/>
      <c r="LTR59" s="410"/>
      <c r="LTS59" s="410"/>
      <c r="LTT59" s="410"/>
      <c r="LTU59" s="410"/>
      <c r="LTV59" s="410"/>
      <c r="LTW59" s="410"/>
      <c r="LTX59" s="410"/>
      <c r="LTY59" s="410"/>
      <c r="LTZ59" s="410"/>
      <c r="LUA59" s="410"/>
      <c r="LUB59" s="410"/>
      <c r="LUC59" s="410"/>
      <c r="LUD59" s="410"/>
      <c r="LUE59" s="410"/>
      <c r="LUF59" s="410"/>
      <c r="LUG59" s="410"/>
      <c r="LUH59" s="410"/>
      <c r="LUI59" s="410"/>
      <c r="LUJ59" s="410"/>
      <c r="LUK59" s="410"/>
      <c r="LUL59" s="410"/>
      <c r="LUM59" s="410"/>
      <c r="LUN59" s="410"/>
      <c r="LUO59" s="410"/>
      <c r="LUP59" s="410"/>
      <c r="LUQ59" s="410"/>
      <c r="LUR59" s="410"/>
      <c r="LUS59" s="410"/>
      <c r="LUT59" s="410"/>
      <c r="LUU59" s="410"/>
      <c r="LUV59" s="410"/>
      <c r="LUW59" s="410"/>
      <c r="LUX59" s="410"/>
      <c r="LUY59" s="410"/>
      <c r="LUZ59" s="410"/>
      <c r="LVA59" s="410"/>
      <c r="LVB59" s="410"/>
      <c r="LVC59" s="410"/>
      <c r="LVD59" s="410"/>
      <c r="LVE59" s="410"/>
      <c r="LVF59" s="410"/>
      <c r="LVG59" s="410"/>
      <c r="LVH59" s="410"/>
      <c r="LVI59" s="410"/>
      <c r="LVJ59" s="410"/>
      <c r="LVK59" s="410"/>
      <c r="LVL59" s="410"/>
      <c r="LVM59" s="410"/>
      <c r="LVN59" s="410"/>
      <c r="LVO59" s="410"/>
      <c r="LVP59" s="410"/>
      <c r="LVQ59" s="410"/>
      <c r="LVR59" s="410"/>
      <c r="LVS59" s="410"/>
      <c r="LVT59" s="410"/>
      <c r="LVU59" s="410"/>
      <c r="LVV59" s="410"/>
      <c r="LVW59" s="410"/>
      <c r="LVX59" s="410"/>
      <c r="LVY59" s="410"/>
      <c r="LVZ59" s="410"/>
      <c r="LWA59" s="410"/>
      <c r="LWB59" s="410"/>
      <c r="LWC59" s="410"/>
      <c r="LWD59" s="410"/>
      <c r="LWE59" s="410"/>
      <c r="LWF59" s="410"/>
      <c r="LWG59" s="410"/>
      <c r="LWH59" s="410"/>
      <c r="LWI59" s="410"/>
      <c r="LWJ59" s="410"/>
      <c r="LWK59" s="410"/>
      <c r="LWL59" s="410"/>
      <c r="LWM59" s="410"/>
      <c r="LWN59" s="410"/>
      <c r="LWO59" s="410"/>
      <c r="LWP59" s="410"/>
      <c r="LWQ59" s="410"/>
      <c r="LWR59" s="410"/>
      <c r="LWS59" s="410"/>
      <c r="LWT59" s="410"/>
      <c r="LWU59" s="410"/>
      <c r="LWV59" s="410"/>
      <c r="LWW59" s="410"/>
      <c r="LWX59" s="410"/>
      <c r="LWY59" s="410"/>
      <c r="LWZ59" s="410"/>
      <c r="LXA59" s="410"/>
      <c r="LXB59" s="410"/>
      <c r="LXC59" s="410"/>
      <c r="LXD59" s="410"/>
      <c r="LXE59" s="410"/>
      <c r="LXF59" s="410"/>
      <c r="LXG59" s="410"/>
      <c r="LXH59" s="410"/>
      <c r="LXI59" s="410"/>
      <c r="LXJ59" s="410"/>
      <c r="LXK59" s="410"/>
      <c r="LXL59" s="410"/>
      <c r="LXM59" s="410"/>
      <c r="LXN59" s="410"/>
      <c r="LXO59" s="410"/>
      <c r="LXP59" s="410"/>
      <c r="LXQ59" s="410"/>
      <c r="LXR59" s="410"/>
      <c r="LXS59" s="410"/>
      <c r="LXT59" s="410"/>
      <c r="LXU59" s="410"/>
      <c r="LXV59" s="410"/>
      <c r="LXW59" s="410"/>
      <c r="LXX59" s="410"/>
      <c r="LXY59" s="410"/>
      <c r="LXZ59" s="410"/>
      <c r="LYA59" s="410"/>
      <c r="LYB59" s="410"/>
      <c r="LYC59" s="410"/>
      <c r="LYD59" s="410"/>
      <c r="LYE59" s="410"/>
      <c r="LYF59" s="410"/>
      <c r="LYG59" s="410"/>
      <c r="LYH59" s="410"/>
      <c r="LYI59" s="410"/>
      <c r="LYJ59" s="410"/>
      <c r="LYK59" s="410"/>
      <c r="LYL59" s="410"/>
      <c r="LYM59" s="410"/>
      <c r="LYN59" s="410"/>
      <c r="LYO59" s="410"/>
      <c r="LYP59" s="410"/>
      <c r="LYQ59" s="410"/>
      <c r="LYR59" s="410"/>
      <c r="LYS59" s="410"/>
      <c r="LYT59" s="410"/>
      <c r="LYU59" s="410"/>
      <c r="LYV59" s="410"/>
      <c r="LYW59" s="410"/>
      <c r="LYX59" s="410"/>
      <c r="LYY59" s="410"/>
      <c r="LYZ59" s="410"/>
      <c r="LZA59" s="410"/>
      <c r="LZB59" s="410"/>
      <c r="LZC59" s="410"/>
      <c r="LZD59" s="410"/>
      <c r="LZE59" s="410"/>
      <c r="LZF59" s="410"/>
      <c r="LZG59" s="410"/>
      <c r="LZH59" s="410"/>
      <c r="LZI59" s="410"/>
      <c r="LZJ59" s="410"/>
      <c r="LZK59" s="410"/>
      <c r="LZL59" s="410"/>
      <c r="LZM59" s="410"/>
      <c r="LZN59" s="410"/>
      <c r="LZO59" s="410"/>
      <c r="LZP59" s="410"/>
      <c r="LZQ59" s="410"/>
      <c r="LZR59" s="410"/>
      <c r="LZS59" s="410"/>
      <c r="LZT59" s="410"/>
      <c r="LZU59" s="410"/>
      <c r="LZV59" s="410"/>
      <c r="LZW59" s="410"/>
      <c r="LZX59" s="410"/>
      <c r="LZY59" s="410"/>
      <c r="LZZ59" s="410"/>
      <c r="MAA59" s="410"/>
      <c r="MAB59" s="410"/>
      <c r="MAC59" s="410"/>
      <c r="MAD59" s="410"/>
      <c r="MAE59" s="410"/>
      <c r="MAF59" s="410"/>
      <c r="MAG59" s="410"/>
      <c r="MAH59" s="410"/>
      <c r="MAI59" s="410"/>
      <c r="MAJ59" s="410"/>
      <c r="MAK59" s="410"/>
      <c r="MAL59" s="410"/>
      <c r="MAM59" s="410"/>
      <c r="MAN59" s="410"/>
      <c r="MAO59" s="410"/>
      <c r="MAP59" s="410"/>
      <c r="MAQ59" s="410"/>
      <c r="MAR59" s="410"/>
      <c r="MAS59" s="410"/>
      <c r="MAT59" s="410"/>
      <c r="MAU59" s="410"/>
      <c r="MAV59" s="410"/>
      <c r="MAW59" s="410"/>
      <c r="MAX59" s="410"/>
      <c r="MAY59" s="410"/>
      <c r="MAZ59" s="410"/>
      <c r="MBA59" s="410"/>
      <c r="MBB59" s="410"/>
      <c r="MBC59" s="410"/>
      <c r="MBD59" s="410"/>
      <c r="MBE59" s="410"/>
      <c r="MBF59" s="410"/>
      <c r="MBG59" s="410"/>
      <c r="MBH59" s="410"/>
      <c r="MBI59" s="410"/>
      <c r="MBJ59" s="410"/>
      <c r="MBK59" s="410"/>
      <c r="MBL59" s="410"/>
      <c r="MBM59" s="410"/>
      <c r="MBN59" s="410"/>
      <c r="MBO59" s="410"/>
      <c r="MBP59" s="410"/>
      <c r="MBQ59" s="410"/>
      <c r="MBR59" s="410"/>
      <c r="MBS59" s="410"/>
      <c r="MBT59" s="410"/>
      <c r="MBU59" s="410"/>
      <c r="MBV59" s="410"/>
      <c r="MBW59" s="410"/>
      <c r="MBX59" s="410"/>
      <c r="MBY59" s="410"/>
      <c r="MBZ59" s="410"/>
      <c r="MCA59" s="410"/>
      <c r="MCB59" s="410"/>
      <c r="MCC59" s="410"/>
      <c r="MCD59" s="410"/>
      <c r="MCE59" s="410"/>
      <c r="MCF59" s="410"/>
      <c r="MCG59" s="410"/>
      <c r="MCH59" s="410"/>
      <c r="MCI59" s="410"/>
      <c r="MCJ59" s="410"/>
      <c r="MCK59" s="410"/>
      <c r="MCL59" s="410"/>
      <c r="MCM59" s="410"/>
      <c r="MCN59" s="410"/>
      <c r="MCO59" s="410"/>
      <c r="MCP59" s="410"/>
      <c r="MCQ59" s="410"/>
      <c r="MCR59" s="410"/>
      <c r="MCS59" s="410"/>
      <c r="MCT59" s="410"/>
      <c r="MCU59" s="410"/>
      <c r="MCV59" s="410"/>
      <c r="MCW59" s="410"/>
      <c r="MCX59" s="410"/>
      <c r="MCY59" s="410"/>
      <c r="MCZ59" s="410"/>
      <c r="MDA59" s="410"/>
      <c r="MDB59" s="410"/>
      <c r="MDC59" s="410"/>
      <c r="MDD59" s="410"/>
      <c r="MDE59" s="410"/>
      <c r="MDF59" s="410"/>
      <c r="MDG59" s="410"/>
      <c r="MDH59" s="410"/>
      <c r="MDI59" s="410"/>
      <c r="MDJ59" s="410"/>
      <c r="MDK59" s="410"/>
      <c r="MDL59" s="410"/>
      <c r="MDM59" s="410"/>
      <c r="MDN59" s="410"/>
      <c r="MDO59" s="410"/>
      <c r="MDP59" s="410"/>
      <c r="MDQ59" s="410"/>
      <c r="MDR59" s="410"/>
      <c r="MDS59" s="410"/>
      <c r="MDT59" s="410"/>
      <c r="MDU59" s="410"/>
      <c r="MDV59" s="410"/>
      <c r="MDW59" s="410"/>
      <c r="MDX59" s="410"/>
      <c r="MDY59" s="410"/>
      <c r="MDZ59" s="410"/>
      <c r="MEA59" s="410"/>
      <c r="MEB59" s="410"/>
      <c r="MEC59" s="410"/>
      <c r="MED59" s="410"/>
      <c r="MEE59" s="410"/>
      <c r="MEF59" s="410"/>
      <c r="MEG59" s="410"/>
      <c r="MEH59" s="410"/>
      <c r="MEI59" s="410"/>
      <c r="MEJ59" s="410"/>
      <c r="MEK59" s="410"/>
      <c r="MEL59" s="410"/>
      <c r="MEM59" s="410"/>
      <c r="MEN59" s="410"/>
      <c r="MEO59" s="410"/>
      <c r="MEP59" s="410"/>
      <c r="MEQ59" s="410"/>
      <c r="MER59" s="410"/>
      <c r="MES59" s="410"/>
      <c r="MET59" s="410"/>
      <c r="MEU59" s="410"/>
      <c r="MEV59" s="410"/>
      <c r="MEW59" s="410"/>
      <c r="MEX59" s="410"/>
      <c r="MEY59" s="410"/>
      <c r="MEZ59" s="410"/>
      <c r="MFA59" s="410"/>
      <c r="MFB59" s="410"/>
      <c r="MFC59" s="410"/>
      <c r="MFD59" s="410"/>
      <c r="MFE59" s="410"/>
      <c r="MFF59" s="410"/>
      <c r="MFG59" s="410"/>
      <c r="MFH59" s="410"/>
      <c r="MFI59" s="410"/>
      <c r="MFJ59" s="410"/>
      <c r="MFK59" s="410"/>
      <c r="MFL59" s="410"/>
      <c r="MFM59" s="410"/>
      <c r="MFN59" s="410"/>
      <c r="MFO59" s="410"/>
      <c r="MFP59" s="410"/>
      <c r="MFQ59" s="410"/>
      <c r="MFR59" s="410"/>
      <c r="MFS59" s="410"/>
      <c r="MFT59" s="410"/>
      <c r="MFU59" s="410"/>
      <c r="MFV59" s="410"/>
      <c r="MFW59" s="410"/>
      <c r="MFX59" s="410"/>
      <c r="MFY59" s="410"/>
      <c r="MFZ59" s="410"/>
      <c r="MGA59" s="410"/>
      <c r="MGB59" s="410"/>
      <c r="MGC59" s="410"/>
      <c r="MGD59" s="410"/>
      <c r="MGE59" s="410"/>
      <c r="MGF59" s="410"/>
      <c r="MGG59" s="410"/>
      <c r="MGH59" s="410"/>
      <c r="MGI59" s="410"/>
      <c r="MGJ59" s="410"/>
      <c r="MGK59" s="410"/>
      <c r="MGL59" s="410"/>
      <c r="MGM59" s="410"/>
      <c r="MGN59" s="410"/>
      <c r="MGO59" s="410"/>
      <c r="MGP59" s="410"/>
      <c r="MGQ59" s="410"/>
      <c r="MGR59" s="410"/>
      <c r="MGS59" s="410"/>
      <c r="MGT59" s="410"/>
      <c r="MGU59" s="410"/>
      <c r="MGV59" s="410"/>
      <c r="MGW59" s="410"/>
      <c r="MGX59" s="410"/>
      <c r="MGY59" s="410"/>
      <c r="MGZ59" s="410"/>
      <c r="MHA59" s="410"/>
      <c r="MHB59" s="410"/>
      <c r="MHC59" s="410"/>
      <c r="MHD59" s="410"/>
      <c r="MHE59" s="410"/>
      <c r="MHF59" s="410"/>
      <c r="MHG59" s="410"/>
      <c r="MHH59" s="410"/>
      <c r="MHI59" s="410"/>
      <c r="MHJ59" s="410"/>
      <c r="MHK59" s="410"/>
      <c r="MHL59" s="410"/>
      <c r="MHM59" s="410"/>
      <c r="MHN59" s="410"/>
      <c r="MHO59" s="410"/>
      <c r="MHP59" s="410"/>
      <c r="MHQ59" s="410"/>
      <c r="MHR59" s="410"/>
      <c r="MHS59" s="410"/>
      <c r="MHT59" s="410"/>
      <c r="MHU59" s="410"/>
      <c r="MHV59" s="410"/>
      <c r="MHW59" s="410"/>
      <c r="MHX59" s="410"/>
      <c r="MHY59" s="410"/>
      <c r="MHZ59" s="410"/>
      <c r="MIA59" s="410"/>
      <c r="MIB59" s="410"/>
      <c r="MIC59" s="410"/>
      <c r="MID59" s="410"/>
      <c r="MIE59" s="410"/>
      <c r="MIF59" s="410"/>
      <c r="MIG59" s="410"/>
      <c r="MIH59" s="410"/>
      <c r="MII59" s="410"/>
      <c r="MIJ59" s="410"/>
      <c r="MIK59" s="410"/>
      <c r="MIL59" s="410"/>
      <c r="MIM59" s="410"/>
      <c r="MIN59" s="410"/>
      <c r="MIO59" s="410"/>
      <c r="MIP59" s="410"/>
      <c r="MIQ59" s="410"/>
      <c r="MIR59" s="410"/>
      <c r="MIS59" s="410"/>
      <c r="MIT59" s="410"/>
      <c r="MIU59" s="410"/>
      <c r="MIV59" s="410"/>
      <c r="MIW59" s="410"/>
      <c r="MIX59" s="410"/>
      <c r="MIY59" s="410"/>
      <c r="MIZ59" s="410"/>
      <c r="MJA59" s="410"/>
      <c r="MJB59" s="410"/>
      <c r="MJC59" s="410"/>
      <c r="MJD59" s="410"/>
      <c r="MJE59" s="410"/>
      <c r="MJF59" s="410"/>
      <c r="MJG59" s="410"/>
      <c r="MJH59" s="410"/>
      <c r="MJI59" s="410"/>
      <c r="MJJ59" s="410"/>
      <c r="MJK59" s="410"/>
      <c r="MJL59" s="410"/>
      <c r="MJM59" s="410"/>
      <c r="MJN59" s="410"/>
      <c r="MJO59" s="410"/>
      <c r="MJP59" s="410"/>
      <c r="MJQ59" s="410"/>
      <c r="MJR59" s="410"/>
      <c r="MJS59" s="410"/>
      <c r="MJT59" s="410"/>
      <c r="MJU59" s="410"/>
      <c r="MJV59" s="410"/>
      <c r="MJW59" s="410"/>
      <c r="MJX59" s="410"/>
      <c r="MJY59" s="410"/>
      <c r="MJZ59" s="410"/>
      <c r="MKA59" s="410"/>
      <c r="MKB59" s="410"/>
      <c r="MKC59" s="410"/>
      <c r="MKD59" s="410"/>
      <c r="MKE59" s="410"/>
      <c r="MKF59" s="410"/>
      <c r="MKG59" s="410"/>
      <c r="MKH59" s="410"/>
      <c r="MKI59" s="410"/>
      <c r="MKJ59" s="410"/>
      <c r="MKK59" s="410"/>
      <c r="MKL59" s="410"/>
      <c r="MKM59" s="410"/>
      <c r="MKN59" s="410"/>
      <c r="MKO59" s="410"/>
      <c r="MKP59" s="410"/>
      <c r="MKQ59" s="410"/>
      <c r="MKR59" s="410"/>
      <c r="MKS59" s="410"/>
      <c r="MKT59" s="410"/>
      <c r="MKU59" s="410"/>
      <c r="MKV59" s="410"/>
      <c r="MKW59" s="410"/>
      <c r="MKX59" s="410"/>
      <c r="MKY59" s="410"/>
      <c r="MKZ59" s="410"/>
      <c r="MLA59" s="410"/>
      <c r="MLB59" s="410"/>
      <c r="MLC59" s="410"/>
      <c r="MLD59" s="410"/>
      <c r="MLE59" s="410"/>
      <c r="MLF59" s="410"/>
      <c r="MLG59" s="410"/>
      <c r="MLH59" s="410"/>
      <c r="MLI59" s="410"/>
      <c r="MLJ59" s="410"/>
      <c r="MLK59" s="410"/>
      <c r="MLL59" s="410"/>
      <c r="MLM59" s="410"/>
      <c r="MLN59" s="410"/>
      <c r="MLO59" s="410"/>
      <c r="MLP59" s="410"/>
      <c r="MLQ59" s="410"/>
      <c r="MLR59" s="410"/>
      <c r="MLS59" s="410"/>
      <c r="MLT59" s="410"/>
      <c r="MLU59" s="410"/>
      <c r="MLV59" s="410"/>
      <c r="MLW59" s="410"/>
      <c r="MLX59" s="410"/>
      <c r="MLY59" s="410"/>
      <c r="MLZ59" s="410"/>
      <c r="MMA59" s="410"/>
      <c r="MMB59" s="410"/>
      <c r="MMC59" s="410"/>
      <c r="MMD59" s="410"/>
      <c r="MME59" s="410"/>
      <c r="MMF59" s="410"/>
      <c r="MMG59" s="410"/>
      <c r="MMH59" s="410"/>
      <c r="MMI59" s="410"/>
      <c r="MMJ59" s="410"/>
      <c r="MMK59" s="410"/>
      <c r="MML59" s="410"/>
      <c r="MMM59" s="410"/>
      <c r="MMN59" s="410"/>
      <c r="MMO59" s="410"/>
      <c r="MMP59" s="410"/>
      <c r="MMQ59" s="410"/>
      <c r="MMR59" s="410"/>
      <c r="MMS59" s="410"/>
      <c r="MMT59" s="410"/>
      <c r="MMU59" s="410"/>
      <c r="MMV59" s="410"/>
      <c r="MMW59" s="410"/>
      <c r="MMX59" s="410"/>
      <c r="MMY59" s="410"/>
      <c r="MMZ59" s="410"/>
      <c r="MNA59" s="410"/>
      <c r="MNB59" s="410"/>
      <c r="MNC59" s="410"/>
      <c r="MND59" s="410"/>
      <c r="MNE59" s="410"/>
      <c r="MNF59" s="410"/>
      <c r="MNG59" s="410"/>
      <c r="MNH59" s="410"/>
      <c r="MNI59" s="410"/>
      <c r="MNJ59" s="410"/>
      <c r="MNK59" s="410"/>
      <c r="MNL59" s="410"/>
      <c r="MNM59" s="410"/>
      <c r="MNN59" s="410"/>
      <c r="MNO59" s="410"/>
      <c r="MNP59" s="410"/>
      <c r="MNQ59" s="410"/>
      <c r="MNR59" s="410"/>
      <c r="MNS59" s="410"/>
      <c r="MNT59" s="410"/>
      <c r="MNU59" s="410"/>
      <c r="MNV59" s="410"/>
      <c r="MNW59" s="410"/>
      <c r="MNX59" s="410"/>
      <c r="MNY59" s="410"/>
      <c r="MNZ59" s="410"/>
      <c r="MOA59" s="410"/>
      <c r="MOB59" s="410"/>
      <c r="MOC59" s="410"/>
      <c r="MOD59" s="410"/>
      <c r="MOE59" s="410"/>
      <c r="MOF59" s="410"/>
      <c r="MOG59" s="410"/>
      <c r="MOH59" s="410"/>
      <c r="MOI59" s="410"/>
      <c r="MOJ59" s="410"/>
      <c r="MOK59" s="410"/>
      <c r="MOL59" s="410"/>
      <c r="MOM59" s="410"/>
      <c r="MON59" s="410"/>
      <c r="MOO59" s="410"/>
      <c r="MOP59" s="410"/>
      <c r="MOQ59" s="410"/>
      <c r="MOR59" s="410"/>
      <c r="MOS59" s="410"/>
      <c r="MOT59" s="410"/>
      <c r="MOU59" s="410"/>
      <c r="MOV59" s="410"/>
      <c r="MOW59" s="410"/>
      <c r="MOX59" s="410"/>
      <c r="MOY59" s="410"/>
      <c r="MOZ59" s="410"/>
      <c r="MPA59" s="410"/>
      <c r="MPB59" s="410"/>
      <c r="MPC59" s="410"/>
      <c r="MPD59" s="410"/>
      <c r="MPE59" s="410"/>
      <c r="MPF59" s="410"/>
      <c r="MPG59" s="410"/>
      <c r="MPH59" s="410"/>
      <c r="MPI59" s="410"/>
      <c r="MPJ59" s="410"/>
      <c r="MPK59" s="410"/>
      <c r="MPL59" s="410"/>
      <c r="MPM59" s="410"/>
      <c r="MPN59" s="410"/>
      <c r="MPO59" s="410"/>
      <c r="MPP59" s="410"/>
      <c r="MPQ59" s="410"/>
      <c r="MPR59" s="410"/>
      <c r="MPS59" s="410"/>
      <c r="MPT59" s="410"/>
      <c r="MPU59" s="410"/>
      <c r="MPV59" s="410"/>
      <c r="MPW59" s="410"/>
      <c r="MPX59" s="410"/>
      <c r="MPY59" s="410"/>
      <c r="MPZ59" s="410"/>
      <c r="MQA59" s="410"/>
      <c r="MQB59" s="410"/>
      <c r="MQC59" s="410"/>
      <c r="MQD59" s="410"/>
      <c r="MQE59" s="410"/>
      <c r="MQF59" s="410"/>
      <c r="MQG59" s="410"/>
      <c r="MQH59" s="410"/>
      <c r="MQI59" s="410"/>
      <c r="MQJ59" s="410"/>
      <c r="MQK59" s="410"/>
      <c r="MQL59" s="410"/>
      <c r="MQM59" s="410"/>
      <c r="MQN59" s="410"/>
      <c r="MQO59" s="410"/>
      <c r="MQP59" s="410"/>
      <c r="MQQ59" s="410"/>
      <c r="MQR59" s="410"/>
      <c r="MQS59" s="410"/>
      <c r="MQT59" s="410"/>
      <c r="MQU59" s="410"/>
      <c r="MQV59" s="410"/>
      <c r="MQW59" s="410"/>
      <c r="MQX59" s="410"/>
      <c r="MQY59" s="410"/>
      <c r="MQZ59" s="410"/>
      <c r="MRA59" s="410"/>
      <c r="MRB59" s="410"/>
      <c r="MRC59" s="410"/>
      <c r="MRD59" s="410"/>
      <c r="MRE59" s="410"/>
      <c r="MRF59" s="410"/>
      <c r="MRG59" s="410"/>
      <c r="MRH59" s="410"/>
      <c r="MRI59" s="410"/>
      <c r="MRJ59" s="410"/>
      <c r="MRK59" s="410"/>
      <c r="MRL59" s="410"/>
      <c r="MRM59" s="410"/>
      <c r="MRN59" s="410"/>
      <c r="MRO59" s="410"/>
      <c r="MRP59" s="410"/>
      <c r="MRQ59" s="410"/>
      <c r="MRR59" s="410"/>
      <c r="MRS59" s="410"/>
      <c r="MRT59" s="410"/>
      <c r="MRU59" s="410"/>
      <c r="MRV59" s="410"/>
      <c r="MRW59" s="410"/>
      <c r="MRX59" s="410"/>
      <c r="MRY59" s="410"/>
      <c r="MRZ59" s="410"/>
      <c r="MSA59" s="410"/>
      <c r="MSB59" s="410"/>
      <c r="MSC59" s="410"/>
      <c r="MSD59" s="410"/>
      <c r="MSE59" s="410"/>
      <c r="MSF59" s="410"/>
      <c r="MSG59" s="410"/>
      <c r="MSH59" s="410"/>
      <c r="MSI59" s="410"/>
      <c r="MSJ59" s="410"/>
      <c r="MSK59" s="410"/>
      <c r="MSL59" s="410"/>
      <c r="MSM59" s="410"/>
      <c r="MSN59" s="410"/>
      <c r="MSO59" s="410"/>
      <c r="MSP59" s="410"/>
      <c r="MSQ59" s="410"/>
      <c r="MSR59" s="410"/>
      <c r="MSS59" s="410"/>
      <c r="MST59" s="410"/>
      <c r="MSU59" s="410"/>
      <c r="MSV59" s="410"/>
      <c r="MSW59" s="410"/>
      <c r="MSX59" s="410"/>
      <c r="MSY59" s="410"/>
      <c r="MSZ59" s="410"/>
      <c r="MTA59" s="410"/>
      <c r="MTB59" s="410"/>
      <c r="MTC59" s="410"/>
      <c r="MTD59" s="410"/>
      <c r="MTE59" s="410"/>
      <c r="MTF59" s="410"/>
      <c r="MTG59" s="410"/>
      <c r="MTH59" s="410"/>
      <c r="MTI59" s="410"/>
      <c r="MTJ59" s="410"/>
      <c r="MTK59" s="410"/>
      <c r="MTL59" s="410"/>
      <c r="MTM59" s="410"/>
      <c r="MTN59" s="410"/>
      <c r="MTO59" s="410"/>
      <c r="MTP59" s="410"/>
      <c r="MTQ59" s="410"/>
      <c r="MTR59" s="410"/>
      <c r="MTS59" s="410"/>
      <c r="MTT59" s="410"/>
      <c r="MTU59" s="410"/>
      <c r="MTV59" s="410"/>
      <c r="MTW59" s="410"/>
      <c r="MTX59" s="410"/>
      <c r="MTY59" s="410"/>
      <c r="MTZ59" s="410"/>
      <c r="MUA59" s="410"/>
      <c r="MUB59" s="410"/>
      <c r="MUC59" s="410"/>
      <c r="MUD59" s="410"/>
      <c r="MUE59" s="410"/>
      <c r="MUF59" s="410"/>
      <c r="MUG59" s="410"/>
      <c r="MUH59" s="410"/>
      <c r="MUI59" s="410"/>
      <c r="MUJ59" s="410"/>
      <c r="MUK59" s="410"/>
      <c r="MUL59" s="410"/>
      <c r="MUM59" s="410"/>
      <c r="MUN59" s="410"/>
      <c r="MUO59" s="410"/>
      <c r="MUP59" s="410"/>
      <c r="MUQ59" s="410"/>
      <c r="MUR59" s="410"/>
      <c r="MUS59" s="410"/>
      <c r="MUT59" s="410"/>
      <c r="MUU59" s="410"/>
      <c r="MUV59" s="410"/>
      <c r="MUW59" s="410"/>
      <c r="MUX59" s="410"/>
      <c r="MUY59" s="410"/>
      <c r="MUZ59" s="410"/>
      <c r="MVA59" s="410"/>
      <c r="MVB59" s="410"/>
      <c r="MVC59" s="410"/>
      <c r="MVD59" s="410"/>
      <c r="MVE59" s="410"/>
      <c r="MVF59" s="410"/>
      <c r="MVG59" s="410"/>
      <c r="MVH59" s="410"/>
      <c r="MVI59" s="410"/>
      <c r="MVJ59" s="410"/>
      <c r="MVK59" s="410"/>
      <c r="MVL59" s="410"/>
      <c r="MVM59" s="410"/>
      <c r="MVN59" s="410"/>
      <c r="MVO59" s="410"/>
      <c r="MVP59" s="410"/>
      <c r="MVQ59" s="410"/>
      <c r="MVR59" s="410"/>
      <c r="MVS59" s="410"/>
      <c r="MVT59" s="410"/>
      <c r="MVU59" s="410"/>
      <c r="MVV59" s="410"/>
      <c r="MVW59" s="410"/>
      <c r="MVX59" s="410"/>
      <c r="MVY59" s="410"/>
      <c r="MVZ59" s="410"/>
      <c r="MWA59" s="410"/>
      <c r="MWB59" s="410"/>
      <c r="MWC59" s="410"/>
      <c r="MWD59" s="410"/>
      <c r="MWE59" s="410"/>
      <c r="MWF59" s="410"/>
      <c r="MWG59" s="410"/>
      <c r="MWH59" s="410"/>
      <c r="MWI59" s="410"/>
      <c r="MWJ59" s="410"/>
      <c r="MWK59" s="410"/>
      <c r="MWL59" s="410"/>
      <c r="MWM59" s="410"/>
      <c r="MWN59" s="410"/>
      <c r="MWO59" s="410"/>
      <c r="MWP59" s="410"/>
      <c r="MWQ59" s="410"/>
      <c r="MWR59" s="410"/>
      <c r="MWS59" s="410"/>
      <c r="MWT59" s="410"/>
      <c r="MWU59" s="410"/>
      <c r="MWV59" s="410"/>
      <c r="MWW59" s="410"/>
      <c r="MWX59" s="410"/>
      <c r="MWY59" s="410"/>
      <c r="MWZ59" s="410"/>
      <c r="MXA59" s="410"/>
      <c r="MXB59" s="410"/>
      <c r="MXC59" s="410"/>
      <c r="MXD59" s="410"/>
      <c r="MXE59" s="410"/>
      <c r="MXF59" s="410"/>
      <c r="MXG59" s="410"/>
      <c r="MXH59" s="410"/>
      <c r="MXI59" s="410"/>
      <c r="MXJ59" s="410"/>
      <c r="MXK59" s="410"/>
      <c r="MXL59" s="410"/>
      <c r="MXM59" s="410"/>
      <c r="MXN59" s="410"/>
      <c r="MXO59" s="410"/>
      <c r="MXP59" s="410"/>
      <c r="MXQ59" s="410"/>
      <c r="MXR59" s="410"/>
      <c r="MXS59" s="410"/>
      <c r="MXT59" s="410"/>
      <c r="MXU59" s="410"/>
      <c r="MXV59" s="410"/>
      <c r="MXW59" s="410"/>
      <c r="MXX59" s="410"/>
      <c r="MXY59" s="410"/>
      <c r="MXZ59" s="410"/>
      <c r="MYA59" s="410"/>
      <c r="MYB59" s="410"/>
      <c r="MYC59" s="410"/>
      <c r="MYD59" s="410"/>
      <c r="MYE59" s="410"/>
      <c r="MYF59" s="410"/>
      <c r="MYG59" s="410"/>
      <c r="MYH59" s="410"/>
      <c r="MYI59" s="410"/>
      <c r="MYJ59" s="410"/>
      <c r="MYK59" s="410"/>
      <c r="MYL59" s="410"/>
      <c r="MYM59" s="410"/>
      <c r="MYN59" s="410"/>
      <c r="MYO59" s="410"/>
      <c r="MYP59" s="410"/>
      <c r="MYQ59" s="410"/>
      <c r="MYR59" s="410"/>
      <c r="MYS59" s="410"/>
      <c r="MYT59" s="410"/>
      <c r="MYU59" s="410"/>
      <c r="MYV59" s="410"/>
      <c r="MYW59" s="410"/>
      <c r="MYX59" s="410"/>
      <c r="MYY59" s="410"/>
      <c r="MYZ59" s="410"/>
      <c r="MZA59" s="410"/>
      <c r="MZB59" s="410"/>
      <c r="MZC59" s="410"/>
      <c r="MZD59" s="410"/>
      <c r="MZE59" s="410"/>
      <c r="MZF59" s="410"/>
      <c r="MZG59" s="410"/>
      <c r="MZH59" s="410"/>
      <c r="MZI59" s="410"/>
      <c r="MZJ59" s="410"/>
      <c r="MZK59" s="410"/>
      <c r="MZL59" s="410"/>
      <c r="MZM59" s="410"/>
      <c r="MZN59" s="410"/>
      <c r="MZO59" s="410"/>
      <c r="MZP59" s="410"/>
      <c r="MZQ59" s="410"/>
      <c r="MZR59" s="410"/>
      <c r="MZS59" s="410"/>
      <c r="MZT59" s="410"/>
      <c r="MZU59" s="410"/>
      <c r="MZV59" s="410"/>
      <c r="MZW59" s="410"/>
      <c r="MZX59" s="410"/>
      <c r="MZY59" s="410"/>
      <c r="MZZ59" s="410"/>
      <c r="NAA59" s="410"/>
      <c r="NAB59" s="410"/>
      <c r="NAC59" s="410"/>
      <c r="NAD59" s="410"/>
      <c r="NAE59" s="410"/>
      <c r="NAF59" s="410"/>
      <c r="NAG59" s="410"/>
      <c r="NAH59" s="410"/>
      <c r="NAI59" s="410"/>
      <c r="NAJ59" s="410"/>
      <c r="NAK59" s="410"/>
      <c r="NAL59" s="410"/>
      <c r="NAM59" s="410"/>
      <c r="NAN59" s="410"/>
      <c r="NAO59" s="410"/>
      <c r="NAP59" s="410"/>
      <c r="NAQ59" s="410"/>
      <c r="NAR59" s="410"/>
      <c r="NAS59" s="410"/>
      <c r="NAT59" s="410"/>
      <c r="NAU59" s="410"/>
      <c r="NAV59" s="410"/>
      <c r="NAW59" s="410"/>
      <c r="NAX59" s="410"/>
      <c r="NAY59" s="410"/>
      <c r="NAZ59" s="410"/>
      <c r="NBA59" s="410"/>
      <c r="NBB59" s="410"/>
      <c r="NBC59" s="410"/>
      <c r="NBD59" s="410"/>
      <c r="NBE59" s="410"/>
      <c r="NBF59" s="410"/>
      <c r="NBG59" s="410"/>
      <c r="NBH59" s="410"/>
      <c r="NBI59" s="410"/>
      <c r="NBJ59" s="410"/>
      <c r="NBK59" s="410"/>
      <c r="NBL59" s="410"/>
      <c r="NBM59" s="410"/>
      <c r="NBN59" s="410"/>
      <c r="NBO59" s="410"/>
      <c r="NBP59" s="410"/>
      <c r="NBQ59" s="410"/>
      <c r="NBR59" s="410"/>
      <c r="NBS59" s="410"/>
      <c r="NBT59" s="410"/>
      <c r="NBU59" s="410"/>
      <c r="NBV59" s="410"/>
      <c r="NBW59" s="410"/>
      <c r="NBX59" s="410"/>
      <c r="NBY59" s="410"/>
      <c r="NBZ59" s="410"/>
      <c r="NCA59" s="410"/>
      <c r="NCB59" s="410"/>
      <c r="NCC59" s="410"/>
      <c r="NCD59" s="410"/>
      <c r="NCE59" s="410"/>
      <c r="NCF59" s="410"/>
      <c r="NCG59" s="410"/>
      <c r="NCH59" s="410"/>
      <c r="NCI59" s="410"/>
      <c r="NCJ59" s="410"/>
      <c r="NCK59" s="410"/>
      <c r="NCL59" s="410"/>
      <c r="NCM59" s="410"/>
      <c r="NCN59" s="410"/>
      <c r="NCO59" s="410"/>
      <c r="NCP59" s="410"/>
      <c r="NCQ59" s="410"/>
      <c r="NCR59" s="410"/>
      <c r="NCS59" s="410"/>
      <c r="NCT59" s="410"/>
      <c r="NCU59" s="410"/>
      <c r="NCV59" s="410"/>
      <c r="NCW59" s="410"/>
      <c r="NCX59" s="410"/>
      <c r="NCY59" s="410"/>
      <c r="NCZ59" s="410"/>
      <c r="NDA59" s="410"/>
      <c r="NDB59" s="410"/>
      <c r="NDC59" s="410"/>
      <c r="NDD59" s="410"/>
      <c r="NDE59" s="410"/>
      <c r="NDF59" s="410"/>
      <c r="NDG59" s="410"/>
      <c r="NDH59" s="410"/>
      <c r="NDI59" s="410"/>
      <c r="NDJ59" s="410"/>
      <c r="NDK59" s="410"/>
      <c r="NDL59" s="410"/>
      <c r="NDM59" s="410"/>
      <c r="NDN59" s="410"/>
      <c r="NDO59" s="410"/>
      <c r="NDP59" s="410"/>
      <c r="NDQ59" s="410"/>
      <c r="NDR59" s="410"/>
      <c r="NDS59" s="410"/>
      <c r="NDT59" s="410"/>
      <c r="NDU59" s="410"/>
      <c r="NDV59" s="410"/>
      <c r="NDW59" s="410"/>
      <c r="NDX59" s="410"/>
      <c r="NDY59" s="410"/>
      <c r="NDZ59" s="410"/>
      <c r="NEA59" s="410"/>
      <c r="NEB59" s="410"/>
      <c r="NEC59" s="410"/>
      <c r="NED59" s="410"/>
      <c r="NEE59" s="410"/>
      <c r="NEF59" s="410"/>
      <c r="NEG59" s="410"/>
      <c r="NEH59" s="410"/>
      <c r="NEI59" s="410"/>
      <c r="NEJ59" s="410"/>
      <c r="NEK59" s="410"/>
      <c r="NEL59" s="410"/>
      <c r="NEM59" s="410"/>
      <c r="NEN59" s="410"/>
      <c r="NEO59" s="410"/>
      <c r="NEP59" s="410"/>
      <c r="NEQ59" s="410"/>
      <c r="NER59" s="410"/>
      <c r="NES59" s="410"/>
      <c r="NET59" s="410"/>
      <c r="NEU59" s="410"/>
      <c r="NEV59" s="410"/>
      <c r="NEW59" s="410"/>
      <c r="NEX59" s="410"/>
      <c r="NEY59" s="410"/>
      <c r="NEZ59" s="410"/>
      <c r="NFA59" s="410"/>
      <c r="NFB59" s="410"/>
      <c r="NFC59" s="410"/>
      <c r="NFD59" s="410"/>
      <c r="NFE59" s="410"/>
      <c r="NFF59" s="410"/>
      <c r="NFG59" s="410"/>
      <c r="NFH59" s="410"/>
      <c r="NFI59" s="410"/>
      <c r="NFJ59" s="410"/>
      <c r="NFK59" s="410"/>
      <c r="NFL59" s="410"/>
      <c r="NFM59" s="410"/>
      <c r="NFN59" s="410"/>
      <c r="NFO59" s="410"/>
      <c r="NFP59" s="410"/>
      <c r="NFQ59" s="410"/>
      <c r="NFR59" s="410"/>
      <c r="NFS59" s="410"/>
      <c r="NFT59" s="410"/>
      <c r="NFU59" s="410"/>
      <c r="NFV59" s="410"/>
      <c r="NFW59" s="410"/>
      <c r="NFX59" s="410"/>
      <c r="NFY59" s="410"/>
      <c r="NFZ59" s="410"/>
      <c r="NGA59" s="410"/>
      <c r="NGB59" s="410"/>
      <c r="NGC59" s="410"/>
      <c r="NGD59" s="410"/>
      <c r="NGE59" s="410"/>
      <c r="NGF59" s="410"/>
      <c r="NGG59" s="410"/>
      <c r="NGH59" s="410"/>
      <c r="NGI59" s="410"/>
      <c r="NGJ59" s="410"/>
      <c r="NGK59" s="410"/>
      <c r="NGL59" s="410"/>
      <c r="NGM59" s="410"/>
      <c r="NGN59" s="410"/>
      <c r="NGO59" s="410"/>
      <c r="NGP59" s="410"/>
      <c r="NGQ59" s="410"/>
      <c r="NGR59" s="410"/>
      <c r="NGS59" s="410"/>
      <c r="NGT59" s="410"/>
      <c r="NGU59" s="410"/>
      <c r="NGV59" s="410"/>
      <c r="NGW59" s="410"/>
      <c r="NGX59" s="410"/>
      <c r="NGY59" s="410"/>
      <c r="NGZ59" s="410"/>
      <c r="NHA59" s="410"/>
      <c r="NHB59" s="410"/>
      <c r="NHC59" s="410"/>
      <c r="NHD59" s="410"/>
      <c r="NHE59" s="410"/>
      <c r="NHF59" s="410"/>
      <c r="NHG59" s="410"/>
      <c r="NHH59" s="410"/>
      <c r="NHI59" s="410"/>
      <c r="NHJ59" s="410"/>
      <c r="NHK59" s="410"/>
      <c r="NHL59" s="410"/>
      <c r="NHM59" s="410"/>
      <c r="NHN59" s="410"/>
      <c r="NHO59" s="410"/>
      <c r="NHP59" s="410"/>
      <c r="NHQ59" s="410"/>
      <c r="NHR59" s="410"/>
      <c r="NHS59" s="410"/>
      <c r="NHT59" s="410"/>
      <c r="NHU59" s="410"/>
      <c r="NHV59" s="410"/>
      <c r="NHW59" s="410"/>
      <c r="NHX59" s="410"/>
      <c r="NHY59" s="410"/>
      <c r="NHZ59" s="410"/>
      <c r="NIA59" s="410"/>
      <c r="NIB59" s="410"/>
      <c r="NIC59" s="410"/>
      <c r="NID59" s="410"/>
      <c r="NIE59" s="410"/>
      <c r="NIF59" s="410"/>
      <c r="NIG59" s="410"/>
      <c r="NIH59" s="410"/>
      <c r="NII59" s="410"/>
      <c r="NIJ59" s="410"/>
      <c r="NIK59" s="410"/>
      <c r="NIL59" s="410"/>
      <c r="NIM59" s="410"/>
      <c r="NIN59" s="410"/>
      <c r="NIO59" s="410"/>
      <c r="NIP59" s="410"/>
      <c r="NIQ59" s="410"/>
      <c r="NIR59" s="410"/>
      <c r="NIS59" s="410"/>
      <c r="NIT59" s="410"/>
      <c r="NIU59" s="410"/>
      <c r="NIV59" s="410"/>
      <c r="NIW59" s="410"/>
      <c r="NIX59" s="410"/>
      <c r="NIY59" s="410"/>
      <c r="NIZ59" s="410"/>
      <c r="NJA59" s="410"/>
      <c r="NJB59" s="410"/>
      <c r="NJC59" s="410"/>
      <c r="NJD59" s="410"/>
      <c r="NJE59" s="410"/>
      <c r="NJF59" s="410"/>
      <c r="NJG59" s="410"/>
      <c r="NJH59" s="410"/>
      <c r="NJI59" s="410"/>
      <c r="NJJ59" s="410"/>
      <c r="NJK59" s="410"/>
      <c r="NJL59" s="410"/>
      <c r="NJM59" s="410"/>
      <c r="NJN59" s="410"/>
      <c r="NJO59" s="410"/>
      <c r="NJP59" s="410"/>
      <c r="NJQ59" s="410"/>
      <c r="NJR59" s="410"/>
      <c r="NJS59" s="410"/>
      <c r="NJT59" s="410"/>
      <c r="NJU59" s="410"/>
      <c r="NJV59" s="410"/>
      <c r="NJW59" s="410"/>
      <c r="NJX59" s="410"/>
      <c r="NJY59" s="410"/>
      <c r="NJZ59" s="410"/>
      <c r="NKA59" s="410"/>
      <c r="NKB59" s="410"/>
      <c r="NKC59" s="410"/>
      <c r="NKD59" s="410"/>
      <c r="NKE59" s="410"/>
      <c r="NKF59" s="410"/>
      <c r="NKG59" s="410"/>
      <c r="NKH59" s="410"/>
      <c r="NKI59" s="410"/>
      <c r="NKJ59" s="410"/>
      <c r="NKK59" s="410"/>
      <c r="NKL59" s="410"/>
      <c r="NKM59" s="410"/>
      <c r="NKN59" s="410"/>
      <c r="NKO59" s="410"/>
      <c r="NKP59" s="410"/>
      <c r="NKQ59" s="410"/>
      <c r="NKR59" s="410"/>
      <c r="NKS59" s="410"/>
      <c r="NKT59" s="410"/>
      <c r="NKU59" s="410"/>
      <c r="NKV59" s="410"/>
      <c r="NKW59" s="410"/>
      <c r="NKX59" s="410"/>
      <c r="NKY59" s="410"/>
      <c r="NKZ59" s="410"/>
      <c r="NLA59" s="410"/>
      <c r="NLB59" s="410"/>
      <c r="NLC59" s="410"/>
      <c r="NLD59" s="410"/>
      <c r="NLE59" s="410"/>
      <c r="NLF59" s="410"/>
      <c r="NLG59" s="410"/>
      <c r="NLH59" s="410"/>
      <c r="NLI59" s="410"/>
      <c r="NLJ59" s="410"/>
      <c r="NLK59" s="410"/>
      <c r="NLL59" s="410"/>
      <c r="NLM59" s="410"/>
      <c r="NLN59" s="410"/>
      <c r="NLO59" s="410"/>
      <c r="NLP59" s="410"/>
      <c r="NLQ59" s="410"/>
      <c r="NLR59" s="410"/>
      <c r="NLS59" s="410"/>
      <c r="NLT59" s="410"/>
      <c r="NLU59" s="410"/>
      <c r="NLV59" s="410"/>
      <c r="NLW59" s="410"/>
      <c r="NLX59" s="410"/>
      <c r="NLY59" s="410"/>
      <c r="NLZ59" s="410"/>
      <c r="NMA59" s="410"/>
      <c r="NMB59" s="410"/>
      <c r="NMC59" s="410"/>
      <c r="NMD59" s="410"/>
      <c r="NME59" s="410"/>
      <c r="NMF59" s="410"/>
      <c r="NMG59" s="410"/>
      <c r="NMH59" s="410"/>
      <c r="NMI59" s="410"/>
      <c r="NMJ59" s="410"/>
      <c r="NMK59" s="410"/>
      <c r="NML59" s="410"/>
      <c r="NMM59" s="410"/>
      <c r="NMN59" s="410"/>
      <c r="NMO59" s="410"/>
      <c r="NMP59" s="410"/>
      <c r="NMQ59" s="410"/>
      <c r="NMR59" s="410"/>
      <c r="NMS59" s="410"/>
      <c r="NMT59" s="410"/>
      <c r="NMU59" s="410"/>
      <c r="NMV59" s="410"/>
      <c r="NMW59" s="410"/>
      <c r="NMX59" s="410"/>
      <c r="NMY59" s="410"/>
      <c r="NMZ59" s="410"/>
      <c r="NNA59" s="410"/>
      <c r="NNB59" s="410"/>
      <c r="NNC59" s="410"/>
      <c r="NND59" s="410"/>
      <c r="NNE59" s="410"/>
      <c r="NNF59" s="410"/>
      <c r="NNG59" s="410"/>
      <c r="NNH59" s="410"/>
      <c r="NNI59" s="410"/>
      <c r="NNJ59" s="410"/>
      <c r="NNK59" s="410"/>
      <c r="NNL59" s="410"/>
      <c r="NNM59" s="410"/>
      <c r="NNN59" s="410"/>
      <c r="NNO59" s="410"/>
      <c r="NNP59" s="410"/>
      <c r="NNQ59" s="410"/>
      <c r="NNR59" s="410"/>
      <c r="NNS59" s="410"/>
      <c r="NNT59" s="410"/>
      <c r="NNU59" s="410"/>
      <c r="NNV59" s="410"/>
      <c r="NNW59" s="410"/>
      <c r="NNX59" s="410"/>
      <c r="NNY59" s="410"/>
      <c r="NNZ59" s="410"/>
      <c r="NOA59" s="410"/>
      <c r="NOB59" s="410"/>
      <c r="NOC59" s="410"/>
      <c r="NOD59" s="410"/>
      <c r="NOE59" s="410"/>
      <c r="NOF59" s="410"/>
      <c r="NOG59" s="410"/>
      <c r="NOH59" s="410"/>
      <c r="NOI59" s="410"/>
      <c r="NOJ59" s="410"/>
      <c r="NOK59" s="410"/>
      <c r="NOL59" s="410"/>
      <c r="NOM59" s="410"/>
      <c r="NON59" s="410"/>
      <c r="NOO59" s="410"/>
      <c r="NOP59" s="410"/>
      <c r="NOQ59" s="410"/>
      <c r="NOR59" s="410"/>
      <c r="NOS59" s="410"/>
      <c r="NOT59" s="410"/>
      <c r="NOU59" s="410"/>
      <c r="NOV59" s="410"/>
      <c r="NOW59" s="410"/>
      <c r="NOX59" s="410"/>
      <c r="NOY59" s="410"/>
      <c r="NOZ59" s="410"/>
      <c r="NPA59" s="410"/>
      <c r="NPB59" s="410"/>
      <c r="NPC59" s="410"/>
      <c r="NPD59" s="410"/>
      <c r="NPE59" s="410"/>
      <c r="NPF59" s="410"/>
      <c r="NPG59" s="410"/>
      <c r="NPH59" s="410"/>
      <c r="NPI59" s="410"/>
      <c r="NPJ59" s="410"/>
      <c r="NPK59" s="410"/>
      <c r="NPL59" s="410"/>
      <c r="NPM59" s="410"/>
      <c r="NPN59" s="410"/>
      <c r="NPO59" s="410"/>
      <c r="NPP59" s="410"/>
      <c r="NPQ59" s="410"/>
      <c r="NPR59" s="410"/>
      <c r="NPS59" s="410"/>
      <c r="NPT59" s="410"/>
      <c r="NPU59" s="410"/>
      <c r="NPV59" s="410"/>
      <c r="NPW59" s="410"/>
      <c r="NPX59" s="410"/>
      <c r="NPY59" s="410"/>
      <c r="NPZ59" s="410"/>
      <c r="NQA59" s="410"/>
      <c r="NQB59" s="410"/>
      <c r="NQC59" s="410"/>
      <c r="NQD59" s="410"/>
      <c r="NQE59" s="410"/>
      <c r="NQF59" s="410"/>
      <c r="NQG59" s="410"/>
      <c r="NQH59" s="410"/>
      <c r="NQI59" s="410"/>
      <c r="NQJ59" s="410"/>
      <c r="NQK59" s="410"/>
      <c r="NQL59" s="410"/>
      <c r="NQM59" s="410"/>
      <c r="NQN59" s="410"/>
      <c r="NQO59" s="410"/>
      <c r="NQP59" s="410"/>
      <c r="NQQ59" s="410"/>
      <c r="NQR59" s="410"/>
      <c r="NQS59" s="410"/>
      <c r="NQT59" s="410"/>
      <c r="NQU59" s="410"/>
      <c r="NQV59" s="410"/>
      <c r="NQW59" s="410"/>
      <c r="NQX59" s="410"/>
      <c r="NQY59" s="410"/>
      <c r="NQZ59" s="410"/>
      <c r="NRA59" s="410"/>
      <c r="NRB59" s="410"/>
      <c r="NRC59" s="410"/>
      <c r="NRD59" s="410"/>
      <c r="NRE59" s="410"/>
      <c r="NRF59" s="410"/>
      <c r="NRG59" s="410"/>
      <c r="NRH59" s="410"/>
      <c r="NRI59" s="410"/>
      <c r="NRJ59" s="410"/>
      <c r="NRK59" s="410"/>
      <c r="NRL59" s="410"/>
      <c r="NRM59" s="410"/>
      <c r="NRN59" s="410"/>
      <c r="NRO59" s="410"/>
      <c r="NRP59" s="410"/>
      <c r="NRQ59" s="410"/>
      <c r="NRR59" s="410"/>
      <c r="NRS59" s="410"/>
      <c r="NRT59" s="410"/>
      <c r="NRU59" s="410"/>
      <c r="NRV59" s="410"/>
      <c r="NRW59" s="410"/>
      <c r="NRX59" s="410"/>
      <c r="NRY59" s="410"/>
      <c r="NRZ59" s="410"/>
      <c r="NSA59" s="410"/>
      <c r="NSB59" s="410"/>
      <c r="NSC59" s="410"/>
      <c r="NSD59" s="410"/>
      <c r="NSE59" s="410"/>
      <c r="NSF59" s="410"/>
      <c r="NSG59" s="410"/>
      <c r="NSH59" s="410"/>
      <c r="NSI59" s="410"/>
      <c r="NSJ59" s="410"/>
      <c r="NSK59" s="410"/>
      <c r="NSL59" s="410"/>
      <c r="NSM59" s="410"/>
      <c r="NSN59" s="410"/>
      <c r="NSO59" s="410"/>
      <c r="NSP59" s="410"/>
      <c r="NSQ59" s="410"/>
      <c r="NSR59" s="410"/>
      <c r="NSS59" s="410"/>
      <c r="NST59" s="410"/>
      <c r="NSU59" s="410"/>
      <c r="NSV59" s="410"/>
      <c r="NSW59" s="410"/>
      <c r="NSX59" s="410"/>
      <c r="NSY59" s="410"/>
      <c r="NSZ59" s="410"/>
      <c r="NTA59" s="410"/>
      <c r="NTB59" s="410"/>
      <c r="NTC59" s="410"/>
      <c r="NTD59" s="410"/>
      <c r="NTE59" s="410"/>
      <c r="NTF59" s="410"/>
      <c r="NTG59" s="410"/>
      <c r="NTH59" s="410"/>
      <c r="NTI59" s="410"/>
      <c r="NTJ59" s="410"/>
      <c r="NTK59" s="410"/>
      <c r="NTL59" s="410"/>
      <c r="NTM59" s="410"/>
      <c r="NTN59" s="410"/>
      <c r="NTO59" s="410"/>
      <c r="NTP59" s="410"/>
      <c r="NTQ59" s="410"/>
      <c r="NTR59" s="410"/>
      <c r="NTS59" s="410"/>
      <c r="NTT59" s="410"/>
      <c r="NTU59" s="410"/>
      <c r="NTV59" s="410"/>
      <c r="NTW59" s="410"/>
      <c r="NTX59" s="410"/>
      <c r="NTY59" s="410"/>
      <c r="NTZ59" s="410"/>
      <c r="NUA59" s="410"/>
      <c r="NUB59" s="410"/>
      <c r="NUC59" s="410"/>
      <c r="NUD59" s="410"/>
      <c r="NUE59" s="410"/>
      <c r="NUF59" s="410"/>
      <c r="NUG59" s="410"/>
      <c r="NUH59" s="410"/>
      <c r="NUI59" s="410"/>
      <c r="NUJ59" s="410"/>
      <c r="NUK59" s="410"/>
      <c r="NUL59" s="410"/>
      <c r="NUM59" s="410"/>
      <c r="NUN59" s="410"/>
      <c r="NUO59" s="410"/>
      <c r="NUP59" s="410"/>
      <c r="NUQ59" s="410"/>
      <c r="NUR59" s="410"/>
      <c r="NUS59" s="410"/>
      <c r="NUT59" s="410"/>
      <c r="NUU59" s="410"/>
      <c r="NUV59" s="410"/>
      <c r="NUW59" s="410"/>
      <c r="NUX59" s="410"/>
      <c r="NUY59" s="410"/>
      <c r="NUZ59" s="410"/>
      <c r="NVA59" s="410"/>
      <c r="NVB59" s="410"/>
      <c r="NVC59" s="410"/>
      <c r="NVD59" s="410"/>
      <c r="NVE59" s="410"/>
      <c r="NVF59" s="410"/>
      <c r="NVG59" s="410"/>
      <c r="NVH59" s="410"/>
      <c r="NVI59" s="410"/>
      <c r="NVJ59" s="410"/>
      <c r="NVK59" s="410"/>
      <c r="NVL59" s="410"/>
      <c r="NVM59" s="410"/>
      <c r="NVN59" s="410"/>
      <c r="NVO59" s="410"/>
      <c r="NVP59" s="410"/>
      <c r="NVQ59" s="410"/>
      <c r="NVR59" s="410"/>
      <c r="NVS59" s="410"/>
      <c r="NVT59" s="410"/>
      <c r="NVU59" s="410"/>
      <c r="NVV59" s="410"/>
      <c r="NVW59" s="410"/>
      <c r="NVX59" s="410"/>
      <c r="NVY59" s="410"/>
      <c r="NVZ59" s="410"/>
      <c r="NWA59" s="410"/>
      <c r="NWB59" s="410"/>
      <c r="NWC59" s="410"/>
      <c r="NWD59" s="410"/>
      <c r="NWE59" s="410"/>
      <c r="NWF59" s="410"/>
      <c r="NWG59" s="410"/>
      <c r="NWH59" s="410"/>
      <c r="NWI59" s="410"/>
      <c r="NWJ59" s="410"/>
      <c r="NWK59" s="410"/>
      <c r="NWL59" s="410"/>
      <c r="NWM59" s="410"/>
      <c r="NWN59" s="410"/>
      <c r="NWO59" s="410"/>
      <c r="NWP59" s="410"/>
      <c r="NWQ59" s="410"/>
      <c r="NWR59" s="410"/>
      <c r="NWS59" s="410"/>
      <c r="NWT59" s="410"/>
      <c r="NWU59" s="410"/>
      <c r="NWV59" s="410"/>
      <c r="NWW59" s="410"/>
      <c r="NWX59" s="410"/>
      <c r="NWY59" s="410"/>
      <c r="NWZ59" s="410"/>
      <c r="NXA59" s="410"/>
      <c r="NXB59" s="410"/>
      <c r="NXC59" s="410"/>
      <c r="NXD59" s="410"/>
      <c r="NXE59" s="410"/>
      <c r="NXF59" s="410"/>
      <c r="NXG59" s="410"/>
      <c r="NXH59" s="410"/>
      <c r="NXI59" s="410"/>
      <c r="NXJ59" s="410"/>
      <c r="NXK59" s="410"/>
      <c r="NXL59" s="410"/>
      <c r="NXM59" s="410"/>
      <c r="NXN59" s="410"/>
      <c r="NXO59" s="410"/>
      <c r="NXP59" s="410"/>
      <c r="NXQ59" s="410"/>
      <c r="NXR59" s="410"/>
      <c r="NXS59" s="410"/>
      <c r="NXT59" s="410"/>
      <c r="NXU59" s="410"/>
      <c r="NXV59" s="410"/>
      <c r="NXW59" s="410"/>
      <c r="NXX59" s="410"/>
      <c r="NXY59" s="410"/>
      <c r="NXZ59" s="410"/>
      <c r="NYA59" s="410"/>
      <c r="NYB59" s="410"/>
      <c r="NYC59" s="410"/>
      <c r="NYD59" s="410"/>
      <c r="NYE59" s="410"/>
      <c r="NYF59" s="410"/>
      <c r="NYG59" s="410"/>
      <c r="NYH59" s="410"/>
      <c r="NYI59" s="410"/>
      <c r="NYJ59" s="410"/>
      <c r="NYK59" s="410"/>
      <c r="NYL59" s="410"/>
      <c r="NYM59" s="410"/>
      <c r="NYN59" s="410"/>
      <c r="NYO59" s="410"/>
      <c r="NYP59" s="410"/>
      <c r="NYQ59" s="410"/>
      <c r="NYR59" s="410"/>
      <c r="NYS59" s="410"/>
      <c r="NYT59" s="410"/>
      <c r="NYU59" s="410"/>
      <c r="NYV59" s="410"/>
      <c r="NYW59" s="410"/>
      <c r="NYX59" s="410"/>
      <c r="NYY59" s="410"/>
      <c r="NYZ59" s="410"/>
      <c r="NZA59" s="410"/>
      <c r="NZB59" s="410"/>
      <c r="NZC59" s="410"/>
      <c r="NZD59" s="410"/>
      <c r="NZE59" s="410"/>
      <c r="NZF59" s="410"/>
      <c r="NZG59" s="410"/>
      <c r="NZH59" s="410"/>
      <c r="NZI59" s="410"/>
      <c r="NZJ59" s="410"/>
      <c r="NZK59" s="410"/>
      <c r="NZL59" s="410"/>
      <c r="NZM59" s="410"/>
      <c r="NZN59" s="410"/>
      <c r="NZO59" s="410"/>
      <c r="NZP59" s="410"/>
      <c r="NZQ59" s="410"/>
      <c r="NZR59" s="410"/>
      <c r="NZS59" s="410"/>
      <c r="NZT59" s="410"/>
      <c r="NZU59" s="410"/>
      <c r="NZV59" s="410"/>
      <c r="NZW59" s="410"/>
      <c r="NZX59" s="410"/>
      <c r="NZY59" s="410"/>
      <c r="NZZ59" s="410"/>
      <c r="OAA59" s="410"/>
      <c r="OAB59" s="410"/>
      <c r="OAC59" s="410"/>
      <c r="OAD59" s="410"/>
      <c r="OAE59" s="410"/>
      <c r="OAF59" s="410"/>
      <c r="OAG59" s="410"/>
      <c r="OAH59" s="410"/>
      <c r="OAI59" s="410"/>
      <c r="OAJ59" s="410"/>
      <c r="OAK59" s="410"/>
      <c r="OAL59" s="410"/>
      <c r="OAM59" s="410"/>
      <c r="OAN59" s="410"/>
      <c r="OAO59" s="410"/>
      <c r="OAP59" s="410"/>
      <c r="OAQ59" s="410"/>
      <c r="OAR59" s="410"/>
      <c r="OAS59" s="410"/>
      <c r="OAT59" s="410"/>
      <c r="OAU59" s="410"/>
      <c r="OAV59" s="410"/>
      <c r="OAW59" s="410"/>
      <c r="OAX59" s="410"/>
      <c r="OAY59" s="410"/>
      <c r="OAZ59" s="410"/>
      <c r="OBA59" s="410"/>
      <c r="OBB59" s="410"/>
      <c r="OBC59" s="410"/>
      <c r="OBD59" s="410"/>
      <c r="OBE59" s="410"/>
      <c r="OBF59" s="410"/>
      <c r="OBG59" s="410"/>
      <c r="OBH59" s="410"/>
      <c r="OBI59" s="410"/>
      <c r="OBJ59" s="410"/>
      <c r="OBK59" s="410"/>
      <c r="OBL59" s="410"/>
      <c r="OBM59" s="410"/>
      <c r="OBN59" s="410"/>
      <c r="OBO59" s="410"/>
      <c r="OBP59" s="410"/>
      <c r="OBQ59" s="410"/>
      <c r="OBR59" s="410"/>
      <c r="OBS59" s="410"/>
      <c r="OBT59" s="410"/>
      <c r="OBU59" s="410"/>
      <c r="OBV59" s="410"/>
      <c r="OBW59" s="410"/>
      <c r="OBX59" s="410"/>
      <c r="OBY59" s="410"/>
      <c r="OBZ59" s="410"/>
      <c r="OCA59" s="410"/>
      <c r="OCB59" s="410"/>
      <c r="OCC59" s="410"/>
      <c r="OCD59" s="410"/>
      <c r="OCE59" s="410"/>
      <c r="OCF59" s="410"/>
      <c r="OCG59" s="410"/>
      <c r="OCH59" s="410"/>
      <c r="OCI59" s="410"/>
      <c r="OCJ59" s="410"/>
      <c r="OCK59" s="410"/>
      <c r="OCL59" s="410"/>
      <c r="OCM59" s="410"/>
      <c r="OCN59" s="410"/>
      <c r="OCO59" s="410"/>
      <c r="OCP59" s="410"/>
      <c r="OCQ59" s="410"/>
      <c r="OCR59" s="410"/>
      <c r="OCS59" s="410"/>
      <c r="OCT59" s="410"/>
      <c r="OCU59" s="410"/>
      <c r="OCV59" s="410"/>
      <c r="OCW59" s="410"/>
      <c r="OCX59" s="410"/>
      <c r="OCY59" s="410"/>
      <c r="OCZ59" s="410"/>
      <c r="ODA59" s="410"/>
      <c r="ODB59" s="410"/>
      <c r="ODC59" s="410"/>
      <c r="ODD59" s="410"/>
      <c r="ODE59" s="410"/>
      <c r="ODF59" s="410"/>
      <c r="ODG59" s="410"/>
      <c r="ODH59" s="410"/>
      <c r="ODI59" s="410"/>
      <c r="ODJ59" s="410"/>
      <c r="ODK59" s="410"/>
      <c r="ODL59" s="410"/>
      <c r="ODM59" s="410"/>
      <c r="ODN59" s="410"/>
      <c r="ODO59" s="410"/>
      <c r="ODP59" s="410"/>
      <c r="ODQ59" s="410"/>
      <c r="ODR59" s="410"/>
      <c r="ODS59" s="410"/>
      <c r="ODT59" s="410"/>
      <c r="ODU59" s="410"/>
      <c r="ODV59" s="410"/>
      <c r="ODW59" s="410"/>
      <c r="ODX59" s="410"/>
      <c r="ODY59" s="410"/>
      <c r="ODZ59" s="410"/>
      <c r="OEA59" s="410"/>
      <c r="OEB59" s="410"/>
      <c r="OEC59" s="410"/>
      <c r="OED59" s="410"/>
      <c r="OEE59" s="410"/>
      <c r="OEF59" s="410"/>
      <c r="OEG59" s="410"/>
      <c r="OEH59" s="410"/>
      <c r="OEI59" s="410"/>
      <c r="OEJ59" s="410"/>
      <c r="OEK59" s="410"/>
      <c r="OEL59" s="410"/>
      <c r="OEM59" s="410"/>
      <c r="OEN59" s="410"/>
      <c r="OEO59" s="410"/>
      <c r="OEP59" s="410"/>
      <c r="OEQ59" s="410"/>
      <c r="OER59" s="410"/>
      <c r="OES59" s="410"/>
      <c r="OET59" s="410"/>
      <c r="OEU59" s="410"/>
      <c r="OEV59" s="410"/>
      <c r="OEW59" s="410"/>
      <c r="OEX59" s="410"/>
      <c r="OEY59" s="410"/>
      <c r="OEZ59" s="410"/>
      <c r="OFA59" s="410"/>
      <c r="OFB59" s="410"/>
      <c r="OFC59" s="410"/>
      <c r="OFD59" s="410"/>
      <c r="OFE59" s="410"/>
      <c r="OFF59" s="410"/>
      <c r="OFG59" s="410"/>
      <c r="OFH59" s="410"/>
      <c r="OFI59" s="410"/>
      <c r="OFJ59" s="410"/>
      <c r="OFK59" s="410"/>
      <c r="OFL59" s="410"/>
      <c r="OFM59" s="410"/>
      <c r="OFN59" s="410"/>
      <c r="OFO59" s="410"/>
      <c r="OFP59" s="410"/>
      <c r="OFQ59" s="410"/>
      <c r="OFR59" s="410"/>
      <c r="OFS59" s="410"/>
      <c r="OFT59" s="410"/>
      <c r="OFU59" s="410"/>
      <c r="OFV59" s="410"/>
      <c r="OFW59" s="410"/>
      <c r="OFX59" s="410"/>
      <c r="OFY59" s="410"/>
      <c r="OFZ59" s="410"/>
      <c r="OGA59" s="410"/>
      <c r="OGB59" s="410"/>
      <c r="OGC59" s="410"/>
      <c r="OGD59" s="410"/>
      <c r="OGE59" s="410"/>
      <c r="OGF59" s="410"/>
      <c r="OGG59" s="410"/>
      <c r="OGH59" s="410"/>
      <c r="OGI59" s="410"/>
      <c r="OGJ59" s="410"/>
      <c r="OGK59" s="410"/>
      <c r="OGL59" s="410"/>
      <c r="OGM59" s="410"/>
      <c r="OGN59" s="410"/>
      <c r="OGO59" s="410"/>
      <c r="OGP59" s="410"/>
      <c r="OGQ59" s="410"/>
      <c r="OGR59" s="410"/>
      <c r="OGS59" s="410"/>
      <c r="OGT59" s="410"/>
      <c r="OGU59" s="410"/>
      <c r="OGV59" s="410"/>
      <c r="OGW59" s="410"/>
      <c r="OGX59" s="410"/>
      <c r="OGY59" s="410"/>
      <c r="OGZ59" s="410"/>
      <c r="OHA59" s="410"/>
      <c r="OHB59" s="410"/>
      <c r="OHC59" s="410"/>
      <c r="OHD59" s="410"/>
      <c r="OHE59" s="410"/>
      <c r="OHF59" s="410"/>
      <c r="OHG59" s="410"/>
      <c r="OHH59" s="410"/>
      <c r="OHI59" s="410"/>
      <c r="OHJ59" s="410"/>
      <c r="OHK59" s="410"/>
      <c r="OHL59" s="410"/>
      <c r="OHM59" s="410"/>
      <c r="OHN59" s="410"/>
      <c r="OHO59" s="410"/>
      <c r="OHP59" s="410"/>
      <c r="OHQ59" s="410"/>
      <c r="OHR59" s="410"/>
      <c r="OHS59" s="410"/>
      <c r="OHT59" s="410"/>
      <c r="OHU59" s="410"/>
      <c r="OHV59" s="410"/>
      <c r="OHW59" s="410"/>
      <c r="OHX59" s="410"/>
      <c r="OHY59" s="410"/>
      <c r="OHZ59" s="410"/>
      <c r="OIA59" s="410"/>
      <c r="OIB59" s="410"/>
      <c r="OIC59" s="410"/>
      <c r="OID59" s="410"/>
      <c r="OIE59" s="410"/>
      <c r="OIF59" s="410"/>
      <c r="OIG59" s="410"/>
      <c r="OIH59" s="410"/>
      <c r="OII59" s="410"/>
      <c r="OIJ59" s="410"/>
      <c r="OIK59" s="410"/>
      <c r="OIL59" s="410"/>
      <c r="OIM59" s="410"/>
      <c r="OIN59" s="410"/>
      <c r="OIO59" s="410"/>
      <c r="OIP59" s="410"/>
      <c r="OIQ59" s="410"/>
      <c r="OIR59" s="410"/>
      <c r="OIS59" s="410"/>
      <c r="OIT59" s="410"/>
      <c r="OIU59" s="410"/>
      <c r="OIV59" s="410"/>
      <c r="OIW59" s="410"/>
      <c r="OIX59" s="410"/>
      <c r="OIY59" s="410"/>
      <c r="OIZ59" s="410"/>
      <c r="OJA59" s="410"/>
      <c r="OJB59" s="410"/>
      <c r="OJC59" s="410"/>
      <c r="OJD59" s="410"/>
      <c r="OJE59" s="410"/>
      <c r="OJF59" s="410"/>
      <c r="OJG59" s="410"/>
      <c r="OJH59" s="410"/>
      <c r="OJI59" s="410"/>
      <c r="OJJ59" s="410"/>
      <c r="OJK59" s="410"/>
      <c r="OJL59" s="410"/>
      <c r="OJM59" s="410"/>
      <c r="OJN59" s="410"/>
      <c r="OJO59" s="410"/>
      <c r="OJP59" s="410"/>
      <c r="OJQ59" s="410"/>
      <c r="OJR59" s="410"/>
      <c r="OJS59" s="410"/>
      <c r="OJT59" s="410"/>
      <c r="OJU59" s="410"/>
      <c r="OJV59" s="410"/>
      <c r="OJW59" s="410"/>
      <c r="OJX59" s="410"/>
      <c r="OJY59" s="410"/>
      <c r="OJZ59" s="410"/>
      <c r="OKA59" s="410"/>
      <c r="OKB59" s="410"/>
      <c r="OKC59" s="410"/>
      <c r="OKD59" s="410"/>
      <c r="OKE59" s="410"/>
      <c r="OKF59" s="410"/>
      <c r="OKG59" s="410"/>
      <c r="OKH59" s="410"/>
      <c r="OKI59" s="410"/>
      <c r="OKJ59" s="410"/>
      <c r="OKK59" s="410"/>
      <c r="OKL59" s="410"/>
      <c r="OKM59" s="410"/>
      <c r="OKN59" s="410"/>
      <c r="OKO59" s="410"/>
      <c r="OKP59" s="410"/>
      <c r="OKQ59" s="410"/>
      <c r="OKR59" s="410"/>
      <c r="OKS59" s="410"/>
      <c r="OKT59" s="410"/>
      <c r="OKU59" s="410"/>
      <c r="OKV59" s="410"/>
      <c r="OKW59" s="410"/>
      <c r="OKX59" s="410"/>
      <c r="OKY59" s="410"/>
      <c r="OKZ59" s="410"/>
      <c r="OLA59" s="410"/>
      <c r="OLB59" s="410"/>
      <c r="OLC59" s="410"/>
      <c r="OLD59" s="410"/>
      <c r="OLE59" s="410"/>
      <c r="OLF59" s="410"/>
      <c r="OLG59" s="410"/>
      <c r="OLH59" s="410"/>
      <c r="OLI59" s="410"/>
      <c r="OLJ59" s="410"/>
      <c r="OLK59" s="410"/>
      <c r="OLL59" s="410"/>
      <c r="OLM59" s="410"/>
      <c r="OLN59" s="410"/>
      <c r="OLO59" s="410"/>
      <c r="OLP59" s="410"/>
      <c r="OLQ59" s="410"/>
      <c r="OLR59" s="410"/>
      <c r="OLS59" s="410"/>
      <c r="OLT59" s="410"/>
      <c r="OLU59" s="410"/>
      <c r="OLV59" s="410"/>
      <c r="OLW59" s="410"/>
      <c r="OLX59" s="410"/>
      <c r="OLY59" s="410"/>
      <c r="OLZ59" s="410"/>
      <c r="OMA59" s="410"/>
      <c r="OMB59" s="410"/>
      <c r="OMC59" s="410"/>
      <c r="OMD59" s="410"/>
      <c r="OME59" s="410"/>
      <c r="OMF59" s="410"/>
      <c r="OMG59" s="410"/>
      <c r="OMH59" s="410"/>
      <c r="OMI59" s="410"/>
      <c r="OMJ59" s="410"/>
      <c r="OMK59" s="410"/>
      <c r="OML59" s="410"/>
      <c r="OMM59" s="410"/>
      <c r="OMN59" s="410"/>
      <c r="OMO59" s="410"/>
      <c r="OMP59" s="410"/>
      <c r="OMQ59" s="410"/>
      <c r="OMR59" s="410"/>
      <c r="OMS59" s="410"/>
      <c r="OMT59" s="410"/>
      <c r="OMU59" s="410"/>
      <c r="OMV59" s="410"/>
      <c r="OMW59" s="410"/>
      <c r="OMX59" s="410"/>
      <c r="OMY59" s="410"/>
      <c r="OMZ59" s="410"/>
      <c r="ONA59" s="410"/>
      <c r="ONB59" s="410"/>
      <c r="ONC59" s="410"/>
      <c r="OND59" s="410"/>
      <c r="ONE59" s="410"/>
      <c r="ONF59" s="410"/>
      <c r="ONG59" s="410"/>
      <c r="ONH59" s="410"/>
      <c r="ONI59" s="410"/>
      <c r="ONJ59" s="410"/>
      <c r="ONK59" s="410"/>
      <c r="ONL59" s="410"/>
      <c r="ONM59" s="410"/>
      <c r="ONN59" s="410"/>
      <c r="ONO59" s="410"/>
      <c r="ONP59" s="410"/>
      <c r="ONQ59" s="410"/>
      <c r="ONR59" s="410"/>
      <c r="ONS59" s="410"/>
      <c r="ONT59" s="410"/>
      <c r="ONU59" s="410"/>
      <c r="ONV59" s="410"/>
      <c r="ONW59" s="410"/>
      <c r="ONX59" s="410"/>
      <c r="ONY59" s="410"/>
      <c r="ONZ59" s="410"/>
      <c r="OOA59" s="410"/>
      <c r="OOB59" s="410"/>
      <c r="OOC59" s="410"/>
      <c r="OOD59" s="410"/>
      <c r="OOE59" s="410"/>
      <c r="OOF59" s="410"/>
      <c r="OOG59" s="410"/>
      <c r="OOH59" s="410"/>
      <c r="OOI59" s="410"/>
      <c r="OOJ59" s="410"/>
      <c r="OOK59" s="410"/>
      <c r="OOL59" s="410"/>
      <c r="OOM59" s="410"/>
      <c r="OON59" s="410"/>
      <c r="OOO59" s="410"/>
      <c r="OOP59" s="410"/>
      <c r="OOQ59" s="410"/>
      <c r="OOR59" s="410"/>
      <c r="OOS59" s="410"/>
      <c r="OOT59" s="410"/>
      <c r="OOU59" s="410"/>
      <c r="OOV59" s="410"/>
      <c r="OOW59" s="410"/>
      <c r="OOX59" s="410"/>
      <c r="OOY59" s="410"/>
      <c r="OOZ59" s="410"/>
      <c r="OPA59" s="410"/>
      <c r="OPB59" s="410"/>
      <c r="OPC59" s="410"/>
      <c r="OPD59" s="410"/>
      <c r="OPE59" s="410"/>
      <c r="OPF59" s="410"/>
      <c r="OPG59" s="410"/>
      <c r="OPH59" s="410"/>
      <c r="OPI59" s="410"/>
      <c r="OPJ59" s="410"/>
      <c r="OPK59" s="410"/>
      <c r="OPL59" s="410"/>
      <c r="OPM59" s="410"/>
      <c r="OPN59" s="410"/>
      <c r="OPO59" s="410"/>
      <c r="OPP59" s="410"/>
      <c r="OPQ59" s="410"/>
      <c r="OPR59" s="410"/>
      <c r="OPS59" s="410"/>
      <c r="OPT59" s="410"/>
      <c r="OPU59" s="410"/>
      <c r="OPV59" s="410"/>
      <c r="OPW59" s="410"/>
      <c r="OPX59" s="410"/>
      <c r="OPY59" s="410"/>
      <c r="OPZ59" s="410"/>
      <c r="OQA59" s="410"/>
      <c r="OQB59" s="410"/>
      <c r="OQC59" s="410"/>
      <c r="OQD59" s="410"/>
      <c r="OQE59" s="410"/>
      <c r="OQF59" s="410"/>
      <c r="OQG59" s="410"/>
      <c r="OQH59" s="410"/>
      <c r="OQI59" s="410"/>
      <c r="OQJ59" s="410"/>
      <c r="OQK59" s="410"/>
      <c r="OQL59" s="410"/>
      <c r="OQM59" s="410"/>
      <c r="OQN59" s="410"/>
      <c r="OQO59" s="410"/>
      <c r="OQP59" s="410"/>
      <c r="OQQ59" s="410"/>
      <c r="OQR59" s="410"/>
      <c r="OQS59" s="410"/>
      <c r="OQT59" s="410"/>
      <c r="OQU59" s="410"/>
      <c r="OQV59" s="410"/>
      <c r="OQW59" s="410"/>
      <c r="OQX59" s="410"/>
      <c r="OQY59" s="410"/>
      <c r="OQZ59" s="410"/>
      <c r="ORA59" s="410"/>
      <c r="ORB59" s="410"/>
      <c r="ORC59" s="410"/>
      <c r="ORD59" s="410"/>
      <c r="ORE59" s="410"/>
      <c r="ORF59" s="410"/>
      <c r="ORG59" s="410"/>
      <c r="ORH59" s="410"/>
      <c r="ORI59" s="410"/>
      <c r="ORJ59" s="410"/>
      <c r="ORK59" s="410"/>
      <c r="ORL59" s="410"/>
      <c r="ORM59" s="410"/>
      <c r="ORN59" s="410"/>
      <c r="ORO59" s="410"/>
      <c r="ORP59" s="410"/>
      <c r="ORQ59" s="410"/>
      <c r="ORR59" s="410"/>
      <c r="ORS59" s="410"/>
      <c r="ORT59" s="410"/>
      <c r="ORU59" s="410"/>
      <c r="ORV59" s="410"/>
      <c r="ORW59" s="410"/>
      <c r="ORX59" s="410"/>
      <c r="ORY59" s="410"/>
      <c r="ORZ59" s="410"/>
      <c r="OSA59" s="410"/>
      <c r="OSB59" s="410"/>
      <c r="OSC59" s="410"/>
      <c r="OSD59" s="410"/>
      <c r="OSE59" s="410"/>
      <c r="OSF59" s="410"/>
      <c r="OSG59" s="410"/>
      <c r="OSH59" s="410"/>
      <c r="OSI59" s="410"/>
      <c r="OSJ59" s="410"/>
      <c r="OSK59" s="410"/>
      <c r="OSL59" s="410"/>
      <c r="OSM59" s="410"/>
      <c r="OSN59" s="410"/>
      <c r="OSO59" s="410"/>
      <c r="OSP59" s="410"/>
      <c r="OSQ59" s="410"/>
      <c r="OSR59" s="410"/>
      <c r="OSS59" s="410"/>
      <c r="OST59" s="410"/>
      <c r="OSU59" s="410"/>
      <c r="OSV59" s="410"/>
      <c r="OSW59" s="410"/>
      <c r="OSX59" s="410"/>
      <c r="OSY59" s="410"/>
      <c r="OSZ59" s="410"/>
      <c r="OTA59" s="410"/>
      <c r="OTB59" s="410"/>
      <c r="OTC59" s="410"/>
      <c r="OTD59" s="410"/>
      <c r="OTE59" s="410"/>
      <c r="OTF59" s="410"/>
      <c r="OTG59" s="410"/>
      <c r="OTH59" s="410"/>
      <c r="OTI59" s="410"/>
      <c r="OTJ59" s="410"/>
      <c r="OTK59" s="410"/>
      <c r="OTL59" s="410"/>
      <c r="OTM59" s="410"/>
      <c r="OTN59" s="410"/>
      <c r="OTO59" s="410"/>
      <c r="OTP59" s="410"/>
      <c r="OTQ59" s="410"/>
      <c r="OTR59" s="410"/>
      <c r="OTS59" s="410"/>
      <c r="OTT59" s="410"/>
      <c r="OTU59" s="410"/>
      <c r="OTV59" s="410"/>
      <c r="OTW59" s="410"/>
      <c r="OTX59" s="410"/>
      <c r="OTY59" s="410"/>
      <c r="OTZ59" s="410"/>
      <c r="OUA59" s="410"/>
      <c r="OUB59" s="410"/>
      <c r="OUC59" s="410"/>
      <c r="OUD59" s="410"/>
      <c r="OUE59" s="410"/>
      <c r="OUF59" s="410"/>
      <c r="OUG59" s="410"/>
      <c r="OUH59" s="410"/>
      <c r="OUI59" s="410"/>
      <c r="OUJ59" s="410"/>
      <c r="OUK59" s="410"/>
      <c r="OUL59" s="410"/>
      <c r="OUM59" s="410"/>
      <c r="OUN59" s="410"/>
      <c r="OUO59" s="410"/>
      <c r="OUP59" s="410"/>
      <c r="OUQ59" s="410"/>
      <c r="OUR59" s="410"/>
      <c r="OUS59" s="410"/>
      <c r="OUT59" s="410"/>
      <c r="OUU59" s="410"/>
      <c r="OUV59" s="410"/>
      <c r="OUW59" s="410"/>
      <c r="OUX59" s="410"/>
      <c r="OUY59" s="410"/>
      <c r="OUZ59" s="410"/>
      <c r="OVA59" s="410"/>
      <c r="OVB59" s="410"/>
      <c r="OVC59" s="410"/>
      <c r="OVD59" s="410"/>
      <c r="OVE59" s="410"/>
      <c r="OVF59" s="410"/>
      <c r="OVG59" s="410"/>
      <c r="OVH59" s="410"/>
      <c r="OVI59" s="410"/>
      <c r="OVJ59" s="410"/>
      <c r="OVK59" s="410"/>
      <c r="OVL59" s="410"/>
      <c r="OVM59" s="410"/>
      <c r="OVN59" s="410"/>
      <c r="OVO59" s="410"/>
      <c r="OVP59" s="410"/>
      <c r="OVQ59" s="410"/>
      <c r="OVR59" s="410"/>
      <c r="OVS59" s="410"/>
      <c r="OVT59" s="410"/>
      <c r="OVU59" s="410"/>
      <c r="OVV59" s="410"/>
      <c r="OVW59" s="410"/>
      <c r="OVX59" s="410"/>
      <c r="OVY59" s="410"/>
      <c r="OVZ59" s="410"/>
      <c r="OWA59" s="410"/>
      <c r="OWB59" s="410"/>
      <c r="OWC59" s="410"/>
      <c r="OWD59" s="410"/>
      <c r="OWE59" s="410"/>
      <c r="OWF59" s="410"/>
      <c r="OWG59" s="410"/>
      <c r="OWH59" s="410"/>
      <c r="OWI59" s="410"/>
      <c r="OWJ59" s="410"/>
      <c r="OWK59" s="410"/>
      <c r="OWL59" s="410"/>
      <c r="OWM59" s="410"/>
      <c r="OWN59" s="410"/>
      <c r="OWO59" s="410"/>
      <c r="OWP59" s="410"/>
      <c r="OWQ59" s="410"/>
      <c r="OWR59" s="410"/>
      <c r="OWS59" s="410"/>
      <c r="OWT59" s="410"/>
      <c r="OWU59" s="410"/>
      <c r="OWV59" s="410"/>
      <c r="OWW59" s="410"/>
      <c r="OWX59" s="410"/>
      <c r="OWY59" s="410"/>
      <c r="OWZ59" s="410"/>
      <c r="OXA59" s="410"/>
      <c r="OXB59" s="410"/>
      <c r="OXC59" s="410"/>
      <c r="OXD59" s="410"/>
      <c r="OXE59" s="410"/>
      <c r="OXF59" s="410"/>
      <c r="OXG59" s="410"/>
      <c r="OXH59" s="410"/>
      <c r="OXI59" s="410"/>
      <c r="OXJ59" s="410"/>
      <c r="OXK59" s="410"/>
      <c r="OXL59" s="410"/>
      <c r="OXM59" s="410"/>
      <c r="OXN59" s="410"/>
      <c r="OXO59" s="410"/>
      <c r="OXP59" s="410"/>
      <c r="OXQ59" s="410"/>
      <c r="OXR59" s="410"/>
      <c r="OXS59" s="410"/>
      <c r="OXT59" s="410"/>
      <c r="OXU59" s="410"/>
      <c r="OXV59" s="410"/>
      <c r="OXW59" s="410"/>
      <c r="OXX59" s="410"/>
      <c r="OXY59" s="410"/>
      <c r="OXZ59" s="410"/>
      <c r="OYA59" s="410"/>
      <c r="OYB59" s="410"/>
      <c r="OYC59" s="410"/>
      <c r="OYD59" s="410"/>
      <c r="OYE59" s="410"/>
      <c r="OYF59" s="410"/>
      <c r="OYG59" s="410"/>
      <c r="OYH59" s="410"/>
      <c r="OYI59" s="410"/>
      <c r="OYJ59" s="410"/>
      <c r="OYK59" s="410"/>
      <c r="OYL59" s="410"/>
      <c r="OYM59" s="410"/>
      <c r="OYN59" s="410"/>
      <c r="OYO59" s="410"/>
      <c r="OYP59" s="410"/>
      <c r="OYQ59" s="410"/>
      <c r="OYR59" s="410"/>
      <c r="OYS59" s="410"/>
      <c r="OYT59" s="410"/>
      <c r="OYU59" s="410"/>
      <c r="OYV59" s="410"/>
      <c r="OYW59" s="410"/>
      <c r="OYX59" s="410"/>
      <c r="OYY59" s="410"/>
      <c r="OYZ59" s="410"/>
      <c r="OZA59" s="410"/>
      <c r="OZB59" s="410"/>
      <c r="OZC59" s="410"/>
      <c r="OZD59" s="410"/>
      <c r="OZE59" s="410"/>
      <c r="OZF59" s="410"/>
      <c r="OZG59" s="410"/>
      <c r="OZH59" s="410"/>
      <c r="OZI59" s="410"/>
      <c r="OZJ59" s="410"/>
      <c r="OZK59" s="410"/>
      <c r="OZL59" s="410"/>
      <c r="OZM59" s="410"/>
      <c r="OZN59" s="410"/>
      <c r="OZO59" s="410"/>
      <c r="OZP59" s="410"/>
      <c r="OZQ59" s="410"/>
      <c r="OZR59" s="410"/>
      <c r="OZS59" s="410"/>
      <c r="OZT59" s="410"/>
      <c r="OZU59" s="410"/>
      <c r="OZV59" s="410"/>
      <c r="OZW59" s="410"/>
      <c r="OZX59" s="410"/>
      <c r="OZY59" s="410"/>
      <c r="OZZ59" s="410"/>
      <c r="PAA59" s="410"/>
      <c r="PAB59" s="410"/>
      <c r="PAC59" s="410"/>
      <c r="PAD59" s="410"/>
      <c r="PAE59" s="410"/>
      <c r="PAF59" s="410"/>
      <c r="PAG59" s="410"/>
      <c r="PAH59" s="410"/>
      <c r="PAI59" s="410"/>
      <c r="PAJ59" s="410"/>
      <c r="PAK59" s="410"/>
      <c r="PAL59" s="410"/>
      <c r="PAM59" s="410"/>
      <c r="PAN59" s="410"/>
      <c r="PAO59" s="410"/>
      <c r="PAP59" s="410"/>
      <c r="PAQ59" s="410"/>
      <c r="PAR59" s="410"/>
      <c r="PAS59" s="410"/>
      <c r="PAT59" s="410"/>
      <c r="PAU59" s="410"/>
      <c r="PAV59" s="410"/>
      <c r="PAW59" s="410"/>
      <c r="PAX59" s="410"/>
      <c r="PAY59" s="410"/>
      <c r="PAZ59" s="410"/>
      <c r="PBA59" s="410"/>
      <c r="PBB59" s="410"/>
      <c r="PBC59" s="410"/>
      <c r="PBD59" s="410"/>
      <c r="PBE59" s="410"/>
      <c r="PBF59" s="410"/>
      <c r="PBG59" s="410"/>
      <c r="PBH59" s="410"/>
      <c r="PBI59" s="410"/>
      <c r="PBJ59" s="410"/>
      <c r="PBK59" s="410"/>
      <c r="PBL59" s="410"/>
      <c r="PBM59" s="410"/>
      <c r="PBN59" s="410"/>
      <c r="PBO59" s="410"/>
      <c r="PBP59" s="410"/>
      <c r="PBQ59" s="410"/>
      <c r="PBR59" s="410"/>
      <c r="PBS59" s="410"/>
      <c r="PBT59" s="410"/>
      <c r="PBU59" s="410"/>
      <c r="PBV59" s="410"/>
      <c r="PBW59" s="410"/>
      <c r="PBX59" s="410"/>
      <c r="PBY59" s="410"/>
      <c r="PBZ59" s="410"/>
      <c r="PCA59" s="410"/>
      <c r="PCB59" s="410"/>
      <c r="PCC59" s="410"/>
      <c r="PCD59" s="410"/>
      <c r="PCE59" s="410"/>
      <c r="PCF59" s="410"/>
      <c r="PCG59" s="410"/>
      <c r="PCH59" s="410"/>
      <c r="PCI59" s="410"/>
      <c r="PCJ59" s="410"/>
      <c r="PCK59" s="410"/>
      <c r="PCL59" s="410"/>
      <c r="PCM59" s="410"/>
      <c r="PCN59" s="410"/>
      <c r="PCO59" s="410"/>
      <c r="PCP59" s="410"/>
      <c r="PCQ59" s="410"/>
      <c r="PCR59" s="410"/>
      <c r="PCS59" s="410"/>
      <c r="PCT59" s="410"/>
      <c r="PCU59" s="410"/>
      <c r="PCV59" s="410"/>
      <c r="PCW59" s="410"/>
      <c r="PCX59" s="410"/>
      <c r="PCY59" s="410"/>
      <c r="PCZ59" s="410"/>
      <c r="PDA59" s="410"/>
      <c r="PDB59" s="410"/>
      <c r="PDC59" s="410"/>
      <c r="PDD59" s="410"/>
      <c r="PDE59" s="410"/>
      <c r="PDF59" s="410"/>
      <c r="PDG59" s="410"/>
      <c r="PDH59" s="410"/>
      <c r="PDI59" s="410"/>
      <c r="PDJ59" s="410"/>
      <c r="PDK59" s="410"/>
      <c r="PDL59" s="410"/>
      <c r="PDM59" s="410"/>
      <c r="PDN59" s="410"/>
      <c r="PDO59" s="410"/>
      <c r="PDP59" s="410"/>
      <c r="PDQ59" s="410"/>
      <c r="PDR59" s="410"/>
      <c r="PDS59" s="410"/>
      <c r="PDT59" s="410"/>
      <c r="PDU59" s="410"/>
      <c r="PDV59" s="410"/>
      <c r="PDW59" s="410"/>
      <c r="PDX59" s="410"/>
      <c r="PDY59" s="410"/>
      <c r="PDZ59" s="410"/>
      <c r="PEA59" s="410"/>
      <c r="PEB59" s="410"/>
      <c r="PEC59" s="410"/>
      <c r="PED59" s="410"/>
      <c r="PEE59" s="410"/>
      <c r="PEF59" s="410"/>
      <c r="PEG59" s="410"/>
      <c r="PEH59" s="410"/>
      <c r="PEI59" s="410"/>
      <c r="PEJ59" s="410"/>
      <c r="PEK59" s="410"/>
      <c r="PEL59" s="410"/>
      <c r="PEM59" s="410"/>
      <c r="PEN59" s="410"/>
      <c r="PEO59" s="410"/>
      <c r="PEP59" s="410"/>
      <c r="PEQ59" s="410"/>
      <c r="PER59" s="410"/>
      <c r="PES59" s="410"/>
      <c r="PET59" s="410"/>
      <c r="PEU59" s="410"/>
      <c r="PEV59" s="410"/>
      <c r="PEW59" s="410"/>
      <c r="PEX59" s="410"/>
      <c r="PEY59" s="410"/>
      <c r="PEZ59" s="410"/>
      <c r="PFA59" s="410"/>
      <c r="PFB59" s="410"/>
      <c r="PFC59" s="410"/>
      <c r="PFD59" s="410"/>
      <c r="PFE59" s="410"/>
      <c r="PFF59" s="410"/>
      <c r="PFG59" s="410"/>
      <c r="PFH59" s="410"/>
      <c r="PFI59" s="410"/>
      <c r="PFJ59" s="410"/>
      <c r="PFK59" s="410"/>
      <c r="PFL59" s="410"/>
      <c r="PFM59" s="410"/>
      <c r="PFN59" s="410"/>
      <c r="PFO59" s="410"/>
      <c r="PFP59" s="410"/>
      <c r="PFQ59" s="410"/>
      <c r="PFR59" s="410"/>
      <c r="PFS59" s="410"/>
      <c r="PFT59" s="410"/>
      <c r="PFU59" s="410"/>
      <c r="PFV59" s="410"/>
      <c r="PFW59" s="410"/>
      <c r="PFX59" s="410"/>
      <c r="PFY59" s="410"/>
      <c r="PFZ59" s="410"/>
      <c r="PGA59" s="410"/>
      <c r="PGB59" s="410"/>
      <c r="PGC59" s="410"/>
      <c r="PGD59" s="410"/>
      <c r="PGE59" s="410"/>
      <c r="PGF59" s="410"/>
      <c r="PGG59" s="410"/>
      <c r="PGH59" s="410"/>
      <c r="PGI59" s="410"/>
      <c r="PGJ59" s="410"/>
      <c r="PGK59" s="410"/>
      <c r="PGL59" s="410"/>
      <c r="PGM59" s="410"/>
      <c r="PGN59" s="410"/>
      <c r="PGO59" s="410"/>
      <c r="PGP59" s="410"/>
      <c r="PGQ59" s="410"/>
      <c r="PGR59" s="410"/>
      <c r="PGS59" s="410"/>
      <c r="PGT59" s="410"/>
      <c r="PGU59" s="410"/>
      <c r="PGV59" s="410"/>
      <c r="PGW59" s="410"/>
      <c r="PGX59" s="410"/>
      <c r="PGY59" s="410"/>
      <c r="PGZ59" s="410"/>
      <c r="PHA59" s="410"/>
      <c r="PHB59" s="410"/>
      <c r="PHC59" s="410"/>
      <c r="PHD59" s="410"/>
      <c r="PHE59" s="410"/>
      <c r="PHF59" s="410"/>
      <c r="PHG59" s="410"/>
      <c r="PHH59" s="410"/>
      <c r="PHI59" s="410"/>
      <c r="PHJ59" s="410"/>
      <c r="PHK59" s="410"/>
      <c r="PHL59" s="410"/>
      <c r="PHM59" s="410"/>
      <c r="PHN59" s="410"/>
      <c r="PHO59" s="410"/>
      <c r="PHP59" s="410"/>
      <c r="PHQ59" s="410"/>
      <c r="PHR59" s="410"/>
      <c r="PHS59" s="410"/>
      <c r="PHT59" s="410"/>
      <c r="PHU59" s="410"/>
      <c r="PHV59" s="410"/>
      <c r="PHW59" s="410"/>
      <c r="PHX59" s="410"/>
      <c r="PHY59" s="410"/>
      <c r="PHZ59" s="410"/>
      <c r="PIA59" s="410"/>
      <c r="PIB59" s="410"/>
      <c r="PIC59" s="410"/>
      <c r="PID59" s="410"/>
      <c r="PIE59" s="410"/>
      <c r="PIF59" s="410"/>
      <c r="PIG59" s="410"/>
      <c r="PIH59" s="410"/>
      <c r="PII59" s="410"/>
      <c r="PIJ59" s="410"/>
      <c r="PIK59" s="410"/>
      <c r="PIL59" s="410"/>
      <c r="PIM59" s="410"/>
      <c r="PIN59" s="410"/>
      <c r="PIO59" s="410"/>
      <c r="PIP59" s="410"/>
      <c r="PIQ59" s="410"/>
      <c r="PIR59" s="410"/>
      <c r="PIS59" s="410"/>
      <c r="PIT59" s="410"/>
      <c r="PIU59" s="410"/>
      <c r="PIV59" s="410"/>
      <c r="PIW59" s="410"/>
      <c r="PIX59" s="410"/>
      <c r="PIY59" s="410"/>
      <c r="PIZ59" s="410"/>
      <c r="PJA59" s="410"/>
      <c r="PJB59" s="410"/>
      <c r="PJC59" s="410"/>
      <c r="PJD59" s="410"/>
      <c r="PJE59" s="410"/>
      <c r="PJF59" s="410"/>
      <c r="PJG59" s="410"/>
      <c r="PJH59" s="410"/>
      <c r="PJI59" s="410"/>
      <c r="PJJ59" s="410"/>
      <c r="PJK59" s="410"/>
      <c r="PJL59" s="410"/>
      <c r="PJM59" s="410"/>
      <c r="PJN59" s="410"/>
      <c r="PJO59" s="410"/>
      <c r="PJP59" s="410"/>
      <c r="PJQ59" s="410"/>
      <c r="PJR59" s="410"/>
      <c r="PJS59" s="410"/>
      <c r="PJT59" s="410"/>
      <c r="PJU59" s="410"/>
      <c r="PJV59" s="410"/>
      <c r="PJW59" s="410"/>
      <c r="PJX59" s="410"/>
      <c r="PJY59" s="410"/>
      <c r="PJZ59" s="410"/>
      <c r="PKA59" s="410"/>
      <c r="PKB59" s="410"/>
      <c r="PKC59" s="410"/>
      <c r="PKD59" s="410"/>
      <c r="PKE59" s="410"/>
      <c r="PKF59" s="410"/>
      <c r="PKG59" s="410"/>
      <c r="PKH59" s="410"/>
      <c r="PKI59" s="410"/>
      <c r="PKJ59" s="410"/>
      <c r="PKK59" s="410"/>
      <c r="PKL59" s="410"/>
      <c r="PKM59" s="410"/>
      <c r="PKN59" s="410"/>
      <c r="PKO59" s="410"/>
      <c r="PKP59" s="410"/>
      <c r="PKQ59" s="410"/>
      <c r="PKR59" s="410"/>
      <c r="PKS59" s="410"/>
      <c r="PKT59" s="410"/>
      <c r="PKU59" s="410"/>
      <c r="PKV59" s="410"/>
      <c r="PKW59" s="410"/>
      <c r="PKX59" s="410"/>
      <c r="PKY59" s="410"/>
      <c r="PKZ59" s="410"/>
      <c r="PLA59" s="410"/>
      <c r="PLB59" s="410"/>
      <c r="PLC59" s="410"/>
      <c r="PLD59" s="410"/>
      <c r="PLE59" s="410"/>
      <c r="PLF59" s="410"/>
      <c r="PLG59" s="410"/>
      <c r="PLH59" s="410"/>
      <c r="PLI59" s="410"/>
      <c r="PLJ59" s="410"/>
      <c r="PLK59" s="410"/>
      <c r="PLL59" s="410"/>
      <c r="PLM59" s="410"/>
      <c r="PLN59" s="410"/>
      <c r="PLO59" s="410"/>
      <c r="PLP59" s="410"/>
      <c r="PLQ59" s="410"/>
      <c r="PLR59" s="410"/>
      <c r="PLS59" s="410"/>
      <c r="PLT59" s="410"/>
      <c r="PLU59" s="410"/>
      <c r="PLV59" s="410"/>
      <c r="PLW59" s="410"/>
      <c r="PLX59" s="410"/>
      <c r="PLY59" s="410"/>
      <c r="PLZ59" s="410"/>
      <c r="PMA59" s="410"/>
      <c r="PMB59" s="410"/>
      <c r="PMC59" s="410"/>
      <c r="PMD59" s="410"/>
      <c r="PME59" s="410"/>
      <c r="PMF59" s="410"/>
      <c r="PMG59" s="410"/>
      <c r="PMH59" s="410"/>
      <c r="PMI59" s="410"/>
      <c r="PMJ59" s="410"/>
      <c r="PMK59" s="410"/>
      <c r="PML59" s="410"/>
      <c r="PMM59" s="410"/>
      <c r="PMN59" s="410"/>
      <c r="PMO59" s="410"/>
      <c r="PMP59" s="410"/>
      <c r="PMQ59" s="410"/>
      <c r="PMR59" s="410"/>
      <c r="PMS59" s="410"/>
      <c r="PMT59" s="410"/>
      <c r="PMU59" s="410"/>
      <c r="PMV59" s="410"/>
      <c r="PMW59" s="410"/>
      <c r="PMX59" s="410"/>
      <c r="PMY59" s="410"/>
      <c r="PMZ59" s="410"/>
      <c r="PNA59" s="410"/>
      <c r="PNB59" s="410"/>
      <c r="PNC59" s="410"/>
      <c r="PND59" s="410"/>
      <c r="PNE59" s="410"/>
      <c r="PNF59" s="410"/>
      <c r="PNG59" s="410"/>
      <c r="PNH59" s="410"/>
      <c r="PNI59" s="410"/>
      <c r="PNJ59" s="410"/>
      <c r="PNK59" s="410"/>
      <c r="PNL59" s="410"/>
      <c r="PNM59" s="410"/>
      <c r="PNN59" s="410"/>
      <c r="PNO59" s="410"/>
      <c r="PNP59" s="410"/>
      <c r="PNQ59" s="410"/>
      <c r="PNR59" s="410"/>
      <c r="PNS59" s="410"/>
      <c r="PNT59" s="410"/>
      <c r="PNU59" s="410"/>
      <c r="PNV59" s="410"/>
      <c r="PNW59" s="410"/>
      <c r="PNX59" s="410"/>
      <c r="PNY59" s="410"/>
      <c r="PNZ59" s="410"/>
      <c r="POA59" s="410"/>
      <c r="POB59" s="410"/>
      <c r="POC59" s="410"/>
      <c r="POD59" s="410"/>
      <c r="POE59" s="410"/>
      <c r="POF59" s="410"/>
      <c r="POG59" s="410"/>
      <c r="POH59" s="410"/>
      <c r="POI59" s="410"/>
      <c r="POJ59" s="410"/>
      <c r="POK59" s="410"/>
      <c r="POL59" s="410"/>
      <c r="POM59" s="410"/>
      <c r="PON59" s="410"/>
      <c r="POO59" s="410"/>
      <c r="POP59" s="410"/>
      <c r="POQ59" s="410"/>
      <c r="POR59" s="410"/>
      <c r="POS59" s="410"/>
      <c r="POT59" s="410"/>
      <c r="POU59" s="410"/>
      <c r="POV59" s="410"/>
      <c r="POW59" s="410"/>
      <c r="POX59" s="410"/>
      <c r="POY59" s="410"/>
      <c r="POZ59" s="410"/>
      <c r="PPA59" s="410"/>
      <c r="PPB59" s="410"/>
      <c r="PPC59" s="410"/>
      <c r="PPD59" s="410"/>
      <c r="PPE59" s="410"/>
      <c r="PPF59" s="410"/>
      <c r="PPG59" s="410"/>
      <c r="PPH59" s="410"/>
      <c r="PPI59" s="410"/>
      <c r="PPJ59" s="410"/>
      <c r="PPK59" s="410"/>
      <c r="PPL59" s="410"/>
      <c r="PPM59" s="410"/>
      <c r="PPN59" s="410"/>
      <c r="PPO59" s="410"/>
      <c r="PPP59" s="410"/>
      <c r="PPQ59" s="410"/>
      <c r="PPR59" s="410"/>
      <c r="PPS59" s="410"/>
      <c r="PPT59" s="410"/>
      <c r="PPU59" s="410"/>
      <c r="PPV59" s="410"/>
      <c r="PPW59" s="410"/>
      <c r="PPX59" s="410"/>
      <c r="PPY59" s="410"/>
      <c r="PPZ59" s="410"/>
      <c r="PQA59" s="410"/>
      <c r="PQB59" s="410"/>
      <c r="PQC59" s="410"/>
      <c r="PQD59" s="410"/>
      <c r="PQE59" s="410"/>
      <c r="PQF59" s="410"/>
      <c r="PQG59" s="410"/>
      <c r="PQH59" s="410"/>
      <c r="PQI59" s="410"/>
      <c r="PQJ59" s="410"/>
      <c r="PQK59" s="410"/>
      <c r="PQL59" s="410"/>
      <c r="PQM59" s="410"/>
      <c r="PQN59" s="410"/>
      <c r="PQO59" s="410"/>
      <c r="PQP59" s="410"/>
      <c r="PQQ59" s="410"/>
      <c r="PQR59" s="410"/>
      <c r="PQS59" s="410"/>
      <c r="PQT59" s="410"/>
      <c r="PQU59" s="410"/>
      <c r="PQV59" s="410"/>
      <c r="PQW59" s="410"/>
      <c r="PQX59" s="410"/>
      <c r="PQY59" s="410"/>
      <c r="PQZ59" s="410"/>
      <c r="PRA59" s="410"/>
      <c r="PRB59" s="410"/>
      <c r="PRC59" s="410"/>
      <c r="PRD59" s="410"/>
      <c r="PRE59" s="410"/>
      <c r="PRF59" s="410"/>
      <c r="PRG59" s="410"/>
      <c r="PRH59" s="410"/>
      <c r="PRI59" s="410"/>
      <c r="PRJ59" s="410"/>
      <c r="PRK59" s="410"/>
      <c r="PRL59" s="410"/>
      <c r="PRM59" s="410"/>
      <c r="PRN59" s="410"/>
      <c r="PRO59" s="410"/>
      <c r="PRP59" s="410"/>
      <c r="PRQ59" s="410"/>
      <c r="PRR59" s="410"/>
      <c r="PRS59" s="410"/>
      <c r="PRT59" s="410"/>
      <c r="PRU59" s="410"/>
      <c r="PRV59" s="410"/>
      <c r="PRW59" s="410"/>
      <c r="PRX59" s="410"/>
      <c r="PRY59" s="410"/>
      <c r="PRZ59" s="410"/>
      <c r="PSA59" s="410"/>
      <c r="PSB59" s="410"/>
      <c r="PSC59" s="410"/>
      <c r="PSD59" s="410"/>
      <c r="PSE59" s="410"/>
      <c r="PSF59" s="410"/>
      <c r="PSG59" s="410"/>
      <c r="PSH59" s="410"/>
      <c r="PSI59" s="410"/>
      <c r="PSJ59" s="410"/>
      <c r="PSK59" s="410"/>
      <c r="PSL59" s="410"/>
      <c r="PSM59" s="410"/>
      <c r="PSN59" s="410"/>
      <c r="PSO59" s="410"/>
      <c r="PSP59" s="410"/>
      <c r="PSQ59" s="410"/>
      <c r="PSR59" s="410"/>
      <c r="PSS59" s="410"/>
      <c r="PST59" s="410"/>
      <c r="PSU59" s="410"/>
      <c r="PSV59" s="410"/>
      <c r="PSW59" s="410"/>
      <c r="PSX59" s="410"/>
      <c r="PSY59" s="410"/>
      <c r="PSZ59" s="410"/>
      <c r="PTA59" s="410"/>
      <c r="PTB59" s="410"/>
      <c r="PTC59" s="410"/>
      <c r="PTD59" s="410"/>
      <c r="PTE59" s="410"/>
      <c r="PTF59" s="410"/>
      <c r="PTG59" s="410"/>
      <c r="PTH59" s="410"/>
      <c r="PTI59" s="410"/>
      <c r="PTJ59" s="410"/>
      <c r="PTK59" s="410"/>
      <c r="PTL59" s="410"/>
      <c r="PTM59" s="410"/>
      <c r="PTN59" s="410"/>
      <c r="PTO59" s="410"/>
      <c r="PTP59" s="410"/>
      <c r="PTQ59" s="410"/>
      <c r="PTR59" s="410"/>
      <c r="PTS59" s="410"/>
      <c r="PTT59" s="410"/>
      <c r="PTU59" s="410"/>
      <c r="PTV59" s="410"/>
      <c r="PTW59" s="410"/>
      <c r="PTX59" s="410"/>
      <c r="PTY59" s="410"/>
      <c r="PTZ59" s="410"/>
      <c r="PUA59" s="410"/>
      <c r="PUB59" s="410"/>
      <c r="PUC59" s="410"/>
      <c r="PUD59" s="410"/>
      <c r="PUE59" s="410"/>
      <c r="PUF59" s="410"/>
      <c r="PUG59" s="410"/>
      <c r="PUH59" s="410"/>
      <c r="PUI59" s="410"/>
      <c r="PUJ59" s="410"/>
      <c r="PUK59" s="410"/>
      <c r="PUL59" s="410"/>
      <c r="PUM59" s="410"/>
      <c r="PUN59" s="410"/>
      <c r="PUO59" s="410"/>
      <c r="PUP59" s="410"/>
      <c r="PUQ59" s="410"/>
      <c r="PUR59" s="410"/>
      <c r="PUS59" s="410"/>
      <c r="PUT59" s="410"/>
      <c r="PUU59" s="410"/>
      <c r="PUV59" s="410"/>
      <c r="PUW59" s="410"/>
      <c r="PUX59" s="410"/>
      <c r="PUY59" s="410"/>
      <c r="PUZ59" s="410"/>
      <c r="PVA59" s="410"/>
      <c r="PVB59" s="410"/>
      <c r="PVC59" s="410"/>
      <c r="PVD59" s="410"/>
      <c r="PVE59" s="410"/>
      <c r="PVF59" s="410"/>
      <c r="PVG59" s="410"/>
      <c r="PVH59" s="410"/>
      <c r="PVI59" s="410"/>
      <c r="PVJ59" s="410"/>
      <c r="PVK59" s="410"/>
      <c r="PVL59" s="410"/>
      <c r="PVM59" s="410"/>
      <c r="PVN59" s="410"/>
      <c r="PVO59" s="410"/>
      <c r="PVP59" s="410"/>
      <c r="PVQ59" s="410"/>
      <c r="PVR59" s="410"/>
      <c r="PVS59" s="410"/>
      <c r="PVT59" s="410"/>
      <c r="PVU59" s="410"/>
      <c r="PVV59" s="410"/>
      <c r="PVW59" s="410"/>
      <c r="PVX59" s="410"/>
      <c r="PVY59" s="410"/>
      <c r="PVZ59" s="410"/>
      <c r="PWA59" s="410"/>
      <c r="PWB59" s="410"/>
      <c r="PWC59" s="410"/>
      <c r="PWD59" s="410"/>
      <c r="PWE59" s="410"/>
      <c r="PWF59" s="410"/>
      <c r="PWG59" s="410"/>
      <c r="PWH59" s="410"/>
      <c r="PWI59" s="410"/>
      <c r="PWJ59" s="410"/>
      <c r="PWK59" s="410"/>
      <c r="PWL59" s="410"/>
      <c r="PWM59" s="410"/>
      <c r="PWN59" s="410"/>
      <c r="PWO59" s="410"/>
      <c r="PWP59" s="410"/>
      <c r="PWQ59" s="410"/>
      <c r="PWR59" s="410"/>
      <c r="PWS59" s="410"/>
      <c r="PWT59" s="410"/>
      <c r="PWU59" s="410"/>
      <c r="PWV59" s="410"/>
      <c r="PWW59" s="410"/>
      <c r="PWX59" s="410"/>
      <c r="PWY59" s="410"/>
      <c r="PWZ59" s="410"/>
      <c r="PXA59" s="410"/>
      <c r="PXB59" s="410"/>
      <c r="PXC59" s="410"/>
      <c r="PXD59" s="410"/>
      <c r="PXE59" s="410"/>
      <c r="PXF59" s="410"/>
      <c r="PXG59" s="410"/>
      <c r="PXH59" s="410"/>
      <c r="PXI59" s="410"/>
      <c r="PXJ59" s="410"/>
      <c r="PXK59" s="410"/>
      <c r="PXL59" s="410"/>
      <c r="PXM59" s="410"/>
      <c r="PXN59" s="410"/>
      <c r="PXO59" s="410"/>
      <c r="PXP59" s="410"/>
      <c r="PXQ59" s="410"/>
      <c r="PXR59" s="410"/>
      <c r="PXS59" s="410"/>
      <c r="PXT59" s="410"/>
      <c r="PXU59" s="410"/>
      <c r="PXV59" s="410"/>
      <c r="PXW59" s="410"/>
      <c r="PXX59" s="410"/>
      <c r="PXY59" s="410"/>
      <c r="PXZ59" s="410"/>
      <c r="PYA59" s="410"/>
      <c r="PYB59" s="410"/>
      <c r="PYC59" s="410"/>
      <c r="PYD59" s="410"/>
      <c r="PYE59" s="410"/>
      <c r="PYF59" s="410"/>
      <c r="PYG59" s="410"/>
      <c r="PYH59" s="410"/>
      <c r="PYI59" s="410"/>
      <c r="PYJ59" s="410"/>
      <c r="PYK59" s="410"/>
      <c r="PYL59" s="410"/>
      <c r="PYM59" s="410"/>
      <c r="PYN59" s="410"/>
      <c r="PYO59" s="410"/>
      <c r="PYP59" s="410"/>
      <c r="PYQ59" s="410"/>
      <c r="PYR59" s="410"/>
      <c r="PYS59" s="410"/>
      <c r="PYT59" s="410"/>
      <c r="PYU59" s="410"/>
      <c r="PYV59" s="410"/>
      <c r="PYW59" s="410"/>
      <c r="PYX59" s="410"/>
      <c r="PYY59" s="410"/>
      <c r="PYZ59" s="410"/>
      <c r="PZA59" s="410"/>
      <c r="PZB59" s="410"/>
      <c r="PZC59" s="410"/>
      <c r="PZD59" s="410"/>
      <c r="PZE59" s="410"/>
      <c r="PZF59" s="410"/>
      <c r="PZG59" s="410"/>
      <c r="PZH59" s="410"/>
      <c r="PZI59" s="410"/>
      <c r="PZJ59" s="410"/>
      <c r="PZK59" s="410"/>
      <c r="PZL59" s="410"/>
      <c r="PZM59" s="410"/>
      <c r="PZN59" s="410"/>
      <c r="PZO59" s="410"/>
      <c r="PZP59" s="410"/>
      <c r="PZQ59" s="410"/>
      <c r="PZR59" s="410"/>
      <c r="PZS59" s="410"/>
      <c r="PZT59" s="410"/>
      <c r="PZU59" s="410"/>
      <c r="PZV59" s="410"/>
      <c r="PZW59" s="410"/>
      <c r="PZX59" s="410"/>
      <c r="PZY59" s="410"/>
      <c r="PZZ59" s="410"/>
      <c r="QAA59" s="410"/>
      <c r="QAB59" s="410"/>
      <c r="QAC59" s="410"/>
      <c r="QAD59" s="410"/>
      <c r="QAE59" s="410"/>
      <c r="QAF59" s="410"/>
      <c r="QAG59" s="410"/>
      <c r="QAH59" s="410"/>
      <c r="QAI59" s="410"/>
      <c r="QAJ59" s="410"/>
      <c r="QAK59" s="410"/>
      <c r="QAL59" s="410"/>
      <c r="QAM59" s="410"/>
      <c r="QAN59" s="410"/>
      <c r="QAO59" s="410"/>
      <c r="QAP59" s="410"/>
      <c r="QAQ59" s="410"/>
      <c r="QAR59" s="410"/>
      <c r="QAS59" s="410"/>
      <c r="QAT59" s="410"/>
      <c r="QAU59" s="410"/>
      <c r="QAV59" s="410"/>
      <c r="QAW59" s="410"/>
      <c r="QAX59" s="410"/>
      <c r="QAY59" s="410"/>
      <c r="QAZ59" s="410"/>
      <c r="QBA59" s="410"/>
      <c r="QBB59" s="410"/>
      <c r="QBC59" s="410"/>
      <c r="QBD59" s="410"/>
      <c r="QBE59" s="410"/>
      <c r="QBF59" s="410"/>
      <c r="QBG59" s="410"/>
      <c r="QBH59" s="410"/>
      <c r="QBI59" s="410"/>
      <c r="QBJ59" s="410"/>
      <c r="QBK59" s="410"/>
      <c r="QBL59" s="410"/>
      <c r="QBM59" s="410"/>
      <c r="QBN59" s="410"/>
      <c r="QBO59" s="410"/>
      <c r="QBP59" s="410"/>
      <c r="QBQ59" s="410"/>
      <c r="QBR59" s="410"/>
      <c r="QBS59" s="410"/>
      <c r="QBT59" s="410"/>
      <c r="QBU59" s="410"/>
      <c r="QBV59" s="410"/>
      <c r="QBW59" s="410"/>
      <c r="QBX59" s="410"/>
      <c r="QBY59" s="410"/>
      <c r="QBZ59" s="410"/>
      <c r="QCA59" s="410"/>
      <c r="QCB59" s="410"/>
      <c r="QCC59" s="410"/>
      <c r="QCD59" s="410"/>
      <c r="QCE59" s="410"/>
      <c r="QCF59" s="410"/>
      <c r="QCG59" s="410"/>
      <c r="QCH59" s="410"/>
      <c r="QCI59" s="410"/>
      <c r="QCJ59" s="410"/>
      <c r="QCK59" s="410"/>
      <c r="QCL59" s="410"/>
      <c r="QCM59" s="410"/>
      <c r="QCN59" s="410"/>
      <c r="QCO59" s="410"/>
      <c r="QCP59" s="410"/>
      <c r="QCQ59" s="410"/>
      <c r="QCR59" s="410"/>
      <c r="QCS59" s="410"/>
      <c r="QCT59" s="410"/>
      <c r="QCU59" s="410"/>
      <c r="QCV59" s="410"/>
      <c r="QCW59" s="410"/>
      <c r="QCX59" s="410"/>
      <c r="QCY59" s="410"/>
      <c r="QCZ59" s="410"/>
      <c r="QDA59" s="410"/>
      <c r="QDB59" s="410"/>
      <c r="QDC59" s="410"/>
      <c r="QDD59" s="410"/>
      <c r="QDE59" s="410"/>
      <c r="QDF59" s="410"/>
      <c r="QDG59" s="410"/>
      <c r="QDH59" s="410"/>
      <c r="QDI59" s="410"/>
      <c r="QDJ59" s="410"/>
      <c r="QDK59" s="410"/>
      <c r="QDL59" s="410"/>
      <c r="QDM59" s="410"/>
      <c r="QDN59" s="410"/>
      <c r="QDO59" s="410"/>
      <c r="QDP59" s="410"/>
      <c r="QDQ59" s="410"/>
      <c r="QDR59" s="410"/>
      <c r="QDS59" s="410"/>
      <c r="QDT59" s="410"/>
      <c r="QDU59" s="410"/>
      <c r="QDV59" s="410"/>
      <c r="QDW59" s="410"/>
      <c r="QDX59" s="410"/>
      <c r="QDY59" s="410"/>
      <c r="QDZ59" s="410"/>
      <c r="QEA59" s="410"/>
      <c r="QEB59" s="410"/>
      <c r="QEC59" s="410"/>
      <c r="QED59" s="410"/>
      <c r="QEE59" s="410"/>
      <c r="QEF59" s="410"/>
      <c r="QEG59" s="410"/>
      <c r="QEH59" s="410"/>
      <c r="QEI59" s="410"/>
      <c r="QEJ59" s="410"/>
      <c r="QEK59" s="410"/>
      <c r="QEL59" s="410"/>
      <c r="QEM59" s="410"/>
      <c r="QEN59" s="410"/>
      <c r="QEO59" s="410"/>
      <c r="QEP59" s="410"/>
      <c r="QEQ59" s="410"/>
      <c r="QER59" s="410"/>
      <c r="QES59" s="410"/>
      <c r="QET59" s="410"/>
      <c r="QEU59" s="410"/>
      <c r="QEV59" s="410"/>
      <c r="QEW59" s="410"/>
      <c r="QEX59" s="410"/>
      <c r="QEY59" s="410"/>
      <c r="QEZ59" s="410"/>
      <c r="QFA59" s="410"/>
      <c r="QFB59" s="410"/>
      <c r="QFC59" s="410"/>
      <c r="QFD59" s="410"/>
      <c r="QFE59" s="410"/>
      <c r="QFF59" s="410"/>
      <c r="QFG59" s="410"/>
      <c r="QFH59" s="410"/>
      <c r="QFI59" s="410"/>
      <c r="QFJ59" s="410"/>
      <c r="QFK59" s="410"/>
      <c r="QFL59" s="410"/>
      <c r="QFM59" s="410"/>
      <c r="QFN59" s="410"/>
      <c r="QFO59" s="410"/>
      <c r="QFP59" s="410"/>
      <c r="QFQ59" s="410"/>
      <c r="QFR59" s="410"/>
      <c r="QFS59" s="410"/>
      <c r="QFT59" s="410"/>
      <c r="QFU59" s="410"/>
      <c r="QFV59" s="410"/>
      <c r="QFW59" s="410"/>
      <c r="QFX59" s="410"/>
      <c r="QFY59" s="410"/>
      <c r="QFZ59" s="410"/>
      <c r="QGA59" s="410"/>
      <c r="QGB59" s="410"/>
      <c r="QGC59" s="410"/>
      <c r="QGD59" s="410"/>
      <c r="QGE59" s="410"/>
      <c r="QGF59" s="410"/>
      <c r="QGG59" s="410"/>
      <c r="QGH59" s="410"/>
      <c r="QGI59" s="410"/>
      <c r="QGJ59" s="410"/>
      <c r="QGK59" s="410"/>
      <c r="QGL59" s="410"/>
      <c r="QGM59" s="410"/>
      <c r="QGN59" s="410"/>
      <c r="QGO59" s="410"/>
      <c r="QGP59" s="410"/>
      <c r="QGQ59" s="410"/>
      <c r="QGR59" s="410"/>
      <c r="QGS59" s="410"/>
      <c r="QGT59" s="410"/>
      <c r="QGU59" s="410"/>
      <c r="QGV59" s="410"/>
      <c r="QGW59" s="410"/>
      <c r="QGX59" s="410"/>
      <c r="QGY59" s="410"/>
      <c r="QGZ59" s="410"/>
      <c r="QHA59" s="410"/>
      <c r="QHB59" s="410"/>
      <c r="QHC59" s="410"/>
      <c r="QHD59" s="410"/>
      <c r="QHE59" s="410"/>
      <c r="QHF59" s="410"/>
      <c r="QHG59" s="410"/>
      <c r="QHH59" s="410"/>
      <c r="QHI59" s="410"/>
      <c r="QHJ59" s="410"/>
      <c r="QHK59" s="410"/>
      <c r="QHL59" s="410"/>
      <c r="QHM59" s="410"/>
      <c r="QHN59" s="410"/>
      <c r="QHO59" s="410"/>
      <c r="QHP59" s="410"/>
      <c r="QHQ59" s="410"/>
      <c r="QHR59" s="410"/>
      <c r="QHS59" s="410"/>
      <c r="QHT59" s="410"/>
      <c r="QHU59" s="410"/>
      <c r="QHV59" s="410"/>
      <c r="QHW59" s="410"/>
      <c r="QHX59" s="410"/>
      <c r="QHY59" s="410"/>
      <c r="QHZ59" s="410"/>
      <c r="QIA59" s="410"/>
      <c r="QIB59" s="410"/>
      <c r="QIC59" s="410"/>
      <c r="QID59" s="410"/>
      <c r="QIE59" s="410"/>
      <c r="QIF59" s="410"/>
      <c r="QIG59" s="410"/>
      <c r="QIH59" s="410"/>
      <c r="QII59" s="410"/>
      <c r="QIJ59" s="410"/>
      <c r="QIK59" s="410"/>
      <c r="QIL59" s="410"/>
      <c r="QIM59" s="410"/>
      <c r="QIN59" s="410"/>
      <c r="QIO59" s="410"/>
      <c r="QIP59" s="410"/>
      <c r="QIQ59" s="410"/>
      <c r="QIR59" s="410"/>
      <c r="QIS59" s="410"/>
      <c r="QIT59" s="410"/>
      <c r="QIU59" s="410"/>
      <c r="QIV59" s="410"/>
      <c r="QIW59" s="410"/>
      <c r="QIX59" s="410"/>
      <c r="QIY59" s="410"/>
      <c r="QIZ59" s="410"/>
      <c r="QJA59" s="410"/>
      <c r="QJB59" s="410"/>
      <c r="QJC59" s="410"/>
      <c r="QJD59" s="410"/>
      <c r="QJE59" s="410"/>
      <c r="QJF59" s="410"/>
      <c r="QJG59" s="410"/>
      <c r="QJH59" s="410"/>
      <c r="QJI59" s="410"/>
      <c r="QJJ59" s="410"/>
      <c r="QJK59" s="410"/>
      <c r="QJL59" s="410"/>
      <c r="QJM59" s="410"/>
      <c r="QJN59" s="410"/>
      <c r="QJO59" s="410"/>
      <c r="QJP59" s="410"/>
      <c r="QJQ59" s="410"/>
      <c r="QJR59" s="410"/>
      <c r="QJS59" s="410"/>
      <c r="QJT59" s="410"/>
      <c r="QJU59" s="410"/>
      <c r="QJV59" s="410"/>
      <c r="QJW59" s="410"/>
      <c r="QJX59" s="410"/>
      <c r="QJY59" s="410"/>
      <c r="QJZ59" s="410"/>
      <c r="QKA59" s="410"/>
      <c r="QKB59" s="410"/>
      <c r="QKC59" s="410"/>
      <c r="QKD59" s="410"/>
      <c r="QKE59" s="410"/>
      <c r="QKF59" s="410"/>
      <c r="QKG59" s="410"/>
      <c r="QKH59" s="410"/>
      <c r="QKI59" s="410"/>
      <c r="QKJ59" s="410"/>
      <c r="QKK59" s="410"/>
      <c r="QKL59" s="410"/>
      <c r="QKM59" s="410"/>
      <c r="QKN59" s="410"/>
      <c r="QKO59" s="410"/>
      <c r="QKP59" s="410"/>
      <c r="QKQ59" s="410"/>
      <c r="QKR59" s="410"/>
      <c r="QKS59" s="410"/>
      <c r="QKT59" s="410"/>
      <c r="QKU59" s="410"/>
      <c r="QKV59" s="410"/>
      <c r="QKW59" s="410"/>
      <c r="QKX59" s="410"/>
      <c r="QKY59" s="410"/>
      <c r="QKZ59" s="410"/>
      <c r="QLA59" s="410"/>
      <c r="QLB59" s="410"/>
      <c r="QLC59" s="410"/>
      <c r="QLD59" s="410"/>
      <c r="QLE59" s="410"/>
      <c r="QLF59" s="410"/>
      <c r="QLG59" s="410"/>
      <c r="QLH59" s="410"/>
      <c r="QLI59" s="410"/>
      <c r="QLJ59" s="410"/>
      <c r="QLK59" s="410"/>
      <c r="QLL59" s="410"/>
      <c r="QLM59" s="410"/>
      <c r="QLN59" s="410"/>
      <c r="QLO59" s="410"/>
      <c r="QLP59" s="410"/>
      <c r="QLQ59" s="410"/>
      <c r="QLR59" s="410"/>
      <c r="QLS59" s="410"/>
      <c r="QLT59" s="410"/>
      <c r="QLU59" s="410"/>
      <c r="QLV59" s="410"/>
      <c r="QLW59" s="410"/>
      <c r="QLX59" s="410"/>
      <c r="QLY59" s="410"/>
      <c r="QLZ59" s="410"/>
      <c r="QMA59" s="410"/>
      <c r="QMB59" s="410"/>
      <c r="QMC59" s="410"/>
      <c r="QMD59" s="410"/>
      <c r="QME59" s="410"/>
      <c r="QMF59" s="410"/>
      <c r="QMG59" s="410"/>
      <c r="QMH59" s="410"/>
      <c r="QMI59" s="410"/>
      <c r="QMJ59" s="410"/>
      <c r="QMK59" s="410"/>
      <c r="QML59" s="410"/>
      <c r="QMM59" s="410"/>
      <c r="QMN59" s="410"/>
      <c r="QMO59" s="410"/>
      <c r="QMP59" s="410"/>
      <c r="QMQ59" s="410"/>
      <c r="QMR59" s="410"/>
      <c r="QMS59" s="410"/>
      <c r="QMT59" s="410"/>
      <c r="QMU59" s="410"/>
      <c r="QMV59" s="410"/>
      <c r="QMW59" s="410"/>
      <c r="QMX59" s="410"/>
      <c r="QMY59" s="410"/>
      <c r="QMZ59" s="410"/>
      <c r="QNA59" s="410"/>
      <c r="QNB59" s="410"/>
      <c r="QNC59" s="410"/>
      <c r="QND59" s="410"/>
      <c r="QNE59" s="410"/>
      <c r="QNF59" s="410"/>
      <c r="QNG59" s="410"/>
      <c r="QNH59" s="410"/>
      <c r="QNI59" s="410"/>
      <c r="QNJ59" s="410"/>
      <c r="QNK59" s="410"/>
      <c r="QNL59" s="410"/>
      <c r="QNM59" s="410"/>
      <c r="QNN59" s="410"/>
      <c r="QNO59" s="410"/>
      <c r="QNP59" s="410"/>
      <c r="QNQ59" s="410"/>
      <c r="QNR59" s="410"/>
      <c r="QNS59" s="410"/>
      <c r="QNT59" s="410"/>
      <c r="QNU59" s="410"/>
      <c r="QNV59" s="410"/>
      <c r="QNW59" s="410"/>
      <c r="QNX59" s="410"/>
      <c r="QNY59" s="410"/>
      <c r="QNZ59" s="410"/>
      <c r="QOA59" s="410"/>
      <c r="QOB59" s="410"/>
      <c r="QOC59" s="410"/>
      <c r="QOD59" s="410"/>
      <c r="QOE59" s="410"/>
      <c r="QOF59" s="410"/>
      <c r="QOG59" s="410"/>
      <c r="QOH59" s="410"/>
      <c r="QOI59" s="410"/>
      <c r="QOJ59" s="410"/>
      <c r="QOK59" s="410"/>
      <c r="QOL59" s="410"/>
      <c r="QOM59" s="410"/>
      <c r="QON59" s="410"/>
      <c r="QOO59" s="410"/>
      <c r="QOP59" s="410"/>
      <c r="QOQ59" s="410"/>
      <c r="QOR59" s="410"/>
      <c r="QOS59" s="410"/>
      <c r="QOT59" s="410"/>
      <c r="QOU59" s="410"/>
      <c r="QOV59" s="410"/>
      <c r="QOW59" s="410"/>
      <c r="QOX59" s="410"/>
      <c r="QOY59" s="410"/>
      <c r="QOZ59" s="410"/>
      <c r="QPA59" s="410"/>
      <c r="QPB59" s="410"/>
      <c r="QPC59" s="410"/>
      <c r="QPD59" s="410"/>
      <c r="QPE59" s="410"/>
      <c r="QPF59" s="410"/>
      <c r="QPG59" s="410"/>
      <c r="QPH59" s="410"/>
      <c r="QPI59" s="410"/>
      <c r="QPJ59" s="410"/>
      <c r="QPK59" s="410"/>
      <c r="QPL59" s="410"/>
      <c r="QPM59" s="410"/>
      <c r="QPN59" s="410"/>
      <c r="QPO59" s="410"/>
      <c r="QPP59" s="410"/>
      <c r="QPQ59" s="410"/>
      <c r="QPR59" s="410"/>
      <c r="QPS59" s="410"/>
      <c r="QPT59" s="410"/>
      <c r="QPU59" s="410"/>
      <c r="QPV59" s="410"/>
      <c r="QPW59" s="410"/>
      <c r="QPX59" s="410"/>
      <c r="QPY59" s="410"/>
      <c r="QPZ59" s="410"/>
      <c r="QQA59" s="410"/>
      <c r="QQB59" s="410"/>
      <c r="QQC59" s="410"/>
      <c r="QQD59" s="410"/>
      <c r="QQE59" s="410"/>
      <c r="QQF59" s="410"/>
      <c r="QQG59" s="410"/>
      <c r="QQH59" s="410"/>
      <c r="QQI59" s="410"/>
      <c r="QQJ59" s="410"/>
      <c r="QQK59" s="410"/>
      <c r="QQL59" s="410"/>
      <c r="QQM59" s="410"/>
      <c r="QQN59" s="410"/>
      <c r="QQO59" s="410"/>
      <c r="QQP59" s="410"/>
      <c r="QQQ59" s="410"/>
      <c r="QQR59" s="410"/>
      <c r="QQS59" s="410"/>
      <c r="QQT59" s="410"/>
      <c r="QQU59" s="410"/>
      <c r="QQV59" s="410"/>
      <c r="QQW59" s="410"/>
      <c r="QQX59" s="410"/>
      <c r="QQY59" s="410"/>
      <c r="QQZ59" s="410"/>
      <c r="QRA59" s="410"/>
      <c r="QRB59" s="410"/>
      <c r="QRC59" s="410"/>
      <c r="QRD59" s="410"/>
      <c r="QRE59" s="410"/>
      <c r="QRF59" s="410"/>
      <c r="QRG59" s="410"/>
      <c r="QRH59" s="410"/>
      <c r="QRI59" s="410"/>
      <c r="QRJ59" s="410"/>
      <c r="QRK59" s="410"/>
      <c r="QRL59" s="410"/>
      <c r="QRM59" s="410"/>
      <c r="QRN59" s="410"/>
      <c r="QRO59" s="410"/>
      <c r="QRP59" s="410"/>
      <c r="QRQ59" s="410"/>
      <c r="QRR59" s="410"/>
      <c r="QRS59" s="410"/>
      <c r="QRT59" s="410"/>
      <c r="QRU59" s="410"/>
      <c r="QRV59" s="410"/>
      <c r="QRW59" s="410"/>
      <c r="QRX59" s="410"/>
      <c r="QRY59" s="410"/>
      <c r="QRZ59" s="410"/>
      <c r="QSA59" s="410"/>
      <c r="QSB59" s="410"/>
      <c r="QSC59" s="410"/>
      <c r="QSD59" s="410"/>
      <c r="QSE59" s="410"/>
      <c r="QSF59" s="410"/>
      <c r="QSG59" s="410"/>
      <c r="QSH59" s="410"/>
      <c r="QSI59" s="410"/>
      <c r="QSJ59" s="410"/>
      <c r="QSK59" s="410"/>
      <c r="QSL59" s="410"/>
      <c r="QSM59" s="410"/>
      <c r="QSN59" s="410"/>
      <c r="QSO59" s="410"/>
      <c r="QSP59" s="410"/>
      <c r="QSQ59" s="410"/>
      <c r="QSR59" s="410"/>
      <c r="QSS59" s="410"/>
      <c r="QST59" s="410"/>
      <c r="QSU59" s="410"/>
      <c r="QSV59" s="410"/>
      <c r="QSW59" s="410"/>
      <c r="QSX59" s="410"/>
      <c r="QSY59" s="410"/>
      <c r="QSZ59" s="410"/>
      <c r="QTA59" s="410"/>
      <c r="QTB59" s="410"/>
      <c r="QTC59" s="410"/>
      <c r="QTD59" s="410"/>
      <c r="QTE59" s="410"/>
      <c r="QTF59" s="410"/>
      <c r="QTG59" s="410"/>
      <c r="QTH59" s="410"/>
      <c r="QTI59" s="410"/>
      <c r="QTJ59" s="410"/>
      <c r="QTK59" s="410"/>
      <c r="QTL59" s="410"/>
      <c r="QTM59" s="410"/>
      <c r="QTN59" s="410"/>
      <c r="QTO59" s="410"/>
      <c r="QTP59" s="410"/>
      <c r="QTQ59" s="410"/>
      <c r="QTR59" s="410"/>
      <c r="QTS59" s="410"/>
      <c r="QTT59" s="410"/>
      <c r="QTU59" s="410"/>
      <c r="QTV59" s="410"/>
      <c r="QTW59" s="410"/>
      <c r="QTX59" s="410"/>
      <c r="QTY59" s="410"/>
      <c r="QTZ59" s="410"/>
      <c r="QUA59" s="410"/>
      <c r="QUB59" s="410"/>
      <c r="QUC59" s="410"/>
      <c r="QUD59" s="410"/>
      <c r="QUE59" s="410"/>
      <c r="QUF59" s="410"/>
      <c r="QUG59" s="410"/>
      <c r="QUH59" s="410"/>
      <c r="QUI59" s="410"/>
      <c r="QUJ59" s="410"/>
      <c r="QUK59" s="410"/>
      <c r="QUL59" s="410"/>
      <c r="QUM59" s="410"/>
      <c r="QUN59" s="410"/>
      <c r="QUO59" s="410"/>
      <c r="QUP59" s="410"/>
      <c r="QUQ59" s="410"/>
      <c r="QUR59" s="410"/>
      <c r="QUS59" s="410"/>
      <c r="QUT59" s="410"/>
      <c r="QUU59" s="410"/>
      <c r="QUV59" s="410"/>
      <c r="QUW59" s="410"/>
      <c r="QUX59" s="410"/>
      <c r="QUY59" s="410"/>
      <c r="QUZ59" s="410"/>
      <c r="QVA59" s="410"/>
      <c r="QVB59" s="410"/>
      <c r="QVC59" s="410"/>
      <c r="QVD59" s="410"/>
      <c r="QVE59" s="410"/>
      <c r="QVF59" s="410"/>
      <c r="QVG59" s="410"/>
      <c r="QVH59" s="410"/>
      <c r="QVI59" s="410"/>
      <c r="QVJ59" s="410"/>
      <c r="QVK59" s="410"/>
      <c r="QVL59" s="410"/>
      <c r="QVM59" s="410"/>
      <c r="QVN59" s="410"/>
      <c r="QVO59" s="410"/>
      <c r="QVP59" s="410"/>
      <c r="QVQ59" s="410"/>
      <c r="QVR59" s="410"/>
      <c r="QVS59" s="410"/>
      <c r="QVT59" s="410"/>
      <c r="QVU59" s="410"/>
      <c r="QVV59" s="410"/>
      <c r="QVW59" s="410"/>
      <c r="QVX59" s="410"/>
      <c r="QVY59" s="410"/>
      <c r="QVZ59" s="410"/>
      <c r="QWA59" s="410"/>
      <c r="QWB59" s="410"/>
      <c r="QWC59" s="410"/>
      <c r="QWD59" s="410"/>
      <c r="QWE59" s="410"/>
      <c r="QWF59" s="410"/>
      <c r="QWG59" s="410"/>
      <c r="QWH59" s="410"/>
      <c r="QWI59" s="410"/>
      <c r="QWJ59" s="410"/>
      <c r="QWK59" s="410"/>
      <c r="QWL59" s="410"/>
      <c r="QWM59" s="410"/>
      <c r="QWN59" s="410"/>
      <c r="QWO59" s="410"/>
      <c r="QWP59" s="410"/>
      <c r="QWQ59" s="410"/>
      <c r="QWR59" s="410"/>
      <c r="QWS59" s="410"/>
      <c r="QWT59" s="410"/>
      <c r="QWU59" s="410"/>
      <c r="QWV59" s="410"/>
      <c r="QWW59" s="410"/>
      <c r="QWX59" s="410"/>
      <c r="QWY59" s="410"/>
      <c r="QWZ59" s="410"/>
      <c r="QXA59" s="410"/>
      <c r="QXB59" s="410"/>
      <c r="QXC59" s="410"/>
      <c r="QXD59" s="410"/>
      <c r="QXE59" s="410"/>
      <c r="QXF59" s="410"/>
      <c r="QXG59" s="410"/>
      <c r="QXH59" s="410"/>
      <c r="QXI59" s="410"/>
      <c r="QXJ59" s="410"/>
      <c r="QXK59" s="410"/>
      <c r="QXL59" s="410"/>
      <c r="QXM59" s="410"/>
      <c r="QXN59" s="410"/>
      <c r="QXO59" s="410"/>
      <c r="QXP59" s="410"/>
      <c r="QXQ59" s="410"/>
      <c r="QXR59" s="410"/>
      <c r="QXS59" s="410"/>
      <c r="QXT59" s="410"/>
      <c r="QXU59" s="410"/>
      <c r="QXV59" s="410"/>
      <c r="QXW59" s="410"/>
      <c r="QXX59" s="410"/>
      <c r="QXY59" s="410"/>
      <c r="QXZ59" s="410"/>
      <c r="QYA59" s="410"/>
      <c r="QYB59" s="410"/>
      <c r="QYC59" s="410"/>
      <c r="QYD59" s="410"/>
      <c r="QYE59" s="410"/>
      <c r="QYF59" s="410"/>
      <c r="QYG59" s="410"/>
      <c r="QYH59" s="410"/>
      <c r="QYI59" s="410"/>
      <c r="QYJ59" s="410"/>
      <c r="QYK59" s="410"/>
      <c r="QYL59" s="410"/>
      <c r="QYM59" s="410"/>
      <c r="QYN59" s="410"/>
      <c r="QYO59" s="410"/>
      <c r="QYP59" s="410"/>
      <c r="QYQ59" s="410"/>
      <c r="QYR59" s="410"/>
      <c r="QYS59" s="410"/>
      <c r="QYT59" s="410"/>
      <c r="QYU59" s="410"/>
      <c r="QYV59" s="410"/>
      <c r="QYW59" s="410"/>
      <c r="QYX59" s="410"/>
      <c r="QYY59" s="410"/>
      <c r="QYZ59" s="410"/>
      <c r="QZA59" s="410"/>
      <c r="QZB59" s="410"/>
      <c r="QZC59" s="410"/>
      <c r="QZD59" s="410"/>
      <c r="QZE59" s="410"/>
      <c r="QZF59" s="410"/>
      <c r="QZG59" s="410"/>
      <c r="QZH59" s="410"/>
      <c r="QZI59" s="410"/>
      <c r="QZJ59" s="410"/>
      <c r="QZK59" s="410"/>
      <c r="QZL59" s="410"/>
      <c r="QZM59" s="410"/>
      <c r="QZN59" s="410"/>
      <c r="QZO59" s="410"/>
      <c r="QZP59" s="410"/>
      <c r="QZQ59" s="410"/>
      <c r="QZR59" s="410"/>
      <c r="QZS59" s="410"/>
      <c r="QZT59" s="410"/>
      <c r="QZU59" s="410"/>
      <c r="QZV59" s="410"/>
      <c r="QZW59" s="410"/>
      <c r="QZX59" s="410"/>
      <c r="QZY59" s="410"/>
      <c r="QZZ59" s="410"/>
      <c r="RAA59" s="410"/>
      <c r="RAB59" s="410"/>
      <c r="RAC59" s="410"/>
      <c r="RAD59" s="410"/>
      <c r="RAE59" s="410"/>
      <c r="RAF59" s="410"/>
      <c r="RAG59" s="410"/>
      <c r="RAH59" s="410"/>
      <c r="RAI59" s="410"/>
      <c r="RAJ59" s="410"/>
      <c r="RAK59" s="410"/>
      <c r="RAL59" s="410"/>
      <c r="RAM59" s="410"/>
      <c r="RAN59" s="410"/>
      <c r="RAO59" s="410"/>
      <c r="RAP59" s="410"/>
      <c r="RAQ59" s="410"/>
      <c r="RAR59" s="410"/>
      <c r="RAS59" s="410"/>
      <c r="RAT59" s="410"/>
      <c r="RAU59" s="410"/>
      <c r="RAV59" s="410"/>
      <c r="RAW59" s="410"/>
      <c r="RAX59" s="410"/>
      <c r="RAY59" s="410"/>
      <c r="RAZ59" s="410"/>
      <c r="RBA59" s="410"/>
      <c r="RBB59" s="410"/>
      <c r="RBC59" s="410"/>
      <c r="RBD59" s="410"/>
      <c r="RBE59" s="410"/>
      <c r="RBF59" s="410"/>
      <c r="RBG59" s="410"/>
      <c r="RBH59" s="410"/>
      <c r="RBI59" s="410"/>
      <c r="RBJ59" s="410"/>
      <c r="RBK59" s="410"/>
      <c r="RBL59" s="410"/>
      <c r="RBM59" s="410"/>
      <c r="RBN59" s="410"/>
      <c r="RBO59" s="410"/>
      <c r="RBP59" s="410"/>
      <c r="RBQ59" s="410"/>
      <c r="RBR59" s="410"/>
      <c r="RBS59" s="410"/>
      <c r="RBT59" s="410"/>
      <c r="RBU59" s="410"/>
      <c r="RBV59" s="410"/>
      <c r="RBW59" s="410"/>
      <c r="RBX59" s="410"/>
      <c r="RBY59" s="410"/>
      <c r="RBZ59" s="410"/>
      <c r="RCA59" s="410"/>
      <c r="RCB59" s="410"/>
      <c r="RCC59" s="410"/>
      <c r="RCD59" s="410"/>
      <c r="RCE59" s="410"/>
      <c r="RCF59" s="410"/>
      <c r="RCG59" s="410"/>
      <c r="RCH59" s="410"/>
      <c r="RCI59" s="410"/>
      <c r="RCJ59" s="410"/>
      <c r="RCK59" s="410"/>
      <c r="RCL59" s="410"/>
      <c r="RCM59" s="410"/>
      <c r="RCN59" s="410"/>
      <c r="RCO59" s="410"/>
      <c r="RCP59" s="410"/>
      <c r="RCQ59" s="410"/>
      <c r="RCR59" s="410"/>
      <c r="RCS59" s="410"/>
      <c r="RCT59" s="410"/>
      <c r="RCU59" s="410"/>
      <c r="RCV59" s="410"/>
      <c r="RCW59" s="410"/>
      <c r="RCX59" s="410"/>
      <c r="RCY59" s="410"/>
      <c r="RCZ59" s="410"/>
      <c r="RDA59" s="410"/>
      <c r="RDB59" s="410"/>
      <c r="RDC59" s="410"/>
      <c r="RDD59" s="410"/>
      <c r="RDE59" s="410"/>
      <c r="RDF59" s="410"/>
      <c r="RDG59" s="410"/>
      <c r="RDH59" s="410"/>
      <c r="RDI59" s="410"/>
      <c r="RDJ59" s="410"/>
      <c r="RDK59" s="410"/>
      <c r="RDL59" s="410"/>
      <c r="RDM59" s="410"/>
      <c r="RDN59" s="410"/>
      <c r="RDO59" s="410"/>
      <c r="RDP59" s="410"/>
      <c r="RDQ59" s="410"/>
      <c r="RDR59" s="410"/>
      <c r="RDS59" s="410"/>
      <c r="RDT59" s="410"/>
      <c r="RDU59" s="410"/>
      <c r="RDV59" s="410"/>
      <c r="RDW59" s="410"/>
      <c r="RDX59" s="410"/>
      <c r="RDY59" s="410"/>
      <c r="RDZ59" s="410"/>
      <c r="REA59" s="410"/>
      <c r="REB59" s="410"/>
      <c r="REC59" s="410"/>
      <c r="RED59" s="410"/>
      <c r="REE59" s="410"/>
      <c r="REF59" s="410"/>
      <c r="REG59" s="410"/>
      <c r="REH59" s="410"/>
      <c r="REI59" s="410"/>
      <c r="REJ59" s="410"/>
      <c r="REK59" s="410"/>
      <c r="REL59" s="410"/>
      <c r="REM59" s="410"/>
      <c r="REN59" s="410"/>
      <c r="REO59" s="410"/>
      <c r="REP59" s="410"/>
      <c r="REQ59" s="410"/>
      <c r="RER59" s="410"/>
      <c r="RES59" s="410"/>
      <c r="RET59" s="410"/>
      <c r="REU59" s="410"/>
      <c r="REV59" s="410"/>
      <c r="REW59" s="410"/>
      <c r="REX59" s="410"/>
      <c r="REY59" s="410"/>
      <c r="REZ59" s="410"/>
      <c r="RFA59" s="410"/>
      <c r="RFB59" s="410"/>
      <c r="RFC59" s="410"/>
      <c r="RFD59" s="410"/>
      <c r="RFE59" s="410"/>
      <c r="RFF59" s="410"/>
      <c r="RFG59" s="410"/>
      <c r="RFH59" s="410"/>
      <c r="RFI59" s="410"/>
      <c r="RFJ59" s="410"/>
      <c r="RFK59" s="410"/>
      <c r="RFL59" s="410"/>
      <c r="RFM59" s="410"/>
      <c r="RFN59" s="410"/>
      <c r="RFO59" s="410"/>
      <c r="RFP59" s="410"/>
      <c r="RFQ59" s="410"/>
      <c r="RFR59" s="410"/>
      <c r="RFS59" s="410"/>
      <c r="RFT59" s="410"/>
      <c r="RFU59" s="410"/>
      <c r="RFV59" s="410"/>
      <c r="RFW59" s="410"/>
      <c r="RFX59" s="410"/>
      <c r="RFY59" s="410"/>
      <c r="RFZ59" s="410"/>
      <c r="RGA59" s="410"/>
      <c r="RGB59" s="410"/>
      <c r="RGC59" s="410"/>
      <c r="RGD59" s="410"/>
      <c r="RGE59" s="410"/>
      <c r="RGF59" s="410"/>
      <c r="RGG59" s="410"/>
      <c r="RGH59" s="410"/>
      <c r="RGI59" s="410"/>
      <c r="RGJ59" s="410"/>
      <c r="RGK59" s="410"/>
      <c r="RGL59" s="410"/>
      <c r="RGM59" s="410"/>
      <c r="RGN59" s="410"/>
      <c r="RGO59" s="410"/>
      <c r="RGP59" s="410"/>
      <c r="RGQ59" s="410"/>
      <c r="RGR59" s="410"/>
      <c r="RGS59" s="410"/>
      <c r="RGT59" s="410"/>
      <c r="RGU59" s="410"/>
      <c r="RGV59" s="410"/>
      <c r="RGW59" s="410"/>
      <c r="RGX59" s="410"/>
      <c r="RGY59" s="410"/>
      <c r="RGZ59" s="410"/>
      <c r="RHA59" s="410"/>
      <c r="RHB59" s="410"/>
      <c r="RHC59" s="410"/>
      <c r="RHD59" s="410"/>
      <c r="RHE59" s="410"/>
      <c r="RHF59" s="410"/>
      <c r="RHG59" s="410"/>
      <c r="RHH59" s="410"/>
      <c r="RHI59" s="410"/>
      <c r="RHJ59" s="410"/>
      <c r="RHK59" s="410"/>
      <c r="RHL59" s="410"/>
      <c r="RHM59" s="410"/>
      <c r="RHN59" s="410"/>
      <c r="RHO59" s="410"/>
      <c r="RHP59" s="410"/>
      <c r="RHQ59" s="410"/>
      <c r="RHR59" s="410"/>
      <c r="RHS59" s="410"/>
      <c r="RHT59" s="410"/>
      <c r="RHU59" s="410"/>
      <c r="RHV59" s="410"/>
      <c r="RHW59" s="410"/>
      <c r="RHX59" s="410"/>
      <c r="RHY59" s="410"/>
      <c r="RHZ59" s="410"/>
      <c r="RIA59" s="410"/>
      <c r="RIB59" s="410"/>
      <c r="RIC59" s="410"/>
      <c r="RID59" s="410"/>
      <c r="RIE59" s="410"/>
      <c r="RIF59" s="410"/>
      <c r="RIG59" s="410"/>
      <c r="RIH59" s="410"/>
      <c r="RII59" s="410"/>
      <c r="RIJ59" s="410"/>
      <c r="RIK59" s="410"/>
      <c r="RIL59" s="410"/>
      <c r="RIM59" s="410"/>
      <c r="RIN59" s="410"/>
      <c r="RIO59" s="410"/>
      <c r="RIP59" s="410"/>
      <c r="RIQ59" s="410"/>
      <c r="RIR59" s="410"/>
      <c r="RIS59" s="410"/>
      <c r="RIT59" s="410"/>
      <c r="RIU59" s="410"/>
      <c r="RIV59" s="410"/>
      <c r="RIW59" s="410"/>
      <c r="RIX59" s="410"/>
      <c r="RIY59" s="410"/>
      <c r="RIZ59" s="410"/>
      <c r="RJA59" s="410"/>
      <c r="RJB59" s="410"/>
      <c r="RJC59" s="410"/>
      <c r="RJD59" s="410"/>
      <c r="RJE59" s="410"/>
      <c r="RJF59" s="410"/>
      <c r="RJG59" s="410"/>
      <c r="RJH59" s="410"/>
      <c r="RJI59" s="410"/>
      <c r="RJJ59" s="410"/>
      <c r="RJK59" s="410"/>
      <c r="RJL59" s="410"/>
      <c r="RJM59" s="410"/>
      <c r="RJN59" s="410"/>
      <c r="RJO59" s="410"/>
      <c r="RJP59" s="410"/>
      <c r="RJQ59" s="410"/>
      <c r="RJR59" s="410"/>
      <c r="RJS59" s="410"/>
      <c r="RJT59" s="410"/>
      <c r="RJU59" s="410"/>
      <c r="RJV59" s="410"/>
      <c r="RJW59" s="410"/>
      <c r="RJX59" s="410"/>
      <c r="RJY59" s="410"/>
      <c r="RJZ59" s="410"/>
      <c r="RKA59" s="410"/>
      <c r="RKB59" s="410"/>
      <c r="RKC59" s="410"/>
      <c r="RKD59" s="410"/>
      <c r="RKE59" s="410"/>
      <c r="RKF59" s="410"/>
      <c r="RKG59" s="410"/>
      <c r="RKH59" s="410"/>
      <c r="RKI59" s="410"/>
      <c r="RKJ59" s="410"/>
      <c r="RKK59" s="410"/>
      <c r="RKL59" s="410"/>
      <c r="RKM59" s="410"/>
      <c r="RKN59" s="410"/>
      <c r="RKO59" s="410"/>
      <c r="RKP59" s="410"/>
      <c r="RKQ59" s="410"/>
      <c r="RKR59" s="410"/>
      <c r="RKS59" s="410"/>
      <c r="RKT59" s="410"/>
      <c r="RKU59" s="410"/>
      <c r="RKV59" s="410"/>
      <c r="RKW59" s="410"/>
      <c r="RKX59" s="410"/>
      <c r="RKY59" s="410"/>
      <c r="RKZ59" s="410"/>
      <c r="RLA59" s="410"/>
      <c r="RLB59" s="410"/>
      <c r="RLC59" s="410"/>
      <c r="RLD59" s="410"/>
      <c r="RLE59" s="410"/>
      <c r="RLF59" s="410"/>
      <c r="RLG59" s="410"/>
      <c r="RLH59" s="410"/>
      <c r="RLI59" s="410"/>
      <c r="RLJ59" s="410"/>
      <c r="RLK59" s="410"/>
      <c r="RLL59" s="410"/>
      <c r="RLM59" s="410"/>
      <c r="RLN59" s="410"/>
      <c r="RLO59" s="410"/>
      <c r="RLP59" s="410"/>
      <c r="RLQ59" s="410"/>
      <c r="RLR59" s="410"/>
      <c r="RLS59" s="410"/>
      <c r="RLT59" s="410"/>
      <c r="RLU59" s="410"/>
      <c r="RLV59" s="410"/>
      <c r="RLW59" s="410"/>
      <c r="RLX59" s="410"/>
      <c r="RLY59" s="410"/>
      <c r="RLZ59" s="410"/>
      <c r="RMA59" s="410"/>
      <c r="RMB59" s="410"/>
      <c r="RMC59" s="410"/>
      <c r="RMD59" s="410"/>
      <c r="RME59" s="410"/>
      <c r="RMF59" s="410"/>
      <c r="RMG59" s="410"/>
      <c r="RMH59" s="410"/>
      <c r="RMI59" s="410"/>
      <c r="RMJ59" s="410"/>
      <c r="RMK59" s="410"/>
      <c r="RML59" s="410"/>
      <c r="RMM59" s="410"/>
      <c r="RMN59" s="410"/>
      <c r="RMO59" s="410"/>
      <c r="RMP59" s="410"/>
      <c r="RMQ59" s="410"/>
      <c r="RMR59" s="410"/>
      <c r="RMS59" s="410"/>
      <c r="RMT59" s="410"/>
      <c r="RMU59" s="410"/>
      <c r="RMV59" s="410"/>
      <c r="RMW59" s="410"/>
      <c r="RMX59" s="410"/>
      <c r="RMY59" s="410"/>
      <c r="RMZ59" s="410"/>
      <c r="RNA59" s="410"/>
      <c r="RNB59" s="410"/>
      <c r="RNC59" s="410"/>
      <c r="RND59" s="410"/>
      <c r="RNE59" s="410"/>
      <c r="RNF59" s="410"/>
      <c r="RNG59" s="410"/>
      <c r="RNH59" s="410"/>
      <c r="RNI59" s="410"/>
      <c r="RNJ59" s="410"/>
      <c r="RNK59" s="410"/>
      <c r="RNL59" s="410"/>
      <c r="RNM59" s="410"/>
      <c r="RNN59" s="410"/>
      <c r="RNO59" s="410"/>
      <c r="RNP59" s="410"/>
      <c r="RNQ59" s="410"/>
      <c r="RNR59" s="410"/>
      <c r="RNS59" s="410"/>
      <c r="RNT59" s="410"/>
      <c r="RNU59" s="410"/>
      <c r="RNV59" s="410"/>
      <c r="RNW59" s="410"/>
      <c r="RNX59" s="410"/>
      <c r="RNY59" s="410"/>
      <c r="RNZ59" s="410"/>
      <c r="ROA59" s="410"/>
      <c r="ROB59" s="410"/>
      <c r="ROC59" s="410"/>
      <c r="ROD59" s="410"/>
      <c r="ROE59" s="410"/>
      <c r="ROF59" s="410"/>
      <c r="ROG59" s="410"/>
      <c r="ROH59" s="410"/>
      <c r="ROI59" s="410"/>
      <c r="ROJ59" s="410"/>
      <c r="ROK59" s="410"/>
      <c r="ROL59" s="410"/>
      <c r="ROM59" s="410"/>
      <c r="RON59" s="410"/>
      <c r="ROO59" s="410"/>
      <c r="ROP59" s="410"/>
      <c r="ROQ59" s="410"/>
      <c r="ROR59" s="410"/>
      <c r="ROS59" s="410"/>
      <c r="ROT59" s="410"/>
      <c r="ROU59" s="410"/>
      <c r="ROV59" s="410"/>
      <c r="ROW59" s="410"/>
      <c r="ROX59" s="410"/>
      <c r="ROY59" s="410"/>
      <c r="ROZ59" s="410"/>
      <c r="RPA59" s="410"/>
      <c r="RPB59" s="410"/>
      <c r="RPC59" s="410"/>
      <c r="RPD59" s="410"/>
      <c r="RPE59" s="410"/>
      <c r="RPF59" s="410"/>
      <c r="RPG59" s="410"/>
      <c r="RPH59" s="410"/>
      <c r="RPI59" s="410"/>
      <c r="RPJ59" s="410"/>
      <c r="RPK59" s="410"/>
      <c r="RPL59" s="410"/>
      <c r="RPM59" s="410"/>
      <c r="RPN59" s="410"/>
      <c r="RPO59" s="410"/>
      <c r="RPP59" s="410"/>
      <c r="RPQ59" s="410"/>
      <c r="RPR59" s="410"/>
      <c r="RPS59" s="410"/>
      <c r="RPT59" s="410"/>
      <c r="RPU59" s="410"/>
      <c r="RPV59" s="410"/>
      <c r="RPW59" s="410"/>
      <c r="RPX59" s="410"/>
      <c r="RPY59" s="410"/>
      <c r="RPZ59" s="410"/>
      <c r="RQA59" s="410"/>
      <c r="RQB59" s="410"/>
      <c r="RQC59" s="410"/>
      <c r="RQD59" s="410"/>
      <c r="RQE59" s="410"/>
      <c r="RQF59" s="410"/>
      <c r="RQG59" s="410"/>
      <c r="RQH59" s="410"/>
      <c r="RQI59" s="410"/>
      <c r="RQJ59" s="410"/>
      <c r="RQK59" s="410"/>
      <c r="RQL59" s="410"/>
      <c r="RQM59" s="410"/>
      <c r="RQN59" s="410"/>
      <c r="RQO59" s="410"/>
      <c r="RQP59" s="410"/>
      <c r="RQQ59" s="410"/>
      <c r="RQR59" s="410"/>
      <c r="RQS59" s="410"/>
      <c r="RQT59" s="410"/>
      <c r="RQU59" s="410"/>
      <c r="RQV59" s="410"/>
      <c r="RQW59" s="410"/>
      <c r="RQX59" s="410"/>
      <c r="RQY59" s="410"/>
      <c r="RQZ59" s="410"/>
      <c r="RRA59" s="410"/>
      <c r="RRB59" s="410"/>
      <c r="RRC59" s="410"/>
      <c r="RRD59" s="410"/>
      <c r="RRE59" s="410"/>
      <c r="RRF59" s="410"/>
      <c r="RRG59" s="410"/>
      <c r="RRH59" s="410"/>
      <c r="RRI59" s="410"/>
      <c r="RRJ59" s="410"/>
      <c r="RRK59" s="410"/>
      <c r="RRL59" s="410"/>
      <c r="RRM59" s="410"/>
      <c r="RRN59" s="410"/>
      <c r="RRO59" s="410"/>
      <c r="RRP59" s="410"/>
      <c r="RRQ59" s="410"/>
      <c r="RRR59" s="410"/>
      <c r="RRS59" s="410"/>
      <c r="RRT59" s="410"/>
      <c r="RRU59" s="410"/>
      <c r="RRV59" s="410"/>
      <c r="RRW59" s="410"/>
      <c r="RRX59" s="410"/>
      <c r="RRY59" s="410"/>
      <c r="RRZ59" s="410"/>
      <c r="RSA59" s="410"/>
      <c r="RSB59" s="410"/>
      <c r="RSC59" s="410"/>
      <c r="RSD59" s="410"/>
      <c r="RSE59" s="410"/>
      <c r="RSF59" s="410"/>
      <c r="RSG59" s="410"/>
      <c r="RSH59" s="410"/>
      <c r="RSI59" s="410"/>
      <c r="RSJ59" s="410"/>
      <c r="RSK59" s="410"/>
      <c r="RSL59" s="410"/>
      <c r="RSM59" s="410"/>
      <c r="RSN59" s="410"/>
      <c r="RSO59" s="410"/>
      <c r="RSP59" s="410"/>
      <c r="RSQ59" s="410"/>
      <c r="RSR59" s="410"/>
      <c r="RSS59" s="410"/>
      <c r="RST59" s="410"/>
      <c r="RSU59" s="410"/>
      <c r="RSV59" s="410"/>
      <c r="RSW59" s="410"/>
      <c r="RSX59" s="410"/>
      <c r="RSY59" s="410"/>
      <c r="RSZ59" s="410"/>
      <c r="RTA59" s="410"/>
      <c r="RTB59" s="410"/>
      <c r="RTC59" s="410"/>
      <c r="RTD59" s="410"/>
      <c r="RTE59" s="410"/>
      <c r="RTF59" s="410"/>
      <c r="RTG59" s="410"/>
      <c r="RTH59" s="410"/>
      <c r="RTI59" s="410"/>
      <c r="RTJ59" s="410"/>
      <c r="RTK59" s="410"/>
      <c r="RTL59" s="410"/>
      <c r="RTM59" s="410"/>
      <c r="RTN59" s="410"/>
      <c r="RTO59" s="410"/>
      <c r="RTP59" s="410"/>
      <c r="RTQ59" s="410"/>
      <c r="RTR59" s="410"/>
      <c r="RTS59" s="410"/>
      <c r="RTT59" s="410"/>
      <c r="RTU59" s="410"/>
      <c r="RTV59" s="410"/>
      <c r="RTW59" s="410"/>
      <c r="RTX59" s="410"/>
      <c r="RTY59" s="410"/>
      <c r="RTZ59" s="410"/>
      <c r="RUA59" s="410"/>
      <c r="RUB59" s="410"/>
      <c r="RUC59" s="410"/>
      <c r="RUD59" s="410"/>
      <c r="RUE59" s="410"/>
      <c r="RUF59" s="410"/>
      <c r="RUG59" s="410"/>
      <c r="RUH59" s="410"/>
      <c r="RUI59" s="410"/>
      <c r="RUJ59" s="410"/>
      <c r="RUK59" s="410"/>
      <c r="RUL59" s="410"/>
      <c r="RUM59" s="410"/>
      <c r="RUN59" s="410"/>
      <c r="RUO59" s="410"/>
      <c r="RUP59" s="410"/>
      <c r="RUQ59" s="410"/>
      <c r="RUR59" s="410"/>
      <c r="RUS59" s="410"/>
      <c r="RUT59" s="410"/>
      <c r="RUU59" s="410"/>
      <c r="RUV59" s="410"/>
      <c r="RUW59" s="410"/>
      <c r="RUX59" s="410"/>
      <c r="RUY59" s="410"/>
      <c r="RUZ59" s="410"/>
      <c r="RVA59" s="410"/>
      <c r="RVB59" s="410"/>
      <c r="RVC59" s="410"/>
      <c r="RVD59" s="410"/>
      <c r="RVE59" s="410"/>
      <c r="RVF59" s="410"/>
      <c r="RVG59" s="410"/>
      <c r="RVH59" s="410"/>
      <c r="RVI59" s="410"/>
      <c r="RVJ59" s="410"/>
      <c r="RVK59" s="410"/>
      <c r="RVL59" s="410"/>
      <c r="RVM59" s="410"/>
      <c r="RVN59" s="410"/>
      <c r="RVO59" s="410"/>
      <c r="RVP59" s="410"/>
      <c r="RVQ59" s="410"/>
      <c r="RVR59" s="410"/>
      <c r="RVS59" s="410"/>
      <c r="RVT59" s="410"/>
      <c r="RVU59" s="410"/>
      <c r="RVV59" s="410"/>
      <c r="RVW59" s="410"/>
      <c r="RVX59" s="410"/>
      <c r="RVY59" s="410"/>
      <c r="RVZ59" s="410"/>
      <c r="RWA59" s="410"/>
      <c r="RWB59" s="410"/>
      <c r="RWC59" s="410"/>
      <c r="RWD59" s="410"/>
      <c r="RWE59" s="410"/>
      <c r="RWF59" s="410"/>
      <c r="RWG59" s="410"/>
      <c r="RWH59" s="410"/>
      <c r="RWI59" s="410"/>
      <c r="RWJ59" s="410"/>
      <c r="RWK59" s="410"/>
      <c r="RWL59" s="410"/>
      <c r="RWM59" s="410"/>
      <c r="RWN59" s="410"/>
      <c r="RWO59" s="410"/>
      <c r="RWP59" s="410"/>
      <c r="RWQ59" s="410"/>
      <c r="RWR59" s="410"/>
      <c r="RWS59" s="410"/>
      <c r="RWT59" s="410"/>
      <c r="RWU59" s="410"/>
      <c r="RWV59" s="410"/>
      <c r="RWW59" s="410"/>
      <c r="RWX59" s="410"/>
      <c r="RWY59" s="410"/>
      <c r="RWZ59" s="410"/>
      <c r="RXA59" s="410"/>
      <c r="RXB59" s="410"/>
      <c r="RXC59" s="410"/>
      <c r="RXD59" s="410"/>
      <c r="RXE59" s="410"/>
      <c r="RXF59" s="410"/>
      <c r="RXG59" s="410"/>
      <c r="RXH59" s="410"/>
      <c r="RXI59" s="410"/>
      <c r="RXJ59" s="410"/>
      <c r="RXK59" s="410"/>
      <c r="RXL59" s="410"/>
      <c r="RXM59" s="410"/>
      <c r="RXN59" s="410"/>
      <c r="RXO59" s="410"/>
      <c r="RXP59" s="410"/>
      <c r="RXQ59" s="410"/>
      <c r="RXR59" s="410"/>
      <c r="RXS59" s="410"/>
      <c r="RXT59" s="410"/>
      <c r="RXU59" s="410"/>
      <c r="RXV59" s="410"/>
      <c r="RXW59" s="410"/>
      <c r="RXX59" s="410"/>
      <c r="RXY59" s="410"/>
      <c r="RXZ59" s="410"/>
      <c r="RYA59" s="410"/>
      <c r="RYB59" s="410"/>
      <c r="RYC59" s="410"/>
      <c r="RYD59" s="410"/>
      <c r="RYE59" s="410"/>
      <c r="RYF59" s="410"/>
      <c r="RYG59" s="410"/>
      <c r="RYH59" s="410"/>
      <c r="RYI59" s="410"/>
      <c r="RYJ59" s="410"/>
      <c r="RYK59" s="410"/>
      <c r="RYL59" s="410"/>
      <c r="RYM59" s="410"/>
      <c r="RYN59" s="410"/>
      <c r="RYO59" s="410"/>
      <c r="RYP59" s="410"/>
      <c r="RYQ59" s="410"/>
      <c r="RYR59" s="410"/>
      <c r="RYS59" s="410"/>
      <c r="RYT59" s="410"/>
      <c r="RYU59" s="410"/>
      <c r="RYV59" s="410"/>
      <c r="RYW59" s="410"/>
      <c r="RYX59" s="410"/>
      <c r="RYY59" s="410"/>
      <c r="RYZ59" s="410"/>
      <c r="RZA59" s="410"/>
      <c r="RZB59" s="410"/>
      <c r="RZC59" s="410"/>
      <c r="RZD59" s="410"/>
      <c r="RZE59" s="410"/>
      <c r="RZF59" s="410"/>
      <c r="RZG59" s="410"/>
      <c r="RZH59" s="410"/>
      <c r="RZI59" s="410"/>
      <c r="RZJ59" s="410"/>
      <c r="RZK59" s="410"/>
      <c r="RZL59" s="410"/>
      <c r="RZM59" s="410"/>
      <c r="RZN59" s="410"/>
      <c r="RZO59" s="410"/>
      <c r="RZP59" s="410"/>
      <c r="RZQ59" s="410"/>
      <c r="RZR59" s="410"/>
      <c r="RZS59" s="410"/>
      <c r="RZT59" s="410"/>
      <c r="RZU59" s="410"/>
      <c r="RZV59" s="410"/>
      <c r="RZW59" s="410"/>
      <c r="RZX59" s="410"/>
      <c r="RZY59" s="410"/>
      <c r="RZZ59" s="410"/>
      <c r="SAA59" s="410"/>
      <c r="SAB59" s="410"/>
      <c r="SAC59" s="410"/>
      <c r="SAD59" s="410"/>
      <c r="SAE59" s="410"/>
      <c r="SAF59" s="410"/>
      <c r="SAG59" s="410"/>
      <c r="SAH59" s="410"/>
      <c r="SAI59" s="410"/>
      <c r="SAJ59" s="410"/>
      <c r="SAK59" s="410"/>
      <c r="SAL59" s="410"/>
      <c r="SAM59" s="410"/>
      <c r="SAN59" s="410"/>
      <c r="SAO59" s="410"/>
      <c r="SAP59" s="410"/>
      <c r="SAQ59" s="410"/>
      <c r="SAR59" s="410"/>
      <c r="SAS59" s="410"/>
      <c r="SAT59" s="410"/>
      <c r="SAU59" s="410"/>
      <c r="SAV59" s="410"/>
      <c r="SAW59" s="410"/>
      <c r="SAX59" s="410"/>
      <c r="SAY59" s="410"/>
      <c r="SAZ59" s="410"/>
      <c r="SBA59" s="410"/>
      <c r="SBB59" s="410"/>
      <c r="SBC59" s="410"/>
      <c r="SBD59" s="410"/>
      <c r="SBE59" s="410"/>
      <c r="SBF59" s="410"/>
      <c r="SBG59" s="410"/>
      <c r="SBH59" s="410"/>
      <c r="SBI59" s="410"/>
      <c r="SBJ59" s="410"/>
      <c r="SBK59" s="410"/>
      <c r="SBL59" s="410"/>
      <c r="SBM59" s="410"/>
      <c r="SBN59" s="410"/>
      <c r="SBO59" s="410"/>
      <c r="SBP59" s="410"/>
      <c r="SBQ59" s="410"/>
      <c r="SBR59" s="410"/>
      <c r="SBS59" s="410"/>
      <c r="SBT59" s="410"/>
      <c r="SBU59" s="410"/>
      <c r="SBV59" s="410"/>
      <c r="SBW59" s="410"/>
      <c r="SBX59" s="410"/>
      <c r="SBY59" s="410"/>
      <c r="SBZ59" s="410"/>
      <c r="SCA59" s="410"/>
      <c r="SCB59" s="410"/>
      <c r="SCC59" s="410"/>
      <c r="SCD59" s="410"/>
      <c r="SCE59" s="410"/>
      <c r="SCF59" s="410"/>
      <c r="SCG59" s="410"/>
      <c r="SCH59" s="410"/>
      <c r="SCI59" s="410"/>
      <c r="SCJ59" s="410"/>
      <c r="SCK59" s="410"/>
      <c r="SCL59" s="410"/>
      <c r="SCM59" s="410"/>
      <c r="SCN59" s="410"/>
      <c r="SCO59" s="410"/>
      <c r="SCP59" s="410"/>
      <c r="SCQ59" s="410"/>
      <c r="SCR59" s="410"/>
      <c r="SCS59" s="410"/>
      <c r="SCT59" s="410"/>
      <c r="SCU59" s="410"/>
      <c r="SCV59" s="410"/>
      <c r="SCW59" s="410"/>
      <c r="SCX59" s="410"/>
      <c r="SCY59" s="410"/>
      <c r="SCZ59" s="410"/>
      <c r="SDA59" s="410"/>
      <c r="SDB59" s="410"/>
      <c r="SDC59" s="410"/>
      <c r="SDD59" s="410"/>
      <c r="SDE59" s="410"/>
      <c r="SDF59" s="410"/>
      <c r="SDG59" s="410"/>
      <c r="SDH59" s="410"/>
      <c r="SDI59" s="410"/>
      <c r="SDJ59" s="410"/>
      <c r="SDK59" s="410"/>
      <c r="SDL59" s="410"/>
      <c r="SDM59" s="410"/>
      <c r="SDN59" s="410"/>
      <c r="SDO59" s="410"/>
      <c r="SDP59" s="410"/>
      <c r="SDQ59" s="410"/>
      <c r="SDR59" s="410"/>
      <c r="SDS59" s="410"/>
      <c r="SDT59" s="410"/>
      <c r="SDU59" s="410"/>
      <c r="SDV59" s="410"/>
      <c r="SDW59" s="410"/>
      <c r="SDX59" s="410"/>
      <c r="SDY59" s="410"/>
      <c r="SDZ59" s="410"/>
      <c r="SEA59" s="410"/>
      <c r="SEB59" s="410"/>
      <c r="SEC59" s="410"/>
      <c r="SED59" s="410"/>
      <c r="SEE59" s="410"/>
      <c r="SEF59" s="410"/>
      <c r="SEG59" s="410"/>
      <c r="SEH59" s="410"/>
      <c r="SEI59" s="410"/>
      <c r="SEJ59" s="410"/>
      <c r="SEK59" s="410"/>
      <c r="SEL59" s="410"/>
      <c r="SEM59" s="410"/>
      <c r="SEN59" s="410"/>
      <c r="SEO59" s="410"/>
      <c r="SEP59" s="410"/>
      <c r="SEQ59" s="410"/>
      <c r="SER59" s="410"/>
      <c r="SES59" s="410"/>
      <c r="SET59" s="410"/>
      <c r="SEU59" s="410"/>
      <c r="SEV59" s="410"/>
      <c r="SEW59" s="410"/>
      <c r="SEX59" s="410"/>
      <c r="SEY59" s="410"/>
      <c r="SEZ59" s="410"/>
      <c r="SFA59" s="410"/>
      <c r="SFB59" s="410"/>
      <c r="SFC59" s="410"/>
      <c r="SFD59" s="410"/>
      <c r="SFE59" s="410"/>
      <c r="SFF59" s="410"/>
      <c r="SFG59" s="410"/>
      <c r="SFH59" s="410"/>
      <c r="SFI59" s="410"/>
      <c r="SFJ59" s="410"/>
      <c r="SFK59" s="410"/>
      <c r="SFL59" s="410"/>
      <c r="SFM59" s="410"/>
      <c r="SFN59" s="410"/>
      <c r="SFO59" s="410"/>
      <c r="SFP59" s="410"/>
      <c r="SFQ59" s="410"/>
      <c r="SFR59" s="410"/>
      <c r="SFS59" s="410"/>
      <c r="SFT59" s="410"/>
      <c r="SFU59" s="410"/>
      <c r="SFV59" s="410"/>
      <c r="SFW59" s="410"/>
      <c r="SFX59" s="410"/>
      <c r="SFY59" s="410"/>
      <c r="SFZ59" s="410"/>
      <c r="SGA59" s="410"/>
      <c r="SGB59" s="410"/>
      <c r="SGC59" s="410"/>
      <c r="SGD59" s="410"/>
      <c r="SGE59" s="410"/>
      <c r="SGF59" s="410"/>
      <c r="SGG59" s="410"/>
      <c r="SGH59" s="410"/>
      <c r="SGI59" s="410"/>
      <c r="SGJ59" s="410"/>
      <c r="SGK59" s="410"/>
      <c r="SGL59" s="410"/>
      <c r="SGM59" s="410"/>
      <c r="SGN59" s="410"/>
      <c r="SGO59" s="410"/>
      <c r="SGP59" s="410"/>
      <c r="SGQ59" s="410"/>
      <c r="SGR59" s="410"/>
      <c r="SGS59" s="410"/>
      <c r="SGT59" s="410"/>
      <c r="SGU59" s="410"/>
      <c r="SGV59" s="410"/>
      <c r="SGW59" s="410"/>
      <c r="SGX59" s="410"/>
      <c r="SGY59" s="410"/>
      <c r="SGZ59" s="410"/>
      <c r="SHA59" s="410"/>
      <c r="SHB59" s="410"/>
      <c r="SHC59" s="410"/>
      <c r="SHD59" s="410"/>
      <c r="SHE59" s="410"/>
      <c r="SHF59" s="410"/>
      <c r="SHG59" s="410"/>
      <c r="SHH59" s="410"/>
      <c r="SHI59" s="410"/>
      <c r="SHJ59" s="410"/>
      <c r="SHK59" s="410"/>
      <c r="SHL59" s="410"/>
      <c r="SHM59" s="410"/>
      <c r="SHN59" s="410"/>
      <c r="SHO59" s="410"/>
      <c r="SHP59" s="410"/>
      <c r="SHQ59" s="410"/>
      <c r="SHR59" s="410"/>
      <c r="SHS59" s="410"/>
      <c r="SHT59" s="410"/>
      <c r="SHU59" s="410"/>
      <c r="SHV59" s="410"/>
      <c r="SHW59" s="410"/>
      <c r="SHX59" s="410"/>
      <c r="SHY59" s="410"/>
      <c r="SHZ59" s="410"/>
      <c r="SIA59" s="410"/>
      <c r="SIB59" s="410"/>
      <c r="SIC59" s="410"/>
      <c r="SID59" s="410"/>
      <c r="SIE59" s="410"/>
      <c r="SIF59" s="410"/>
      <c r="SIG59" s="410"/>
      <c r="SIH59" s="410"/>
      <c r="SII59" s="410"/>
      <c r="SIJ59" s="410"/>
      <c r="SIK59" s="410"/>
      <c r="SIL59" s="410"/>
      <c r="SIM59" s="410"/>
      <c r="SIN59" s="410"/>
      <c r="SIO59" s="410"/>
      <c r="SIP59" s="410"/>
      <c r="SIQ59" s="410"/>
      <c r="SIR59" s="410"/>
      <c r="SIS59" s="410"/>
      <c r="SIT59" s="410"/>
      <c r="SIU59" s="410"/>
      <c r="SIV59" s="410"/>
      <c r="SIW59" s="410"/>
      <c r="SIX59" s="410"/>
      <c r="SIY59" s="410"/>
      <c r="SIZ59" s="410"/>
      <c r="SJA59" s="410"/>
      <c r="SJB59" s="410"/>
      <c r="SJC59" s="410"/>
      <c r="SJD59" s="410"/>
      <c r="SJE59" s="410"/>
      <c r="SJF59" s="410"/>
      <c r="SJG59" s="410"/>
      <c r="SJH59" s="410"/>
      <c r="SJI59" s="410"/>
      <c r="SJJ59" s="410"/>
      <c r="SJK59" s="410"/>
      <c r="SJL59" s="410"/>
      <c r="SJM59" s="410"/>
      <c r="SJN59" s="410"/>
      <c r="SJO59" s="410"/>
      <c r="SJP59" s="410"/>
      <c r="SJQ59" s="410"/>
      <c r="SJR59" s="410"/>
      <c r="SJS59" s="410"/>
      <c r="SJT59" s="410"/>
      <c r="SJU59" s="410"/>
      <c r="SJV59" s="410"/>
      <c r="SJW59" s="410"/>
      <c r="SJX59" s="410"/>
      <c r="SJY59" s="410"/>
      <c r="SJZ59" s="410"/>
      <c r="SKA59" s="410"/>
      <c r="SKB59" s="410"/>
      <c r="SKC59" s="410"/>
      <c r="SKD59" s="410"/>
      <c r="SKE59" s="410"/>
      <c r="SKF59" s="410"/>
      <c r="SKG59" s="410"/>
      <c r="SKH59" s="410"/>
      <c r="SKI59" s="410"/>
      <c r="SKJ59" s="410"/>
      <c r="SKK59" s="410"/>
      <c r="SKL59" s="410"/>
      <c r="SKM59" s="410"/>
      <c r="SKN59" s="410"/>
      <c r="SKO59" s="410"/>
      <c r="SKP59" s="410"/>
      <c r="SKQ59" s="410"/>
      <c r="SKR59" s="410"/>
      <c r="SKS59" s="410"/>
      <c r="SKT59" s="410"/>
      <c r="SKU59" s="410"/>
      <c r="SKV59" s="410"/>
      <c r="SKW59" s="410"/>
      <c r="SKX59" s="410"/>
      <c r="SKY59" s="410"/>
      <c r="SKZ59" s="410"/>
      <c r="SLA59" s="410"/>
      <c r="SLB59" s="410"/>
      <c r="SLC59" s="410"/>
      <c r="SLD59" s="410"/>
      <c r="SLE59" s="410"/>
      <c r="SLF59" s="410"/>
      <c r="SLG59" s="410"/>
      <c r="SLH59" s="410"/>
      <c r="SLI59" s="410"/>
      <c r="SLJ59" s="410"/>
      <c r="SLK59" s="410"/>
      <c r="SLL59" s="410"/>
      <c r="SLM59" s="410"/>
      <c r="SLN59" s="410"/>
      <c r="SLO59" s="410"/>
      <c r="SLP59" s="410"/>
      <c r="SLQ59" s="410"/>
      <c r="SLR59" s="410"/>
      <c r="SLS59" s="410"/>
      <c r="SLT59" s="410"/>
      <c r="SLU59" s="410"/>
      <c r="SLV59" s="410"/>
      <c r="SLW59" s="410"/>
      <c r="SLX59" s="410"/>
      <c r="SLY59" s="410"/>
      <c r="SLZ59" s="410"/>
      <c r="SMA59" s="410"/>
      <c r="SMB59" s="410"/>
      <c r="SMC59" s="410"/>
      <c r="SMD59" s="410"/>
      <c r="SME59" s="410"/>
      <c r="SMF59" s="410"/>
      <c r="SMG59" s="410"/>
      <c r="SMH59" s="410"/>
      <c r="SMI59" s="410"/>
      <c r="SMJ59" s="410"/>
      <c r="SMK59" s="410"/>
      <c r="SML59" s="410"/>
      <c r="SMM59" s="410"/>
      <c r="SMN59" s="410"/>
      <c r="SMO59" s="410"/>
      <c r="SMP59" s="410"/>
      <c r="SMQ59" s="410"/>
      <c r="SMR59" s="410"/>
      <c r="SMS59" s="410"/>
      <c r="SMT59" s="410"/>
      <c r="SMU59" s="410"/>
      <c r="SMV59" s="410"/>
      <c r="SMW59" s="410"/>
      <c r="SMX59" s="410"/>
      <c r="SMY59" s="410"/>
      <c r="SMZ59" s="410"/>
      <c r="SNA59" s="410"/>
      <c r="SNB59" s="410"/>
      <c r="SNC59" s="410"/>
      <c r="SND59" s="410"/>
      <c r="SNE59" s="410"/>
      <c r="SNF59" s="410"/>
      <c r="SNG59" s="410"/>
      <c r="SNH59" s="410"/>
      <c r="SNI59" s="410"/>
      <c r="SNJ59" s="410"/>
      <c r="SNK59" s="410"/>
      <c r="SNL59" s="410"/>
      <c r="SNM59" s="410"/>
      <c r="SNN59" s="410"/>
      <c r="SNO59" s="410"/>
      <c r="SNP59" s="410"/>
      <c r="SNQ59" s="410"/>
      <c r="SNR59" s="410"/>
      <c r="SNS59" s="410"/>
      <c r="SNT59" s="410"/>
      <c r="SNU59" s="410"/>
      <c r="SNV59" s="410"/>
      <c r="SNW59" s="410"/>
      <c r="SNX59" s="410"/>
      <c r="SNY59" s="410"/>
      <c r="SNZ59" s="410"/>
      <c r="SOA59" s="410"/>
      <c r="SOB59" s="410"/>
      <c r="SOC59" s="410"/>
      <c r="SOD59" s="410"/>
      <c r="SOE59" s="410"/>
      <c r="SOF59" s="410"/>
      <c r="SOG59" s="410"/>
      <c r="SOH59" s="410"/>
      <c r="SOI59" s="410"/>
      <c r="SOJ59" s="410"/>
      <c r="SOK59" s="410"/>
      <c r="SOL59" s="410"/>
      <c r="SOM59" s="410"/>
      <c r="SON59" s="410"/>
      <c r="SOO59" s="410"/>
      <c r="SOP59" s="410"/>
      <c r="SOQ59" s="410"/>
      <c r="SOR59" s="410"/>
      <c r="SOS59" s="410"/>
      <c r="SOT59" s="410"/>
      <c r="SOU59" s="410"/>
      <c r="SOV59" s="410"/>
      <c r="SOW59" s="410"/>
      <c r="SOX59" s="410"/>
      <c r="SOY59" s="410"/>
      <c r="SOZ59" s="410"/>
      <c r="SPA59" s="410"/>
      <c r="SPB59" s="410"/>
      <c r="SPC59" s="410"/>
      <c r="SPD59" s="410"/>
      <c r="SPE59" s="410"/>
      <c r="SPF59" s="410"/>
      <c r="SPG59" s="410"/>
      <c r="SPH59" s="410"/>
      <c r="SPI59" s="410"/>
      <c r="SPJ59" s="410"/>
      <c r="SPK59" s="410"/>
      <c r="SPL59" s="410"/>
      <c r="SPM59" s="410"/>
      <c r="SPN59" s="410"/>
      <c r="SPO59" s="410"/>
      <c r="SPP59" s="410"/>
      <c r="SPQ59" s="410"/>
      <c r="SPR59" s="410"/>
      <c r="SPS59" s="410"/>
      <c r="SPT59" s="410"/>
      <c r="SPU59" s="410"/>
      <c r="SPV59" s="410"/>
      <c r="SPW59" s="410"/>
      <c r="SPX59" s="410"/>
      <c r="SPY59" s="410"/>
      <c r="SPZ59" s="410"/>
      <c r="SQA59" s="410"/>
      <c r="SQB59" s="410"/>
      <c r="SQC59" s="410"/>
      <c r="SQD59" s="410"/>
      <c r="SQE59" s="410"/>
      <c r="SQF59" s="410"/>
      <c r="SQG59" s="410"/>
      <c r="SQH59" s="410"/>
      <c r="SQI59" s="410"/>
      <c r="SQJ59" s="410"/>
      <c r="SQK59" s="410"/>
      <c r="SQL59" s="410"/>
      <c r="SQM59" s="410"/>
      <c r="SQN59" s="410"/>
      <c r="SQO59" s="410"/>
      <c r="SQP59" s="410"/>
      <c r="SQQ59" s="410"/>
      <c r="SQR59" s="410"/>
      <c r="SQS59" s="410"/>
      <c r="SQT59" s="410"/>
      <c r="SQU59" s="410"/>
      <c r="SQV59" s="410"/>
      <c r="SQW59" s="410"/>
      <c r="SQX59" s="410"/>
      <c r="SQY59" s="410"/>
      <c r="SQZ59" s="410"/>
      <c r="SRA59" s="410"/>
      <c r="SRB59" s="410"/>
      <c r="SRC59" s="410"/>
      <c r="SRD59" s="410"/>
      <c r="SRE59" s="410"/>
      <c r="SRF59" s="410"/>
      <c r="SRG59" s="410"/>
      <c r="SRH59" s="410"/>
      <c r="SRI59" s="410"/>
      <c r="SRJ59" s="410"/>
      <c r="SRK59" s="410"/>
      <c r="SRL59" s="410"/>
      <c r="SRM59" s="410"/>
      <c r="SRN59" s="410"/>
      <c r="SRO59" s="410"/>
      <c r="SRP59" s="410"/>
      <c r="SRQ59" s="410"/>
      <c r="SRR59" s="410"/>
      <c r="SRS59" s="410"/>
      <c r="SRT59" s="410"/>
      <c r="SRU59" s="410"/>
      <c r="SRV59" s="410"/>
      <c r="SRW59" s="410"/>
      <c r="SRX59" s="410"/>
      <c r="SRY59" s="410"/>
      <c r="SRZ59" s="410"/>
      <c r="SSA59" s="410"/>
      <c r="SSB59" s="410"/>
      <c r="SSC59" s="410"/>
      <c r="SSD59" s="410"/>
      <c r="SSE59" s="410"/>
      <c r="SSF59" s="410"/>
      <c r="SSG59" s="410"/>
      <c r="SSH59" s="410"/>
      <c r="SSI59" s="410"/>
      <c r="SSJ59" s="410"/>
      <c r="SSK59" s="410"/>
      <c r="SSL59" s="410"/>
      <c r="SSM59" s="410"/>
      <c r="SSN59" s="410"/>
      <c r="SSO59" s="410"/>
      <c r="SSP59" s="410"/>
      <c r="SSQ59" s="410"/>
      <c r="SSR59" s="410"/>
      <c r="SSS59" s="410"/>
      <c r="SST59" s="410"/>
      <c r="SSU59" s="410"/>
      <c r="SSV59" s="410"/>
      <c r="SSW59" s="410"/>
      <c r="SSX59" s="410"/>
      <c r="SSY59" s="410"/>
      <c r="SSZ59" s="410"/>
      <c r="STA59" s="410"/>
      <c r="STB59" s="410"/>
      <c r="STC59" s="410"/>
      <c r="STD59" s="410"/>
      <c r="STE59" s="410"/>
      <c r="STF59" s="410"/>
      <c r="STG59" s="410"/>
      <c r="STH59" s="410"/>
      <c r="STI59" s="410"/>
      <c r="STJ59" s="410"/>
      <c r="STK59" s="410"/>
      <c r="STL59" s="410"/>
      <c r="STM59" s="410"/>
      <c r="STN59" s="410"/>
      <c r="STO59" s="410"/>
      <c r="STP59" s="410"/>
      <c r="STQ59" s="410"/>
      <c r="STR59" s="410"/>
      <c r="STS59" s="410"/>
      <c r="STT59" s="410"/>
      <c r="STU59" s="410"/>
      <c r="STV59" s="410"/>
      <c r="STW59" s="410"/>
      <c r="STX59" s="410"/>
      <c r="STY59" s="410"/>
      <c r="STZ59" s="410"/>
      <c r="SUA59" s="410"/>
      <c r="SUB59" s="410"/>
      <c r="SUC59" s="410"/>
      <c r="SUD59" s="410"/>
      <c r="SUE59" s="410"/>
      <c r="SUF59" s="410"/>
      <c r="SUG59" s="410"/>
      <c r="SUH59" s="410"/>
      <c r="SUI59" s="410"/>
      <c r="SUJ59" s="410"/>
      <c r="SUK59" s="410"/>
      <c r="SUL59" s="410"/>
      <c r="SUM59" s="410"/>
      <c r="SUN59" s="410"/>
      <c r="SUO59" s="410"/>
      <c r="SUP59" s="410"/>
      <c r="SUQ59" s="410"/>
      <c r="SUR59" s="410"/>
      <c r="SUS59" s="410"/>
      <c r="SUT59" s="410"/>
      <c r="SUU59" s="410"/>
      <c r="SUV59" s="410"/>
      <c r="SUW59" s="410"/>
      <c r="SUX59" s="410"/>
      <c r="SUY59" s="410"/>
      <c r="SUZ59" s="410"/>
      <c r="SVA59" s="410"/>
      <c r="SVB59" s="410"/>
      <c r="SVC59" s="410"/>
      <c r="SVD59" s="410"/>
      <c r="SVE59" s="410"/>
      <c r="SVF59" s="410"/>
      <c r="SVG59" s="410"/>
      <c r="SVH59" s="410"/>
      <c r="SVI59" s="410"/>
      <c r="SVJ59" s="410"/>
      <c r="SVK59" s="410"/>
      <c r="SVL59" s="410"/>
      <c r="SVM59" s="410"/>
      <c r="SVN59" s="410"/>
      <c r="SVO59" s="410"/>
      <c r="SVP59" s="410"/>
      <c r="SVQ59" s="410"/>
      <c r="SVR59" s="410"/>
      <c r="SVS59" s="410"/>
      <c r="SVT59" s="410"/>
      <c r="SVU59" s="410"/>
      <c r="SVV59" s="410"/>
      <c r="SVW59" s="410"/>
      <c r="SVX59" s="410"/>
      <c r="SVY59" s="410"/>
      <c r="SVZ59" s="410"/>
      <c r="SWA59" s="410"/>
      <c r="SWB59" s="410"/>
      <c r="SWC59" s="410"/>
      <c r="SWD59" s="410"/>
      <c r="SWE59" s="410"/>
      <c r="SWF59" s="410"/>
      <c r="SWG59" s="410"/>
      <c r="SWH59" s="410"/>
      <c r="SWI59" s="410"/>
      <c r="SWJ59" s="410"/>
      <c r="SWK59" s="410"/>
      <c r="SWL59" s="410"/>
      <c r="SWM59" s="410"/>
      <c r="SWN59" s="410"/>
      <c r="SWO59" s="410"/>
      <c r="SWP59" s="410"/>
      <c r="SWQ59" s="410"/>
      <c r="SWR59" s="410"/>
      <c r="SWS59" s="410"/>
      <c r="SWT59" s="410"/>
      <c r="SWU59" s="410"/>
      <c r="SWV59" s="410"/>
      <c r="SWW59" s="410"/>
      <c r="SWX59" s="410"/>
      <c r="SWY59" s="410"/>
      <c r="SWZ59" s="410"/>
      <c r="SXA59" s="410"/>
      <c r="SXB59" s="410"/>
      <c r="SXC59" s="410"/>
      <c r="SXD59" s="410"/>
      <c r="SXE59" s="410"/>
      <c r="SXF59" s="410"/>
      <c r="SXG59" s="410"/>
      <c r="SXH59" s="410"/>
      <c r="SXI59" s="410"/>
      <c r="SXJ59" s="410"/>
      <c r="SXK59" s="410"/>
      <c r="SXL59" s="410"/>
      <c r="SXM59" s="410"/>
      <c r="SXN59" s="410"/>
      <c r="SXO59" s="410"/>
      <c r="SXP59" s="410"/>
      <c r="SXQ59" s="410"/>
      <c r="SXR59" s="410"/>
      <c r="SXS59" s="410"/>
      <c r="SXT59" s="410"/>
      <c r="SXU59" s="410"/>
      <c r="SXV59" s="410"/>
      <c r="SXW59" s="410"/>
      <c r="SXX59" s="410"/>
      <c r="SXY59" s="410"/>
      <c r="SXZ59" s="410"/>
      <c r="SYA59" s="410"/>
      <c r="SYB59" s="410"/>
      <c r="SYC59" s="410"/>
      <c r="SYD59" s="410"/>
      <c r="SYE59" s="410"/>
      <c r="SYF59" s="410"/>
      <c r="SYG59" s="410"/>
      <c r="SYH59" s="410"/>
      <c r="SYI59" s="410"/>
      <c r="SYJ59" s="410"/>
      <c r="SYK59" s="410"/>
      <c r="SYL59" s="410"/>
      <c r="SYM59" s="410"/>
      <c r="SYN59" s="410"/>
      <c r="SYO59" s="410"/>
      <c r="SYP59" s="410"/>
      <c r="SYQ59" s="410"/>
      <c r="SYR59" s="410"/>
      <c r="SYS59" s="410"/>
      <c r="SYT59" s="410"/>
      <c r="SYU59" s="410"/>
      <c r="SYV59" s="410"/>
      <c r="SYW59" s="410"/>
      <c r="SYX59" s="410"/>
      <c r="SYY59" s="410"/>
      <c r="SYZ59" s="410"/>
      <c r="SZA59" s="410"/>
      <c r="SZB59" s="410"/>
      <c r="SZC59" s="410"/>
      <c r="SZD59" s="410"/>
      <c r="SZE59" s="410"/>
      <c r="SZF59" s="410"/>
      <c r="SZG59" s="410"/>
      <c r="SZH59" s="410"/>
      <c r="SZI59" s="410"/>
      <c r="SZJ59" s="410"/>
      <c r="SZK59" s="410"/>
      <c r="SZL59" s="410"/>
      <c r="SZM59" s="410"/>
      <c r="SZN59" s="410"/>
      <c r="SZO59" s="410"/>
      <c r="SZP59" s="410"/>
      <c r="SZQ59" s="410"/>
      <c r="SZR59" s="410"/>
      <c r="SZS59" s="410"/>
      <c r="SZT59" s="410"/>
      <c r="SZU59" s="410"/>
      <c r="SZV59" s="410"/>
      <c r="SZW59" s="410"/>
      <c r="SZX59" s="410"/>
      <c r="SZY59" s="410"/>
      <c r="SZZ59" s="410"/>
      <c r="TAA59" s="410"/>
      <c r="TAB59" s="410"/>
      <c r="TAC59" s="410"/>
      <c r="TAD59" s="410"/>
      <c r="TAE59" s="410"/>
      <c r="TAF59" s="410"/>
      <c r="TAG59" s="410"/>
      <c r="TAH59" s="410"/>
      <c r="TAI59" s="410"/>
      <c r="TAJ59" s="410"/>
      <c r="TAK59" s="410"/>
      <c r="TAL59" s="410"/>
      <c r="TAM59" s="410"/>
      <c r="TAN59" s="410"/>
      <c r="TAO59" s="410"/>
      <c r="TAP59" s="410"/>
      <c r="TAQ59" s="410"/>
      <c r="TAR59" s="410"/>
      <c r="TAS59" s="410"/>
      <c r="TAT59" s="410"/>
      <c r="TAU59" s="410"/>
      <c r="TAV59" s="410"/>
      <c r="TAW59" s="410"/>
      <c r="TAX59" s="410"/>
      <c r="TAY59" s="410"/>
      <c r="TAZ59" s="410"/>
      <c r="TBA59" s="410"/>
      <c r="TBB59" s="410"/>
      <c r="TBC59" s="410"/>
      <c r="TBD59" s="410"/>
      <c r="TBE59" s="410"/>
      <c r="TBF59" s="410"/>
      <c r="TBG59" s="410"/>
      <c r="TBH59" s="410"/>
      <c r="TBI59" s="410"/>
      <c r="TBJ59" s="410"/>
      <c r="TBK59" s="410"/>
      <c r="TBL59" s="410"/>
      <c r="TBM59" s="410"/>
      <c r="TBN59" s="410"/>
      <c r="TBO59" s="410"/>
      <c r="TBP59" s="410"/>
      <c r="TBQ59" s="410"/>
      <c r="TBR59" s="410"/>
      <c r="TBS59" s="410"/>
      <c r="TBT59" s="410"/>
      <c r="TBU59" s="410"/>
      <c r="TBV59" s="410"/>
      <c r="TBW59" s="410"/>
      <c r="TBX59" s="410"/>
      <c r="TBY59" s="410"/>
      <c r="TBZ59" s="410"/>
      <c r="TCA59" s="410"/>
      <c r="TCB59" s="410"/>
      <c r="TCC59" s="410"/>
      <c r="TCD59" s="410"/>
      <c r="TCE59" s="410"/>
      <c r="TCF59" s="410"/>
      <c r="TCG59" s="410"/>
      <c r="TCH59" s="410"/>
      <c r="TCI59" s="410"/>
      <c r="TCJ59" s="410"/>
      <c r="TCK59" s="410"/>
      <c r="TCL59" s="410"/>
      <c r="TCM59" s="410"/>
      <c r="TCN59" s="410"/>
      <c r="TCO59" s="410"/>
      <c r="TCP59" s="410"/>
      <c r="TCQ59" s="410"/>
      <c r="TCR59" s="410"/>
      <c r="TCS59" s="410"/>
      <c r="TCT59" s="410"/>
      <c r="TCU59" s="410"/>
      <c r="TCV59" s="410"/>
      <c r="TCW59" s="410"/>
      <c r="TCX59" s="410"/>
      <c r="TCY59" s="410"/>
      <c r="TCZ59" s="410"/>
      <c r="TDA59" s="410"/>
      <c r="TDB59" s="410"/>
      <c r="TDC59" s="410"/>
      <c r="TDD59" s="410"/>
      <c r="TDE59" s="410"/>
      <c r="TDF59" s="410"/>
      <c r="TDG59" s="410"/>
      <c r="TDH59" s="410"/>
      <c r="TDI59" s="410"/>
      <c r="TDJ59" s="410"/>
      <c r="TDK59" s="410"/>
      <c r="TDL59" s="410"/>
      <c r="TDM59" s="410"/>
      <c r="TDN59" s="410"/>
      <c r="TDO59" s="410"/>
      <c r="TDP59" s="410"/>
      <c r="TDQ59" s="410"/>
      <c r="TDR59" s="410"/>
      <c r="TDS59" s="410"/>
      <c r="TDT59" s="410"/>
      <c r="TDU59" s="410"/>
      <c r="TDV59" s="410"/>
      <c r="TDW59" s="410"/>
      <c r="TDX59" s="410"/>
      <c r="TDY59" s="410"/>
      <c r="TDZ59" s="410"/>
      <c r="TEA59" s="410"/>
      <c r="TEB59" s="410"/>
      <c r="TEC59" s="410"/>
      <c r="TED59" s="410"/>
      <c r="TEE59" s="410"/>
      <c r="TEF59" s="410"/>
      <c r="TEG59" s="410"/>
      <c r="TEH59" s="410"/>
      <c r="TEI59" s="410"/>
      <c r="TEJ59" s="410"/>
      <c r="TEK59" s="410"/>
      <c r="TEL59" s="410"/>
      <c r="TEM59" s="410"/>
      <c r="TEN59" s="410"/>
      <c r="TEO59" s="410"/>
      <c r="TEP59" s="410"/>
      <c r="TEQ59" s="410"/>
      <c r="TER59" s="410"/>
      <c r="TES59" s="410"/>
      <c r="TET59" s="410"/>
      <c r="TEU59" s="410"/>
      <c r="TEV59" s="410"/>
      <c r="TEW59" s="410"/>
      <c r="TEX59" s="410"/>
      <c r="TEY59" s="410"/>
      <c r="TEZ59" s="410"/>
      <c r="TFA59" s="410"/>
      <c r="TFB59" s="410"/>
      <c r="TFC59" s="410"/>
      <c r="TFD59" s="410"/>
      <c r="TFE59" s="410"/>
      <c r="TFF59" s="410"/>
      <c r="TFG59" s="410"/>
      <c r="TFH59" s="410"/>
      <c r="TFI59" s="410"/>
      <c r="TFJ59" s="410"/>
      <c r="TFK59" s="410"/>
      <c r="TFL59" s="410"/>
      <c r="TFM59" s="410"/>
      <c r="TFN59" s="410"/>
      <c r="TFO59" s="410"/>
      <c r="TFP59" s="410"/>
      <c r="TFQ59" s="410"/>
      <c r="TFR59" s="410"/>
      <c r="TFS59" s="410"/>
      <c r="TFT59" s="410"/>
      <c r="TFU59" s="410"/>
      <c r="TFV59" s="410"/>
      <c r="TFW59" s="410"/>
      <c r="TFX59" s="410"/>
      <c r="TFY59" s="410"/>
      <c r="TFZ59" s="410"/>
      <c r="TGA59" s="410"/>
      <c r="TGB59" s="410"/>
      <c r="TGC59" s="410"/>
      <c r="TGD59" s="410"/>
      <c r="TGE59" s="410"/>
      <c r="TGF59" s="410"/>
      <c r="TGG59" s="410"/>
      <c r="TGH59" s="410"/>
      <c r="TGI59" s="410"/>
      <c r="TGJ59" s="410"/>
      <c r="TGK59" s="410"/>
      <c r="TGL59" s="410"/>
      <c r="TGM59" s="410"/>
      <c r="TGN59" s="410"/>
      <c r="TGO59" s="410"/>
      <c r="TGP59" s="410"/>
      <c r="TGQ59" s="410"/>
      <c r="TGR59" s="410"/>
      <c r="TGS59" s="410"/>
      <c r="TGT59" s="410"/>
      <c r="TGU59" s="410"/>
      <c r="TGV59" s="410"/>
      <c r="TGW59" s="410"/>
      <c r="TGX59" s="410"/>
      <c r="TGY59" s="410"/>
      <c r="TGZ59" s="410"/>
      <c r="THA59" s="410"/>
      <c r="THB59" s="410"/>
      <c r="THC59" s="410"/>
      <c r="THD59" s="410"/>
      <c r="THE59" s="410"/>
      <c r="THF59" s="410"/>
      <c r="THG59" s="410"/>
      <c r="THH59" s="410"/>
      <c r="THI59" s="410"/>
      <c r="THJ59" s="410"/>
      <c r="THK59" s="410"/>
      <c r="THL59" s="410"/>
      <c r="THM59" s="410"/>
      <c r="THN59" s="410"/>
      <c r="THO59" s="410"/>
      <c r="THP59" s="410"/>
      <c r="THQ59" s="410"/>
      <c r="THR59" s="410"/>
      <c r="THS59" s="410"/>
      <c r="THT59" s="410"/>
      <c r="THU59" s="410"/>
      <c r="THV59" s="410"/>
      <c r="THW59" s="410"/>
      <c r="THX59" s="410"/>
      <c r="THY59" s="410"/>
      <c r="THZ59" s="410"/>
      <c r="TIA59" s="410"/>
      <c r="TIB59" s="410"/>
      <c r="TIC59" s="410"/>
      <c r="TID59" s="410"/>
      <c r="TIE59" s="410"/>
      <c r="TIF59" s="410"/>
      <c r="TIG59" s="410"/>
      <c r="TIH59" s="410"/>
      <c r="TII59" s="410"/>
      <c r="TIJ59" s="410"/>
      <c r="TIK59" s="410"/>
      <c r="TIL59" s="410"/>
      <c r="TIM59" s="410"/>
      <c r="TIN59" s="410"/>
      <c r="TIO59" s="410"/>
      <c r="TIP59" s="410"/>
      <c r="TIQ59" s="410"/>
      <c r="TIR59" s="410"/>
      <c r="TIS59" s="410"/>
      <c r="TIT59" s="410"/>
      <c r="TIU59" s="410"/>
      <c r="TIV59" s="410"/>
      <c r="TIW59" s="410"/>
      <c r="TIX59" s="410"/>
      <c r="TIY59" s="410"/>
      <c r="TIZ59" s="410"/>
      <c r="TJA59" s="410"/>
      <c r="TJB59" s="410"/>
      <c r="TJC59" s="410"/>
      <c r="TJD59" s="410"/>
      <c r="TJE59" s="410"/>
      <c r="TJF59" s="410"/>
      <c r="TJG59" s="410"/>
      <c r="TJH59" s="410"/>
      <c r="TJI59" s="410"/>
      <c r="TJJ59" s="410"/>
      <c r="TJK59" s="410"/>
      <c r="TJL59" s="410"/>
      <c r="TJM59" s="410"/>
      <c r="TJN59" s="410"/>
      <c r="TJO59" s="410"/>
      <c r="TJP59" s="410"/>
      <c r="TJQ59" s="410"/>
      <c r="TJR59" s="410"/>
      <c r="TJS59" s="410"/>
      <c r="TJT59" s="410"/>
      <c r="TJU59" s="410"/>
      <c r="TJV59" s="410"/>
      <c r="TJW59" s="410"/>
      <c r="TJX59" s="410"/>
      <c r="TJY59" s="410"/>
      <c r="TJZ59" s="410"/>
      <c r="TKA59" s="410"/>
      <c r="TKB59" s="410"/>
      <c r="TKC59" s="410"/>
      <c r="TKD59" s="410"/>
      <c r="TKE59" s="410"/>
      <c r="TKF59" s="410"/>
      <c r="TKG59" s="410"/>
      <c r="TKH59" s="410"/>
      <c r="TKI59" s="410"/>
      <c r="TKJ59" s="410"/>
      <c r="TKK59" s="410"/>
      <c r="TKL59" s="410"/>
      <c r="TKM59" s="410"/>
      <c r="TKN59" s="410"/>
      <c r="TKO59" s="410"/>
      <c r="TKP59" s="410"/>
      <c r="TKQ59" s="410"/>
      <c r="TKR59" s="410"/>
      <c r="TKS59" s="410"/>
      <c r="TKT59" s="410"/>
      <c r="TKU59" s="410"/>
      <c r="TKV59" s="410"/>
      <c r="TKW59" s="410"/>
      <c r="TKX59" s="410"/>
      <c r="TKY59" s="410"/>
      <c r="TKZ59" s="410"/>
      <c r="TLA59" s="410"/>
      <c r="TLB59" s="410"/>
      <c r="TLC59" s="410"/>
      <c r="TLD59" s="410"/>
      <c r="TLE59" s="410"/>
      <c r="TLF59" s="410"/>
      <c r="TLG59" s="410"/>
      <c r="TLH59" s="410"/>
      <c r="TLI59" s="410"/>
      <c r="TLJ59" s="410"/>
      <c r="TLK59" s="410"/>
      <c r="TLL59" s="410"/>
      <c r="TLM59" s="410"/>
      <c r="TLN59" s="410"/>
      <c r="TLO59" s="410"/>
      <c r="TLP59" s="410"/>
      <c r="TLQ59" s="410"/>
      <c r="TLR59" s="410"/>
      <c r="TLS59" s="410"/>
      <c r="TLT59" s="410"/>
      <c r="TLU59" s="410"/>
      <c r="TLV59" s="410"/>
      <c r="TLW59" s="410"/>
      <c r="TLX59" s="410"/>
      <c r="TLY59" s="410"/>
      <c r="TLZ59" s="410"/>
      <c r="TMA59" s="410"/>
      <c r="TMB59" s="410"/>
      <c r="TMC59" s="410"/>
      <c r="TMD59" s="410"/>
      <c r="TME59" s="410"/>
      <c r="TMF59" s="410"/>
      <c r="TMG59" s="410"/>
      <c r="TMH59" s="410"/>
      <c r="TMI59" s="410"/>
      <c r="TMJ59" s="410"/>
      <c r="TMK59" s="410"/>
      <c r="TML59" s="410"/>
      <c r="TMM59" s="410"/>
      <c r="TMN59" s="410"/>
      <c r="TMO59" s="410"/>
      <c r="TMP59" s="410"/>
      <c r="TMQ59" s="410"/>
      <c r="TMR59" s="410"/>
      <c r="TMS59" s="410"/>
      <c r="TMT59" s="410"/>
      <c r="TMU59" s="410"/>
      <c r="TMV59" s="410"/>
      <c r="TMW59" s="410"/>
      <c r="TMX59" s="410"/>
      <c r="TMY59" s="410"/>
      <c r="TMZ59" s="410"/>
      <c r="TNA59" s="410"/>
      <c r="TNB59" s="410"/>
      <c r="TNC59" s="410"/>
      <c r="TND59" s="410"/>
      <c r="TNE59" s="410"/>
      <c r="TNF59" s="410"/>
      <c r="TNG59" s="410"/>
      <c r="TNH59" s="410"/>
      <c r="TNI59" s="410"/>
      <c r="TNJ59" s="410"/>
      <c r="TNK59" s="410"/>
      <c r="TNL59" s="410"/>
      <c r="TNM59" s="410"/>
      <c r="TNN59" s="410"/>
      <c r="TNO59" s="410"/>
      <c r="TNP59" s="410"/>
      <c r="TNQ59" s="410"/>
      <c r="TNR59" s="410"/>
      <c r="TNS59" s="410"/>
      <c r="TNT59" s="410"/>
      <c r="TNU59" s="410"/>
      <c r="TNV59" s="410"/>
      <c r="TNW59" s="410"/>
      <c r="TNX59" s="410"/>
      <c r="TNY59" s="410"/>
      <c r="TNZ59" s="410"/>
      <c r="TOA59" s="410"/>
      <c r="TOB59" s="410"/>
      <c r="TOC59" s="410"/>
      <c r="TOD59" s="410"/>
      <c r="TOE59" s="410"/>
      <c r="TOF59" s="410"/>
      <c r="TOG59" s="410"/>
      <c r="TOH59" s="410"/>
      <c r="TOI59" s="410"/>
      <c r="TOJ59" s="410"/>
      <c r="TOK59" s="410"/>
      <c r="TOL59" s="410"/>
      <c r="TOM59" s="410"/>
      <c r="TON59" s="410"/>
      <c r="TOO59" s="410"/>
      <c r="TOP59" s="410"/>
      <c r="TOQ59" s="410"/>
      <c r="TOR59" s="410"/>
      <c r="TOS59" s="410"/>
      <c r="TOT59" s="410"/>
      <c r="TOU59" s="410"/>
      <c r="TOV59" s="410"/>
      <c r="TOW59" s="410"/>
      <c r="TOX59" s="410"/>
      <c r="TOY59" s="410"/>
      <c r="TOZ59" s="410"/>
      <c r="TPA59" s="410"/>
      <c r="TPB59" s="410"/>
      <c r="TPC59" s="410"/>
      <c r="TPD59" s="410"/>
      <c r="TPE59" s="410"/>
      <c r="TPF59" s="410"/>
      <c r="TPG59" s="410"/>
      <c r="TPH59" s="410"/>
      <c r="TPI59" s="410"/>
      <c r="TPJ59" s="410"/>
      <c r="TPK59" s="410"/>
      <c r="TPL59" s="410"/>
      <c r="TPM59" s="410"/>
      <c r="TPN59" s="410"/>
      <c r="TPO59" s="410"/>
      <c r="TPP59" s="410"/>
      <c r="TPQ59" s="410"/>
      <c r="TPR59" s="410"/>
      <c r="TPS59" s="410"/>
      <c r="TPT59" s="410"/>
      <c r="TPU59" s="410"/>
      <c r="TPV59" s="410"/>
      <c r="TPW59" s="410"/>
      <c r="TPX59" s="410"/>
      <c r="TPY59" s="410"/>
      <c r="TPZ59" s="410"/>
      <c r="TQA59" s="410"/>
      <c r="TQB59" s="410"/>
      <c r="TQC59" s="410"/>
      <c r="TQD59" s="410"/>
      <c r="TQE59" s="410"/>
      <c r="TQF59" s="410"/>
      <c r="TQG59" s="410"/>
      <c r="TQH59" s="410"/>
      <c r="TQI59" s="410"/>
      <c r="TQJ59" s="410"/>
      <c r="TQK59" s="410"/>
      <c r="TQL59" s="410"/>
      <c r="TQM59" s="410"/>
      <c r="TQN59" s="410"/>
      <c r="TQO59" s="410"/>
      <c r="TQP59" s="410"/>
      <c r="TQQ59" s="410"/>
      <c r="TQR59" s="410"/>
      <c r="TQS59" s="410"/>
      <c r="TQT59" s="410"/>
      <c r="TQU59" s="410"/>
      <c r="TQV59" s="410"/>
      <c r="TQW59" s="410"/>
      <c r="TQX59" s="410"/>
      <c r="TQY59" s="410"/>
      <c r="TQZ59" s="410"/>
      <c r="TRA59" s="410"/>
      <c r="TRB59" s="410"/>
      <c r="TRC59" s="410"/>
      <c r="TRD59" s="410"/>
      <c r="TRE59" s="410"/>
      <c r="TRF59" s="410"/>
      <c r="TRG59" s="410"/>
      <c r="TRH59" s="410"/>
      <c r="TRI59" s="410"/>
      <c r="TRJ59" s="410"/>
      <c r="TRK59" s="410"/>
      <c r="TRL59" s="410"/>
      <c r="TRM59" s="410"/>
      <c r="TRN59" s="410"/>
      <c r="TRO59" s="410"/>
      <c r="TRP59" s="410"/>
      <c r="TRQ59" s="410"/>
      <c r="TRR59" s="410"/>
      <c r="TRS59" s="410"/>
      <c r="TRT59" s="410"/>
      <c r="TRU59" s="410"/>
      <c r="TRV59" s="410"/>
      <c r="TRW59" s="410"/>
      <c r="TRX59" s="410"/>
      <c r="TRY59" s="410"/>
      <c r="TRZ59" s="410"/>
      <c r="TSA59" s="410"/>
      <c r="TSB59" s="410"/>
      <c r="TSC59" s="410"/>
      <c r="TSD59" s="410"/>
      <c r="TSE59" s="410"/>
      <c r="TSF59" s="410"/>
      <c r="TSG59" s="410"/>
      <c r="TSH59" s="410"/>
      <c r="TSI59" s="410"/>
      <c r="TSJ59" s="410"/>
      <c r="TSK59" s="410"/>
      <c r="TSL59" s="410"/>
      <c r="TSM59" s="410"/>
      <c r="TSN59" s="410"/>
      <c r="TSO59" s="410"/>
      <c r="TSP59" s="410"/>
      <c r="TSQ59" s="410"/>
      <c r="TSR59" s="410"/>
      <c r="TSS59" s="410"/>
      <c r="TST59" s="410"/>
      <c r="TSU59" s="410"/>
      <c r="TSV59" s="410"/>
      <c r="TSW59" s="410"/>
      <c r="TSX59" s="410"/>
      <c r="TSY59" s="410"/>
      <c r="TSZ59" s="410"/>
      <c r="TTA59" s="410"/>
      <c r="TTB59" s="410"/>
      <c r="TTC59" s="410"/>
      <c r="TTD59" s="410"/>
      <c r="TTE59" s="410"/>
      <c r="TTF59" s="410"/>
      <c r="TTG59" s="410"/>
      <c r="TTH59" s="410"/>
      <c r="TTI59" s="410"/>
      <c r="TTJ59" s="410"/>
      <c r="TTK59" s="410"/>
      <c r="TTL59" s="410"/>
      <c r="TTM59" s="410"/>
      <c r="TTN59" s="410"/>
      <c r="TTO59" s="410"/>
      <c r="TTP59" s="410"/>
      <c r="TTQ59" s="410"/>
      <c r="TTR59" s="410"/>
      <c r="TTS59" s="410"/>
      <c r="TTT59" s="410"/>
      <c r="TTU59" s="410"/>
      <c r="TTV59" s="410"/>
      <c r="TTW59" s="410"/>
      <c r="TTX59" s="410"/>
      <c r="TTY59" s="410"/>
      <c r="TTZ59" s="410"/>
      <c r="TUA59" s="410"/>
      <c r="TUB59" s="410"/>
      <c r="TUC59" s="410"/>
      <c r="TUD59" s="410"/>
      <c r="TUE59" s="410"/>
      <c r="TUF59" s="410"/>
      <c r="TUG59" s="410"/>
      <c r="TUH59" s="410"/>
      <c r="TUI59" s="410"/>
      <c r="TUJ59" s="410"/>
      <c r="TUK59" s="410"/>
      <c r="TUL59" s="410"/>
      <c r="TUM59" s="410"/>
      <c r="TUN59" s="410"/>
      <c r="TUO59" s="410"/>
      <c r="TUP59" s="410"/>
      <c r="TUQ59" s="410"/>
      <c r="TUR59" s="410"/>
      <c r="TUS59" s="410"/>
      <c r="TUT59" s="410"/>
      <c r="TUU59" s="410"/>
      <c r="TUV59" s="410"/>
      <c r="TUW59" s="410"/>
      <c r="TUX59" s="410"/>
      <c r="TUY59" s="410"/>
      <c r="TUZ59" s="410"/>
      <c r="TVA59" s="410"/>
      <c r="TVB59" s="410"/>
      <c r="TVC59" s="410"/>
      <c r="TVD59" s="410"/>
      <c r="TVE59" s="410"/>
      <c r="TVF59" s="410"/>
      <c r="TVG59" s="410"/>
      <c r="TVH59" s="410"/>
      <c r="TVI59" s="410"/>
      <c r="TVJ59" s="410"/>
      <c r="TVK59" s="410"/>
      <c r="TVL59" s="410"/>
      <c r="TVM59" s="410"/>
      <c r="TVN59" s="410"/>
      <c r="TVO59" s="410"/>
      <c r="TVP59" s="410"/>
      <c r="TVQ59" s="410"/>
      <c r="TVR59" s="410"/>
      <c r="TVS59" s="410"/>
      <c r="TVT59" s="410"/>
      <c r="TVU59" s="410"/>
      <c r="TVV59" s="410"/>
      <c r="TVW59" s="410"/>
      <c r="TVX59" s="410"/>
      <c r="TVY59" s="410"/>
      <c r="TVZ59" s="410"/>
      <c r="TWA59" s="410"/>
      <c r="TWB59" s="410"/>
      <c r="TWC59" s="410"/>
      <c r="TWD59" s="410"/>
      <c r="TWE59" s="410"/>
      <c r="TWF59" s="410"/>
      <c r="TWG59" s="410"/>
      <c r="TWH59" s="410"/>
      <c r="TWI59" s="410"/>
      <c r="TWJ59" s="410"/>
      <c r="TWK59" s="410"/>
      <c r="TWL59" s="410"/>
      <c r="TWM59" s="410"/>
      <c r="TWN59" s="410"/>
      <c r="TWO59" s="410"/>
      <c r="TWP59" s="410"/>
      <c r="TWQ59" s="410"/>
      <c r="TWR59" s="410"/>
      <c r="TWS59" s="410"/>
      <c r="TWT59" s="410"/>
      <c r="TWU59" s="410"/>
      <c r="TWV59" s="410"/>
      <c r="TWW59" s="410"/>
      <c r="TWX59" s="410"/>
      <c r="TWY59" s="410"/>
      <c r="TWZ59" s="410"/>
      <c r="TXA59" s="410"/>
      <c r="TXB59" s="410"/>
      <c r="TXC59" s="410"/>
      <c r="TXD59" s="410"/>
      <c r="TXE59" s="410"/>
      <c r="TXF59" s="410"/>
      <c r="TXG59" s="410"/>
      <c r="TXH59" s="410"/>
      <c r="TXI59" s="410"/>
      <c r="TXJ59" s="410"/>
      <c r="TXK59" s="410"/>
      <c r="TXL59" s="410"/>
      <c r="TXM59" s="410"/>
      <c r="TXN59" s="410"/>
      <c r="TXO59" s="410"/>
      <c r="TXP59" s="410"/>
      <c r="TXQ59" s="410"/>
      <c r="TXR59" s="410"/>
      <c r="TXS59" s="410"/>
      <c r="TXT59" s="410"/>
      <c r="TXU59" s="410"/>
      <c r="TXV59" s="410"/>
      <c r="TXW59" s="410"/>
      <c r="TXX59" s="410"/>
      <c r="TXY59" s="410"/>
      <c r="TXZ59" s="410"/>
      <c r="TYA59" s="410"/>
      <c r="TYB59" s="410"/>
      <c r="TYC59" s="410"/>
      <c r="TYD59" s="410"/>
      <c r="TYE59" s="410"/>
      <c r="TYF59" s="410"/>
      <c r="TYG59" s="410"/>
      <c r="TYH59" s="410"/>
      <c r="TYI59" s="410"/>
      <c r="TYJ59" s="410"/>
      <c r="TYK59" s="410"/>
      <c r="TYL59" s="410"/>
      <c r="TYM59" s="410"/>
      <c r="TYN59" s="410"/>
      <c r="TYO59" s="410"/>
      <c r="TYP59" s="410"/>
      <c r="TYQ59" s="410"/>
      <c r="TYR59" s="410"/>
      <c r="TYS59" s="410"/>
      <c r="TYT59" s="410"/>
      <c r="TYU59" s="410"/>
      <c r="TYV59" s="410"/>
      <c r="TYW59" s="410"/>
      <c r="TYX59" s="410"/>
      <c r="TYY59" s="410"/>
      <c r="TYZ59" s="410"/>
      <c r="TZA59" s="410"/>
      <c r="TZB59" s="410"/>
      <c r="TZC59" s="410"/>
      <c r="TZD59" s="410"/>
      <c r="TZE59" s="410"/>
      <c r="TZF59" s="410"/>
      <c r="TZG59" s="410"/>
      <c r="TZH59" s="410"/>
      <c r="TZI59" s="410"/>
      <c r="TZJ59" s="410"/>
      <c r="TZK59" s="410"/>
      <c r="TZL59" s="410"/>
      <c r="TZM59" s="410"/>
      <c r="TZN59" s="410"/>
      <c r="TZO59" s="410"/>
      <c r="TZP59" s="410"/>
      <c r="TZQ59" s="410"/>
      <c r="TZR59" s="410"/>
      <c r="TZS59" s="410"/>
      <c r="TZT59" s="410"/>
      <c r="TZU59" s="410"/>
      <c r="TZV59" s="410"/>
      <c r="TZW59" s="410"/>
      <c r="TZX59" s="410"/>
      <c r="TZY59" s="410"/>
      <c r="TZZ59" s="410"/>
      <c r="UAA59" s="410"/>
      <c r="UAB59" s="410"/>
      <c r="UAC59" s="410"/>
      <c r="UAD59" s="410"/>
      <c r="UAE59" s="410"/>
      <c r="UAF59" s="410"/>
      <c r="UAG59" s="410"/>
      <c r="UAH59" s="410"/>
      <c r="UAI59" s="410"/>
      <c r="UAJ59" s="410"/>
      <c r="UAK59" s="410"/>
      <c r="UAL59" s="410"/>
      <c r="UAM59" s="410"/>
      <c r="UAN59" s="410"/>
      <c r="UAO59" s="410"/>
      <c r="UAP59" s="410"/>
      <c r="UAQ59" s="410"/>
      <c r="UAR59" s="410"/>
      <c r="UAS59" s="410"/>
      <c r="UAT59" s="410"/>
      <c r="UAU59" s="410"/>
      <c r="UAV59" s="410"/>
      <c r="UAW59" s="410"/>
      <c r="UAX59" s="410"/>
      <c r="UAY59" s="410"/>
      <c r="UAZ59" s="410"/>
      <c r="UBA59" s="410"/>
      <c r="UBB59" s="410"/>
      <c r="UBC59" s="410"/>
      <c r="UBD59" s="410"/>
      <c r="UBE59" s="410"/>
      <c r="UBF59" s="410"/>
      <c r="UBG59" s="410"/>
      <c r="UBH59" s="410"/>
      <c r="UBI59" s="410"/>
      <c r="UBJ59" s="410"/>
      <c r="UBK59" s="410"/>
      <c r="UBL59" s="410"/>
      <c r="UBM59" s="410"/>
      <c r="UBN59" s="410"/>
      <c r="UBO59" s="410"/>
      <c r="UBP59" s="410"/>
      <c r="UBQ59" s="410"/>
      <c r="UBR59" s="410"/>
      <c r="UBS59" s="410"/>
      <c r="UBT59" s="410"/>
      <c r="UBU59" s="410"/>
      <c r="UBV59" s="410"/>
      <c r="UBW59" s="410"/>
      <c r="UBX59" s="410"/>
      <c r="UBY59" s="410"/>
      <c r="UBZ59" s="410"/>
      <c r="UCA59" s="410"/>
      <c r="UCB59" s="410"/>
      <c r="UCC59" s="410"/>
      <c r="UCD59" s="410"/>
      <c r="UCE59" s="410"/>
      <c r="UCF59" s="410"/>
      <c r="UCG59" s="410"/>
      <c r="UCH59" s="410"/>
      <c r="UCI59" s="410"/>
      <c r="UCJ59" s="410"/>
      <c r="UCK59" s="410"/>
      <c r="UCL59" s="410"/>
      <c r="UCM59" s="410"/>
      <c r="UCN59" s="410"/>
      <c r="UCO59" s="410"/>
      <c r="UCP59" s="410"/>
      <c r="UCQ59" s="410"/>
      <c r="UCR59" s="410"/>
      <c r="UCS59" s="410"/>
      <c r="UCT59" s="410"/>
      <c r="UCU59" s="410"/>
      <c r="UCV59" s="410"/>
      <c r="UCW59" s="410"/>
      <c r="UCX59" s="410"/>
      <c r="UCY59" s="410"/>
      <c r="UCZ59" s="410"/>
      <c r="UDA59" s="410"/>
      <c r="UDB59" s="410"/>
      <c r="UDC59" s="410"/>
      <c r="UDD59" s="410"/>
      <c r="UDE59" s="410"/>
      <c r="UDF59" s="410"/>
      <c r="UDG59" s="410"/>
      <c r="UDH59" s="410"/>
      <c r="UDI59" s="410"/>
      <c r="UDJ59" s="410"/>
      <c r="UDK59" s="410"/>
      <c r="UDL59" s="410"/>
      <c r="UDM59" s="410"/>
      <c r="UDN59" s="410"/>
      <c r="UDO59" s="410"/>
      <c r="UDP59" s="410"/>
      <c r="UDQ59" s="410"/>
      <c r="UDR59" s="410"/>
      <c r="UDS59" s="410"/>
      <c r="UDT59" s="410"/>
      <c r="UDU59" s="410"/>
      <c r="UDV59" s="410"/>
      <c r="UDW59" s="410"/>
      <c r="UDX59" s="410"/>
      <c r="UDY59" s="410"/>
      <c r="UDZ59" s="410"/>
      <c r="UEA59" s="410"/>
      <c r="UEB59" s="410"/>
      <c r="UEC59" s="410"/>
      <c r="UED59" s="410"/>
      <c r="UEE59" s="410"/>
      <c r="UEF59" s="410"/>
      <c r="UEG59" s="410"/>
      <c r="UEH59" s="410"/>
      <c r="UEI59" s="410"/>
      <c r="UEJ59" s="410"/>
      <c r="UEK59" s="410"/>
      <c r="UEL59" s="410"/>
      <c r="UEM59" s="410"/>
      <c r="UEN59" s="410"/>
      <c r="UEO59" s="410"/>
      <c r="UEP59" s="410"/>
      <c r="UEQ59" s="410"/>
      <c r="UER59" s="410"/>
      <c r="UES59" s="410"/>
      <c r="UET59" s="410"/>
      <c r="UEU59" s="410"/>
      <c r="UEV59" s="410"/>
      <c r="UEW59" s="410"/>
      <c r="UEX59" s="410"/>
      <c r="UEY59" s="410"/>
      <c r="UEZ59" s="410"/>
      <c r="UFA59" s="410"/>
      <c r="UFB59" s="410"/>
      <c r="UFC59" s="410"/>
      <c r="UFD59" s="410"/>
      <c r="UFE59" s="410"/>
      <c r="UFF59" s="410"/>
      <c r="UFG59" s="410"/>
      <c r="UFH59" s="410"/>
      <c r="UFI59" s="410"/>
      <c r="UFJ59" s="410"/>
      <c r="UFK59" s="410"/>
      <c r="UFL59" s="410"/>
      <c r="UFM59" s="410"/>
      <c r="UFN59" s="410"/>
      <c r="UFO59" s="410"/>
      <c r="UFP59" s="410"/>
      <c r="UFQ59" s="410"/>
      <c r="UFR59" s="410"/>
      <c r="UFS59" s="410"/>
      <c r="UFT59" s="410"/>
      <c r="UFU59" s="410"/>
      <c r="UFV59" s="410"/>
      <c r="UFW59" s="410"/>
      <c r="UFX59" s="410"/>
      <c r="UFY59" s="410"/>
      <c r="UFZ59" s="410"/>
      <c r="UGA59" s="410"/>
      <c r="UGB59" s="410"/>
      <c r="UGC59" s="410"/>
      <c r="UGD59" s="410"/>
      <c r="UGE59" s="410"/>
      <c r="UGF59" s="410"/>
      <c r="UGG59" s="410"/>
      <c r="UGH59" s="410"/>
      <c r="UGI59" s="410"/>
      <c r="UGJ59" s="410"/>
      <c r="UGK59" s="410"/>
      <c r="UGL59" s="410"/>
      <c r="UGM59" s="410"/>
      <c r="UGN59" s="410"/>
      <c r="UGO59" s="410"/>
      <c r="UGP59" s="410"/>
      <c r="UGQ59" s="410"/>
      <c r="UGR59" s="410"/>
      <c r="UGS59" s="410"/>
      <c r="UGT59" s="410"/>
      <c r="UGU59" s="410"/>
      <c r="UGV59" s="410"/>
      <c r="UGW59" s="410"/>
      <c r="UGX59" s="410"/>
      <c r="UGY59" s="410"/>
      <c r="UGZ59" s="410"/>
      <c r="UHA59" s="410"/>
      <c r="UHB59" s="410"/>
      <c r="UHC59" s="410"/>
      <c r="UHD59" s="410"/>
      <c r="UHE59" s="410"/>
      <c r="UHF59" s="410"/>
      <c r="UHG59" s="410"/>
      <c r="UHH59" s="410"/>
      <c r="UHI59" s="410"/>
      <c r="UHJ59" s="410"/>
      <c r="UHK59" s="410"/>
      <c r="UHL59" s="410"/>
      <c r="UHM59" s="410"/>
      <c r="UHN59" s="410"/>
      <c r="UHO59" s="410"/>
      <c r="UHP59" s="410"/>
      <c r="UHQ59" s="410"/>
      <c r="UHR59" s="410"/>
      <c r="UHS59" s="410"/>
      <c r="UHT59" s="410"/>
      <c r="UHU59" s="410"/>
      <c r="UHV59" s="410"/>
      <c r="UHW59" s="410"/>
      <c r="UHX59" s="410"/>
      <c r="UHY59" s="410"/>
      <c r="UHZ59" s="410"/>
      <c r="UIA59" s="410"/>
      <c r="UIB59" s="410"/>
      <c r="UIC59" s="410"/>
      <c r="UID59" s="410"/>
      <c r="UIE59" s="410"/>
      <c r="UIF59" s="410"/>
      <c r="UIG59" s="410"/>
      <c r="UIH59" s="410"/>
      <c r="UII59" s="410"/>
      <c r="UIJ59" s="410"/>
      <c r="UIK59" s="410"/>
      <c r="UIL59" s="410"/>
      <c r="UIM59" s="410"/>
      <c r="UIN59" s="410"/>
      <c r="UIO59" s="410"/>
      <c r="UIP59" s="410"/>
      <c r="UIQ59" s="410"/>
      <c r="UIR59" s="410"/>
      <c r="UIS59" s="410"/>
      <c r="UIT59" s="410"/>
      <c r="UIU59" s="410"/>
      <c r="UIV59" s="410"/>
      <c r="UIW59" s="410"/>
      <c r="UIX59" s="410"/>
      <c r="UIY59" s="410"/>
      <c r="UIZ59" s="410"/>
      <c r="UJA59" s="410"/>
      <c r="UJB59" s="410"/>
      <c r="UJC59" s="410"/>
      <c r="UJD59" s="410"/>
      <c r="UJE59" s="410"/>
      <c r="UJF59" s="410"/>
      <c r="UJG59" s="410"/>
      <c r="UJH59" s="410"/>
      <c r="UJI59" s="410"/>
      <c r="UJJ59" s="410"/>
      <c r="UJK59" s="410"/>
      <c r="UJL59" s="410"/>
      <c r="UJM59" s="410"/>
      <c r="UJN59" s="410"/>
      <c r="UJO59" s="410"/>
      <c r="UJP59" s="410"/>
      <c r="UJQ59" s="410"/>
      <c r="UJR59" s="410"/>
      <c r="UJS59" s="410"/>
      <c r="UJT59" s="410"/>
      <c r="UJU59" s="410"/>
      <c r="UJV59" s="410"/>
      <c r="UJW59" s="410"/>
      <c r="UJX59" s="410"/>
      <c r="UJY59" s="410"/>
      <c r="UJZ59" s="410"/>
      <c r="UKA59" s="410"/>
      <c r="UKB59" s="410"/>
      <c r="UKC59" s="410"/>
      <c r="UKD59" s="410"/>
      <c r="UKE59" s="410"/>
      <c r="UKF59" s="410"/>
      <c r="UKG59" s="410"/>
      <c r="UKH59" s="410"/>
      <c r="UKI59" s="410"/>
      <c r="UKJ59" s="410"/>
      <c r="UKK59" s="410"/>
      <c r="UKL59" s="410"/>
      <c r="UKM59" s="410"/>
      <c r="UKN59" s="410"/>
      <c r="UKO59" s="410"/>
      <c r="UKP59" s="410"/>
      <c r="UKQ59" s="410"/>
      <c r="UKR59" s="410"/>
      <c r="UKS59" s="410"/>
      <c r="UKT59" s="410"/>
      <c r="UKU59" s="410"/>
      <c r="UKV59" s="410"/>
      <c r="UKW59" s="410"/>
      <c r="UKX59" s="410"/>
      <c r="UKY59" s="410"/>
      <c r="UKZ59" s="410"/>
      <c r="ULA59" s="410"/>
      <c r="ULB59" s="410"/>
      <c r="ULC59" s="410"/>
      <c r="ULD59" s="410"/>
      <c r="ULE59" s="410"/>
      <c r="ULF59" s="410"/>
      <c r="ULG59" s="410"/>
      <c r="ULH59" s="410"/>
      <c r="ULI59" s="410"/>
      <c r="ULJ59" s="410"/>
      <c r="ULK59" s="410"/>
      <c r="ULL59" s="410"/>
      <c r="ULM59" s="410"/>
      <c r="ULN59" s="410"/>
      <c r="ULO59" s="410"/>
      <c r="ULP59" s="410"/>
      <c r="ULQ59" s="410"/>
      <c r="ULR59" s="410"/>
      <c r="ULS59" s="410"/>
      <c r="ULT59" s="410"/>
      <c r="ULU59" s="410"/>
      <c r="ULV59" s="410"/>
      <c r="ULW59" s="410"/>
      <c r="ULX59" s="410"/>
      <c r="ULY59" s="410"/>
      <c r="ULZ59" s="410"/>
      <c r="UMA59" s="410"/>
      <c r="UMB59" s="410"/>
      <c r="UMC59" s="410"/>
      <c r="UMD59" s="410"/>
      <c r="UME59" s="410"/>
      <c r="UMF59" s="410"/>
      <c r="UMG59" s="410"/>
      <c r="UMH59" s="410"/>
      <c r="UMI59" s="410"/>
      <c r="UMJ59" s="410"/>
      <c r="UMK59" s="410"/>
      <c r="UML59" s="410"/>
      <c r="UMM59" s="410"/>
      <c r="UMN59" s="410"/>
      <c r="UMO59" s="410"/>
      <c r="UMP59" s="410"/>
      <c r="UMQ59" s="410"/>
      <c r="UMR59" s="410"/>
      <c r="UMS59" s="410"/>
      <c r="UMT59" s="410"/>
      <c r="UMU59" s="410"/>
      <c r="UMV59" s="410"/>
      <c r="UMW59" s="410"/>
      <c r="UMX59" s="410"/>
      <c r="UMY59" s="410"/>
      <c r="UMZ59" s="410"/>
      <c r="UNA59" s="410"/>
      <c r="UNB59" s="410"/>
      <c r="UNC59" s="410"/>
      <c r="UND59" s="410"/>
      <c r="UNE59" s="410"/>
      <c r="UNF59" s="410"/>
      <c r="UNG59" s="410"/>
      <c r="UNH59" s="410"/>
      <c r="UNI59" s="410"/>
      <c r="UNJ59" s="410"/>
      <c r="UNK59" s="410"/>
      <c r="UNL59" s="410"/>
      <c r="UNM59" s="410"/>
      <c r="UNN59" s="410"/>
      <c r="UNO59" s="410"/>
      <c r="UNP59" s="410"/>
      <c r="UNQ59" s="410"/>
      <c r="UNR59" s="410"/>
      <c r="UNS59" s="410"/>
      <c r="UNT59" s="410"/>
      <c r="UNU59" s="410"/>
      <c r="UNV59" s="410"/>
      <c r="UNW59" s="410"/>
      <c r="UNX59" s="410"/>
      <c r="UNY59" s="410"/>
      <c r="UNZ59" s="410"/>
      <c r="UOA59" s="410"/>
      <c r="UOB59" s="410"/>
      <c r="UOC59" s="410"/>
      <c r="UOD59" s="410"/>
      <c r="UOE59" s="410"/>
      <c r="UOF59" s="410"/>
      <c r="UOG59" s="410"/>
      <c r="UOH59" s="410"/>
      <c r="UOI59" s="410"/>
      <c r="UOJ59" s="410"/>
      <c r="UOK59" s="410"/>
      <c r="UOL59" s="410"/>
      <c r="UOM59" s="410"/>
      <c r="UON59" s="410"/>
      <c r="UOO59" s="410"/>
      <c r="UOP59" s="410"/>
      <c r="UOQ59" s="410"/>
      <c r="UOR59" s="410"/>
      <c r="UOS59" s="410"/>
      <c r="UOT59" s="410"/>
      <c r="UOU59" s="410"/>
      <c r="UOV59" s="410"/>
      <c r="UOW59" s="410"/>
      <c r="UOX59" s="410"/>
      <c r="UOY59" s="410"/>
      <c r="UOZ59" s="410"/>
      <c r="UPA59" s="410"/>
      <c r="UPB59" s="410"/>
      <c r="UPC59" s="410"/>
      <c r="UPD59" s="410"/>
      <c r="UPE59" s="410"/>
      <c r="UPF59" s="410"/>
      <c r="UPG59" s="410"/>
      <c r="UPH59" s="410"/>
      <c r="UPI59" s="410"/>
      <c r="UPJ59" s="410"/>
      <c r="UPK59" s="410"/>
      <c r="UPL59" s="410"/>
      <c r="UPM59" s="410"/>
      <c r="UPN59" s="410"/>
      <c r="UPO59" s="410"/>
      <c r="UPP59" s="410"/>
      <c r="UPQ59" s="410"/>
      <c r="UPR59" s="410"/>
      <c r="UPS59" s="410"/>
      <c r="UPT59" s="410"/>
      <c r="UPU59" s="410"/>
      <c r="UPV59" s="410"/>
      <c r="UPW59" s="410"/>
      <c r="UPX59" s="410"/>
      <c r="UPY59" s="410"/>
      <c r="UPZ59" s="410"/>
      <c r="UQA59" s="410"/>
      <c r="UQB59" s="410"/>
      <c r="UQC59" s="410"/>
      <c r="UQD59" s="410"/>
      <c r="UQE59" s="410"/>
      <c r="UQF59" s="410"/>
      <c r="UQG59" s="410"/>
      <c r="UQH59" s="410"/>
      <c r="UQI59" s="410"/>
      <c r="UQJ59" s="410"/>
      <c r="UQK59" s="410"/>
      <c r="UQL59" s="410"/>
      <c r="UQM59" s="410"/>
      <c r="UQN59" s="410"/>
      <c r="UQO59" s="410"/>
      <c r="UQP59" s="410"/>
      <c r="UQQ59" s="410"/>
      <c r="UQR59" s="410"/>
      <c r="UQS59" s="410"/>
      <c r="UQT59" s="410"/>
      <c r="UQU59" s="410"/>
      <c r="UQV59" s="410"/>
      <c r="UQW59" s="410"/>
      <c r="UQX59" s="410"/>
      <c r="UQY59" s="410"/>
      <c r="UQZ59" s="410"/>
      <c r="URA59" s="410"/>
      <c r="URB59" s="410"/>
      <c r="URC59" s="410"/>
      <c r="URD59" s="410"/>
      <c r="URE59" s="410"/>
      <c r="URF59" s="410"/>
      <c r="URG59" s="410"/>
      <c r="URH59" s="410"/>
      <c r="URI59" s="410"/>
      <c r="URJ59" s="410"/>
      <c r="URK59" s="410"/>
      <c r="URL59" s="410"/>
      <c r="URM59" s="410"/>
      <c r="URN59" s="410"/>
      <c r="URO59" s="410"/>
      <c r="URP59" s="410"/>
      <c r="URQ59" s="410"/>
      <c r="URR59" s="410"/>
      <c r="URS59" s="410"/>
      <c r="URT59" s="410"/>
      <c r="URU59" s="410"/>
      <c r="URV59" s="410"/>
      <c r="URW59" s="410"/>
      <c r="URX59" s="410"/>
      <c r="URY59" s="410"/>
      <c r="URZ59" s="410"/>
      <c r="USA59" s="410"/>
      <c r="USB59" s="410"/>
      <c r="USC59" s="410"/>
      <c r="USD59" s="410"/>
      <c r="USE59" s="410"/>
      <c r="USF59" s="410"/>
      <c r="USG59" s="410"/>
      <c r="USH59" s="410"/>
      <c r="USI59" s="410"/>
      <c r="USJ59" s="410"/>
      <c r="USK59" s="410"/>
      <c r="USL59" s="410"/>
      <c r="USM59" s="410"/>
      <c r="USN59" s="410"/>
      <c r="USO59" s="410"/>
      <c r="USP59" s="410"/>
      <c r="USQ59" s="410"/>
      <c r="USR59" s="410"/>
      <c r="USS59" s="410"/>
      <c r="UST59" s="410"/>
      <c r="USU59" s="410"/>
      <c r="USV59" s="410"/>
      <c r="USW59" s="410"/>
      <c r="USX59" s="410"/>
      <c r="USY59" s="410"/>
      <c r="USZ59" s="410"/>
      <c r="UTA59" s="410"/>
      <c r="UTB59" s="410"/>
      <c r="UTC59" s="410"/>
      <c r="UTD59" s="410"/>
      <c r="UTE59" s="410"/>
      <c r="UTF59" s="410"/>
      <c r="UTG59" s="410"/>
      <c r="UTH59" s="410"/>
      <c r="UTI59" s="410"/>
      <c r="UTJ59" s="410"/>
      <c r="UTK59" s="410"/>
      <c r="UTL59" s="410"/>
      <c r="UTM59" s="410"/>
      <c r="UTN59" s="410"/>
      <c r="UTO59" s="410"/>
      <c r="UTP59" s="410"/>
      <c r="UTQ59" s="410"/>
      <c r="UTR59" s="410"/>
      <c r="UTS59" s="410"/>
      <c r="UTT59" s="410"/>
      <c r="UTU59" s="410"/>
      <c r="UTV59" s="410"/>
      <c r="UTW59" s="410"/>
      <c r="UTX59" s="410"/>
      <c r="UTY59" s="410"/>
      <c r="UTZ59" s="410"/>
      <c r="UUA59" s="410"/>
      <c r="UUB59" s="410"/>
      <c r="UUC59" s="410"/>
      <c r="UUD59" s="410"/>
      <c r="UUE59" s="410"/>
      <c r="UUF59" s="410"/>
      <c r="UUG59" s="410"/>
      <c r="UUH59" s="410"/>
      <c r="UUI59" s="410"/>
      <c r="UUJ59" s="410"/>
      <c r="UUK59" s="410"/>
      <c r="UUL59" s="410"/>
      <c r="UUM59" s="410"/>
      <c r="UUN59" s="410"/>
      <c r="UUO59" s="410"/>
      <c r="UUP59" s="410"/>
      <c r="UUQ59" s="410"/>
      <c r="UUR59" s="410"/>
      <c r="UUS59" s="410"/>
      <c r="UUT59" s="410"/>
      <c r="UUU59" s="410"/>
      <c r="UUV59" s="410"/>
      <c r="UUW59" s="410"/>
      <c r="UUX59" s="410"/>
      <c r="UUY59" s="410"/>
      <c r="UUZ59" s="410"/>
      <c r="UVA59" s="410"/>
      <c r="UVB59" s="410"/>
      <c r="UVC59" s="410"/>
      <c r="UVD59" s="410"/>
      <c r="UVE59" s="410"/>
      <c r="UVF59" s="410"/>
      <c r="UVG59" s="410"/>
      <c r="UVH59" s="410"/>
      <c r="UVI59" s="410"/>
      <c r="UVJ59" s="410"/>
      <c r="UVK59" s="410"/>
      <c r="UVL59" s="410"/>
      <c r="UVM59" s="410"/>
      <c r="UVN59" s="410"/>
      <c r="UVO59" s="410"/>
      <c r="UVP59" s="410"/>
      <c r="UVQ59" s="410"/>
      <c r="UVR59" s="410"/>
      <c r="UVS59" s="410"/>
      <c r="UVT59" s="410"/>
      <c r="UVU59" s="410"/>
      <c r="UVV59" s="410"/>
      <c r="UVW59" s="410"/>
      <c r="UVX59" s="410"/>
      <c r="UVY59" s="410"/>
      <c r="UVZ59" s="410"/>
      <c r="UWA59" s="410"/>
      <c r="UWB59" s="410"/>
      <c r="UWC59" s="410"/>
      <c r="UWD59" s="410"/>
      <c r="UWE59" s="410"/>
      <c r="UWF59" s="410"/>
      <c r="UWG59" s="410"/>
      <c r="UWH59" s="410"/>
      <c r="UWI59" s="410"/>
      <c r="UWJ59" s="410"/>
      <c r="UWK59" s="410"/>
      <c r="UWL59" s="410"/>
      <c r="UWM59" s="410"/>
      <c r="UWN59" s="410"/>
      <c r="UWO59" s="410"/>
      <c r="UWP59" s="410"/>
      <c r="UWQ59" s="410"/>
      <c r="UWR59" s="410"/>
      <c r="UWS59" s="410"/>
      <c r="UWT59" s="410"/>
      <c r="UWU59" s="410"/>
      <c r="UWV59" s="410"/>
      <c r="UWW59" s="410"/>
      <c r="UWX59" s="410"/>
      <c r="UWY59" s="410"/>
      <c r="UWZ59" s="410"/>
      <c r="UXA59" s="410"/>
      <c r="UXB59" s="410"/>
      <c r="UXC59" s="410"/>
      <c r="UXD59" s="410"/>
      <c r="UXE59" s="410"/>
      <c r="UXF59" s="410"/>
      <c r="UXG59" s="410"/>
      <c r="UXH59" s="410"/>
      <c r="UXI59" s="410"/>
      <c r="UXJ59" s="410"/>
      <c r="UXK59" s="410"/>
      <c r="UXL59" s="410"/>
      <c r="UXM59" s="410"/>
      <c r="UXN59" s="410"/>
      <c r="UXO59" s="410"/>
      <c r="UXP59" s="410"/>
      <c r="UXQ59" s="410"/>
      <c r="UXR59" s="410"/>
      <c r="UXS59" s="410"/>
      <c r="UXT59" s="410"/>
      <c r="UXU59" s="410"/>
      <c r="UXV59" s="410"/>
      <c r="UXW59" s="410"/>
      <c r="UXX59" s="410"/>
      <c r="UXY59" s="410"/>
      <c r="UXZ59" s="410"/>
      <c r="UYA59" s="410"/>
      <c r="UYB59" s="410"/>
      <c r="UYC59" s="410"/>
      <c r="UYD59" s="410"/>
      <c r="UYE59" s="410"/>
      <c r="UYF59" s="410"/>
      <c r="UYG59" s="410"/>
      <c r="UYH59" s="410"/>
      <c r="UYI59" s="410"/>
      <c r="UYJ59" s="410"/>
      <c r="UYK59" s="410"/>
      <c r="UYL59" s="410"/>
      <c r="UYM59" s="410"/>
      <c r="UYN59" s="410"/>
      <c r="UYO59" s="410"/>
      <c r="UYP59" s="410"/>
      <c r="UYQ59" s="410"/>
      <c r="UYR59" s="410"/>
      <c r="UYS59" s="410"/>
      <c r="UYT59" s="410"/>
      <c r="UYU59" s="410"/>
      <c r="UYV59" s="410"/>
      <c r="UYW59" s="410"/>
      <c r="UYX59" s="410"/>
      <c r="UYY59" s="410"/>
      <c r="UYZ59" s="410"/>
      <c r="UZA59" s="410"/>
      <c r="UZB59" s="410"/>
      <c r="UZC59" s="410"/>
      <c r="UZD59" s="410"/>
      <c r="UZE59" s="410"/>
      <c r="UZF59" s="410"/>
      <c r="UZG59" s="410"/>
      <c r="UZH59" s="410"/>
      <c r="UZI59" s="410"/>
      <c r="UZJ59" s="410"/>
      <c r="UZK59" s="410"/>
      <c r="UZL59" s="410"/>
      <c r="UZM59" s="410"/>
      <c r="UZN59" s="410"/>
      <c r="UZO59" s="410"/>
      <c r="UZP59" s="410"/>
      <c r="UZQ59" s="410"/>
      <c r="UZR59" s="410"/>
      <c r="UZS59" s="410"/>
      <c r="UZT59" s="410"/>
      <c r="UZU59" s="410"/>
      <c r="UZV59" s="410"/>
      <c r="UZW59" s="410"/>
      <c r="UZX59" s="410"/>
      <c r="UZY59" s="410"/>
      <c r="UZZ59" s="410"/>
      <c r="VAA59" s="410"/>
      <c r="VAB59" s="410"/>
      <c r="VAC59" s="410"/>
      <c r="VAD59" s="410"/>
      <c r="VAE59" s="410"/>
      <c r="VAF59" s="410"/>
      <c r="VAG59" s="410"/>
      <c r="VAH59" s="410"/>
      <c r="VAI59" s="410"/>
      <c r="VAJ59" s="410"/>
      <c r="VAK59" s="410"/>
      <c r="VAL59" s="410"/>
      <c r="VAM59" s="410"/>
      <c r="VAN59" s="410"/>
      <c r="VAO59" s="410"/>
      <c r="VAP59" s="410"/>
      <c r="VAQ59" s="410"/>
      <c r="VAR59" s="410"/>
      <c r="VAS59" s="410"/>
      <c r="VAT59" s="410"/>
      <c r="VAU59" s="410"/>
      <c r="VAV59" s="410"/>
      <c r="VAW59" s="410"/>
      <c r="VAX59" s="410"/>
      <c r="VAY59" s="410"/>
      <c r="VAZ59" s="410"/>
      <c r="VBA59" s="410"/>
      <c r="VBB59" s="410"/>
      <c r="VBC59" s="410"/>
      <c r="VBD59" s="410"/>
      <c r="VBE59" s="410"/>
      <c r="VBF59" s="410"/>
      <c r="VBG59" s="410"/>
      <c r="VBH59" s="410"/>
      <c r="VBI59" s="410"/>
      <c r="VBJ59" s="410"/>
      <c r="VBK59" s="410"/>
      <c r="VBL59" s="410"/>
      <c r="VBM59" s="410"/>
      <c r="VBN59" s="410"/>
      <c r="VBO59" s="410"/>
      <c r="VBP59" s="410"/>
      <c r="VBQ59" s="410"/>
      <c r="VBR59" s="410"/>
      <c r="VBS59" s="410"/>
      <c r="VBT59" s="410"/>
      <c r="VBU59" s="410"/>
      <c r="VBV59" s="410"/>
      <c r="VBW59" s="410"/>
      <c r="VBX59" s="410"/>
      <c r="VBY59" s="410"/>
      <c r="VBZ59" s="410"/>
      <c r="VCA59" s="410"/>
      <c r="VCB59" s="410"/>
      <c r="VCC59" s="410"/>
      <c r="VCD59" s="410"/>
      <c r="VCE59" s="410"/>
      <c r="VCF59" s="410"/>
      <c r="VCG59" s="410"/>
      <c r="VCH59" s="410"/>
      <c r="VCI59" s="410"/>
      <c r="VCJ59" s="410"/>
      <c r="VCK59" s="410"/>
      <c r="VCL59" s="410"/>
      <c r="VCM59" s="410"/>
      <c r="VCN59" s="410"/>
      <c r="VCO59" s="410"/>
      <c r="VCP59" s="410"/>
      <c r="VCQ59" s="410"/>
      <c r="VCR59" s="410"/>
      <c r="VCS59" s="410"/>
      <c r="VCT59" s="410"/>
      <c r="VCU59" s="410"/>
      <c r="VCV59" s="410"/>
      <c r="VCW59" s="410"/>
      <c r="VCX59" s="410"/>
      <c r="VCY59" s="410"/>
      <c r="VCZ59" s="410"/>
      <c r="VDA59" s="410"/>
      <c r="VDB59" s="410"/>
      <c r="VDC59" s="410"/>
      <c r="VDD59" s="410"/>
      <c r="VDE59" s="410"/>
      <c r="VDF59" s="410"/>
      <c r="VDG59" s="410"/>
      <c r="VDH59" s="410"/>
      <c r="VDI59" s="410"/>
      <c r="VDJ59" s="410"/>
      <c r="VDK59" s="410"/>
      <c r="VDL59" s="410"/>
      <c r="VDM59" s="410"/>
      <c r="VDN59" s="410"/>
      <c r="VDO59" s="410"/>
      <c r="VDP59" s="410"/>
      <c r="VDQ59" s="410"/>
      <c r="VDR59" s="410"/>
      <c r="VDS59" s="410"/>
      <c r="VDT59" s="410"/>
      <c r="VDU59" s="410"/>
      <c r="VDV59" s="410"/>
      <c r="VDW59" s="410"/>
      <c r="VDX59" s="410"/>
      <c r="VDY59" s="410"/>
      <c r="VDZ59" s="410"/>
      <c r="VEA59" s="410"/>
      <c r="VEB59" s="410"/>
      <c r="VEC59" s="410"/>
      <c r="VED59" s="410"/>
      <c r="VEE59" s="410"/>
      <c r="VEF59" s="410"/>
      <c r="VEG59" s="410"/>
      <c r="VEH59" s="410"/>
      <c r="VEI59" s="410"/>
      <c r="VEJ59" s="410"/>
      <c r="VEK59" s="410"/>
      <c r="VEL59" s="410"/>
      <c r="VEM59" s="410"/>
      <c r="VEN59" s="410"/>
      <c r="VEO59" s="410"/>
      <c r="VEP59" s="410"/>
      <c r="VEQ59" s="410"/>
      <c r="VER59" s="410"/>
      <c r="VES59" s="410"/>
      <c r="VET59" s="410"/>
      <c r="VEU59" s="410"/>
      <c r="VEV59" s="410"/>
      <c r="VEW59" s="410"/>
      <c r="VEX59" s="410"/>
      <c r="VEY59" s="410"/>
      <c r="VEZ59" s="410"/>
      <c r="VFA59" s="410"/>
      <c r="VFB59" s="410"/>
      <c r="VFC59" s="410"/>
      <c r="VFD59" s="410"/>
      <c r="VFE59" s="410"/>
      <c r="VFF59" s="410"/>
      <c r="VFG59" s="410"/>
      <c r="VFH59" s="410"/>
      <c r="VFI59" s="410"/>
      <c r="VFJ59" s="410"/>
      <c r="VFK59" s="410"/>
      <c r="VFL59" s="410"/>
      <c r="VFM59" s="410"/>
      <c r="VFN59" s="410"/>
      <c r="VFO59" s="410"/>
      <c r="VFP59" s="410"/>
      <c r="VFQ59" s="410"/>
      <c r="VFR59" s="410"/>
      <c r="VFS59" s="410"/>
      <c r="VFT59" s="410"/>
      <c r="VFU59" s="410"/>
      <c r="VFV59" s="410"/>
      <c r="VFW59" s="410"/>
      <c r="VFX59" s="410"/>
      <c r="VFY59" s="410"/>
      <c r="VFZ59" s="410"/>
      <c r="VGA59" s="410"/>
      <c r="VGB59" s="410"/>
      <c r="VGC59" s="410"/>
      <c r="VGD59" s="410"/>
      <c r="VGE59" s="410"/>
      <c r="VGF59" s="410"/>
      <c r="VGG59" s="410"/>
      <c r="VGH59" s="410"/>
      <c r="VGI59" s="410"/>
      <c r="VGJ59" s="410"/>
      <c r="VGK59" s="410"/>
      <c r="VGL59" s="410"/>
      <c r="VGM59" s="410"/>
      <c r="VGN59" s="410"/>
      <c r="VGO59" s="410"/>
      <c r="VGP59" s="410"/>
      <c r="VGQ59" s="410"/>
      <c r="VGR59" s="410"/>
      <c r="VGS59" s="410"/>
      <c r="VGT59" s="410"/>
      <c r="VGU59" s="410"/>
      <c r="VGV59" s="410"/>
      <c r="VGW59" s="410"/>
      <c r="VGX59" s="410"/>
      <c r="VGY59" s="410"/>
      <c r="VGZ59" s="410"/>
      <c r="VHA59" s="410"/>
      <c r="VHB59" s="410"/>
      <c r="VHC59" s="410"/>
      <c r="VHD59" s="410"/>
      <c r="VHE59" s="410"/>
      <c r="VHF59" s="410"/>
      <c r="VHG59" s="410"/>
      <c r="VHH59" s="410"/>
      <c r="VHI59" s="410"/>
      <c r="VHJ59" s="410"/>
      <c r="VHK59" s="410"/>
      <c r="VHL59" s="410"/>
      <c r="VHM59" s="410"/>
      <c r="VHN59" s="410"/>
      <c r="VHO59" s="410"/>
      <c r="VHP59" s="410"/>
      <c r="VHQ59" s="410"/>
      <c r="VHR59" s="410"/>
      <c r="VHS59" s="410"/>
      <c r="VHT59" s="410"/>
      <c r="VHU59" s="410"/>
      <c r="VHV59" s="410"/>
      <c r="VHW59" s="410"/>
      <c r="VHX59" s="410"/>
      <c r="VHY59" s="410"/>
      <c r="VHZ59" s="410"/>
      <c r="VIA59" s="410"/>
      <c r="VIB59" s="410"/>
      <c r="VIC59" s="410"/>
      <c r="VID59" s="410"/>
      <c r="VIE59" s="410"/>
      <c r="VIF59" s="410"/>
      <c r="VIG59" s="410"/>
      <c r="VIH59" s="410"/>
      <c r="VII59" s="410"/>
      <c r="VIJ59" s="410"/>
      <c r="VIK59" s="410"/>
      <c r="VIL59" s="410"/>
      <c r="VIM59" s="410"/>
      <c r="VIN59" s="410"/>
      <c r="VIO59" s="410"/>
      <c r="VIP59" s="410"/>
      <c r="VIQ59" s="410"/>
      <c r="VIR59" s="410"/>
      <c r="VIS59" s="410"/>
      <c r="VIT59" s="410"/>
      <c r="VIU59" s="410"/>
      <c r="VIV59" s="410"/>
      <c r="VIW59" s="410"/>
      <c r="VIX59" s="410"/>
      <c r="VIY59" s="410"/>
      <c r="VIZ59" s="410"/>
      <c r="VJA59" s="410"/>
      <c r="VJB59" s="410"/>
      <c r="VJC59" s="410"/>
      <c r="VJD59" s="410"/>
      <c r="VJE59" s="410"/>
      <c r="VJF59" s="410"/>
      <c r="VJG59" s="410"/>
      <c r="VJH59" s="410"/>
      <c r="VJI59" s="410"/>
      <c r="VJJ59" s="410"/>
      <c r="VJK59" s="410"/>
      <c r="VJL59" s="410"/>
      <c r="VJM59" s="410"/>
      <c r="VJN59" s="410"/>
      <c r="VJO59" s="410"/>
      <c r="VJP59" s="410"/>
      <c r="VJQ59" s="410"/>
      <c r="VJR59" s="410"/>
      <c r="VJS59" s="410"/>
      <c r="VJT59" s="410"/>
      <c r="VJU59" s="410"/>
      <c r="VJV59" s="410"/>
      <c r="VJW59" s="410"/>
      <c r="VJX59" s="410"/>
      <c r="VJY59" s="410"/>
      <c r="VJZ59" s="410"/>
      <c r="VKA59" s="410"/>
      <c r="VKB59" s="410"/>
      <c r="VKC59" s="410"/>
      <c r="VKD59" s="410"/>
      <c r="VKE59" s="410"/>
      <c r="VKF59" s="410"/>
      <c r="VKG59" s="410"/>
      <c r="VKH59" s="410"/>
      <c r="VKI59" s="410"/>
      <c r="VKJ59" s="410"/>
      <c r="VKK59" s="410"/>
      <c r="VKL59" s="410"/>
      <c r="VKM59" s="410"/>
      <c r="VKN59" s="410"/>
      <c r="VKO59" s="410"/>
      <c r="VKP59" s="410"/>
      <c r="VKQ59" s="410"/>
      <c r="VKR59" s="410"/>
      <c r="VKS59" s="410"/>
      <c r="VKT59" s="410"/>
      <c r="VKU59" s="410"/>
      <c r="VKV59" s="410"/>
      <c r="VKW59" s="410"/>
      <c r="VKX59" s="410"/>
      <c r="VKY59" s="410"/>
      <c r="VKZ59" s="410"/>
      <c r="VLA59" s="410"/>
      <c r="VLB59" s="410"/>
      <c r="VLC59" s="410"/>
      <c r="VLD59" s="410"/>
      <c r="VLE59" s="410"/>
      <c r="VLF59" s="410"/>
      <c r="VLG59" s="410"/>
      <c r="VLH59" s="410"/>
      <c r="VLI59" s="410"/>
      <c r="VLJ59" s="410"/>
      <c r="VLK59" s="410"/>
      <c r="VLL59" s="410"/>
      <c r="VLM59" s="410"/>
      <c r="VLN59" s="410"/>
      <c r="VLO59" s="410"/>
      <c r="VLP59" s="410"/>
      <c r="VLQ59" s="410"/>
      <c r="VLR59" s="410"/>
      <c r="VLS59" s="410"/>
      <c r="VLT59" s="410"/>
      <c r="VLU59" s="410"/>
      <c r="VLV59" s="410"/>
      <c r="VLW59" s="410"/>
      <c r="VLX59" s="410"/>
      <c r="VLY59" s="410"/>
      <c r="VLZ59" s="410"/>
      <c r="VMA59" s="410"/>
      <c r="VMB59" s="410"/>
      <c r="VMC59" s="410"/>
      <c r="VMD59" s="410"/>
      <c r="VME59" s="410"/>
      <c r="VMF59" s="410"/>
      <c r="VMG59" s="410"/>
      <c r="VMH59" s="410"/>
      <c r="VMI59" s="410"/>
      <c r="VMJ59" s="410"/>
      <c r="VMK59" s="410"/>
      <c r="VML59" s="410"/>
      <c r="VMM59" s="410"/>
      <c r="VMN59" s="410"/>
      <c r="VMO59" s="410"/>
      <c r="VMP59" s="410"/>
      <c r="VMQ59" s="410"/>
      <c r="VMR59" s="410"/>
      <c r="VMS59" s="410"/>
      <c r="VMT59" s="410"/>
      <c r="VMU59" s="410"/>
      <c r="VMV59" s="410"/>
      <c r="VMW59" s="410"/>
      <c r="VMX59" s="410"/>
      <c r="VMY59" s="410"/>
      <c r="VMZ59" s="410"/>
      <c r="VNA59" s="410"/>
      <c r="VNB59" s="410"/>
      <c r="VNC59" s="410"/>
      <c r="VND59" s="410"/>
      <c r="VNE59" s="410"/>
      <c r="VNF59" s="410"/>
      <c r="VNG59" s="410"/>
      <c r="VNH59" s="410"/>
      <c r="VNI59" s="410"/>
      <c r="VNJ59" s="410"/>
      <c r="VNK59" s="410"/>
      <c r="VNL59" s="410"/>
      <c r="VNM59" s="410"/>
      <c r="VNN59" s="410"/>
      <c r="VNO59" s="410"/>
      <c r="VNP59" s="410"/>
      <c r="VNQ59" s="410"/>
      <c r="VNR59" s="410"/>
      <c r="VNS59" s="410"/>
      <c r="VNT59" s="410"/>
      <c r="VNU59" s="410"/>
      <c r="VNV59" s="410"/>
      <c r="VNW59" s="410"/>
      <c r="VNX59" s="410"/>
      <c r="VNY59" s="410"/>
      <c r="VNZ59" s="410"/>
      <c r="VOA59" s="410"/>
      <c r="VOB59" s="410"/>
      <c r="VOC59" s="410"/>
      <c r="VOD59" s="410"/>
      <c r="VOE59" s="410"/>
      <c r="VOF59" s="410"/>
      <c r="VOG59" s="410"/>
      <c r="VOH59" s="410"/>
      <c r="VOI59" s="410"/>
      <c r="VOJ59" s="410"/>
      <c r="VOK59" s="410"/>
      <c r="VOL59" s="410"/>
      <c r="VOM59" s="410"/>
      <c r="VON59" s="410"/>
      <c r="VOO59" s="410"/>
      <c r="VOP59" s="410"/>
      <c r="VOQ59" s="410"/>
      <c r="VOR59" s="410"/>
      <c r="VOS59" s="410"/>
      <c r="VOT59" s="410"/>
      <c r="VOU59" s="410"/>
      <c r="VOV59" s="410"/>
      <c r="VOW59" s="410"/>
      <c r="VOX59" s="410"/>
      <c r="VOY59" s="410"/>
      <c r="VOZ59" s="410"/>
      <c r="VPA59" s="410"/>
      <c r="VPB59" s="410"/>
      <c r="VPC59" s="410"/>
      <c r="VPD59" s="410"/>
      <c r="VPE59" s="410"/>
      <c r="VPF59" s="410"/>
      <c r="VPG59" s="410"/>
      <c r="VPH59" s="410"/>
      <c r="VPI59" s="410"/>
      <c r="VPJ59" s="410"/>
      <c r="VPK59" s="410"/>
      <c r="VPL59" s="410"/>
      <c r="VPM59" s="410"/>
      <c r="VPN59" s="410"/>
      <c r="VPO59" s="410"/>
      <c r="VPP59" s="410"/>
      <c r="VPQ59" s="410"/>
      <c r="VPR59" s="410"/>
      <c r="VPS59" s="410"/>
      <c r="VPT59" s="410"/>
      <c r="VPU59" s="410"/>
      <c r="VPV59" s="410"/>
      <c r="VPW59" s="410"/>
      <c r="VPX59" s="410"/>
      <c r="VPY59" s="410"/>
      <c r="VPZ59" s="410"/>
      <c r="VQA59" s="410"/>
      <c r="VQB59" s="410"/>
      <c r="VQC59" s="410"/>
      <c r="VQD59" s="410"/>
      <c r="VQE59" s="410"/>
      <c r="VQF59" s="410"/>
      <c r="VQG59" s="410"/>
      <c r="VQH59" s="410"/>
      <c r="VQI59" s="410"/>
      <c r="VQJ59" s="410"/>
      <c r="VQK59" s="410"/>
      <c r="VQL59" s="410"/>
      <c r="VQM59" s="410"/>
      <c r="VQN59" s="410"/>
      <c r="VQO59" s="410"/>
      <c r="VQP59" s="410"/>
      <c r="VQQ59" s="410"/>
      <c r="VQR59" s="410"/>
      <c r="VQS59" s="410"/>
      <c r="VQT59" s="410"/>
      <c r="VQU59" s="410"/>
      <c r="VQV59" s="410"/>
      <c r="VQW59" s="410"/>
      <c r="VQX59" s="410"/>
      <c r="VQY59" s="410"/>
      <c r="VQZ59" s="410"/>
      <c r="VRA59" s="410"/>
      <c r="VRB59" s="410"/>
      <c r="VRC59" s="410"/>
      <c r="VRD59" s="410"/>
      <c r="VRE59" s="410"/>
      <c r="VRF59" s="410"/>
      <c r="VRG59" s="410"/>
      <c r="VRH59" s="410"/>
      <c r="VRI59" s="410"/>
      <c r="VRJ59" s="410"/>
      <c r="VRK59" s="410"/>
      <c r="VRL59" s="410"/>
      <c r="VRM59" s="410"/>
      <c r="VRN59" s="410"/>
      <c r="VRO59" s="410"/>
      <c r="VRP59" s="410"/>
      <c r="VRQ59" s="410"/>
      <c r="VRR59" s="410"/>
      <c r="VRS59" s="410"/>
      <c r="VRT59" s="410"/>
      <c r="VRU59" s="410"/>
      <c r="VRV59" s="410"/>
      <c r="VRW59" s="410"/>
      <c r="VRX59" s="410"/>
      <c r="VRY59" s="410"/>
      <c r="VRZ59" s="410"/>
      <c r="VSA59" s="410"/>
      <c r="VSB59" s="410"/>
      <c r="VSC59" s="410"/>
      <c r="VSD59" s="410"/>
      <c r="VSE59" s="410"/>
      <c r="VSF59" s="410"/>
      <c r="VSG59" s="410"/>
      <c r="VSH59" s="410"/>
      <c r="VSI59" s="410"/>
      <c r="VSJ59" s="410"/>
      <c r="VSK59" s="410"/>
      <c r="VSL59" s="410"/>
      <c r="VSM59" s="410"/>
      <c r="VSN59" s="410"/>
      <c r="VSO59" s="410"/>
      <c r="VSP59" s="410"/>
      <c r="VSQ59" s="410"/>
      <c r="VSR59" s="410"/>
      <c r="VSS59" s="410"/>
      <c r="VST59" s="410"/>
      <c r="VSU59" s="410"/>
      <c r="VSV59" s="410"/>
      <c r="VSW59" s="410"/>
      <c r="VSX59" s="410"/>
      <c r="VSY59" s="410"/>
      <c r="VSZ59" s="410"/>
      <c r="VTA59" s="410"/>
      <c r="VTB59" s="410"/>
      <c r="VTC59" s="410"/>
      <c r="VTD59" s="410"/>
      <c r="VTE59" s="410"/>
      <c r="VTF59" s="410"/>
      <c r="VTG59" s="410"/>
      <c r="VTH59" s="410"/>
      <c r="VTI59" s="410"/>
      <c r="VTJ59" s="410"/>
      <c r="VTK59" s="410"/>
      <c r="VTL59" s="410"/>
      <c r="VTM59" s="410"/>
      <c r="VTN59" s="410"/>
      <c r="VTO59" s="410"/>
      <c r="VTP59" s="410"/>
      <c r="VTQ59" s="410"/>
      <c r="VTR59" s="410"/>
      <c r="VTS59" s="410"/>
      <c r="VTT59" s="410"/>
      <c r="VTU59" s="410"/>
      <c r="VTV59" s="410"/>
      <c r="VTW59" s="410"/>
      <c r="VTX59" s="410"/>
      <c r="VTY59" s="410"/>
      <c r="VTZ59" s="410"/>
      <c r="VUA59" s="410"/>
      <c r="VUB59" s="410"/>
      <c r="VUC59" s="410"/>
      <c r="VUD59" s="410"/>
      <c r="VUE59" s="410"/>
      <c r="VUF59" s="410"/>
      <c r="VUG59" s="410"/>
      <c r="VUH59" s="410"/>
      <c r="VUI59" s="410"/>
      <c r="VUJ59" s="410"/>
      <c r="VUK59" s="410"/>
      <c r="VUL59" s="410"/>
      <c r="VUM59" s="410"/>
      <c r="VUN59" s="410"/>
      <c r="VUO59" s="410"/>
      <c r="VUP59" s="410"/>
      <c r="VUQ59" s="410"/>
      <c r="VUR59" s="410"/>
      <c r="VUS59" s="410"/>
      <c r="VUT59" s="410"/>
      <c r="VUU59" s="410"/>
      <c r="VUV59" s="410"/>
      <c r="VUW59" s="410"/>
      <c r="VUX59" s="410"/>
      <c r="VUY59" s="410"/>
      <c r="VUZ59" s="410"/>
      <c r="VVA59" s="410"/>
      <c r="VVB59" s="410"/>
      <c r="VVC59" s="410"/>
      <c r="VVD59" s="410"/>
      <c r="VVE59" s="410"/>
      <c r="VVF59" s="410"/>
      <c r="VVG59" s="410"/>
      <c r="VVH59" s="410"/>
      <c r="VVI59" s="410"/>
      <c r="VVJ59" s="410"/>
      <c r="VVK59" s="410"/>
      <c r="VVL59" s="410"/>
      <c r="VVM59" s="410"/>
      <c r="VVN59" s="410"/>
      <c r="VVO59" s="410"/>
      <c r="VVP59" s="410"/>
      <c r="VVQ59" s="410"/>
      <c r="VVR59" s="410"/>
      <c r="VVS59" s="410"/>
      <c r="VVT59" s="410"/>
      <c r="VVU59" s="410"/>
      <c r="VVV59" s="410"/>
      <c r="VVW59" s="410"/>
      <c r="VVX59" s="410"/>
      <c r="VVY59" s="410"/>
      <c r="VVZ59" s="410"/>
      <c r="VWA59" s="410"/>
      <c r="VWB59" s="410"/>
      <c r="VWC59" s="410"/>
      <c r="VWD59" s="410"/>
      <c r="VWE59" s="410"/>
      <c r="VWF59" s="410"/>
      <c r="VWG59" s="410"/>
      <c r="VWH59" s="410"/>
      <c r="VWI59" s="410"/>
      <c r="VWJ59" s="410"/>
      <c r="VWK59" s="410"/>
      <c r="VWL59" s="410"/>
      <c r="VWM59" s="410"/>
      <c r="VWN59" s="410"/>
      <c r="VWO59" s="410"/>
      <c r="VWP59" s="410"/>
      <c r="VWQ59" s="410"/>
      <c r="VWR59" s="410"/>
      <c r="VWS59" s="410"/>
      <c r="VWT59" s="410"/>
      <c r="VWU59" s="410"/>
      <c r="VWV59" s="410"/>
      <c r="VWW59" s="410"/>
      <c r="VWX59" s="410"/>
      <c r="VWY59" s="410"/>
      <c r="VWZ59" s="410"/>
      <c r="VXA59" s="410"/>
      <c r="VXB59" s="410"/>
      <c r="VXC59" s="410"/>
      <c r="VXD59" s="410"/>
      <c r="VXE59" s="410"/>
      <c r="VXF59" s="410"/>
      <c r="VXG59" s="410"/>
      <c r="VXH59" s="410"/>
      <c r="VXI59" s="410"/>
      <c r="VXJ59" s="410"/>
      <c r="VXK59" s="410"/>
      <c r="VXL59" s="410"/>
      <c r="VXM59" s="410"/>
      <c r="VXN59" s="410"/>
      <c r="VXO59" s="410"/>
      <c r="VXP59" s="410"/>
      <c r="VXQ59" s="410"/>
      <c r="VXR59" s="410"/>
      <c r="VXS59" s="410"/>
      <c r="VXT59" s="410"/>
      <c r="VXU59" s="410"/>
      <c r="VXV59" s="410"/>
      <c r="VXW59" s="410"/>
      <c r="VXX59" s="410"/>
      <c r="VXY59" s="410"/>
      <c r="VXZ59" s="410"/>
      <c r="VYA59" s="410"/>
      <c r="VYB59" s="410"/>
      <c r="VYC59" s="410"/>
      <c r="VYD59" s="410"/>
      <c r="VYE59" s="410"/>
      <c r="VYF59" s="410"/>
      <c r="VYG59" s="410"/>
      <c r="VYH59" s="410"/>
      <c r="VYI59" s="410"/>
      <c r="VYJ59" s="410"/>
      <c r="VYK59" s="410"/>
      <c r="VYL59" s="410"/>
      <c r="VYM59" s="410"/>
      <c r="VYN59" s="410"/>
      <c r="VYO59" s="410"/>
      <c r="VYP59" s="410"/>
      <c r="VYQ59" s="410"/>
      <c r="VYR59" s="410"/>
      <c r="VYS59" s="410"/>
      <c r="VYT59" s="410"/>
      <c r="VYU59" s="410"/>
      <c r="VYV59" s="410"/>
      <c r="VYW59" s="410"/>
      <c r="VYX59" s="410"/>
      <c r="VYY59" s="410"/>
      <c r="VYZ59" s="410"/>
      <c r="VZA59" s="410"/>
      <c r="VZB59" s="410"/>
      <c r="VZC59" s="410"/>
      <c r="VZD59" s="410"/>
      <c r="VZE59" s="410"/>
      <c r="VZF59" s="410"/>
      <c r="VZG59" s="410"/>
      <c r="VZH59" s="410"/>
      <c r="VZI59" s="410"/>
      <c r="VZJ59" s="410"/>
      <c r="VZK59" s="410"/>
      <c r="VZL59" s="410"/>
      <c r="VZM59" s="410"/>
      <c r="VZN59" s="410"/>
      <c r="VZO59" s="410"/>
      <c r="VZP59" s="410"/>
      <c r="VZQ59" s="410"/>
      <c r="VZR59" s="410"/>
      <c r="VZS59" s="410"/>
      <c r="VZT59" s="410"/>
      <c r="VZU59" s="410"/>
      <c r="VZV59" s="410"/>
      <c r="VZW59" s="410"/>
      <c r="VZX59" s="410"/>
      <c r="VZY59" s="410"/>
      <c r="VZZ59" s="410"/>
      <c r="WAA59" s="410"/>
      <c r="WAB59" s="410"/>
      <c r="WAC59" s="410"/>
      <c r="WAD59" s="410"/>
      <c r="WAE59" s="410"/>
      <c r="WAF59" s="410"/>
      <c r="WAG59" s="410"/>
      <c r="WAH59" s="410"/>
      <c r="WAI59" s="410"/>
      <c r="WAJ59" s="410"/>
      <c r="WAK59" s="410"/>
      <c r="WAL59" s="410"/>
      <c r="WAM59" s="410"/>
      <c r="WAN59" s="410"/>
      <c r="WAO59" s="410"/>
      <c r="WAP59" s="410"/>
      <c r="WAQ59" s="410"/>
      <c r="WAR59" s="410"/>
      <c r="WAS59" s="410"/>
      <c r="WAT59" s="410"/>
      <c r="WAU59" s="410"/>
      <c r="WAV59" s="410"/>
      <c r="WAW59" s="410"/>
      <c r="WAX59" s="410"/>
      <c r="WAY59" s="410"/>
      <c r="WAZ59" s="410"/>
      <c r="WBA59" s="410"/>
      <c r="WBB59" s="410"/>
      <c r="WBC59" s="410"/>
      <c r="WBD59" s="410"/>
      <c r="WBE59" s="410"/>
      <c r="WBF59" s="410"/>
      <c r="WBG59" s="410"/>
      <c r="WBH59" s="410"/>
      <c r="WBI59" s="410"/>
      <c r="WBJ59" s="410"/>
      <c r="WBK59" s="410"/>
      <c r="WBL59" s="410"/>
      <c r="WBM59" s="410"/>
      <c r="WBN59" s="410"/>
      <c r="WBO59" s="410"/>
      <c r="WBP59" s="410"/>
      <c r="WBQ59" s="410"/>
      <c r="WBR59" s="410"/>
      <c r="WBS59" s="410"/>
      <c r="WBT59" s="410"/>
      <c r="WBU59" s="410"/>
      <c r="WBV59" s="410"/>
      <c r="WBW59" s="410"/>
      <c r="WBX59" s="410"/>
      <c r="WBY59" s="410"/>
      <c r="WBZ59" s="410"/>
      <c r="WCA59" s="410"/>
      <c r="WCB59" s="410"/>
      <c r="WCC59" s="410"/>
      <c r="WCD59" s="410"/>
      <c r="WCE59" s="410"/>
      <c r="WCF59" s="410"/>
      <c r="WCG59" s="410"/>
      <c r="WCH59" s="410"/>
      <c r="WCI59" s="410"/>
      <c r="WCJ59" s="410"/>
      <c r="WCK59" s="410"/>
      <c r="WCL59" s="410"/>
      <c r="WCM59" s="410"/>
      <c r="WCN59" s="410"/>
      <c r="WCO59" s="410"/>
      <c r="WCP59" s="410"/>
      <c r="WCQ59" s="410"/>
      <c r="WCR59" s="410"/>
      <c r="WCS59" s="410"/>
      <c r="WCT59" s="410"/>
      <c r="WCU59" s="410"/>
      <c r="WCV59" s="410"/>
      <c r="WCW59" s="410"/>
      <c r="WCX59" s="410"/>
      <c r="WCY59" s="410"/>
      <c r="WCZ59" s="410"/>
      <c r="WDA59" s="410"/>
      <c r="WDB59" s="410"/>
      <c r="WDC59" s="410"/>
      <c r="WDD59" s="410"/>
      <c r="WDE59" s="410"/>
      <c r="WDF59" s="410"/>
      <c r="WDG59" s="410"/>
      <c r="WDH59" s="410"/>
      <c r="WDI59" s="410"/>
      <c r="WDJ59" s="410"/>
      <c r="WDK59" s="410"/>
      <c r="WDL59" s="410"/>
      <c r="WDM59" s="410"/>
      <c r="WDN59" s="410"/>
      <c r="WDO59" s="410"/>
      <c r="WDP59" s="410"/>
      <c r="WDQ59" s="410"/>
      <c r="WDR59" s="410"/>
      <c r="WDS59" s="410"/>
      <c r="WDT59" s="410"/>
      <c r="WDU59" s="410"/>
      <c r="WDV59" s="410"/>
      <c r="WDW59" s="410"/>
      <c r="WDX59" s="410"/>
      <c r="WDY59" s="410"/>
      <c r="WDZ59" s="410"/>
      <c r="WEA59" s="410"/>
      <c r="WEB59" s="410"/>
      <c r="WEC59" s="410"/>
      <c r="WED59" s="410"/>
      <c r="WEE59" s="410"/>
      <c r="WEF59" s="410"/>
      <c r="WEG59" s="410"/>
      <c r="WEH59" s="410"/>
      <c r="WEI59" s="410"/>
      <c r="WEJ59" s="410"/>
      <c r="WEK59" s="410"/>
      <c r="WEL59" s="410"/>
      <c r="WEM59" s="410"/>
      <c r="WEN59" s="410"/>
      <c r="WEO59" s="410"/>
      <c r="WEP59" s="410"/>
      <c r="WEQ59" s="410"/>
      <c r="WER59" s="410"/>
      <c r="WES59" s="410"/>
      <c r="WET59" s="410"/>
      <c r="WEU59" s="410"/>
      <c r="WEV59" s="410"/>
      <c r="WEW59" s="410"/>
      <c r="WEX59" s="410"/>
      <c r="WEY59" s="410"/>
      <c r="WEZ59" s="410"/>
      <c r="WFA59" s="410"/>
      <c r="WFB59" s="410"/>
      <c r="WFC59" s="410"/>
      <c r="WFD59" s="410"/>
      <c r="WFE59" s="410"/>
      <c r="WFF59" s="410"/>
      <c r="WFG59" s="410"/>
      <c r="WFH59" s="410"/>
      <c r="WFI59" s="410"/>
      <c r="WFJ59" s="410"/>
      <c r="WFK59" s="410"/>
      <c r="WFL59" s="410"/>
      <c r="WFM59" s="410"/>
      <c r="WFN59" s="410"/>
      <c r="WFO59" s="410"/>
      <c r="WFP59" s="410"/>
      <c r="WFQ59" s="410"/>
      <c r="WFR59" s="410"/>
      <c r="WFS59" s="410"/>
      <c r="WFT59" s="410"/>
      <c r="WFU59" s="410"/>
      <c r="WFV59" s="410"/>
      <c r="WFW59" s="410"/>
      <c r="WFX59" s="410"/>
      <c r="WFY59" s="410"/>
      <c r="WFZ59" s="410"/>
      <c r="WGA59" s="410"/>
      <c r="WGB59" s="410"/>
      <c r="WGC59" s="410"/>
      <c r="WGD59" s="410"/>
      <c r="WGE59" s="410"/>
      <c r="WGF59" s="410"/>
      <c r="WGG59" s="410"/>
      <c r="WGH59" s="410"/>
      <c r="WGI59" s="410"/>
      <c r="WGJ59" s="410"/>
      <c r="WGK59" s="410"/>
      <c r="WGL59" s="410"/>
      <c r="WGM59" s="410"/>
      <c r="WGN59" s="410"/>
      <c r="WGO59" s="410"/>
      <c r="WGP59" s="410"/>
      <c r="WGQ59" s="410"/>
      <c r="WGR59" s="410"/>
      <c r="WGS59" s="410"/>
      <c r="WGT59" s="410"/>
      <c r="WGU59" s="410"/>
      <c r="WGV59" s="410"/>
      <c r="WGW59" s="410"/>
      <c r="WGX59" s="410"/>
      <c r="WGY59" s="410"/>
      <c r="WGZ59" s="410"/>
      <c r="WHA59" s="410"/>
      <c r="WHB59" s="410"/>
      <c r="WHC59" s="410"/>
      <c r="WHD59" s="410"/>
      <c r="WHE59" s="410"/>
      <c r="WHF59" s="410"/>
      <c r="WHG59" s="410"/>
      <c r="WHH59" s="410"/>
      <c r="WHI59" s="410"/>
      <c r="WHJ59" s="410"/>
      <c r="WHK59" s="410"/>
      <c r="WHL59" s="410"/>
      <c r="WHM59" s="410"/>
      <c r="WHN59" s="410"/>
      <c r="WHO59" s="410"/>
      <c r="WHP59" s="410"/>
      <c r="WHQ59" s="410"/>
      <c r="WHR59" s="410"/>
      <c r="WHS59" s="410"/>
      <c r="WHT59" s="410"/>
      <c r="WHU59" s="410"/>
      <c r="WHV59" s="410"/>
      <c r="WHW59" s="410"/>
      <c r="WHX59" s="410"/>
      <c r="WHY59" s="410"/>
      <c r="WHZ59" s="410"/>
      <c r="WIA59" s="410"/>
      <c r="WIB59" s="410"/>
      <c r="WIC59" s="410"/>
      <c r="WID59" s="410"/>
      <c r="WIE59" s="410"/>
      <c r="WIF59" s="410"/>
      <c r="WIG59" s="410"/>
      <c r="WIH59" s="410"/>
      <c r="WII59" s="410"/>
      <c r="WIJ59" s="410"/>
      <c r="WIK59" s="410"/>
      <c r="WIL59" s="410"/>
      <c r="WIM59" s="410"/>
      <c r="WIN59" s="410"/>
      <c r="WIO59" s="410"/>
      <c r="WIP59" s="410"/>
      <c r="WIQ59" s="410"/>
      <c r="WIR59" s="410"/>
      <c r="WIS59" s="410"/>
      <c r="WIT59" s="410"/>
      <c r="WIU59" s="410"/>
      <c r="WIV59" s="410"/>
      <c r="WIW59" s="410"/>
      <c r="WIX59" s="410"/>
      <c r="WIY59" s="410"/>
      <c r="WIZ59" s="410"/>
      <c r="WJA59" s="410"/>
      <c r="WJB59" s="410"/>
      <c r="WJC59" s="410"/>
      <c r="WJD59" s="410"/>
      <c r="WJE59" s="410"/>
      <c r="WJF59" s="410"/>
      <c r="WJG59" s="410"/>
      <c r="WJH59" s="410"/>
      <c r="WJI59" s="410"/>
      <c r="WJJ59" s="410"/>
      <c r="WJK59" s="410"/>
      <c r="WJL59" s="410"/>
      <c r="WJM59" s="410"/>
      <c r="WJN59" s="410"/>
      <c r="WJO59" s="410"/>
      <c r="WJP59" s="410"/>
      <c r="WJQ59" s="410"/>
      <c r="WJR59" s="410"/>
      <c r="WJS59" s="410"/>
      <c r="WJT59" s="410"/>
      <c r="WJU59" s="410"/>
      <c r="WJV59" s="410"/>
      <c r="WJW59" s="410"/>
      <c r="WJX59" s="410"/>
      <c r="WJY59" s="410"/>
      <c r="WJZ59" s="410"/>
      <c r="WKA59" s="410"/>
      <c r="WKB59" s="410"/>
      <c r="WKC59" s="410"/>
      <c r="WKD59" s="410"/>
      <c r="WKE59" s="410"/>
      <c r="WKF59" s="410"/>
      <c r="WKG59" s="410"/>
      <c r="WKH59" s="410"/>
      <c r="WKI59" s="410"/>
      <c r="WKJ59" s="410"/>
      <c r="WKK59" s="410"/>
      <c r="WKL59" s="410"/>
      <c r="WKM59" s="410"/>
      <c r="WKN59" s="410"/>
      <c r="WKO59" s="410"/>
      <c r="WKP59" s="410"/>
      <c r="WKQ59" s="410"/>
      <c r="WKR59" s="410"/>
      <c r="WKS59" s="410"/>
      <c r="WKT59" s="410"/>
      <c r="WKU59" s="410"/>
      <c r="WKV59" s="410"/>
      <c r="WKW59" s="410"/>
      <c r="WKX59" s="410"/>
      <c r="WKY59" s="410"/>
      <c r="WKZ59" s="410"/>
      <c r="WLA59" s="410"/>
      <c r="WLB59" s="410"/>
      <c r="WLC59" s="410"/>
      <c r="WLD59" s="410"/>
      <c r="WLE59" s="410"/>
      <c r="WLF59" s="410"/>
      <c r="WLG59" s="410"/>
      <c r="WLH59" s="410"/>
      <c r="WLI59" s="410"/>
      <c r="WLJ59" s="410"/>
      <c r="WLK59" s="410"/>
      <c r="WLL59" s="410"/>
      <c r="WLM59" s="410"/>
      <c r="WLN59" s="410"/>
      <c r="WLO59" s="410"/>
      <c r="WLP59" s="410"/>
      <c r="WLQ59" s="410"/>
      <c r="WLR59" s="410"/>
      <c r="WLS59" s="410"/>
      <c r="WLT59" s="410"/>
      <c r="WLU59" s="410"/>
      <c r="WLV59" s="410"/>
      <c r="WLW59" s="410"/>
      <c r="WLX59" s="410"/>
      <c r="WLY59" s="410"/>
      <c r="WLZ59" s="410"/>
      <c r="WMA59" s="410"/>
      <c r="WMB59" s="410"/>
      <c r="WMC59" s="410"/>
      <c r="WMD59" s="410"/>
      <c r="WME59" s="410"/>
      <c r="WMF59" s="410"/>
      <c r="WMG59" s="410"/>
      <c r="WMH59" s="410"/>
      <c r="WMI59" s="410"/>
      <c r="WMJ59" s="410"/>
      <c r="WMK59" s="410"/>
      <c r="WML59" s="410"/>
      <c r="WMM59" s="410"/>
      <c r="WMN59" s="410"/>
      <c r="WMO59" s="410"/>
      <c r="WMP59" s="410"/>
      <c r="WMQ59" s="410"/>
      <c r="WMR59" s="410"/>
      <c r="WMS59" s="410"/>
      <c r="WMT59" s="410"/>
      <c r="WMU59" s="410"/>
      <c r="WMV59" s="410"/>
      <c r="WMW59" s="410"/>
      <c r="WMX59" s="410"/>
      <c r="WMY59" s="410"/>
      <c r="WMZ59" s="410"/>
      <c r="WNA59" s="410"/>
      <c r="WNB59" s="410"/>
      <c r="WNC59" s="410"/>
      <c r="WND59" s="410"/>
      <c r="WNE59" s="410"/>
      <c r="WNF59" s="410"/>
      <c r="WNG59" s="410"/>
      <c r="WNH59" s="410"/>
      <c r="WNI59" s="410"/>
      <c r="WNJ59" s="410"/>
      <c r="WNK59" s="410"/>
      <c r="WNL59" s="410"/>
      <c r="WNM59" s="410"/>
      <c r="WNN59" s="410"/>
      <c r="WNO59" s="410"/>
      <c r="WNP59" s="410"/>
      <c r="WNQ59" s="410"/>
      <c r="WNR59" s="410"/>
      <c r="WNS59" s="410"/>
      <c r="WNT59" s="410"/>
      <c r="WNU59" s="410"/>
      <c r="WNV59" s="410"/>
      <c r="WNW59" s="410"/>
      <c r="WNX59" s="410"/>
      <c r="WNY59" s="410"/>
      <c r="WNZ59" s="410"/>
      <c r="WOA59" s="410"/>
      <c r="WOB59" s="410"/>
      <c r="WOC59" s="410"/>
      <c r="WOD59" s="410"/>
      <c r="WOE59" s="410"/>
      <c r="WOF59" s="410"/>
      <c r="WOG59" s="410"/>
      <c r="WOH59" s="410"/>
      <c r="WOI59" s="410"/>
      <c r="WOJ59" s="410"/>
      <c r="WOK59" s="410"/>
      <c r="WOL59" s="410"/>
      <c r="WOM59" s="410"/>
      <c r="WON59" s="410"/>
      <c r="WOO59" s="410"/>
      <c r="WOP59" s="410"/>
      <c r="WOQ59" s="410"/>
      <c r="WOR59" s="410"/>
      <c r="WOS59" s="410"/>
      <c r="WOT59" s="410"/>
      <c r="WOU59" s="410"/>
      <c r="WOV59" s="410"/>
      <c r="WOW59" s="410"/>
      <c r="WOX59" s="410"/>
      <c r="WOY59" s="410"/>
      <c r="WOZ59" s="410"/>
      <c r="WPA59" s="410"/>
      <c r="WPB59" s="410"/>
      <c r="WPC59" s="410"/>
      <c r="WPD59" s="410"/>
      <c r="WPE59" s="410"/>
      <c r="WPF59" s="410"/>
      <c r="WPG59" s="410"/>
      <c r="WPH59" s="410"/>
      <c r="WPI59" s="410"/>
      <c r="WPJ59" s="410"/>
      <c r="WPK59" s="410"/>
      <c r="WPL59" s="410"/>
      <c r="WPM59" s="410"/>
      <c r="WPN59" s="410"/>
      <c r="WPO59" s="410"/>
      <c r="WPP59" s="410"/>
      <c r="WPQ59" s="410"/>
      <c r="WPR59" s="410"/>
      <c r="WPS59" s="410"/>
      <c r="WPT59" s="410"/>
      <c r="WPU59" s="410"/>
      <c r="WPV59" s="410"/>
      <c r="WPW59" s="410"/>
      <c r="WPX59" s="410"/>
      <c r="WPY59" s="410"/>
      <c r="WPZ59" s="410"/>
      <c r="WQA59" s="410"/>
      <c r="WQB59" s="410"/>
      <c r="WQC59" s="410"/>
      <c r="WQD59" s="410"/>
      <c r="WQE59" s="410"/>
      <c r="WQF59" s="410"/>
      <c r="WQG59" s="410"/>
      <c r="WQH59" s="410"/>
      <c r="WQI59" s="410"/>
      <c r="WQJ59" s="410"/>
      <c r="WQK59" s="410"/>
      <c r="WQL59" s="410"/>
      <c r="WQM59" s="410"/>
      <c r="WQN59" s="410"/>
      <c r="WQO59" s="410"/>
      <c r="WQP59" s="410"/>
      <c r="WQQ59" s="410"/>
      <c r="WQR59" s="410"/>
      <c r="WQS59" s="410"/>
      <c r="WQT59" s="410"/>
      <c r="WQU59" s="410"/>
      <c r="WQV59" s="410"/>
      <c r="WQW59" s="410"/>
      <c r="WQX59" s="410"/>
      <c r="WQY59" s="410"/>
      <c r="WQZ59" s="410"/>
      <c r="WRA59" s="410"/>
      <c r="WRB59" s="410"/>
      <c r="WRC59" s="410"/>
      <c r="WRD59" s="410"/>
      <c r="WRE59" s="410"/>
      <c r="WRF59" s="410"/>
      <c r="WRG59" s="410"/>
      <c r="WRH59" s="410"/>
      <c r="WRI59" s="410"/>
      <c r="WRJ59" s="410"/>
      <c r="WRK59" s="410"/>
      <c r="WRL59" s="410"/>
      <c r="WRM59" s="410"/>
      <c r="WRN59" s="410"/>
      <c r="WRO59" s="410"/>
      <c r="WRP59" s="410"/>
      <c r="WRQ59" s="410"/>
      <c r="WRR59" s="410"/>
      <c r="WRS59" s="410"/>
      <c r="WRT59" s="410"/>
      <c r="WRU59" s="410"/>
      <c r="WRV59" s="410"/>
      <c r="WRW59" s="410"/>
      <c r="WRX59" s="410"/>
      <c r="WRY59" s="410"/>
      <c r="WRZ59" s="410"/>
      <c r="WSA59" s="410"/>
      <c r="WSB59" s="410"/>
      <c r="WSC59" s="410"/>
      <c r="WSD59" s="410"/>
      <c r="WSE59" s="410"/>
      <c r="WSF59" s="410"/>
      <c r="WSG59" s="410"/>
      <c r="WSH59" s="410"/>
      <c r="WSI59" s="410"/>
      <c r="WSJ59" s="410"/>
      <c r="WSK59" s="410"/>
      <c r="WSL59" s="410"/>
      <c r="WSM59" s="410"/>
      <c r="WSN59" s="410"/>
      <c r="WSO59" s="410"/>
      <c r="WSP59" s="410"/>
      <c r="WSQ59" s="410"/>
      <c r="WSR59" s="410"/>
      <c r="WSS59" s="410"/>
      <c r="WST59" s="410"/>
      <c r="WSU59" s="410"/>
      <c r="WSV59" s="410"/>
      <c r="WSW59" s="410"/>
      <c r="WSX59" s="410"/>
      <c r="WSY59" s="410"/>
      <c r="WSZ59" s="410"/>
      <c r="WTA59" s="410"/>
      <c r="WTB59" s="410"/>
      <c r="WTC59" s="410"/>
      <c r="WTD59" s="410"/>
      <c r="WTE59" s="410"/>
      <c r="WTF59" s="410"/>
      <c r="WTG59" s="410"/>
      <c r="WTH59" s="410"/>
      <c r="WTI59" s="410"/>
      <c r="WTJ59" s="410"/>
      <c r="WTK59" s="410"/>
      <c r="WTL59" s="410"/>
      <c r="WTM59" s="410"/>
      <c r="WTN59" s="410"/>
      <c r="WTO59" s="410"/>
      <c r="WTP59" s="410"/>
      <c r="WTQ59" s="410"/>
      <c r="WTR59" s="410"/>
      <c r="WTS59" s="410"/>
      <c r="WTT59" s="410"/>
      <c r="WTU59" s="410"/>
      <c r="WTV59" s="410"/>
      <c r="WTW59" s="410"/>
      <c r="WTX59" s="410"/>
      <c r="WTY59" s="410"/>
      <c r="WTZ59" s="410"/>
      <c r="WUA59" s="410"/>
      <c r="WUB59" s="410"/>
      <c r="WUC59" s="410"/>
      <c r="WUD59" s="410"/>
      <c r="WUE59" s="410"/>
      <c r="WUF59" s="410"/>
      <c r="WUG59" s="410"/>
      <c r="WUH59" s="410"/>
      <c r="WUI59" s="410"/>
      <c r="WUJ59" s="410"/>
      <c r="WUK59" s="410"/>
      <c r="WUL59" s="410"/>
      <c r="WUM59" s="410"/>
      <c r="WUN59" s="410"/>
      <c r="WUO59" s="410"/>
      <c r="WUP59" s="410"/>
      <c r="WUQ59" s="410"/>
      <c r="WUR59" s="410"/>
      <c r="WUS59" s="410"/>
      <c r="WUT59" s="410"/>
      <c r="WUU59" s="410"/>
      <c r="WUV59" s="410"/>
      <c r="WUW59" s="410"/>
      <c r="WUX59" s="410"/>
      <c r="WUY59" s="410"/>
      <c r="WUZ59" s="410"/>
      <c r="WVA59" s="410"/>
      <c r="WVB59" s="410"/>
      <c r="WVC59" s="410"/>
      <c r="WVD59" s="410"/>
      <c r="WVE59" s="410"/>
      <c r="WVF59" s="410"/>
      <c r="WVG59" s="410"/>
      <c r="WVH59" s="410"/>
      <c r="WVI59" s="410"/>
      <c r="WVJ59" s="410"/>
      <c r="WVK59" s="410"/>
      <c r="WVL59" s="410"/>
      <c r="WVM59" s="410"/>
      <c r="WVN59" s="410"/>
      <c r="WVO59" s="410"/>
      <c r="WVP59" s="410"/>
      <c r="WVQ59" s="410"/>
      <c r="WVR59" s="410"/>
      <c r="WVS59" s="410"/>
      <c r="WVT59" s="410"/>
      <c r="WVU59" s="410"/>
      <c r="WVV59" s="410"/>
      <c r="WVW59" s="410"/>
      <c r="WVX59" s="410"/>
      <c r="WVY59" s="410"/>
      <c r="WVZ59" s="410"/>
      <c r="WWA59" s="410"/>
      <c r="WWB59" s="410"/>
      <c r="WWC59" s="410"/>
      <c r="WWD59" s="410"/>
      <c r="WWE59" s="410"/>
      <c r="WWF59" s="410"/>
      <c r="WWG59" s="410"/>
      <c r="WWH59" s="410"/>
      <c r="WWI59" s="410"/>
      <c r="WWJ59" s="410"/>
      <c r="WWK59" s="410"/>
      <c r="WWL59" s="410"/>
      <c r="WWM59" s="410"/>
      <c r="WWN59" s="410"/>
      <c r="WWO59" s="410"/>
      <c r="WWP59" s="410"/>
      <c r="WWQ59" s="410"/>
      <c r="WWR59" s="410"/>
      <c r="WWS59" s="410"/>
      <c r="WWT59" s="410"/>
      <c r="WWU59" s="410"/>
      <c r="WWV59" s="410"/>
      <c r="WWW59" s="410"/>
      <c r="WWX59" s="410"/>
      <c r="WWY59" s="410"/>
      <c r="WWZ59" s="410"/>
      <c r="WXA59" s="410"/>
      <c r="WXB59" s="410"/>
      <c r="WXC59" s="410"/>
      <c r="WXD59" s="410"/>
      <c r="WXE59" s="410"/>
      <c r="WXF59" s="410"/>
      <c r="WXG59" s="410"/>
      <c r="WXH59" s="410"/>
      <c r="WXI59" s="410"/>
      <c r="WXJ59" s="410"/>
      <c r="WXK59" s="410"/>
      <c r="WXL59" s="410"/>
      <c r="WXM59" s="410"/>
      <c r="WXN59" s="410"/>
      <c r="WXO59" s="410"/>
      <c r="WXP59" s="410"/>
      <c r="WXQ59" s="410"/>
      <c r="WXR59" s="410"/>
      <c r="WXS59" s="410"/>
      <c r="WXT59" s="410"/>
      <c r="WXU59" s="410"/>
      <c r="WXV59" s="410"/>
      <c r="WXW59" s="410"/>
      <c r="WXX59" s="410"/>
      <c r="WXY59" s="410"/>
      <c r="WXZ59" s="410"/>
      <c r="WYA59" s="410"/>
      <c r="WYB59" s="410"/>
      <c r="WYC59" s="410"/>
      <c r="WYD59" s="410"/>
      <c r="WYE59" s="410"/>
      <c r="WYF59" s="410"/>
      <c r="WYG59" s="410"/>
      <c r="WYH59" s="410"/>
      <c r="WYI59" s="410"/>
      <c r="WYJ59" s="410"/>
      <c r="WYK59" s="410"/>
      <c r="WYL59" s="410"/>
      <c r="WYM59" s="410"/>
      <c r="WYN59" s="410"/>
      <c r="WYO59" s="410"/>
      <c r="WYP59" s="410"/>
      <c r="WYQ59" s="410"/>
      <c r="WYR59" s="410"/>
      <c r="WYS59" s="410"/>
      <c r="WYT59" s="410"/>
      <c r="WYU59" s="410"/>
      <c r="WYV59" s="410"/>
      <c r="WYW59" s="410"/>
      <c r="WYX59" s="410"/>
      <c r="WYY59" s="410"/>
      <c r="WYZ59" s="410"/>
      <c r="WZA59" s="410"/>
      <c r="WZB59" s="410"/>
      <c r="WZC59" s="410"/>
      <c r="WZD59" s="410"/>
      <c r="WZE59" s="410"/>
      <c r="WZF59" s="410"/>
      <c r="WZG59" s="410"/>
      <c r="WZH59" s="410"/>
      <c r="WZI59" s="410"/>
      <c r="WZJ59" s="410"/>
      <c r="WZK59" s="410"/>
      <c r="WZL59" s="410"/>
      <c r="WZM59" s="410"/>
      <c r="WZN59" s="410"/>
      <c r="WZO59" s="410"/>
      <c r="WZP59" s="410"/>
      <c r="WZQ59" s="410"/>
      <c r="WZR59" s="410"/>
      <c r="WZS59" s="410"/>
      <c r="WZT59" s="410"/>
      <c r="WZU59" s="410"/>
      <c r="WZV59" s="410"/>
      <c r="WZW59" s="410"/>
      <c r="WZX59" s="410"/>
      <c r="WZY59" s="410"/>
      <c r="WZZ59" s="410"/>
      <c r="XAA59" s="410"/>
      <c r="XAB59" s="410"/>
      <c r="XAC59" s="410"/>
      <c r="XAD59" s="410"/>
      <c r="XAE59" s="410"/>
      <c r="XAF59" s="410"/>
      <c r="XAG59" s="410"/>
      <c r="XAH59" s="410"/>
      <c r="XAI59" s="410"/>
      <c r="XAJ59" s="410"/>
      <c r="XAK59" s="410"/>
      <c r="XAL59" s="410"/>
      <c r="XAM59" s="410"/>
      <c r="XAN59" s="410"/>
      <c r="XAO59" s="410"/>
      <c r="XAP59" s="410"/>
      <c r="XAQ59" s="410"/>
      <c r="XAR59" s="410"/>
      <c r="XAS59" s="410"/>
      <c r="XAT59" s="410"/>
      <c r="XAU59" s="410"/>
      <c r="XAV59" s="410"/>
      <c r="XAW59" s="410"/>
      <c r="XAX59" s="410"/>
      <c r="XAY59" s="410"/>
      <c r="XAZ59" s="410"/>
      <c r="XBA59" s="410"/>
      <c r="XBB59" s="410"/>
      <c r="XBC59" s="410"/>
      <c r="XBD59" s="410"/>
      <c r="XBE59" s="410"/>
      <c r="XBF59" s="410"/>
      <c r="XBG59" s="410"/>
      <c r="XBH59" s="410"/>
      <c r="XBI59" s="410"/>
      <c r="XBJ59" s="410"/>
      <c r="XBK59" s="410"/>
      <c r="XBL59" s="410"/>
      <c r="XBM59" s="410"/>
      <c r="XBN59" s="410"/>
      <c r="XBO59" s="410"/>
      <c r="XBP59" s="410"/>
      <c r="XBQ59" s="410"/>
      <c r="XBR59" s="410"/>
      <c r="XBS59" s="410"/>
      <c r="XBT59" s="410"/>
      <c r="XBU59" s="410"/>
      <c r="XBV59" s="410"/>
      <c r="XBW59" s="410"/>
      <c r="XBX59" s="410"/>
      <c r="XBY59" s="410"/>
      <c r="XBZ59" s="410"/>
      <c r="XCA59" s="410"/>
      <c r="XCB59" s="410"/>
      <c r="XCC59" s="410"/>
      <c r="XCD59" s="410"/>
      <c r="XCE59" s="410"/>
      <c r="XCF59" s="410"/>
      <c r="XCG59" s="410"/>
      <c r="XCH59" s="410"/>
      <c r="XCI59" s="410"/>
      <c r="XCJ59" s="410"/>
      <c r="XCK59" s="410"/>
      <c r="XCL59" s="410"/>
      <c r="XCM59" s="410"/>
      <c r="XCN59" s="410"/>
      <c r="XCO59" s="410"/>
      <c r="XCP59" s="410"/>
      <c r="XCQ59" s="410"/>
      <c r="XCR59" s="410"/>
      <c r="XCS59" s="410"/>
      <c r="XCT59" s="410"/>
      <c r="XCU59" s="410"/>
      <c r="XCV59" s="410"/>
      <c r="XCW59" s="410"/>
      <c r="XCX59" s="410"/>
      <c r="XCY59" s="410"/>
      <c r="XCZ59" s="410"/>
      <c r="XDA59" s="410"/>
      <c r="XDB59" s="410"/>
      <c r="XDC59" s="410"/>
      <c r="XDD59" s="410"/>
      <c r="XDE59" s="410"/>
      <c r="XDF59" s="410"/>
      <c r="XDG59" s="410"/>
      <c r="XDH59" s="410"/>
      <c r="XDI59" s="410"/>
      <c r="XDJ59" s="410"/>
      <c r="XDK59" s="410"/>
      <c r="XDL59" s="410"/>
      <c r="XDM59" s="410"/>
      <c r="XDN59" s="410"/>
      <c r="XDO59" s="410"/>
      <c r="XDP59" s="410"/>
      <c r="XDQ59" s="410"/>
      <c r="XDR59" s="410"/>
      <c r="XDS59" s="410"/>
      <c r="XDT59" s="410"/>
      <c r="XDU59" s="410"/>
      <c r="XDV59" s="410"/>
      <c r="XDW59" s="410"/>
      <c r="XDX59" s="410"/>
      <c r="XDY59" s="410"/>
      <c r="XDZ59" s="410"/>
      <c r="XEA59" s="410"/>
      <c r="XEB59" s="410"/>
      <c r="XEC59" s="410"/>
      <c r="XED59" s="410"/>
      <c r="XEE59" s="410"/>
      <c r="XEF59" s="410"/>
      <c r="XEG59" s="410"/>
    </row>
    <row r="60" spans="1:16361" ht="18" customHeight="1">
      <c r="A60" s="886"/>
      <c r="B60" s="886"/>
      <c r="C60" s="894" t="s">
        <v>1408</v>
      </c>
      <c r="D60" s="894"/>
      <c r="E60" s="894"/>
      <c r="F60" s="905" t="s">
        <v>1376</v>
      </c>
      <c r="G60" s="908">
        <v>1</v>
      </c>
      <c r="H60" s="911">
        <f>I59*0.1</f>
        <v>35050</v>
      </c>
      <c r="I60" s="914">
        <f>G60*H60</f>
        <v>35050</v>
      </c>
      <c r="J60" s="928"/>
    </row>
    <row r="61" spans="1:16361" ht="18" customHeight="1">
      <c r="A61" s="886"/>
      <c r="B61" s="886"/>
      <c r="C61" s="894" t="s">
        <v>1409</v>
      </c>
      <c r="D61" s="894"/>
      <c r="E61" s="894"/>
      <c r="F61" s="906"/>
      <c r="G61" s="909"/>
      <c r="H61" s="912"/>
      <c r="I61" s="915"/>
      <c r="J61" s="928"/>
    </row>
    <row r="62" spans="1:16361" ht="18" customHeight="1">
      <c r="A62" s="886"/>
      <c r="B62" s="886"/>
      <c r="C62" s="894" t="s">
        <v>1410</v>
      </c>
      <c r="D62" s="894"/>
      <c r="E62" s="894"/>
      <c r="F62" s="907"/>
      <c r="G62" s="910"/>
      <c r="H62" s="913"/>
      <c r="I62" s="916"/>
      <c r="J62" s="928"/>
    </row>
    <row r="63" spans="1:16361" ht="18" customHeight="1">
      <c r="A63" s="886"/>
      <c r="B63" s="886"/>
      <c r="C63" s="894" t="s">
        <v>1415</v>
      </c>
      <c r="D63" s="894"/>
      <c r="E63" s="894"/>
      <c r="F63" s="436" t="s">
        <v>1376</v>
      </c>
      <c r="G63" s="413">
        <v>1</v>
      </c>
      <c r="H63" s="413">
        <v>5400</v>
      </c>
      <c r="I63" s="442">
        <f>H63</f>
        <v>5400</v>
      </c>
      <c r="J63" s="928"/>
    </row>
    <row r="64" spans="1:16361" ht="18" customHeight="1">
      <c r="A64" s="886"/>
      <c r="B64" s="886"/>
      <c r="C64" s="888" t="s">
        <v>1427</v>
      </c>
      <c r="D64" s="888"/>
      <c r="E64" s="888"/>
      <c r="F64" s="436"/>
      <c r="G64" s="409"/>
      <c r="H64" s="409"/>
      <c r="I64" s="439">
        <f>SUM(I60:I63)</f>
        <v>40450</v>
      </c>
      <c r="J64" s="928"/>
    </row>
    <row r="65" spans="1:16362" ht="18" customHeight="1">
      <c r="A65" s="411"/>
      <c r="B65" s="411"/>
      <c r="C65" s="888" t="s">
        <v>1428</v>
      </c>
      <c r="D65" s="888"/>
      <c r="E65" s="888"/>
      <c r="F65" s="436"/>
      <c r="G65" s="409"/>
      <c r="H65" s="409"/>
      <c r="I65" s="439">
        <f>I59+I64</f>
        <v>390950</v>
      </c>
      <c r="J65" s="928"/>
    </row>
    <row r="66" spans="1:16362" ht="18" customHeight="1">
      <c r="A66" s="886">
        <v>6</v>
      </c>
      <c r="B66" s="886" t="s">
        <v>1576</v>
      </c>
      <c r="C66" s="886" t="s">
        <v>1430</v>
      </c>
      <c r="D66" s="886" t="s">
        <v>1577</v>
      </c>
      <c r="E66" s="886"/>
      <c r="F66" s="436" t="s">
        <v>1372</v>
      </c>
      <c r="G66" s="412">
        <v>3500</v>
      </c>
      <c r="H66" s="412">
        <v>130</v>
      </c>
      <c r="I66" s="437">
        <f t="shared" ref="I66:I68" si="4">G66*H66</f>
        <v>455000</v>
      </c>
      <c r="J66" s="887">
        <f>ROUND(I76*0.8,0)</f>
        <v>773417</v>
      </c>
    </row>
    <row r="67" spans="1:16362" ht="18" customHeight="1">
      <c r="A67" s="886"/>
      <c r="B67" s="886"/>
      <c r="C67" s="886"/>
      <c r="D67" s="886" t="s">
        <v>1578</v>
      </c>
      <c r="E67" s="886"/>
      <c r="F67" s="436" t="s">
        <v>1372</v>
      </c>
      <c r="G67" s="412">
        <v>500</v>
      </c>
      <c r="H67" s="430">
        <v>66.260000000000005</v>
      </c>
      <c r="I67" s="437">
        <f t="shared" si="4"/>
        <v>33130</v>
      </c>
      <c r="J67" s="928"/>
    </row>
    <row r="68" spans="1:16362" ht="18" customHeight="1">
      <c r="A68" s="886"/>
      <c r="B68" s="886"/>
      <c r="C68" s="411" t="s">
        <v>1421</v>
      </c>
      <c r="D68" s="886" t="s">
        <v>1579</v>
      </c>
      <c r="E68" s="886"/>
      <c r="F68" s="436" t="s">
        <v>1372</v>
      </c>
      <c r="G68" s="412">
        <v>1514.5</v>
      </c>
      <c r="H68" s="412">
        <v>240</v>
      </c>
      <c r="I68" s="437">
        <f t="shared" si="4"/>
        <v>363480</v>
      </c>
      <c r="J68" s="928"/>
    </row>
    <row r="69" spans="1:16362" s="416" customFormat="1" ht="18" customHeight="1">
      <c r="A69" s="888"/>
      <c r="B69" s="888"/>
      <c r="C69" s="888" t="s">
        <v>1424</v>
      </c>
      <c r="D69" s="888"/>
      <c r="E69" s="888"/>
      <c r="F69" s="438"/>
      <c r="G69" s="409"/>
      <c r="H69" s="409"/>
      <c r="I69" s="439">
        <f>SUM(I66:I68)</f>
        <v>851610</v>
      </c>
      <c r="J69" s="928"/>
      <c r="K69" s="410"/>
      <c r="L69" s="410"/>
      <c r="M69" s="410"/>
      <c r="N69" s="410"/>
      <c r="O69" s="410"/>
      <c r="P69" s="410"/>
      <c r="Q69" s="410"/>
      <c r="R69" s="410"/>
      <c r="S69" s="410"/>
      <c r="T69" s="410"/>
      <c r="U69" s="410"/>
      <c r="V69" s="410"/>
      <c r="W69" s="410"/>
      <c r="X69" s="410"/>
      <c r="Y69" s="410"/>
      <c r="Z69" s="410"/>
      <c r="AA69" s="410"/>
      <c r="AB69" s="410"/>
      <c r="AC69" s="410"/>
      <c r="AD69" s="410"/>
      <c r="AE69" s="410"/>
      <c r="AF69" s="410"/>
      <c r="AG69" s="410"/>
      <c r="AH69" s="410"/>
      <c r="AI69" s="410"/>
      <c r="AJ69" s="410"/>
      <c r="AK69" s="410"/>
      <c r="AL69" s="410"/>
      <c r="AM69" s="410"/>
      <c r="AN69" s="410"/>
      <c r="AO69" s="410"/>
      <c r="AP69" s="410"/>
      <c r="AQ69" s="410"/>
      <c r="AR69" s="410"/>
      <c r="AS69" s="410"/>
      <c r="AT69" s="410"/>
      <c r="AU69" s="410"/>
      <c r="AV69" s="410"/>
      <c r="AW69" s="410"/>
      <c r="AX69" s="410"/>
      <c r="AY69" s="410"/>
      <c r="AZ69" s="410"/>
      <c r="BA69" s="410"/>
      <c r="BB69" s="410"/>
      <c r="BC69" s="410"/>
      <c r="BD69" s="410"/>
      <c r="BE69" s="410"/>
      <c r="BF69" s="410"/>
      <c r="BG69" s="410"/>
      <c r="BH69" s="410"/>
      <c r="BI69" s="410"/>
      <c r="BJ69" s="410"/>
      <c r="BK69" s="410"/>
      <c r="BL69" s="410"/>
      <c r="BM69" s="410"/>
      <c r="BN69" s="410"/>
      <c r="BO69" s="410"/>
      <c r="BP69" s="410"/>
      <c r="BQ69" s="410"/>
      <c r="BR69" s="410"/>
      <c r="BS69" s="410"/>
      <c r="BT69" s="410"/>
      <c r="BU69" s="410"/>
      <c r="BV69" s="410"/>
      <c r="BW69" s="410"/>
      <c r="BX69" s="410"/>
      <c r="BY69" s="410"/>
      <c r="BZ69" s="410"/>
      <c r="CA69" s="410"/>
      <c r="CB69" s="410"/>
      <c r="CC69" s="410"/>
      <c r="CD69" s="410"/>
      <c r="CE69" s="410"/>
      <c r="CF69" s="410"/>
      <c r="CG69" s="410"/>
      <c r="CH69" s="410"/>
      <c r="CI69" s="410"/>
      <c r="CJ69" s="410"/>
      <c r="CK69" s="410"/>
      <c r="CL69" s="410"/>
      <c r="CM69" s="410"/>
      <c r="CN69" s="410"/>
      <c r="CO69" s="410"/>
      <c r="CP69" s="410"/>
      <c r="CQ69" s="410"/>
      <c r="CR69" s="410"/>
      <c r="CS69" s="410"/>
      <c r="CT69" s="410"/>
      <c r="CU69" s="410"/>
      <c r="CV69" s="410"/>
      <c r="CW69" s="410"/>
      <c r="CX69" s="410"/>
      <c r="CY69" s="410"/>
      <c r="CZ69" s="410"/>
      <c r="DA69" s="410"/>
      <c r="DB69" s="410"/>
      <c r="DC69" s="410"/>
      <c r="DD69" s="410"/>
      <c r="DE69" s="410"/>
      <c r="DF69" s="410"/>
      <c r="DG69" s="410"/>
      <c r="DH69" s="410"/>
      <c r="DI69" s="410"/>
      <c r="DJ69" s="410"/>
      <c r="DK69" s="410"/>
      <c r="DL69" s="410"/>
      <c r="DM69" s="410"/>
      <c r="DN69" s="410"/>
      <c r="DO69" s="410"/>
      <c r="DP69" s="410"/>
      <c r="DQ69" s="410"/>
      <c r="DR69" s="410"/>
      <c r="DS69" s="410"/>
      <c r="DT69" s="410"/>
      <c r="DU69" s="410"/>
      <c r="DV69" s="410"/>
      <c r="DW69" s="410"/>
      <c r="DX69" s="410"/>
      <c r="DY69" s="410"/>
      <c r="DZ69" s="410"/>
      <c r="EA69" s="410"/>
      <c r="EB69" s="410"/>
      <c r="EC69" s="410"/>
      <c r="ED69" s="410"/>
      <c r="EE69" s="410"/>
      <c r="EF69" s="410"/>
      <c r="EG69" s="410"/>
      <c r="EH69" s="410"/>
      <c r="EI69" s="410"/>
      <c r="EJ69" s="410"/>
      <c r="EK69" s="410"/>
      <c r="EL69" s="410"/>
      <c r="EM69" s="410"/>
      <c r="EN69" s="410"/>
      <c r="EO69" s="410"/>
      <c r="EP69" s="410"/>
      <c r="EQ69" s="410"/>
      <c r="ER69" s="410"/>
      <c r="ES69" s="410"/>
      <c r="ET69" s="410"/>
      <c r="EU69" s="410"/>
      <c r="EV69" s="410"/>
      <c r="EW69" s="410"/>
      <c r="EX69" s="410"/>
      <c r="EY69" s="410"/>
      <c r="EZ69" s="410"/>
      <c r="FA69" s="410"/>
      <c r="FB69" s="410"/>
      <c r="FC69" s="410"/>
      <c r="FD69" s="410"/>
      <c r="FE69" s="410"/>
      <c r="FF69" s="410"/>
      <c r="FG69" s="410"/>
      <c r="FH69" s="410"/>
      <c r="FI69" s="410"/>
      <c r="FJ69" s="410"/>
      <c r="FK69" s="410"/>
      <c r="FL69" s="410"/>
      <c r="FM69" s="410"/>
      <c r="FN69" s="410"/>
      <c r="FO69" s="410"/>
      <c r="FP69" s="410"/>
      <c r="FQ69" s="410"/>
      <c r="FR69" s="410"/>
      <c r="FS69" s="410"/>
      <c r="FT69" s="410"/>
      <c r="FU69" s="410"/>
      <c r="FV69" s="410"/>
      <c r="FW69" s="410"/>
      <c r="FX69" s="410"/>
      <c r="FY69" s="410"/>
      <c r="FZ69" s="410"/>
      <c r="GA69" s="410"/>
      <c r="GB69" s="410"/>
      <c r="GC69" s="410"/>
      <c r="GD69" s="410"/>
      <c r="GE69" s="410"/>
      <c r="GF69" s="410"/>
      <c r="GG69" s="410"/>
      <c r="GH69" s="410"/>
      <c r="GI69" s="410"/>
      <c r="GJ69" s="410"/>
      <c r="GK69" s="410"/>
      <c r="GL69" s="410"/>
      <c r="GM69" s="410"/>
      <c r="GN69" s="410"/>
      <c r="GO69" s="410"/>
      <c r="GP69" s="410"/>
      <c r="GQ69" s="410"/>
      <c r="GR69" s="410"/>
      <c r="GS69" s="410"/>
      <c r="GT69" s="410"/>
      <c r="GU69" s="410"/>
      <c r="GV69" s="410"/>
      <c r="GW69" s="410"/>
      <c r="GX69" s="410"/>
      <c r="GY69" s="410"/>
      <c r="GZ69" s="410"/>
      <c r="HA69" s="410"/>
      <c r="HB69" s="410"/>
      <c r="HC69" s="410"/>
      <c r="HD69" s="410"/>
      <c r="HE69" s="410"/>
      <c r="HF69" s="410"/>
      <c r="HG69" s="410"/>
      <c r="HH69" s="410"/>
      <c r="HI69" s="410"/>
      <c r="HJ69" s="410"/>
      <c r="HK69" s="410"/>
      <c r="HL69" s="410"/>
      <c r="HM69" s="410"/>
      <c r="HN69" s="410"/>
      <c r="HO69" s="410"/>
      <c r="HP69" s="410"/>
      <c r="HQ69" s="410"/>
      <c r="HR69" s="410"/>
      <c r="HS69" s="410"/>
      <c r="HT69" s="410"/>
      <c r="HU69" s="410"/>
      <c r="HV69" s="410"/>
      <c r="HW69" s="410"/>
      <c r="HX69" s="410"/>
      <c r="HY69" s="410"/>
      <c r="HZ69" s="410"/>
      <c r="IA69" s="410"/>
      <c r="IB69" s="410"/>
      <c r="IC69" s="410"/>
      <c r="ID69" s="410"/>
      <c r="IE69" s="410"/>
      <c r="IF69" s="410"/>
      <c r="IG69" s="410"/>
      <c r="IH69" s="410"/>
      <c r="II69" s="410"/>
      <c r="IJ69" s="410"/>
      <c r="IK69" s="410"/>
      <c r="IL69" s="410"/>
      <c r="IM69" s="410"/>
      <c r="IN69" s="410"/>
      <c r="IO69" s="410"/>
      <c r="IP69" s="410"/>
      <c r="IQ69" s="410"/>
      <c r="IR69" s="410"/>
      <c r="IS69" s="410"/>
      <c r="IT69" s="410"/>
      <c r="IU69" s="410"/>
      <c r="IV69" s="410"/>
      <c r="IW69" s="410"/>
      <c r="IX69" s="410"/>
      <c r="IY69" s="410"/>
      <c r="IZ69" s="410"/>
      <c r="JA69" s="410"/>
      <c r="JB69" s="410"/>
      <c r="JC69" s="410"/>
      <c r="JD69" s="410"/>
      <c r="JE69" s="410"/>
      <c r="JF69" s="410"/>
      <c r="JG69" s="410"/>
      <c r="JH69" s="410"/>
      <c r="JI69" s="410"/>
      <c r="JJ69" s="410"/>
      <c r="JK69" s="410"/>
      <c r="JL69" s="410"/>
      <c r="JM69" s="410"/>
      <c r="JN69" s="410"/>
      <c r="JO69" s="410"/>
      <c r="JP69" s="410"/>
      <c r="JQ69" s="410"/>
      <c r="JR69" s="410"/>
      <c r="JS69" s="410"/>
      <c r="JT69" s="410"/>
      <c r="JU69" s="410"/>
      <c r="JV69" s="410"/>
      <c r="JW69" s="410"/>
      <c r="JX69" s="410"/>
      <c r="JY69" s="410"/>
      <c r="JZ69" s="410"/>
      <c r="KA69" s="410"/>
      <c r="KB69" s="410"/>
      <c r="KC69" s="410"/>
      <c r="KD69" s="410"/>
      <c r="KE69" s="410"/>
      <c r="KF69" s="410"/>
      <c r="KG69" s="410"/>
      <c r="KH69" s="410"/>
      <c r="KI69" s="410"/>
      <c r="KJ69" s="410"/>
      <c r="KK69" s="410"/>
      <c r="KL69" s="410"/>
      <c r="KM69" s="410"/>
      <c r="KN69" s="410"/>
      <c r="KO69" s="410"/>
      <c r="KP69" s="410"/>
      <c r="KQ69" s="410"/>
      <c r="KR69" s="410"/>
      <c r="KS69" s="410"/>
      <c r="KT69" s="410"/>
      <c r="KU69" s="410"/>
      <c r="KV69" s="410"/>
      <c r="KW69" s="410"/>
      <c r="KX69" s="410"/>
      <c r="KY69" s="410"/>
      <c r="KZ69" s="410"/>
      <c r="LA69" s="410"/>
      <c r="LB69" s="410"/>
      <c r="LC69" s="410"/>
      <c r="LD69" s="410"/>
      <c r="LE69" s="410"/>
      <c r="LF69" s="410"/>
      <c r="LG69" s="410"/>
      <c r="LH69" s="410"/>
      <c r="LI69" s="410"/>
      <c r="LJ69" s="410"/>
      <c r="LK69" s="410"/>
      <c r="LL69" s="410"/>
      <c r="LM69" s="410"/>
      <c r="LN69" s="410"/>
      <c r="LO69" s="410"/>
      <c r="LP69" s="410"/>
      <c r="LQ69" s="410"/>
      <c r="LR69" s="410"/>
      <c r="LS69" s="410"/>
      <c r="LT69" s="410"/>
      <c r="LU69" s="410"/>
      <c r="LV69" s="410"/>
      <c r="LW69" s="410"/>
      <c r="LX69" s="410"/>
      <c r="LY69" s="410"/>
      <c r="LZ69" s="410"/>
      <c r="MA69" s="410"/>
      <c r="MB69" s="410"/>
      <c r="MC69" s="410"/>
      <c r="MD69" s="410"/>
      <c r="ME69" s="410"/>
      <c r="MF69" s="410"/>
      <c r="MG69" s="410"/>
      <c r="MH69" s="410"/>
      <c r="MI69" s="410"/>
      <c r="MJ69" s="410"/>
      <c r="MK69" s="410"/>
      <c r="ML69" s="410"/>
      <c r="MM69" s="410"/>
      <c r="MN69" s="410"/>
      <c r="MO69" s="410"/>
      <c r="MP69" s="410"/>
      <c r="MQ69" s="410"/>
      <c r="MR69" s="410"/>
      <c r="MS69" s="410"/>
      <c r="MT69" s="410"/>
      <c r="MU69" s="410"/>
      <c r="MV69" s="410"/>
      <c r="MW69" s="410"/>
      <c r="MX69" s="410"/>
      <c r="MY69" s="410"/>
      <c r="MZ69" s="410"/>
      <c r="NA69" s="410"/>
      <c r="NB69" s="410"/>
      <c r="NC69" s="410"/>
      <c r="ND69" s="410"/>
      <c r="NE69" s="410"/>
      <c r="NF69" s="410"/>
      <c r="NG69" s="410"/>
      <c r="NH69" s="410"/>
      <c r="NI69" s="410"/>
      <c r="NJ69" s="410"/>
      <c r="NK69" s="410"/>
      <c r="NL69" s="410"/>
      <c r="NM69" s="410"/>
      <c r="NN69" s="410"/>
      <c r="NO69" s="410"/>
      <c r="NP69" s="410"/>
      <c r="NQ69" s="410"/>
      <c r="NR69" s="410"/>
      <c r="NS69" s="410"/>
      <c r="NT69" s="410"/>
      <c r="NU69" s="410"/>
      <c r="NV69" s="410"/>
      <c r="NW69" s="410"/>
      <c r="NX69" s="410"/>
      <c r="NY69" s="410"/>
      <c r="NZ69" s="410"/>
      <c r="OA69" s="410"/>
      <c r="OB69" s="410"/>
      <c r="OC69" s="410"/>
      <c r="OD69" s="410"/>
      <c r="OE69" s="410"/>
      <c r="OF69" s="410"/>
      <c r="OG69" s="410"/>
      <c r="OH69" s="410"/>
      <c r="OI69" s="410"/>
      <c r="OJ69" s="410"/>
      <c r="OK69" s="410"/>
      <c r="OL69" s="410"/>
      <c r="OM69" s="410"/>
      <c r="ON69" s="410"/>
      <c r="OO69" s="410"/>
      <c r="OP69" s="410"/>
      <c r="OQ69" s="410"/>
      <c r="OR69" s="410"/>
      <c r="OS69" s="410"/>
      <c r="OT69" s="410"/>
      <c r="OU69" s="410"/>
      <c r="OV69" s="410"/>
      <c r="OW69" s="410"/>
      <c r="OX69" s="410"/>
      <c r="OY69" s="410"/>
      <c r="OZ69" s="410"/>
      <c r="PA69" s="410"/>
      <c r="PB69" s="410"/>
      <c r="PC69" s="410"/>
      <c r="PD69" s="410"/>
      <c r="PE69" s="410"/>
      <c r="PF69" s="410"/>
      <c r="PG69" s="410"/>
      <c r="PH69" s="410"/>
      <c r="PI69" s="410"/>
      <c r="PJ69" s="410"/>
      <c r="PK69" s="410"/>
      <c r="PL69" s="410"/>
      <c r="PM69" s="410"/>
      <c r="PN69" s="410"/>
      <c r="PO69" s="410"/>
      <c r="PP69" s="410"/>
      <c r="PQ69" s="410"/>
      <c r="PR69" s="410"/>
      <c r="PS69" s="410"/>
      <c r="PT69" s="410"/>
      <c r="PU69" s="410"/>
      <c r="PV69" s="410"/>
      <c r="PW69" s="410"/>
      <c r="PX69" s="410"/>
      <c r="PY69" s="410"/>
      <c r="PZ69" s="410"/>
      <c r="QA69" s="410"/>
      <c r="QB69" s="410"/>
      <c r="QC69" s="410"/>
      <c r="QD69" s="410"/>
      <c r="QE69" s="410"/>
      <c r="QF69" s="410"/>
      <c r="QG69" s="410"/>
      <c r="QH69" s="410"/>
      <c r="QI69" s="410"/>
      <c r="QJ69" s="410"/>
      <c r="QK69" s="410"/>
      <c r="QL69" s="410"/>
      <c r="QM69" s="410"/>
      <c r="QN69" s="410"/>
      <c r="QO69" s="410"/>
      <c r="QP69" s="410"/>
      <c r="QQ69" s="410"/>
      <c r="QR69" s="410"/>
      <c r="QS69" s="410"/>
      <c r="QT69" s="410"/>
      <c r="QU69" s="410"/>
      <c r="QV69" s="410"/>
      <c r="QW69" s="410"/>
      <c r="QX69" s="410"/>
      <c r="QY69" s="410"/>
      <c r="QZ69" s="410"/>
      <c r="RA69" s="410"/>
      <c r="RB69" s="410"/>
      <c r="RC69" s="410"/>
      <c r="RD69" s="410"/>
      <c r="RE69" s="410"/>
      <c r="RF69" s="410"/>
      <c r="RG69" s="410"/>
      <c r="RH69" s="410"/>
      <c r="RI69" s="410"/>
      <c r="RJ69" s="410"/>
      <c r="RK69" s="410"/>
      <c r="RL69" s="410"/>
      <c r="RM69" s="410"/>
      <c r="RN69" s="410"/>
      <c r="RO69" s="410"/>
      <c r="RP69" s="410"/>
      <c r="RQ69" s="410"/>
      <c r="RR69" s="410"/>
      <c r="RS69" s="410"/>
      <c r="RT69" s="410"/>
      <c r="RU69" s="410"/>
      <c r="RV69" s="410"/>
      <c r="RW69" s="410"/>
      <c r="RX69" s="410"/>
      <c r="RY69" s="410"/>
      <c r="RZ69" s="410"/>
      <c r="SA69" s="410"/>
      <c r="SB69" s="410"/>
      <c r="SC69" s="410"/>
      <c r="SD69" s="410"/>
      <c r="SE69" s="410"/>
      <c r="SF69" s="410"/>
      <c r="SG69" s="410"/>
      <c r="SH69" s="410"/>
      <c r="SI69" s="410"/>
      <c r="SJ69" s="410"/>
      <c r="SK69" s="410"/>
      <c r="SL69" s="410"/>
      <c r="SM69" s="410"/>
      <c r="SN69" s="410"/>
      <c r="SO69" s="410"/>
      <c r="SP69" s="410"/>
      <c r="SQ69" s="410"/>
      <c r="SR69" s="410"/>
      <c r="SS69" s="410"/>
      <c r="ST69" s="410"/>
      <c r="SU69" s="410"/>
      <c r="SV69" s="410"/>
      <c r="SW69" s="410"/>
      <c r="SX69" s="410"/>
      <c r="SY69" s="410"/>
      <c r="SZ69" s="410"/>
      <c r="TA69" s="410"/>
      <c r="TB69" s="410"/>
      <c r="TC69" s="410"/>
      <c r="TD69" s="410"/>
      <c r="TE69" s="410"/>
      <c r="TF69" s="410"/>
      <c r="TG69" s="410"/>
      <c r="TH69" s="410"/>
      <c r="TI69" s="410"/>
      <c r="TJ69" s="410"/>
      <c r="TK69" s="410"/>
      <c r="TL69" s="410"/>
      <c r="TM69" s="410"/>
      <c r="TN69" s="410"/>
      <c r="TO69" s="410"/>
      <c r="TP69" s="410"/>
      <c r="TQ69" s="410"/>
      <c r="TR69" s="410"/>
      <c r="TS69" s="410"/>
      <c r="TT69" s="410"/>
      <c r="TU69" s="410"/>
      <c r="TV69" s="410"/>
      <c r="TW69" s="410"/>
      <c r="TX69" s="410"/>
      <c r="TY69" s="410"/>
      <c r="TZ69" s="410"/>
      <c r="UA69" s="410"/>
      <c r="UB69" s="410"/>
      <c r="UC69" s="410"/>
      <c r="UD69" s="410"/>
      <c r="UE69" s="410"/>
      <c r="UF69" s="410"/>
      <c r="UG69" s="410"/>
      <c r="UH69" s="410"/>
      <c r="UI69" s="410"/>
      <c r="UJ69" s="410"/>
      <c r="UK69" s="410"/>
      <c r="UL69" s="410"/>
      <c r="UM69" s="410"/>
      <c r="UN69" s="410"/>
      <c r="UO69" s="410"/>
      <c r="UP69" s="410"/>
      <c r="UQ69" s="410"/>
      <c r="UR69" s="410"/>
      <c r="US69" s="410"/>
      <c r="UT69" s="410"/>
      <c r="UU69" s="410"/>
      <c r="UV69" s="410"/>
      <c r="UW69" s="410"/>
      <c r="UX69" s="410"/>
      <c r="UY69" s="410"/>
      <c r="UZ69" s="410"/>
      <c r="VA69" s="410"/>
      <c r="VB69" s="410"/>
      <c r="VC69" s="410"/>
      <c r="VD69" s="410"/>
      <c r="VE69" s="410"/>
      <c r="VF69" s="410"/>
      <c r="VG69" s="410"/>
      <c r="VH69" s="410"/>
      <c r="VI69" s="410"/>
      <c r="VJ69" s="410"/>
      <c r="VK69" s="410"/>
      <c r="VL69" s="410"/>
      <c r="VM69" s="410"/>
      <c r="VN69" s="410"/>
      <c r="VO69" s="410"/>
      <c r="VP69" s="410"/>
      <c r="VQ69" s="410"/>
      <c r="VR69" s="410"/>
      <c r="VS69" s="410"/>
      <c r="VT69" s="410"/>
      <c r="VU69" s="410"/>
      <c r="VV69" s="410"/>
      <c r="VW69" s="410"/>
      <c r="VX69" s="410"/>
      <c r="VY69" s="410"/>
      <c r="VZ69" s="410"/>
      <c r="WA69" s="410"/>
      <c r="WB69" s="410"/>
      <c r="WC69" s="410"/>
      <c r="WD69" s="410"/>
      <c r="WE69" s="410"/>
      <c r="WF69" s="410"/>
      <c r="WG69" s="410"/>
      <c r="WH69" s="410"/>
      <c r="WI69" s="410"/>
      <c r="WJ69" s="410"/>
      <c r="WK69" s="410"/>
      <c r="WL69" s="410"/>
      <c r="WM69" s="410"/>
      <c r="WN69" s="410"/>
      <c r="WO69" s="410"/>
      <c r="WP69" s="410"/>
      <c r="WQ69" s="410"/>
      <c r="WR69" s="410"/>
      <c r="WS69" s="410"/>
      <c r="WT69" s="410"/>
      <c r="WU69" s="410"/>
      <c r="WV69" s="410"/>
      <c r="WW69" s="410"/>
      <c r="WX69" s="410"/>
      <c r="WY69" s="410"/>
      <c r="WZ69" s="410"/>
      <c r="XA69" s="410"/>
      <c r="XB69" s="410"/>
      <c r="XC69" s="410"/>
      <c r="XD69" s="410"/>
      <c r="XE69" s="410"/>
      <c r="XF69" s="410"/>
      <c r="XG69" s="410"/>
      <c r="XH69" s="410"/>
      <c r="XI69" s="410"/>
      <c r="XJ69" s="410"/>
      <c r="XK69" s="410"/>
      <c r="XL69" s="410"/>
      <c r="XM69" s="410"/>
      <c r="XN69" s="410"/>
      <c r="XO69" s="410"/>
      <c r="XP69" s="410"/>
      <c r="XQ69" s="410"/>
      <c r="XR69" s="410"/>
      <c r="XS69" s="410"/>
      <c r="XT69" s="410"/>
      <c r="XU69" s="410"/>
      <c r="XV69" s="410"/>
      <c r="XW69" s="410"/>
      <c r="XX69" s="410"/>
      <c r="XY69" s="410"/>
      <c r="XZ69" s="410"/>
      <c r="YA69" s="410"/>
      <c r="YB69" s="410"/>
      <c r="YC69" s="410"/>
      <c r="YD69" s="410"/>
      <c r="YE69" s="410"/>
      <c r="YF69" s="410"/>
      <c r="YG69" s="410"/>
      <c r="YH69" s="410"/>
      <c r="YI69" s="410"/>
      <c r="YJ69" s="410"/>
      <c r="YK69" s="410"/>
      <c r="YL69" s="410"/>
      <c r="YM69" s="410"/>
      <c r="YN69" s="410"/>
      <c r="YO69" s="410"/>
      <c r="YP69" s="410"/>
      <c r="YQ69" s="410"/>
      <c r="YR69" s="410"/>
      <c r="YS69" s="410"/>
      <c r="YT69" s="410"/>
      <c r="YU69" s="410"/>
      <c r="YV69" s="410"/>
      <c r="YW69" s="410"/>
      <c r="YX69" s="410"/>
      <c r="YY69" s="410"/>
      <c r="YZ69" s="410"/>
      <c r="ZA69" s="410"/>
      <c r="ZB69" s="410"/>
      <c r="ZC69" s="410"/>
      <c r="ZD69" s="410"/>
      <c r="ZE69" s="410"/>
      <c r="ZF69" s="410"/>
      <c r="ZG69" s="410"/>
      <c r="ZH69" s="410"/>
      <c r="ZI69" s="410"/>
      <c r="ZJ69" s="410"/>
      <c r="ZK69" s="410"/>
      <c r="ZL69" s="410"/>
      <c r="ZM69" s="410"/>
      <c r="ZN69" s="410"/>
      <c r="ZO69" s="410"/>
      <c r="ZP69" s="410"/>
      <c r="ZQ69" s="410"/>
      <c r="ZR69" s="410"/>
      <c r="ZS69" s="410"/>
      <c r="ZT69" s="410"/>
      <c r="ZU69" s="410"/>
      <c r="ZV69" s="410"/>
      <c r="ZW69" s="410"/>
      <c r="ZX69" s="410"/>
      <c r="ZY69" s="410"/>
      <c r="ZZ69" s="410"/>
      <c r="AAA69" s="410"/>
      <c r="AAB69" s="410"/>
      <c r="AAC69" s="410"/>
      <c r="AAD69" s="410"/>
      <c r="AAE69" s="410"/>
      <c r="AAF69" s="410"/>
      <c r="AAG69" s="410"/>
      <c r="AAH69" s="410"/>
      <c r="AAI69" s="410"/>
      <c r="AAJ69" s="410"/>
      <c r="AAK69" s="410"/>
      <c r="AAL69" s="410"/>
      <c r="AAM69" s="410"/>
      <c r="AAN69" s="410"/>
      <c r="AAO69" s="410"/>
      <c r="AAP69" s="410"/>
      <c r="AAQ69" s="410"/>
      <c r="AAR69" s="410"/>
      <c r="AAS69" s="410"/>
      <c r="AAT69" s="410"/>
      <c r="AAU69" s="410"/>
      <c r="AAV69" s="410"/>
      <c r="AAW69" s="410"/>
      <c r="AAX69" s="410"/>
      <c r="AAY69" s="410"/>
      <c r="AAZ69" s="410"/>
      <c r="ABA69" s="410"/>
      <c r="ABB69" s="410"/>
      <c r="ABC69" s="410"/>
      <c r="ABD69" s="410"/>
      <c r="ABE69" s="410"/>
      <c r="ABF69" s="410"/>
      <c r="ABG69" s="410"/>
      <c r="ABH69" s="410"/>
      <c r="ABI69" s="410"/>
      <c r="ABJ69" s="410"/>
      <c r="ABK69" s="410"/>
      <c r="ABL69" s="410"/>
      <c r="ABM69" s="410"/>
      <c r="ABN69" s="410"/>
      <c r="ABO69" s="410"/>
      <c r="ABP69" s="410"/>
      <c r="ABQ69" s="410"/>
      <c r="ABR69" s="410"/>
      <c r="ABS69" s="410"/>
      <c r="ABT69" s="410"/>
      <c r="ABU69" s="410"/>
      <c r="ABV69" s="410"/>
      <c r="ABW69" s="410"/>
      <c r="ABX69" s="410"/>
      <c r="ABY69" s="410"/>
      <c r="ABZ69" s="410"/>
      <c r="ACA69" s="410"/>
      <c r="ACB69" s="410"/>
      <c r="ACC69" s="410"/>
      <c r="ACD69" s="410"/>
      <c r="ACE69" s="410"/>
      <c r="ACF69" s="410"/>
      <c r="ACG69" s="410"/>
      <c r="ACH69" s="410"/>
      <c r="ACI69" s="410"/>
      <c r="ACJ69" s="410"/>
      <c r="ACK69" s="410"/>
      <c r="ACL69" s="410"/>
      <c r="ACM69" s="410"/>
      <c r="ACN69" s="410"/>
      <c r="ACO69" s="410"/>
      <c r="ACP69" s="410"/>
      <c r="ACQ69" s="410"/>
      <c r="ACR69" s="410"/>
      <c r="ACS69" s="410"/>
      <c r="ACT69" s="410"/>
      <c r="ACU69" s="410"/>
      <c r="ACV69" s="410"/>
      <c r="ACW69" s="410"/>
      <c r="ACX69" s="410"/>
      <c r="ACY69" s="410"/>
      <c r="ACZ69" s="410"/>
      <c r="ADA69" s="410"/>
      <c r="ADB69" s="410"/>
      <c r="ADC69" s="410"/>
      <c r="ADD69" s="410"/>
      <c r="ADE69" s="410"/>
      <c r="ADF69" s="410"/>
      <c r="ADG69" s="410"/>
      <c r="ADH69" s="410"/>
      <c r="ADI69" s="410"/>
      <c r="ADJ69" s="410"/>
      <c r="ADK69" s="410"/>
      <c r="ADL69" s="410"/>
      <c r="ADM69" s="410"/>
      <c r="ADN69" s="410"/>
      <c r="ADO69" s="410"/>
      <c r="ADP69" s="410"/>
      <c r="ADQ69" s="410"/>
      <c r="ADR69" s="410"/>
      <c r="ADS69" s="410"/>
      <c r="ADT69" s="410"/>
      <c r="ADU69" s="410"/>
      <c r="ADV69" s="410"/>
      <c r="ADW69" s="410"/>
      <c r="ADX69" s="410"/>
      <c r="ADY69" s="410"/>
      <c r="ADZ69" s="410"/>
      <c r="AEA69" s="410"/>
      <c r="AEB69" s="410"/>
      <c r="AEC69" s="410"/>
      <c r="AED69" s="410"/>
      <c r="AEE69" s="410"/>
      <c r="AEF69" s="410"/>
      <c r="AEG69" s="410"/>
      <c r="AEH69" s="410"/>
      <c r="AEI69" s="410"/>
      <c r="AEJ69" s="410"/>
      <c r="AEK69" s="410"/>
      <c r="AEL69" s="410"/>
      <c r="AEM69" s="410"/>
      <c r="AEN69" s="410"/>
      <c r="AEO69" s="410"/>
      <c r="AEP69" s="410"/>
      <c r="AEQ69" s="410"/>
      <c r="AER69" s="410"/>
      <c r="AES69" s="410"/>
      <c r="AET69" s="410"/>
      <c r="AEU69" s="410"/>
      <c r="AEV69" s="410"/>
      <c r="AEW69" s="410"/>
      <c r="AEX69" s="410"/>
      <c r="AEY69" s="410"/>
      <c r="AEZ69" s="410"/>
      <c r="AFA69" s="410"/>
      <c r="AFB69" s="410"/>
      <c r="AFC69" s="410"/>
      <c r="AFD69" s="410"/>
      <c r="AFE69" s="410"/>
      <c r="AFF69" s="410"/>
      <c r="AFG69" s="410"/>
      <c r="AFH69" s="410"/>
      <c r="AFI69" s="410"/>
      <c r="AFJ69" s="410"/>
      <c r="AFK69" s="410"/>
      <c r="AFL69" s="410"/>
      <c r="AFM69" s="410"/>
      <c r="AFN69" s="410"/>
      <c r="AFO69" s="410"/>
      <c r="AFP69" s="410"/>
      <c r="AFQ69" s="410"/>
      <c r="AFR69" s="410"/>
      <c r="AFS69" s="410"/>
      <c r="AFT69" s="410"/>
      <c r="AFU69" s="410"/>
      <c r="AFV69" s="410"/>
      <c r="AFW69" s="410"/>
      <c r="AFX69" s="410"/>
      <c r="AFY69" s="410"/>
      <c r="AFZ69" s="410"/>
      <c r="AGA69" s="410"/>
      <c r="AGB69" s="410"/>
      <c r="AGC69" s="410"/>
      <c r="AGD69" s="410"/>
      <c r="AGE69" s="410"/>
      <c r="AGF69" s="410"/>
      <c r="AGG69" s="410"/>
      <c r="AGH69" s="410"/>
      <c r="AGI69" s="410"/>
      <c r="AGJ69" s="410"/>
      <c r="AGK69" s="410"/>
      <c r="AGL69" s="410"/>
      <c r="AGM69" s="410"/>
      <c r="AGN69" s="410"/>
      <c r="AGO69" s="410"/>
      <c r="AGP69" s="410"/>
      <c r="AGQ69" s="410"/>
      <c r="AGR69" s="410"/>
      <c r="AGS69" s="410"/>
      <c r="AGT69" s="410"/>
      <c r="AGU69" s="410"/>
      <c r="AGV69" s="410"/>
      <c r="AGW69" s="410"/>
      <c r="AGX69" s="410"/>
      <c r="AGY69" s="410"/>
      <c r="AGZ69" s="410"/>
      <c r="AHA69" s="410"/>
      <c r="AHB69" s="410"/>
      <c r="AHC69" s="410"/>
      <c r="AHD69" s="410"/>
      <c r="AHE69" s="410"/>
      <c r="AHF69" s="410"/>
      <c r="AHG69" s="410"/>
      <c r="AHH69" s="410"/>
      <c r="AHI69" s="410"/>
      <c r="AHJ69" s="410"/>
      <c r="AHK69" s="410"/>
      <c r="AHL69" s="410"/>
      <c r="AHM69" s="410"/>
      <c r="AHN69" s="410"/>
      <c r="AHO69" s="410"/>
      <c r="AHP69" s="410"/>
      <c r="AHQ69" s="410"/>
      <c r="AHR69" s="410"/>
      <c r="AHS69" s="410"/>
      <c r="AHT69" s="410"/>
      <c r="AHU69" s="410"/>
      <c r="AHV69" s="410"/>
      <c r="AHW69" s="410"/>
      <c r="AHX69" s="410"/>
      <c r="AHY69" s="410"/>
      <c r="AHZ69" s="410"/>
      <c r="AIA69" s="410"/>
      <c r="AIB69" s="410"/>
      <c r="AIC69" s="410"/>
      <c r="AID69" s="410"/>
      <c r="AIE69" s="410"/>
      <c r="AIF69" s="410"/>
      <c r="AIG69" s="410"/>
      <c r="AIH69" s="410"/>
      <c r="AII69" s="410"/>
      <c r="AIJ69" s="410"/>
      <c r="AIK69" s="410"/>
      <c r="AIL69" s="410"/>
      <c r="AIM69" s="410"/>
      <c r="AIN69" s="410"/>
      <c r="AIO69" s="410"/>
      <c r="AIP69" s="410"/>
      <c r="AIQ69" s="410"/>
      <c r="AIR69" s="410"/>
      <c r="AIS69" s="410"/>
      <c r="AIT69" s="410"/>
      <c r="AIU69" s="410"/>
      <c r="AIV69" s="410"/>
      <c r="AIW69" s="410"/>
      <c r="AIX69" s="410"/>
      <c r="AIY69" s="410"/>
      <c r="AIZ69" s="410"/>
      <c r="AJA69" s="410"/>
      <c r="AJB69" s="410"/>
      <c r="AJC69" s="410"/>
      <c r="AJD69" s="410"/>
      <c r="AJE69" s="410"/>
      <c r="AJF69" s="410"/>
      <c r="AJG69" s="410"/>
      <c r="AJH69" s="410"/>
      <c r="AJI69" s="410"/>
      <c r="AJJ69" s="410"/>
      <c r="AJK69" s="410"/>
      <c r="AJL69" s="410"/>
      <c r="AJM69" s="410"/>
      <c r="AJN69" s="410"/>
      <c r="AJO69" s="410"/>
      <c r="AJP69" s="410"/>
      <c r="AJQ69" s="410"/>
      <c r="AJR69" s="410"/>
      <c r="AJS69" s="410"/>
      <c r="AJT69" s="410"/>
      <c r="AJU69" s="410"/>
      <c r="AJV69" s="410"/>
      <c r="AJW69" s="410"/>
      <c r="AJX69" s="410"/>
      <c r="AJY69" s="410"/>
      <c r="AJZ69" s="410"/>
      <c r="AKA69" s="410"/>
      <c r="AKB69" s="410"/>
      <c r="AKC69" s="410"/>
      <c r="AKD69" s="410"/>
      <c r="AKE69" s="410"/>
      <c r="AKF69" s="410"/>
      <c r="AKG69" s="410"/>
      <c r="AKH69" s="410"/>
      <c r="AKI69" s="410"/>
      <c r="AKJ69" s="410"/>
      <c r="AKK69" s="410"/>
      <c r="AKL69" s="410"/>
      <c r="AKM69" s="410"/>
      <c r="AKN69" s="410"/>
      <c r="AKO69" s="410"/>
      <c r="AKP69" s="410"/>
      <c r="AKQ69" s="410"/>
      <c r="AKR69" s="410"/>
      <c r="AKS69" s="410"/>
      <c r="AKT69" s="410"/>
      <c r="AKU69" s="410"/>
      <c r="AKV69" s="410"/>
      <c r="AKW69" s="410"/>
      <c r="AKX69" s="410"/>
      <c r="AKY69" s="410"/>
      <c r="AKZ69" s="410"/>
      <c r="ALA69" s="410"/>
      <c r="ALB69" s="410"/>
      <c r="ALC69" s="410"/>
      <c r="ALD69" s="410"/>
      <c r="ALE69" s="410"/>
      <c r="ALF69" s="410"/>
      <c r="ALG69" s="410"/>
      <c r="ALH69" s="410"/>
      <c r="ALI69" s="410"/>
      <c r="ALJ69" s="410"/>
      <c r="ALK69" s="410"/>
      <c r="ALL69" s="410"/>
      <c r="ALM69" s="410"/>
      <c r="ALN69" s="410"/>
      <c r="ALO69" s="410"/>
      <c r="ALP69" s="410"/>
      <c r="ALQ69" s="410"/>
      <c r="ALR69" s="410"/>
      <c r="ALS69" s="410"/>
      <c r="ALT69" s="410"/>
      <c r="ALU69" s="410"/>
      <c r="ALV69" s="410"/>
      <c r="ALW69" s="410"/>
      <c r="ALX69" s="410"/>
      <c r="ALY69" s="410"/>
      <c r="ALZ69" s="410"/>
      <c r="AMA69" s="410"/>
      <c r="AMB69" s="410"/>
      <c r="AMC69" s="410"/>
      <c r="AMD69" s="410"/>
      <c r="AME69" s="410"/>
      <c r="AMF69" s="410"/>
      <c r="AMG69" s="410"/>
      <c r="AMH69" s="410"/>
      <c r="AMI69" s="410"/>
      <c r="AMJ69" s="410"/>
      <c r="AMK69" s="410"/>
      <c r="AML69" s="410"/>
      <c r="AMM69" s="410"/>
      <c r="AMN69" s="410"/>
      <c r="AMO69" s="410"/>
      <c r="AMP69" s="410"/>
      <c r="AMQ69" s="410"/>
      <c r="AMR69" s="410"/>
      <c r="AMS69" s="410"/>
      <c r="AMT69" s="410"/>
      <c r="AMU69" s="410"/>
      <c r="AMV69" s="410"/>
      <c r="AMW69" s="410"/>
      <c r="AMX69" s="410"/>
      <c r="AMY69" s="410"/>
      <c r="AMZ69" s="410"/>
      <c r="ANA69" s="410"/>
      <c r="ANB69" s="410"/>
      <c r="ANC69" s="410"/>
      <c r="AND69" s="410"/>
      <c r="ANE69" s="410"/>
      <c r="ANF69" s="410"/>
      <c r="ANG69" s="410"/>
      <c r="ANH69" s="410"/>
      <c r="ANI69" s="410"/>
      <c r="ANJ69" s="410"/>
      <c r="ANK69" s="410"/>
      <c r="ANL69" s="410"/>
      <c r="ANM69" s="410"/>
      <c r="ANN69" s="410"/>
      <c r="ANO69" s="410"/>
      <c r="ANP69" s="410"/>
      <c r="ANQ69" s="410"/>
      <c r="ANR69" s="410"/>
      <c r="ANS69" s="410"/>
      <c r="ANT69" s="410"/>
      <c r="ANU69" s="410"/>
      <c r="ANV69" s="410"/>
      <c r="ANW69" s="410"/>
      <c r="ANX69" s="410"/>
      <c r="ANY69" s="410"/>
      <c r="ANZ69" s="410"/>
      <c r="AOA69" s="410"/>
      <c r="AOB69" s="410"/>
      <c r="AOC69" s="410"/>
      <c r="AOD69" s="410"/>
      <c r="AOE69" s="410"/>
      <c r="AOF69" s="410"/>
      <c r="AOG69" s="410"/>
      <c r="AOH69" s="410"/>
      <c r="AOI69" s="410"/>
      <c r="AOJ69" s="410"/>
      <c r="AOK69" s="410"/>
      <c r="AOL69" s="410"/>
      <c r="AOM69" s="410"/>
      <c r="AON69" s="410"/>
      <c r="AOO69" s="410"/>
      <c r="AOP69" s="410"/>
      <c r="AOQ69" s="410"/>
      <c r="AOR69" s="410"/>
      <c r="AOS69" s="410"/>
      <c r="AOT69" s="410"/>
      <c r="AOU69" s="410"/>
      <c r="AOV69" s="410"/>
      <c r="AOW69" s="410"/>
      <c r="AOX69" s="410"/>
      <c r="AOY69" s="410"/>
      <c r="AOZ69" s="410"/>
      <c r="APA69" s="410"/>
      <c r="APB69" s="410"/>
      <c r="APC69" s="410"/>
      <c r="APD69" s="410"/>
      <c r="APE69" s="410"/>
      <c r="APF69" s="410"/>
      <c r="APG69" s="410"/>
      <c r="APH69" s="410"/>
      <c r="API69" s="410"/>
      <c r="APJ69" s="410"/>
      <c r="APK69" s="410"/>
      <c r="APL69" s="410"/>
      <c r="APM69" s="410"/>
      <c r="APN69" s="410"/>
      <c r="APO69" s="410"/>
      <c r="APP69" s="410"/>
      <c r="APQ69" s="410"/>
      <c r="APR69" s="410"/>
      <c r="APS69" s="410"/>
      <c r="APT69" s="410"/>
      <c r="APU69" s="410"/>
      <c r="APV69" s="410"/>
      <c r="APW69" s="410"/>
      <c r="APX69" s="410"/>
      <c r="APY69" s="410"/>
      <c r="APZ69" s="410"/>
      <c r="AQA69" s="410"/>
      <c r="AQB69" s="410"/>
      <c r="AQC69" s="410"/>
      <c r="AQD69" s="410"/>
      <c r="AQE69" s="410"/>
      <c r="AQF69" s="410"/>
      <c r="AQG69" s="410"/>
      <c r="AQH69" s="410"/>
      <c r="AQI69" s="410"/>
      <c r="AQJ69" s="410"/>
      <c r="AQK69" s="410"/>
      <c r="AQL69" s="410"/>
      <c r="AQM69" s="410"/>
      <c r="AQN69" s="410"/>
      <c r="AQO69" s="410"/>
      <c r="AQP69" s="410"/>
      <c r="AQQ69" s="410"/>
      <c r="AQR69" s="410"/>
      <c r="AQS69" s="410"/>
      <c r="AQT69" s="410"/>
      <c r="AQU69" s="410"/>
      <c r="AQV69" s="410"/>
      <c r="AQW69" s="410"/>
      <c r="AQX69" s="410"/>
      <c r="AQY69" s="410"/>
      <c r="AQZ69" s="410"/>
      <c r="ARA69" s="410"/>
      <c r="ARB69" s="410"/>
      <c r="ARC69" s="410"/>
      <c r="ARD69" s="410"/>
      <c r="ARE69" s="410"/>
      <c r="ARF69" s="410"/>
      <c r="ARG69" s="410"/>
      <c r="ARH69" s="410"/>
      <c r="ARI69" s="410"/>
      <c r="ARJ69" s="410"/>
      <c r="ARK69" s="410"/>
      <c r="ARL69" s="410"/>
      <c r="ARM69" s="410"/>
      <c r="ARN69" s="410"/>
      <c r="ARO69" s="410"/>
      <c r="ARP69" s="410"/>
      <c r="ARQ69" s="410"/>
      <c r="ARR69" s="410"/>
      <c r="ARS69" s="410"/>
      <c r="ART69" s="410"/>
      <c r="ARU69" s="410"/>
      <c r="ARV69" s="410"/>
      <c r="ARW69" s="410"/>
      <c r="ARX69" s="410"/>
      <c r="ARY69" s="410"/>
      <c r="ARZ69" s="410"/>
      <c r="ASA69" s="410"/>
      <c r="ASB69" s="410"/>
      <c r="ASC69" s="410"/>
      <c r="ASD69" s="410"/>
      <c r="ASE69" s="410"/>
      <c r="ASF69" s="410"/>
      <c r="ASG69" s="410"/>
      <c r="ASH69" s="410"/>
      <c r="ASI69" s="410"/>
      <c r="ASJ69" s="410"/>
      <c r="ASK69" s="410"/>
      <c r="ASL69" s="410"/>
      <c r="ASM69" s="410"/>
      <c r="ASN69" s="410"/>
      <c r="ASO69" s="410"/>
      <c r="ASP69" s="410"/>
      <c r="ASQ69" s="410"/>
      <c r="ASR69" s="410"/>
      <c r="ASS69" s="410"/>
      <c r="AST69" s="410"/>
      <c r="ASU69" s="410"/>
      <c r="ASV69" s="410"/>
      <c r="ASW69" s="410"/>
      <c r="ASX69" s="410"/>
      <c r="ASY69" s="410"/>
      <c r="ASZ69" s="410"/>
      <c r="ATA69" s="410"/>
      <c r="ATB69" s="410"/>
      <c r="ATC69" s="410"/>
      <c r="ATD69" s="410"/>
      <c r="ATE69" s="410"/>
      <c r="ATF69" s="410"/>
      <c r="ATG69" s="410"/>
      <c r="ATH69" s="410"/>
      <c r="ATI69" s="410"/>
      <c r="ATJ69" s="410"/>
      <c r="ATK69" s="410"/>
      <c r="ATL69" s="410"/>
      <c r="ATM69" s="410"/>
      <c r="ATN69" s="410"/>
      <c r="ATO69" s="410"/>
      <c r="ATP69" s="410"/>
      <c r="ATQ69" s="410"/>
      <c r="ATR69" s="410"/>
      <c r="ATS69" s="410"/>
      <c r="ATT69" s="410"/>
      <c r="ATU69" s="410"/>
      <c r="ATV69" s="410"/>
      <c r="ATW69" s="410"/>
      <c r="ATX69" s="410"/>
      <c r="ATY69" s="410"/>
      <c r="ATZ69" s="410"/>
      <c r="AUA69" s="410"/>
      <c r="AUB69" s="410"/>
      <c r="AUC69" s="410"/>
      <c r="AUD69" s="410"/>
      <c r="AUE69" s="410"/>
      <c r="AUF69" s="410"/>
      <c r="AUG69" s="410"/>
      <c r="AUH69" s="410"/>
      <c r="AUI69" s="410"/>
      <c r="AUJ69" s="410"/>
      <c r="AUK69" s="410"/>
      <c r="AUL69" s="410"/>
      <c r="AUM69" s="410"/>
      <c r="AUN69" s="410"/>
      <c r="AUO69" s="410"/>
      <c r="AUP69" s="410"/>
      <c r="AUQ69" s="410"/>
      <c r="AUR69" s="410"/>
      <c r="AUS69" s="410"/>
      <c r="AUT69" s="410"/>
      <c r="AUU69" s="410"/>
      <c r="AUV69" s="410"/>
      <c r="AUW69" s="410"/>
      <c r="AUX69" s="410"/>
      <c r="AUY69" s="410"/>
      <c r="AUZ69" s="410"/>
      <c r="AVA69" s="410"/>
      <c r="AVB69" s="410"/>
      <c r="AVC69" s="410"/>
      <c r="AVD69" s="410"/>
      <c r="AVE69" s="410"/>
      <c r="AVF69" s="410"/>
      <c r="AVG69" s="410"/>
      <c r="AVH69" s="410"/>
      <c r="AVI69" s="410"/>
      <c r="AVJ69" s="410"/>
      <c r="AVK69" s="410"/>
      <c r="AVL69" s="410"/>
      <c r="AVM69" s="410"/>
      <c r="AVN69" s="410"/>
      <c r="AVO69" s="410"/>
      <c r="AVP69" s="410"/>
      <c r="AVQ69" s="410"/>
      <c r="AVR69" s="410"/>
      <c r="AVS69" s="410"/>
      <c r="AVT69" s="410"/>
      <c r="AVU69" s="410"/>
      <c r="AVV69" s="410"/>
      <c r="AVW69" s="410"/>
      <c r="AVX69" s="410"/>
      <c r="AVY69" s="410"/>
      <c r="AVZ69" s="410"/>
      <c r="AWA69" s="410"/>
      <c r="AWB69" s="410"/>
      <c r="AWC69" s="410"/>
      <c r="AWD69" s="410"/>
      <c r="AWE69" s="410"/>
      <c r="AWF69" s="410"/>
      <c r="AWG69" s="410"/>
      <c r="AWH69" s="410"/>
      <c r="AWI69" s="410"/>
      <c r="AWJ69" s="410"/>
      <c r="AWK69" s="410"/>
      <c r="AWL69" s="410"/>
      <c r="AWM69" s="410"/>
      <c r="AWN69" s="410"/>
      <c r="AWO69" s="410"/>
      <c r="AWP69" s="410"/>
      <c r="AWQ69" s="410"/>
      <c r="AWR69" s="410"/>
      <c r="AWS69" s="410"/>
      <c r="AWT69" s="410"/>
      <c r="AWU69" s="410"/>
      <c r="AWV69" s="410"/>
      <c r="AWW69" s="410"/>
      <c r="AWX69" s="410"/>
      <c r="AWY69" s="410"/>
      <c r="AWZ69" s="410"/>
      <c r="AXA69" s="410"/>
      <c r="AXB69" s="410"/>
      <c r="AXC69" s="410"/>
      <c r="AXD69" s="410"/>
      <c r="AXE69" s="410"/>
      <c r="AXF69" s="410"/>
      <c r="AXG69" s="410"/>
      <c r="AXH69" s="410"/>
      <c r="AXI69" s="410"/>
      <c r="AXJ69" s="410"/>
      <c r="AXK69" s="410"/>
      <c r="AXL69" s="410"/>
      <c r="AXM69" s="410"/>
      <c r="AXN69" s="410"/>
      <c r="AXO69" s="410"/>
      <c r="AXP69" s="410"/>
      <c r="AXQ69" s="410"/>
      <c r="AXR69" s="410"/>
      <c r="AXS69" s="410"/>
      <c r="AXT69" s="410"/>
      <c r="AXU69" s="410"/>
      <c r="AXV69" s="410"/>
      <c r="AXW69" s="410"/>
      <c r="AXX69" s="410"/>
      <c r="AXY69" s="410"/>
      <c r="AXZ69" s="410"/>
      <c r="AYA69" s="410"/>
      <c r="AYB69" s="410"/>
      <c r="AYC69" s="410"/>
      <c r="AYD69" s="410"/>
      <c r="AYE69" s="410"/>
      <c r="AYF69" s="410"/>
      <c r="AYG69" s="410"/>
      <c r="AYH69" s="410"/>
      <c r="AYI69" s="410"/>
      <c r="AYJ69" s="410"/>
      <c r="AYK69" s="410"/>
      <c r="AYL69" s="410"/>
      <c r="AYM69" s="410"/>
      <c r="AYN69" s="410"/>
      <c r="AYO69" s="410"/>
      <c r="AYP69" s="410"/>
      <c r="AYQ69" s="410"/>
      <c r="AYR69" s="410"/>
      <c r="AYS69" s="410"/>
      <c r="AYT69" s="410"/>
      <c r="AYU69" s="410"/>
      <c r="AYV69" s="410"/>
      <c r="AYW69" s="410"/>
      <c r="AYX69" s="410"/>
      <c r="AYY69" s="410"/>
      <c r="AYZ69" s="410"/>
      <c r="AZA69" s="410"/>
      <c r="AZB69" s="410"/>
      <c r="AZC69" s="410"/>
      <c r="AZD69" s="410"/>
      <c r="AZE69" s="410"/>
      <c r="AZF69" s="410"/>
      <c r="AZG69" s="410"/>
      <c r="AZH69" s="410"/>
      <c r="AZI69" s="410"/>
      <c r="AZJ69" s="410"/>
      <c r="AZK69" s="410"/>
      <c r="AZL69" s="410"/>
      <c r="AZM69" s="410"/>
      <c r="AZN69" s="410"/>
      <c r="AZO69" s="410"/>
      <c r="AZP69" s="410"/>
      <c r="AZQ69" s="410"/>
      <c r="AZR69" s="410"/>
      <c r="AZS69" s="410"/>
      <c r="AZT69" s="410"/>
      <c r="AZU69" s="410"/>
      <c r="AZV69" s="410"/>
      <c r="AZW69" s="410"/>
      <c r="AZX69" s="410"/>
      <c r="AZY69" s="410"/>
      <c r="AZZ69" s="410"/>
      <c r="BAA69" s="410"/>
      <c r="BAB69" s="410"/>
      <c r="BAC69" s="410"/>
      <c r="BAD69" s="410"/>
      <c r="BAE69" s="410"/>
      <c r="BAF69" s="410"/>
      <c r="BAG69" s="410"/>
      <c r="BAH69" s="410"/>
      <c r="BAI69" s="410"/>
      <c r="BAJ69" s="410"/>
      <c r="BAK69" s="410"/>
      <c r="BAL69" s="410"/>
      <c r="BAM69" s="410"/>
      <c r="BAN69" s="410"/>
      <c r="BAO69" s="410"/>
      <c r="BAP69" s="410"/>
      <c r="BAQ69" s="410"/>
      <c r="BAR69" s="410"/>
      <c r="BAS69" s="410"/>
      <c r="BAT69" s="410"/>
      <c r="BAU69" s="410"/>
      <c r="BAV69" s="410"/>
      <c r="BAW69" s="410"/>
      <c r="BAX69" s="410"/>
      <c r="BAY69" s="410"/>
      <c r="BAZ69" s="410"/>
      <c r="BBA69" s="410"/>
      <c r="BBB69" s="410"/>
      <c r="BBC69" s="410"/>
      <c r="BBD69" s="410"/>
      <c r="BBE69" s="410"/>
      <c r="BBF69" s="410"/>
      <c r="BBG69" s="410"/>
      <c r="BBH69" s="410"/>
      <c r="BBI69" s="410"/>
      <c r="BBJ69" s="410"/>
      <c r="BBK69" s="410"/>
      <c r="BBL69" s="410"/>
      <c r="BBM69" s="410"/>
      <c r="BBN69" s="410"/>
      <c r="BBO69" s="410"/>
      <c r="BBP69" s="410"/>
      <c r="BBQ69" s="410"/>
      <c r="BBR69" s="410"/>
      <c r="BBS69" s="410"/>
      <c r="BBT69" s="410"/>
      <c r="BBU69" s="410"/>
      <c r="BBV69" s="410"/>
      <c r="BBW69" s="410"/>
      <c r="BBX69" s="410"/>
      <c r="BBY69" s="410"/>
      <c r="BBZ69" s="410"/>
      <c r="BCA69" s="410"/>
      <c r="BCB69" s="410"/>
      <c r="BCC69" s="410"/>
      <c r="BCD69" s="410"/>
      <c r="BCE69" s="410"/>
      <c r="BCF69" s="410"/>
      <c r="BCG69" s="410"/>
      <c r="BCH69" s="410"/>
      <c r="BCI69" s="410"/>
      <c r="BCJ69" s="410"/>
      <c r="BCK69" s="410"/>
      <c r="BCL69" s="410"/>
      <c r="BCM69" s="410"/>
      <c r="BCN69" s="410"/>
      <c r="BCO69" s="410"/>
      <c r="BCP69" s="410"/>
      <c r="BCQ69" s="410"/>
      <c r="BCR69" s="410"/>
      <c r="BCS69" s="410"/>
      <c r="BCT69" s="410"/>
      <c r="BCU69" s="410"/>
      <c r="BCV69" s="410"/>
      <c r="BCW69" s="410"/>
      <c r="BCX69" s="410"/>
      <c r="BCY69" s="410"/>
      <c r="BCZ69" s="410"/>
      <c r="BDA69" s="410"/>
      <c r="BDB69" s="410"/>
      <c r="BDC69" s="410"/>
      <c r="BDD69" s="410"/>
      <c r="BDE69" s="410"/>
      <c r="BDF69" s="410"/>
      <c r="BDG69" s="410"/>
      <c r="BDH69" s="410"/>
      <c r="BDI69" s="410"/>
      <c r="BDJ69" s="410"/>
      <c r="BDK69" s="410"/>
      <c r="BDL69" s="410"/>
      <c r="BDM69" s="410"/>
      <c r="BDN69" s="410"/>
      <c r="BDO69" s="410"/>
      <c r="BDP69" s="410"/>
      <c r="BDQ69" s="410"/>
      <c r="BDR69" s="410"/>
      <c r="BDS69" s="410"/>
      <c r="BDT69" s="410"/>
      <c r="BDU69" s="410"/>
      <c r="BDV69" s="410"/>
      <c r="BDW69" s="410"/>
      <c r="BDX69" s="410"/>
      <c r="BDY69" s="410"/>
      <c r="BDZ69" s="410"/>
      <c r="BEA69" s="410"/>
      <c r="BEB69" s="410"/>
      <c r="BEC69" s="410"/>
      <c r="BED69" s="410"/>
      <c r="BEE69" s="410"/>
      <c r="BEF69" s="410"/>
      <c r="BEG69" s="410"/>
      <c r="BEH69" s="410"/>
      <c r="BEI69" s="410"/>
      <c r="BEJ69" s="410"/>
      <c r="BEK69" s="410"/>
      <c r="BEL69" s="410"/>
      <c r="BEM69" s="410"/>
      <c r="BEN69" s="410"/>
      <c r="BEO69" s="410"/>
      <c r="BEP69" s="410"/>
      <c r="BEQ69" s="410"/>
      <c r="BER69" s="410"/>
      <c r="BES69" s="410"/>
      <c r="BET69" s="410"/>
      <c r="BEU69" s="410"/>
      <c r="BEV69" s="410"/>
      <c r="BEW69" s="410"/>
      <c r="BEX69" s="410"/>
      <c r="BEY69" s="410"/>
      <c r="BEZ69" s="410"/>
      <c r="BFA69" s="410"/>
      <c r="BFB69" s="410"/>
      <c r="BFC69" s="410"/>
      <c r="BFD69" s="410"/>
      <c r="BFE69" s="410"/>
      <c r="BFF69" s="410"/>
      <c r="BFG69" s="410"/>
      <c r="BFH69" s="410"/>
      <c r="BFI69" s="410"/>
      <c r="BFJ69" s="410"/>
      <c r="BFK69" s="410"/>
      <c r="BFL69" s="410"/>
      <c r="BFM69" s="410"/>
      <c r="BFN69" s="410"/>
      <c r="BFO69" s="410"/>
      <c r="BFP69" s="410"/>
      <c r="BFQ69" s="410"/>
      <c r="BFR69" s="410"/>
      <c r="BFS69" s="410"/>
      <c r="BFT69" s="410"/>
      <c r="BFU69" s="410"/>
      <c r="BFV69" s="410"/>
      <c r="BFW69" s="410"/>
      <c r="BFX69" s="410"/>
      <c r="BFY69" s="410"/>
      <c r="BFZ69" s="410"/>
      <c r="BGA69" s="410"/>
      <c r="BGB69" s="410"/>
      <c r="BGC69" s="410"/>
      <c r="BGD69" s="410"/>
      <c r="BGE69" s="410"/>
      <c r="BGF69" s="410"/>
      <c r="BGG69" s="410"/>
      <c r="BGH69" s="410"/>
      <c r="BGI69" s="410"/>
      <c r="BGJ69" s="410"/>
      <c r="BGK69" s="410"/>
      <c r="BGL69" s="410"/>
      <c r="BGM69" s="410"/>
      <c r="BGN69" s="410"/>
      <c r="BGO69" s="410"/>
      <c r="BGP69" s="410"/>
      <c r="BGQ69" s="410"/>
      <c r="BGR69" s="410"/>
      <c r="BGS69" s="410"/>
      <c r="BGT69" s="410"/>
      <c r="BGU69" s="410"/>
      <c r="BGV69" s="410"/>
      <c r="BGW69" s="410"/>
      <c r="BGX69" s="410"/>
      <c r="BGY69" s="410"/>
      <c r="BGZ69" s="410"/>
      <c r="BHA69" s="410"/>
      <c r="BHB69" s="410"/>
      <c r="BHC69" s="410"/>
      <c r="BHD69" s="410"/>
      <c r="BHE69" s="410"/>
      <c r="BHF69" s="410"/>
      <c r="BHG69" s="410"/>
      <c r="BHH69" s="410"/>
      <c r="BHI69" s="410"/>
      <c r="BHJ69" s="410"/>
      <c r="BHK69" s="410"/>
      <c r="BHL69" s="410"/>
      <c r="BHM69" s="410"/>
      <c r="BHN69" s="410"/>
      <c r="BHO69" s="410"/>
      <c r="BHP69" s="410"/>
      <c r="BHQ69" s="410"/>
      <c r="BHR69" s="410"/>
      <c r="BHS69" s="410"/>
      <c r="BHT69" s="410"/>
      <c r="BHU69" s="410"/>
      <c r="BHV69" s="410"/>
      <c r="BHW69" s="410"/>
      <c r="BHX69" s="410"/>
      <c r="BHY69" s="410"/>
      <c r="BHZ69" s="410"/>
      <c r="BIA69" s="410"/>
      <c r="BIB69" s="410"/>
      <c r="BIC69" s="410"/>
      <c r="BID69" s="410"/>
      <c r="BIE69" s="410"/>
      <c r="BIF69" s="410"/>
      <c r="BIG69" s="410"/>
      <c r="BIH69" s="410"/>
      <c r="BII69" s="410"/>
      <c r="BIJ69" s="410"/>
      <c r="BIK69" s="410"/>
      <c r="BIL69" s="410"/>
      <c r="BIM69" s="410"/>
      <c r="BIN69" s="410"/>
      <c r="BIO69" s="410"/>
      <c r="BIP69" s="410"/>
      <c r="BIQ69" s="410"/>
      <c r="BIR69" s="410"/>
      <c r="BIS69" s="410"/>
      <c r="BIT69" s="410"/>
      <c r="BIU69" s="410"/>
      <c r="BIV69" s="410"/>
      <c r="BIW69" s="410"/>
      <c r="BIX69" s="410"/>
      <c r="BIY69" s="410"/>
      <c r="BIZ69" s="410"/>
      <c r="BJA69" s="410"/>
      <c r="BJB69" s="410"/>
      <c r="BJC69" s="410"/>
      <c r="BJD69" s="410"/>
      <c r="BJE69" s="410"/>
      <c r="BJF69" s="410"/>
      <c r="BJG69" s="410"/>
      <c r="BJH69" s="410"/>
      <c r="BJI69" s="410"/>
      <c r="BJJ69" s="410"/>
      <c r="BJK69" s="410"/>
      <c r="BJL69" s="410"/>
      <c r="BJM69" s="410"/>
      <c r="BJN69" s="410"/>
      <c r="BJO69" s="410"/>
      <c r="BJP69" s="410"/>
      <c r="BJQ69" s="410"/>
      <c r="BJR69" s="410"/>
      <c r="BJS69" s="410"/>
      <c r="BJT69" s="410"/>
      <c r="BJU69" s="410"/>
      <c r="BJV69" s="410"/>
      <c r="BJW69" s="410"/>
      <c r="BJX69" s="410"/>
      <c r="BJY69" s="410"/>
      <c r="BJZ69" s="410"/>
      <c r="BKA69" s="410"/>
      <c r="BKB69" s="410"/>
      <c r="BKC69" s="410"/>
      <c r="BKD69" s="410"/>
      <c r="BKE69" s="410"/>
      <c r="BKF69" s="410"/>
      <c r="BKG69" s="410"/>
      <c r="BKH69" s="410"/>
      <c r="BKI69" s="410"/>
      <c r="BKJ69" s="410"/>
      <c r="BKK69" s="410"/>
      <c r="BKL69" s="410"/>
      <c r="BKM69" s="410"/>
      <c r="BKN69" s="410"/>
      <c r="BKO69" s="410"/>
      <c r="BKP69" s="410"/>
      <c r="BKQ69" s="410"/>
      <c r="BKR69" s="410"/>
      <c r="BKS69" s="410"/>
      <c r="BKT69" s="410"/>
      <c r="BKU69" s="410"/>
      <c r="BKV69" s="410"/>
      <c r="BKW69" s="410"/>
      <c r="BKX69" s="410"/>
      <c r="BKY69" s="410"/>
      <c r="BKZ69" s="410"/>
      <c r="BLA69" s="410"/>
      <c r="BLB69" s="410"/>
      <c r="BLC69" s="410"/>
      <c r="BLD69" s="410"/>
      <c r="BLE69" s="410"/>
      <c r="BLF69" s="410"/>
      <c r="BLG69" s="410"/>
      <c r="BLH69" s="410"/>
      <c r="BLI69" s="410"/>
      <c r="BLJ69" s="410"/>
      <c r="BLK69" s="410"/>
      <c r="BLL69" s="410"/>
      <c r="BLM69" s="410"/>
      <c r="BLN69" s="410"/>
      <c r="BLO69" s="410"/>
      <c r="BLP69" s="410"/>
      <c r="BLQ69" s="410"/>
      <c r="BLR69" s="410"/>
      <c r="BLS69" s="410"/>
      <c r="BLT69" s="410"/>
      <c r="BLU69" s="410"/>
      <c r="BLV69" s="410"/>
      <c r="BLW69" s="410"/>
      <c r="BLX69" s="410"/>
      <c r="BLY69" s="410"/>
      <c r="BLZ69" s="410"/>
      <c r="BMA69" s="410"/>
      <c r="BMB69" s="410"/>
      <c r="BMC69" s="410"/>
      <c r="BMD69" s="410"/>
      <c r="BME69" s="410"/>
      <c r="BMF69" s="410"/>
      <c r="BMG69" s="410"/>
      <c r="BMH69" s="410"/>
      <c r="BMI69" s="410"/>
      <c r="BMJ69" s="410"/>
      <c r="BMK69" s="410"/>
      <c r="BML69" s="410"/>
      <c r="BMM69" s="410"/>
      <c r="BMN69" s="410"/>
      <c r="BMO69" s="410"/>
      <c r="BMP69" s="410"/>
      <c r="BMQ69" s="410"/>
      <c r="BMR69" s="410"/>
      <c r="BMS69" s="410"/>
      <c r="BMT69" s="410"/>
      <c r="BMU69" s="410"/>
      <c r="BMV69" s="410"/>
      <c r="BMW69" s="410"/>
      <c r="BMX69" s="410"/>
      <c r="BMY69" s="410"/>
      <c r="BMZ69" s="410"/>
      <c r="BNA69" s="410"/>
      <c r="BNB69" s="410"/>
      <c r="BNC69" s="410"/>
      <c r="BND69" s="410"/>
      <c r="BNE69" s="410"/>
      <c r="BNF69" s="410"/>
      <c r="BNG69" s="410"/>
      <c r="BNH69" s="410"/>
      <c r="BNI69" s="410"/>
      <c r="BNJ69" s="410"/>
      <c r="BNK69" s="410"/>
      <c r="BNL69" s="410"/>
      <c r="BNM69" s="410"/>
      <c r="BNN69" s="410"/>
      <c r="BNO69" s="410"/>
      <c r="BNP69" s="410"/>
      <c r="BNQ69" s="410"/>
      <c r="BNR69" s="410"/>
      <c r="BNS69" s="410"/>
      <c r="BNT69" s="410"/>
      <c r="BNU69" s="410"/>
      <c r="BNV69" s="410"/>
      <c r="BNW69" s="410"/>
      <c r="BNX69" s="410"/>
      <c r="BNY69" s="410"/>
      <c r="BNZ69" s="410"/>
      <c r="BOA69" s="410"/>
      <c r="BOB69" s="410"/>
      <c r="BOC69" s="410"/>
      <c r="BOD69" s="410"/>
      <c r="BOE69" s="410"/>
      <c r="BOF69" s="410"/>
      <c r="BOG69" s="410"/>
      <c r="BOH69" s="410"/>
      <c r="BOI69" s="410"/>
      <c r="BOJ69" s="410"/>
      <c r="BOK69" s="410"/>
      <c r="BOL69" s="410"/>
      <c r="BOM69" s="410"/>
      <c r="BON69" s="410"/>
      <c r="BOO69" s="410"/>
      <c r="BOP69" s="410"/>
      <c r="BOQ69" s="410"/>
      <c r="BOR69" s="410"/>
      <c r="BOS69" s="410"/>
      <c r="BOT69" s="410"/>
      <c r="BOU69" s="410"/>
      <c r="BOV69" s="410"/>
      <c r="BOW69" s="410"/>
      <c r="BOX69" s="410"/>
      <c r="BOY69" s="410"/>
      <c r="BOZ69" s="410"/>
      <c r="BPA69" s="410"/>
      <c r="BPB69" s="410"/>
      <c r="BPC69" s="410"/>
      <c r="BPD69" s="410"/>
      <c r="BPE69" s="410"/>
      <c r="BPF69" s="410"/>
      <c r="BPG69" s="410"/>
      <c r="BPH69" s="410"/>
      <c r="BPI69" s="410"/>
      <c r="BPJ69" s="410"/>
      <c r="BPK69" s="410"/>
      <c r="BPL69" s="410"/>
      <c r="BPM69" s="410"/>
      <c r="BPN69" s="410"/>
      <c r="BPO69" s="410"/>
      <c r="BPP69" s="410"/>
      <c r="BPQ69" s="410"/>
      <c r="BPR69" s="410"/>
      <c r="BPS69" s="410"/>
      <c r="BPT69" s="410"/>
      <c r="BPU69" s="410"/>
      <c r="BPV69" s="410"/>
      <c r="BPW69" s="410"/>
      <c r="BPX69" s="410"/>
      <c r="BPY69" s="410"/>
      <c r="BPZ69" s="410"/>
      <c r="BQA69" s="410"/>
      <c r="BQB69" s="410"/>
      <c r="BQC69" s="410"/>
      <c r="BQD69" s="410"/>
      <c r="BQE69" s="410"/>
      <c r="BQF69" s="410"/>
      <c r="BQG69" s="410"/>
      <c r="BQH69" s="410"/>
      <c r="BQI69" s="410"/>
      <c r="BQJ69" s="410"/>
      <c r="BQK69" s="410"/>
      <c r="BQL69" s="410"/>
      <c r="BQM69" s="410"/>
      <c r="BQN69" s="410"/>
      <c r="BQO69" s="410"/>
      <c r="BQP69" s="410"/>
      <c r="BQQ69" s="410"/>
      <c r="BQR69" s="410"/>
      <c r="BQS69" s="410"/>
      <c r="BQT69" s="410"/>
      <c r="BQU69" s="410"/>
      <c r="BQV69" s="410"/>
      <c r="BQW69" s="410"/>
      <c r="BQX69" s="410"/>
      <c r="BQY69" s="410"/>
      <c r="BQZ69" s="410"/>
      <c r="BRA69" s="410"/>
      <c r="BRB69" s="410"/>
      <c r="BRC69" s="410"/>
      <c r="BRD69" s="410"/>
      <c r="BRE69" s="410"/>
      <c r="BRF69" s="410"/>
      <c r="BRG69" s="410"/>
      <c r="BRH69" s="410"/>
      <c r="BRI69" s="410"/>
      <c r="BRJ69" s="410"/>
      <c r="BRK69" s="410"/>
      <c r="BRL69" s="410"/>
      <c r="BRM69" s="410"/>
      <c r="BRN69" s="410"/>
      <c r="BRO69" s="410"/>
      <c r="BRP69" s="410"/>
      <c r="BRQ69" s="410"/>
      <c r="BRR69" s="410"/>
      <c r="BRS69" s="410"/>
      <c r="BRT69" s="410"/>
      <c r="BRU69" s="410"/>
      <c r="BRV69" s="410"/>
      <c r="BRW69" s="410"/>
      <c r="BRX69" s="410"/>
      <c r="BRY69" s="410"/>
      <c r="BRZ69" s="410"/>
      <c r="BSA69" s="410"/>
      <c r="BSB69" s="410"/>
      <c r="BSC69" s="410"/>
      <c r="BSD69" s="410"/>
      <c r="BSE69" s="410"/>
      <c r="BSF69" s="410"/>
      <c r="BSG69" s="410"/>
      <c r="BSH69" s="410"/>
      <c r="BSI69" s="410"/>
      <c r="BSJ69" s="410"/>
      <c r="BSK69" s="410"/>
      <c r="BSL69" s="410"/>
      <c r="BSM69" s="410"/>
      <c r="BSN69" s="410"/>
      <c r="BSO69" s="410"/>
      <c r="BSP69" s="410"/>
      <c r="BSQ69" s="410"/>
      <c r="BSR69" s="410"/>
      <c r="BSS69" s="410"/>
      <c r="BST69" s="410"/>
      <c r="BSU69" s="410"/>
      <c r="BSV69" s="410"/>
      <c r="BSW69" s="410"/>
      <c r="BSX69" s="410"/>
      <c r="BSY69" s="410"/>
      <c r="BSZ69" s="410"/>
      <c r="BTA69" s="410"/>
      <c r="BTB69" s="410"/>
      <c r="BTC69" s="410"/>
      <c r="BTD69" s="410"/>
      <c r="BTE69" s="410"/>
      <c r="BTF69" s="410"/>
      <c r="BTG69" s="410"/>
      <c r="BTH69" s="410"/>
      <c r="BTI69" s="410"/>
      <c r="BTJ69" s="410"/>
      <c r="BTK69" s="410"/>
      <c r="BTL69" s="410"/>
      <c r="BTM69" s="410"/>
      <c r="BTN69" s="410"/>
      <c r="BTO69" s="410"/>
      <c r="BTP69" s="410"/>
      <c r="BTQ69" s="410"/>
      <c r="BTR69" s="410"/>
      <c r="BTS69" s="410"/>
      <c r="BTT69" s="410"/>
      <c r="BTU69" s="410"/>
      <c r="BTV69" s="410"/>
      <c r="BTW69" s="410"/>
      <c r="BTX69" s="410"/>
      <c r="BTY69" s="410"/>
      <c r="BTZ69" s="410"/>
      <c r="BUA69" s="410"/>
      <c r="BUB69" s="410"/>
      <c r="BUC69" s="410"/>
      <c r="BUD69" s="410"/>
      <c r="BUE69" s="410"/>
      <c r="BUF69" s="410"/>
      <c r="BUG69" s="410"/>
      <c r="BUH69" s="410"/>
      <c r="BUI69" s="410"/>
      <c r="BUJ69" s="410"/>
      <c r="BUK69" s="410"/>
      <c r="BUL69" s="410"/>
      <c r="BUM69" s="410"/>
      <c r="BUN69" s="410"/>
      <c r="BUO69" s="410"/>
      <c r="BUP69" s="410"/>
      <c r="BUQ69" s="410"/>
      <c r="BUR69" s="410"/>
      <c r="BUS69" s="410"/>
      <c r="BUT69" s="410"/>
      <c r="BUU69" s="410"/>
      <c r="BUV69" s="410"/>
      <c r="BUW69" s="410"/>
      <c r="BUX69" s="410"/>
      <c r="BUY69" s="410"/>
      <c r="BUZ69" s="410"/>
      <c r="BVA69" s="410"/>
      <c r="BVB69" s="410"/>
      <c r="BVC69" s="410"/>
      <c r="BVD69" s="410"/>
      <c r="BVE69" s="410"/>
      <c r="BVF69" s="410"/>
      <c r="BVG69" s="410"/>
      <c r="BVH69" s="410"/>
      <c r="BVI69" s="410"/>
      <c r="BVJ69" s="410"/>
      <c r="BVK69" s="410"/>
      <c r="BVL69" s="410"/>
      <c r="BVM69" s="410"/>
      <c r="BVN69" s="410"/>
      <c r="BVO69" s="410"/>
      <c r="BVP69" s="410"/>
      <c r="BVQ69" s="410"/>
      <c r="BVR69" s="410"/>
      <c r="BVS69" s="410"/>
      <c r="BVT69" s="410"/>
      <c r="BVU69" s="410"/>
      <c r="BVV69" s="410"/>
      <c r="BVW69" s="410"/>
      <c r="BVX69" s="410"/>
      <c r="BVY69" s="410"/>
      <c r="BVZ69" s="410"/>
      <c r="BWA69" s="410"/>
      <c r="BWB69" s="410"/>
      <c r="BWC69" s="410"/>
      <c r="BWD69" s="410"/>
      <c r="BWE69" s="410"/>
      <c r="BWF69" s="410"/>
      <c r="BWG69" s="410"/>
      <c r="BWH69" s="410"/>
      <c r="BWI69" s="410"/>
      <c r="BWJ69" s="410"/>
      <c r="BWK69" s="410"/>
      <c r="BWL69" s="410"/>
      <c r="BWM69" s="410"/>
      <c r="BWN69" s="410"/>
      <c r="BWO69" s="410"/>
      <c r="BWP69" s="410"/>
      <c r="BWQ69" s="410"/>
      <c r="BWR69" s="410"/>
      <c r="BWS69" s="410"/>
      <c r="BWT69" s="410"/>
      <c r="BWU69" s="410"/>
      <c r="BWV69" s="410"/>
      <c r="BWW69" s="410"/>
      <c r="BWX69" s="410"/>
      <c r="BWY69" s="410"/>
      <c r="BWZ69" s="410"/>
      <c r="BXA69" s="410"/>
      <c r="BXB69" s="410"/>
      <c r="BXC69" s="410"/>
      <c r="BXD69" s="410"/>
      <c r="BXE69" s="410"/>
      <c r="BXF69" s="410"/>
      <c r="BXG69" s="410"/>
      <c r="BXH69" s="410"/>
      <c r="BXI69" s="410"/>
      <c r="BXJ69" s="410"/>
      <c r="BXK69" s="410"/>
      <c r="BXL69" s="410"/>
      <c r="BXM69" s="410"/>
      <c r="BXN69" s="410"/>
      <c r="BXO69" s="410"/>
      <c r="BXP69" s="410"/>
      <c r="BXQ69" s="410"/>
      <c r="BXR69" s="410"/>
      <c r="BXS69" s="410"/>
      <c r="BXT69" s="410"/>
      <c r="BXU69" s="410"/>
      <c r="BXV69" s="410"/>
      <c r="BXW69" s="410"/>
      <c r="BXX69" s="410"/>
      <c r="BXY69" s="410"/>
      <c r="BXZ69" s="410"/>
      <c r="BYA69" s="410"/>
      <c r="BYB69" s="410"/>
      <c r="BYC69" s="410"/>
      <c r="BYD69" s="410"/>
      <c r="BYE69" s="410"/>
      <c r="BYF69" s="410"/>
      <c r="BYG69" s="410"/>
      <c r="BYH69" s="410"/>
      <c r="BYI69" s="410"/>
      <c r="BYJ69" s="410"/>
      <c r="BYK69" s="410"/>
      <c r="BYL69" s="410"/>
      <c r="BYM69" s="410"/>
      <c r="BYN69" s="410"/>
      <c r="BYO69" s="410"/>
      <c r="BYP69" s="410"/>
      <c r="BYQ69" s="410"/>
      <c r="BYR69" s="410"/>
      <c r="BYS69" s="410"/>
      <c r="BYT69" s="410"/>
      <c r="BYU69" s="410"/>
      <c r="BYV69" s="410"/>
      <c r="BYW69" s="410"/>
      <c r="BYX69" s="410"/>
      <c r="BYY69" s="410"/>
      <c r="BYZ69" s="410"/>
      <c r="BZA69" s="410"/>
      <c r="BZB69" s="410"/>
      <c r="BZC69" s="410"/>
      <c r="BZD69" s="410"/>
      <c r="BZE69" s="410"/>
      <c r="BZF69" s="410"/>
      <c r="BZG69" s="410"/>
      <c r="BZH69" s="410"/>
      <c r="BZI69" s="410"/>
      <c r="BZJ69" s="410"/>
      <c r="BZK69" s="410"/>
      <c r="BZL69" s="410"/>
      <c r="BZM69" s="410"/>
      <c r="BZN69" s="410"/>
      <c r="BZO69" s="410"/>
      <c r="BZP69" s="410"/>
      <c r="BZQ69" s="410"/>
      <c r="BZR69" s="410"/>
      <c r="BZS69" s="410"/>
      <c r="BZT69" s="410"/>
      <c r="BZU69" s="410"/>
      <c r="BZV69" s="410"/>
      <c r="BZW69" s="410"/>
      <c r="BZX69" s="410"/>
      <c r="BZY69" s="410"/>
      <c r="BZZ69" s="410"/>
      <c r="CAA69" s="410"/>
      <c r="CAB69" s="410"/>
      <c r="CAC69" s="410"/>
      <c r="CAD69" s="410"/>
      <c r="CAE69" s="410"/>
      <c r="CAF69" s="410"/>
      <c r="CAG69" s="410"/>
      <c r="CAH69" s="410"/>
      <c r="CAI69" s="410"/>
      <c r="CAJ69" s="410"/>
      <c r="CAK69" s="410"/>
      <c r="CAL69" s="410"/>
      <c r="CAM69" s="410"/>
      <c r="CAN69" s="410"/>
      <c r="CAO69" s="410"/>
      <c r="CAP69" s="410"/>
      <c r="CAQ69" s="410"/>
      <c r="CAR69" s="410"/>
      <c r="CAS69" s="410"/>
      <c r="CAT69" s="410"/>
      <c r="CAU69" s="410"/>
      <c r="CAV69" s="410"/>
      <c r="CAW69" s="410"/>
      <c r="CAX69" s="410"/>
      <c r="CAY69" s="410"/>
      <c r="CAZ69" s="410"/>
      <c r="CBA69" s="410"/>
      <c r="CBB69" s="410"/>
      <c r="CBC69" s="410"/>
      <c r="CBD69" s="410"/>
      <c r="CBE69" s="410"/>
      <c r="CBF69" s="410"/>
      <c r="CBG69" s="410"/>
      <c r="CBH69" s="410"/>
      <c r="CBI69" s="410"/>
      <c r="CBJ69" s="410"/>
      <c r="CBK69" s="410"/>
      <c r="CBL69" s="410"/>
      <c r="CBM69" s="410"/>
      <c r="CBN69" s="410"/>
      <c r="CBO69" s="410"/>
      <c r="CBP69" s="410"/>
      <c r="CBQ69" s="410"/>
      <c r="CBR69" s="410"/>
      <c r="CBS69" s="410"/>
      <c r="CBT69" s="410"/>
      <c r="CBU69" s="410"/>
      <c r="CBV69" s="410"/>
      <c r="CBW69" s="410"/>
      <c r="CBX69" s="410"/>
      <c r="CBY69" s="410"/>
      <c r="CBZ69" s="410"/>
      <c r="CCA69" s="410"/>
      <c r="CCB69" s="410"/>
      <c r="CCC69" s="410"/>
      <c r="CCD69" s="410"/>
      <c r="CCE69" s="410"/>
      <c r="CCF69" s="410"/>
      <c r="CCG69" s="410"/>
      <c r="CCH69" s="410"/>
      <c r="CCI69" s="410"/>
      <c r="CCJ69" s="410"/>
      <c r="CCK69" s="410"/>
      <c r="CCL69" s="410"/>
      <c r="CCM69" s="410"/>
      <c r="CCN69" s="410"/>
      <c r="CCO69" s="410"/>
      <c r="CCP69" s="410"/>
      <c r="CCQ69" s="410"/>
      <c r="CCR69" s="410"/>
      <c r="CCS69" s="410"/>
      <c r="CCT69" s="410"/>
      <c r="CCU69" s="410"/>
      <c r="CCV69" s="410"/>
      <c r="CCW69" s="410"/>
      <c r="CCX69" s="410"/>
      <c r="CCY69" s="410"/>
      <c r="CCZ69" s="410"/>
      <c r="CDA69" s="410"/>
      <c r="CDB69" s="410"/>
      <c r="CDC69" s="410"/>
      <c r="CDD69" s="410"/>
      <c r="CDE69" s="410"/>
      <c r="CDF69" s="410"/>
      <c r="CDG69" s="410"/>
      <c r="CDH69" s="410"/>
      <c r="CDI69" s="410"/>
      <c r="CDJ69" s="410"/>
      <c r="CDK69" s="410"/>
      <c r="CDL69" s="410"/>
      <c r="CDM69" s="410"/>
      <c r="CDN69" s="410"/>
      <c r="CDO69" s="410"/>
      <c r="CDP69" s="410"/>
      <c r="CDQ69" s="410"/>
      <c r="CDR69" s="410"/>
      <c r="CDS69" s="410"/>
      <c r="CDT69" s="410"/>
      <c r="CDU69" s="410"/>
      <c r="CDV69" s="410"/>
      <c r="CDW69" s="410"/>
      <c r="CDX69" s="410"/>
      <c r="CDY69" s="410"/>
      <c r="CDZ69" s="410"/>
      <c r="CEA69" s="410"/>
      <c r="CEB69" s="410"/>
      <c r="CEC69" s="410"/>
      <c r="CED69" s="410"/>
      <c r="CEE69" s="410"/>
      <c r="CEF69" s="410"/>
      <c r="CEG69" s="410"/>
      <c r="CEH69" s="410"/>
      <c r="CEI69" s="410"/>
      <c r="CEJ69" s="410"/>
      <c r="CEK69" s="410"/>
      <c r="CEL69" s="410"/>
      <c r="CEM69" s="410"/>
      <c r="CEN69" s="410"/>
      <c r="CEO69" s="410"/>
      <c r="CEP69" s="410"/>
      <c r="CEQ69" s="410"/>
      <c r="CER69" s="410"/>
      <c r="CES69" s="410"/>
      <c r="CET69" s="410"/>
      <c r="CEU69" s="410"/>
      <c r="CEV69" s="410"/>
      <c r="CEW69" s="410"/>
      <c r="CEX69" s="410"/>
      <c r="CEY69" s="410"/>
      <c r="CEZ69" s="410"/>
      <c r="CFA69" s="410"/>
      <c r="CFB69" s="410"/>
      <c r="CFC69" s="410"/>
      <c r="CFD69" s="410"/>
      <c r="CFE69" s="410"/>
      <c r="CFF69" s="410"/>
      <c r="CFG69" s="410"/>
      <c r="CFH69" s="410"/>
      <c r="CFI69" s="410"/>
      <c r="CFJ69" s="410"/>
      <c r="CFK69" s="410"/>
      <c r="CFL69" s="410"/>
      <c r="CFM69" s="410"/>
      <c r="CFN69" s="410"/>
      <c r="CFO69" s="410"/>
      <c r="CFP69" s="410"/>
      <c r="CFQ69" s="410"/>
      <c r="CFR69" s="410"/>
      <c r="CFS69" s="410"/>
      <c r="CFT69" s="410"/>
      <c r="CFU69" s="410"/>
      <c r="CFV69" s="410"/>
      <c r="CFW69" s="410"/>
      <c r="CFX69" s="410"/>
      <c r="CFY69" s="410"/>
      <c r="CFZ69" s="410"/>
      <c r="CGA69" s="410"/>
      <c r="CGB69" s="410"/>
      <c r="CGC69" s="410"/>
      <c r="CGD69" s="410"/>
      <c r="CGE69" s="410"/>
      <c r="CGF69" s="410"/>
      <c r="CGG69" s="410"/>
      <c r="CGH69" s="410"/>
      <c r="CGI69" s="410"/>
      <c r="CGJ69" s="410"/>
      <c r="CGK69" s="410"/>
      <c r="CGL69" s="410"/>
      <c r="CGM69" s="410"/>
      <c r="CGN69" s="410"/>
      <c r="CGO69" s="410"/>
      <c r="CGP69" s="410"/>
      <c r="CGQ69" s="410"/>
      <c r="CGR69" s="410"/>
      <c r="CGS69" s="410"/>
      <c r="CGT69" s="410"/>
      <c r="CGU69" s="410"/>
      <c r="CGV69" s="410"/>
      <c r="CGW69" s="410"/>
      <c r="CGX69" s="410"/>
      <c r="CGY69" s="410"/>
      <c r="CGZ69" s="410"/>
      <c r="CHA69" s="410"/>
      <c r="CHB69" s="410"/>
      <c r="CHC69" s="410"/>
      <c r="CHD69" s="410"/>
      <c r="CHE69" s="410"/>
      <c r="CHF69" s="410"/>
      <c r="CHG69" s="410"/>
      <c r="CHH69" s="410"/>
      <c r="CHI69" s="410"/>
      <c r="CHJ69" s="410"/>
      <c r="CHK69" s="410"/>
      <c r="CHL69" s="410"/>
      <c r="CHM69" s="410"/>
      <c r="CHN69" s="410"/>
      <c r="CHO69" s="410"/>
      <c r="CHP69" s="410"/>
      <c r="CHQ69" s="410"/>
      <c r="CHR69" s="410"/>
      <c r="CHS69" s="410"/>
      <c r="CHT69" s="410"/>
      <c r="CHU69" s="410"/>
      <c r="CHV69" s="410"/>
      <c r="CHW69" s="410"/>
      <c r="CHX69" s="410"/>
      <c r="CHY69" s="410"/>
      <c r="CHZ69" s="410"/>
      <c r="CIA69" s="410"/>
      <c r="CIB69" s="410"/>
      <c r="CIC69" s="410"/>
      <c r="CID69" s="410"/>
      <c r="CIE69" s="410"/>
      <c r="CIF69" s="410"/>
      <c r="CIG69" s="410"/>
      <c r="CIH69" s="410"/>
      <c r="CII69" s="410"/>
      <c r="CIJ69" s="410"/>
      <c r="CIK69" s="410"/>
      <c r="CIL69" s="410"/>
      <c r="CIM69" s="410"/>
      <c r="CIN69" s="410"/>
      <c r="CIO69" s="410"/>
      <c r="CIP69" s="410"/>
      <c r="CIQ69" s="410"/>
      <c r="CIR69" s="410"/>
      <c r="CIS69" s="410"/>
      <c r="CIT69" s="410"/>
      <c r="CIU69" s="410"/>
      <c r="CIV69" s="410"/>
      <c r="CIW69" s="410"/>
      <c r="CIX69" s="410"/>
      <c r="CIY69" s="410"/>
      <c r="CIZ69" s="410"/>
      <c r="CJA69" s="410"/>
      <c r="CJB69" s="410"/>
      <c r="CJC69" s="410"/>
      <c r="CJD69" s="410"/>
      <c r="CJE69" s="410"/>
      <c r="CJF69" s="410"/>
      <c r="CJG69" s="410"/>
      <c r="CJH69" s="410"/>
      <c r="CJI69" s="410"/>
      <c r="CJJ69" s="410"/>
      <c r="CJK69" s="410"/>
      <c r="CJL69" s="410"/>
      <c r="CJM69" s="410"/>
      <c r="CJN69" s="410"/>
      <c r="CJO69" s="410"/>
      <c r="CJP69" s="410"/>
      <c r="CJQ69" s="410"/>
      <c r="CJR69" s="410"/>
      <c r="CJS69" s="410"/>
      <c r="CJT69" s="410"/>
      <c r="CJU69" s="410"/>
      <c r="CJV69" s="410"/>
      <c r="CJW69" s="410"/>
      <c r="CJX69" s="410"/>
      <c r="CJY69" s="410"/>
      <c r="CJZ69" s="410"/>
      <c r="CKA69" s="410"/>
      <c r="CKB69" s="410"/>
      <c r="CKC69" s="410"/>
      <c r="CKD69" s="410"/>
      <c r="CKE69" s="410"/>
      <c r="CKF69" s="410"/>
      <c r="CKG69" s="410"/>
      <c r="CKH69" s="410"/>
      <c r="CKI69" s="410"/>
      <c r="CKJ69" s="410"/>
      <c r="CKK69" s="410"/>
      <c r="CKL69" s="410"/>
      <c r="CKM69" s="410"/>
      <c r="CKN69" s="410"/>
      <c r="CKO69" s="410"/>
      <c r="CKP69" s="410"/>
      <c r="CKQ69" s="410"/>
      <c r="CKR69" s="410"/>
      <c r="CKS69" s="410"/>
      <c r="CKT69" s="410"/>
      <c r="CKU69" s="410"/>
      <c r="CKV69" s="410"/>
      <c r="CKW69" s="410"/>
      <c r="CKX69" s="410"/>
      <c r="CKY69" s="410"/>
      <c r="CKZ69" s="410"/>
      <c r="CLA69" s="410"/>
      <c r="CLB69" s="410"/>
      <c r="CLC69" s="410"/>
      <c r="CLD69" s="410"/>
      <c r="CLE69" s="410"/>
      <c r="CLF69" s="410"/>
      <c r="CLG69" s="410"/>
      <c r="CLH69" s="410"/>
      <c r="CLI69" s="410"/>
      <c r="CLJ69" s="410"/>
      <c r="CLK69" s="410"/>
      <c r="CLL69" s="410"/>
      <c r="CLM69" s="410"/>
      <c r="CLN69" s="410"/>
      <c r="CLO69" s="410"/>
      <c r="CLP69" s="410"/>
      <c r="CLQ69" s="410"/>
      <c r="CLR69" s="410"/>
      <c r="CLS69" s="410"/>
      <c r="CLT69" s="410"/>
      <c r="CLU69" s="410"/>
      <c r="CLV69" s="410"/>
      <c r="CLW69" s="410"/>
      <c r="CLX69" s="410"/>
      <c r="CLY69" s="410"/>
      <c r="CLZ69" s="410"/>
      <c r="CMA69" s="410"/>
      <c r="CMB69" s="410"/>
      <c r="CMC69" s="410"/>
      <c r="CMD69" s="410"/>
      <c r="CME69" s="410"/>
      <c r="CMF69" s="410"/>
      <c r="CMG69" s="410"/>
      <c r="CMH69" s="410"/>
      <c r="CMI69" s="410"/>
      <c r="CMJ69" s="410"/>
      <c r="CMK69" s="410"/>
      <c r="CML69" s="410"/>
      <c r="CMM69" s="410"/>
      <c r="CMN69" s="410"/>
      <c r="CMO69" s="410"/>
      <c r="CMP69" s="410"/>
      <c r="CMQ69" s="410"/>
      <c r="CMR69" s="410"/>
      <c r="CMS69" s="410"/>
      <c r="CMT69" s="410"/>
      <c r="CMU69" s="410"/>
      <c r="CMV69" s="410"/>
      <c r="CMW69" s="410"/>
      <c r="CMX69" s="410"/>
      <c r="CMY69" s="410"/>
      <c r="CMZ69" s="410"/>
      <c r="CNA69" s="410"/>
      <c r="CNB69" s="410"/>
      <c r="CNC69" s="410"/>
      <c r="CND69" s="410"/>
      <c r="CNE69" s="410"/>
      <c r="CNF69" s="410"/>
      <c r="CNG69" s="410"/>
      <c r="CNH69" s="410"/>
      <c r="CNI69" s="410"/>
      <c r="CNJ69" s="410"/>
      <c r="CNK69" s="410"/>
      <c r="CNL69" s="410"/>
      <c r="CNM69" s="410"/>
      <c r="CNN69" s="410"/>
      <c r="CNO69" s="410"/>
      <c r="CNP69" s="410"/>
      <c r="CNQ69" s="410"/>
      <c r="CNR69" s="410"/>
      <c r="CNS69" s="410"/>
      <c r="CNT69" s="410"/>
      <c r="CNU69" s="410"/>
      <c r="CNV69" s="410"/>
      <c r="CNW69" s="410"/>
      <c r="CNX69" s="410"/>
      <c r="CNY69" s="410"/>
      <c r="CNZ69" s="410"/>
      <c r="COA69" s="410"/>
      <c r="COB69" s="410"/>
      <c r="COC69" s="410"/>
      <c r="COD69" s="410"/>
      <c r="COE69" s="410"/>
      <c r="COF69" s="410"/>
      <c r="COG69" s="410"/>
      <c r="COH69" s="410"/>
      <c r="COI69" s="410"/>
      <c r="COJ69" s="410"/>
      <c r="COK69" s="410"/>
      <c r="COL69" s="410"/>
      <c r="COM69" s="410"/>
      <c r="CON69" s="410"/>
      <c r="COO69" s="410"/>
      <c r="COP69" s="410"/>
      <c r="COQ69" s="410"/>
      <c r="COR69" s="410"/>
      <c r="COS69" s="410"/>
      <c r="COT69" s="410"/>
      <c r="COU69" s="410"/>
      <c r="COV69" s="410"/>
      <c r="COW69" s="410"/>
      <c r="COX69" s="410"/>
      <c r="COY69" s="410"/>
      <c r="COZ69" s="410"/>
      <c r="CPA69" s="410"/>
      <c r="CPB69" s="410"/>
      <c r="CPC69" s="410"/>
      <c r="CPD69" s="410"/>
      <c r="CPE69" s="410"/>
      <c r="CPF69" s="410"/>
      <c r="CPG69" s="410"/>
      <c r="CPH69" s="410"/>
      <c r="CPI69" s="410"/>
      <c r="CPJ69" s="410"/>
      <c r="CPK69" s="410"/>
      <c r="CPL69" s="410"/>
      <c r="CPM69" s="410"/>
      <c r="CPN69" s="410"/>
      <c r="CPO69" s="410"/>
      <c r="CPP69" s="410"/>
      <c r="CPQ69" s="410"/>
      <c r="CPR69" s="410"/>
      <c r="CPS69" s="410"/>
      <c r="CPT69" s="410"/>
      <c r="CPU69" s="410"/>
      <c r="CPV69" s="410"/>
      <c r="CPW69" s="410"/>
      <c r="CPX69" s="410"/>
      <c r="CPY69" s="410"/>
      <c r="CPZ69" s="410"/>
      <c r="CQA69" s="410"/>
      <c r="CQB69" s="410"/>
      <c r="CQC69" s="410"/>
      <c r="CQD69" s="410"/>
      <c r="CQE69" s="410"/>
      <c r="CQF69" s="410"/>
      <c r="CQG69" s="410"/>
      <c r="CQH69" s="410"/>
      <c r="CQI69" s="410"/>
      <c r="CQJ69" s="410"/>
      <c r="CQK69" s="410"/>
      <c r="CQL69" s="410"/>
      <c r="CQM69" s="410"/>
      <c r="CQN69" s="410"/>
      <c r="CQO69" s="410"/>
      <c r="CQP69" s="410"/>
      <c r="CQQ69" s="410"/>
      <c r="CQR69" s="410"/>
      <c r="CQS69" s="410"/>
      <c r="CQT69" s="410"/>
      <c r="CQU69" s="410"/>
      <c r="CQV69" s="410"/>
      <c r="CQW69" s="410"/>
      <c r="CQX69" s="410"/>
      <c r="CQY69" s="410"/>
      <c r="CQZ69" s="410"/>
      <c r="CRA69" s="410"/>
      <c r="CRB69" s="410"/>
      <c r="CRC69" s="410"/>
      <c r="CRD69" s="410"/>
      <c r="CRE69" s="410"/>
      <c r="CRF69" s="410"/>
      <c r="CRG69" s="410"/>
      <c r="CRH69" s="410"/>
      <c r="CRI69" s="410"/>
      <c r="CRJ69" s="410"/>
      <c r="CRK69" s="410"/>
      <c r="CRL69" s="410"/>
      <c r="CRM69" s="410"/>
      <c r="CRN69" s="410"/>
      <c r="CRO69" s="410"/>
      <c r="CRP69" s="410"/>
      <c r="CRQ69" s="410"/>
      <c r="CRR69" s="410"/>
      <c r="CRS69" s="410"/>
      <c r="CRT69" s="410"/>
      <c r="CRU69" s="410"/>
      <c r="CRV69" s="410"/>
      <c r="CRW69" s="410"/>
      <c r="CRX69" s="410"/>
      <c r="CRY69" s="410"/>
      <c r="CRZ69" s="410"/>
      <c r="CSA69" s="410"/>
      <c r="CSB69" s="410"/>
      <c r="CSC69" s="410"/>
      <c r="CSD69" s="410"/>
      <c r="CSE69" s="410"/>
      <c r="CSF69" s="410"/>
      <c r="CSG69" s="410"/>
      <c r="CSH69" s="410"/>
      <c r="CSI69" s="410"/>
      <c r="CSJ69" s="410"/>
      <c r="CSK69" s="410"/>
      <c r="CSL69" s="410"/>
      <c r="CSM69" s="410"/>
      <c r="CSN69" s="410"/>
      <c r="CSO69" s="410"/>
      <c r="CSP69" s="410"/>
      <c r="CSQ69" s="410"/>
      <c r="CSR69" s="410"/>
      <c r="CSS69" s="410"/>
      <c r="CST69" s="410"/>
      <c r="CSU69" s="410"/>
      <c r="CSV69" s="410"/>
      <c r="CSW69" s="410"/>
      <c r="CSX69" s="410"/>
      <c r="CSY69" s="410"/>
      <c r="CSZ69" s="410"/>
      <c r="CTA69" s="410"/>
      <c r="CTB69" s="410"/>
      <c r="CTC69" s="410"/>
      <c r="CTD69" s="410"/>
      <c r="CTE69" s="410"/>
      <c r="CTF69" s="410"/>
      <c r="CTG69" s="410"/>
      <c r="CTH69" s="410"/>
      <c r="CTI69" s="410"/>
      <c r="CTJ69" s="410"/>
      <c r="CTK69" s="410"/>
      <c r="CTL69" s="410"/>
      <c r="CTM69" s="410"/>
      <c r="CTN69" s="410"/>
      <c r="CTO69" s="410"/>
      <c r="CTP69" s="410"/>
      <c r="CTQ69" s="410"/>
      <c r="CTR69" s="410"/>
      <c r="CTS69" s="410"/>
      <c r="CTT69" s="410"/>
      <c r="CTU69" s="410"/>
      <c r="CTV69" s="410"/>
      <c r="CTW69" s="410"/>
      <c r="CTX69" s="410"/>
      <c r="CTY69" s="410"/>
      <c r="CTZ69" s="410"/>
      <c r="CUA69" s="410"/>
      <c r="CUB69" s="410"/>
      <c r="CUC69" s="410"/>
      <c r="CUD69" s="410"/>
      <c r="CUE69" s="410"/>
      <c r="CUF69" s="410"/>
      <c r="CUG69" s="410"/>
      <c r="CUH69" s="410"/>
      <c r="CUI69" s="410"/>
      <c r="CUJ69" s="410"/>
      <c r="CUK69" s="410"/>
      <c r="CUL69" s="410"/>
      <c r="CUM69" s="410"/>
      <c r="CUN69" s="410"/>
      <c r="CUO69" s="410"/>
      <c r="CUP69" s="410"/>
      <c r="CUQ69" s="410"/>
      <c r="CUR69" s="410"/>
      <c r="CUS69" s="410"/>
      <c r="CUT69" s="410"/>
      <c r="CUU69" s="410"/>
      <c r="CUV69" s="410"/>
      <c r="CUW69" s="410"/>
      <c r="CUX69" s="410"/>
      <c r="CUY69" s="410"/>
      <c r="CUZ69" s="410"/>
      <c r="CVA69" s="410"/>
      <c r="CVB69" s="410"/>
      <c r="CVC69" s="410"/>
      <c r="CVD69" s="410"/>
      <c r="CVE69" s="410"/>
      <c r="CVF69" s="410"/>
      <c r="CVG69" s="410"/>
      <c r="CVH69" s="410"/>
      <c r="CVI69" s="410"/>
      <c r="CVJ69" s="410"/>
      <c r="CVK69" s="410"/>
      <c r="CVL69" s="410"/>
      <c r="CVM69" s="410"/>
      <c r="CVN69" s="410"/>
      <c r="CVO69" s="410"/>
      <c r="CVP69" s="410"/>
      <c r="CVQ69" s="410"/>
      <c r="CVR69" s="410"/>
      <c r="CVS69" s="410"/>
      <c r="CVT69" s="410"/>
      <c r="CVU69" s="410"/>
      <c r="CVV69" s="410"/>
      <c r="CVW69" s="410"/>
      <c r="CVX69" s="410"/>
      <c r="CVY69" s="410"/>
      <c r="CVZ69" s="410"/>
      <c r="CWA69" s="410"/>
      <c r="CWB69" s="410"/>
      <c r="CWC69" s="410"/>
      <c r="CWD69" s="410"/>
      <c r="CWE69" s="410"/>
      <c r="CWF69" s="410"/>
      <c r="CWG69" s="410"/>
      <c r="CWH69" s="410"/>
      <c r="CWI69" s="410"/>
      <c r="CWJ69" s="410"/>
      <c r="CWK69" s="410"/>
      <c r="CWL69" s="410"/>
      <c r="CWM69" s="410"/>
      <c r="CWN69" s="410"/>
      <c r="CWO69" s="410"/>
      <c r="CWP69" s="410"/>
      <c r="CWQ69" s="410"/>
      <c r="CWR69" s="410"/>
      <c r="CWS69" s="410"/>
      <c r="CWT69" s="410"/>
      <c r="CWU69" s="410"/>
      <c r="CWV69" s="410"/>
      <c r="CWW69" s="410"/>
      <c r="CWX69" s="410"/>
      <c r="CWY69" s="410"/>
      <c r="CWZ69" s="410"/>
      <c r="CXA69" s="410"/>
      <c r="CXB69" s="410"/>
      <c r="CXC69" s="410"/>
      <c r="CXD69" s="410"/>
      <c r="CXE69" s="410"/>
      <c r="CXF69" s="410"/>
      <c r="CXG69" s="410"/>
      <c r="CXH69" s="410"/>
      <c r="CXI69" s="410"/>
      <c r="CXJ69" s="410"/>
      <c r="CXK69" s="410"/>
      <c r="CXL69" s="410"/>
      <c r="CXM69" s="410"/>
      <c r="CXN69" s="410"/>
      <c r="CXO69" s="410"/>
      <c r="CXP69" s="410"/>
      <c r="CXQ69" s="410"/>
      <c r="CXR69" s="410"/>
      <c r="CXS69" s="410"/>
      <c r="CXT69" s="410"/>
      <c r="CXU69" s="410"/>
      <c r="CXV69" s="410"/>
      <c r="CXW69" s="410"/>
      <c r="CXX69" s="410"/>
      <c r="CXY69" s="410"/>
      <c r="CXZ69" s="410"/>
      <c r="CYA69" s="410"/>
      <c r="CYB69" s="410"/>
      <c r="CYC69" s="410"/>
      <c r="CYD69" s="410"/>
      <c r="CYE69" s="410"/>
      <c r="CYF69" s="410"/>
      <c r="CYG69" s="410"/>
      <c r="CYH69" s="410"/>
      <c r="CYI69" s="410"/>
      <c r="CYJ69" s="410"/>
      <c r="CYK69" s="410"/>
      <c r="CYL69" s="410"/>
      <c r="CYM69" s="410"/>
      <c r="CYN69" s="410"/>
      <c r="CYO69" s="410"/>
      <c r="CYP69" s="410"/>
      <c r="CYQ69" s="410"/>
      <c r="CYR69" s="410"/>
      <c r="CYS69" s="410"/>
      <c r="CYT69" s="410"/>
      <c r="CYU69" s="410"/>
      <c r="CYV69" s="410"/>
      <c r="CYW69" s="410"/>
      <c r="CYX69" s="410"/>
      <c r="CYY69" s="410"/>
      <c r="CYZ69" s="410"/>
      <c r="CZA69" s="410"/>
      <c r="CZB69" s="410"/>
      <c r="CZC69" s="410"/>
      <c r="CZD69" s="410"/>
      <c r="CZE69" s="410"/>
      <c r="CZF69" s="410"/>
      <c r="CZG69" s="410"/>
      <c r="CZH69" s="410"/>
      <c r="CZI69" s="410"/>
      <c r="CZJ69" s="410"/>
      <c r="CZK69" s="410"/>
      <c r="CZL69" s="410"/>
      <c r="CZM69" s="410"/>
      <c r="CZN69" s="410"/>
      <c r="CZO69" s="410"/>
      <c r="CZP69" s="410"/>
      <c r="CZQ69" s="410"/>
      <c r="CZR69" s="410"/>
      <c r="CZS69" s="410"/>
      <c r="CZT69" s="410"/>
      <c r="CZU69" s="410"/>
      <c r="CZV69" s="410"/>
      <c r="CZW69" s="410"/>
      <c r="CZX69" s="410"/>
      <c r="CZY69" s="410"/>
      <c r="CZZ69" s="410"/>
      <c r="DAA69" s="410"/>
      <c r="DAB69" s="410"/>
      <c r="DAC69" s="410"/>
      <c r="DAD69" s="410"/>
      <c r="DAE69" s="410"/>
      <c r="DAF69" s="410"/>
      <c r="DAG69" s="410"/>
      <c r="DAH69" s="410"/>
      <c r="DAI69" s="410"/>
      <c r="DAJ69" s="410"/>
      <c r="DAK69" s="410"/>
      <c r="DAL69" s="410"/>
      <c r="DAM69" s="410"/>
      <c r="DAN69" s="410"/>
      <c r="DAO69" s="410"/>
      <c r="DAP69" s="410"/>
      <c r="DAQ69" s="410"/>
      <c r="DAR69" s="410"/>
      <c r="DAS69" s="410"/>
      <c r="DAT69" s="410"/>
      <c r="DAU69" s="410"/>
      <c r="DAV69" s="410"/>
      <c r="DAW69" s="410"/>
      <c r="DAX69" s="410"/>
      <c r="DAY69" s="410"/>
      <c r="DAZ69" s="410"/>
      <c r="DBA69" s="410"/>
      <c r="DBB69" s="410"/>
      <c r="DBC69" s="410"/>
      <c r="DBD69" s="410"/>
      <c r="DBE69" s="410"/>
      <c r="DBF69" s="410"/>
      <c r="DBG69" s="410"/>
      <c r="DBH69" s="410"/>
      <c r="DBI69" s="410"/>
      <c r="DBJ69" s="410"/>
      <c r="DBK69" s="410"/>
      <c r="DBL69" s="410"/>
      <c r="DBM69" s="410"/>
      <c r="DBN69" s="410"/>
      <c r="DBO69" s="410"/>
      <c r="DBP69" s="410"/>
      <c r="DBQ69" s="410"/>
      <c r="DBR69" s="410"/>
      <c r="DBS69" s="410"/>
      <c r="DBT69" s="410"/>
      <c r="DBU69" s="410"/>
      <c r="DBV69" s="410"/>
      <c r="DBW69" s="410"/>
      <c r="DBX69" s="410"/>
      <c r="DBY69" s="410"/>
      <c r="DBZ69" s="410"/>
      <c r="DCA69" s="410"/>
      <c r="DCB69" s="410"/>
      <c r="DCC69" s="410"/>
      <c r="DCD69" s="410"/>
      <c r="DCE69" s="410"/>
      <c r="DCF69" s="410"/>
      <c r="DCG69" s="410"/>
      <c r="DCH69" s="410"/>
      <c r="DCI69" s="410"/>
      <c r="DCJ69" s="410"/>
      <c r="DCK69" s="410"/>
      <c r="DCL69" s="410"/>
      <c r="DCM69" s="410"/>
      <c r="DCN69" s="410"/>
      <c r="DCO69" s="410"/>
      <c r="DCP69" s="410"/>
      <c r="DCQ69" s="410"/>
      <c r="DCR69" s="410"/>
      <c r="DCS69" s="410"/>
      <c r="DCT69" s="410"/>
      <c r="DCU69" s="410"/>
      <c r="DCV69" s="410"/>
      <c r="DCW69" s="410"/>
      <c r="DCX69" s="410"/>
      <c r="DCY69" s="410"/>
      <c r="DCZ69" s="410"/>
      <c r="DDA69" s="410"/>
      <c r="DDB69" s="410"/>
      <c r="DDC69" s="410"/>
      <c r="DDD69" s="410"/>
      <c r="DDE69" s="410"/>
      <c r="DDF69" s="410"/>
      <c r="DDG69" s="410"/>
      <c r="DDH69" s="410"/>
      <c r="DDI69" s="410"/>
      <c r="DDJ69" s="410"/>
      <c r="DDK69" s="410"/>
      <c r="DDL69" s="410"/>
      <c r="DDM69" s="410"/>
      <c r="DDN69" s="410"/>
      <c r="DDO69" s="410"/>
      <c r="DDP69" s="410"/>
      <c r="DDQ69" s="410"/>
      <c r="DDR69" s="410"/>
      <c r="DDS69" s="410"/>
      <c r="DDT69" s="410"/>
      <c r="DDU69" s="410"/>
      <c r="DDV69" s="410"/>
      <c r="DDW69" s="410"/>
      <c r="DDX69" s="410"/>
      <c r="DDY69" s="410"/>
      <c r="DDZ69" s="410"/>
      <c r="DEA69" s="410"/>
      <c r="DEB69" s="410"/>
      <c r="DEC69" s="410"/>
      <c r="DED69" s="410"/>
      <c r="DEE69" s="410"/>
      <c r="DEF69" s="410"/>
      <c r="DEG69" s="410"/>
      <c r="DEH69" s="410"/>
      <c r="DEI69" s="410"/>
      <c r="DEJ69" s="410"/>
      <c r="DEK69" s="410"/>
      <c r="DEL69" s="410"/>
      <c r="DEM69" s="410"/>
      <c r="DEN69" s="410"/>
      <c r="DEO69" s="410"/>
      <c r="DEP69" s="410"/>
      <c r="DEQ69" s="410"/>
      <c r="DER69" s="410"/>
      <c r="DES69" s="410"/>
      <c r="DET69" s="410"/>
      <c r="DEU69" s="410"/>
      <c r="DEV69" s="410"/>
      <c r="DEW69" s="410"/>
      <c r="DEX69" s="410"/>
      <c r="DEY69" s="410"/>
      <c r="DEZ69" s="410"/>
      <c r="DFA69" s="410"/>
      <c r="DFB69" s="410"/>
      <c r="DFC69" s="410"/>
      <c r="DFD69" s="410"/>
      <c r="DFE69" s="410"/>
      <c r="DFF69" s="410"/>
      <c r="DFG69" s="410"/>
      <c r="DFH69" s="410"/>
      <c r="DFI69" s="410"/>
      <c r="DFJ69" s="410"/>
      <c r="DFK69" s="410"/>
      <c r="DFL69" s="410"/>
      <c r="DFM69" s="410"/>
      <c r="DFN69" s="410"/>
      <c r="DFO69" s="410"/>
      <c r="DFP69" s="410"/>
      <c r="DFQ69" s="410"/>
      <c r="DFR69" s="410"/>
      <c r="DFS69" s="410"/>
      <c r="DFT69" s="410"/>
      <c r="DFU69" s="410"/>
      <c r="DFV69" s="410"/>
      <c r="DFW69" s="410"/>
      <c r="DFX69" s="410"/>
      <c r="DFY69" s="410"/>
      <c r="DFZ69" s="410"/>
      <c r="DGA69" s="410"/>
      <c r="DGB69" s="410"/>
      <c r="DGC69" s="410"/>
      <c r="DGD69" s="410"/>
      <c r="DGE69" s="410"/>
      <c r="DGF69" s="410"/>
      <c r="DGG69" s="410"/>
      <c r="DGH69" s="410"/>
      <c r="DGI69" s="410"/>
      <c r="DGJ69" s="410"/>
      <c r="DGK69" s="410"/>
      <c r="DGL69" s="410"/>
      <c r="DGM69" s="410"/>
      <c r="DGN69" s="410"/>
      <c r="DGO69" s="410"/>
      <c r="DGP69" s="410"/>
      <c r="DGQ69" s="410"/>
      <c r="DGR69" s="410"/>
      <c r="DGS69" s="410"/>
      <c r="DGT69" s="410"/>
      <c r="DGU69" s="410"/>
      <c r="DGV69" s="410"/>
      <c r="DGW69" s="410"/>
      <c r="DGX69" s="410"/>
      <c r="DGY69" s="410"/>
      <c r="DGZ69" s="410"/>
      <c r="DHA69" s="410"/>
      <c r="DHB69" s="410"/>
      <c r="DHC69" s="410"/>
      <c r="DHD69" s="410"/>
      <c r="DHE69" s="410"/>
      <c r="DHF69" s="410"/>
      <c r="DHG69" s="410"/>
      <c r="DHH69" s="410"/>
      <c r="DHI69" s="410"/>
      <c r="DHJ69" s="410"/>
      <c r="DHK69" s="410"/>
      <c r="DHL69" s="410"/>
      <c r="DHM69" s="410"/>
      <c r="DHN69" s="410"/>
      <c r="DHO69" s="410"/>
      <c r="DHP69" s="410"/>
      <c r="DHQ69" s="410"/>
      <c r="DHR69" s="410"/>
      <c r="DHS69" s="410"/>
      <c r="DHT69" s="410"/>
      <c r="DHU69" s="410"/>
      <c r="DHV69" s="410"/>
      <c r="DHW69" s="410"/>
      <c r="DHX69" s="410"/>
      <c r="DHY69" s="410"/>
      <c r="DHZ69" s="410"/>
      <c r="DIA69" s="410"/>
      <c r="DIB69" s="410"/>
      <c r="DIC69" s="410"/>
      <c r="DID69" s="410"/>
      <c r="DIE69" s="410"/>
      <c r="DIF69" s="410"/>
      <c r="DIG69" s="410"/>
      <c r="DIH69" s="410"/>
      <c r="DII69" s="410"/>
      <c r="DIJ69" s="410"/>
      <c r="DIK69" s="410"/>
      <c r="DIL69" s="410"/>
      <c r="DIM69" s="410"/>
      <c r="DIN69" s="410"/>
      <c r="DIO69" s="410"/>
      <c r="DIP69" s="410"/>
      <c r="DIQ69" s="410"/>
      <c r="DIR69" s="410"/>
      <c r="DIS69" s="410"/>
      <c r="DIT69" s="410"/>
      <c r="DIU69" s="410"/>
      <c r="DIV69" s="410"/>
      <c r="DIW69" s="410"/>
      <c r="DIX69" s="410"/>
      <c r="DIY69" s="410"/>
      <c r="DIZ69" s="410"/>
      <c r="DJA69" s="410"/>
      <c r="DJB69" s="410"/>
      <c r="DJC69" s="410"/>
      <c r="DJD69" s="410"/>
      <c r="DJE69" s="410"/>
      <c r="DJF69" s="410"/>
      <c r="DJG69" s="410"/>
      <c r="DJH69" s="410"/>
      <c r="DJI69" s="410"/>
      <c r="DJJ69" s="410"/>
      <c r="DJK69" s="410"/>
      <c r="DJL69" s="410"/>
      <c r="DJM69" s="410"/>
      <c r="DJN69" s="410"/>
      <c r="DJO69" s="410"/>
      <c r="DJP69" s="410"/>
      <c r="DJQ69" s="410"/>
      <c r="DJR69" s="410"/>
      <c r="DJS69" s="410"/>
      <c r="DJT69" s="410"/>
      <c r="DJU69" s="410"/>
      <c r="DJV69" s="410"/>
      <c r="DJW69" s="410"/>
      <c r="DJX69" s="410"/>
      <c r="DJY69" s="410"/>
      <c r="DJZ69" s="410"/>
      <c r="DKA69" s="410"/>
      <c r="DKB69" s="410"/>
      <c r="DKC69" s="410"/>
      <c r="DKD69" s="410"/>
      <c r="DKE69" s="410"/>
      <c r="DKF69" s="410"/>
      <c r="DKG69" s="410"/>
      <c r="DKH69" s="410"/>
      <c r="DKI69" s="410"/>
      <c r="DKJ69" s="410"/>
      <c r="DKK69" s="410"/>
      <c r="DKL69" s="410"/>
      <c r="DKM69" s="410"/>
      <c r="DKN69" s="410"/>
      <c r="DKO69" s="410"/>
      <c r="DKP69" s="410"/>
      <c r="DKQ69" s="410"/>
      <c r="DKR69" s="410"/>
      <c r="DKS69" s="410"/>
      <c r="DKT69" s="410"/>
      <c r="DKU69" s="410"/>
      <c r="DKV69" s="410"/>
      <c r="DKW69" s="410"/>
      <c r="DKX69" s="410"/>
      <c r="DKY69" s="410"/>
      <c r="DKZ69" s="410"/>
      <c r="DLA69" s="410"/>
      <c r="DLB69" s="410"/>
      <c r="DLC69" s="410"/>
      <c r="DLD69" s="410"/>
      <c r="DLE69" s="410"/>
      <c r="DLF69" s="410"/>
      <c r="DLG69" s="410"/>
      <c r="DLH69" s="410"/>
      <c r="DLI69" s="410"/>
      <c r="DLJ69" s="410"/>
      <c r="DLK69" s="410"/>
      <c r="DLL69" s="410"/>
      <c r="DLM69" s="410"/>
      <c r="DLN69" s="410"/>
      <c r="DLO69" s="410"/>
      <c r="DLP69" s="410"/>
      <c r="DLQ69" s="410"/>
      <c r="DLR69" s="410"/>
      <c r="DLS69" s="410"/>
      <c r="DLT69" s="410"/>
      <c r="DLU69" s="410"/>
      <c r="DLV69" s="410"/>
      <c r="DLW69" s="410"/>
      <c r="DLX69" s="410"/>
      <c r="DLY69" s="410"/>
      <c r="DLZ69" s="410"/>
      <c r="DMA69" s="410"/>
      <c r="DMB69" s="410"/>
      <c r="DMC69" s="410"/>
      <c r="DMD69" s="410"/>
      <c r="DME69" s="410"/>
      <c r="DMF69" s="410"/>
      <c r="DMG69" s="410"/>
      <c r="DMH69" s="410"/>
      <c r="DMI69" s="410"/>
      <c r="DMJ69" s="410"/>
      <c r="DMK69" s="410"/>
      <c r="DML69" s="410"/>
      <c r="DMM69" s="410"/>
      <c r="DMN69" s="410"/>
      <c r="DMO69" s="410"/>
      <c r="DMP69" s="410"/>
      <c r="DMQ69" s="410"/>
      <c r="DMR69" s="410"/>
      <c r="DMS69" s="410"/>
      <c r="DMT69" s="410"/>
      <c r="DMU69" s="410"/>
      <c r="DMV69" s="410"/>
      <c r="DMW69" s="410"/>
      <c r="DMX69" s="410"/>
      <c r="DMY69" s="410"/>
      <c r="DMZ69" s="410"/>
      <c r="DNA69" s="410"/>
      <c r="DNB69" s="410"/>
      <c r="DNC69" s="410"/>
      <c r="DND69" s="410"/>
      <c r="DNE69" s="410"/>
      <c r="DNF69" s="410"/>
      <c r="DNG69" s="410"/>
      <c r="DNH69" s="410"/>
      <c r="DNI69" s="410"/>
      <c r="DNJ69" s="410"/>
      <c r="DNK69" s="410"/>
      <c r="DNL69" s="410"/>
      <c r="DNM69" s="410"/>
      <c r="DNN69" s="410"/>
      <c r="DNO69" s="410"/>
      <c r="DNP69" s="410"/>
      <c r="DNQ69" s="410"/>
      <c r="DNR69" s="410"/>
      <c r="DNS69" s="410"/>
      <c r="DNT69" s="410"/>
      <c r="DNU69" s="410"/>
      <c r="DNV69" s="410"/>
      <c r="DNW69" s="410"/>
      <c r="DNX69" s="410"/>
      <c r="DNY69" s="410"/>
      <c r="DNZ69" s="410"/>
      <c r="DOA69" s="410"/>
      <c r="DOB69" s="410"/>
      <c r="DOC69" s="410"/>
      <c r="DOD69" s="410"/>
      <c r="DOE69" s="410"/>
      <c r="DOF69" s="410"/>
      <c r="DOG69" s="410"/>
      <c r="DOH69" s="410"/>
      <c r="DOI69" s="410"/>
      <c r="DOJ69" s="410"/>
      <c r="DOK69" s="410"/>
      <c r="DOL69" s="410"/>
      <c r="DOM69" s="410"/>
      <c r="DON69" s="410"/>
      <c r="DOO69" s="410"/>
      <c r="DOP69" s="410"/>
      <c r="DOQ69" s="410"/>
      <c r="DOR69" s="410"/>
      <c r="DOS69" s="410"/>
      <c r="DOT69" s="410"/>
      <c r="DOU69" s="410"/>
      <c r="DOV69" s="410"/>
      <c r="DOW69" s="410"/>
      <c r="DOX69" s="410"/>
      <c r="DOY69" s="410"/>
      <c r="DOZ69" s="410"/>
      <c r="DPA69" s="410"/>
      <c r="DPB69" s="410"/>
      <c r="DPC69" s="410"/>
      <c r="DPD69" s="410"/>
      <c r="DPE69" s="410"/>
      <c r="DPF69" s="410"/>
      <c r="DPG69" s="410"/>
      <c r="DPH69" s="410"/>
      <c r="DPI69" s="410"/>
      <c r="DPJ69" s="410"/>
      <c r="DPK69" s="410"/>
      <c r="DPL69" s="410"/>
      <c r="DPM69" s="410"/>
      <c r="DPN69" s="410"/>
      <c r="DPO69" s="410"/>
      <c r="DPP69" s="410"/>
      <c r="DPQ69" s="410"/>
      <c r="DPR69" s="410"/>
      <c r="DPS69" s="410"/>
      <c r="DPT69" s="410"/>
      <c r="DPU69" s="410"/>
      <c r="DPV69" s="410"/>
      <c r="DPW69" s="410"/>
      <c r="DPX69" s="410"/>
      <c r="DPY69" s="410"/>
      <c r="DPZ69" s="410"/>
      <c r="DQA69" s="410"/>
      <c r="DQB69" s="410"/>
      <c r="DQC69" s="410"/>
      <c r="DQD69" s="410"/>
      <c r="DQE69" s="410"/>
      <c r="DQF69" s="410"/>
      <c r="DQG69" s="410"/>
      <c r="DQH69" s="410"/>
      <c r="DQI69" s="410"/>
      <c r="DQJ69" s="410"/>
      <c r="DQK69" s="410"/>
      <c r="DQL69" s="410"/>
      <c r="DQM69" s="410"/>
      <c r="DQN69" s="410"/>
      <c r="DQO69" s="410"/>
      <c r="DQP69" s="410"/>
      <c r="DQQ69" s="410"/>
      <c r="DQR69" s="410"/>
      <c r="DQS69" s="410"/>
      <c r="DQT69" s="410"/>
      <c r="DQU69" s="410"/>
      <c r="DQV69" s="410"/>
      <c r="DQW69" s="410"/>
      <c r="DQX69" s="410"/>
      <c r="DQY69" s="410"/>
      <c r="DQZ69" s="410"/>
      <c r="DRA69" s="410"/>
      <c r="DRB69" s="410"/>
      <c r="DRC69" s="410"/>
      <c r="DRD69" s="410"/>
      <c r="DRE69" s="410"/>
      <c r="DRF69" s="410"/>
      <c r="DRG69" s="410"/>
      <c r="DRH69" s="410"/>
      <c r="DRI69" s="410"/>
      <c r="DRJ69" s="410"/>
      <c r="DRK69" s="410"/>
      <c r="DRL69" s="410"/>
      <c r="DRM69" s="410"/>
      <c r="DRN69" s="410"/>
      <c r="DRO69" s="410"/>
      <c r="DRP69" s="410"/>
      <c r="DRQ69" s="410"/>
      <c r="DRR69" s="410"/>
      <c r="DRS69" s="410"/>
      <c r="DRT69" s="410"/>
      <c r="DRU69" s="410"/>
      <c r="DRV69" s="410"/>
      <c r="DRW69" s="410"/>
      <c r="DRX69" s="410"/>
      <c r="DRY69" s="410"/>
      <c r="DRZ69" s="410"/>
      <c r="DSA69" s="410"/>
      <c r="DSB69" s="410"/>
      <c r="DSC69" s="410"/>
      <c r="DSD69" s="410"/>
      <c r="DSE69" s="410"/>
      <c r="DSF69" s="410"/>
      <c r="DSG69" s="410"/>
      <c r="DSH69" s="410"/>
      <c r="DSI69" s="410"/>
      <c r="DSJ69" s="410"/>
      <c r="DSK69" s="410"/>
      <c r="DSL69" s="410"/>
      <c r="DSM69" s="410"/>
      <c r="DSN69" s="410"/>
      <c r="DSO69" s="410"/>
      <c r="DSP69" s="410"/>
      <c r="DSQ69" s="410"/>
      <c r="DSR69" s="410"/>
      <c r="DSS69" s="410"/>
      <c r="DST69" s="410"/>
      <c r="DSU69" s="410"/>
      <c r="DSV69" s="410"/>
      <c r="DSW69" s="410"/>
      <c r="DSX69" s="410"/>
      <c r="DSY69" s="410"/>
      <c r="DSZ69" s="410"/>
      <c r="DTA69" s="410"/>
      <c r="DTB69" s="410"/>
      <c r="DTC69" s="410"/>
      <c r="DTD69" s="410"/>
      <c r="DTE69" s="410"/>
      <c r="DTF69" s="410"/>
      <c r="DTG69" s="410"/>
      <c r="DTH69" s="410"/>
      <c r="DTI69" s="410"/>
      <c r="DTJ69" s="410"/>
      <c r="DTK69" s="410"/>
      <c r="DTL69" s="410"/>
      <c r="DTM69" s="410"/>
      <c r="DTN69" s="410"/>
      <c r="DTO69" s="410"/>
      <c r="DTP69" s="410"/>
      <c r="DTQ69" s="410"/>
      <c r="DTR69" s="410"/>
      <c r="DTS69" s="410"/>
      <c r="DTT69" s="410"/>
      <c r="DTU69" s="410"/>
      <c r="DTV69" s="410"/>
      <c r="DTW69" s="410"/>
      <c r="DTX69" s="410"/>
      <c r="DTY69" s="410"/>
      <c r="DTZ69" s="410"/>
      <c r="DUA69" s="410"/>
      <c r="DUB69" s="410"/>
      <c r="DUC69" s="410"/>
      <c r="DUD69" s="410"/>
      <c r="DUE69" s="410"/>
      <c r="DUF69" s="410"/>
      <c r="DUG69" s="410"/>
      <c r="DUH69" s="410"/>
      <c r="DUI69" s="410"/>
      <c r="DUJ69" s="410"/>
      <c r="DUK69" s="410"/>
      <c r="DUL69" s="410"/>
      <c r="DUM69" s="410"/>
      <c r="DUN69" s="410"/>
      <c r="DUO69" s="410"/>
      <c r="DUP69" s="410"/>
      <c r="DUQ69" s="410"/>
      <c r="DUR69" s="410"/>
      <c r="DUS69" s="410"/>
      <c r="DUT69" s="410"/>
      <c r="DUU69" s="410"/>
      <c r="DUV69" s="410"/>
      <c r="DUW69" s="410"/>
      <c r="DUX69" s="410"/>
      <c r="DUY69" s="410"/>
      <c r="DUZ69" s="410"/>
      <c r="DVA69" s="410"/>
      <c r="DVB69" s="410"/>
      <c r="DVC69" s="410"/>
      <c r="DVD69" s="410"/>
      <c r="DVE69" s="410"/>
      <c r="DVF69" s="410"/>
      <c r="DVG69" s="410"/>
      <c r="DVH69" s="410"/>
      <c r="DVI69" s="410"/>
      <c r="DVJ69" s="410"/>
      <c r="DVK69" s="410"/>
      <c r="DVL69" s="410"/>
      <c r="DVM69" s="410"/>
      <c r="DVN69" s="410"/>
      <c r="DVO69" s="410"/>
      <c r="DVP69" s="410"/>
      <c r="DVQ69" s="410"/>
      <c r="DVR69" s="410"/>
      <c r="DVS69" s="410"/>
      <c r="DVT69" s="410"/>
      <c r="DVU69" s="410"/>
      <c r="DVV69" s="410"/>
      <c r="DVW69" s="410"/>
      <c r="DVX69" s="410"/>
      <c r="DVY69" s="410"/>
      <c r="DVZ69" s="410"/>
      <c r="DWA69" s="410"/>
      <c r="DWB69" s="410"/>
      <c r="DWC69" s="410"/>
      <c r="DWD69" s="410"/>
      <c r="DWE69" s="410"/>
      <c r="DWF69" s="410"/>
      <c r="DWG69" s="410"/>
      <c r="DWH69" s="410"/>
      <c r="DWI69" s="410"/>
      <c r="DWJ69" s="410"/>
      <c r="DWK69" s="410"/>
      <c r="DWL69" s="410"/>
      <c r="DWM69" s="410"/>
      <c r="DWN69" s="410"/>
      <c r="DWO69" s="410"/>
      <c r="DWP69" s="410"/>
      <c r="DWQ69" s="410"/>
      <c r="DWR69" s="410"/>
      <c r="DWS69" s="410"/>
      <c r="DWT69" s="410"/>
      <c r="DWU69" s="410"/>
      <c r="DWV69" s="410"/>
      <c r="DWW69" s="410"/>
      <c r="DWX69" s="410"/>
      <c r="DWY69" s="410"/>
      <c r="DWZ69" s="410"/>
      <c r="DXA69" s="410"/>
      <c r="DXB69" s="410"/>
      <c r="DXC69" s="410"/>
      <c r="DXD69" s="410"/>
      <c r="DXE69" s="410"/>
      <c r="DXF69" s="410"/>
      <c r="DXG69" s="410"/>
      <c r="DXH69" s="410"/>
      <c r="DXI69" s="410"/>
      <c r="DXJ69" s="410"/>
      <c r="DXK69" s="410"/>
      <c r="DXL69" s="410"/>
      <c r="DXM69" s="410"/>
      <c r="DXN69" s="410"/>
      <c r="DXO69" s="410"/>
      <c r="DXP69" s="410"/>
      <c r="DXQ69" s="410"/>
      <c r="DXR69" s="410"/>
      <c r="DXS69" s="410"/>
      <c r="DXT69" s="410"/>
      <c r="DXU69" s="410"/>
      <c r="DXV69" s="410"/>
      <c r="DXW69" s="410"/>
      <c r="DXX69" s="410"/>
      <c r="DXY69" s="410"/>
      <c r="DXZ69" s="410"/>
      <c r="DYA69" s="410"/>
      <c r="DYB69" s="410"/>
      <c r="DYC69" s="410"/>
      <c r="DYD69" s="410"/>
      <c r="DYE69" s="410"/>
      <c r="DYF69" s="410"/>
      <c r="DYG69" s="410"/>
      <c r="DYH69" s="410"/>
      <c r="DYI69" s="410"/>
      <c r="DYJ69" s="410"/>
      <c r="DYK69" s="410"/>
      <c r="DYL69" s="410"/>
      <c r="DYM69" s="410"/>
      <c r="DYN69" s="410"/>
      <c r="DYO69" s="410"/>
      <c r="DYP69" s="410"/>
      <c r="DYQ69" s="410"/>
      <c r="DYR69" s="410"/>
      <c r="DYS69" s="410"/>
      <c r="DYT69" s="410"/>
      <c r="DYU69" s="410"/>
      <c r="DYV69" s="410"/>
      <c r="DYW69" s="410"/>
      <c r="DYX69" s="410"/>
      <c r="DYY69" s="410"/>
      <c r="DYZ69" s="410"/>
      <c r="DZA69" s="410"/>
      <c r="DZB69" s="410"/>
      <c r="DZC69" s="410"/>
      <c r="DZD69" s="410"/>
      <c r="DZE69" s="410"/>
      <c r="DZF69" s="410"/>
      <c r="DZG69" s="410"/>
      <c r="DZH69" s="410"/>
      <c r="DZI69" s="410"/>
      <c r="DZJ69" s="410"/>
      <c r="DZK69" s="410"/>
      <c r="DZL69" s="410"/>
      <c r="DZM69" s="410"/>
      <c r="DZN69" s="410"/>
      <c r="DZO69" s="410"/>
      <c r="DZP69" s="410"/>
      <c r="DZQ69" s="410"/>
      <c r="DZR69" s="410"/>
      <c r="DZS69" s="410"/>
      <c r="DZT69" s="410"/>
      <c r="DZU69" s="410"/>
      <c r="DZV69" s="410"/>
      <c r="DZW69" s="410"/>
      <c r="DZX69" s="410"/>
      <c r="DZY69" s="410"/>
      <c r="DZZ69" s="410"/>
      <c r="EAA69" s="410"/>
      <c r="EAB69" s="410"/>
      <c r="EAC69" s="410"/>
      <c r="EAD69" s="410"/>
      <c r="EAE69" s="410"/>
      <c r="EAF69" s="410"/>
      <c r="EAG69" s="410"/>
      <c r="EAH69" s="410"/>
      <c r="EAI69" s="410"/>
      <c r="EAJ69" s="410"/>
      <c r="EAK69" s="410"/>
      <c r="EAL69" s="410"/>
      <c r="EAM69" s="410"/>
      <c r="EAN69" s="410"/>
      <c r="EAO69" s="410"/>
      <c r="EAP69" s="410"/>
      <c r="EAQ69" s="410"/>
      <c r="EAR69" s="410"/>
      <c r="EAS69" s="410"/>
      <c r="EAT69" s="410"/>
      <c r="EAU69" s="410"/>
      <c r="EAV69" s="410"/>
      <c r="EAW69" s="410"/>
      <c r="EAX69" s="410"/>
      <c r="EAY69" s="410"/>
      <c r="EAZ69" s="410"/>
      <c r="EBA69" s="410"/>
      <c r="EBB69" s="410"/>
      <c r="EBC69" s="410"/>
      <c r="EBD69" s="410"/>
      <c r="EBE69" s="410"/>
      <c r="EBF69" s="410"/>
      <c r="EBG69" s="410"/>
      <c r="EBH69" s="410"/>
      <c r="EBI69" s="410"/>
      <c r="EBJ69" s="410"/>
      <c r="EBK69" s="410"/>
      <c r="EBL69" s="410"/>
      <c r="EBM69" s="410"/>
      <c r="EBN69" s="410"/>
      <c r="EBO69" s="410"/>
      <c r="EBP69" s="410"/>
      <c r="EBQ69" s="410"/>
      <c r="EBR69" s="410"/>
      <c r="EBS69" s="410"/>
      <c r="EBT69" s="410"/>
      <c r="EBU69" s="410"/>
      <c r="EBV69" s="410"/>
      <c r="EBW69" s="410"/>
      <c r="EBX69" s="410"/>
      <c r="EBY69" s="410"/>
      <c r="EBZ69" s="410"/>
      <c r="ECA69" s="410"/>
      <c r="ECB69" s="410"/>
      <c r="ECC69" s="410"/>
      <c r="ECD69" s="410"/>
      <c r="ECE69" s="410"/>
      <c r="ECF69" s="410"/>
      <c r="ECG69" s="410"/>
      <c r="ECH69" s="410"/>
      <c r="ECI69" s="410"/>
      <c r="ECJ69" s="410"/>
      <c r="ECK69" s="410"/>
      <c r="ECL69" s="410"/>
      <c r="ECM69" s="410"/>
      <c r="ECN69" s="410"/>
      <c r="ECO69" s="410"/>
      <c r="ECP69" s="410"/>
      <c r="ECQ69" s="410"/>
      <c r="ECR69" s="410"/>
      <c r="ECS69" s="410"/>
      <c r="ECT69" s="410"/>
      <c r="ECU69" s="410"/>
      <c r="ECV69" s="410"/>
      <c r="ECW69" s="410"/>
      <c r="ECX69" s="410"/>
      <c r="ECY69" s="410"/>
      <c r="ECZ69" s="410"/>
      <c r="EDA69" s="410"/>
      <c r="EDB69" s="410"/>
      <c r="EDC69" s="410"/>
      <c r="EDD69" s="410"/>
      <c r="EDE69" s="410"/>
      <c r="EDF69" s="410"/>
      <c r="EDG69" s="410"/>
      <c r="EDH69" s="410"/>
      <c r="EDI69" s="410"/>
      <c r="EDJ69" s="410"/>
      <c r="EDK69" s="410"/>
      <c r="EDL69" s="410"/>
      <c r="EDM69" s="410"/>
      <c r="EDN69" s="410"/>
      <c r="EDO69" s="410"/>
      <c r="EDP69" s="410"/>
      <c r="EDQ69" s="410"/>
      <c r="EDR69" s="410"/>
      <c r="EDS69" s="410"/>
      <c r="EDT69" s="410"/>
      <c r="EDU69" s="410"/>
      <c r="EDV69" s="410"/>
      <c r="EDW69" s="410"/>
      <c r="EDX69" s="410"/>
      <c r="EDY69" s="410"/>
      <c r="EDZ69" s="410"/>
      <c r="EEA69" s="410"/>
      <c r="EEB69" s="410"/>
      <c r="EEC69" s="410"/>
      <c r="EED69" s="410"/>
      <c r="EEE69" s="410"/>
      <c r="EEF69" s="410"/>
      <c r="EEG69" s="410"/>
      <c r="EEH69" s="410"/>
      <c r="EEI69" s="410"/>
      <c r="EEJ69" s="410"/>
      <c r="EEK69" s="410"/>
      <c r="EEL69" s="410"/>
      <c r="EEM69" s="410"/>
      <c r="EEN69" s="410"/>
      <c r="EEO69" s="410"/>
      <c r="EEP69" s="410"/>
      <c r="EEQ69" s="410"/>
      <c r="EER69" s="410"/>
      <c r="EES69" s="410"/>
      <c r="EET69" s="410"/>
      <c r="EEU69" s="410"/>
      <c r="EEV69" s="410"/>
      <c r="EEW69" s="410"/>
      <c r="EEX69" s="410"/>
      <c r="EEY69" s="410"/>
      <c r="EEZ69" s="410"/>
      <c r="EFA69" s="410"/>
      <c r="EFB69" s="410"/>
      <c r="EFC69" s="410"/>
      <c r="EFD69" s="410"/>
      <c r="EFE69" s="410"/>
      <c r="EFF69" s="410"/>
      <c r="EFG69" s="410"/>
      <c r="EFH69" s="410"/>
      <c r="EFI69" s="410"/>
      <c r="EFJ69" s="410"/>
      <c r="EFK69" s="410"/>
      <c r="EFL69" s="410"/>
      <c r="EFM69" s="410"/>
      <c r="EFN69" s="410"/>
      <c r="EFO69" s="410"/>
      <c r="EFP69" s="410"/>
      <c r="EFQ69" s="410"/>
      <c r="EFR69" s="410"/>
      <c r="EFS69" s="410"/>
      <c r="EFT69" s="410"/>
      <c r="EFU69" s="410"/>
      <c r="EFV69" s="410"/>
      <c r="EFW69" s="410"/>
      <c r="EFX69" s="410"/>
      <c r="EFY69" s="410"/>
      <c r="EFZ69" s="410"/>
      <c r="EGA69" s="410"/>
      <c r="EGB69" s="410"/>
      <c r="EGC69" s="410"/>
      <c r="EGD69" s="410"/>
      <c r="EGE69" s="410"/>
      <c r="EGF69" s="410"/>
      <c r="EGG69" s="410"/>
      <c r="EGH69" s="410"/>
      <c r="EGI69" s="410"/>
      <c r="EGJ69" s="410"/>
      <c r="EGK69" s="410"/>
      <c r="EGL69" s="410"/>
      <c r="EGM69" s="410"/>
      <c r="EGN69" s="410"/>
      <c r="EGO69" s="410"/>
      <c r="EGP69" s="410"/>
      <c r="EGQ69" s="410"/>
      <c r="EGR69" s="410"/>
      <c r="EGS69" s="410"/>
      <c r="EGT69" s="410"/>
      <c r="EGU69" s="410"/>
      <c r="EGV69" s="410"/>
      <c r="EGW69" s="410"/>
      <c r="EGX69" s="410"/>
      <c r="EGY69" s="410"/>
      <c r="EGZ69" s="410"/>
      <c r="EHA69" s="410"/>
      <c r="EHB69" s="410"/>
      <c r="EHC69" s="410"/>
      <c r="EHD69" s="410"/>
      <c r="EHE69" s="410"/>
      <c r="EHF69" s="410"/>
      <c r="EHG69" s="410"/>
      <c r="EHH69" s="410"/>
      <c r="EHI69" s="410"/>
      <c r="EHJ69" s="410"/>
      <c r="EHK69" s="410"/>
      <c r="EHL69" s="410"/>
      <c r="EHM69" s="410"/>
      <c r="EHN69" s="410"/>
      <c r="EHO69" s="410"/>
      <c r="EHP69" s="410"/>
      <c r="EHQ69" s="410"/>
      <c r="EHR69" s="410"/>
      <c r="EHS69" s="410"/>
      <c r="EHT69" s="410"/>
      <c r="EHU69" s="410"/>
      <c r="EHV69" s="410"/>
      <c r="EHW69" s="410"/>
      <c r="EHX69" s="410"/>
      <c r="EHY69" s="410"/>
      <c r="EHZ69" s="410"/>
      <c r="EIA69" s="410"/>
      <c r="EIB69" s="410"/>
      <c r="EIC69" s="410"/>
      <c r="EID69" s="410"/>
      <c r="EIE69" s="410"/>
      <c r="EIF69" s="410"/>
      <c r="EIG69" s="410"/>
      <c r="EIH69" s="410"/>
      <c r="EII69" s="410"/>
      <c r="EIJ69" s="410"/>
      <c r="EIK69" s="410"/>
      <c r="EIL69" s="410"/>
      <c r="EIM69" s="410"/>
      <c r="EIN69" s="410"/>
      <c r="EIO69" s="410"/>
      <c r="EIP69" s="410"/>
      <c r="EIQ69" s="410"/>
      <c r="EIR69" s="410"/>
      <c r="EIS69" s="410"/>
      <c r="EIT69" s="410"/>
      <c r="EIU69" s="410"/>
      <c r="EIV69" s="410"/>
      <c r="EIW69" s="410"/>
      <c r="EIX69" s="410"/>
      <c r="EIY69" s="410"/>
      <c r="EIZ69" s="410"/>
      <c r="EJA69" s="410"/>
      <c r="EJB69" s="410"/>
      <c r="EJC69" s="410"/>
      <c r="EJD69" s="410"/>
      <c r="EJE69" s="410"/>
      <c r="EJF69" s="410"/>
      <c r="EJG69" s="410"/>
      <c r="EJH69" s="410"/>
      <c r="EJI69" s="410"/>
      <c r="EJJ69" s="410"/>
      <c r="EJK69" s="410"/>
      <c r="EJL69" s="410"/>
      <c r="EJM69" s="410"/>
      <c r="EJN69" s="410"/>
      <c r="EJO69" s="410"/>
      <c r="EJP69" s="410"/>
      <c r="EJQ69" s="410"/>
      <c r="EJR69" s="410"/>
      <c r="EJS69" s="410"/>
      <c r="EJT69" s="410"/>
      <c r="EJU69" s="410"/>
      <c r="EJV69" s="410"/>
      <c r="EJW69" s="410"/>
      <c r="EJX69" s="410"/>
      <c r="EJY69" s="410"/>
      <c r="EJZ69" s="410"/>
      <c r="EKA69" s="410"/>
      <c r="EKB69" s="410"/>
      <c r="EKC69" s="410"/>
      <c r="EKD69" s="410"/>
      <c r="EKE69" s="410"/>
      <c r="EKF69" s="410"/>
      <c r="EKG69" s="410"/>
      <c r="EKH69" s="410"/>
      <c r="EKI69" s="410"/>
      <c r="EKJ69" s="410"/>
      <c r="EKK69" s="410"/>
      <c r="EKL69" s="410"/>
      <c r="EKM69" s="410"/>
      <c r="EKN69" s="410"/>
      <c r="EKO69" s="410"/>
      <c r="EKP69" s="410"/>
      <c r="EKQ69" s="410"/>
      <c r="EKR69" s="410"/>
      <c r="EKS69" s="410"/>
      <c r="EKT69" s="410"/>
      <c r="EKU69" s="410"/>
      <c r="EKV69" s="410"/>
      <c r="EKW69" s="410"/>
      <c r="EKX69" s="410"/>
      <c r="EKY69" s="410"/>
      <c r="EKZ69" s="410"/>
      <c r="ELA69" s="410"/>
      <c r="ELB69" s="410"/>
      <c r="ELC69" s="410"/>
      <c r="ELD69" s="410"/>
      <c r="ELE69" s="410"/>
      <c r="ELF69" s="410"/>
      <c r="ELG69" s="410"/>
      <c r="ELH69" s="410"/>
      <c r="ELI69" s="410"/>
      <c r="ELJ69" s="410"/>
      <c r="ELK69" s="410"/>
      <c r="ELL69" s="410"/>
      <c r="ELM69" s="410"/>
      <c r="ELN69" s="410"/>
      <c r="ELO69" s="410"/>
      <c r="ELP69" s="410"/>
      <c r="ELQ69" s="410"/>
      <c r="ELR69" s="410"/>
      <c r="ELS69" s="410"/>
      <c r="ELT69" s="410"/>
      <c r="ELU69" s="410"/>
      <c r="ELV69" s="410"/>
      <c r="ELW69" s="410"/>
      <c r="ELX69" s="410"/>
      <c r="ELY69" s="410"/>
      <c r="ELZ69" s="410"/>
      <c r="EMA69" s="410"/>
      <c r="EMB69" s="410"/>
      <c r="EMC69" s="410"/>
      <c r="EMD69" s="410"/>
      <c r="EME69" s="410"/>
      <c r="EMF69" s="410"/>
      <c r="EMG69" s="410"/>
      <c r="EMH69" s="410"/>
      <c r="EMI69" s="410"/>
      <c r="EMJ69" s="410"/>
      <c r="EMK69" s="410"/>
      <c r="EML69" s="410"/>
      <c r="EMM69" s="410"/>
      <c r="EMN69" s="410"/>
      <c r="EMO69" s="410"/>
      <c r="EMP69" s="410"/>
      <c r="EMQ69" s="410"/>
      <c r="EMR69" s="410"/>
      <c r="EMS69" s="410"/>
      <c r="EMT69" s="410"/>
      <c r="EMU69" s="410"/>
      <c r="EMV69" s="410"/>
      <c r="EMW69" s="410"/>
      <c r="EMX69" s="410"/>
      <c r="EMY69" s="410"/>
      <c r="EMZ69" s="410"/>
      <c r="ENA69" s="410"/>
      <c r="ENB69" s="410"/>
      <c r="ENC69" s="410"/>
      <c r="END69" s="410"/>
      <c r="ENE69" s="410"/>
      <c r="ENF69" s="410"/>
      <c r="ENG69" s="410"/>
      <c r="ENH69" s="410"/>
      <c r="ENI69" s="410"/>
      <c r="ENJ69" s="410"/>
      <c r="ENK69" s="410"/>
      <c r="ENL69" s="410"/>
      <c r="ENM69" s="410"/>
      <c r="ENN69" s="410"/>
      <c r="ENO69" s="410"/>
      <c r="ENP69" s="410"/>
      <c r="ENQ69" s="410"/>
      <c r="ENR69" s="410"/>
      <c r="ENS69" s="410"/>
      <c r="ENT69" s="410"/>
      <c r="ENU69" s="410"/>
      <c r="ENV69" s="410"/>
      <c r="ENW69" s="410"/>
      <c r="ENX69" s="410"/>
      <c r="ENY69" s="410"/>
      <c r="ENZ69" s="410"/>
      <c r="EOA69" s="410"/>
      <c r="EOB69" s="410"/>
      <c r="EOC69" s="410"/>
      <c r="EOD69" s="410"/>
      <c r="EOE69" s="410"/>
      <c r="EOF69" s="410"/>
      <c r="EOG69" s="410"/>
      <c r="EOH69" s="410"/>
      <c r="EOI69" s="410"/>
      <c r="EOJ69" s="410"/>
      <c r="EOK69" s="410"/>
      <c r="EOL69" s="410"/>
      <c r="EOM69" s="410"/>
      <c r="EON69" s="410"/>
      <c r="EOO69" s="410"/>
      <c r="EOP69" s="410"/>
      <c r="EOQ69" s="410"/>
      <c r="EOR69" s="410"/>
      <c r="EOS69" s="410"/>
      <c r="EOT69" s="410"/>
      <c r="EOU69" s="410"/>
      <c r="EOV69" s="410"/>
      <c r="EOW69" s="410"/>
      <c r="EOX69" s="410"/>
      <c r="EOY69" s="410"/>
      <c r="EOZ69" s="410"/>
      <c r="EPA69" s="410"/>
      <c r="EPB69" s="410"/>
      <c r="EPC69" s="410"/>
      <c r="EPD69" s="410"/>
      <c r="EPE69" s="410"/>
      <c r="EPF69" s="410"/>
      <c r="EPG69" s="410"/>
      <c r="EPH69" s="410"/>
      <c r="EPI69" s="410"/>
      <c r="EPJ69" s="410"/>
      <c r="EPK69" s="410"/>
      <c r="EPL69" s="410"/>
      <c r="EPM69" s="410"/>
      <c r="EPN69" s="410"/>
      <c r="EPO69" s="410"/>
      <c r="EPP69" s="410"/>
      <c r="EPQ69" s="410"/>
      <c r="EPR69" s="410"/>
      <c r="EPS69" s="410"/>
      <c r="EPT69" s="410"/>
      <c r="EPU69" s="410"/>
      <c r="EPV69" s="410"/>
      <c r="EPW69" s="410"/>
      <c r="EPX69" s="410"/>
      <c r="EPY69" s="410"/>
      <c r="EPZ69" s="410"/>
      <c r="EQA69" s="410"/>
      <c r="EQB69" s="410"/>
      <c r="EQC69" s="410"/>
      <c r="EQD69" s="410"/>
      <c r="EQE69" s="410"/>
      <c r="EQF69" s="410"/>
      <c r="EQG69" s="410"/>
      <c r="EQH69" s="410"/>
      <c r="EQI69" s="410"/>
      <c r="EQJ69" s="410"/>
      <c r="EQK69" s="410"/>
      <c r="EQL69" s="410"/>
      <c r="EQM69" s="410"/>
      <c r="EQN69" s="410"/>
      <c r="EQO69" s="410"/>
      <c r="EQP69" s="410"/>
      <c r="EQQ69" s="410"/>
      <c r="EQR69" s="410"/>
      <c r="EQS69" s="410"/>
      <c r="EQT69" s="410"/>
      <c r="EQU69" s="410"/>
      <c r="EQV69" s="410"/>
      <c r="EQW69" s="410"/>
      <c r="EQX69" s="410"/>
      <c r="EQY69" s="410"/>
      <c r="EQZ69" s="410"/>
      <c r="ERA69" s="410"/>
      <c r="ERB69" s="410"/>
      <c r="ERC69" s="410"/>
      <c r="ERD69" s="410"/>
      <c r="ERE69" s="410"/>
      <c r="ERF69" s="410"/>
      <c r="ERG69" s="410"/>
      <c r="ERH69" s="410"/>
      <c r="ERI69" s="410"/>
      <c r="ERJ69" s="410"/>
      <c r="ERK69" s="410"/>
      <c r="ERL69" s="410"/>
      <c r="ERM69" s="410"/>
      <c r="ERN69" s="410"/>
      <c r="ERO69" s="410"/>
      <c r="ERP69" s="410"/>
      <c r="ERQ69" s="410"/>
      <c r="ERR69" s="410"/>
      <c r="ERS69" s="410"/>
      <c r="ERT69" s="410"/>
      <c r="ERU69" s="410"/>
      <c r="ERV69" s="410"/>
      <c r="ERW69" s="410"/>
      <c r="ERX69" s="410"/>
      <c r="ERY69" s="410"/>
      <c r="ERZ69" s="410"/>
      <c r="ESA69" s="410"/>
      <c r="ESB69" s="410"/>
      <c r="ESC69" s="410"/>
      <c r="ESD69" s="410"/>
      <c r="ESE69" s="410"/>
      <c r="ESF69" s="410"/>
      <c r="ESG69" s="410"/>
      <c r="ESH69" s="410"/>
      <c r="ESI69" s="410"/>
      <c r="ESJ69" s="410"/>
      <c r="ESK69" s="410"/>
      <c r="ESL69" s="410"/>
      <c r="ESM69" s="410"/>
      <c r="ESN69" s="410"/>
      <c r="ESO69" s="410"/>
      <c r="ESP69" s="410"/>
      <c r="ESQ69" s="410"/>
      <c r="ESR69" s="410"/>
      <c r="ESS69" s="410"/>
      <c r="EST69" s="410"/>
      <c r="ESU69" s="410"/>
      <c r="ESV69" s="410"/>
      <c r="ESW69" s="410"/>
      <c r="ESX69" s="410"/>
      <c r="ESY69" s="410"/>
      <c r="ESZ69" s="410"/>
      <c r="ETA69" s="410"/>
      <c r="ETB69" s="410"/>
      <c r="ETC69" s="410"/>
      <c r="ETD69" s="410"/>
      <c r="ETE69" s="410"/>
      <c r="ETF69" s="410"/>
      <c r="ETG69" s="410"/>
      <c r="ETH69" s="410"/>
      <c r="ETI69" s="410"/>
      <c r="ETJ69" s="410"/>
      <c r="ETK69" s="410"/>
      <c r="ETL69" s="410"/>
      <c r="ETM69" s="410"/>
      <c r="ETN69" s="410"/>
      <c r="ETO69" s="410"/>
      <c r="ETP69" s="410"/>
      <c r="ETQ69" s="410"/>
      <c r="ETR69" s="410"/>
      <c r="ETS69" s="410"/>
      <c r="ETT69" s="410"/>
      <c r="ETU69" s="410"/>
      <c r="ETV69" s="410"/>
      <c r="ETW69" s="410"/>
      <c r="ETX69" s="410"/>
      <c r="ETY69" s="410"/>
      <c r="ETZ69" s="410"/>
      <c r="EUA69" s="410"/>
      <c r="EUB69" s="410"/>
      <c r="EUC69" s="410"/>
      <c r="EUD69" s="410"/>
      <c r="EUE69" s="410"/>
      <c r="EUF69" s="410"/>
      <c r="EUG69" s="410"/>
      <c r="EUH69" s="410"/>
      <c r="EUI69" s="410"/>
      <c r="EUJ69" s="410"/>
      <c r="EUK69" s="410"/>
      <c r="EUL69" s="410"/>
      <c r="EUM69" s="410"/>
      <c r="EUN69" s="410"/>
      <c r="EUO69" s="410"/>
      <c r="EUP69" s="410"/>
      <c r="EUQ69" s="410"/>
      <c r="EUR69" s="410"/>
      <c r="EUS69" s="410"/>
      <c r="EUT69" s="410"/>
      <c r="EUU69" s="410"/>
      <c r="EUV69" s="410"/>
      <c r="EUW69" s="410"/>
      <c r="EUX69" s="410"/>
      <c r="EUY69" s="410"/>
      <c r="EUZ69" s="410"/>
      <c r="EVA69" s="410"/>
      <c r="EVB69" s="410"/>
      <c r="EVC69" s="410"/>
      <c r="EVD69" s="410"/>
      <c r="EVE69" s="410"/>
      <c r="EVF69" s="410"/>
      <c r="EVG69" s="410"/>
      <c r="EVH69" s="410"/>
      <c r="EVI69" s="410"/>
      <c r="EVJ69" s="410"/>
      <c r="EVK69" s="410"/>
      <c r="EVL69" s="410"/>
      <c r="EVM69" s="410"/>
      <c r="EVN69" s="410"/>
      <c r="EVO69" s="410"/>
      <c r="EVP69" s="410"/>
      <c r="EVQ69" s="410"/>
      <c r="EVR69" s="410"/>
      <c r="EVS69" s="410"/>
      <c r="EVT69" s="410"/>
      <c r="EVU69" s="410"/>
      <c r="EVV69" s="410"/>
      <c r="EVW69" s="410"/>
      <c r="EVX69" s="410"/>
      <c r="EVY69" s="410"/>
      <c r="EVZ69" s="410"/>
      <c r="EWA69" s="410"/>
      <c r="EWB69" s="410"/>
      <c r="EWC69" s="410"/>
      <c r="EWD69" s="410"/>
      <c r="EWE69" s="410"/>
      <c r="EWF69" s="410"/>
      <c r="EWG69" s="410"/>
      <c r="EWH69" s="410"/>
      <c r="EWI69" s="410"/>
      <c r="EWJ69" s="410"/>
      <c r="EWK69" s="410"/>
      <c r="EWL69" s="410"/>
      <c r="EWM69" s="410"/>
      <c r="EWN69" s="410"/>
      <c r="EWO69" s="410"/>
      <c r="EWP69" s="410"/>
      <c r="EWQ69" s="410"/>
      <c r="EWR69" s="410"/>
      <c r="EWS69" s="410"/>
      <c r="EWT69" s="410"/>
      <c r="EWU69" s="410"/>
      <c r="EWV69" s="410"/>
      <c r="EWW69" s="410"/>
      <c r="EWX69" s="410"/>
      <c r="EWY69" s="410"/>
      <c r="EWZ69" s="410"/>
      <c r="EXA69" s="410"/>
      <c r="EXB69" s="410"/>
      <c r="EXC69" s="410"/>
      <c r="EXD69" s="410"/>
      <c r="EXE69" s="410"/>
      <c r="EXF69" s="410"/>
      <c r="EXG69" s="410"/>
      <c r="EXH69" s="410"/>
      <c r="EXI69" s="410"/>
      <c r="EXJ69" s="410"/>
      <c r="EXK69" s="410"/>
      <c r="EXL69" s="410"/>
      <c r="EXM69" s="410"/>
      <c r="EXN69" s="410"/>
      <c r="EXO69" s="410"/>
      <c r="EXP69" s="410"/>
      <c r="EXQ69" s="410"/>
      <c r="EXR69" s="410"/>
      <c r="EXS69" s="410"/>
      <c r="EXT69" s="410"/>
      <c r="EXU69" s="410"/>
      <c r="EXV69" s="410"/>
      <c r="EXW69" s="410"/>
      <c r="EXX69" s="410"/>
      <c r="EXY69" s="410"/>
      <c r="EXZ69" s="410"/>
      <c r="EYA69" s="410"/>
      <c r="EYB69" s="410"/>
      <c r="EYC69" s="410"/>
      <c r="EYD69" s="410"/>
      <c r="EYE69" s="410"/>
      <c r="EYF69" s="410"/>
      <c r="EYG69" s="410"/>
      <c r="EYH69" s="410"/>
      <c r="EYI69" s="410"/>
      <c r="EYJ69" s="410"/>
      <c r="EYK69" s="410"/>
      <c r="EYL69" s="410"/>
      <c r="EYM69" s="410"/>
      <c r="EYN69" s="410"/>
      <c r="EYO69" s="410"/>
      <c r="EYP69" s="410"/>
      <c r="EYQ69" s="410"/>
      <c r="EYR69" s="410"/>
      <c r="EYS69" s="410"/>
      <c r="EYT69" s="410"/>
      <c r="EYU69" s="410"/>
      <c r="EYV69" s="410"/>
      <c r="EYW69" s="410"/>
      <c r="EYX69" s="410"/>
      <c r="EYY69" s="410"/>
      <c r="EYZ69" s="410"/>
      <c r="EZA69" s="410"/>
      <c r="EZB69" s="410"/>
      <c r="EZC69" s="410"/>
      <c r="EZD69" s="410"/>
      <c r="EZE69" s="410"/>
      <c r="EZF69" s="410"/>
      <c r="EZG69" s="410"/>
      <c r="EZH69" s="410"/>
      <c r="EZI69" s="410"/>
      <c r="EZJ69" s="410"/>
      <c r="EZK69" s="410"/>
      <c r="EZL69" s="410"/>
      <c r="EZM69" s="410"/>
      <c r="EZN69" s="410"/>
      <c r="EZO69" s="410"/>
      <c r="EZP69" s="410"/>
      <c r="EZQ69" s="410"/>
      <c r="EZR69" s="410"/>
      <c r="EZS69" s="410"/>
      <c r="EZT69" s="410"/>
      <c r="EZU69" s="410"/>
      <c r="EZV69" s="410"/>
      <c r="EZW69" s="410"/>
      <c r="EZX69" s="410"/>
      <c r="EZY69" s="410"/>
      <c r="EZZ69" s="410"/>
      <c r="FAA69" s="410"/>
      <c r="FAB69" s="410"/>
      <c r="FAC69" s="410"/>
      <c r="FAD69" s="410"/>
      <c r="FAE69" s="410"/>
      <c r="FAF69" s="410"/>
      <c r="FAG69" s="410"/>
      <c r="FAH69" s="410"/>
      <c r="FAI69" s="410"/>
      <c r="FAJ69" s="410"/>
      <c r="FAK69" s="410"/>
      <c r="FAL69" s="410"/>
      <c r="FAM69" s="410"/>
      <c r="FAN69" s="410"/>
      <c r="FAO69" s="410"/>
      <c r="FAP69" s="410"/>
      <c r="FAQ69" s="410"/>
      <c r="FAR69" s="410"/>
      <c r="FAS69" s="410"/>
      <c r="FAT69" s="410"/>
      <c r="FAU69" s="410"/>
      <c r="FAV69" s="410"/>
      <c r="FAW69" s="410"/>
      <c r="FAX69" s="410"/>
      <c r="FAY69" s="410"/>
      <c r="FAZ69" s="410"/>
      <c r="FBA69" s="410"/>
      <c r="FBB69" s="410"/>
      <c r="FBC69" s="410"/>
      <c r="FBD69" s="410"/>
      <c r="FBE69" s="410"/>
      <c r="FBF69" s="410"/>
      <c r="FBG69" s="410"/>
      <c r="FBH69" s="410"/>
      <c r="FBI69" s="410"/>
      <c r="FBJ69" s="410"/>
      <c r="FBK69" s="410"/>
      <c r="FBL69" s="410"/>
      <c r="FBM69" s="410"/>
      <c r="FBN69" s="410"/>
      <c r="FBO69" s="410"/>
      <c r="FBP69" s="410"/>
      <c r="FBQ69" s="410"/>
      <c r="FBR69" s="410"/>
      <c r="FBS69" s="410"/>
      <c r="FBT69" s="410"/>
      <c r="FBU69" s="410"/>
      <c r="FBV69" s="410"/>
      <c r="FBW69" s="410"/>
      <c r="FBX69" s="410"/>
      <c r="FBY69" s="410"/>
      <c r="FBZ69" s="410"/>
      <c r="FCA69" s="410"/>
      <c r="FCB69" s="410"/>
      <c r="FCC69" s="410"/>
      <c r="FCD69" s="410"/>
      <c r="FCE69" s="410"/>
      <c r="FCF69" s="410"/>
      <c r="FCG69" s="410"/>
      <c r="FCH69" s="410"/>
      <c r="FCI69" s="410"/>
      <c r="FCJ69" s="410"/>
      <c r="FCK69" s="410"/>
      <c r="FCL69" s="410"/>
      <c r="FCM69" s="410"/>
      <c r="FCN69" s="410"/>
      <c r="FCO69" s="410"/>
      <c r="FCP69" s="410"/>
      <c r="FCQ69" s="410"/>
      <c r="FCR69" s="410"/>
      <c r="FCS69" s="410"/>
      <c r="FCT69" s="410"/>
      <c r="FCU69" s="410"/>
      <c r="FCV69" s="410"/>
      <c r="FCW69" s="410"/>
      <c r="FCX69" s="410"/>
      <c r="FCY69" s="410"/>
      <c r="FCZ69" s="410"/>
      <c r="FDA69" s="410"/>
      <c r="FDB69" s="410"/>
      <c r="FDC69" s="410"/>
      <c r="FDD69" s="410"/>
      <c r="FDE69" s="410"/>
      <c r="FDF69" s="410"/>
      <c r="FDG69" s="410"/>
      <c r="FDH69" s="410"/>
      <c r="FDI69" s="410"/>
      <c r="FDJ69" s="410"/>
      <c r="FDK69" s="410"/>
      <c r="FDL69" s="410"/>
      <c r="FDM69" s="410"/>
      <c r="FDN69" s="410"/>
      <c r="FDO69" s="410"/>
      <c r="FDP69" s="410"/>
      <c r="FDQ69" s="410"/>
      <c r="FDR69" s="410"/>
      <c r="FDS69" s="410"/>
      <c r="FDT69" s="410"/>
      <c r="FDU69" s="410"/>
      <c r="FDV69" s="410"/>
      <c r="FDW69" s="410"/>
      <c r="FDX69" s="410"/>
      <c r="FDY69" s="410"/>
      <c r="FDZ69" s="410"/>
      <c r="FEA69" s="410"/>
      <c r="FEB69" s="410"/>
      <c r="FEC69" s="410"/>
      <c r="FED69" s="410"/>
      <c r="FEE69" s="410"/>
      <c r="FEF69" s="410"/>
      <c r="FEG69" s="410"/>
      <c r="FEH69" s="410"/>
      <c r="FEI69" s="410"/>
      <c r="FEJ69" s="410"/>
      <c r="FEK69" s="410"/>
      <c r="FEL69" s="410"/>
      <c r="FEM69" s="410"/>
      <c r="FEN69" s="410"/>
      <c r="FEO69" s="410"/>
      <c r="FEP69" s="410"/>
      <c r="FEQ69" s="410"/>
      <c r="FER69" s="410"/>
      <c r="FES69" s="410"/>
      <c r="FET69" s="410"/>
      <c r="FEU69" s="410"/>
      <c r="FEV69" s="410"/>
      <c r="FEW69" s="410"/>
      <c r="FEX69" s="410"/>
      <c r="FEY69" s="410"/>
      <c r="FEZ69" s="410"/>
      <c r="FFA69" s="410"/>
      <c r="FFB69" s="410"/>
      <c r="FFC69" s="410"/>
      <c r="FFD69" s="410"/>
      <c r="FFE69" s="410"/>
      <c r="FFF69" s="410"/>
      <c r="FFG69" s="410"/>
      <c r="FFH69" s="410"/>
      <c r="FFI69" s="410"/>
      <c r="FFJ69" s="410"/>
      <c r="FFK69" s="410"/>
      <c r="FFL69" s="410"/>
      <c r="FFM69" s="410"/>
      <c r="FFN69" s="410"/>
      <c r="FFO69" s="410"/>
      <c r="FFP69" s="410"/>
      <c r="FFQ69" s="410"/>
      <c r="FFR69" s="410"/>
      <c r="FFS69" s="410"/>
      <c r="FFT69" s="410"/>
      <c r="FFU69" s="410"/>
      <c r="FFV69" s="410"/>
      <c r="FFW69" s="410"/>
      <c r="FFX69" s="410"/>
      <c r="FFY69" s="410"/>
      <c r="FFZ69" s="410"/>
      <c r="FGA69" s="410"/>
      <c r="FGB69" s="410"/>
      <c r="FGC69" s="410"/>
      <c r="FGD69" s="410"/>
      <c r="FGE69" s="410"/>
      <c r="FGF69" s="410"/>
      <c r="FGG69" s="410"/>
      <c r="FGH69" s="410"/>
      <c r="FGI69" s="410"/>
      <c r="FGJ69" s="410"/>
      <c r="FGK69" s="410"/>
      <c r="FGL69" s="410"/>
      <c r="FGM69" s="410"/>
      <c r="FGN69" s="410"/>
      <c r="FGO69" s="410"/>
      <c r="FGP69" s="410"/>
      <c r="FGQ69" s="410"/>
      <c r="FGR69" s="410"/>
      <c r="FGS69" s="410"/>
      <c r="FGT69" s="410"/>
      <c r="FGU69" s="410"/>
      <c r="FGV69" s="410"/>
      <c r="FGW69" s="410"/>
      <c r="FGX69" s="410"/>
      <c r="FGY69" s="410"/>
      <c r="FGZ69" s="410"/>
      <c r="FHA69" s="410"/>
      <c r="FHB69" s="410"/>
      <c r="FHC69" s="410"/>
      <c r="FHD69" s="410"/>
      <c r="FHE69" s="410"/>
      <c r="FHF69" s="410"/>
      <c r="FHG69" s="410"/>
      <c r="FHH69" s="410"/>
      <c r="FHI69" s="410"/>
      <c r="FHJ69" s="410"/>
      <c r="FHK69" s="410"/>
      <c r="FHL69" s="410"/>
      <c r="FHM69" s="410"/>
      <c r="FHN69" s="410"/>
      <c r="FHO69" s="410"/>
      <c r="FHP69" s="410"/>
      <c r="FHQ69" s="410"/>
      <c r="FHR69" s="410"/>
      <c r="FHS69" s="410"/>
      <c r="FHT69" s="410"/>
      <c r="FHU69" s="410"/>
      <c r="FHV69" s="410"/>
      <c r="FHW69" s="410"/>
      <c r="FHX69" s="410"/>
      <c r="FHY69" s="410"/>
      <c r="FHZ69" s="410"/>
      <c r="FIA69" s="410"/>
      <c r="FIB69" s="410"/>
      <c r="FIC69" s="410"/>
      <c r="FID69" s="410"/>
      <c r="FIE69" s="410"/>
      <c r="FIF69" s="410"/>
      <c r="FIG69" s="410"/>
      <c r="FIH69" s="410"/>
      <c r="FII69" s="410"/>
      <c r="FIJ69" s="410"/>
      <c r="FIK69" s="410"/>
      <c r="FIL69" s="410"/>
      <c r="FIM69" s="410"/>
      <c r="FIN69" s="410"/>
      <c r="FIO69" s="410"/>
      <c r="FIP69" s="410"/>
      <c r="FIQ69" s="410"/>
      <c r="FIR69" s="410"/>
      <c r="FIS69" s="410"/>
      <c r="FIT69" s="410"/>
      <c r="FIU69" s="410"/>
      <c r="FIV69" s="410"/>
      <c r="FIW69" s="410"/>
      <c r="FIX69" s="410"/>
      <c r="FIY69" s="410"/>
      <c r="FIZ69" s="410"/>
      <c r="FJA69" s="410"/>
      <c r="FJB69" s="410"/>
      <c r="FJC69" s="410"/>
      <c r="FJD69" s="410"/>
      <c r="FJE69" s="410"/>
      <c r="FJF69" s="410"/>
      <c r="FJG69" s="410"/>
      <c r="FJH69" s="410"/>
      <c r="FJI69" s="410"/>
      <c r="FJJ69" s="410"/>
      <c r="FJK69" s="410"/>
      <c r="FJL69" s="410"/>
      <c r="FJM69" s="410"/>
      <c r="FJN69" s="410"/>
      <c r="FJO69" s="410"/>
      <c r="FJP69" s="410"/>
      <c r="FJQ69" s="410"/>
      <c r="FJR69" s="410"/>
      <c r="FJS69" s="410"/>
      <c r="FJT69" s="410"/>
      <c r="FJU69" s="410"/>
      <c r="FJV69" s="410"/>
      <c r="FJW69" s="410"/>
      <c r="FJX69" s="410"/>
      <c r="FJY69" s="410"/>
      <c r="FJZ69" s="410"/>
      <c r="FKA69" s="410"/>
      <c r="FKB69" s="410"/>
      <c r="FKC69" s="410"/>
      <c r="FKD69" s="410"/>
      <c r="FKE69" s="410"/>
      <c r="FKF69" s="410"/>
      <c r="FKG69" s="410"/>
      <c r="FKH69" s="410"/>
      <c r="FKI69" s="410"/>
      <c r="FKJ69" s="410"/>
      <c r="FKK69" s="410"/>
      <c r="FKL69" s="410"/>
      <c r="FKM69" s="410"/>
      <c r="FKN69" s="410"/>
      <c r="FKO69" s="410"/>
      <c r="FKP69" s="410"/>
      <c r="FKQ69" s="410"/>
      <c r="FKR69" s="410"/>
      <c r="FKS69" s="410"/>
      <c r="FKT69" s="410"/>
      <c r="FKU69" s="410"/>
      <c r="FKV69" s="410"/>
      <c r="FKW69" s="410"/>
      <c r="FKX69" s="410"/>
      <c r="FKY69" s="410"/>
      <c r="FKZ69" s="410"/>
      <c r="FLA69" s="410"/>
      <c r="FLB69" s="410"/>
      <c r="FLC69" s="410"/>
      <c r="FLD69" s="410"/>
      <c r="FLE69" s="410"/>
      <c r="FLF69" s="410"/>
      <c r="FLG69" s="410"/>
      <c r="FLH69" s="410"/>
      <c r="FLI69" s="410"/>
      <c r="FLJ69" s="410"/>
      <c r="FLK69" s="410"/>
      <c r="FLL69" s="410"/>
      <c r="FLM69" s="410"/>
      <c r="FLN69" s="410"/>
      <c r="FLO69" s="410"/>
      <c r="FLP69" s="410"/>
      <c r="FLQ69" s="410"/>
      <c r="FLR69" s="410"/>
      <c r="FLS69" s="410"/>
      <c r="FLT69" s="410"/>
      <c r="FLU69" s="410"/>
      <c r="FLV69" s="410"/>
      <c r="FLW69" s="410"/>
      <c r="FLX69" s="410"/>
      <c r="FLY69" s="410"/>
      <c r="FLZ69" s="410"/>
      <c r="FMA69" s="410"/>
      <c r="FMB69" s="410"/>
      <c r="FMC69" s="410"/>
      <c r="FMD69" s="410"/>
      <c r="FME69" s="410"/>
      <c r="FMF69" s="410"/>
      <c r="FMG69" s="410"/>
      <c r="FMH69" s="410"/>
      <c r="FMI69" s="410"/>
      <c r="FMJ69" s="410"/>
      <c r="FMK69" s="410"/>
      <c r="FML69" s="410"/>
      <c r="FMM69" s="410"/>
      <c r="FMN69" s="410"/>
      <c r="FMO69" s="410"/>
      <c r="FMP69" s="410"/>
      <c r="FMQ69" s="410"/>
      <c r="FMR69" s="410"/>
      <c r="FMS69" s="410"/>
      <c r="FMT69" s="410"/>
      <c r="FMU69" s="410"/>
      <c r="FMV69" s="410"/>
      <c r="FMW69" s="410"/>
      <c r="FMX69" s="410"/>
      <c r="FMY69" s="410"/>
      <c r="FMZ69" s="410"/>
      <c r="FNA69" s="410"/>
      <c r="FNB69" s="410"/>
      <c r="FNC69" s="410"/>
      <c r="FND69" s="410"/>
      <c r="FNE69" s="410"/>
      <c r="FNF69" s="410"/>
      <c r="FNG69" s="410"/>
      <c r="FNH69" s="410"/>
      <c r="FNI69" s="410"/>
      <c r="FNJ69" s="410"/>
      <c r="FNK69" s="410"/>
      <c r="FNL69" s="410"/>
      <c r="FNM69" s="410"/>
      <c r="FNN69" s="410"/>
      <c r="FNO69" s="410"/>
      <c r="FNP69" s="410"/>
      <c r="FNQ69" s="410"/>
      <c r="FNR69" s="410"/>
      <c r="FNS69" s="410"/>
      <c r="FNT69" s="410"/>
      <c r="FNU69" s="410"/>
      <c r="FNV69" s="410"/>
      <c r="FNW69" s="410"/>
      <c r="FNX69" s="410"/>
      <c r="FNY69" s="410"/>
      <c r="FNZ69" s="410"/>
      <c r="FOA69" s="410"/>
      <c r="FOB69" s="410"/>
      <c r="FOC69" s="410"/>
      <c r="FOD69" s="410"/>
      <c r="FOE69" s="410"/>
      <c r="FOF69" s="410"/>
      <c r="FOG69" s="410"/>
      <c r="FOH69" s="410"/>
      <c r="FOI69" s="410"/>
      <c r="FOJ69" s="410"/>
      <c r="FOK69" s="410"/>
      <c r="FOL69" s="410"/>
      <c r="FOM69" s="410"/>
      <c r="FON69" s="410"/>
      <c r="FOO69" s="410"/>
      <c r="FOP69" s="410"/>
      <c r="FOQ69" s="410"/>
      <c r="FOR69" s="410"/>
      <c r="FOS69" s="410"/>
      <c r="FOT69" s="410"/>
      <c r="FOU69" s="410"/>
      <c r="FOV69" s="410"/>
      <c r="FOW69" s="410"/>
      <c r="FOX69" s="410"/>
      <c r="FOY69" s="410"/>
      <c r="FOZ69" s="410"/>
      <c r="FPA69" s="410"/>
      <c r="FPB69" s="410"/>
      <c r="FPC69" s="410"/>
      <c r="FPD69" s="410"/>
      <c r="FPE69" s="410"/>
      <c r="FPF69" s="410"/>
      <c r="FPG69" s="410"/>
      <c r="FPH69" s="410"/>
      <c r="FPI69" s="410"/>
      <c r="FPJ69" s="410"/>
      <c r="FPK69" s="410"/>
      <c r="FPL69" s="410"/>
      <c r="FPM69" s="410"/>
      <c r="FPN69" s="410"/>
      <c r="FPO69" s="410"/>
      <c r="FPP69" s="410"/>
      <c r="FPQ69" s="410"/>
      <c r="FPR69" s="410"/>
      <c r="FPS69" s="410"/>
      <c r="FPT69" s="410"/>
      <c r="FPU69" s="410"/>
      <c r="FPV69" s="410"/>
      <c r="FPW69" s="410"/>
      <c r="FPX69" s="410"/>
      <c r="FPY69" s="410"/>
      <c r="FPZ69" s="410"/>
      <c r="FQA69" s="410"/>
      <c r="FQB69" s="410"/>
      <c r="FQC69" s="410"/>
      <c r="FQD69" s="410"/>
      <c r="FQE69" s="410"/>
      <c r="FQF69" s="410"/>
      <c r="FQG69" s="410"/>
      <c r="FQH69" s="410"/>
      <c r="FQI69" s="410"/>
      <c r="FQJ69" s="410"/>
      <c r="FQK69" s="410"/>
      <c r="FQL69" s="410"/>
      <c r="FQM69" s="410"/>
      <c r="FQN69" s="410"/>
      <c r="FQO69" s="410"/>
      <c r="FQP69" s="410"/>
      <c r="FQQ69" s="410"/>
      <c r="FQR69" s="410"/>
      <c r="FQS69" s="410"/>
      <c r="FQT69" s="410"/>
      <c r="FQU69" s="410"/>
      <c r="FQV69" s="410"/>
      <c r="FQW69" s="410"/>
      <c r="FQX69" s="410"/>
      <c r="FQY69" s="410"/>
      <c r="FQZ69" s="410"/>
      <c r="FRA69" s="410"/>
      <c r="FRB69" s="410"/>
      <c r="FRC69" s="410"/>
      <c r="FRD69" s="410"/>
      <c r="FRE69" s="410"/>
      <c r="FRF69" s="410"/>
      <c r="FRG69" s="410"/>
      <c r="FRH69" s="410"/>
      <c r="FRI69" s="410"/>
      <c r="FRJ69" s="410"/>
      <c r="FRK69" s="410"/>
      <c r="FRL69" s="410"/>
      <c r="FRM69" s="410"/>
      <c r="FRN69" s="410"/>
      <c r="FRO69" s="410"/>
      <c r="FRP69" s="410"/>
      <c r="FRQ69" s="410"/>
      <c r="FRR69" s="410"/>
      <c r="FRS69" s="410"/>
      <c r="FRT69" s="410"/>
      <c r="FRU69" s="410"/>
      <c r="FRV69" s="410"/>
      <c r="FRW69" s="410"/>
      <c r="FRX69" s="410"/>
      <c r="FRY69" s="410"/>
      <c r="FRZ69" s="410"/>
      <c r="FSA69" s="410"/>
      <c r="FSB69" s="410"/>
      <c r="FSC69" s="410"/>
      <c r="FSD69" s="410"/>
      <c r="FSE69" s="410"/>
      <c r="FSF69" s="410"/>
      <c r="FSG69" s="410"/>
      <c r="FSH69" s="410"/>
      <c r="FSI69" s="410"/>
      <c r="FSJ69" s="410"/>
      <c r="FSK69" s="410"/>
      <c r="FSL69" s="410"/>
      <c r="FSM69" s="410"/>
      <c r="FSN69" s="410"/>
      <c r="FSO69" s="410"/>
      <c r="FSP69" s="410"/>
      <c r="FSQ69" s="410"/>
      <c r="FSR69" s="410"/>
      <c r="FSS69" s="410"/>
      <c r="FST69" s="410"/>
      <c r="FSU69" s="410"/>
      <c r="FSV69" s="410"/>
      <c r="FSW69" s="410"/>
      <c r="FSX69" s="410"/>
      <c r="FSY69" s="410"/>
      <c r="FSZ69" s="410"/>
      <c r="FTA69" s="410"/>
      <c r="FTB69" s="410"/>
      <c r="FTC69" s="410"/>
      <c r="FTD69" s="410"/>
      <c r="FTE69" s="410"/>
      <c r="FTF69" s="410"/>
      <c r="FTG69" s="410"/>
      <c r="FTH69" s="410"/>
      <c r="FTI69" s="410"/>
      <c r="FTJ69" s="410"/>
      <c r="FTK69" s="410"/>
      <c r="FTL69" s="410"/>
      <c r="FTM69" s="410"/>
      <c r="FTN69" s="410"/>
      <c r="FTO69" s="410"/>
      <c r="FTP69" s="410"/>
      <c r="FTQ69" s="410"/>
      <c r="FTR69" s="410"/>
      <c r="FTS69" s="410"/>
      <c r="FTT69" s="410"/>
      <c r="FTU69" s="410"/>
      <c r="FTV69" s="410"/>
      <c r="FTW69" s="410"/>
      <c r="FTX69" s="410"/>
      <c r="FTY69" s="410"/>
      <c r="FTZ69" s="410"/>
      <c r="FUA69" s="410"/>
      <c r="FUB69" s="410"/>
      <c r="FUC69" s="410"/>
      <c r="FUD69" s="410"/>
      <c r="FUE69" s="410"/>
      <c r="FUF69" s="410"/>
      <c r="FUG69" s="410"/>
      <c r="FUH69" s="410"/>
      <c r="FUI69" s="410"/>
      <c r="FUJ69" s="410"/>
      <c r="FUK69" s="410"/>
      <c r="FUL69" s="410"/>
      <c r="FUM69" s="410"/>
      <c r="FUN69" s="410"/>
      <c r="FUO69" s="410"/>
      <c r="FUP69" s="410"/>
      <c r="FUQ69" s="410"/>
      <c r="FUR69" s="410"/>
      <c r="FUS69" s="410"/>
      <c r="FUT69" s="410"/>
      <c r="FUU69" s="410"/>
      <c r="FUV69" s="410"/>
      <c r="FUW69" s="410"/>
      <c r="FUX69" s="410"/>
      <c r="FUY69" s="410"/>
      <c r="FUZ69" s="410"/>
      <c r="FVA69" s="410"/>
      <c r="FVB69" s="410"/>
      <c r="FVC69" s="410"/>
      <c r="FVD69" s="410"/>
      <c r="FVE69" s="410"/>
      <c r="FVF69" s="410"/>
      <c r="FVG69" s="410"/>
      <c r="FVH69" s="410"/>
      <c r="FVI69" s="410"/>
      <c r="FVJ69" s="410"/>
      <c r="FVK69" s="410"/>
      <c r="FVL69" s="410"/>
      <c r="FVM69" s="410"/>
      <c r="FVN69" s="410"/>
      <c r="FVO69" s="410"/>
      <c r="FVP69" s="410"/>
      <c r="FVQ69" s="410"/>
      <c r="FVR69" s="410"/>
      <c r="FVS69" s="410"/>
      <c r="FVT69" s="410"/>
      <c r="FVU69" s="410"/>
      <c r="FVV69" s="410"/>
      <c r="FVW69" s="410"/>
      <c r="FVX69" s="410"/>
      <c r="FVY69" s="410"/>
      <c r="FVZ69" s="410"/>
      <c r="FWA69" s="410"/>
      <c r="FWB69" s="410"/>
      <c r="FWC69" s="410"/>
      <c r="FWD69" s="410"/>
      <c r="FWE69" s="410"/>
      <c r="FWF69" s="410"/>
      <c r="FWG69" s="410"/>
      <c r="FWH69" s="410"/>
      <c r="FWI69" s="410"/>
      <c r="FWJ69" s="410"/>
      <c r="FWK69" s="410"/>
      <c r="FWL69" s="410"/>
      <c r="FWM69" s="410"/>
      <c r="FWN69" s="410"/>
      <c r="FWO69" s="410"/>
      <c r="FWP69" s="410"/>
      <c r="FWQ69" s="410"/>
      <c r="FWR69" s="410"/>
      <c r="FWS69" s="410"/>
      <c r="FWT69" s="410"/>
      <c r="FWU69" s="410"/>
      <c r="FWV69" s="410"/>
      <c r="FWW69" s="410"/>
      <c r="FWX69" s="410"/>
      <c r="FWY69" s="410"/>
      <c r="FWZ69" s="410"/>
      <c r="FXA69" s="410"/>
      <c r="FXB69" s="410"/>
      <c r="FXC69" s="410"/>
      <c r="FXD69" s="410"/>
      <c r="FXE69" s="410"/>
      <c r="FXF69" s="410"/>
      <c r="FXG69" s="410"/>
      <c r="FXH69" s="410"/>
      <c r="FXI69" s="410"/>
      <c r="FXJ69" s="410"/>
      <c r="FXK69" s="410"/>
      <c r="FXL69" s="410"/>
      <c r="FXM69" s="410"/>
      <c r="FXN69" s="410"/>
      <c r="FXO69" s="410"/>
      <c r="FXP69" s="410"/>
      <c r="FXQ69" s="410"/>
      <c r="FXR69" s="410"/>
      <c r="FXS69" s="410"/>
      <c r="FXT69" s="410"/>
      <c r="FXU69" s="410"/>
      <c r="FXV69" s="410"/>
      <c r="FXW69" s="410"/>
      <c r="FXX69" s="410"/>
      <c r="FXY69" s="410"/>
      <c r="FXZ69" s="410"/>
      <c r="FYA69" s="410"/>
      <c r="FYB69" s="410"/>
      <c r="FYC69" s="410"/>
      <c r="FYD69" s="410"/>
      <c r="FYE69" s="410"/>
      <c r="FYF69" s="410"/>
      <c r="FYG69" s="410"/>
      <c r="FYH69" s="410"/>
      <c r="FYI69" s="410"/>
      <c r="FYJ69" s="410"/>
      <c r="FYK69" s="410"/>
      <c r="FYL69" s="410"/>
      <c r="FYM69" s="410"/>
      <c r="FYN69" s="410"/>
      <c r="FYO69" s="410"/>
      <c r="FYP69" s="410"/>
      <c r="FYQ69" s="410"/>
      <c r="FYR69" s="410"/>
      <c r="FYS69" s="410"/>
      <c r="FYT69" s="410"/>
      <c r="FYU69" s="410"/>
      <c r="FYV69" s="410"/>
      <c r="FYW69" s="410"/>
      <c r="FYX69" s="410"/>
      <c r="FYY69" s="410"/>
      <c r="FYZ69" s="410"/>
      <c r="FZA69" s="410"/>
      <c r="FZB69" s="410"/>
      <c r="FZC69" s="410"/>
      <c r="FZD69" s="410"/>
      <c r="FZE69" s="410"/>
      <c r="FZF69" s="410"/>
      <c r="FZG69" s="410"/>
      <c r="FZH69" s="410"/>
      <c r="FZI69" s="410"/>
      <c r="FZJ69" s="410"/>
      <c r="FZK69" s="410"/>
      <c r="FZL69" s="410"/>
      <c r="FZM69" s="410"/>
      <c r="FZN69" s="410"/>
      <c r="FZO69" s="410"/>
      <c r="FZP69" s="410"/>
      <c r="FZQ69" s="410"/>
      <c r="FZR69" s="410"/>
      <c r="FZS69" s="410"/>
      <c r="FZT69" s="410"/>
      <c r="FZU69" s="410"/>
      <c r="FZV69" s="410"/>
      <c r="FZW69" s="410"/>
      <c r="FZX69" s="410"/>
      <c r="FZY69" s="410"/>
      <c r="FZZ69" s="410"/>
      <c r="GAA69" s="410"/>
      <c r="GAB69" s="410"/>
      <c r="GAC69" s="410"/>
      <c r="GAD69" s="410"/>
      <c r="GAE69" s="410"/>
      <c r="GAF69" s="410"/>
      <c r="GAG69" s="410"/>
      <c r="GAH69" s="410"/>
      <c r="GAI69" s="410"/>
      <c r="GAJ69" s="410"/>
      <c r="GAK69" s="410"/>
      <c r="GAL69" s="410"/>
      <c r="GAM69" s="410"/>
      <c r="GAN69" s="410"/>
      <c r="GAO69" s="410"/>
      <c r="GAP69" s="410"/>
      <c r="GAQ69" s="410"/>
      <c r="GAR69" s="410"/>
      <c r="GAS69" s="410"/>
      <c r="GAT69" s="410"/>
      <c r="GAU69" s="410"/>
      <c r="GAV69" s="410"/>
      <c r="GAW69" s="410"/>
      <c r="GAX69" s="410"/>
      <c r="GAY69" s="410"/>
      <c r="GAZ69" s="410"/>
      <c r="GBA69" s="410"/>
      <c r="GBB69" s="410"/>
      <c r="GBC69" s="410"/>
      <c r="GBD69" s="410"/>
      <c r="GBE69" s="410"/>
      <c r="GBF69" s="410"/>
      <c r="GBG69" s="410"/>
      <c r="GBH69" s="410"/>
      <c r="GBI69" s="410"/>
      <c r="GBJ69" s="410"/>
      <c r="GBK69" s="410"/>
      <c r="GBL69" s="410"/>
      <c r="GBM69" s="410"/>
      <c r="GBN69" s="410"/>
      <c r="GBO69" s="410"/>
      <c r="GBP69" s="410"/>
      <c r="GBQ69" s="410"/>
      <c r="GBR69" s="410"/>
      <c r="GBS69" s="410"/>
      <c r="GBT69" s="410"/>
      <c r="GBU69" s="410"/>
      <c r="GBV69" s="410"/>
      <c r="GBW69" s="410"/>
      <c r="GBX69" s="410"/>
      <c r="GBY69" s="410"/>
      <c r="GBZ69" s="410"/>
      <c r="GCA69" s="410"/>
      <c r="GCB69" s="410"/>
      <c r="GCC69" s="410"/>
      <c r="GCD69" s="410"/>
      <c r="GCE69" s="410"/>
      <c r="GCF69" s="410"/>
      <c r="GCG69" s="410"/>
      <c r="GCH69" s="410"/>
      <c r="GCI69" s="410"/>
      <c r="GCJ69" s="410"/>
      <c r="GCK69" s="410"/>
      <c r="GCL69" s="410"/>
      <c r="GCM69" s="410"/>
      <c r="GCN69" s="410"/>
      <c r="GCO69" s="410"/>
      <c r="GCP69" s="410"/>
      <c r="GCQ69" s="410"/>
      <c r="GCR69" s="410"/>
      <c r="GCS69" s="410"/>
      <c r="GCT69" s="410"/>
      <c r="GCU69" s="410"/>
      <c r="GCV69" s="410"/>
      <c r="GCW69" s="410"/>
      <c r="GCX69" s="410"/>
      <c r="GCY69" s="410"/>
      <c r="GCZ69" s="410"/>
      <c r="GDA69" s="410"/>
      <c r="GDB69" s="410"/>
      <c r="GDC69" s="410"/>
      <c r="GDD69" s="410"/>
      <c r="GDE69" s="410"/>
      <c r="GDF69" s="410"/>
      <c r="GDG69" s="410"/>
      <c r="GDH69" s="410"/>
      <c r="GDI69" s="410"/>
      <c r="GDJ69" s="410"/>
      <c r="GDK69" s="410"/>
      <c r="GDL69" s="410"/>
      <c r="GDM69" s="410"/>
      <c r="GDN69" s="410"/>
      <c r="GDO69" s="410"/>
      <c r="GDP69" s="410"/>
      <c r="GDQ69" s="410"/>
      <c r="GDR69" s="410"/>
      <c r="GDS69" s="410"/>
      <c r="GDT69" s="410"/>
      <c r="GDU69" s="410"/>
      <c r="GDV69" s="410"/>
      <c r="GDW69" s="410"/>
      <c r="GDX69" s="410"/>
      <c r="GDY69" s="410"/>
      <c r="GDZ69" s="410"/>
      <c r="GEA69" s="410"/>
      <c r="GEB69" s="410"/>
      <c r="GEC69" s="410"/>
      <c r="GED69" s="410"/>
      <c r="GEE69" s="410"/>
      <c r="GEF69" s="410"/>
      <c r="GEG69" s="410"/>
      <c r="GEH69" s="410"/>
      <c r="GEI69" s="410"/>
      <c r="GEJ69" s="410"/>
      <c r="GEK69" s="410"/>
      <c r="GEL69" s="410"/>
      <c r="GEM69" s="410"/>
      <c r="GEN69" s="410"/>
      <c r="GEO69" s="410"/>
      <c r="GEP69" s="410"/>
      <c r="GEQ69" s="410"/>
      <c r="GER69" s="410"/>
      <c r="GES69" s="410"/>
      <c r="GET69" s="410"/>
      <c r="GEU69" s="410"/>
      <c r="GEV69" s="410"/>
      <c r="GEW69" s="410"/>
      <c r="GEX69" s="410"/>
      <c r="GEY69" s="410"/>
      <c r="GEZ69" s="410"/>
      <c r="GFA69" s="410"/>
      <c r="GFB69" s="410"/>
      <c r="GFC69" s="410"/>
      <c r="GFD69" s="410"/>
      <c r="GFE69" s="410"/>
      <c r="GFF69" s="410"/>
      <c r="GFG69" s="410"/>
      <c r="GFH69" s="410"/>
      <c r="GFI69" s="410"/>
      <c r="GFJ69" s="410"/>
      <c r="GFK69" s="410"/>
      <c r="GFL69" s="410"/>
      <c r="GFM69" s="410"/>
      <c r="GFN69" s="410"/>
      <c r="GFO69" s="410"/>
      <c r="GFP69" s="410"/>
      <c r="GFQ69" s="410"/>
      <c r="GFR69" s="410"/>
      <c r="GFS69" s="410"/>
      <c r="GFT69" s="410"/>
      <c r="GFU69" s="410"/>
      <c r="GFV69" s="410"/>
      <c r="GFW69" s="410"/>
      <c r="GFX69" s="410"/>
      <c r="GFY69" s="410"/>
      <c r="GFZ69" s="410"/>
      <c r="GGA69" s="410"/>
      <c r="GGB69" s="410"/>
      <c r="GGC69" s="410"/>
      <c r="GGD69" s="410"/>
      <c r="GGE69" s="410"/>
      <c r="GGF69" s="410"/>
      <c r="GGG69" s="410"/>
      <c r="GGH69" s="410"/>
      <c r="GGI69" s="410"/>
      <c r="GGJ69" s="410"/>
      <c r="GGK69" s="410"/>
      <c r="GGL69" s="410"/>
      <c r="GGM69" s="410"/>
      <c r="GGN69" s="410"/>
      <c r="GGO69" s="410"/>
      <c r="GGP69" s="410"/>
      <c r="GGQ69" s="410"/>
      <c r="GGR69" s="410"/>
      <c r="GGS69" s="410"/>
      <c r="GGT69" s="410"/>
      <c r="GGU69" s="410"/>
      <c r="GGV69" s="410"/>
      <c r="GGW69" s="410"/>
      <c r="GGX69" s="410"/>
      <c r="GGY69" s="410"/>
      <c r="GGZ69" s="410"/>
      <c r="GHA69" s="410"/>
      <c r="GHB69" s="410"/>
      <c r="GHC69" s="410"/>
      <c r="GHD69" s="410"/>
      <c r="GHE69" s="410"/>
      <c r="GHF69" s="410"/>
      <c r="GHG69" s="410"/>
      <c r="GHH69" s="410"/>
      <c r="GHI69" s="410"/>
      <c r="GHJ69" s="410"/>
      <c r="GHK69" s="410"/>
      <c r="GHL69" s="410"/>
      <c r="GHM69" s="410"/>
      <c r="GHN69" s="410"/>
      <c r="GHO69" s="410"/>
      <c r="GHP69" s="410"/>
      <c r="GHQ69" s="410"/>
      <c r="GHR69" s="410"/>
      <c r="GHS69" s="410"/>
      <c r="GHT69" s="410"/>
      <c r="GHU69" s="410"/>
      <c r="GHV69" s="410"/>
      <c r="GHW69" s="410"/>
      <c r="GHX69" s="410"/>
      <c r="GHY69" s="410"/>
      <c r="GHZ69" s="410"/>
      <c r="GIA69" s="410"/>
      <c r="GIB69" s="410"/>
      <c r="GIC69" s="410"/>
      <c r="GID69" s="410"/>
      <c r="GIE69" s="410"/>
      <c r="GIF69" s="410"/>
      <c r="GIG69" s="410"/>
      <c r="GIH69" s="410"/>
      <c r="GII69" s="410"/>
      <c r="GIJ69" s="410"/>
      <c r="GIK69" s="410"/>
      <c r="GIL69" s="410"/>
      <c r="GIM69" s="410"/>
      <c r="GIN69" s="410"/>
      <c r="GIO69" s="410"/>
      <c r="GIP69" s="410"/>
      <c r="GIQ69" s="410"/>
      <c r="GIR69" s="410"/>
      <c r="GIS69" s="410"/>
      <c r="GIT69" s="410"/>
      <c r="GIU69" s="410"/>
      <c r="GIV69" s="410"/>
      <c r="GIW69" s="410"/>
      <c r="GIX69" s="410"/>
      <c r="GIY69" s="410"/>
      <c r="GIZ69" s="410"/>
      <c r="GJA69" s="410"/>
      <c r="GJB69" s="410"/>
      <c r="GJC69" s="410"/>
      <c r="GJD69" s="410"/>
      <c r="GJE69" s="410"/>
      <c r="GJF69" s="410"/>
      <c r="GJG69" s="410"/>
      <c r="GJH69" s="410"/>
      <c r="GJI69" s="410"/>
      <c r="GJJ69" s="410"/>
      <c r="GJK69" s="410"/>
      <c r="GJL69" s="410"/>
      <c r="GJM69" s="410"/>
      <c r="GJN69" s="410"/>
      <c r="GJO69" s="410"/>
      <c r="GJP69" s="410"/>
      <c r="GJQ69" s="410"/>
      <c r="GJR69" s="410"/>
      <c r="GJS69" s="410"/>
      <c r="GJT69" s="410"/>
      <c r="GJU69" s="410"/>
      <c r="GJV69" s="410"/>
      <c r="GJW69" s="410"/>
      <c r="GJX69" s="410"/>
      <c r="GJY69" s="410"/>
      <c r="GJZ69" s="410"/>
      <c r="GKA69" s="410"/>
      <c r="GKB69" s="410"/>
      <c r="GKC69" s="410"/>
      <c r="GKD69" s="410"/>
      <c r="GKE69" s="410"/>
      <c r="GKF69" s="410"/>
      <c r="GKG69" s="410"/>
      <c r="GKH69" s="410"/>
      <c r="GKI69" s="410"/>
      <c r="GKJ69" s="410"/>
      <c r="GKK69" s="410"/>
      <c r="GKL69" s="410"/>
      <c r="GKM69" s="410"/>
      <c r="GKN69" s="410"/>
      <c r="GKO69" s="410"/>
      <c r="GKP69" s="410"/>
      <c r="GKQ69" s="410"/>
      <c r="GKR69" s="410"/>
      <c r="GKS69" s="410"/>
      <c r="GKT69" s="410"/>
      <c r="GKU69" s="410"/>
      <c r="GKV69" s="410"/>
      <c r="GKW69" s="410"/>
      <c r="GKX69" s="410"/>
      <c r="GKY69" s="410"/>
      <c r="GKZ69" s="410"/>
      <c r="GLA69" s="410"/>
      <c r="GLB69" s="410"/>
      <c r="GLC69" s="410"/>
      <c r="GLD69" s="410"/>
      <c r="GLE69" s="410"/>
      <c r="GLF69" s="410"/>
      <c r="GLG69" s="410"/>
      <c r="GLH69" s="410"/>
      <c r="GLI69" s="410"/>
      <c r="GLJ69" s="410"/>
      <c r="GLK69" s="410"/>
      <c r="GLL69" s="410"/>
      <c r="GLM69" s="410"/>
      <c r="GLN69" s="410"/>
      <c r="GLO69" s="410"/>
      <c r="GLP69" s="410"/>
      <c r="GLQ69" s="410"/>
      <c r="GLR69" s="410"/>
      <c r="GLS69" s="410"/>
      <c r="GLT69" s="410"/>
      <c r="GLU69" s="410"/>
      <c r="GLV69" s="410"/>
      <c r="GLW69" s="410"/>
      <c r="GLX69" s="410"/>
      <c r="GLY69" s="410"/>
      <c r="GLZ69" s="410"/>
      <c r="GMA69" s="410"/>
      <c r="GMB69" s="410"/>
      <c r="GMC69" s="410"/>
      <c r="GMD69" s="410"/>
      <c r="GME69" s="410"/>
      <c r="GMF69" s="410"/>
      <c r="GMG69" s="410"/>
      <c r="GMH69" s="410"/>
      <c r="GMI69" s="410"/>
      <c r="GMJ69" s="410"/>
      <c r="GMK69" s="410"/>
      <c r="GML69" s="410"/>
      <c r="GMM69" s="410"/>
      <c r="GMN69" s="410"/>
      <c r="GMO69" s="410"/>
      <c r="GMP69" s="410"/>
      <c r="GMQ69" s="410"/>
      <c r="GMR69" s="410"/>
      <c r="GMS69" s="410"/>
      <c r="GMT69" s="410"/>
      <c r="GMU69" s="410"/>
      <c r="GMV69" s="410"/>
      <c r="GMW69" s="410"/>
      <c r="GMX69" s="410"/>
      <c r="GMY69" s="410"/>
      <c r="GMZ69" s="410"/>
      <c r="GNA69" s="410"/>
      <c r="GNB69" s="410"/>
      <c r="GNC69" s="410"/>
      <c r="GND69" s="410"/>
      <c r="GNE69" s="410"/>
      <c r="GNF69" s="410"/>
      <c r="GNG69" s="410"/>
      <c r="GNH69" s="410"/>
      <c r="GNI69" s="410"/>
      <c r="GNJ69" s="410"/>
      <c r="GNK69" s="410"/>
      <c r="GNL69" s="410"/>
      <c r="GNM69" s="410"/>
      <c r="GNN69" s="410"/>
      <c r="GNO69" s="410"/>
      <c r="GNP69" s="410"/>
      <c r="GNQ69" s="410"/>
      <c r="GNR69" s="410"/>
      <c r="GNS69" s="410"/>
      <c r="GNT69" s="410"/>
      <c r="GNU69" s="410"/>
      <c r="GNV69" s="410"/>
      <c r="GNW69" s="410"/>
      <c r="GNX69" s="410"/>
      <c r="GNY69" s="410"/>
      <c r="GNZ69" s="410"/>
      <c r="GOA69" s="410"/>
      <c r="GOB69" s="410"/>
      <c r="GOC69" s="410"/>
      <c r="GOD69" s="410"/>
      <c r="GOE69" s="410"/>
      <c r="GOF69" s="410"/>
      <c r="GOG69" s="410"/>
      <c r="GOH69" s="410"/>
      <c r="GOI69" s="410"/>
      <c r="GOJ69" s="410"/>
      <c r="GOK69" s="410"/>
      <c r="GOL69" s="410"/>
      <c r="GOM69" s="410"/>
      <c r="GON69" s="410"/>
      <c r="GOO69" s="410"/>
      <c r="GOP69" s="410"/>
      <c r="GOQ69" s="410"/>
      <c r="GOR69" s="410"/>
      <c r="GOS69" s="410"/>
      <c r="GOT69" s="410"/>
      <c r="GOU69" s="410"/>
      <c r="GOV69" s="410"/>
      <c r="GOW69" s="410"/>
      <c r="GOX69" s="410"/>
      <c r="GOY69" s="410"/>
      <c r="GOZ69" s="410"/>
      <c r="GPA69" s="410"/>
      <c r="GPB69" s="410"/>
      <c r="GPC69" s="410"/>
      <c r="GPD69" s="410"/>
      <c r="GPE69" s="410"/>
      <c r="GPF69" s="410"/>
      <c r="GPG69" s="410"/>
      <c r="GPH69" s="410"/>
      <c r="GPI69" s="410"/>
      <c r="GPJ69" s="410"/>
      <c r="GPK69" s="410"/>
      <c r="GPL69" s="410"/>
      <c r="GPM69" s="410"/>
      <c r="GPN69" s="410"/>
      <c r="GPO69" s="410"/>
      <c r="GPP69" s="410"/>
      <c r="GPQ69" s="410"/>
      <c r="GPR69" s="410"/>
      <c r="GPS69" s="410"/>
      <c r="GPT69" s="410"/>
      <c r="GPU69" s="410"/>
      <c r="GPV69" s="410"/>
      <c r="GPW69" s="410"/>
      <c r="GPX69" s="410"/>
      <c r="GPY69" s="410"/>
      <c r="GPZ69" s="410"/>
      <c r="GQA69" s="410"/>
      <c r="GQB69" s="410"/>
      <c r="GQC69" s="410"/>
      <c r="GQD69" s="410"/>
      <c r="GQE69" s="410"/>
      <c r="GQF69" s="410"/>
      <c r="GQG69" s="410"/>
      <c r="GQH69" s="410"/>
      <c r="GQI69" s="410"/>
      <c r="GQJ69" s="410"/>
      <c r="GQK69" s="410"/>
      <c r="GQL69" s="410"/>
      <c r="GQM69" s="410"/>
      <c r="GQN69" s="410"/>
      <c r="GQO69" s="410"/>
      <c r="GQP69" s="410"/>
      <c r="GQQ69" s="410"/>
      <c r="GQR69" s="410"/>
      <c r="GQS69" s="410"/>
      <c r="GQT69" s="410"/>
      <c r="GQU69" s="410"/>
      <c r="GQV69" s="410"/>
      <c r="GQW69" s="410"/>
      <c r="GQX69" s="410"/>
      <c r="GQY69" s="410"/>
      <c r="GQZ69" s="410"/>
      <c r="GRA69" s="410"/>
      <c r="GRB69" s="410"/>
      <c r="GRC69" s="410"/>
      <c r="GRD69" s="410"/>
      <c r="GRE69" s="410"/>
      <c r="GRF69" s="410"/>
      <c r="GRG69" s="410"/>
      <c r="GRH69" s="410"/>
      <c r="GRI69" s="410"/>
      <c r="GRJ69" s="410"/>
      <c r="GRK69" s="410"/>
      <c r="GRL69" s="410"/>
      <c r="GRM69" s="410"/>
      <c r="GRN69" s="410"/>
      <c r="GRO69" s="410"/>
      <c r="GRP69" s="410"/>
      <c r="GRQ69" s="410"/>
      <c r="GRR69" s="410"/>
      <c r="GRS69" s="410"/>
      <c r="GRT69" s="410"/>
      <c r="GRU69" s="410"/>
      <c r="GRV69" s="410"/>
      <c r="GRW69" s="410"/>
      <c r="GRX69" s="410"/>
      <c r="GRY69" s="410"/>
      <c r="GRZ69" s="410"/>
      <c r="GSA69" s="410"/>
      <c r="GSB69" s="410"/>
      <c r="GSC69" s="410"/>
      <c r="GSD69" s="410"/>
      <c r="GSE69" s="410"/>
      <c r="GSF69" s="410"/>
      <c r="GSG69" s="410"/>
      <c r="GSH69" s="410"/>
      <c r="GSI69" s="410"/>
      <c r="GSJ69" s="410"/>
      <c r="GSK69" s="410"/>
      <c r="GSL69" s="410"/>
      <c r="GSM69" s="410"/>
      <c r="GSN69" s="410"/>
      <c r="GSO69" s="410"/>
      <c r="GSP69" s="410"/>
      <c r="GSQ69" s="410"/>
      <c r="GSR69" s="410"/>
      <c r="GSS69" s="410"/>
      <c r="GST69" s="410"/>
      <c r="GSU69" s="410"/>
      <c r="GSV69" s="410"/>
      <c r="GSW69" s="410"/>
      <c r="GSX69" s="410"/>
      <c r="GSY69" s="410"/>
      <c r="GSZ69" s="410"/>
      <c r="GTA69" s="410"/>
      <c r="GTB69" s="410"/>
      <c r="GTC69" s="410"/>
      <c r="GTD69" s="410"/>
      <c r="GTE69" s="410"/>
      <c r="GTF69" s="410"/>
      <c r="GTG69" s="410"/>
      <c r="GTH69" s="410"/>
      <c r="GTI69" s="410"/>
      <c r="GTJ69" s="410"/>
      <c r="GTK69" s="410"/>
      <c r="GTL69" s="410"/>
      <c r="GTM69" s="410"/>
      <c r="GTN69" s="410"/>
      <c r="GTO69" s="410"/>
      <c r="GTP69" s="410"/>
      <c r="GTQ69" s="410"/>
      <c r="GTR69" s="410"/>
      <c r="GTS69" s="410"/>
      <c r="GTT69" s="410"/>
      <c r="GTU69" s="410"/>
      <c r="GTV69" s="410"/>
      <c r="GTW69" s="410"/>
      <c r="GTX69" s="410"/>
      <c r="GTY69" s="410"/>
      <c r="GTZ69" s="410"/>
      <c r="GUA69" s="410"/>
      <c r="GUB69" s="410"/>
      <c r="GUC69" s="410"/>
      <c r="GUD69" s="410"/>
      <c r="GUE69" s="410"/>
      <c r="GUF69" s="410"/>
      <c r="GUG69" s="410"/>
      <c r="GUH69" s="410"/>
      <c r="GUI69" s="410"/>
      <c r="GUJ69" s="410"/>
      <c r="GUK69" s="410"/>
      <c r="GUL69" s="410"/>
      <c r="GUM69" s="410"/>
      <c r="GUN69" s="410"/>
      <c r="GUO69" s="410"/>
      <c r="GUP69" s="410"/>
      <c r="GUQ69" s="410"/>
      <c r="GUR69" s="410"/>
      <c r="GUS69" s="410"/>
      <c r="GUT69" s="410"/>
      <c r="GUU69" s="410"/>
      <c r="GUV69" s="410"/>
      <c r="GUW69" s="410"/>
      <c r="GUX69" s="410"/>
      <c r="GUY69" s="410"/>
      <c r="GUZ69" s="410"/>
      <c r="GVA69" s="410"/>
      <c r="GVB69" s="410"/>
      <c r="GVC69" s="410"/>
      <c r="GVD69" s="410"/>
      <c r="GVE69" s="410"/>
      <c r="GVF69" s="410"/>
      <c r="GVG69" s="410"/>
      <c r="GVH69" s="410"/>
      <c r="GVI69" s="410"/>
      <c r="GVJ69" s="410"/>
      <c r="GVK69" s="410"/>
      <c r="GVL69" s="410"/>
      <c r="GVM69" s="410"/>
      <c r="GVN69" s="410"/>
      <c r="GVO69" s="410"/>
      <c r="GVP69" s="410"/>
      <c r="GVQ69" s="410"/>
      <c r="GVR69" s="410"/>
      <c r="GVS69" s="410"/>
      <c r="GVT69" s="410"/>
      <c r="GVU69" s="410"/>
      <c r="GVV69" s="410"/>
      <c r="GVW69" s="410"/>
      <c r="GVX69" s="410"/>
      <c r="GVY69" s="410"/>
      <c r="GVZ69" s="410"/>
      <c r="GWA69" s="410"/>
      <c r="GWB69" s="410"/>
      <c r="GWC69" s="410"/>
      <c r="GWD69" s="410"/>
      <c r="GWE69" s="410"/>
      <c r="GWF69" s="410"/>
      <c r="GWG69" s="410"/>
      <c r="GWH69" s="410"/>
      <c r="GWI69" s="410"/>
      <c r="GWJ69" s="410"/>
      <c r="GWK69" s="410"/>
      <c r="GWL69" s="410"/>
      <c r="GWM69" s="410"/>
      <c r="GWN69" s="410"/>
      <c r="GWO69" s="410"/>
      <c r="GWP69" s="410"/>
      <c r="GWQ69" s="410"/>
      <c r="GWR69" s="410"/>
      <c r="GWS69" s="410"/>
      <c r="GWT69" s="410"/>
      <c r="GWU69" s="410"/>
      <c r="GWV69" s="410"/>
      <c r="GWW69" s="410"/>
      <c r="GWX69" s="410"/>
      <c r="GWY69" s="410"/>
      <c r="GWZ69" s="410"/>
      <c r="GXA69" s="410"/>
      <c r="GXB69" s="410"/>
      <c r="GXC69" s="410"/>
      <c r="GXD69" s="410"/>
      <c r="GXE69" s="410"/>
      <c r="GXF69" s="410"/>
      <c r="GXG69" s="410"/>
      <c r="GXH69" s="410"/>
      <c r="GXI69" s="410"/>
      <c r="GXJ69" s="410"/>
      <c r="GXK69" s="410"/>
      <c r="GXL69" s="410"/>
      <c r="GXM69" s="410"/>
      <c r="GXN69" s="410"/>
      <c r="GXO69" s="410"/>
      <c r="GXP69" s="410"/>
      <c r="GXQ69" s="410"/>
      <c r="GXR69" s="410"/>
      <c r="GXS69" s="410"/>
      <c r="GXT69" s="410"/>
      <c r="GXU69" s="410"/>
      <c r="GXV69" s="410"/>
      <c r="GXW69" s="410"/>
      <c r="GXX69" s="410"/>
      <c r="GXY69" s="410"/>
      <c r="GXZ69" s="410"/>
      <c r="GYA69" s="410"/>
      <c r="GYB69" s="410"/>
      <c r="GYC69" s="410"/>
      <c r="GYD69" s="410"/>
      <c r="GYE69" s="410"/>
      <c r="GYF69" s="410"/>
      <c r="GYG69" s="410"/>
      <c r="GYH69" s="410"/>
      <c r="GYI69" s="410"/>
      <c r="GYJ69" s="410"/>
      <c r="GYK69" s="410"/>
      <c r="GYL69" s="410"/>
      <c r="GYM69" s="410"/>
      <c r="GYN69" s="410"/>
      <c r="GYO69" s="410"/>
      <c r="GYP69" s="410"/>
      <c r="GYQ69" s="410"/>
      <c r="GYR69" s="410"/>
      <c r="GYS69" s="410"/>
      <c r="GYT69" s="410"/>
      <c r="GYU69" s="410"/>
      <c r="GYV69" s="410"/>
      <c r="GYW69" s="410"/>
      <c r="GYX69" s="410"/>
      <c r="GYY69" s="410"/>
      <c r="GYZ69" s="410"/>
      <c r="GZA69" s="410"/>
      <c r="GZB69" s="410"/>
      <c r="GZC69" s="410"/>
      <c r="GZD69" s="410"/>
      <c r="GZE69" s="410"/>
      <c r="GZF69" s="410"/>
      <c r="GZG69" s="410"/>
      <c r="GZH69" s="410"/>
      <c r="GZI69" s="410"/>
      <c r="GZJ69" s="410"/>
      <c r="GZK69" s="410"/>
      <c r="GZL69" s="410"/>
      <c r="GZM69" s="410"/>
      <c r="GZN69" s="410"/>
      <c r="GZO69" s="410"/>
      <c r="GZP69" s="410"/>
      <c r="GZQ69" s="410"/>
      <c r="GZR69" s="410"/>
      <c r="GZS69" s="410"/>
      <c r="GZT69" s="410"/>
      <c r="GZU69" s="410"/>
      <c r="GZV69" s="410"/>
      <c r="GZW69" s="410"/>
      <c r="GZX69" s="410"/>
      <c r="GZY69" s="410"/>
      <c r="GZZ69" s="410"/>
      <c r="HAA69" s="410"/>
      <c r="HAB69" s="410"/>
      <c r="HAC69" s="410"/>
      <c r="HAD69" s="410"/>
      <c r="HAE69" s="410"/>
      <c r="HAF69" s="410"/>
      <c r="HAG69" s="410"/>
      <c r="HAH69" s="410"/>
      <c r="HAI69" s="410"/>
      <c r="HAJ69" s="410"/>
      <c r="HAK69" s="410"/>
      <c r="HAL69" s="410"/>
      <c r="HAM69" s="410"/>
      <c r="HAN69" s="410"/>
      <c r="HAO69" s="410"/>
      <c r="HAP69" s="410"/>
      <c r="HAQ69" s="410"/>
      <c r="HAR69" s="410"/>
      <c r="HAS69" s="410"/>
      <c r="HAT69" s="410"/>
      <c r="HAU69" s="410"/>
      <c r="HAV69" s="410"/>
      <c r="HAW69" s="410"/>
      <c r="HAX69" s="410"/>
      <c r="HAY69" s="410"/>
      <c r="HAZ69" s="410"/>
      <c r="HBA69" s="410"/>
      <c r="HBB69" s="410"/>
      <c r="HBC69" s="410"/>
      <c r="HBD69" s="410"/>
      <c r="HBE69" s="410"/>
      <c r="HBF69" s="410"/>
      <c r="HBG69" s="410"/>
      <c r="HBH69" s="410"/>
      <c r="HBI69" s="410"/>
      <c r="HBJ69" s="410"/>
      <c r="HBK69" s="410"/>
      <c r="HBL69" s="410"/>
      <c r="HBM69" s="410"/>
      <c r="HBN69" s="410"/>
      <c r="HBO69" s="410"/>
      <c r="HBP69" s="410"/>
      <c r="HBQ69" s="410"/>
      <c r="HBR69" s="410"/>
      <c r="HBS69" s="410"/>
      <c r="HBT69" s="410"/>
      <c r="HBU69" s="410"/>
      <c r="HBV69" s="410"/>
      <c r="HBW69" s="410"/>
      <c r="HBX69" s="410"/>
      <c r="HBY69" s="410"/>
      <c r="HBZ69" s="410"/>
      <c r="HCA69" s="410"/>
      <c r="HCB69" s="410"/>
      <c r="HCC69" s="410"/>
      <c r="HCD69" s="410"/>
      <c r="HCE69" s="410"/>
      <c r="HCF69" s="410"/>
      <c r="HCG69" s="410"/>
      <c r="HCH69" s="410"/>
      <c r="HCI69" s="410"/>
      <c r="HCJ69" s="410"/>
      <c r="HCK69" s="410"/>
      <c r="HCL69" s="410"/>
      <c r="HCM69" s="410"/>
      <c r="HCN69" s="410"/>
      <c r="HCO69" s="410"/>
      <c r="HCP69" s="410"/>
      <c r="HCQ69" s="410"/>
      <c r="HCR69" s="410"/>
      <c r="HCS69" s="410"/>
      <c r="HCT69" s="410"/>
      <c r="HCU69" s="410"/>
      <c r="HCV69" s="410"/>
      <c r="HCW69" s="410"/>
      <c r="HCX69" s="410"/>
      <c r="HCY69" s="410"/>
      <c r="HCZ69" s="410"/>
      <c r="HDA69" s="410"/>
      <c r="HDB69" s="410"/>
      <c r="HDC69" s="410"/>
      <c r="HDD69" s="410"/>
      <c r="HDE69" s="410"/>
      <c r="HDF69" s="410"/>
      <c r="HDG69" s="410"/>
      <c r="HDH69" s="410"/>
      <c r="HDI69" s="410"/>
      <c r="HDJ69" s="410"/>
      <c r="HDK69" s="410"/>
      <c r="HDL69" s="410"/>
      <c r="HDM69" s="410"/>
      <c r="HDN69" s="410"/>
      <c r="HDO69" s="410"/>
      <c r="HDP69" s="410"/>
      <c r="HDQ69" s="410"/>
      <c r="HDR69" s="410"/>
      <c r="HDS69" s="410"/>
      <c r="HDT69" s="410"/>
      <c r="HDU69" s="410"/>
      <c r="HDV69" s="410"/>
      <c r="HDW69" s="410"/>
      <c r="HDX69" s="410"/>
      <c r="HDY69" s="410"/>
      <c r="HDZ69" s="410"/>
      <c r="HEA69" s="410"/>
      <c r="HEB69" s="410"/>
      <c r="HEC69" s="410"/>
      <c r="HED69" s="410"/>
      <c r="HEE69" s="410"/>
      <c r="HEF69" s="410"/>
      <c r="HEG69" s="410"/>
      <c r="HEH69" s="410"/>
      <c r="HEI69" s="410"/>
      <c r="HEJ69" s="410"/>
      <c r="HEK69" s="410"/>
      <c r="HEL69" s="410"/>
      <c r="HEM69" s="410"/>
      <c r="HEN69" s="410"/>
      <c r="HEO69" s="410"/>
      <c r="HEP69" s="410"/>
      <c r="HEQ69" s="410"/>
      <c r="HER69" s="410"/>
      <c r="HES69" s="410"/>
      <c r="HET69" s="410"/>
      <c r="HEU69" s="410"/>
      <c r="HEV69" s="410"/>
      <c r="HEW69" s="410"/>
      <c r="HEX69" s="410"/>
      <c r="HEY69" s="410"/>
      <c r="HEZ69" s="410"/>
      <c r="HFA69" s="410"/>
      <c r="HFB69" s="410"/>
      <c r="HFC69" s="410"/>
      <c r="HFD69" s="410"/>
      <c r="HFE69" s="410"/>
      <c r="HFF69" s="410"/>
      <c r="HFG69" s="410"/>
      <c r="HFH69" s="410"/>
      <c r="HFI69" s="410"/>
      <c r="HFJ69" s="410"/>
      <c r="HFK69" s="410"/>
      <c r="HFL69" s="410"/>
      <c r="HFM69" s="410"/>
      <c r="HFN69" s="410"/>
      <c r="HFO69" s="410"/>
      <c r="HFP69" s="410"/>
      <c r="HFQ69" s="410"/>
      <c r="HFR69" s="410"/>
      <c r="HFS69" s="410"/>
      <c r="HFT69" s="410"/>
      <c r="HFU69" s="410"/>
      <c r="HFV69" s="410"/>
      <c r="HFW69" s="410"/>
      <c r="HFX69" s="410"/>
      <c r="HFY69" s="410"/>
      <c r="HFZ69" s="410"/>
      <c r="HGA69" s="410"/>
      <c r="HGB69" s="410"/>
      <c r="HGC69" s="410"/>
      <c r="HGD69" s="410"/>
      <c r="HGE69" s="410"/>
      <c r="HGF69" s="410"/>
      <c r="HGG69" s="410"/>
      <c r="HGH69" s="410"/>
      <c r="HGI69" s="410"/>
      <c r="HGJ69" s="410"/>
      <c r="HGK69" s="410"/>
      <c r="HGL69" s="410"/>
      <c r="HGM69" s="410"/>
      <c r="HGN69" s="410"/>
      <c r="HGO69" s="410"/>
      <c r="HGP69" s="410"/>
      <c r="HGQ69" s="410"/>
      <c r="HGR69" s="410"/>
      <c r="HGS69" s="410"/>
      <c r="HGT69" s="410"/>
      <c r="HGU69" s="410"/>
      <c r="HGV69" s="410"/>
      <c r="HGW69" s="410"/>
      <c r="HGX69" s="410"/>
      <c r="HGY69" s="410"/>
      <c r="HGZ69" s="410"/>
      <c r="HHA69" s="410"/>
      <c r="HHB69" s="410"/>
      <c r="HHC69" s="410"/>
      <c r="HHD69" s="410"/>
      <c r="HHE69" s="410"/>
      <c r="HHF69" s="410"/>
      <c r="HHG69" s="410"/>
      <c r="HHH69" s="410"/>
      <c r="HHI69" s="410"/>
      <c r="HHJ69" s="410"/>
      <c r="HHK69" s="410"/>
      <c r="HHL69" s="410"/>
      <c r="HHM69" s="410"/>
      <c r="HHN69" s="410"/>
      <c r="HHO69" s="410"/>
      <c r="HHP69" s="410"/>
      <c r="HHQ69" s="410"/>
      <c r="HHR69" s="410"/>
      <c r="HHS69" s="410"/>
      <c r="HHT69" s="410"/>
      <c r="HHU69" s="410"/>
      <c r="HHV69" s="410"/>
      <c r="HHW69" s="410"/>
      <c r="HHX69" s="410"/>
      <c r="HHY69" s="410"/>
      <c r="HHZ69" s="410"/>
      <c r="HIA69" s="410"/>
      <c r="HIB69" s="410"/>
      <c r="HIC69" s="410"/>
      <c r="HID69" s="410"/>
      <c r="HIE69" s="410"/>
      <c r="HIF69" s="410"/>
      <c r="HIG69" s="410"/>
      <c r="HIH69" s="410"/>
      <c r="HII69" s="410"/>
      <c r="HIJ69" s="410"/>
      <c r="HIK69" s="410"/>
      <c r="HIL69" s="410"/>
      <c r="HIM69" s="410"/>
      <c r="HIN69" s="410"/>
      <c r="HIO69" s="410"/>
      <c r="HIP69" s="410"/>
      <c r="HIQ69" s="410"/>
      <c r="HIR69" s="410"/>
      <c r="HIS69" s="410"/>
      <c r="HIT69" s="410"/>
      <c r="HIU69" s="410"/>
      <c r="HIV69" s="410"/>
      <c r="HIW69" s="410"/>
      <c r="HIX69" s="410"/>
      <c r="HIY69" s="410"/>
      <c r="HIZ69" s="410"/>
      <c r="HJA69" s="410"/>
      <c r="HJB69" s="410"/>
      <c r="HJC69" s="410"/>
      <c r="HJD69" s="410"/>
      <c r="HJE69" s="410"/>
      <c r="HJF69" s="410"/>
      <c r="HJG69" s="410"/>
      <c r="HJH69" s="410"/>
      <c r="HJI69" s="410"/>
      <c r="HJJ69" s="410"/>
      <c r="HJK69" s="410"/>
      <c r="HJL69" s="410"/>
      <c r="HJM69" s="410"/>
      <c r="HJN69" s="410"/>
      <c r="HJO69" s="410"/>
      <c r="HJP69" s="410"/>
      <c r="HJQ69" s="410"/>
      <c r="HJR69" s="410"/>
      <c r="HJS69" s="410"/>
      <c r="HJT69" s="410"/>
      <c r="HJU69" s="410"/>
      <c r="HJV69" s="410"/>
      <c r="HJW69" s="410"/>
      <c r="HJX69" s="410"/>
      <c r="HJY69" s="410"/>
      <c r="HJZ69" s="410"/>
      <c r="HKA69" s="410"/>
      <c r="HKB69" s="410"/>
      <c r="HKC69" s="410"/>
      <c r="HKD69" s="410"/>
      <c r="HKE69" s="410"/>
      <c r="HKF69" s="410"/>
      <c r="HKG69" s="410"/>
      <c r="HKH69" s="410"/>
      <c r="HKI69" s="410"/>
      <c r="HKJ69" s="410"/>
      <c r="HKK69" s="410"/>
      <c r="HKL69" s="410"/>
      <c r="HKM69" s="410"/>
      <c r="HKN69" s="410"/>
      <c r="HKO69" s="410"/>
      <c r="HKP69" s="410"/>
      <c r="HKQ69" s="410"/>
      <c r="HKR69" s="410"/>
      <c r="HKS69" s="410"/>
      <c r="HKT69" s="410"/>
      <c r="HKU69" s="410"/>
      <c r="HKV69" s="410"/>
      <c r="HKW69" s="410"/>
      <c r="HKX69" s="410"/>
      <c r="HKY69" s="410"/>
      <c r="HKZ69" s="410"/>
      <c r="HLA69" s="410"/>
      <c r="HLB69" s="410"/>
      <c r="HLC69" s="410"/>
      <c r="HLD69" s="410"/>
      <c r="HLE69" s="410"/>
      <c r="HLF69" s="410"/>
      <c r="HLG69" s="410"/>
      <c r="HLH69" s="410"/>
      <c r="HLI69" s="410"/>
      <c r="HLJ69" s="410"/>
      <c r="HLK69" s="410"/>
      <c r="HLL69" s="410"/>
      <c r="HLM69" s="410"/>
      <c r="HLN69" s="410"/>
      <c r="HLO69" s="410"/>
      <c r="HLP69" s="410"/>
      <c r="HLQ69" s="410"/>
      <c r="HLR69" s="410"/>
      <c r="HLS69" s="410"/>
      <c r="HLT69" s="410"/>
      <c r="HLU69" s="410"/>
      <c r="HLV69" s="410"/>
      <c r="HLW69" s="410"/>
      <c r="HLX69" s="410"/>
      <c r="HLY69" s="410"/>
      <c r="HLZ69" s="410"/>
      <c r="HMA69" s="410"/>
      <c r="HMB69" s="410"/>
      <c r="HMC69" s="410"/>
      <c r="HMD69" s="410"/>
      <c r="HME69" s="410"/>
      <c r="HMF69" s="410"/>
      <c r="HMG69" s="410"/>
      <c r="HMH69" s="410"/>
      <c r="HMI69" s="410"/>
      <c r="HMJ69" s="410"/>
      <c r="HMK69" s="410"/>
      <c r="HML69" s="410"/>
      <c r="HMM69" s="410"/>
      <c r="HMN69" s="410"/>
      <c r="HMO69" s="410"/>
      <c r="HMP69" s="410"/>
      <c r="HMQ69" s="410"/>
      <c r="HMR69" s="410"/>
      <c r="HMS69" s="410"/>
      <c r="HMT69" s="410"/>
      <c r="HMU69" s="410"/>
      <c r="HMV69" s="410"/>
      <c r="HMW69" s="410"/>
      <c r="HMX69" s="410"/>
      <c r="HMY69" s="410"/>
      <c r="HMZ69" s="410"/>
      <c r="HNA69" s="410"/>
      <c r="HNB69" s="410"/>
      <c r="HNC69" s="410"/>
      <c r="HND69" s="410"/>
      <c r="HNE69" s="410"/>
      <c r="HNF69" s="410"/>
      <c r="HNG69" s="410"/>
      <c r="HNH69" s="410"/>
      <c r="HNI69" s="410"/>
      <c r="HNJ69" s="410"/>
      <c r="HNK69" s="410"/>
      <c r="HNL69" s="410"/>
      <c r="HNM69" s="410"/>
      <c r="HNN69" s="410"/>
      <c r="HNO69" s="410"/>
      <c r="HNP69" s="410"/>
      <c r="HNQ69" s="410"/>
      <c r="HNR69" s="410"/>
      <c r="HNS69" s="410"/>
      <c r="HNT69" s="410"/>
      <c r="HNU69" s="410"/>
      <c r="HNV69" s="410"/>
      <c r="HNW69" s="410"/>
      <c r="HNX69" s="410"/>
      <c r="HNY69" s="410"/>
      <c r="HNZ69" s="410"/>
      <c r="HOA69" s="410"/>
      <c r="HOB69" s="410"/>
      <c r="HOC69" s="410"/>
      <c r="HOD69" s="410"/>
      <c r="HOE69" s="410"/>
      <c r="HOF69" s="410"/>
      <c r="HOG69" s="410"/>
      <c r="HOH69" s="410"/>
      <c r="HOI69" s="410"/>
      <c r="HOJ69" s="410"/>
      <c r="HOK69" s="410"/>
      <c r="HOL69" s="410"/>
      <c r="HOM69" s="410"/>
      <c r="HON69" s="410"/>
      <c r="HOO69" s="410"/>
      <c r="HOP69" s="410"/>
      <c r="HOQ69" s="410"/>
      <c r="HOR69" s="410"/>
      <c r="HOS69" s="410"/>
      <c r="HOT69" s="410"/>
      <c r="HOU69" s="410"/>
      <c r="HOV69" s="410"/>
      <c r="HOW69" s="410"/>
      <c r="HOX69" s="410"/>
      <c r="HOY69" s="410"/>
      <c r="HOZ69" s="410"/>
      <c r="HPA69" s="410"/>
      <c r="HPB69" s="410"/>
      <c r="HPC69" s="410"/>
      <c r="HPD69" s="410"/>
      <c r="HPE69" s="410"/>
      <c r="HPF69" s="410"/>
      <c r="HPG69" s="410"/>
      <c r="HPH69" s="410"/>
      <c r="HPI69" s="410"/>
      <c r="HPJ69" s="410"/>
      <c r="HPK69" s="410"/>
      <c r="HPL69" s="410"/>
      <c r="HPM69" s="410"/>
      <c r="HPN69" s="410"/>
      <c r="HPO69" s="410"/>
      <c r="HPP69" s="410"/>
      <c r="HPQ69" s="410"/>
      <c r="HPR69" s="410"/>
      <c r="HPS69" s="410"/>
      <c r="HPT69" s="410"/>
      <c r="HPU69" s="410"/>
      <c r="HPV69" s="410"/>
      <c r="HPW69" s="410"/>
      <c r="HPX69" s="410"/>
      <c r="HPY69" s="410"/>
      <c r="HPZ69" s="410"/>
      <c r="HQA69" s="410"/>
      <c r="HQB69" s="410"/>
      <c r="HQC69" s="410"/>
      <c r="HQD69" s="410"/>
      <c r="HQE69" s="410"/>
      <c r="HQF69" s="410"/>
      <c r="HQG69" s="410"/>
      <c r="HQH69" s="410"/>
      <c r="HQI69" s="410"/>
      <c r="HQJ69" s="410"/>
      <c r="HQK69" s="410"/>
      <c r="HQL69" s="410"/>
      <c r="HQM69" s="410"/>
      <c r="HQN69" s="410"/>
      <c r="HQO69" s="410"/>
      <c r="HQP69" s="410"/>
      <c r="HQQ69" s="410"/>
      <c r="HQR69" s="410"/>
      <c r="HQS69" s="410"/>
      <c r="HQT69" s="410"/>
      <c r="HQU69" s="410"/>
      <c r="HQV69" s="410"/>
      <c r="HQW69" s="410"/>
      <c r="HQX69" s="410"/>
      <c r="HQY69" s="410"/>
      <c r="HQZ69" s="410"/>
      <c r="HRA69" s="410"/>
      <c r="HRB69" s="410"/>
      <c r="HRC69" s="410"/>
      <c r="HRD69" s="410"/>
      <c r="HRE69" s="410"/>
      <c r="HRF69" s="410"/>
      <c r="HRG69" s="410"/>
      <c r="HRH69" s="410"/>
      <c r="HRI69" s="410"/>
      <c r="HRJ69" s="410"/>
      <c r="HRK69" s="410"/>
      <c r="HRL69" s="410"/>
      <c r="HRM69" s="410"/>
      <c r="HRN69" s="410"/>
      <c r="HRO69" s="410"/>
      <c r="HRP69" s="410"/>
      <c r="HRQ69" s="410"/>
      <c r="HRR69" s="410"/>
      <c r="HRS69" s="410"/>
      <c r="HRT69" s="410"/>
      <c r="HRU69" s="410"/>
      <c r="HRV69" s="410"/>
      <c r="HRW69" s="410"/>
      <c r="HRX69" s="410"/>
      <c r="HRY69" s="410"/>
      <c r="HRZ69" s="410"/>
      <c r="HSA69" s="410"/>
      <c r="HSB69" s="410"/>
      <c r="HSC69" s="410"/>
      <c r="HSD69" s="410"/>
      <c r="HSE69" s="410"/>
      <c r="HSF69" s="410"/>
      <c r="HSG69" s="410"/>
      <c r="HSH69" s="410"/>
      <c r="HSI69" s="410"/>
      <c r="HSJ69" s="410"/>
      <c r="HSK69" s="410"/>
      <c r="HSL69" s="410"/>
      <c r="HSM69" s="410"/>
      <c r="HSN69" s="410"/>
      <c r="HSO69" s="410"/>
      <c r="HSP69" s="410"/>
      <c r="HSQ69" s="410"/>
      <c r="HSR69" s="410"/>
      <c r="HSS69" s="410"/>
      <c r="HST69" s="410"/>
      <c r="HSU69" s="410"/>
      <c r="HSV69" s="410"/>
      <c r="HSW69" s="410"/>
      <c r="HSX69" s="410"/>
      <c r="HSY69" s="410"/>
      <c r="HSZ69" s="410"/>
      <c r="HTA69" s="410"/>
      <c r="HTB69" s="410"/>
      <c r="HTC69" s="410"/>
      <c r="HTD69" s="410"/>
      <c r="HTE69" s="410"/>
      <c r="HTF69" s="410"/>
      <c r="HTG69" s="410"/>
      <c r="HTH69" s="410"/>
      <c r="HTI69" s="410"/>
      <c r="HTJ69" s="410"/>
      <c r="HTK69" s="410"/>
      <c r="HTL69" s="410"/>
      <c r="HTM69" s="410"/>
      <c r="HTN69" s="410"/>
      <c r="HTO69" s="410"/>
      <c r="HTP69" s="410"/>
      <c r="HTQ69" s="410"/>
      <c r="HTR69" s="410"/>
      <c r="HTS69" s="410"/>
      <c r="HTT69" s="410"/>
      <c r="HTU69" s="410"/>
      <c r="HTV69" s="410"/>
      <c r="HTW69" s="410"/>
      <c r="HTX69" s="410"/>
      <c r="HTY69" s="410"/>
      <c r="HTZ69" s="410"/>
      <c r="HUA69" s="410"/>
      <c r="HUB69" s="410"/>
      <c r="HUC69" s="410"/>
      <c r="HUD69" s="410"/>
      <c r="HUE69" s="410"/>
      <c r="HUF69" s="410"/>
      <c r="HUG69" s="410"/>
      <c r="HUH69" s="410"/>
      <c r="HUI69" s="410"/>
      <c r="HUJ69" s="410"/>
      <c r="HUK69" s="410"/>
      <c r="HUL69" s="410"/>
      <c r="HUM69" s="410"/>
      <c r="HUN69" s="410"/>
      <c r="HUO69" s="410"/>
      <c r="HUP69" s="410"/>
      <c r="HUQ69" s="410"/>
      <c r="HUR69" s="410"/>
      <c r="HUS69" s="410"/>
      <c r="HUT69" s="410"/>
      <c r="HUU69" s="410"/>
      <c r="HUV69" s="410"/>
      <c r="HUW69" s="410"/>
      <c r="HUX69" s="410"/>
      <c r="HUY69" s="410"/>
      <c r="HUZ69" s="410"/>
      <c r="HVA69" s="410"/>
      <c r="HVB69" s="410"/>
      <c r="HVC69" s="410"/>
      <c r="HVD69" s="410"/>
      <c r="HVE69" s="410"/>
      <c r="HVF69" s="410"/>
      <c r="HVG69" s="410"/>
      <c r="HVH69" s="410"/>
      <c r="HVI69" s="410"/>
      <c r="HVJ69" s="410"/>
      <c r="HVK69" s="410"/>
      <c r="HVL69" s="410"/>
      <c r="HVM69" s="410"/>
      <c r="HVN69" s="410"/>
      <c r="HVO69" s="410"/>
      <c r="HVP69" s="410"/>
      <c r="HVQ69" s="410"/>
      <c r="HVR69" s="410"/>
      <c r="HVS69" s="410"/>
      <c r="HVT69" s="410"/>
      <c r="HVU69" s="410"/>
      <c r="HVV69" s="410"/>
      <c r="HVW69" s="410"/>
      <c r="HVX69" s="410"/>
      <c r="HVY69" s="410"/>
      <c r="HVZ69" s="410"/>
      <c r="HWA69" s="410"/>
      <c r="HWB69" s="410"/>
      <c r="HWC69" s="410"/>
      <c r="HWD69" s="410"/>
      <c r="HWE69" s="410"/>
      <c r="HWF69" s="410"/>
      <c r="HWG69" s="410"/>
      <c r="HWH69" s="410"/>
      <c r="HWI69" s="410"/>
      <c r="HWJ69" s="410"/>
      <c r="HWK69" s="410"/>
      <c r="HWL69" s="410"/>
      <c r="HWM69" s="410"/>
      <c r="HWN69" s="410"/>
      <c r="HWO69" s="410"/>
      <c r="HWP69" s="410"/>
      <c r="HWQ69" s="410"/>
      <c r="HWR69" s="410"/>
      <c r="HWS69" s="410"/>
      <c r="HWT69" s="410"/>
      <c r="HWU69" s="410"/>
      <c r="HWV69" s="410"/>
      <c r="HWW69" s="410"/>
      <c r="HWX69" s="410"/>
      <c r="HWY69" s="410"/>
      <c r="HWZ69" s="410"/>
      <c r="HXA69" s="410"/>
      <c r="HXB69" s="410"/>
      <c r="HXC69" s="410"/>
      <c r="HXD69" s="410"/>
      <c r="HXE69" s="410"/>
      <c r="HXF69" s="410"/>
      <c r="HXG69" s="410"/>
      <c r="HXH69" s="410"/>
      <c r="HXI69" s="410"/>
      <c r="HXJ69" s="410"/>
      <c r="HXK69" s="410"/>
      <c r="HXL69" s="410"/>
      <c r="HXM69" s="410"/>
      <c r="HXN69" s="410"/>
      <c r="HXO69" s="410"/>
      <c r="HXP69" s="410"/>
      <c r="HXQ69" s="410"/>
      <c r="HXR69" s="410"/>
      <c r="HXS69" s="410"/>
      <c r="HXT69" s="410"/>
      <c r="HXU69" s="410"/>
      <c r="HXV69" s="410"/>
      <c r="HXW69" s="410"/>
      <c r="HXX69" s="410"/>
      <c r="HXY69" s="410"/>
      <c r="HXZ69" s="410"/>
      <c r="HYA69" s="410"/>
      <c r="HYB69" s="410"/>
      <c r="HYC69" s="410"/>
      <c r="HYD69" s="410"/>
      <c r="HYE69" s="410"/>
      <c r="HYF69" s="410"/>
      <c r="HYG69" s="410"/>
      <c r="HYH69" s="410"/>
      <c r="HYI69" s="410"/>
      <c r="HYJ69" s="410"/>
      <c r="HYK69" s="410"/>
      <c r="HYL69" s="410"/>
      <c r="HYM69" s="410"/>
      <c r="HYN69" s="410"/>
      <c r="HYO69" s="410"/>
      <c r="HYP69" s="410"/>
      <c r="HYQ69" s="410"/>
      <c r="HYR69" s="410"/>
      <c r="HYS69" s="410"/>
      <c r="HYT69" s="410"/>
      <c r="HYU69" s="410"/>
      <c r="HYV69" s="410"/>
      <c r="HYW69" s="410"/>
      <c r="HYX69" s="410"/>
      <c r="HYY69" s="410"/>
      <c r="HYZ69" s="410"/>
      <c r="HZA69" s="410"/>
      <c r="HZB69" s="410"/>
      <c r="HZC69" s="410"/>
      <c r="HZD69" s="410"/>
      <c r="HZE69" s="410"/>
      <c r="HZF69" s="410"/>
      <c r="HZG69" s="410"/>
      <c r="HZH69" s="410"/>
      <c r="HZI69" s="410"/>
      <c r="HZJ69" s="410"/>
      <c r="HZK69" s="410"/>
      <c r="HZL69" s="410"/>
      <c r="HZM69" s="410"/>
      <c r="HZN69" s="410"/>
      <c r="HZO69" s="410"/>
      <c r="HZP69" s="410"/>
      <c r="HZQ69" s="410"/>
      <c r="HZR69" s="410"/>
      <c r="HZS69" s="410"/>
      <c r="HZT69" s="410"/>
      <c r="HZU69" s="410"/>
      <c r="HZV69" s="410"/>
      <c r="HZW69" s="410"/>
      <c r="HZX69" s="410"/>
      <c r="HZY69" s="410"/>
      <c r="HZZ69" s="410"/>
      <c r="IAA69" s="410"/>
      <c r="IAB69" s="410"/>
      <c r="IAC69" s="410"/>
      <c r="IAD69" s="410"/>
      <c r="IAE69" s="410"/>
      <c r="IAF69" s="410"/>
      <c r="IAG69" s="410"/>
      <c r="IAH69" s="410"/>
      <c r="IAI69" s="410"/>
      <c r="IAJ69" s="410"/>
      <c r="IAK69" s="410"/>
      <c r="IAL69" s="410"/>
      <c r="IAM69" s="410"/>
      <c r="IAN69" s="410"/>
      <c r="IAO69" s="410"/>
      <c r="IAP69" s="410"/>
      <c r="IAQ69" s="410"/>
      <c r="IAR69" s="410"/>
      <c r="IAS69" s="410"/>
      <c r="IAT69" s="410"/>
      <c r="IAU69" s="410"/>
      <c r="IAV69" s="410"/>
      <c r="IAW69" s="410"/>
      <c r="IAX69" s="410"/>
      <c r="IAY69" s="410"/>
      <c r="IAZ69" s="410"/>
      <c r="IBA69" s="410"/>
      <c r="IBB69" s="410"/>
      <c r="IBC69" s="410"/>
      <c r="IBD69" s="410"/>
      <c r="IBE69" s="410"/>
      <c r="IBF69" s="410"/>
      <c r="IBG69" s="410"/>
      <c r="IBH69" s="410"/>
      <c r="IBI69" s="410"/>
      <c r="IBJ69" s="410"/>
      <c r="IBK69" s="410"/>
      <c r="IBL69" s="410"/>
      <c r="IBM69" s="410"/>
      <c r="IBN69" s="410"/>
      <c r="IBO69" s="410"/>
      <c r="IBP69" s="410"/>
      <c r="IBQ69" s="410"/>
      <c r="IBR69" s="410"/>
      <c r="IBS69" s="410"/>
      <c r="IBT69" s="410"/>
      <c r="IBU69" s="410"/>
      <c r="IBV69" s="410"/>
      <c r="IBW69" s="410"/>
      <c r="IBX69" s="410"/>
      <c r="IBY69" s="410"/>
      <c r="IBZ69" s="410"/>
      <c r="ICA69" s="410"/>
      <c r="ICB69" s="410"/>
      <c r="ICC69" s="410"/>
      <c r="ICD69" s="410"/>
      <c r="ICE69" s="410"/>
      <c r="ICF69" s="410"/>
      <c r="ICG69" s="410"/>
      <c r="ICH69" s="410"/>
      <c r="ICI69" s="410"/>
      <c r="ICJ69" s="410"/>
      <c r="ICK69" s="410"/>
      <c r="ICL69" s="410"/>
      <c r="ICM69" s="410"/>
      <c r="ICN69" s="410"/>
      <c r="ICO69" s="410"/>
      <c r="ICP69" s="410"/>
      <c r="ICQ69" s="410"/>
      <c r="ICR69" s="410"/>
      <c r="ICS69" s="410"/>
      <c r="ICT69" s="410"/>
      <c r="ICU69" s="410"/>
      <c r="ICV69" s="410"/>
      <c r="ICW69" s="410"/>
      <c r="ICX69" s="410"/>
      <c r="ICY69" s="410"/>
      <c r="ICZ69" s="410"/>
      <c r="IDA69" s="410"/>
      <c r="IDB69" s="410"/>
      <c r="IDC69" s="410"/>
      <c r="IDD69" s="410"/>
      <c r="IDE69" s="410"/>
      <c r="IDF69" s="410"/>
      <c r="IDG69" s="410"/>
      <c r="IDH69" s="410"/>
      <c r="IDI69" s="410"/>
      <c r="IDJ69" s="410"/>
      <c r="IDK69" s="410"/>
      <c r="IDL69" s="410"/>
      <c r="IDM69" s="410"/>
      <c r="IDN69" s="410"/>
      <c r="IDO69" s="410"/>
      <c r="IDP69" s="410"/>
      <c r="IDQ69" s="410"/>
      <c r="IDR69" s="410"/>
      <c r="IDS69" s="410"/>
      <c r="IDT69" s="410"/>
      <c r="IDU69" s="410"/>
      <c r="IDV69" s="410"/>
      <c r="IDW69" s="410"/>
      <c r="IDX69" s="410"/>
      <c r="IDY69" s="410"/>
      <c r="IDZ69" s="410"/>
      <c r="IEA69" s="410"/>
      <c r="IEB69" s="410"/>
      <c r="IEC69" s="410"/>
      <c r="IED69" s="410"/>
      <c r="IEE69" s="410"/>
      <c r="IEF69" s="410"/>
      <c r="IEG69" s="410"/>
      <c r="IEH69" s="410"/>
      <c r="IEI69" s="410"/>
      <c r="IEJ69" s="410"/>
      <c r="IEK69" s="410"/>
      <c r="IEL69" s="410"/>
      <c r="IEM69" s="410"/>
      <c r="IEN69" s="410"/>
      <c r="IEO69" s="410"/>
      <c r="IEP69" s="410"/>
      <c r="IEQ69" s="410"/>
      <c r="IER69" s="410"/>
      <c r="IES69" s="410"/>
      <c r="IET69" s="410"/>
      <c r="IEU69" s="410"/>
      <c r="IEV69" s="410"/>
      <c r="IEW69" s="410"/>
      <c r="IEX69" s="410"/>
      <c r="IEY69" s="410"/>
      <c r="IEZ69" s="410"/>
      <c r="IFA69" s="410"/>
      <c r="IFB69" s="410"/>
      <c r="IFC69" s="410"/>
      <c r="IFD69" s="410"/>
      <c r="IFE69" s="410"/>
      <c r="IFF69" s="410"/>
      <c r="IFG69" s="410"/>
      <c r="IFH69" s="410"/>
      <c r="IFI69" s="410"/>
      <c r="IFJ69" s="410"/>
      <c r="IFK69" s="410"/>
      <c r="IFL69" s="410"/>
      <c r="IFM69" s="410"/>
      <c r="IFN69" s="410"/>
      <c r="IFO69" s="410"/>
      <c r="IFP69" s="410"/>
      <c r="IFQ69" s="410"/>
      <c r="IFR69" s="410"/>
      <c r="IFS69" s="410"/>
      <c r="IFT69" s="410"/>
      <c r="IFU69" s="410"/>
      <c r="IFV69" s="410"/>
      <c r="IFW69" s="410"/>
      <c r="IFX69" s="410"/>
      <c r="IFY69" s="410"/>
      <c r="IFZ69" s="410"/>
      <c r="IGA69" s="410"/>
      <c r="IGB69" s="410"/>
      <c r="IGC69" s="410"/>
      <c r="IGD69" s="410"/>
      <c r="IGE69" s="410"/>
      <c r="IGF69" s="410"/>
      <c r="IGG69" s="410"/>
      <c r="IGH69" s="410"/>
      <c r="IGI69" s="410"/>
      <c r="IGJ69" s="410"/>
      <c r="IGK69" s="410"/>
      <c r="IGL69" s="410"/>
      <c r="IGM69" s="410"/>
      <c r="IGN69" s="410"/>
      <c r="IGO69" s="410"/>
      <c r="IGP69" s="410"/>
      <c r="IGQ69" s="410"/>
      <c r="IGR69" s="410"/>
      <c r="IGS69" s="410"/>
      <c r="IGT69" s="410"/>
      <c r="IGU69" s="410"/>
      <c r="IGV69" s="410"/>
      <c r="IGW69" s="410"/>
      <c r="IGX69" s="410"/>
      <c r="IGY69" s="410"/>
      <c r="IGZ69" s="410"/>
      <c r="IHA69" s="410"/>
      <c r="IHB69" s="410"/>
      <c r="IHC69" s="410"/>
      <c r="IHD69" s="410"/>
      <c r="IHE69" s="410"/>
      <c r="IHF69" s="410"/>
      <c r="IHG69" s="410"/>
      <c r="IHH69" s="410"/>
      <c r="IHI69" s="410"/>
      <c r="IHJ69" s="410"/>
      <c r="IHK69" s="410"/>
      <c r="IHL69" s="410"/>
      <c r="IHM69" s="410"/>
      <c r="IHN69" s="410"/>
      <c r="IHO69" s="410"/>
      <c r="IHP69" s="410"/>
      <c r="IHQ69" s="410"/>
      <c r="IHR69" s="410"/>
      <c r="IHS69" s="410"/>
      <c r="IHT69" s="410"/>
      <c r="IHU69" s="410"/>
      <c r="IHV69" s="410"/>
      <c r="IHW69" s="410"/>
      <c r="IHX69" s="410"/>
      <c r="IHY69" s="410"/>
      <c r="IHZ69" s="410"/>
      <c r="IIA69" s="410"/>
      <c r="IIB69" s="410"/>
      <c r="IIC69" s="410"/>
      <c r="IID69" s="410"/>
      <c r="IIE69" s="410"/>
      <c r="IIF69" s="410"/>
      <c r="IIG69" s="410"/>
      <c r="IIH69" s="410"/>
      <c r="III69" s="410"/>
      <c r="IIJ69" s="410"/>
      <c r="IIK69" s="410"/>
      <c r="IIL69" s="410"/>
      <c r="IIM69" s="410"/>
      <c r="IIN69" s="410"/>
      <c r="IIO69" s="410"/>
      <c r="IIP69" s="410"/>
      <c r="IIQ69" s="410"/>
      <c r="IIR69" s="410"/>
      <c r="IIS69" s="410"/>
      <c r="IIT69" s="410"/>
      <c r="IIU69" s="410"/>
      <c r="IIV69" s="410"/>
      <c r="IIW69" s="410"/>
      <c r="IIX69" s="410"/>
      <c r="IIY69" s="410"/>
      <c r="IIZ69" s="410"/>
      <c r="IJA69" s="410"/>
      <c r="IJB69" s="410"/>
      <c r="IJC69" s="410"/>
      <c r="IJD69" s="410"/>
      <c r="IJE69" s="410"/>
      <c r="IJF69" s="410"/>
      <c r="IJG69" s="410"/>
      <c r="IJH69" s="410"/>
      <c r="IJI69" s="410"/>
      <c r="IJJ69" s="410"/>
      <c r="IJK69" s="410"/>
      <c r="IJL69" s="410"/>
      <c r="IJM69" s="410"/>
      <c r="IJN69" s="410"/>
      <c r="IJO69" s="410"/>
      <c r="IJP69" s="410"/>
      <c r="IJQ69" s="410"/>
      <c r="IJR69" s="410"/>
      <c r="IJS69" s="410"/>
      <c r="IJT69" s="410"/>
      <c r="IJU69" s="410"/>
      <c r="IJV69" s="410"/>
      <c r="IJW69" s="410"/>
      <c r="IJX69" s="410"/>
      <c r="IJY69" s="410"/>
      <c r="IJZ69" s="410"/>
      <c r="IKA69" s="410"/>
      <c r="IKB69" s="410"/>
      <c r="IKC69" s="410"/>
      <c r="IKD69" s="410"/>
      <c r="IKE69" s="410"/>
      <c r="IKF69" s="410"/>
      <c r="IKG69" s="410"/>
      <c r="IKH69" s="410"/>
      <c r="IKI69" s="410"/>
      <c r="IKJ69" s="410"/>
      <c r="IKK69" s="410"/>
      <c r="IKL69" s="410"/>
      <c r="IKM69" s="410"/>
      <c r="IKN69" s="410"/>
      <c r="IKO69" s="410"/>
      <c r="IKP69" s="410"/>
      <c r="IKQ69" s="410"/>
      <c r="IKR69" s="410"/>
      <c r="IKS69" s="410"/>
      <c r="IKT69" s="410"/>
      <c r="IKU69" s="410"/>
      <c r="IKV69" s="410"/>
      <c r="IKW69" s="410"/>
      <c r="IKX69" s="410"/>
      <c r="IKY69" s="410"/>
      <c r="IKZ69" s="410"/>
      <c r="ILA69" s="410"/>
      <c r="ILB69" s="410"/>
      <c r="ILC69" s="410"/>
      <c r="ILD69" s="410"/>
      <c r="ILE69" s="410"/>
      <c r="ILF69" s="410"/>
      <c r="ILG69" s="410"/>
      <c r="ILH69" s="410"/>
      <c r="ILI69" s="410"/>
      <c r="ILJ69" s="410"/>
      <c r="ILK69" s="410"/>
      <c r="ILL69" s="410"/>
      <c r="ILM69" s="410"/>
      <c r="ILN69" s="410"/>
      <c r="ILO69" s="410"/>
      <c r="ILP69" s="410"/>
      <c r="ILQ69" s="410"/>
      <c r="ILR69" s="410"/>
      <c r="ILS69" s="410"/>
      <c r="ILT69" s="410"/>
      <c r="ILU69" s="410"/>
      <c r="ILV69" s="410"/>
      <c r="ILW69" s="410"/>
      <c r="ILX69" s="410"/>
      <c r="ILY69" s="410"/>
      <c r="ILZ69" s="410"/>
      <c r="IMA69" s="410"/>
      <c r="IMB69" s="410"/>
      <c r="IMC69" s="410"/>
      <c r="IMD69" s="410"/>
      <c r="IME69" s="410"/>
      <c r="IMF69" s="410"/>
      <c r="IMG69" s="410"/>
      <c r="IMH69" s="410"/>
      <c r="IMI69" s="410"/>
      <c r="IMJ69" s="410"/>
      <c r="IMK69" s="410"/>
      <c r="IML69" s="410"/>
      <c r="IMM69" s="410"/>
      <c r="IMN69" s="410"/>
      <c r="IMO69" s="410"/>
      <c r="IMP69" s="410"/>
      <c r="IMQ69" s="410"/>
      <c r="IMR69" s="410"/>
      <c r="IMS69" s="410"/>
      <c r="IMT69" s="410"/>
      <c r="IMU69" s="410"/>
      <c r="IMV69" s="410"/>
      <c r="IMW69" s="410"/>
      <c r="IMX69" s="410"/>
      <c r="IMY69" s="410"/>
      <c r="IMZ69" s="410"/>
      <c r="INA69" s="410"/>
      <c r="INB69" s="410"/>
      <c r="INC69" s="410"/>
      <c r="IND69" s="410"/>
      <c r="INE69" s="410"/>
      <c r="INF69" s="410"/>
      <c r="ING69" s="410"/>
      <c r="INH69" s="410"/>
      <c r="INI69" s="410"/>
      <c r="INJ69" s="410"/>
      <c r="INK69" s="410"/>
      <c r="INL69" s="410"/>
      <c r="INM69" s="410"/>
      <c r="INN69" s="410"/>
      <c r="INO69" s="410"/>
      <c r="INP69" s="410"/>
      <c r="INQ69" s="410"/>
      <c r="INR69" s="410"/>
      <c r="INS69" s="410"/>
      <c r="INT69" s="410"/>
      <c r="INU69" s="410"/>
      <c r="INV69" s="410"/>
      <c r="INW69" s="410"/>
      <c r="INX69" s="410"/>
      <c r="INY69" s="410"/>
      <c r="INZ69" s="410"/>
      <c r="IOA69" s="410"/>
      <c r="IOB69" s="410"/>
      <c r="IOC69" s="410"/>
      <c r="IOD69" s="410"/>
      <c r="IOE69" s="410"/>
      <c r="IOF69" s="410"/>
      <c r="IOG69" s="410"/>
      <c r="IOH69" s="410"/>
      <c r="IOI69" s="410"/>
      <c r="IOJ69" s="410"/>
      <c r="IOK69" s="410"/>
      <c r="IOL69" s="410"/>
      <c r="IOM69" s="410"/>
      <c r="ION69" s="410"/>
      <c r="IOO69" s="410"/>
      <c r="IOP69" s="410"/>
      <c r="IOQ69" s="410"/>
      <c r="IOR69" s="410"/>
      <c r="IOS69" s="410"/>
      <c r="IOT69" s="410"/>
      <c r="IOU69" s="410"/>
      <c r="IOV69" s="410"/>
      <c r="IOW69" s="410"/>
      <c r="IOX69" s="410"/>
      <c r="IOY69" s="410"/>
      <c r="IOZ69" s="410"/>
      <c r="IPA69" s="410"/>
      <c r="IPB69" s="410"/>
      <c r="IPC69" s="410"/>
      <c r="IPD69" s="410"/>
      <c r="IPE69" s="410"/>
      <c r="IPF69" s="410"/>
      <c r="IPG69" s="410"/>
      <c r="IPH69" s="410"/>
      <c r="IPI69" s="410"/>
      <c r="IPJ69" s="410"/>
      <c r="IPK69" s="410"/>
      <c r="IPL69" s="410"/>
      <c r="IPM69" s="410"/>
      <c r="IPN69" s="410"/>
      <c r="IPO69" s="410"/>
      <c r="IPP69" s="410"/>
      <c r="IPQ69" s="410"/>
      <c r="IPR69" s="410"/>
      <c r="IPS69" s="410"/>
      <c r="IPT69" s="410"/>
      <c r="IPU69" s="410"/>
      <c r="IPV69" s="410"/>
      <c r="IPW69" s="410"/>
      <c r="IPX69" s="410"/>
      <c r="IPY69" s="410"/>
      <c r="IPZ69" s="410"/>
      <c r="IQA69" s="410"/>
      <c r="IQB69" s="410"/>
      <c r="IQC69" s="410"/>
      <c r="IQD69" s="410"/>
      <c r="IQE69" s="410"/>
      <c r="IQF69" s="410"/>
      <c r="IQG69" s="410"/>
      <c r="IQH69" s="410"/>
      <c r="IQI69" s="410"/>
      <c r="IQJ69" s="410"/>
      <c r="IQK69" s="410"/>
      <c r="IQL69" s="410"/>
      <c r="IQM69" s="410"/>
      <c r="IQN69" s="410"/>
      <c r="IQO69" s="410"/>
      <c r="IQP69" s="410"/>
      <c r="IQQ69" s="410"/>
      <c r="IQR69" s="410"/>
      <c r="IQS69" s="410"/>
      <c r="IQT69" s="410"/>
      <c r="IQU69" s="410"/>
      <c r="IQV69" s="410"/>
      <c r="IQW69" s="410"/>
      <c r="IQX69" s="410"/>
      <c r="IQY69" s="410"/>
      <c r="IQZ69" s="410"/>
      <c r="IRA69" s="410"/>
      <c r="IRB69" s="410"/>
      <c r="IRC69" s="410"/>
      <c r="IRD69" s="410"/>
      <c r="IRE69" s="410"/>
      <c r="IRF69" s="410"/>
      <c r="IRG69" s="410"/>
      <c r="IRH69" s="410"/>
      <c r="IRI69" s="410"/>
      <c r="IRJ69" s="410"/>
      <c r="IRK69" s="410"/>
      <c r="IRL69" s="410"/>
      <c r="IRM69" s="410"/>
      <c r="IRN69" s="410"/>
      <c r="IRO69" s="410"/>
      <c r="IRP69" s="410"/>
      <c r="IRQ69" s="410"/>
      <c r="IRR69" s="410"/>
      <c r="IRS69" s="410"/>
      <c r="IRT69" s="410"/>
      <c r="IRU69" s="410"/>
      <c r="IRV69" s="410"/>
      <c r="IRW69" s="410"/>
      <c r="IRX69" s="410"/>
      <c r="IRY69" s="410"/>
      <c r="IRZ69" s="410"/>
      <c r="ISA69" s="410"/>
      <c r="ISB69" s="410"/>
      <c r="ISC69" s="410"/>
      <c r="ISD69" s="410"/>
      <c r="ISE69" s="410"/>
      <c r="ISF69" s="410"/>
      <c r="ISG69" s="410"/>
      <c r="ISH69" s="410"/>
      <c r="ISI69" s="410"/>
      <c r="ISJ69" s="410"/>
      <c r="ISK69" s="410"/>
      <c r="ISL69" s="410"/>
      <c r="ISM69" s="410"/>
      <c r="ISN69" s="410"/>
      <c r="ISO69" s="410"/>
      <c r="ISP69" s="410"/>
      <c r="ISQ69" s="410"/>
      <c r="ISR69" s="410"/>
      <c r="ISS69" s="410"/>
      <c r="IST69" s="410"/>
      <c r="ISU69" s="410"/>
      <c r="ISV69" s="410"/>
      <c r="ISW69" s="410"/>
      <c r="ISX69" s="410"/>
      <c r="ISY69" s="410"/>
      <c r="ISZ69" s="410"/>
      <c r="ITA69" s="410"/>
      <c r="ITB69" s="410"/>
      <c r="ITC69" s="410"/>
      <c r="ITD69" s="410"/>
      <c r="ITE69" s="410"/>
      <c r="ITF69" s="410"/>
      <c r="ITG69" s="410"/>
      <c r="ITH69" s="410"/>
      <c r="ITI69" s="410"/>
      <c r="ITJ69" s="410"/>
      <c r="ITK69" s="410"/>
      <c r="ITL69" s="410"/>
      <c r="ITM69" s="410"/>
      <c r="ITN69" s="410"/>
      <c r="ITO69" s="410"/>
      <c r="ITP69" s="410"/>
      <c r="ITQ69" s="410"/>
      <c r="ITR69" s="410"/>
      <c r="ITS69" s="410"/>
      <c r="ITT69" s="410"/>
      <c r="ITU69" s="410"/>
      <c r="ITV69" s="410"/>
      <c r="ITW69" s="410"/>
      <c r="ITX69" s="410"/>
      <c r="ITY69" s="410"/>
      <c r="ITZ69" s="410"/>
      <c r="IUA69" s="410"/>
      <c r="IUB69" s="410"/>
      <c r="IUC69" s="410"/>
      <c r="IUD69" s="410"/>
      <c r="IUE69" s="410"/>
      <c r="IUF69" s="410"/>
      <c r="IUG69" s="410"/>
      <c r="IUH69" s="410"/>
      <c r="IUI69" s="410"/>
      <c r="IUJ69" s="410"/>
      <c r="IUK69" s="410"/>
      <c r="IUL69" s="410"/>
      <c r="IUM69" s="410"/>
      <c r="IUN69" s="410"/>
      <c r="IUO69" s="410"/>
      <c r="IUP69" s="410"/>
      <c r="IUQ69" s="410"/>
      <c r="IUR69" s="410"/>
      <c r="IUS69" s="410"/>
      <c r="IUT69" s="410"/>
      <c r="IUU69" s="410"/>
      <c r="IUV69" s="410"/>
      <c r="IUW69" s="410"/>
      <c r="IUX69" s="410"/>
      <c r="IUY69" s="410"/>
      <c r="IUZ69" s="410"/>
      <c r="IVA69" s="410"/>
      <c r="IVB69" s="410"/>
      <c r="IVC69" s="410"/>
      <c r="IVD69" s="410"/>
      <c r="IVE69" s="410"/>
      <c r="IVF69" s="410"/>
      <c r="IVG69" s="410"/>
      <c r="IVH69" s="410"/>
      <c r="IVI69" s="410"/>
      <c r="IVJ69" s="410"/>
      <c r="IVK69" s="410"/>
      <c r="IVL69" s="410"/>
      <c r="IVM69" s="410"/>
      <c r="IVN69" s="410"/>
      <c r="IVO69" s="410"/>
      <c r="IVP69" s="410"/>
      <c r="IVQ69" s="410"/>
      <c r="IVR69" s="410"/>
      <c r="IVS69" s="410"/>
      <c r="IVT69" s="410"/>
      <c r="IVU69" s="410"/>
      <c r="IVV69" s="410"/>
      <c r="IVW69" s="410"/>
      <c r="IVX69" s="410"/>
      <c r="IVY69" s="410"/>
      <c r="IVZ69" s="410"/>
      <c r="IWA69" s="410"/>
      <c r="IWB69" s="410"/>
      <c r="IWC69" s="410"/>
      <c r="IWD69" s="410"/>
      <c r="IWE69" s="410"/>
      <c r="IWF69" s="410"/>
      <c r="IWG69" s="410"/>
      <c r="IWH69" s="410"/>
      <c r="IWI69" s="410"/>
      <c r="IWJ69" s="410"/>
      <c r="IWK69" s="410"/>
      <c r="IWL69" s="410"/>
      <c r="IWM69" s="410"/>
      <c r="IWN69" s="410"/>
      <c r="IWO69" s="410"/>
      <c r="IWP69" s="410"/>
      <c r="IWQ69" s="410"/>
      <c r="IWR69" s="410"/>
      <c r="IWS69" s="410"/>
      <c r="IWT69" s="410"/>
      <c r="IWU69" s="410"/>
      <c r="IWV69" s="410"/>
      <c r="IWW69" s="410"/>
      <c r="IWX69" s="410"/>
      <c r="IWY69" s="410"/>
      <c r="IWZ69" s="410"/>
      <c r="IXA69" s="410"/>
      <c r="IXB69" s="410"/>
      <c r="IXC69" s="410"/>
      <c r="IXD69" s="410"/>
      <c r="IXE69" s="410"/>
      <c r="IXF69" s="410"/>
      <c r="IXG69" s="410"/>
      <c r="IXH69" s="410"/>
      <c r="IXI69" s="410"/>
      <c r="IXJ69" s="410"/>
      <c r="IXK69" s="410"/>
      <c r="IXL69" s="410"/>
      <c r="IXM69" s="410"/>
      <c r="IXN69" s="410"/>
      <c r="IXO69" s="410"/>
      <c r="IXP69" s="410"/>
      <c r="IXQ69" s="410"/>
      <c r="IXR69" s="410"/>
      <c r="IXS69" s="410"/>
      <c r="IXT69" s="410"/>
      <c r="IXU69" s="410"/>
      <c r="IXV69" s="410"/>
      <c r="IXW69" s="410"/>
      <c r="IXX69" s="410"/>
      <c r="IXY69" s="410"/>
      <c r="IXZ69" s="410"/>
      <c r="IYA69" s="410"/>
      <c r="IYB69" s="410"/>
      <c r="IYC69" s="410"/>
      <c r="IYD69" s="410"/>
      <c r="IYE69" s="410"/>
      <c r="IYF69" s="410"/>
      <c r="IYG69" s="410"/>
      <c r="IYH69" s="410"/>
      <c r="IYI69" s="410"/>
      <c r="IYJ69" s="410"/>
      <c r="IYK69" s="410"/>
      <c r="IYL69" s="410"/>
      <c r="IYM69" s="410"/>
      <c r="IYN69" s="410"/>
      <c r="IYO69" s="410"/>
      <c r="IYP69" s="410"/>
      <c r="IYQ69" s="410"/>
      <c r="IYR69" s="410"/>
      <c r="IYS69" s="410"/>
      <c r="IYT69" s="410"/>
      <c r="IYU69" s="410"/>
      <c r="IYV69" s="410"/>
      <c r="IYW69" s="410"/>
      <c r="IYX69" s="410"/>
      <c r="IYY69" s="410"/>
      <c r="IYZ69" s="410"/>
      <c r="IZA69" s="410"/>
      <c r="IZB69" s="410"/>
      <c r="IZC69" s="410"/>
      <c r="IZD69" s="410"/>
      <c r="IZE69" s="410"/>
      <c r="IZF69" s="410"/>
      <c r="IZG69" s="410"/>
      <c r="IZH69" s="410"/>
      <c r="IZI69" s="410"/>
      <c r="IZJ69" s="410"/>
      <c r="IZK69" s="410"/>
      <c r="IZL69" s="410"/>
      <c r="IZM69" s="410"/>
      <c r="IZN69" s="410"/>
      <c r="IZO69" s="410"/>
      <c r="IZP69" s="410"/>
      <c r="IZQ69" s="410"/>
      <c r="IZR69" s="410"/>
      <c r="IZS69" s="410"/>
      <c r="IZT69" s="410"/>
      <c r="IZU69" s="410"/>
      <c r="IZV69" s="410"/>
      <c r="IZW69" s="410"/>
      <c r="IZX69" s="410"/>
      <c r="IZY69" s="410"/>
      <c r="IZZ69" s="410"/>
      <c r="JAA69" s="410"/>
      <c r="JAB69" s="410"/>
      <c r="JAC69" s="410"/>
      <c r="JAD69" s="410"/>
      <c r="JAE69" s="410"/>
      <c r="JAF69" s="410"/>
      <c r="JAG69" s="410"/>
      <c r="JAH69" s="410"/>
      <c r="JAI69" s="410"/>
      <c r="JAJ69" s="410"/>
      <c r="JAK69" s="410"/>
      <c r="JAL69" s="410"/>
      <c r="JAM69" s="410"/>
      <c r="JAN69" s="410"/>
      <c r="JAO69" s="410"/>
      <c r="JAP69" s="410"/>
      <c r="JAQ69" s="410"/>
      <c r="JAR69" s="410"/>
      <c r="JAS69" s="410"/>
      <c r="JAT69" s="410"/>
      <c r="JAU69" s="410"/>
      <c r="JAV69" s="410"/>
      <c r="JAW69" s="410"/>
      <c r="JAX69" s="410"/>
      <c r="JAY69" s="410"/>
      <c r="JAZ69" s="410"/>
      <c r="JBA69" s="410"/>
      <c r="JBB69" s="410"/>
      <c r="JBC69" s="410"/>
      <c r="JBD69" s="410"/>
      <c r="JBE69" s="410"/>
      <c r="JBF69" s="410"/>
      <c r="JBG69" s="410"/>
      <c r="JBH69" s="410"/>
      <c r="JBI69" s="410"/>
      <c r="JBJ69" s="410"/>
      <c r="JBK69" s="410"/>
      <c r="JBL69" s="410"/>
      <c r="JBM69" s="410"/>
      <c r="JBN69" s="410"/>
      <c r="JBO69" s="410"/>
      <c r="JBP69" s="410"/>
      <c r="JBQ69" s="410"/>
      <c r="JBR69" s="410"/>
      <c r="JBS69" s="410"/>
      <c r="JBT69" s="410"/>
      <c r="JBU69" s="410"/>
      <c r="JBV69" s="410"/>
      <c r="JBW69" s="410"/>
      <c r="JBX69" s="410"/>
      <c r="JBY69" s="410"/>
      <c r="JBZ69" s="410"/>
      <c r="JCA69" s="410"/>
      <c r="JCB69" s="410"/>
      <c r="JCC69" s="410"/>
      <c r="JCD69" s="410"/>
      <c r="JCE69" s="410"/>
      <c r="JCF69" s="410"/>
      <c r="JCG69" s="410"/>
      <c r="JCH69" s="410"/>
      <c r="JCI69" s="410"/>
      <c r="JCJ69" s="410"/>
      <c r="JCK69" s="410"/>
      <c r="JCL69" s="410"/>
      <c r="JCM69" s="410"/>
      <c r="JCN69" s="410"/>
      <c r="JCO69" s="410"/>
      <c r="JCP69" s="410"/>
      <c r="JCQ69" s="410"/>
      <c r="JCR69" s="410"/>
      <c r="JCS69" s="410"/>
      <c r="JCT69" s="410"/>
      <c r="JCU69" s="410"/>
      <c r="JCV69" s="410"/>
      <c r="JCW69" s="410"/>
      <c r="JCX69" s="410"/>
      <c r="JCY69" s="410"/>
      <c r="JCZ69" s="410"/>
      <c r="JDA69" s="410"/>
      <c r="JDB69" s="410"/>
      <c r="JDC69" s="410"/>
      <c r="JDD69" s="410"/>
      <c r="JDE69" s="410"/>
      <c r="JDF69" s="410"/>
      <c r="JDG69" s="410"/>
      <c r="JDH69" s="410"/>
      <c r="JDI69" s="410"/>
      <c r="JDJ69" s="410"/>
      <c r="JDK69" s="410"/>
      <c r="JDL69" s="410"/>
      <c r="JDM69" s="410"/>
      <c r="JDN69" s="410"/>
      <c r="JDO69" s="410"/>
      <c r="JDP69" s="410"/>
      <c r="JDQ69" s="410"/>
      <c r="JDR69" s="410"/>
      <c r="JDS69" s="410"/>
      <c r="JDT69" s="410"/>
      <c r="JDU69" s="410"/>
      <c r="JDV69" s="410"/>
      <c r="JDW69" s="410"/>
      <c r="JDX69" s="410"/>
      <c r="JDY69" s="410"/>
      <c r="JDZ69" s="410"/>
      <c r="JEA69" s="410"/>
      <c r="JEB69" s="410"/>
      <c r="JEC69" s="410"/>
      <c r="JED69" s="410"/>
      <c r="JEE69" s="410"/>
      <c r="JEF69" s="410"/>
      <c r="JEG69" s="410"/>
      <c r="JEH69" s="410"/>
      <c r="JEI69" s="410"/>
      <c r="JEJ69" s="410"/>
      <c r="JEK69" s="410"/>
      <c r="JEL69" s="410"/>
      <c r="JEM69" s="410"/>
      <c r="JEN69" s="410"/>
      <c r="JEO69" s="410"/>
      <c r="JEP69" s="410"/>
      <c r="JEQ69" s="410"/>
      <c r="JER69" s="410"/>
      <c r="JES69" s="410"/>
      <c r="JET69" s="410"/>
      <c r="JEU69" s="410"/>
      <c r="JEV69" s="410"/>
      <c r="JEW69" s="410"/>
      <c r="JEX69" s="410"/>
      <c r="JEY69" s="410"/>
      <c r="JEZ69" s="410"/>
      <c r="JFA69" s="410"/>
      <c r="JFB69" s="410"/>
      <c r="JFC69" s="410"/>
      <c r="JFD69" s="410"/>
      <c r="JFE69" s="410"/>
      <c r="JFF69" s="410"/>
      <c r="JFG69" s="410"/>
      <c r="JFH69" s="410"/>
      <c r="JFI69" s="410"/>
      <c r="JFJ69" s="410"/>
      <c r="JFK69" s="410"/>
      <c r="JFL69" s="410"/>
      <c r="JFM69" s="410"/>
      <c r="JFN69" s="410"/>
      <c r="JFO69" s="410"/>
      <c r="JFP69" s="410"/>
      <c r="JFQ69" s="410"/>
      <c r="JFR69" s="410"/>
      <c r="JFS69" s="410"/>
      <c r="JFT69" s="410"/>
      <c r="JFU69" s="410"/>
      <c r="JFV69" s="410"/>
      <c r="JFW69" s="410"/>
      <c r="JFX69" s="410"/>
      <c r="JFY69" s="410"/>
      <c r="JFZ69" s="410"/>
      <c r="JGA69" s="410"/>
      <c r="JGB69" s="410"/>
      <c r="JGC69" s="410"/>
      <c r="JGD69" s="410"/>
      <c r="JGE69" s="410"/>
      <c r="JGF69" s="410"/>
      <c r="JGG69" s="410"/>
      <c r="JGH69" s="410"/>
      <c r="JGI69" s="410"/>
      <c r="JGJ69" s="410"/>
      <c r="JGK69" s="410"/>
      <c r="JGL69" s="410"/>
      <c r="JGM69" s="410"/>
      <c r="JGN69" s="410"/>
      <c r="JGO69" s="410"/>
      <c r="JGP69" s="410"/>
      <c r="JGQ69" s="410"/>
      <c r="JGR69" s="410"/>
      <c r="JGS69" s="410"/>
      <c r="JGT69" s="410"/>
      <c r="JGU69" s="410"/>
      <c r="JGV69" s="410"/>
      <c r="JGW69" s="410"/>
      <c r="JGX69" s="410"/>
      <c r="JGY69" s="410"/>
      <c r="JGZ69" s="410"/>
      <c r="JHA69" s="410"/>
      <c r="JHB69" s="410"/>
      <c r="JHC69" s="410"/>
      <c r="JHD69" s="410"/>
      <c r="JHE69" s="410"/>
      <c r="JHF69" s="410"/>
      <c r="JHG69" s="410"/>
      <c r="JHH69" s="410"/>
      <c r="JHI69" s="410"/>
      <c r="JHJ69" s="410"/>
      <c r="JHK69" s="410"/>
      <c r="JHL69" s="410"/>
      <c r="JHM69" s="410"/>
      <c r="JHN69" s="410"/>
      <c r="JHO69" s="410"/>
      <c r="JHP69" s="410"/>
      <c r="JHQ69" s="410"/>
      <c r="JHR69" s="410"/>
      <c r="JHS69" s="410"/>
      <c r="JHT69" s="410"/>
      <c r="JHU69" s="410"/>
      <c r="JHV69" s="410"/>
      <c r="JHW69" s="410"/>
      <c r="JHX69" s="410"/>
      <c r="JHY69" s="410"/>
      <c r="JHZ69" s="410"/>
      <c r="JIA69" s="410"/>
      <c r="JIB69" s="410"/>
      <c r="JIC69" s="410"/>
      <c r="JID69" s="410"/>
      <c r="JIE69" s="410"/>
      <c r="JIF69" s="410"/>
      <c r="JIG69" s="410"/>
      <c r="JIH69" s="410"/>
      <c r="JII69" s="410"/>
      <c r="JIJ69" s="410"/>
      <c r="JIK69" s="410"/>
      <c r="JIL69" s="410"/>
      <c r="JIM69" s="410"/>
      <c r="JIN69" s="410"/>
      <c r="JIO69" s="410"/>
      <c r="JIP69" s="410"/>
      <c r="JIQ69" s="410"/>
      <c r="JIR69" s="410"/>
      <c r="JIS69" s="410"/>
      <c r="JIT69" s="410"/>
      <c r="JIU69" s="410"/>
      <c r="JIV69" s="410"/>
      <c r="JIW69" s="410"/>
      <c r="JIX69" s="410"/>
      <c r="JIY69" s="410"/>
      <c r="JIZ69" s="410"/>
      <c r="JJA69" s="410"/>
      <c r="JJB69" s="410"/>
      <c r="JJC69" s="410"/>
      <c r="JJD69" s="410"/>
      <c r="JJE69" s="410"/>
      <c r="JJF69" s="410"/>
      <c r="JJG69" s="410"/>
      <c r="JJH69" s="410"/>
      <c r="JJI69" s="410"/>
      <c r="JJJ69" s="410"/>
      <c r="JJK69" s="410"/>
      <c r="JJL69" s="410"/>
      <c r="JJM69" s="410"/>
      <c r="JJN69" s="410"/>
      <c r="JJO69" s="410"/>
      <c r="JJP69" s="410"/>
      <c r="JJQ69" s="410"/>
      <c r="JJR69" s="410"/>
      <c r="JJS69" s="410"/>
      <c r="JJT69" s="410"/>
      <c r="JJU69" s="410"/>
      <c r="JJV69" s="410"/>
      <c r="JJW69" s="410"/>
      <c r="JJX69" s="410"/>
      <c r="JJY69" s="410"/>
      <c r="JJZ69" s="410"/>
      <c r="JKA69" s="410"/>
      <c r="JKB69" s="410"/>
      <c r="JKC69" s="410"/>
      <c r="JKD69" s="410"/>
      <c r="JKE69" s="410"/>
      <c r="JKF69" s="410"/>
      <c r="JKG69" s="410"/>
      <c r="JKH69" s="410"/>
      <c r="JKI69" s="410"/>
      <c r="JKJ69" s="410"/>
      <c r="JKK69" s="410"/>
      <c r="JKL69" s="410"/>
      <c r="JKM69" s="410"/>
      <c r="JKN69" s="410"/>
      <c r="JKO69" s="410"/>
      <c r="JKP69" s="410"/>
      <c r="JKQ69" s="410"/>
      <c r="JKR69" s="410"/>
      <c r="JKS69" s="410"/>
      <c r="JKT69" s="410"/>
      <c r="JKU69" s="410"/>
      <c r="JKV69" s="410"/>
      <c r="JKW69" s="410"/>
      <c r="JKX69" s="410"/>
      <c r="JKY69" s="410"/>
      <c r="JKZ69" s="410"/>
      <c r="JLA69" s="410"/>
      <c r="JLB69" s="410"/>
      <c r="JLC69" s="410"/>
      <c r="JLD69" s="410"/>
      <c r="JLE69" s="410"/>
      <c r="JLF69" s="410"/>
      <c r="JLG69" s="410"/>
      <c r="JLH69" s="410"/>
      <c r="JLI69" s="410"/>
      <c r="JLJ69" s="410"/>
      <c r="JLK69" s="410"/>
      <c r="JLL69" s="410"/>
      <c r="JLM69" s="410"/>
      <c r="JLN69" s="410"/>
      <c r="JLO69" s="410"/>
      <c r="JLP69" s="410"/>
      <c r="JLQ69" s="410"/>
      <c r="JLR69" s="410"/>
      <c r="JLS69" s="410"/>
      <c r="JLT69" s="410"/>
      <c r="JLU69" s="410"/>
      <c r="JLV69" s="410"/>
      <c r="JLW69" s="410"/>
      <c r="JLX69" s="410"/>
      <c r="JLY69" s="410"/>
      <c r="JLZ69" s="410"/>
      <c r="JMA69" s="410"/>
      <c r="JMB69" s="410"/>
      <c r="JMC69" s="410"/>
      <c r="JMD69" s="410"/>
      <c r="JME69" s="410"/>
      <c r="JMF69" s="410"/>
      <c r="JMG69" s="410"/>
      <c r="JMH69" s="410"/>
      <c r="JMI69" s="410"/>
      <c r="JMJ69" s="410"/>
      <c r="JMK69" s="410"/>
      <c r="JML69" s="410"/>
      <c r="JMM69" s="410"/>
      <c r="JMN69" s="410"/>
      <c r="JMO69" s="410"/>
      <c r="JMP69" s="410"/>
      <c r="JMQ69" s="410"/>
      <c r="JMR69" s="410"/>
      <c r="JMS69" s="410"/>
      <c r="JMT69" s="410"/>
      <c r="JMU69" s="410"/>
      <c r="JMV69" s="410"/>
      <c r="JMW69" s="410"/>
      <c r="JMX69" s="410"/>
      <c r="JMY69" s="410"/>
      <c r="JMZ69" s="410"/>
      <c r="JNA69" s="410"/>
      <c r="JNB69" s="410"/>
      <c r="JNC69" s="410"/>
      <c r="JND69" s="410"/>
      <c r="JNE69" s="410"/>
      <c r="JNF69" s="410"/>
      <c r="JNG69" s="410"/>
      <c r="JNH69" s="410"/>
      <c r="JNI69" s="410"/>
      <c r="JNJ69" s="410"/>
      <c r="JNK69" s="410"/>
      <c r="JNL69" s="410"/>
      <c r="JNM69" s="410"/>
      <c r="JNN69" s="410"/>
      <c r="JNO69" s="410"/>
      <c r="JNP69" s="410"/>
      <c r="JNQ69" s="410"/>
      <c r="JNR69" s="410"/>
      <c r="JNS69" s="410"/>
      <c r="JNT69" s="410"/>
      <c r="JNU69" s="410"/>
      <c r="JNV69" s="410"/>
      <c r="JNW69" s="410"/>
      <c r="JNX69" s="410"/>
      <c r="JNY69" s="410"/>
      <c r="JNZ69" s="410"/>
      <c r="JOA69" s="410"/>
      <c r="JOB69" s="410"/>
      <c r="JOC69" s="410"/>
      <c r="JOD69" s="410"/>
      <c r="JOE69" s="410"/>
      <c r="JOF69" s="410"/>
      <c r="JOG69" s="410"/>
      <c r="JOH69" s="410"/>
      <c r="JOI69" s="410"/>
      <c r="JOJ69" s="410"/>
      <c r="JOK69" s="410"/>
      <c r="JOL69" s="410"/>
      <c r="JOM69" s="410"/>
      <c r="JON69" s="410"/>
      <c r="JOO69" s="410"/>
      <c r="JOP69" s="410"/>
      <c r="JOQ69" s="410"/>
      <c r="JOR69" s="410"/>
      <c r="JOS69" s="410"/>
      <c r="JOT69" s="410"/>
      <c r="JOU69" s="410"/>
      <c r="JOV69" s="410"/>
      <c r="JOW69" s="410"/>
      <c r="JOX69" s="410"/>
      <c r="JOY69" s="410"/>
      <c r="JOZ69" s="410"/>
      <c r="JPA69" s="410"/>
      <c r="JPB69" s="410"/>
      <c r="JPC69" s="410"/>
      <c r="JPD69" s="410"/>
      <c r="JPE69" s="410"/>
      <c r="JPF69" s="410"/>
      <c r="JPG69" s="410"/>
      <c r="JPH69" s="410"/>
      <c r="JPI69" s="410"/>
      <c r="JPJ69" s="410"/>
      <c r="JPK69" s="410"/>
      <c r="JPL69" s="410"/>
      <c r="JPM69" s="410"/>
      <c r="JPN69" s="410"/>
      <c r="JPO69" s="410"/>
      <c r="JPP69" s="410"/>
      <c r="JPQ69" s="410"/>
      <c r="JPR69" s="410"/>
      <c r="JPS69" s="410"/>
      <c r="JPT69" s="410"/>
      <c r="JPU69" s="410"/>
      <c r="JPV69" s="410"/>
      <c r="JPW69" s="410"/>
      <c r="JPX69" s="410"/>
      <c r="JPY69" s="410"/>
      <c r="JPZ69" s="410"/>
      <c r="JQA69" s="410"/>
      <c r="JQB69" s="410"/>
      <c r="JQC69" s="410"/>
      <c r="JQD69" s="410"/>
      <c r="JQE69" s="410"/>
      <c r="JQF69" s="410"/>
      <c r="JQG69" s="410"/>
      <c r="JQH69" s="410"/>
      <c r="JQI69" s="410"/>
      <c r="JQJ69" s="410"/>
      <c r="JQK69" s="410"/>
      <c r="JQL69" s="410"/>
      <c r="JQM69" s="410"/>
      <c r="JQN69" s="410"/>
      <c r="JQO69" s="410"/>
      <c r="JQP69" s="410"/>
      <c r="JQQ69" s="410"/>
      <c r="JQR69" s="410"/>
      <c r="JQS69" s="410"/>
      <c r="JQT69" s="410"/>
      <c r="JQU69" s="410"/>
      <c r="JQV69" s="410"/>
      <c r="JQW69" s="410"/>
      <c r="JQX69" s="410"/>
      <c r="JQY69" s="410"/>
      <c r="JQZ69" s="410"/>
      <c r="JRA69" s="410"/>
      <c r="JRB69" s="410"/>
      <c r="JRC69" s="410"/>
      <c r="JRD69" s="410"/>
      <c r="JRE69" s="410"/>
      <c r="JRF69" s="410"/>
      <c r="JRG69" s="410"/>
      <c r="JRH69" s="410"/>
      <c r="JRI69" s="410"/>
      <c r="JRJ69" s="410"/>
      <c r="JRK69" s="410"/>
      <c r="JRL69" s="410"/>
      <c r="JRM69" s="410"/>
      <c r="JRN69" s="410"/>
      <c r="JRO69" s="410"/>
      <c r="JRP69" s="410"/>
      <c r="JRQ69" s="410"/>
      <c r="JRR69" s="410"/>
      <c r="JRS69" s="410"/>
      <c r="JRT69" s="410"/>
      <c r="JRU69" s="410"/>
      <c r="JRV69" s="410"/>
      <c r="JRW69" s="410"/>
      <c r="JRX69" s="410"/>
      <c r="JRY69" s="410"/>
      <c r="JRZ69" s="410"/>
      <c r="JSA69" s="410"/>
      <c r="JSB69" s="410"/>
      <c r="JSC69" s="410"/>
      <c r="JSD69" s="410"/>
      <c r="JSE69" s="410"/>
      <c r="JSF69" s="410"/>
      <c r="JSG69" s="410"/>
      <c r="JSH69" s="410"/>
      <c r="JSI69" s="410"/>
      <c r="JSJ69" s="410"/>
      <c r="JSK69" s="410"/>
      <c r="JSL69" s="410"/>
      <c r="JSM69" s="410"/>
      <c r="JSN69" s="410"/>
      <c r="JSO69" s="410"/>
      <c r="JSP69" s="410"/>
      <c r="JSQ69" s="410"/>
      <c r="JSR69" s="410"/>
      <c r="JSS69" s="410"/>
      <c r="JST69" s="410"/>
      <c r="JSU69" s="410"/>
      <c r="JSV69" s="410"/>
      <c r="JSW69" s="410"/>
      <c r="JSX69" s="410"/>
      <c r="JSY69" s="410"/>
      <c r="JSZ69" s="410"/>
      <c r="JTA69" s="410"/>
      <c r="JTB69" s="410"/>
      <c r="JTC69" s="410"/>
      <c r="JTD69" s="410"/>
      <c r="JTE69" s="410"/>
      <c r="JTF69" s="410"/>
      <c r="JTG69" s="410"/>
      <c r="JTH69" s="410"/>
      <c r="JTI69" s="410"/>
      <c r="JTJ69" s="410"/>
      <c r="JTK69" s="410"/>
      <c r="JTL69" s="410"/>
      <c r="JTM69" s="410"/>
      <c r="JTN69" s="410"/>
      <c r="JTO69" s="410"/>
      <c r="JTP69" s="410"/>
      <c r="JTQ69" s="410"/>
      <c r="JTR69" s="410"/>
      <c r="JTS69" s="410"/>
      <c r="JTT69" s="410"/>
      <c r="JTU69" s="410"/>
      <c r="JTV69" s="410"/>
      <c r="JTW69" s="410"/>
      <c r="JTX69" s="410"/>
      <c r="JTY69" s="410"/>
      <c r="JTZ69" s="410"/>
      <c r="JUA69" s="410"/>
      <c r="JUB69" s="410"/>
      <c r="JUC69" s="410"/>
      <c r="JUD69" s="410"/>
      <c r="JUE69" s="410"/>
      <c r="JUF69" s="410"/>
      <c r="JUG69" s="410"/>
      <c r="JUH69" s="410"/>
      <c r="JUI69" s="410"/>
      <c r="JUJ69" s="410"/>
      <c r="JUK69" s="410"/>
      <c r="JUL69" s="410"/>
      <c r="JUM69" s="410"/>
      <c r="JUN69" s="410"/>
      <c r="JUO69" s="410"/>
      <c r="JUP69" s="410"/>
      <c r="JUQ69" s="410"/>
      <c r="JUR69" s="410"/>
      <c r="JUS69" s="410"/>
      <c r="JUT69" s="410"/>
      <c r="JUU69" s="410"/>
      <c r="JUV69" s="410"/>
      <c r="JUW69" s="410"/>
      <c r="JUX69" s="410"/>
      <c r="JUY69" s="410"/>
      <c r="JUZ69" s="410"/>
      <c r="JVA69" s="410"/>
      <c r="JVB69" s="410"/>
      <c r="JVC69" s="410"/>
      <c r="JVD69" s="410"/>
      <c r="JVE69" s="410"/>
      <c r="JVF69" s="410"/>
      <c r="JVG69" s="410"/>
      <c r="JVH69" s="410"/>
      <c r="JVI69" s="410"/>
      <c r="JVJ69" s="410"/>
      <c r="JVK69" s="410"/>
      <c r="JVL69" s="410"/>
      <c r="JVM69" s="410"/>
      <c r="JVN69" s="410"/>
      <c r="JVO69" s="410"/>
      <c r="JVP69" s="410"/>
      <c r="JVQ69" s="410"/>
      <c r="JVR69" s="410"/>
      <c r="JVS69" s="410"/>
      <c r="JVT69" s="410"/>
      <c r="JVU69" s="410"/>
      <c r="JVV69" s="410"/>
      <c r="JVW69" s="410"/>
      <c r="JVX69" s="410"/>
      <c r="JVY69" s="410"/>
      <c r="JVZ69" s="410"/>
      <c r="JWA69" s="410"/>
      <c r="JWB69" s="410"/>
      <c r="JWC69" s="410"/>
      <c r="JWD69" s="410"/>
      <c r="JWE69" s="410"/>
      <c r="JWF69" s="410"/>
      <c r="JWG69" s="410"/>
      <c r="JWH69" s="410"/>
      <c r="JWI69" s="410"/>
      <c r="JWJ69" s="410"/>
      <c r="JWK69" s="410"/>
      <c r="JWL69" s="410"/>
      <c r="JWM69" s="410"/>
      <c r="JWN69" s="410"/>
      <c r="JWO69" s="410"/>
      <c r="JWP69" s="410"/>
      <c r="JWQ69" s="410"/>
      <c r="JWR69" s="410"/>
      <c r="JWS69" s="410"/>
      <c r="JWT69" s="410"/>
      <c r="JWU69" s="410"/>
      <c r="JWV69" s="410"/>
      <c r="JWW69" s="410"/>
      <c r="JWX69" s="410"/>
      <c r="JWY69" s="410"/>
      <c r="JWZ69" s="410"/>
      <c r="JXA69" s="410"/>
      <c r="JXB69" s="410"/>
      <c r="JXC69" s="410"/>
      <c r="JXD69" s="410"/>
      <c r="JXE69" s="410"/>
      <c r="JXF69" s="410"/>
      <c r="JXG69" s="410"/>
      <c r="JXH69" s="410"/>
      <c r="JXI69" s="410"/>
      <c r="JXJ69" s="410"/>
      <c r="JXK69" s="410"/>
      <c r="JXL69" s="410"/>
      <c r="JXM69" s="410"/>
      <c r="JXN69" s="410"/>
      <c r="JXO69" s="410"/>
      <c r="JXP69" s="410"/>
      <c r="JXQ69" s="410"/>
      <c r="JXR69" s="410"/>
      <c r="JXS69" s="410"/>
      <c r="JXT69" s="410"/>
      <c r="JXU69" s="410"/>
      <c r="JXV69" s="410"/>
      <c r="JXW69" s="410"/>
      <c r="JXX69" s="410"/>
      <c r="JXY69" s="410"/>
      <c r="JXZ69" s="410"/>
      <c r="JYA69" s="410"/>
      <c r="JYB69" s="410"/>
      <c r="JYC69" s="410"/>
      <c r="JYD69" s="410"/>
      <c r="JYE69" s="410"/>
      <c r="JYF69" s="410"/>
      <c r="JYG69" s="410"/>
      <c r="JYH69" s="410"/>
      <c r="JYI69" s="410"/>
      <c r="JYJ69" s="410"/>
      <c r="JYK69" s="410"/>
      <c r="JYL69" s="410"/>
      <c r="JYM69" s="410"/>
      <c r="JYN69" s="410"/>
      <c r="JYO69" s="410"/>
      <c r="JYP69" s="410"/>
      <c r="JYQ69" s="410"/>
      <c r="JYR69" s="410"/>
      <c r="JYS69" s="410"/>
      <c r="JYT69" s="410"/>
      <c r="JYU69" s="410"/>
      <c r="JYV69" s="410"/>
      <c r="JYW69" s="410"/>
      <c r="JYX69" s="410"/>
      <c r="JYY69" s="410"/>
      <c r="JYZ69" s="410"/>
      <c r="JZA69" s="410"/>
      <c r="JZB69" s="410"/>
      <c r="JZC69" s="410"/>
      <c r="JZD69" s="410"/>
      <c r="JZE69" s="410"/>
      <c r="JZF69" s="410"/>
      <c r="JZG69" s="410"/>
      <c r="JZH69" s="410"/>
      <c r="JZI69" s="410"/>
      <c r="JZJ69" s="410"/>
      <c r="JZK69" s="410"/>
      <c r="JZL69" s="410"/>
      <c r="JZM69" s="410"/>
      <c r="JZN69" s="410"/>
      <c r="JZO69" s="410"/>
      <c r="JZP69" s="410"/>
      <c r="JZQ69" s="410"/>
      <c r="JZR69" s="410"/>
      <c r="JZS69" s="410"/>
      <c r="JZT69" s="410"/>
      <c r="JZU69" s="410"/>
      <c r="JZV69" s="410"/>
      <c r="JZW69" s="410"/>
      <c r="JZX69" s="410"/>
      <c r="JZY69" s="410"/>
      <c r="JZZ69" s="410"/>
      <c r="KAA69" s="410"/>
      <c r="KAB69" s="410"/>
      <c r="KAC69" s="410"/>
      <c r="KAD69" s="410"/>
      <c r="KAE69" s="410"/>
      <c r="KAF69" s="410"/>
      <c r="KAG69" s="410"/>
      <c r="KAH69" s="410"/>
      <c r="KAI69" s="410"/>
      <c r="KAJ69" s="410"/>
      <c r="KAK69" s="410"/>
      <c r="KAL69" s="410"/>
      <c r="KAM69" s="410"/>
      <c r="KAN69" s="410"/>
      <c r="KAO69" s="410"/>
      <c r="KAP69" s="410"/>
      <c r="KAQ69" s="410"/>
      <c r="KAR69" s="410"/>
      <c r="KAS69" s="410"/>
      <c r="KAT69" s="410"/>
      <c r="KAU69" s="410"/>
      <c r="KAV69" s="410"/>
      <c r="KAW69" s="410"/>
      <c r="KAX69" s="410"/>
      <c r="KAY69" s="410"/>
      <c r="KAZ69" s="410"/>
      <c r="KBA69" s="410"/>
      <c r="KBB69" s="410"/>
      <c r="KBC69" s="410"/>
      <c r="KBD69" s="410"/>
      <c r="KBE69" s="410"/>
      <c r="KBF69" s="410"/>
      <c r="KBG69" s="410"/>
      <c r="KBH69" s="410"/>
      <c r="KBI69" s="410"/>
      <c r="KBJ69" s="410"/>
      <c r="KBK69" s="410"/>
      <c r="KBL69" s="410"/>
      <c r="KBM69" s="410"/>
      <c r="KBN69" s="410"/>
      <c r="KBO69" s="410"/>
      <c r="KBP69" s="410"/>
      <c r="KBQ69" s="410"/>
      <c r="KBR69" s="410"/>
      <c r="KBS69" s="410"/>
      <c r="KBT69" s="410"/>
      <c r="KBU69" s="410"/>
      <c r="KBV69" s="410"/>
      <c r="KBW69" s="410"/>
      <c r="KBX69" s="410"/>
      <c r="KBY69" s="410"/>
      <c r="KBZ69" s="410"/>
      <c r="KCA69" s="410"/>
      <c r="KCB69" s="410"/>
      <c r="KCC69" s="410"/>
      <c r="KCD69" s="410"/>
      <c r="KCE69" s="410"/>
      <c r="KCF69" s="410"/>
      <c r="KCG69" s="410"/>
      <c r="KCH69" s="410"/>
      <c r="KCI69" s="410"/>
      <c r="KCJ69" s="410"/>
      <c r="KCK69" s="410"/>
      <c r="KCL69" s="410"/>
      <c r="KCM69" s="410"/>
      <c r="KCN69" s="410"/>
      <c r="KCO69" s="410"/>
      <c r="KCP69" s="410"/>
      <c r="KCQ69" s="410"/>
      <c r="KCR69" s="410"/>
      <c r="KCS69" s="410"/>
      <c r="KCT69" s="410"/>
      <c r="KCU69" s="410"/>
      <c r="KCV69" s="410"/>
      <c r="KCW69" s="410"/>
      <c r="KCX69" s="410"/>
      <c r="KCY69" s="410"/>
      <c r="KCZ69" s="410"/>
      <c r="KDA69" s="410"/>
      <c r="KDB69" s="410"/>
      <c r="KDC69" s="410"/>
      <c r="KDD69" s="410"/>
      <c r="KDE69" s="410"/>
      <c r="KDF69" s="410"/>
      <c r="KDG69" s="410"/>
      <c r="KDH69" s="410"/>
      <c r="KDI69" s="410"/>
      <c r="KDJ69" s="410"/>
      <c r="KDK69" s="410"/>
      <c r="KDL69" s="410"/>
      <c r="KDM69" s="410"/>
      <c r="KDN69" s="410"/>
      <c r="KDO69" s="410"/>
      <c r="KDP69" s="410"/>
      <c r="KDQ69" s="410"/>
      <c r="KDR69" s="410"/>
      <c r="KDS69" s="410"/>
      <c r="KDT69" s="410"/>
      <c r="KDU69" s="410"/>
      <c r="KDV69" s="410"/>
      <c r="KDW69" s="410"/>
      <c r="KDX69" s="410"/>
      <c r="KDY69" s="410"/>
      <c r="KDZ69" s="410"/>
      <c r="KEA69" s="410"/>
      <c r="KEB69" s="410"/>
      <c r="KEC69" s="410"/>
      <c r="KED69" s="410"/>
      <c r="KEE69" s="410"/>
      <c r="KEF69" s="410"/>
      <c r="KEG69" s="410"/>
      <c r="KEH69" s="410"/>
      <c r="KEI69" s="410"/>
      <c r="KEJ69" s="410"/>
      <c r="KEK69" s="410"/>
      <c r="KEL69" s="410"/>
      <c r="KEM69" s="410"/>
      <c r="KEN69" s="410"/>
      <c r="KEO69" s="410"/>
      <c r="KEP69" s="410"/>
      <c r="KEQ69" s="410"/>
      <c r="KER69" s="410"/>
      <c r="KES69" s="410"/>
      <c r="KET69" s="410"/>
      <c r="KEU69" s="410"/>
      <c r="KEV69" s="410"/>
      <c r="KEW69" s="410"/>
      <c r="KEX69" s="410"/>
      <c r="KEY69" s="410"/>
      <c r="KEZ69" s="410"/>
      <c r="KFA69" s="410"/>
      <c r="KFB69" s="410"/>
      <c r="KFC69" s="410"/>
      <c r="KFD69" s="410"/>
      <c r="KFE69" s="410"/>
      <c r="KFF69" s="410"/>
      <c r="KFG69" s="410"/>
      <c r="KFH69" s="410"/>
      <c r="KFI69" s="410"/>
      <c r="KFJ69" s="410"/>
      <c r="KFK69" s="410"/>
      <c r="KFL69" s="410"/>
      <c r="KFM69" s="410"/>
      <c r="KFN69" s="410"/>
      <c r="KFO69" s="410"/>
      <c r="KFP69" s="410"/>
      <c r="KFQ69" s="410"/>
      <c r="KFR69" s="410"/>
      <c r="KFS69" s="410"/>
      <c r="KFT69" s="410"/>
      <c r="KFU69" s="410"/>
      <c r="KFV69" s="410"/>
      <c r="KFW69" s="410"/>
      <c r="KFX69" s="410"/>
      <c r="KFY69" s="410"/>
      <c r="KFZ69" s="410"/>
      <c r="KGA69" s="410"/>
      <c r="KGB69" s="410"/>
      <c r="KGC69" s="410"/>
      <c r="KGD69" s="410"/>
      <c r="KGE69" s="410"/>
      <c r="KGF69" s="410"/>
      <c r="KGG69" s="410"/>
      <c r="KGH69" s="410"/>
      <c r="KGI69" s="410"/>
      <c r="KGJ69" s="410"/>
      <c r="KGK69" s="410"/>
      <c r="KGL69" s="410"/>
      <c r="KGM69" s="410"/>
      <c r="KGN69" s="410"/>
      <c r="KGO69" s="410"/>
      <c r="KGP69" s="410"/>
      <c r="KGQ69" s="410"/>
      <c r="KGR69" s="410"/>
      <c r="KGS69" s="410"/>
      <c r="KGT69" s="410"/>
      <c r="KGU69" s="410"/>
      <c r="KGV69" s="410"/>
      <c r="KGW69" s="410"/>
      <c r="KGX69" s="410"/>
      <c r="KGY69" s="410"/>
      <c r="KGZ69" s="410"/>
      <c r="KHA69" s="410"/>
      <c r="KHB69" s="410"/>
      <c r="KHC69" s="410"/>
      <c r="KHD69" s="410"/>
      <c r="KHE69" s="410"/>
      <c r="KHF69" s="410"/>
      <c r="KHG69" s="410"/>
      <c r="KHH69" s="410"/>
      <c r="KHI69" s="410"/>
      <c r="KHJ69" s="410"/>
      <c r="KHK69" s="410"/>
      <c r="KHL69" s="410"/>
      <c r="KHM69" s="410"/>
      <c r="KHN69" s="410"/>
      <c r="KHO69" s="410"/>
      <c r="KHP69" s="410"/>
      <c r="KHQ69" s="410"/>
      <c r="KHR69" s="410"/>
      <c r="KHS69" s="410"/>
      <c r="KHT69" s="410"/>
      <c r="KHU69" s="410"/>
      <c r="KHV69" s="410"/>
      <c r="KHW69" s="410"/>
      <c r="KHX69" s="410"/>
      <c r="KHY69" s="410"/>
      <c r="KHZ69" s="410"/>
      <c r="KIA69" s="410"/>
      <c r="KIB69" s="410"/>
      <c r="KIC69" s="410"/>
      <c r="KID69" s="410"/>
      <c r="KIE69" s="410"/>
      <c r="KIF69" s="410"/>
      <c r="KIG69" s="410"/>
      <c r="KIH69" s="410"/>
      <c r="KII69" s="410"/>
      <c r="KIJ69" s="410"/>
      <c r="KIK69" s="410"/>
      <c r="KIL69" s="410"/>
      <c r="KIM69" s="410"/>
      <c r="KIN69" s="410"/>
      <c r="KIO69" s="410"/>
      <c r="KIP69" s="410"/>
      <c r="KIQ69" s="410"/>
      <c r="KIR69" s="410"/>
      <c r="KIS69" s="410"/>
      <c r="KIT69" s="410"/>
      <c r="KIU69" s="410"/>
      <c r="KIV69" s="410"/>
      <c r="KIW69" s="410"/>
      <c r="KIX69" s="410"/>
      <c r="KIY69" s="410"/>
      <c r="KIZ69" s="410"/>
      <c r="KJA69" s="410"/>
      <c r="KJB69" s="410"/>
      <c r="KJC69" s="410"/>
      <c r="KJD69" s="410"/>
      <c r="KJE69" s="410"/>
      <c r="KJF69" s="410"/>
      <c r="KJG69" s="410"/>
      <c r="KJH69" s="410"/>
      <c r="KJI69" s="410"/>
      <c r="KJJ69" s="410"/>
      <c r="KJK69" s="410"/>
      <c r="KJL69" s="410"/>
      <c r="KJM69" s="410"/>
      <c r="KJN69" s="410"/>
      <c r="KJO69" s="410"/>
      <c r="KJP69" s="410"/>
      <c r="KJQ69" s="410"/>
      <c r="KJR69" s="410"/>
      <c r="KJS69" s="410"/>
      <c r="KJT69" s="410"/>
      <c r="KJU69" s="410"/>
      <c r="KJV69" s="410"/>
      <c r="KJW69" s="410"/>
      <c r="KJX69" s="410"/>
      <c r="KJY69" s="410"/>
      <c r="KJZ69" s="410"/>
      <c r="KKA69" s="410"/>
      <c r="KKB69" s="410"/>
      <c r="KKC69" s="410"/>
      <c r="KKD69" s="410"/>
      <c r="KKE69" s="410"/>
      <c r="KKF69" s="410"/>
      <c r="KKG69" s="410"/>
      <c r="KKH69" s="410"/>
      <c r="KKI69" s="410"/>
      <c r="KKJ69" s="410"/>
      <c r="KKK69" s="410"/>
      <c r="KKL69" s="410"/>
      <c r="KKM69" s="410"/>
      <c r="KKN69" s="410"/>
      <c r="KKO69" s="410"/>
      <c r="KKP69" s="410"/>
      <c r="KKQ69" s="410"/>
      <c r="KKR69" s="410"/>
      <c r="KKS69" s="410"/>
      <c r="KKT69" s="410"/>
      <c r="KKU69" s="410"/>
      <c r="KKV69" s="410"/>
      <c r="KKW69" s="410"/>
      <c r="KKX69" s="410"/>
      <c r="KKY69" s="410"/>
      <c r="KKZ69" s="410"/>
      <c r="KLA69" s="410"/>
      <c r="KLB69" s="410"/>
      <c r="KLC69" s="410"/>
      <c r="KLD69" s="410"/>
      <c r="KLE69" s="410"/>
      <c r="KLF69" s="410"/>
      <c r="KLG69" s="410"/>
      <c r="KLH69" s="410"/>
      <c r="KLI69" s="410"/>
      <c r="KLJ69" s="410"/>
      <c r="KLK69" s="410"/>
      <c r="KLL69" s="410"/>
      <c r="KLM69" s="410"/>
      <c r="KLN69" s="410"/>
      <c r="KLO69" s="410"/>
      <c r="KLP69" s="410"/>
      <c r="KLQ69" s="410"/>
      <c r="KLR69" s="410"/>
      <c r="KLS69" s="410"/>
      <c r="KLT69" s="410"/>
      <c r="KLU69" s="410"/>
      <c r="KLV69" s="410"/>
      <c r="KLW69" s="410"/>
      <c r="KLX69" s="410"/>
      <c r="KLY69" s="410"/>
      <c r="KLZ69" s="410"/>
      <c r="KMA69" s="410"/>
      <c r="KMB69" s="410"/>
      <c r="KMC69" s="410"/>
      <c r="KMD69" s="410"/>
      <c r="KME69" s="410"/>
      <c r="KMF69" s="410"/>
      <c r="KMG69" s="410"/>
      <c r="KMH69" s="410"/>
      <c r="KMI69" s="410"/>
      <c r="KMJ69" s="410"/>
      <c r="KMK69" s="410"/>
      <c r="KML69" s="410"/>
      <c r="KMM69" s="410"/>
      <c r="KMN69" s="410"/>
      <c r="KMO69" s="410"/>
      <c r="KMP69" s="410"/>
      <c r="KMQ69" s="410"/>
      <c r="KMR69" s="410"/>
      <c r="KMS69" s="410"/>
      <c r="KMT69" s="410"/>
      <c r="KMU69" s="410"/>
      <c r="KMV69" s="410"/>
      <c r="KMW69" s="410"/>
      <c r="KMX69" s="410"/>
      <c r="KMY69" s="410"/>
      <c r="KMZ69" s="410"/>
      <c r="KNA69" s="410"/>
      <c r="KNB69" s="410"/>
      <c r="KNC69" s="410"/>
      <c r="KND69" s="410"/>
      <c r="KNE69" s="410"/>
      <c r="KNF69" s="410"/>
      <c r="KNG69" s="410"/>
      <c r="KNH69" s="410"/>
      <c r="KNI69" s="410"/>
      <c r="KNJ69" s="410"/>
      <c r="KNK69" s="410"/>
      <c r="KNL69" s="410"/>
      <c r="KNM69" s="410"/>
      <c r="KNN69" s="410"/>
      <c r="KNO69" s="410"/>
      <c r="KNP69" s="410"/>
      <c r="KNQ69" s="410"/>
      <c r="KNR69" s="410"/>
      <c r="KNS69" s="410"/>
      <c r="KNT69" s="410"/>
      <c r="KNU69" s="410"/>
      <c r="KNV69" s="410"/>
      <c r="KNW69" s="410"/>
      <c r="KNX69" s="410"/>
      <c r="KNY69" s="410"/>
      <c r="KNZ69" s="410"/>
      <c r="KOA69" s="410"/>
      <c r="KOB69" s="410"/>
      <c r="KOC69" s="410"/>
      <c r="KOD69" s="410"/>
      <c r="KOE69" s="410"/>
      <c r="KOF69" s="410"/>
      <c r="KOG69" s="410"/>
      <c r="KOH69" s="410"/>
      <c r="KOI69" s="410"/>
      <c r="KOJ69" s="410"/>
      <c r="KOK69" s="410"/>
      <c r="KOL69" s="410"/>
      <c r="KOM69" s="410"/>
      <c r="KON69" s="410"/>
      <c r="KOO69" s="410"/>
      <c r="KOP69" s="410"/>
      <c r="KOQ69" s="410"/>
      <c r="KOR69" s="410"/>
      <c r="KOS69" s="410"/>
      <c r="KOT69" s="410"/>
      <c r="KOU69" s="410"/>
      <c r="KOV69" s="410"/>
      <c r="KOW69" s="410"/>
      <c r="KOX69" s="410"/>
      <c r="KOY69" s="410"/>
      <c r="KOZ69" s="410"/>
      <c r="KPA69" s="410"/>
      <c r="KPB69" s="410"/>
      <c r="KPC69" s="410"/>
      <c r="KPD69" s="410"/>
      <c r="KPE69" s="410"/>
      <c r="KPF69" s="410"/>
      <c r="KPG69" s="410"/>
      <c r="KPH69" s="410"/>
      <c r="KPI69" s="410"/>
      <c r="KPJ69" s="410"/>
      <c r="KPK69" s="410"/>
      <c r="KPL69" s="410"/>
      <c r="KPM69" s="410"/>
      <c r="KPN69" s="410"/>
      <c r="KPO69" s="410"/>
      <c r="KPP69" s="410"/>
      <c r="KPQ69" s="410"/>
      <c r="KPR69" s="410"/>
      <c r="KPS69" s="410"/>
      <c r="KPT69" s="410"/>
      <c r="KPU69" s="410"/>
      <c r="KPV69" s="410"/>
      <c r="KPW69" s="410"/>
      <c r="KPX69" s="410"/>
      <c r="KPY69" s="410"/>
      <c r="KPZ69" s="410"/>
      <c r="KQA69" s="410"/>
      <c r="KQB69" s="410"/>
      <c r="KQC69" s="410"/>
      <c r="KQD69" s="410"/>
      <c r="KQE69" s="410"/>
      <c r="KQF69" s="410"/>
      <c r="KQG69" s="410"/>
      <c r="KQH69" s="410"/>
      <c r="KQI69" s="410"/>
      <c r="KQJ69" s="410"/>
      <c r="KQK69" s="410"/>
      <c r="KQL69" s="410"/>
      <c r="KQM69" s="410"/>
      <c r="KQN69" s="410"/>
      <c r="KQO69" s="410"/>
      <c r="KQP69" s="410"/>
      <c r="KQQ69" s="410"/>
      <c r="KQR69" s="410"/>
      <c r="KQS69" s="410"/>
      <c r="KQT69" s="410"/>
      <c r="KQU69" s="410"/>
      <c r="KQV69" s="410"/>
      <c r="KQW69" s="410"/>
      <c r="KQX69" s="410"/>
      <c r="KQY69" s="410"/>
      <c r="KQZ69" s="410"/>
      <c r="KRA69" s="410"/>
      <c r="KRB69" s="410"/>
      <c r="KRC69" s="410"/>
      <c r="KRD69" s="410"/>
      <c r="KRE69" s="410"/>
      <c r="KRF69" s="410"/>
      <c r="KRG69" s="410"/>
      <c r="KRH69" s="410"/>
      <c r="KRI69" s="410"/>
      <c r="KRJ69" s="410"/>
      <c r="KRK69" s="410"/>
      <c r="KRL69" s="410"/>
      <c r="KRM69" s="410"/>
      <c r="KRN69" s="410"/>
      <c r="KRO69" s="410"/>
      <c r="KRP69" s="410"/>
      <c r="KRQ69" s="410"/>
      <c r="KRR69" s="410"/>
      <c r="KRS69" s="410"/>
      <c r="KRT69" s="410"/>
      <c r="KRU69" s="410"/>
      <c r="KRV69" s="410"/>
      <c r="KRW69" s="410"/>
      <c r="KRX69" s="410"/>
      <c r="KRY69" s="410"/>
      <c r="KRZ69" s="410"/>
      <c r="KSA69" s="410"/>
      <c r="KSB69" s="410"/>
      <c r="KSC69" s="410"/>
      <c r="KSD69" s="410"/>
      <c r="KSE69" s="410"/>
      <c r="KSF69" s="410"/>
      <c r="KSG69" s="410"/>
      <c r="KSH69" s="410"/>
      <c r="KSI69" s="410"/>
      <c r="KSJ69" s="410"/>
      <c r="KSK69" s="410"/>
      <c r="KSL69" s="410"/>
      <c r="KSM69" s="410"/>
      <c r="KSN69" s="410"/>
      <c r="KSO69" s="410"/>
      <c r="KSP69" s="410"/>
      <c r="KSQ69" s="410"/>
      <c r="KSR69" s="410"/>
      <c r="KSS69" s="410"/>
      <c r="KST69" s="410"/>
      <c r="KSU69" s="410"/>
      <c r="KSV69" s="410"/>
      <c r="KSW69" s="410"/>
      <c r="KSX69" s="410"/>
      <c r="KSY69" s="410"/>
      <c r="KSZ69" s="410"/>
      <c r="KTA69" s="410"/>
      <c r="KTB69" s="410"/>
      <c r="KTC69" s="410"/>
      <c r="KTD69" s="410"/>
      <c r="KTE69" s="410"/>
      <c r="KTF69" s="410"/>
      <c r="KTG69" s="410"/>
      <c r="KTH69" s="410"/>
      <c r="KTI69" s="410"/>
      <c r="KTJ69" s="410"/>
      <c r="KTK69" s="410"/>
      <c r="KTL69" s="410"/>
      <c r="KTM69" s="410"/>
      <c r="KTN69" s="410"/>
      <c r="KTO69" s="410"/>
      <c r="KTP69" s="410"/>
      <c r="KTQ69" s="410"/>
      <c r="KTR69" s="410"/>
      <c r="KTS69" s="410"/>
      <c r="KTT69" s="410"/>
      <c r="KTU69" s="410"/>
      <c r="KTV69" s="410"/>
      <c r="KTW69" s="410"/>
      <c r="KTX69" s="410"/>
      <c r="KTY69" s="410"/>
      <c r="KTZ69" s="410"/>
      <c r="KUA69" s="410"/>
      <c r="KUB69" s="410"/>
      <c r="KUC69" s="410"/>
      <c r="KUD69" s="410"/>
      <c r="KUE69" s="410"/>
      <c r="KUF69" s="410"/>
      <c r="KUG69" s="410"/>
      <c r="KUH69" s="410"/>
      <c r="KUI69" s="410"/>
      <c r="KUJ69" s="410"/>
      <c r="KUK69" s="410"/>
      <c r="KUL69" s="410"/>
      <c r="KUM69" s="410"/>
      <c r="KUN69" s="410"/>
      <c r="KUO69" s="410"/>
      <c r="KUP69" s="410"/>
      <c r="KUQ69" s="410"/>
      <c r="KUR69" s="410"/>
      <c r="KUS69" s="410"/>
      <c r="KUT69" s="410"/>
      <c r="KUU69" s="410"/>
      <c r="KUV69" s="410"/>
      <c r="KUW69" s="410"/>
      <c r="KUX69" s="410"/>
      <c r="KUY69" s="410"/>
      <c r="KUZ69" s="410"/>
      <c r="KVA69" s="410"/>
      <c r="KVB69" s="410"/>
      <c r="KVC69" s="410"/>
      <c r="KVD69" s="410"/>
      <c r="KVE69" s="410"/>
      <c r="KVF69" s="410"/>
      <c r="KVG69" s="410"/>
      <c r="KVH69" s="410"/>
      <c r="KVI69" s="410"/>
      <c r="KVJ69" s="410"/>
      <c r="KVK69" s="410"/>
      <c r="KVL69" s="410"/>
      <c r="KVM69" s="410"/>
      <c r="KVN69" s="410"/>
      <c r="KVO69" s="410"/>
      <c r="KVP69" s="410"/>
      <c r="KVQ69" s="410"/>
      <c r="KVR69" s="410"/>
      <c r="KVS69" s="410"/>
      <c r="KVT69" s="410"/>
      <c r="KVU69" s="410"/>
      <c r="KVV69" s="410"/>
      <c r="KVW69" s="410"/>
      <c r="KVX69" s="410"/>
      <c r="KVY69" s="410"/>
      <c r="KVZ69" s="410"/>
      <c r="KWA69" s="410"/>
      <c r="KWB69" s="410"/>
      <c r="KWC69" s="410"/>
      <c r="KWD69" s="410"/>
      <c r="KWE69" s="410"/>
      <c r="KWF69" s="410"/>
      <c r="KWG69" s="410"/>
      <c r="KWH69" s="410"/>
      <c r="KWI69" s="410"/>
      <c r="KWJ69" s="410"/>
      <c r="KWK69" s="410"/>
      <c r="KWL69" s="410"/>
      <c r="KWM69" s="410"/>
      <c r="KWN69" s="410"/>
      <c r="KWO69" s="410"/>
      <c r="KWP69" s="410"/>
      <c r="KWQ69" s="410"/>
      <c r="KWR69" s="410"/>
      <c r="KWS69" s="410"/>
      <c r="KWT69" s="410"/>
      <c r="KWU69" s="410"/>
      <c r="KWV69" s="410"/>
      <c r="KWW69" s="410"/>
      <c r="KWX69" s="410"/>
      <c r="KWY69" s="410"/>
      <c r="KWZ69" s="410"/>
      <c r="KXA69" s="410"/>
      <c r="KXB69" s="410"/>
      <c r="KXC69" s="410"/>
      <c r="KXD69" s="410"/>
      <c r="KXE69" s="410"/>
      <c r="KXF69" s="410"/>
      <c r="KXG69" s="410"/>
      <c r="KXH69" s="410"/>
      <c r="KXI69" s="410"/>
      <c r="KXJ69" s="410"/>
      <c r="KXK69" s="410"/>
      <c r="KXL69" s="410"/>
      <c r="KXM69" s="410"/>
      <c r="KXN69" s="410"/>
      <c r="KXO69" s="410"/>
      <c r="KXP69" s="410"/>
      <c r="KXQ69" s="410"/>
      <c r="KXR69" s="410"/>
      <c r="KXS69" s="410"/>
      <c r="KXT69" s="410"/>
      <c r="KXU69" s="410"/>
      <c r="KXV69" s="410"/>
      <c r="KXW69" s="410"/>
      <c r="KXX69" s="410"/>
      <c r="KXY69" s="410"/>
      <c r="KXZ69" s="410"/>
      <c r="KYA69" s="410"/>
      <c r="KYB69" s="410"/>
      <c r="KYC69" s="410"/>
      <c r="KYD69" s="410"/>
      <c r="KYE69" s="410"/>
      <c r="KYF69" s="410"/>
      <c r="KYG69" s="410"/>
      <c r="KYH69" s="410"/>
      <c r="KYI69" s="410"/>
      <c r="KYJ69" s="410"/>
      <c r="KYK69" s="410"/>
      <c r="KYL69" s="410"/>
      <c r="KYM69" s="410"/>
      <c r="KYN69" s="410"/>
      <c r="KYO69" s="410"/>
      <c r="KYP69" s="410"/>
      <c r="KYQ69" s="410"/>
      <c r="KYR69" s="410"/>
      <c r="KYS69" s="410"/>
      <c r="KYT69" s="410"/>
      <c r="KYU69" s="410"/>
      <c r="KYV69" s="410"/>
      <c r="KYW69" s="410"/>
      <c r="KYX69" s="410"/>
      <c r="KYY69" s="410"/>
      <c r="KYZ69" s="410"/>
      <c r="KZA69" s="410"/>
      <c r="KZB69" s="410"/>
      <c r="KZC69" s="410"/>
      <c r="KZD69" s="410"/>
      <c r="KZE69" s="410"/>
      <c r="KZF69" s="410"/>
      <c r="KZG69" s="410"/>
      <c r="KZH69" s="410"/>
      <c r="KZI69" s="410"/>
      <c r="KZJ69" s="410"/>
      <c r="KZK69" s="410"/>
      <c r="KZL69" s="410"/>
      <c r="KZM69" s="410"/>
      <c r="KZN69" s="410"/>
      <c r="KZO69" s="410"/>
      <c r="KZP69" s="410"/>
      <c r="KZQ69" s="410"/>
      <c r="KZR69" s="410"/>
      <c r="KZS69" s="410"/>
      <c r="KZT69" s="410"/>
      <c r="KZU69" s="410"/>
      <c r="KZV69" s="410"/>
      <c r="KZW69" s="410"/>
      <c r="KZX69" s="410"/>
      <c r="KZY69" s="410"/>
      <c r="KZZ69" s="410"/>
      <c r="LAA69" s="410"/>
      <c r="LAB69" s="410"/>
      <c r="LAC69" s="410"/>
      <c r="LAD69" s="410"/>
      <c r="LAE69" s="410"/>
      <c r="LAF69" s="410"/>
      <c r="LAG69" s="410"/>
      <c r="LAH69" s="410"/>
      <c r="LAI69" s="410"/>
      <c r="LAJ69" s="410"/>
      <c r="LAK69" s="410"/>
      <c r="LAL69" s="410"/>
      <c r="LAM69" s="410"/>
      <c r="LAN69" s="410"/>
      <c r="LAO69" s="410"/>
      <c r="LAP69" s="410"/>
      <c r="LAQ69" s="410"/>
      <c r="LAR69" s="410"/>
      <c r="LAS69" s="410"/>
      <c r="LAT69" s="410"/>
      <c r="LAU69" s="410"/>
      <c r="LAV69" s="410"/>
      <c r="LAW69" s="410"/>
      <c r="LAX69" s="410"/>
      <c r="LAY69" s="410"/>
      <c r="LAZ69" s="410"/>
      <c r="LBA69" s="410"/>
      <c r="LBB69" s="410"/>
      <c r="LBC69" s="410"/>
      <c r="LBD69" s="410"/>
      <c r="LBE69" s="410"/>
      <c r="LBF69" s="410"/>
      <c r="LBG69" s="410"/>
      <c r="LBH69" s="410"/>
      <c r="LBI69" s="410"/>
      <c r="LBJ69" s="410"/>
      <c r="LBK69" s="410"/>
      <c r="LBL69" s="410"/>
      <c r="LBM69" s="410"/>
      <c r="LBN69" s="410"/>
      <c r="LBO69" s="410"/>
      <c r="LBP69" s="410"/>
      <c r="LBQ69" s="410"/>
      <c r="LBR69" s="410"/>
      <c r="LBS69" s="410"/>
      <c r="LBT69" s="410"/>
      <c r="LBU69" s="410"/>
      <c r="LBV69" s="410"/>
      <c r="LBW69" s="410"/>
      <c r="LBX69" s="410"/>
      <c r="LBY69" s="410"/>
      <c r="LBZ69" s="410"/>
      <c r="LCA69" s="410"/>
      <c r="LCB69" s="410"/>
      <c r="LCC69" s="410"/>
      <c r="LCD69" s="410"/>
      <c r="LCE69" s="410"/>
      <c r="LCF69" s="410"/>
      <c r="LCG69" s="410"/>
      <c r="LCH69" s="410"/>
      <c r="LCI69" s="410"/>
      <c r="LCJ69" s="410"/>
      <c r="LCK69" s="410"/>
      <c r="LCL69" s="410"/>
      <c r="LCM69" s="410"/>
      <c r="LCN69" s="410"/>
      <c r="LCO69" s="410"/>
      <c r="LCP69" s="410"/>
      <c r="LCQ69" s="410"/>
      <c r="LCR69" s="410"/>
      <c r="LCS69" s="410"/>
      <c r="LCT69" s="410"/>
      <c r="LCU69" s="410"/>
      <c r="LCV69" s="410"/>
      <c r="LCW69" s="410"/>
      <c r="LCX69" s="410"/>
      <c r="LCY69" s="410"/>
      <c r="LCZ69" s="410"/>
      <c r="LDA69" s="410"/>
      <c r="LDB69" s="410"/>
      <c r="LDC69" s="410"/>
      <c r="LDD69" s="410"/>
      <c r="LDE69" s="410"/>
      <c r="LDF69" s="410"/>
      <c r="LDG69" s="410"/>
      <c r="LDH69" s="410"/>
      <c r="LDI69" s="410"/>
      <c r="LDJ69" s="410"/>
      <c r="LDK69" s="410"/>
      <c r="LDL69" s="410"/>
      <c r="LDM69" s="410"/>
      <c r="LDN69" s="410"/>
      <c r="LDO69" s="410"/>
      <c r="LDP69" s="410"/>
      <c r="LDQ69" s="410"/>
      <c r="LDR69" s="410"/>
      <c r="LDS69" s="410"/>
      <c r="LDT69" s="410"/>
      <c r="LDU69" s="410"/>
      <c r="LDV69" s="410"/>
      <c r="LDW69" s="410"/>
      <c r="LDX69" s="410"/>
      <c r="LDY69" s="410"/>
      <c r="LDZ69" s="410"/>
      <c r="LEA69" s="410"/>
      <c r="LEB69" s="410"/>
      <c r="LEC69" s="410"/>
      <c r="LED69" s="410"/>
      <c r="LEE69" s="410"/>
      <c r="LEF69" s="410"/>
      <c r="LEG69" s="410"/>
      <c r="LEH69" s="410"/>
      <c r="LEI69" s="410"/>
      <c r="LEJ69" s="410"/>
      <c r="LEK69" s="410"/>
      <c r="LEL69" s="410"/>
      <c r="LEM69" s="410"/>
      <c r="LEN69" s="410"/>
      <c r="LEO69" s="410"/>
      <c r="LEP69" s="410"/>
      <c r="LEQ69" s="410"/>
      <c r="LER69" s="410"/>
      <c r="LES69" s="410"/>
      <c r="LET69" s="410"/>
      <c r="LEU69" s="410"/>
      <c r="LEV69" s="410"/>
      <c r="LEW69" s="410"/>
      <c r="LEX69" s="410"/>
      <c r="LEY69" s="410"/>
      <c r="LEZ69" s="410"/>
      <c r="LFA69" s="410"/>
      <c r="LFB69" s="410"/>
      <c r="LFC69" s="410"/>
      <c r="LFD69" s="410"/>
      <c r="LFE69" s="410"/>
      <c r="LFF69" s="410"/>
      <c r="LFG69" s="410"/>
      <c r="LFH69" s="410"/>
      <c r="LFI69" s="410"/>
      <c r="LFJ69" s="410"/>
      <c r="LFK69" s="410"/>
      <c r="LFL69" s="410"/>
      <c r="LFM69" s="410"/>
      <c r="LFN69" s="410"/>
      <c r="LFO69" s="410"/>
      <c r="LFP69" s="410"/>
      <c r="LFQ69" s="410"/>
      <c r="LFR69" s="410"/>
      <c r="LFS69" s="410"/>
      <c r="LFT69" s="410"/>
      <c r="LFU69" s="410"/>
      <c r="LFV69" s="410"/>
      <c r="LFW69" s="410"/>
      <c r="LFX69" s="410"/>
      <c r="LFY69" s="410"/>
      <c r="LFZ69" s="410"/>
      <c r="LGA69" s="410"/>
      <c r="LGB69" s="410"/>
      <c r="LGC69" s="410"/>
      <c r="LGD69" s="410"/>
      <c r="LGE69" s="410"/>
      <c r="LGF69" s="410"/>
      <c r="LGG69" s="410"/>
      <c r="LGH69" s="410"/>
      <c r="LGI69" s="410"/>
      <c r="LGJ69" s="410"/>
      <c r="LGK69" s="410"/>
      <c r="LGL69" s="410"/>
      <c r="LGM69" s="410"/>
      <c r="LGN69" s="410"/>
      <c r="LGO69" s="410"/>
      <c r="LGP69" s="410"/>
      <c r="LGQ69" s="410"/>
      <c r="LGR69" s="410"/>
      <c r="LGS69" s="410"/>
      <c r="LGT69" s="410"/>
      <c r="LGU69" s="410"/>
      <c r="LGV69" s="410"/>
      <c r="LGW69" s="410"/>
      <c r="LGX69" s="410"/>
      <c r="LGY69" s="410"/>
      <c r="LGZ69" s="410"/>
      <c r="LHA69" s="410"/>
      <c r="LHB69" s="410"/>
      <c r="LHC69" s="410"/>
      <c r="LHD69" s="410"/>
      <c r="LHE69" s="410"/>
      <c r="LHF69" s="410"/>
      <c r="LHG69" s="410"/>
      <c r="LHH69" s="410"/>
      <c r="LHI69" s="410"/>
      <c r="LHJ69" s="410"/>
      <c r="LHK69" s="410"/>
      <c r="LHL69" s="410"/>
      <c r="LHM69" s="410"/>
      <c r="LHN69" s="410"/>
      <c r="LHO69" s="410"/>
      <c r="LHP69" s="410"/>
      <c r="LHQ69" s="410"/>
      <c r="LHR69" s="410"/>
      <c r="LHS69" s="410"/>
      <c r="LHT69" s="410"/>
      <c r="LHU69" s="410"/>
      <c r="LHV69" s="410"/>
      <c r="LHW69" s="410"/>
      <c r="LHX69" s="410"/>
      <c r="LHY69" s="410"/>
      <c r="LHZ69" s="410"/>
      <c r="LIA69" s="410"/>
      <c r="LIB69" s="410"/>
      <c r="LIC69" s="410"/>
      <c r="LID69" s="410"/>
      <c r="LIE69" s="410"/>
      <c r="LIF69" s="410"/>
      <c r="LIG69" s="410"/>
      <c r="LIH69" s="410"/>
      <c r="LII69" s="410"/>
      <c r="LIJ69" s="410"/>
      <c r="LIK69" s="410"/>
      <c r="LIL69" s="410"/>
      <c r="LIM69" s="410"/>
      <c r="LIN69" s="410"/>
      <c r="LIO69" s="410"/>
      <c r="LIP69" s="410"/>
      <c r="LIQ69" s="410"/>
      <c r="LIR69" s="410"/>
      <c r="LIS69" s="410"/>
      <c r="LIT69" s="410"/>
      <c r="LIU69" s="410"/>
      <c r="LIV69" s="410"/>
      <c r="LIW69" s="410"/>
      <c r="LIX69" s="410"/>
      <c r="LIY69" s="410"/>
      <c r="LIZ69" s="410"/>
      <c r="LJA69" s="410"/>
      <c r="LJB69" s="410"/>
      <c r="LJC69" s="410"/>
      <c r="LJD69" s="410"/>
      <c r="LJE69" s="410"/>
      <c r="LJF69" s="410"/>
      <c r="LJG69" s="410"/>
      <c r="LJH69" s="410"/>
      <c r="LJI69" s="410"/>
      <c r="LJJ69" s="410"/>
      <c r="LJK69" s="410"/>
      <c r="LJL69" s="410"/>
      <c r="LJM69" s="410"/>
      <c r="LJN69" s="410"/>
      <c r="LJO69" s="410"/>
      <c r="LJP69" s="410"/>
      <c r="LJQ69" s="410"/>
      <c r="LJR69" s="410"/>
      <c r="LJS69" s="410"/>
      <c r="LJT69" s="410"/>
      <c r="LJU69" s="410"/>
      <c r="LJV69" s="410"/>
      <c r="LJW69" s="410"/>
      <c r="LJX69" s="410"/>
      <c r="LJY69" s="410"/>
      <c r="LJZ69" s="410"/>
      <c r="LKA69" s="410"/>
      <c r="LKB69" s="410"/>
      <c r="LKC69" s="410"/>
      <c r="LKD69" s="410"/>
      <c r="LKE69" s="410"/>
      <c r="LKF69" s="410"/>
      <c r="LKG69" s="410"/>
      <c r="LKH69" s="410"/>
      <c r="LKI69" s="410"/>
      <c r="LKJ69" s="410"/>
      <c r="LKK69" s="410"/>
      <c r="LKL69" s="410"/>
      <c r="LKM69" s="410"/>
      <c r="LKN69" s="410"/>
      <c r="LKO69" s="410"/>
      <c r="LKP69" s="410"/>
      <c r="LKQ69" s="410"/>
      <c r="LKR69" s="410"/>
      <c r="LKS69" s="410"/>
      <c r="LKT69" s="410"/>
      <c r="LKU69" s="410"/>
      <c r="LKV69" s="410"/>
      <c r="LKW69" s="410"/>
      <c r="LKX69" s="410"/>
      <c r="LKY69" s="410"/>
      <c r="LKZ69" s="410"/>
      <c r="LLA69" s="410"/>
      <c r="LLB69" s="410"/>
      <c r="LLC69" s="410"/>
      <c r="LLD69" s="410"/>
      <c r="LLE69" s="410"/>
      <c r="LLF69" s="410"/>
      <c r="LLG69" s="410"/>
      <c r="LLH69" s="410"/>
      <c r="LLI69" s="410"/>
      <c r="LLJ69" s="410"/>
      <c r="LLK69" s="410"/>
      <c r="LLL69" s="410"/>
      <c r="LLM69" s="410"/>
      <c r="LLN69" s="410"/>
      <c r="LLO69" s="410"/>
      <c r="LLP69" s="410"/>
      <c r="LLQ69" s="410"/>
      <c r="LLR69" s="410"/>
      <c r="LLS69" s="410"/>
      <c r="LLT69" s="410"/>
      <c r="LLU69" s="410"/>
      <c r="LLV69" s="410"/>
      <c r="LLW69" s="410"/>
      <c r="LLX69" s="410"/>
      <c r="LLY69" s="410"/>
      <c r="LLZ69" s="410"/>
      <c r="LMA69" s="410"/>
      <c r="LMB69" s="410"/>
      <c r="LMC69" s="410"/>
      <c r="LMD69" s="410"/>
      <c r="LME69" s="410"/>
      <c r="LMF69" s="410"/>
      <c r="LMG69" s="410"/>
      <c r="LMH69" s="410"/>
      <c r="LMI69" s="410"/>
      <c r="LMJ69" s="410"/>
      <c r="LMK69" s="410"/>
      <c r="LML69" s="410"/>
      <c r="LMM69" s="410"/>
      <c r="LMN69" s="410"/>
      <c r="LMO69" s="410"/>
      <c r="LMP69" s="410"/>
      <c r="LMQ69" s="410"/>
      <c r="LMR69" s="410"/>
      <c r="LMS69" s="410"/>
      <c r="LMT69" s="410"/>
      <c r="LMU69" s="410"/>
      <c r="LMV69" s="410"/>
      <c r="LMW69" s="410"/>
      <c r="LMX69" s="410"/>
      <c r="LMY69" s="410"/>
      <c r="LMZ69" s="410"/>
      <c r="LNA69" s="410"/>
      <c r="LNB69" s="410"/>
      <c r="LNC69" s="410"/>
      <c r="LND69" s="410"/>
      <c r="LNE69" s="410"/>
      <c r="LNF69" s="410"/>
      <c r="LNG69" s="410"/>
      <c r="LNH69" s="410"/>
      <c r="LNI69" s="410"/>
      <c r="LNJ69" s="410"/>
      <c r="LNK69" s="410"/>
      <c r="LNL69" s="410"/>
      <c r="LNM69" s="410"/>
      <c r="LNN69" s="410"/>
      <c r="LNO69" s="410"/>
      <c r="LNP69" s="410"/>
      <c r="LNQ69" s="410"/>
      <c r="LNR69" s="410"/>
      <c r="LNS69" s="410"/>
      <c r="LNT69" s="410"/>
      <c r="LNU69" s="410"/>
      <c r="LNV69" s="410"/>
      <c r="LNW69" s="410"/>
      <c r="LNX69" s="410"/>
      <c r="LNY69" s="410"/>
      <c r="LNZ69" s="410"/>
      <c r="LOA69" s="410"/>
      <c r="LOB69" s="410"/>
      <c r="LOC69" s="410"/>
      <c r="LOD69" s="410"/>
      <c r="LOE69" s="410"/>
      <c r="LOF69" s="410"/>
      <c r="LOG69" s="410"/>
      <c r="LOH69" s="410"/>
      <c r="LOI69" s="410"/>
      <c r="LOJ69" s="410"/>
      <c r="LOK69" s="410"/>
      <c r="LOL69" s="410"/>
      <c r="LOM69" s="410"/>
      <c r="LON69" s="410"/>
      <c r="LOO69" s="410"/>
      <c r="LOP69" s="410"/>
      <c r="LOQ69" s="410"/>
      <c r="LOR69" s="410"/>
      <c r="LOS69" s="410"/>
      <c r="LOT69" s="410"/>
      <c r="LOU69" s="410"/>
      <c r="LOV69" s="410"/>
      <c r="LOW69" s="410"/>
      <c r="LOX69" s="410"/>
      <c r="LOY69" s="410"/>
      <c r="LOZ69" s="410"/>
      <c r="LPA69" s="410"/>
      <c r="LPB69" s="410"/>
      <c r="LPC69" s="410"/>
      <c r="LPD69" s="410"/>
      <c r="LPE69" s="410"/>
      <c r="LPF69" s="410"/>
      <c r="LPG69" s="410"/>
      <c r="LPH69" s="410"/>
      <c r="LPI69" s="410"/>
      <c r="LPJ69" s="410"/>
      <c r="LPK69" s="410"/>
      <c r="LPL69" s="410"/>
      <c r="LPM69" s="410"/>
      <c r="LPN69" s="410"/>
      <c r="LPO69" s="410"/>
      <c r="LPP69" s="410"/>
      <c r="LPQ69" s="410"/>
      <c r="LPR69" s="410"/>
      <c r="LPS69" s="410"/>
      <c r="LPT69" s="410"/>
      <c r="LPU69" s="410"/>
      <c r="LPV69" s="410"/>
      <c r="LPW69" s="410"/>
      <c r="LPX69" s="410"/>
      <c r="LPY69" s="410"/>
      <c r="LPZ69" s="410"/>
      <c r="LQA69" s="410"/>
      <c r="LQB69" s="410"/>
      <c r="LQC69" s="410"/>
      <c r="LQD69" s="410"/>
      <c r="LQE69" s="410"/>
      <c r="LQF69" s="410"/>
      <c r="LQG69" s="410"/>
      <c r="LQH69" s="410"/>
      <c r="LQI69" s="410"/>
      <c r="LQJ69" s="410"/>
      <c r="LQK69" s="410"/>
      <c r="LQL69" s="410"/>
      <c r="LQM69" s="410"/>
      <c r="LQN69" s="410"/>
      <c r="LQO69" s="410"/>
      <c r="LQP69" s="410"/>
      <c r="LQQ69" s="410"/>
      <c r="LQR69" s="410"/>
      <c r="LQS69" s="410"/>
      <c r="LQT69" s="410"/>
      <c r="LQU69" s="410"/>
      <c r="LQV69" s="410"/>
      <c r="LQW69" s="410"/>
      <c r="LQX69" s="410"/>
      <c r="LQY69" s="410"/>
      <c r="LQZ69" s="410"/>
      <c r="LRA69" s="410"/>
      <c r="LRB69" s="410"/>
      <c r="LRC69" s="410"/>
      <c r="LRD69" s="410"/>
      <c r="LRE69" s="410"/>
      <c r="LRF69" s="410"/>
      <c r="LRG69" s="410"/>
      <c r="LRH69" s="410"/>
      <c r="LRI69" s="410"/>
      <c r="LRJ69" s="410"/>
      <c r="LRK69" s="410"/>
      <c r="LRL69" s="410"/>
      <c r="LRM69" s="410"/>
      <c r="LRN69" s="410"/>
      <c r="LRO69" s="410"/>
      <c r="LRP69" s="410"/>
      <c r="LRQ69" s="410"/>
      <c r="LRR69" s="410"/>
      <c r="LRS69" s="410"/>
      <c r="LRT69" s="410"/>
      <c r="LRU69" s="410"/>
      <c r="LRV69" s="410"/>
      <c r="LRW69" s="410"/>
      <c r="LRX69" s="410"/>
      <c r="LRY69" s="410"/>
      <c r="LRZ69" s="410"/>
      <c r="LSA69" s="410"/>
      <c r="LSB69" s="410"/>
      <c r="LSC69" s="410"/>
      <c r="LSD69" s="410"/>
      <c r="LSE69" s="410"/>
      <c r="LSF69" s="410"/>
      <c r="LSG69" s="410"/>
      <c r="LSH69" s="410"/>
      <c r="LSI69" s="410"/>
      <c r="LSJ69" s="410"/>
      <c r="LSK69" s="410"/>
      <c r="LSL69" s="410"/>
      <c r="LSM69" s="410"/>
      <c r="LSN69" s="410"/>
      <c r="LSO69" s="410"/>
      <c r="LSP69" s="410"/>
      <c r="LSQ69" s="410"/>
      <c r="LSR69" s="410"/>
      <c r="LSS69" s="410"/>
      <c r="LST69" s="410"/>
      <c r="LSU69" s="410"/>
      <c r="LSV69" s="410"/>
      <c r="LSW69" s="410"/>
      <c r="LSX69" s="410"/>
      <c r="LSY69" s="410"/>
      <c r="LSZ69" s="410"/>
      <c r="LTA69" s="410"/>
      <c r="LTB69" s="410"/>
      <c r="LTC69" s="410"/>
      <c r="LTD69" s="410"/>
      <c r="LTE69" s="410"/>
      <c r="LTF69" s="410"/>
      <c r="LTG69" s="410"/>
      <c r="LTH69" s="410"/>
      <c r="LTI69" s="410"/>
      <c r="LTJ69" s="410"/>
      <c r="LTK69" s="410"/>
      <c r="LTL69" s="410"/>
      <c r="LTM69" s="410"/>
      <c r="LTN69" s="410"/>
      <c r="LTO69" s="410"/>
      <c r="LTP69" s="410"/>
      <c r="LTQ69" s="410"/>
      <c r="LTR69" s="410"/>
      <c r="LTS69" s="410"/>
      <c r="LTT69" s="410"/>
      <c r="LTU69" s="410"/>
      <c r="LTV69" s="410"/>
      <c r="LTW69" s="410"/>
      <c r="LTX69" s="410"/>
      <c r="LTY69" s="410"/>
      <c r="LTZ69" s="410"/>
      <c r="LUA69" s="410"/>
      <c r="LUB69" s="410"/>
      <c r="LUC69" s="410"/>
      <c r="LUD69" s="410"/>
      <c r="LUE69" s="410"/>
      <c r="LUF69" s="410"/>
      <c r="LUG69" s="410"/>
      <c r="LUH69" s="410"/>
      <c r="LUI69" s="410"/>
      <c r="LUJ69" s="410"/>
      <c r="LUK69" s="410"/>
      <c r="LUL69" s="410"/>
      <c r="LUM69" s="410"/>
      <c r="LUN69" s="410"/>
      <c r="LUO69" s="410"/>
      <c r="LUP69" s="410"/>
      <c r="LUQ69" s="410"/>
      <c r="LUR69" s="410"/>
      <c r="LUS69" s="410"/>
      <c r="LUT69" s="410"/>
      <c r="LUU69" s="410"/>
      <c r="LUV69" s="410"/>
      <c r="LUW69" s="410"/>
      <c r="LUX69" s="410"/>
      <c r="LUY69" s="410"/>
      <c r="LUZ69" s="410"/>
      <c r="LVA69" s="410"/>
      <c r="LVB69" s="410"/>
      <c r="LVC69" s="410"/>
      <c r="LVD69" s="410"/>
      <c r="LVE69" s="410"/>
      <c r="LVF69" s="410"/>
      <c r="LVG69" s="410"/>
      <c r="LVH69" s="410"/>
      <c r="LVI69" s="410"/>
      <c r="LVJ69" s="410"/>
      <c r="LVK69" s="410"/>
      <c r="LVL69" s="410"/>
      <c r="LVM69" s="410"/>
      <c r="LVN69" s="410"/>
      <c r="LVO69" s="410"/>
      <c r="LVP69" s="410"/>
      <c r="LVQ69" s="410"/>
      <c r="LVR69" s="410"/>
      <c r="LVS69" s="410"/>
      <c r="LVT69" s="410"/>
      <c r="LVU69" s="410"/>
      <c r="LVV69" s="410"/>
      <c r="LVW69" s="410"/>
      <c r="LVX69" s="410"/>
      <c r="LVY69" s="410"/>
      <c r="LVZ69" s="410"/>
      <c r="LWA69" s="410"/>
      <c r="LWB69" s="410"/>
      <c r="LWC69" s="410"/>
      <c r="LWD69" s="410"/>
      <c r="LWE69" s="410"/>
      <c r="LWF69" s="410"/>
      <c r="LWG69" s="410"/>
      <c r="LWH69" s="410"/>
      <c r="LWI69" s="410"/>
      <c r="LWJ69" s="410"/>
      <c r="LWK69" s="410"/>
      <c r="LWL69" s="410"/>
      <c r="LWM69" s="410"/>
      <c r="LWN69" s="410"/>
      <c r="LWO69" s="410"/>
      <c r="LWP69" s="410"/>
      <c r="LWQ69" s="410"/>
      <c r="LWR69" s="410"/>
      <c r="LWS69" s="410"/>
      <c r="LWT69" s="410"/>
      <c r="LWU69" s="410"/>
      <c r="LWV69" s="410"/>
      <c r="LWW69" s="410"/>
      <c r="LWX69" s="410"/>
      <c r="LWY69" s="410"/>
      <c r="LWZ69" s="410"/>
      <c r="LXA69" s="410"/>
      <c r="LXB69" s="410"/>
      <c r="LXC69" s="410"/>
      <c r="LXD69" s="410"/>
      <c r="LXE69" s="410"/>
      <c r="LXF69" s="410"/>
      <c r="LXG69" s="410"/>
      <c r="LXH69" s="410"/>
      <c r="LXI69" s="410"/>
      <c r="LXJ69" s="410"/>
      <c r="LXK69" s="410"/>
      <c r="LXL69" s="410"/>
      <c r="LXM69" s="410"/>
      <c r="LXN69" s="410"/>
      <c r="LXO69" s="410"/>
      <c r="LXP69" s="410"/>
      <c r="LXQ69" s="410"/>
      <c r="LXR69" s="410"/>
      <c r="LXS69" s="410"/>
      <c r="LXT69" s="410"/>
      <c r="LXU69" s="410"/>
      <c r="LXV69" s="410"/>
      <c r="LXW69" s="410"/>
      <c r="LXX69" s="410"/>
      <c r="LXY69" s="410"/>
      <c r="LXZ69" s="410"/>
      <c r="LYA69" s="410"/>
      <c r="LYB69" s="410"/>
      <c r="LYC69" s="410"/>
      <c r="LYD69" s="410"/>
      <c r="LYE69" s="410"/>
      <c r="LYF69" s="410"/>
      <c r="LYG69" s="410"/>
      <c r="LYH69" s="410"/>
      <c r="LYI69" s="410"/>
      <c r="LYJ69" s="410"/>
      <c r="LYK69" s="410"/>
      <c r="LYL69" s="410"/>
      <c r="LYM69" s="410"/>
      <c r="LYN69" s="410"/>
      <c r="LYO69" s="410"/>
      <c r="LYP69" s="410"/>
      <c r="LYQ69" s="410"/>
      <c r="LYR69" s="410"/>
      <c r="LYS69" s="410"/>
      <c r="LYT69" s="410"/>
      <c r="LYU69" s="410"/>
      <c r="LYV69" s="410"/>
      <c r="LYW69" s="410"/>
      <c r="LYX69" s="410"/>
      <c r="LYY69" s="410"/>
      <c r="LYZ69" s="410"/>
      <c r="LZA69" s="410"/>
      <c r="LZB69" s="410"/>
      <c r="LZC69" s="410"/>
      <c r="LZD69" s="410"/>
      <c r="LZE69" s="410"/>
      <c r="LZF69" s="410"/>
      <c r="LZG69" s="410"/>
      <c r="LZH69" s="410"/>
      <c r="LZI69" s="410"/>
      <c r="LZJ69" s="410"/>
      <c r="LZK69" s="410"/>
      <c r="LZL69" s="410"/>
      <c r="LZM69" s="410"/>
      <c r="LZN69" s="410"/>
      <c r="LZO69" s="410"/>
      <c r="LZP69" s="410"/>
      <c r="LZQ69" s="410"/>
      <c r="LZR69" s="410"/>
      <c r="LZS69" s="410"/>
      <c r="LZT69" s="410"/>
      <c r="LZU69" s="410"/>
      <c r="LZV69" s="410"/>
      <c r="LZW69" s="410"/>
      <c r="LZX69" s="410"/>
      <c r="LZY69" s="410"/>
      <c r="LZZ69" s="410"/>
      <c r="MAA69" s="410"/>
      <c r="MAB69" s="410"/>
      <c r="MAC69" s="410"/>
      <c r="MAD69" s="410"/>
      <c r="MAE69" s="410"/>
      <c r="MAF69" s="410"/>
      <c r="MAG69" s="410"/>
      <c r="MAH69" s="410"/>
      <c r="MAI69" s="410"/>
      <c r="MAJ69" s="410"/>
      <c r="MAK69" s="410"/>
      <c r="MAL69" s="410"/>
      <c r="MAM69" s="410"/>
      <c r="MAN69" s="410"/>
      <c r="MAO69" s="410"/>
      <c r="MAP69" s="410"/>
      <c r="MAQ69" s="410"/>
      <c r="MAR69" s="410"/>
      <c r="MAS69" s="410"/>
      <c r="MAT69" s="410"/>
      <c r="MAU69" s="410"/>
      <c r="MAV69" s="410"/>
      <c r="MAW69" s="410"/>
      <c r="MAX69" s="410"/>
      <c r="MAY69" s="410"/>
      <c r="MAZ69" s="410"/>
      <c r="MBA69" s="410"/>
      <c r="MBB69" s="410"/>
      <c r="MBC69" s="410"/>
      <c r="MBD69" s="410"/>
      <c r="MBE69" s="410"/>
      <c r="MBF69" s="410"/>
      <c r="MBG69" s="410"/>
      <c r="MBH69" s="410"/>
      <c r="MBI69" s="410"/>
      <c r="MBJ69" s="410"/>
      <c r="MBK69" s="410"/>
      <c r="MBL69" s="410"/>
      <c r="MBM69" s="410"/>
      <c r="MBN69" s="410"/>
      <c r="MBO69" s="410"/>
      <c r="MBP69" s="410"/>
      <c r="MBQ69" s="410"/>
      <c r="MBR69" s="410"/>
      <c r="MBS69" s="410"/>
      <c r="MBT69" s="410"/>
      <c r="MBU69" s="410"/>
      <c r="MBV69" s="410"/>
      <c r="MBW69" s="410"/>
      <c r="MBX69" s="410"/>
      <c r="MBY69" s="410"/>
      <c r="MBZ69" s="410"/>
      <c r="MCA69" s="410"/>
      <c r="MCB69" s="410"/>
      <c r="MCC69" s="410"/>
      <c r="MCD69" s="410"/>
      <c r="MCE69" s="410"/>
      <c r="MCF69" s="410"/>
      <c r="MCG69" s="410"/>
      <c r="MCH69" s="410"/>
      <c r="MCI69" s="410"/>
      <c r="MCJ69" s="410"/>
      <c r="MCK69" s="410"/>
      <c r="MCL69" s="410"/>
      <c r="MCM69" s="410"/>
      <c r="MCN69" s="410"/>
      <c r="MCO69" s="410"/>
      <c r="MCP69" s="410"/>
      <c r="MCQ69" s="410"/>
      <c r="MCR69" s="410"/>
      <c r="MCS69" s="410"/>
      <c r="MCT69" s="410"/>
      <c r="MCU69" s="410"/>
      <c r="MCV69" s="410"/>
      <c r="MCW69" s="410"/>
      <c r="MCX69" s="410"/>
      <c r="MCY69" s="410"/>
      <c r="MCZ69" s="410"/>
      <c r="MDA69" s="410"/>
      <c r="MDB69" s="410"/>
      <c r="MDC69" s="410"/>
      <c r="MDD69" s="410"/>
      <c r="MDE69" s="410"/>
      <c r="MDF69" s="410"/>
      <c r="MDG69" s="410"/>
      <c r="MDH69" s="410"/>
      <c r="MDI69" s="410"/>
      <c r="MDJ69" s="410"/>
      <c r="MDK69" s="410"/>
      <c r="MDL69" s="410"/>
      <c r="MDM69" s="410"/>
      <c r="MDN69" s="410"/>
      <c r="MDO69" s="410"/>
      <c r="MDP69" s="410"/>
      <c r="MDQ69" s="410"/>
      <c r="MDR69" s="410"/>
      <c r="MDS69" s="410"/>
      <c r="MDT69" s="410"/>
      <c r="MDU69" s="410"/>
      <c r="MDV69" s="410"/>
      <c r="MDW69" s="410"/>
      <c r="MDX69" s="410"/>
      <c r="MDY69" s="410"/>
      <c r="MDZ69" s="410"/>
      <c r="MEA69" s="410"/>
      <c r="MEB69" s="410"/>
      <c r="MEC69" s="410"/>
      <c r="MED69" s="410"/>
      <c r="MEE69" s="410"/>
      <c r="MEF69" s="410"/>
      <c r="MEG69" s="410"/>
      <c r="MEH69" s="410"/>
      <c r="MEI69" s="410"/>
      <c r="MEJ69" s="410"/>
      <c r="MEK69" s="410"/>
      <c r="MEL69" s="410"/>
      <c r="MEM69" s="410"/>
      <c r="MEN69" s="410"/>
      <c r="MEO69" s="410"/>
      <c r="MEP69" s="410"/>
      <c r="MEQ69" s="410"/>
      <c r="MER69" s="410"/>
      <c r="MES69" s="410"/>
      <c r="MET69" s="410"/>
      <c r="MEU69" s="410"/>
      <c r="MEV69" s="410"/>
      <c r="MEW69" s="410"/>
      <c r="MEX69" s="410"/>
      <c r="MEY69" s="410"/>
      <c r="MEZ69" s="410"/>
      <c r="MFA69" s="410"/>
      <c r="MFB69" s="410"/>
      <c r="MFC69" s="410"/>
      <c r="MFD69" s="410"/>
      <c r="MFE69" s="410"/>
      <c r="MFF69" s="410"/>
      <c r="MFG69" s="410"/>
      <c r="MFH69" s="410"/>
      <c r="MFI69" s="410"/>
      <c r="MFJ69" s="410"/>
      <c r="MFK69" s="410"/>
      <c r="MFL69" s="410"/>
      <c r="MFM69" s="410"/>
      <c r="MFN69" s="410"/>
      <c r="MFO69" s="410"/>
      <c r="MFP69" s="410"/>
      <c r="MFQ69" s="410"/>
      <c r="MFR69" s="410"/>
      <c r="MFS69" s="410"/>
      <c r="MFT69" s="410"/>
      <c r="MFU69" s="410"/>
      <c r="MFV69" s="410"/>
      <c r="MFW69" s="410"/>
      <c r="MFX69" s="410"/>
      <c r="MFY69" s="410"/>
      <c r="MFZ69" s="410"/>
      <c r="MGA69" s="410"/>
      <c r="MGB69" s="410"/>
      <c r="MGC69" s="410"/>
      <c r="MGD69" s="410"/>
      <c r="MGE69" s="410"/>
      <c r="MGF69" s="410"/>
      <c r="MGG69" s="410"/>
      <c r="MGH69" s="410"/>
      <c r="MGI69" s="410"/>
      <c r="MGJ69" s="410"/>
      <c r="MGK69" s="410"/>
      <c r="MGL69" s="410"/>
      <c r="MGM69" s="410"/>
      <c r="MGN69" s="410"/>
      <c r="MGO69" s="410"/>
      <c r="MGP69" s="410"/>
      <c r="MGQ69" s="410"/>
      <c r="MGR69" s="410"/>
      <c r="MGS69" s="410"/>
      <c r="MGT69" s="410"/>
      <c r="MGU69" s="410"/>
      <c r="MGV69" s="410"/>
      <c r="MGW69" s="410"/>
      <c r="MGX69" s="410"/>
      <c r="MGY69" s="410"/>
      <c r="MGZ69" s="410"/>
      <c r="MHA69" s="410"/>
      <c r="MHB69" s="410"/>
      <c r="MHC69" s="410"/>
      <c r="MHD69" s="410"/>
      <c r="MHE69" s="410"/>
      <c r="MHF69" s="410"/>
      <c r="MHG69" s="410"/>
      <c r="MHH69" s="410"/>
      <c r="MHI69" s="410"/>
      <c r="MHJ69" s="410"/>
      <c r="MHK69" s="410"/>
      <c r="MHL69" s="410"/>
      <c r="MHM69" s="410"/>
      <c r="MHN69" s="410"/>
      <c r="MHO69" s="410"/>
      <c r="MHP69" s="410"/>
      <c r="MHQ69" s="410"/>
      <c r="MHR69" s="410"/>
      <c r="MHS69" s="410"/>
      <c r="MHT69" s="410"/>
      <c r="MHU69" s="410"/>
      <c r="MHV69" s="410"/>
      <c r="MHW69" s="410"/>
      <c r="MHX69" s="410"/>
      <c r="MHY69" s="410"/>
      <c r="MHZ69" s="410"/>
      <c r="MIA69" s="410"/>
      <c r="MIB69" s="410"/>
      <c r="MIC69" s="410"/>
      <c r="MID69" s="410"/>
      <c r="MIE69" s="410"/>
      <c r="MIF69" s="410"/>
      <c r="MIG69" s="410"/>
      <c r="MIH69" s="410"/>
      <c r="MII69" s="410"/>
      <c r="MIJ69" s="410"/>
      <c r="MIK69" s="410"/>
      <c r="MIL69" s="410"/>
      <c r="MIM69" s="410"/>
      <c r="MIN69" s="410"/>
      <c r="MIO69" s="410"/>
      <c r="MIP69" s="410"/>
      <c r="MIQ69" s="410"/>
      <c r="MIR69" s="410"/>
      <c r="MIS69" s="410"/>
      <c r="MIT69" s="410"/>
      <c r="MIU69" s="410"/>
      <c r="MIV69" s="410"/>
      <c r="MIW69" s="410"/>
      <c r="MIX69" s="410"/>
      <c r="MIY69" s="410"/>
      <c r="MIZ69" s="410"/>
      <c r="MJA69" s="410"/>
      <c r="MJB69" s="410"/>
      <c r="MJC69" s="410"/>
      <c r="MJD69" s="410"/>
      <c r="MJE69" s="410"/>
      <c r="MJF69" s="410"/>
      <c r="MJG69" s="410"/>
      <c r="MJH69" s="410"/>
      <c r="MJI69" s="410"/>
      <c r="MJJ69" s="410"/>
      <c r="MJK69" s="410"/>
      <c r="MJL69" s="410"/>
      <c r="MJM69" s="410"/>
      <c r="MJN69" s="410"/>
      <c r="MJO69" s="410"/>
      <c r="MJP69" s="410"/>
      <c r="MJQ69" s="410"/>
      <c r="MJR69" s="410"/>
      <c r="MJS69" s="410"/>
      <c r="MJT69" s="410"/>
      <c r="MJU69" s="410"/>
      <c r="MJV69" s="410"/>
      <c r="MJW69" s="410"/>
      <c r="MJX69" s="410"/>
      <c r="MJY69" s="410"/>
      <c r="MJZ69" s="410"/>
      <c r="MKA69" s="410"/>
      <c r="MKB69" s="410"/>
      <c r="MKC69" s="410"/>
      <c r="MKD69" s="410"/>
      <c r="MKE69" s="410"/>
      <c r="MKF69" s="410"/>
      <c r="MKG69" s="410"/>
      <c r="MKH69" s="410"/>
      <c r="MKI69" s="410"/>
      <c r="MKJ69" s="410"/>
      <c r="MKK69" s="410"/>
      <c r="MKL69" s="410"/>
      <c r="MKM69" s="410"/>
      <c r="MKN69" s="410"/>
      <c r="MKO69" s="410"/>
      <c r="MKP69" s="410"/>
      <c r="MKQ69" s="410"/>
      <c r="MKR69" s="410"/>
      <c r="MKS69" s="410"/>
      <c r="MKT69" s="410"/>
      <c r="MKU69" s="410"/>
      <c r="MKV69" s="410"/>
      <c r="MKW69" s="410"/>
      <c r="MKX69" s="410"/>
      <c r="MKY69" s="410"/>
      <c r="MKZ69" s="410"/>
      <c r="MLA69" s="410"/>
      <c r="MLB69" s="410"/>
      <c r="MLC69" s="410"/>
      <c r="MLD69" s="410"/>
      <c r="MLE69" s="410"/>
      <c r="MLF69" s="410"/>
      <c r="MLG69" s="410"/>
      <c r="MLH69" s="410"/>
      <c r="MLI69" s="410"/>
      <c r="MLJ69" s="410"/>
      <c r="MLK69" s="410"/>
      <c r="MLL69" s="410"/>
      <c r="MLM69" s="410"/>
      <c r="MLN69" s="410"/>
      <c r="MLO69" s="410"/>
      <c r="MLP69" s="410"/>
      <c r="MLQ69" s="410"/>
      <c r="MLR69" s="410"/>
      <c r="MLS69" s="410"/>
      <c r="MLT69" s="410"/>
      <c r="MLU69" s="410"/>
      <c r="MLV69" s="410"/>
      <c r="MLW69" s="410"/>
      <c r="MLX69" s="410"/>
      <c r="MLY69" s="410"/>
      <c r="MLZ69" s="410"/>
      <c r="MMA69" s="410"/>
      <c r="MMB69" s="410"/>
      <c r="MMC69" s="410"/>
      <c r="MMD69" s="410"/>
      <c r="MME69" s="410"/>
      <c r="MMF69" s="410"/>
      <c r="MMG69" s="410"/>
      <c r="MMH69" s="410"/>
      <c r="MMI69" s="410"/>
      <c r="MMJ69" s="410"/>
      <c r="MMK69" s="410"/>
      <c r="MML69" s="410"/>
      <c r="MMM69" s="410"/>
      <c r="MMN69" s="410"/>
      <c r="MMO69" s="410"/>
      <c r="MMP69" s="410"/>
      <c r="MMQ69" s="410"/>
      <c r="MMR69" s="410"/>
      <c r="MMS69" s="410"/>
      <c r="MMT69" s="410"/>
      <c r="MMU69" s="410"/>
      <c r="MMV69" s="410"/>
      <c r="MMW69" s="410"/>
      <c r="MMX69" s="410"/>
      <c r="MMY69" s="410"/>
      <c r="MMZ69" s="410"/>
      <c r="MNA69" s="410"/>
      <c r="MNB69" s="410"/>
      <c r="MNC69" s="410"/>
      <c r="MND69" s="410"/>
      <c r="MNE69" s="410"/>
      <c r="MNF69" s="410"/>
      <c r="MNG69" s="410"/>
      <c r="MNH69" s="410"/>
      <c r="MNI69" s="410"/>
      <c r="MNJ69" s="410"/>
      <c r="MNK69" s="410"/>
      <c r="MNL69" s="410"/>
      <c r="MNM69" s="410"/>
      <c r="MNN69" s="410"/>
      <c r="MNO69" s="410"/>
      <c r="MNP69" s="410"/>
      <c r="MNQ69" s="410"/>
      <c r="MNR69" s="410"/>
      <c r="MNS69" s="410"/>
      <c r="MNT69" s="410"/>
      <c r="MNU69" s="410"/>
      <c r="MNV69" s="410"/>
      <c r="MNW69" s="410"/>
      <c r="MNX69" s="410"/>
      <c r="MNY69" s="410"/>
      <c r="MNZ69" s="410"/>
      <c r="MOA69" s="410"/>
      <c r="MOB69" s="410"/>
      <c r="MOC69" s="410"/>
      <c r="MOD69" s="410"/>
      <c r="MOE69" s="410"/>
      <c r="MOF69" s="410"/>
      <c r="MOG69" s="410"/>
      <c r="MOH69" s="410"/>
      <c r="MOI69" s="410"/>
      <c r="MOJ69" s="410"/>
      <c r="MOK69" s="410"/>
      <c r="MOL69" s="410"/>
      <c r="MOM69" s="410"/>
      <c r="MON69" s="410"/>
      <c r="MOO69" s="410"/>
      <c r="MOP69" s="410"/>
      <c r="MOQ69" s="410"/>
      <c r="MOR69" s="410"/>
      <c r="MOS69" s="410"/>
      <c r="MOT69" s="410"/>
      <c r="MOU69" s="410"/>
      <c r="MOV69" s="410"/>
      <c r="MOW69" s="410"/>
      <c r="MOX69" s="410"/>
      <c r="MOY69" s="410"/>
      <c r="MOZ69" s="410"/>
      <c r="MPA69" s="410"/>
      <c r="MPB69" s="410"/>
      <c r="MPC69" s="410"/>
      <c r="MPD69" s="410"/>
      <c r="MPE69" s="410"/>
      <c r="MPF69" s="410"/>
      <c r="MPG69" s="410"/>
      <c r="MPH69" s="410"/>
      <c r="MPI69" s="410"/>
      <c r="MPJ69" s="410"/>
      <c r="MPK69" s="410"/>
      <c r="MPL69" s="410"/>
      <c r="MPM69" s="410"/>
      <c r="MPN69" s="410"/>
      <c r="MPO69" s="410"/>
      <c r="MPP69" s="410"/>
      <c r="MPQ69" s="410"/>
      <c r="MPR69" s="410"/>
      <c r="MPS69" s="410"/>
      <c r="MPT69" s="410"/>
      <c r="MPU69" s="410"/>
      <c r="MPV69" s="410"/>
      <c r="MPW69" s="410"/>
      <c r="MPX69" s="410"/>
      <c r="MPY69" s="410"/>
      <c r="MPZ69" s="410"/>
      <c r="MQA69" s="410"/>
      <c r="MQB69" s="410"/>
      <c r="MQC69" s="410"/>
      <c r="MQD69" s="410"/>
      <c r="MQE69" s="410"/>
      <c r="MQF69" s="410"/>
      <c r="MQG69" s="410"/>
      <c r="MQH69" s="410"/>
      <c r="MQI69" s="410"/>
      <c r="MQJ69" s="410"/>
      <c r="MQK69" s="410"/>
      <c r="MQL69" s="410"/>
      <c r="MQM69" s="410"/>
      <c r="MQN69" s="410"/>
      <c r="MQO69" s="410"/>
      <c r="MQP69" s="410"/>
      <c r="MQQ69" s="410"/>
      <c r="MQR69" s="410"/>
      <c r="MQS69" s="410"/>
      <c r="MQT69" s="410"/>
      <c r="MQU69" s="410"/>
      <c r="MQV69" s="410"/>
      <c r="MQW69" s="410"/>
      <c r="MQX69" s="410"/>
      <c r="MQY69" s="410"/>
      <c r="MQZ69" s="410"/>
      <c r="MRA69" s="410"/>
      <c r="MRB69" s="410"/>
      <c r="MRC69" s="410"/>
      <c r="MRD69" s="410"/>
      <c r="MRE69" s="410"/>
      <c r="MRF69" s="410"/>
      <c r="MRG69" s="410"/>
      <c r="MRH69" s="410"/>
      <c r="MRI69" s="410"/>
      <c r="MRJ69" s="410"/>
      <c r="MRK69" s="410"/>
      <c r="MRL69" s="410"/>
      <c r="MRM69" s="410"/>
      <c r="MRN69" s="410"/>
      <c r="MRO69" s="410"/>
      <c r="MRP69" s="410"/>
      <c r="MRQ69" s="410"/>
      <c r="MRR69" s="410"/>
      <c r="MRS69" s="410"/>
      <c r="MRT69" s="410"/>
      <c r="MRU69" s="410"/>
      <c r="MRV69" s="410"/>
      <c r="MRW69" s="410"/>
      <c r="MRX69" s="410"/>
      <c r="MRY69" s="410"/>
      <c r="MRZ69" s="410"/>
      <c r="MSA69" s="410"/>
      <c r="MSB69" s="410"/>
      <c r="MSC69" s="410"/>
      <c r="MSD69" s="410"/>
      <c r="MSE69" s="410"/>
      <c r="MSF69" s="410"/>
      <c r="MSG69" s="410"/>
      <c r="MSH69" s="410"/>
      <c r="MSI69" s="410"/>
      <c r="MSJ69" s="410"/>
      <c r="MSK69" s="410"/>
      <c r="MSL69" s="410"/>
      <c r="MSM69" s="410"/>
      <c r="MSN69" s="410"/>
      <c r="MSO69" s="410"/>
      <c r="MSP69" s="410"/>
      <c r="MSQ69" s="410"/>
      <c r="MSR69" s="410"/>
      <c r="MSS69" s="410"/>
      <c r="MST69" s="410"/>
      <c r="MSU69" s="410"/>
      <c r="MSV69" s="410"/>
      <c r="MSW69" s="410"/>
      <c r="MSX69" s="410"/>
      <c r="MSY69" s="410"/>
      <c r="MSZ69" s="410"/>
      <c r="MTA69" s="410"/>
      <c r="MTB69" s="410"/>
      <c r="MTC69" s="410"/>
      <c r="MTD69" s="410"/>
      <c r="MTE69" s="410"/>
      <c r="MTF69" s="410"/>
      <c r="MTG69" s="410"/>
      <c r="MTH69" s="410"/>
      <c r="MTI69" s="410"/>
      <c r="MTJ69" s="410"/>
      <c r="MTK69" s="410"/>
      <c r="MTL69" s="410"/>
      <c r="MTM69" s="410"/>
      <c r="MTN69" s="410"/>
      <c r="MTO69" s="410"/>
      <c r="MTP69" s="410"/>
      <c r="MTQ69" s="410"/>
      <c r="MTR69" s="410"/>
      <c r="MTS69" s="410"/>
      <c r="MTT69" s="410"/>
      <c r="MTU69" s="410"/>
      <c r="MTV69" s="410"/>
      <c r="MTW69" s="410"/>
      <c r="MTX69" s="410"/>
      <c r="MTY69" s="410"/>
      <c r="MTZ69" s="410"/>
      <c r="MUA69" s="410"/>
      <c r="MUB69" s="410"/>
      <c r="MUC69" s="410"/>
      <c r="MUD69" s="410"/>
      <c r="MUE69" s="410"/>
      <c r="MUF69" s="410"/>
      <c r="MUG69" s="410"/>
      <c r="MUH69" s="410"/>
      <c r="MUI69" s="410"/>
      <c r="MUJ69" s="410"/>
      <c r="MUK69" s="410"/>
      <c r="MUL69" s="410"/>
      <c r="MUM69" s="410"/>
      <c r="MUN69" s="410"/>
      <c r="MUO69" s="410"/>
      <c r="MUP69" s="410"/>
      <c r="MUQ69" s="410"/>
      <c r="MUR69" s="410"/>
      <c r="MUS69" s="410"/>
      <c r="MUT69" s="410"/>
      <c r="MUU69" s="410"/>
      <c r="MUV69" s="410"/>
      <c r="MUW69" s="410"/>
      <c r="MUX69" s="410"/>
      <c r="MUY69" s="410"/>
      <c r="MUZ69" s="410"/>
      <c r="MVA69" s="410"/>
      <c r="MVB69" s="410"/>
      <c r="MVC69" s="410"/>
      <c r="MVD69" s="410"/>
      <c r="MVE69" s="410"/>
      <c r="MVF69" s="410"/>
      <c r="MVG69" s="410"/>
      <c r="MVH69" s="410"/>
      <c r="MVI69" s="410"/>
      <c r="MVJ69" s="410"/>
      <c r="MVK69" s="410"/>
      <c r="MVL69" s="410"/>
      <c r="MVM69" s="410"/>
      <c r="MVN69" s="410"/>
      <c r="MVO69" s="410"/>
      <c r="MVP69" s="410"/>
      <c r="MVQ69" s="410"/>
      <c r="MVR69" s="410"/>
      <c r="MVS69" s="410"/>
      <c r="MVT69" s="410"/>
      <c r="MVU69" s="410"/>
      <c r="MVV69" s="410"/>
      <c r="MVW69" s="410"/>
      <c r="MVX69" s="410"/>
      <c r="MVY69" s="410"/>
      <c r="MVZ69" s="410"/>
      <c r="MWA69" s="410"/>
      <c r="MWB69" s="410"/>
      <c r="MWC69" s="410"/>
      <c r="MWD69" s="410"/>
      <c r="MWE69" s="410"/>
      <c r="MWF69" s="410"/>
      <c r="MWG69" s="410"/>
      <c r="MWH69" s="410"/>
      <c r="MWI69" s="410"/>
      <c r="MWJ69" s="410"/>
      <c r="MWK69" s="410"/>
      <c r="MWL69" s="410"/>
      <c r="MWM69" s="410"/>
      <c r="MWN69" s="410"/>
      <c r="MWO69" s="410"/>
      <c r="MWP69" s="410"/>
      <c r="MWQ69" s="410"/>
      <c r="MWR69" s="410"/>
      <c r="MWS69" s="410"/>
      <c r="MWT69" s="410"/>
      <c r="MWU69" s="410"/>
      <c r="MWV69" s="410"/>
      <c r="MWW69" s="410"/>
      <c r="MWX69" s="410"/>
      <c r="MWY69" s="410"/>
      <c r="MWZ69" s="410"/>
      <c r="MXA69" s="410"/>
      <c r="MXB69" s="410"/>
      <c r="MXC69" s="410"/>
      <c r="MXD69" s="410"/>
      <c r="MXE69" s="410"/>
      <c r="MXF69" s="410"/>
      <c r="MXG69" s="410"/>
      <c r="MXH69" s="410"/>
      <c r="MXI69" s="410"/>
      <c r="MXJ69" s="410"/>
      <c r="MXK69" s="410"/>
      <c r="MXL69" s="410"/>
      <c r="MXM69" s="410"/>
      <c r="MXN69" s="410"/>
      <c r="MXO69" s="410"/>
      <c r="MXP69" s="410"/>
      <c r="MXQ69" s="410"/>
      <c r="MXR69" s="410"/>
      <c r="MXS69" s="410"/>
      <c r="MXT69" s="410"/>
      <c r="MXU69" s="410"/>
      <c r="MXV69" s="410"/>
      <c r="MXW69" s="410"/>
      <c r="MXX69" s="410"/>
      <c r="MXY69" s="410"/>
      <c r="MXZ69" s="410"/>
      <c r="MYA69" s="410"/>
      <c r="MYB69" s="410"/>
      <c r="MYC69" s="410"/>
      <c r="MYD69" s="410"/>
      <c r="MYE69" s="410"/>
      <c r="MYF69" s="410"/>
      <c r="MYG69" s="410"/>
      <c r="MYH69" s="410"/>
      <c r="MYI69" s="410"/>
      <c r="MYJ69" s="410"/>
      <c r="MYK69" s="410"/>
      <c r="MYL69" s="410"/>
      <c r="MYM69" s="410"/>
      <c r="MYN69" s="410"/>
      <c r="MYO69" s="410"/>
      <c r="MYP69" s="410"/>
      <c r="MYQ69" s="410"/>
      <c r="MYR69" s="410"/>
      <c r="MYS69" s="410"/>
      <c r="MYT69" s="410"/>
      <c r="MYU69" s="410"/>
      <c r="MYV69" s="410"/>
      <c r="MYW69" s="410"/>
      <c r="MYX69" s="410"/>
      <c r="MYY69" s="410"/>
      <c r="MYZ69" s="410"/>
      <c r="MZA69" s="410"/>
      <c r="MZB69" s="410"/>
      <c r="MZC69" s="410"/>
      <c r="MZD69" s="410"/>
      <c r="MZE69" s="410"/>
      <c r="MZF69" s="410"/>
      <c r="MZG69" s="410"/>
      <c r="MZH69" s="410"/>
      <c r="MZI69" s="410"/>
      <c r="MZJ69" s="410"/>
      <c r="MZK69" s="410"/>
      <c r="MZL69" s="410"/>
      <c r="MZM69" s="410"/>
      <c r="MZN69" s="410"/>
      <c r="MZO69" s="410"/>
      <c r="MZP69" s="410"/>
      <c r="MZQ69" s="410"/>
      <c r="MZR69" s="410"/>
      <c r="MZS69" s="410"/>
      <c r="MZT69" s="410"/>
      <c r="MZU69" s="410"/>
      <c r="MZV69" s="410"/>
      <c r="MZW69" s="410"/>
      <c r="MZX69" s="410"/>
      <c r="MZY69" s="410"/>
      <c r="MZZ69" s="410"/>
      <c r="NAA69" s="410"/>
      <c r="NAB69" s="410"/>
      <c r="NAC69" s="410"/>
      <c r="NAD69" s="410"/>
      <c r="NAE69" s="410"/>
      <c r="NAF69" s="410"/>
      <c r="NAG69" s="410"/>
      <c r="NAH69" s="410"/>
      <c r="NAI69" s="410"/>
      <c r="NAJ69" s="410"/>
      <c r="NAK69" s="410"/>
      <c r="NAL69" s="410"/>
      <c r="NAM69" s="410"/>
      <c r="NAN69" s="410"/>
      <c r="NAO69" s="410"/>
      <c r="NAP69" s="410"/>
      <c r="NAQ69" s="410"/>
      <c r="NAR69" s="410"/>
      <c r="NAS69" s="410"/>
      <c r="NAT69" s="410"/>
      <c r="NAU69" s="410"/>
      <c r="NAV69" s="410"/>
      <c r="NAW69" s="410"/>
      <c r="NAX69" s="410"/>
      <c r="NAY69" s="410"/>
      <c r="NAZ69" s="410"/>
      <c r="NBA69" s="410"/>
      <c r="NBB69" s="410"/>
      <c r="NBC69" s="410"/>
      <c r="NBD69" s="410"/>
      <c r="NBE69" s="410"/>
      <c r="NBF69" s="410"/>
      <c r="NBG69" s="410"/>
      <c r="NBH69" s="410"/>
      <c r="NBI69" s="410"/>
      <c r="NBJ69" s="410"/>
      <c r="NBK69" s="410"/>
      <c r="NBL69" s="410"/>
      <c r="NBM69" s="410"/>
      <c r="NBN69" s="410"/>
      <c r="NBO69" s="410"/>
      <c r="NBP69" s="410"/>
      <c r="NBQ69" s="410"/>
      <c r="NBR69" s="410"/>
      <c r="NBS69" s="410"/>
      <c r="NBT69" s="410"/>
      <c r="NBU69" s="410"/>
      <c r="NBV69" s="410"/>
      <c r="NBW69" s="410"/>
      <c r="NBX69" s="410"/>
      <c r="NBY69" s="410"/>
      <c r="NBZ69" s="410"/>
      <c r="NCA69" s="410"/>
      <c r="NCB69" s="410"/>
      <c r="NCC69" s="410"/>
      <c r="NCD69" s="410"/>
      <c r="NCE69" s="410"/>
      <c r="NCF69" s="410"/>
      <c r="NCG69" s="410"/>
      <c r="NCH69" s="410"/>
      <c r="NCI69" s="410"/>
      <c r="NCJ69" s="410"/>
      <c r="NCK69" s="410"/>
      <c r="NCL69" s="410"/>
      <c r="NCM69" s="410"/>
      <c r="NCN69" s="410"/>
      <c r="NCO69" s="410"/>
      <c r="NCP69" s="410"/>
      <c r="NCQ69" s="410"/>
      <c r="NCR69" s="410"/>
      <c r="NCS69" s="410"/>
      <c r="NCT69" s="410"/>
      <c r="NCU69" s="410"/>
      <c r="NCV69" s="410"/>
      <c r="NCW69" s="410"/>
      <c r="NCX69" s="410"/>
      <c r="NCY69" s="410"/>
      <c r="NCZ69" s="410"/>
      <c r="NDA69" s="410"/>
      <c r="NDB69" s="410"/>
      <c r="NDC69" s="410"/>
      <c r="NDD69" s="410"/>
      <c r="NDE69" s="410"/>
      <c r="NDF69" s="410"/>
      <c r="NDG69" s="410"/>
      <c r="NDH69" s="410"/>
      <c r="NDI69" s="410"/>
      <c r="NDJ69" s="410"/>
      <c r="NDK69" s="410"/>
      <c r="NDL69" s="410"/>
      <c r="NDM69" s="410"/>
      <c r="NDN69" s="410"/>
      <c r="NDO69" s="410"/>
      <c r="NDP69" s="410"/>
      <c r="NDQ69" s="410"/>
      <c r="NDR69" s="410"/>
      <c r="NDS69" s="410"/>
      <c r="NDT69" s="410"/>
      <c r="NDU69" s="410"/>
      <c r="NDV69" s="410"/>
      <c r="NDW69" s="410"/>
      <c r="NDX69" s="410"/>
      <c r="NDY69" s="410"/>
      <c r="NDZ69" s="410"/>
      <c r="NEA69" s="410"/>
      <c r="NEB69" s="410"/>
      <c r="NEC69" s="410"/>
      <c r="NED69" s="410"/>
      <c r="NEE69" s="410"/>
      <c r="NEF69" s="410"/>
      <c r="NEG69" s="410"/>
      <c r="NEH69" s="410"/>
      <c r="NEI69" s="410"/>
      <c r="NEJ69" s="410"/>
      <c r="NEK69" s="410"/>
      <c r="NEL69" s="410"/>
      <c r="NEM69" s="410"/>
      <c r="NEN69" s="410"/>
      <c r="NEO69" s="410"/>
      <c r="NEP69" s="410"/>
      <c r="NEQ69" s="410"/>
      <c r="NER69" s="410"/>
      <c r="NES69" s="410"/>
      <c r="NET69" s="410"/>
      <c r="NEU69" s="410"/>
      <c r="NEV69" s="410"/>
      <c r="NEW69" s="410"/>
      <c r="NEX69" s="410"/>
      <c r="NEY69" s="410"/>
      <c r="NEZ69" s="410"/>
      <c r="NFA69" s="410"/>
      <c r="NFB69" s="410"/>
      <c r="NFC69" s="410"/>
      <c r="NFD69" s="410"/>
      <c r="NFE69" s="410"/>
      <c r="NFF69" s="410"/>
      <c r="NFG69" s="410"/>
      <c r="NFH69" s="410"/>
      <c r="NFI69" s="410"/>
      <c r="NFJ69" s="410"/>
      <c r="NFK69" s="410"/>
      <c r="NFL69" s="410"/>
      <c r="NFM69" s="410"/>
      <c r="NFN69" s="410"/>
      <c r="NFO69" s="410"/>
      <c r="NFP69" s="410"/>
      <c r="NFQ69" s="410"/>
      <c r="NFR69" s="410"/>
      <c r="NFS69" s="410"/>
      <c r="NFT69" s="410"/>
      <c r="NFU69" s="410"/>
      <c r="NFV69" s="410"/>
      <c r="NFW69" s="410"/>
      <c r="NFX69" s="410"/>
      <c r="NFY69" s="410"/>
      <c r="NFZ69" s="410"/>
      <c r="NGA69" s="410"/>
      <c r="NGB69" s="410"/>
      <c r="NGC69" s="410"/>
      <c r="NGD69" s="410"/>
      <c r="NGE69" s="410"/>
      <c r="NGF69" s="410"/>
      <c r="NGG69" s="410"/>
      <c r="NGH69" s="410"/>
      <c r="NGI69" s="410"/>
      <c r="NGJ69" s="410"/>
      <c r="NGK69" s="410"/>
      <c r="NGL69" s="410"/>
      <c r="NGM69" s="410"/>
      <c r="NGN69" s="410"/>
      <c r="NGO69" s="410"/>
      <c r="NGP69" s="410"/>
      <c r="NGQ69" s="410"/>
      <c r="NGR69" s="410"/>
      <c r="NGS69" s="410"/>
      <c r="NGT69" s="410"/>
      <c r="NGU69" s="410"/>
      <c r="NGV69" s="410"/>
      <c r="NGW69" s="410"/>
      <c r="NGX69" s="410"/>
      <c r="NGY69" s="410"/>
      <c r="NGZ69" s="410"/>
      <c r="NHA69" s="410"/>
      <c r="NHB69" s="410"/>
      <c r="NHC69" s="410"/>
      <c r="NHD69" s="410"/>
      <c r="NHE69" s="410"/>
      <c r="NHF69" s="410"/>
      <c r="NHG69" s="410"/>
      <c r="NHH69" s="410"/>
      <c r="NHI69" s="410"/>
      <c r="NHJ69" s="410"/>
      <c r="NHK69" s="410"/>
      <c r="NHL69" s="410"/>
      <c r="NHM69" s="410"/>
      <c r="NHN69" s="410"/>
      <c r="NHO69" s="410"/>
      <c r="NHP69" s="410"/>
      <c r="NHQ69" s="410"/>
      <c r="NHR69" s="410"/>
      <c r="NHS69" s="410"/>
      <c r="NHT69" s="410"/>
      <c r="NHU69" s="410"/>
      <c r="NHV69" s="410"/>
      <c r="NHW69" s="410"/>
      <c r="NHX69" s="410"/>
      <c r="NHY69" s="410"/>
      <c r="NHZ69" s="410"/>
      <c r="NIA69" s="410"/>
      <c r="NIB69" s="410"/>
      <c r="NIC69" s="410"/>
      <c r="NID69" s="410"/>
      <c r="NIE69" s="410"/>
      <c r="NIF69" s="410"/>
      <c r="NIG69" s="410"/>
      <c r="NIH69" s="410"/>
      <c r="NII69" s="410"/>
      <c r="NIJ69" s="410"/>
      <c r="NIK69" s="410"/>
      <c r="NIL69" s="410"/>
      <c r="NIM69" s="410"/>
      <c r="NIN69" s="410"/>
      <c r="NIO69" s="410"/>
      <c r="NIP69" s="410"/>
      <c r="NIQ69" s="410"/>
      <c r="NIR69" s="410"/>
      <c r="NIS69" s="410"/>
      <c r="NIT69" s="410"/>
      <c r="NIU69" s="410"/>
      <c r="NIV69" s="410"/>
      <c r="NIW69" s="410"/>
      <c r="NIX69" s="410"/>
      <c r="NIY69" s="410"/>
      <c r="NIZ69" s="410"/>
      <c r="NJA69" s="410"/>
      <c r="NJB69" s="410"/>
      <c r="NJC69" s="410"/>
      <c r="NJD69" s="410"/>
      <c r="NJE69" s="410"/>
      <c r="NJF69" s="410"/>
      <c r="NJG69" s="410"/>
      <c r="NJH69" s="410"/>
      <c r="NJI69" s="410"/>
      <c r="NJJ69" s="410"/>
      <c r="NJK69" s="410"/>
      <c r="NJL69" s="410"/>
      <c r="NJM69" s="410"/>
      <c r="NJN69" s="410"/>
      <c r="NJO69" s="410"/>
      <c r="NJP69" s="410"/>
      <c r="NJQ69" s="410"/>
      <c r="NJR69" s="410"/>
      <c r="NJS69" s="410"/>
      <c r="NJT69" s="410"/>
      <c r="NJU69" s="410"/>
      <c r="NJV69" s="410"/>
      <c r="NJW69" s="410"/>
      <c r="NJX69" s="410"/>
      <c r="NJY69" s="410"/>
      <c r="NJZ69" s="410"/>
      <c r="NKA69" s="410"/>
      <c r="NKB69" s="410"/>
      <c r="NKC69" s="410"/>
      <c r="NKD69" s="410"/>
      <c r="NKE69" s="410"/>
      <c r="NKF69" s="410"/>
      <c r="NKG69" s="410"/>
      <c r="NKH69" s="410"/>
      <c r="NKI69" s="410"/>
      <c r="NKJ69" s="410"/>
      <c r="NKK69" s="410"/>
      <c r="NKL69" s="410"/>
      <c r="NKM69" s="410"/>
      <c r="NKN69" s="410"/>
      <c r="NKO69" s="410"/>
      <c r="NKP69" s="410"/>
      <c r="NKQ69" s="410"/>
      <c r="NKR69" s="410"/>
      <c r="NKS69" s="410"/>
      <c r="NKT69" s="410"/>
      <c r="NKU69" s="410"/>
      <c r="NKV69" s="410"/>
      <c r="NKW69" s="410"/>
      <c r="NKX69" s="410"/>
      <c r="NKY69" s="410"/>
      <c r="NKZ69" s="410"/>
      <c r="NLA69" s="410"/>
      <c r="NLB69" s="410"/>
      <c r="NLC69" s="410"/>
      <c r="NLD69" s="410"/>
      <c r="NLE69" s="410"/>
      <c r="NLF69" s="410"/>
      <c r="NLG69" s="410"/>
      <c r="NLH69" s="410"/>
      <c r="NLI69" s="410"/>
      <c r="NLJ69" s="410"/>
      <c r="NLK69" s="410"/>
      <c r="NLL69" s="410"/>
      <c r="NLM69" s="410"/>
      <c r="NLN69" s="410"/>
      <c r="NLO69" s="410"/>
      <c r="NLP69" s="410"/>
      <c r="NLQ69" s="410"/>
      <c r="NLR69" s="410"/>
      <c r="NLS69" s="410"/>
      <c r="NLT69" s="410"/>
      <c r="NLU69" s="410"/>
      <c r="NLV69" s="410"/>
      <c r="NLW69" s="410"/>
      <c r="NLX69" s="410"/>
      <c r="NLY69" s="410"/>
      <c r="NLZ69" s="410"/>
      <c r="NMA69" s="410"/>
      <c r="NMB69" s="410"/>
      <c r="NMC69" s="410"/>
      <c r="NMD69" s="410"/>
      <c r="NME69" s="410"/>
      <c r="NMF69" s="410"/>
      <c r="NMG69" s="410"/>
      <c r="NMH69" s="410"/>
      <c r="NMI69" s="410"/>
      <c r="NMJ69" s="410"/>
      <c r="NMK69" s="410"/>
      <c r="NML69" s="410"/>
      <c r="NMM69" s="410"/>
      <c r="NMN69" s="410"/>
      <c r="NMO69" s="410"/>
      <c r="NMP69" s="410"/>
      <c r="NMQ69" s="410"/>
      <c r="NMR69" s="410"/>
      <c r="NMS69" s="410"/>
      <c r="NMT69" s="410"/>
      <c r="NMU69" s="410"/>
      <c r="NMV69" s="410"/>
      <c r="NMW69" s="410"/>
      <c r="NMX69" s="410"/>
      <c r="NMY69" s="410"/>
      <c r="NMZ69" s="410"/>
      <c r="NNA69" s="410"/>
      <c r="NNB69" s="410"/>
      <c r="NNC69" s="410"/>
      <c r="NND69" s="410"/>
      <c r="NNE69" s="410"/>
      <c r="NNF69" s="410"/>
      <c r="NNG69" s="410"/>
      <c r="NNH69" s="410"/>
      <c r="NNI69" s="410"/>
      <c r="NNJ69" s="410"/>
      <c r="NNK69" s="410"/>
      <c r="NNL69" s="410"/>
      <c r="NNM69" s="410"/>
      <c r="NNN69" s="410"/>
      <c r="NNO69" s="410"/>
      <c r="NNP69" s="410"/>
      <c r="NNQ69" s="410"/>
      <c r="NNR69" s="410"/>
      <c r="NNS69" s="410"/>
      <c r="NNT69" s="410"/>
      <c r="NNU69" s="410"/>
      <c r="NNV69" s="410"/>
      <c r="NNW69" s="410"/>
      <c r="NNX69" s="410"/>
      <c r="NNY69" s="410"/>
      <c r="NNZ69" s="410"/>
      <c r="NOA69" s="410"/>
      <c r="NOB69" s="410"/>
      <c r="NOC69" s="410"/>
      <c r="NOD69" s="410"/>
      <c r="NOE69" s="410"/>
      <c r="NOF69" s="410"/>
      <c r="NOG69" s="410"/>
      <c r="NOH69" s="410"/>
      <c r="NOI69" s="410"/>
      <c r="NOJ69" s="410"/>
      <c r="NOK69" s="410"/>
      <c r="NOL69" s="410"/>
      <c r="NOM69" s="410"/>
      <c r="NON69" s="410"/>
      <c r="NOO69" s="410"/>
      <c r="NOP69" s="410"/>
      <c r="NOQ69" s="410"/>
      <c r="NOR69" s="410"/>
      <c r="NOS69" s="410"/>
      <c r="NOT69" s="410"/>
      <c r="NOU69" s="410"/>
      <c r="NOV69" s="410"/>
      <c r="NOW69" s="410"/>
      <c r="NOX69" s="410"/>
      <c r="NOY69" s="410"/>
      <c r="NOZ69" s="410"/>
      <c r="NPA69" s="410"/>
      <c r="NPB69" s="410"/>
      <c r="NPC69" s="410"/>
      <c r="NPD69" s="410"/>
      <c r="NPE69" s="410"/>
      <c r="NPF69" s="410"/>
      <c r="NPG69" s="410"/>
      <c r="NPH69" s="410"/>
      <c r="NPI69" s="410"/>
      <c r="NPJ69" s="410"/>
      <c r="NPK69" s="410"/>
      <c r="NPL69" s="410"/>
      <c r="NPM69" s="410"/>
      <c r="NPN69" s="410"/>
      <c r="NPO69" s="410"/>
      <c r="NPP69" s="410"/>
      <c r="NPQ69" s="410"/>
      <c r="NPR69" s="410"/>
      <c r="NPS69" s="410"/>
      <c r="NPT69" s="410"/>
      <c r="NPU69" s="410"/>
      <c r="NPV69" s="410"/>
      <c r="NPW69" s="410"/>
      <c r="NPX69" s="410"/>
      <c r="NPY69" s="410"/>
      <c r="NPZ69" s="410"/>
      <c r="NQA69" s="410"/>
      <c r="NQB69" s="410"/>
      <c r="NQC69" s="410"/>
      <c r="NQD69" s="410"/>
      <c r="NQE69" s="410"/>
      <c r="NQF69" s="410"/>
      <c r="NQG69" s="410"/>
      <c r="NQH69" s="410"/>
      <c r="NQI69" s="410"/>
      <c r="NQJ69" s="410"/>
      <c r="NQK69" s="410"/>
      <c r="NQL69" s="410"/>
      <c r="NQM69" s="410"/>
      <c r="NQN69" s="410"/>
      <c r="NQO69" s="410"/>
      <c r="NQP69" s="410"/>
      <c r="NQQ69" s="410"/>
      <c r="NQR69" s="410"/>
      <c r="NQS69" s="410"/>
      <c r="NQT69" s="410"/>
      <c r="NQU69" s="410"/>
      <c r="NQV69" s="410"/>
      <c r="NQW69" s="410"/>
      <c r="NQX69" s="410"/>
      <c r="NQY69" s="410"/>
      <c r="NQZ69" s="410"/>
      <c r="NRA69" s="410"/>
      <c r="NRB69" s="410"/>
      <c r="NRC69" s="410"/>
      <c r="NRD69" s="410"/>
      <c r="NRE69" s="410"/>
      <c r="NRF69" s="410"/>
      <c r="NRG69" s="410"/>
      <c r="NRH69" s="410"/>
      <c r="NRI69" s="410"/>
      <c r="NRJ69" s="410"/>
      <c r="NRK69" s="410"/>
      <c r="NRL69" s="410"/>
      <c r="NRM69" s="410"/>
      <c r="NRN69" s="410"/>
      <c r="NRO69" s="410"/>
      <c r="NRP69" s="410"/>
      <c r="NRQ69" s="410"/>
      <c r="NRR69" s="410"/>
      <c r="NRS69" s="410"/>
      <c r="NRT69" s="410"/>
      <c r="NRU69" s="410"/>
      <c r="NRV69" s="410"/>
      <c r="NRW69" s="410"/>
      <c r="NRX69" s="410"/>
      <c r="NRY69" s="410"/>
      <c r="NRZ69" s="410"/>
      <c r="NSA69" s="410"/>
      <c r="NSB69" s="410"/>
      <c r="NSC69" s="410"/>
      <c r="NSD69" s="410"/>
      <c r="NSE69" s="410"/>
      <c r="NSF69" s="410"/>
      <c r="NSG69" s="410"/>
      <c r="NSH69" s="410"/>
      <c r="NSI69" s="410"/>
      <c r="NSJ69" s="410"/>
      <c r="NSK69" s="410"/>
      <c r="NSL69" s="410"/>
      <c r="NSM69" s="410"/>
      <c r="NSN69" s="410"/>
      <c r="NSO69" s="410"/>
      <c r="NSP69" s="410"/>
      <c r="NSQ69" s="410"/>
      <c r="NSR69" s="410"/>
      <c r="NSS69" s="410"/>
      <c r="NST69" s="410"/>
      <c r="NSU69" s="410"/>
      <c r="NSV69" s="410"/>
      <c r="NSW69" s="410"/>
      <c r="NSX69" s="410"/>
      <c r="NSY69" s="410"/>
      <c r="NSZ69" s="410"/>
      <c r="NTA69" s="410"/>
      <c r="NTB69" s="410"/>
      <c r="NTC69" s="410"/>
      <c r="NTD69" s="410"/>
      <c r="NTE69" s="410"/>
      <c r="NTF69" s="410"/>
      <c r="NTG69" s="410"/>
      <c r="NTH69" s="410"/>
      <c r="NTI69" s="410"/>
      <c r="NTJ69" s="410"/>
      <c r="NTK69" s="410"/>
      <c r="NTL69" s="410"/>
      <c r="NTM69" s="410"/>
      <c r="NTN69" s="410"/>
      <c r="NTO69" s="410"/>
      <c r="NTP69" s="410"/>
      <c r="NTQ69" s="410"/>
      <c r="NTR69" s="410"/>
      <c r="NTS69" s="410"/>
      <c r="NTT69" s="410"/>
      <c r="NTU69" s="410"/>
      <c r="NTV69" s="410"/>
      <c r="NTW69" s="410"/>
      <c r="NTX69" s="410"/>
      <c r="NTY69" s="410"/>
      <c r="NTZ69" s="410"/>
      <c r="NUA69" s="410"/>
      <c r="NUB69" s="410"/>
      <c r="NUC69" s="410"/>
      <c r="NUD69" s="410"/>
      <c r="NUE69" s="410"/>
      <c r="NUF69" s="410"/>
      <c r="NUG69" s="410"/>
      <c r="NUH69" s="410"/>
      <c r="NUI69" s="410"/>
      <c r="NUJ69" s="410"/>
      <c r="NUK69" s="410"/>
      <c r="NUL69" s="410"/>
      <c r="NUM69" s="410"/>
      <c r="NUN69" s="410"/>
      <c r="NUO69" s="410"/>
      <c r="NUP69" s="410"/>
      <c r="NUQ69" s="410"/>
      <c r="NUR69" s="410"/>
      <c r="NUS69" s="410"/>
      <c r="NUT69" s="410"/>
      <c r="NUU69" s="410"/>
      <c r="NUV69" s="410"/>
      <c r="NUW69" s="410"/>
      <c r="NUX69" s="410"/>
      <c r="NUY69" s="410"/>
      <c r="NUZ69" s="410"/>
      <c r="NVA69" s="410"/>
      <c r="NVB69" s="410"/>
      <c r="NVC69" s="410"/>
      <c r="NVD69" s="410"/>
      <c r="NVE69" s="410"/>
      <c r="NVF69" s="410"/>
      <c r="NVG69" s="410"/>
      <c r="NVH69" s="410"/>
      <c r="NVI69" s="410"/>
      <c r="NVJ69" s="410"/>
      <c r="NVK69" s="410"/>
      <c r="NVL69" s="410"/>
      <c r="NVM69" s="410"/>
      <c r="NVN69" s="410"/>
      <c r="NVO69" s="410"/>
      <c r="NVP69" s="410"/>
      <c r="NVQ69" s="410"/>
      <c r="NVR69" s="410"/>
      <c r="NVS69" s="410"/>
      <c r="NVT69" s="410"/>
      <c r="NVU69" s="410"/>
      <c r="NVV69" s="410"/>
      <c r="NVW69" s="410"/>
      <c r="NVX69" s="410"/>
      <c r="NVY69" s="410"/>
      <c r="NVZ69" s="410"/>
      <c r="NWA69" s="410"/>
      <c r="NWB69" s="410"/>
      <c r="NWC69" s="410"/>
      <c r="NWD69" s="410"/>
      <c r="NWE69" s="410"/>
      <c r="NWF69" s="410"/>
      <c r="NWG69" s="410"/>
      <c r="NWH69" s="410"/>
      <c r="NWI69" s="410"/>
      <c r="NWJ69" s="410"/>
      <c r="NWK69" s="410"/>
      <c r="NWL69" s="410"/>
      <c r="NWM69" s="410"/>
      <c r="NWN69" s="410"/>
      <c r="NWO69" s="410"/>
      <c r="NWP69" s="410"/>
      <c r="NWQ69" s="410"/>
      <c r="NWR69" s="410"/>
      <c r="NWS69" s="410"/>
      <c r="NWT69" s="410"/>
      <c r="NWU69" s="410"/>
      <c r="NWV69" s="410"/>
      <c r="NWW69" s="410"/>
      <c r="NWX69" s="410"/>
      <c r="NWY69" s="410"/>
      <c r="NWZ69" s="410"/>
      <c r="NXA69" s="410"/>
      <c r="NXB69" s="410"/>
      <c r="NXC69" s="410"/>
      <c r="NXD69" s="410"/>
      <c r="NXE69" s="410"/>
      <c r="NXF69" s="410"/>
      <c r="NXG69" s="410"/>
      <c r="NXH69" s="410"/>
      <c r="NXI69" s="410"/>
      <c r="NXJ69" s="410"/>
      <c r="NXK69" s="410"/>
      <c r="NXL69" s="410"/>
      <c r="NXM69" s="410"/>
      <c r="NXN69" s="410"/>
      <c r="NXO69" s="410"/>
      <c r="NXP69" s="410"/>
      <c r="NXQ69" s="410"/>
      <c r="NXR69" s="410"/>
      <c r="NXS69" s="410"/>
      <c r="NXT69" s="410"/>
      <c r="NXU69" s="410"/>
      <c r="NXV69" s="410"/>
      <c r="NXW69" s="410"/>
      <c r="NXX69" s="410"/>
      <c r="NXY69" s="410"/>
      <c r="NXZ69" s="410"/>
      <c r="NYA69" s="410"/>
      <c r="NYB69" s="410"/>
      <c r="NYC69" s="410"/>
      <c r="NYD69" s="410"/>
      <c r="NYE69" s="410"/>
      <c r="NYF69" s="410"/>
      <c r="NYG69" s="410"/>
      <c r="NYH69" s="410"/>
      <c r="NYI69" s="410"/>
      <c r="NYJ69" s="410"/>
      <c r="NYK69" s="410"/>
      <c r="NYL69" s="410"/>
      <c r="NYM69" s="410"/>
      <c r="NYN69" s="410"/>
      <c r="NYO69" s="410"/>
      <c r="NYP69" s="410"/>
      <c r="NYQ69" s="410"/>
      <c r="NYR69" s="410"/>
      <c r="NYS69" s="410"/>
      <c r="NYT69" s="410"/>
      <c r="NYU69" s="410"/>
      <c r="NYV69" s="410"/>
      <c r="NYW69" s="410"/>
      <c r="NYX69" s="410"/>
      <c r="NYY69" s="410"/>
      <c r="NYZ69" s="410"/>
      <c r="NZA69" s="410"/>
      <c r="NZB69" s="410"/>
      <c r="NZC69" s="410"/>
      <c r="NZD69" s="410"/>
      <c r="NZE69" s="410"/>
      <c r="NZF69" s="410"/>
      <c r="NZG69" s="410"/>
      <c r="NZH69" s="410"/>
      <c r="NZI69" s="410"/>
      <c r="NZJ69" s="410"/>
      <c r="NZK69" s="410"/>
      <c r="NZL69" s="410"/>
      <c r="NZM69" s="410"/>
      <c r="NZN69" s="410"/>
      <c r="NZO69" s="410"/>
      <c r="NZP69" s="410"/>
      <c r="NZQ69" s="410"/>
      <c r="NZR69" s="410"/>
      <c r="NZS69" s="410"/>
      <c r="NZT69" s="410"/>
      <c r="NZU69" s="410"/>
      <c r="NZV69" s="410"/>
      <c r="NZW69" s="410"/>
      <c r="NZX69" s="410"/>
      <c r="NZY69" s="410"/>
      <c r="NZZ69" s="410"/>
      <c r="OAA69" s="410"/>
      <c r="OAB69" s="410"/>
      <c r="OAC69" s="410"/>
      <c r="OAD69" s="410"/>
      <c r="OAE69" s="410"/>
      <c r="OAF69" s="410"/>
      <c r="OAG69" s="410"/>
      <c r="OAH69" s="410"/>
      <c r="OAI69" s="410"/>
      <c r="OAJ69" s="410"/>
      <c r="OAK69" s="410"/>
      <c r="OAL69" s="410"/>
      <c r="OAM69" s="410"/>
      <c r="OAN69" s="410"/>
      <c r="OAO69" s="410"/>
      <c r="OAP69" s="410"/>
      <c r="OAQ69" s="410"/>
      <c r="OAR69" s="410"/>
      <c r="OAS69" s="410"/>
      <c r="OAT69" s="410"/>
      <c r="OAU69" s="410"/>
      <c r="OAV69" s="410"/>
      <c r="OAW69" s="410"/>
      <c r="OAX69" s="410"/>
      <c r="OAY69" s="410"/>
      <c r="OAZ69" s="410"/>
      <c r="OBA69" s="410"/>
      <c r="OBB69" s="410"/>
      <c r="OBC69" s="410"/>
      <c r="OBD69" s="410"/>
      <c r="OBE69" s="410"/>
      <c r="OBF69" s="410"/>
      <c r="OBG69" s="410"/>
      <c r="OBH69" s="410"/>
      <c r="OBI69" s="410"/>
      <c r="OBJ69" s="410"/>
      <c r="OBK69" s="410"/>
      <c r="OBL69" s="410"/>
      <c r="OBM69" s="410"/>
      <c r="OBN69" s="410"/>
      <c r="OBO69" s="410"/>
      <c r="OBP69" s="410"/>
      <c r="OBQ69" s="410"/>
      <c r="OBR69" s="410"/>
      <c r="OBS69" s="410"/>
      <c r="OBT69" s="410"/>
      <c r="OBU69" s="410"/>
      <c r="OBV69" s="410"/>
      <c r="OBW69" s="410"/>
      <c r="OBX69" s="410"/>
      <c r="OBY69" s="410"/>
      <c r="OBZ69" s="410"/>
      <c r="OCA69" s="410"/>
      <c r="OCB69" s="410"/>
      <c r="OCC69" s="410"/>
      <c r="OCD69" s="410"/>
      <c r="OCE69" s="410"/>
      <c r="OCF69" s="410"/>
      <c r="OCG69" s="410"/>
      <c r="OCH69" s="410"/>
      <c r="OCI69" s="410"/>
      <c r="OCJ69" s="410"/>
      <c r="OCK69" s="410"/>
      <c r="OCL69" s="410"/>
      <c r="OCM69" s="410"/>
      <c r="OCN69" s="410"/>
      <c r="OCO69" s="410"/>
      <c r="OCP69" s="410"/>
      <c r="OCQ69" s="410"/>
      <c r="OCR69" s="410"/>
      <c r="OCS69" s="410"/>
      <c r="OCT69" s="410"/>
      <c r="OCU69" s="410"/>
      <c r="OCV69" s="410"/>
      <c r="OCW69" s="410"/>
      <c r="OCX69" s="410"/>
      <c r="OCY69" s="410"/>
      <c r="OCZ69" s="410"/>
      <c r="ODA69" s="410"/>
      <c r="ODB69" s="410"/>
      <c r="ODC69" s="410"/>
      <c r="ODD69" s="410"/>
      <c r="ODE69" s="410"/>
      <c r="ODF69" s="410"/>
      <c r="ODG69" s="410"/>
      <c r="ODH69" s="410"/>
      <c r="ODI69" s="410"/>
      <c r="ODJ69" s="410"/>
      <c r="ODK69" s="410"/>
      <c r="ODL69" s="410"/>
      <c r="ODM69" s="410"/>
      <c r="ODN69" s="410"/>
      <c r="ODO69" s="410"/>
      <c r="ODP69" s="410"/>
      <c r="ODQ69" s="410"/>
      <c r="ODR69" s="410"/>
      <c r="ODS69" s="410"/>
      <c r="ODT69" s="410"/>
      <c r="ODU69" s="410"/>
      <c r="ODV69" s="410"/>
      <c r="ODW69" s="410"/>
      <c r="ODX69" s="410"/>
      <c r="ODY69" s="410"/>
      <c r="ODZ69" s="410"/>
      <c r="OEA69" s="410"/>
      <c r="OEB69" s="410"/>
      <c r="OEC69" s="410"/>
      <c r="OED69" s="410"/>
      <c r="OEE69" s="410"/>
      <c r="OEF69" s="410"/>
      <c r="OEG69" s="410"/>
      <c r="OEH69" s="410"/>
      <c r="OEI69" s="410"/>
      <c r="OEJ69" s="410"/>
      <c r="OEK69" s="410"/>
      <c r="OEL69" s="410"/>
      <c r="OEM69" s="410"/>
      <c r="OEN69" s="410"/>
      <c r="OEO69" s="410"/>
      <c r="OEP69" s="410"/>
      <c r="OEQ69" s="410"/>
      <c r="OER69" s="410"/>
      <c r="OES69" s="410"/>
      <c r="OET69" s="410"/>
      <c r="OEU69" s="410"/>
      <c r="OEV69" s="410"/>
      <c r="OEW69" s="410"/>
      <c r="OEX69" s="410"/>
      <c r="OEY69" s="410"/>
      <c r="OEZ69" s="410"/>
      <c r="OFA69" s="410"/>
      <c r="OFB69" s="410"/>
      <c r="OFC69" s="410"/>
      <c r="OFD69" s="410"/>
      <c r="OFE69" s="410"/>
      <c r="OFF69" s="410"/>
      <c r="OFG69" s="410"/>
      <c r="OFH69" s="410"/>
      <c r="OFI69" s="410"/>
      <c r="OFJ69" s="410"/>
      <c r="OFK69" s="410"/>
      <c r="OFL69" s="410"/>
      <c r="OFM69" s="410"/>
      <c r="OFN69" s="410"/>
      <c r="OFO69" s="410"/>
      <c r="OFP69" s="410"/>
      <c r="OFQ69" s="410"/>
      <c r="OFR69" s="410"/>
      <c r="OFS69" s="410"/>
      <c r="OFT69" s="410"/>
      <c r="OFU69" s="410"/>
      <c r="OFV69" s="410"/>
      <c r="OFW69" s="410"/>
      <c r="OFX69" s="410"/>
      <c r="OFY69" s="410"/>
      <c r="OFZ69" s="410"/>
      <c r="OGA69" s="410"/>
      <c r="OGB69" s="410"/>
      <c r="OGC69" s="410"/>
      <c r="OGD69" s="410"/>
      <c r="OGE69" s="410"/>
      <c r="OGF69" s="410"/>
      <c r="OGG69" s="410"/>
      <c r="OGH69" s="410"/>
      <c r="OGI69" s="410"/>
      <c r="OGJ69" s="410"/>
      <c r="OGK69" s="410"/>
      <c r="OGL69" s="410"/>
      <c r="OGM69" s="410"/>
      <c r="OGN69" s="410"/>
      <c r="OGO69" s="410"/>
      <c r="OGP69" s="410"/>
      <c r="OGQ69" s="410"/>
      <c r="OGR69" s="410"/>
      <c r="OGS69" s="410"/>
      <c r="OGT69" s="410"/>
      <c r="OGU69" s="410"/>
      <c r="OGV69" s="410"/>
      <c r="OGW69" s="410"/>
      <c r="OGX69" s="410"/>
      <c r="OGY69" s="410"/>
      <c r="OGZ69" s="410"/>
      <c r="OHA69" s="410"/>
      <c r="OHB69" s="410"/>
      <c r="OHC69" s="410"/>
      <c r="OHD69" s="410"/>
      <c r="OHE69" s="410"/>
      <c r="OHF69" s="410"/>
      <c r="OHG69" s="410"/>
      <c r="OHH69" s="410"/>
      <c r="OHI69" s="410"/>
      <c r="OHJ69" s="410"/>
      <c r="OHK69" s="410"/>
      <c r="OHL69" s="410"/>
      <c r="OHM69" s="410"/>
      <c r="OHN69" s="410"/>
      <c r="OHO69" s="410"/>
      <c r="OHP69" s="410"/>
      <c r="OHQ69" s="410"/>
      <c r="OHR69" s="410"/>
      <c r="OHS69" s="410"/>
      <c r="OHT69" s="410"/>
      <c r="OHU69" s="410"/>
      <c r="OHV69" s="410"/>
      <c r="OHW69" s="410"/>
      <c r="OHX69" s="410"/>
      <c r="OHY69" s="410"/>
      <c r="OHZ69" s="410"/>
      <c r="OIA69" s="410"/>
      <c r="OIB69" s="410"/>
      <c r="OIC69" s="410"/>
      <c r="OID69" s="410"/>
      <c r="OIE69" s="410"/>
      <c r="OIF69" s="410"/>
      <c r="OIG69" s="410"/>
      <c r="OIH69" s="410"/>
      <c r="OII69" s="410"/>
      <c r="OIJ69" s="410"/>
      <c r="OIK69" s="410"/>
      <c r="OIL69" s="410"/>
      <c r="OIM69" s="410"/>
      <c r="OIN69" s="410"/>
      <c r="OIO69" s="410"/>
      <c r="OIP69" s="410"/>
      <c r="OIQ69" s="410"/>
      <c r="OIR69" s="410"/>
      <c r="OIS69" s="410"/>
      <c r="OIT69" s="410"/>
      <c r="OIU69" s="410"/>
      <c r="OIV69" s="410"/>
      <c r="OIW69" s="410"/>
      <c r="OIX69" s="410"/>
      <c r="OIY69" s="410"/>
      <c r="OIZ69" s="410"/>
      <c r="OJA69" s="410"/>
      <c r="OJB69" s="410"/>
      <c r="OJC69" s="410"/>
      <c r="OJD69" s="410"/>
      <c r="OJE69" s="410"/>
      <c r="OJF69" s="410"/>
      <c r="OJG69" s="410"/>
      <c r="OJH69" s="410"/>
      <c r="OJI69" s="410"/>
      <c r="OJJ69" s="410"/>
      <c r="OJK69" s="410"/>
      <c r="OJL69" s="410"/>
      <c r="OJM69" s="410"/>
      <c r="OJN69" s="410"/>
      <c r="OJO69" s="410"/>
      <c r="OJP69" s="410"/>
      <c r="OJQ69" s="410"/>
      <c r="OJR69" s="410"/>
      <c r="OJS69" s="410"/>
      <c r="OJT69" s="410"/>
      <c r="OJU69" s="410"/>
      <c r="OJV69" s="410"/>
      <c r="OJW69" s="410"/>
      <c r="OJX69" s="410"/>
      <c r="OJY69" s="410"/>
      <c r="OJZ69" s="410"/>
      <c r="OKA69" s="410"/>
      <c r="OKB69" s="410"/>
      <c r="OKC69" s="410"/>
      <c r="OKD69" s="410"/>
      <c r="OKE69" s="410"/>
      <c r="OKF69" s="410"/>
      <c r="OKG69" s="410"/>
      <c r="OKH69" s="410"/>
      <c r="OKI69" s="410"/>
      <c r="OKJ69" s="410"/>
      <c r="OKK69" s="410"/>
      <c r="OKL69" s="410"/>
      <c r="OKM69" s="410"/>
      <c r="OKN69" s="410"/>
      <c r="OKO69" s="410"/>
      <c r="OKP69" s="410"/>
      <c r="OKQ69" s="410"/>
      <c r="OKR69" s="410"/>
      <c r="OKS69" s="410"/>
      <c r="OKT69" s="410"/>
      <c r="OKU69" s="410"/>
      <c r="OKV69" s="410"/>
      <c r="OKW69" s="410"/>
      <c r="OKX69" s="410"/>
      <c r="OKY69" s="410"/>
      <c r="OKZ69" s="410"/>
      <c r="OLA69" s="410"/>
      <c r="OLB69" s="410"/>
      <c r="OLC69" s="410"/>
      <c r="OLD69" s="410"/>
      <c r="OLE69" s="410"/>
      <c r="OLF69" s="410"/>
      <c r="OLG69" s="410"/>
      <c r="OLH69" s="410"/>
      <c r="OLI69" s="410"/>
      <c r="OLJ69" s="410"/>
      <c r="OLK69" s="410"/>
      <c r="OLL69" s="410"/>
      <c r="OLM69" s="410"/>
      <c r="OLN69" s="410"/>
      <c r="OLO69" s="410"/>
      <c r="OLP69" s="410"/>
      <c r="OLQ69" s="410"/>
      <c r="OLR69" s="410"/>
      <c r="OLS69" s="410"/>
      <c r="OLT69" s="410"/>
      <c r="OLU69" s="410"/>
      <c r="OLV69" s="410"/>
      <c r="OLW69" s="410"/>
      <c r="OLX69" s="410"/>
      <c r="OLY69" s="410"/>
      <c r="OLZ69" s="410"/>
      <c r="OMA69" s="410"/>
      <c r="OMB69" s="410"/>
      <c r="OMC69" s="410"/>
      <c r="OMD69" s="410"/>
      <c r="OME69" s="410"/>
      <c r="OMF69" s="410"/>
      <c r="OMG69" s="410"/>
      <c r="OMH69" s="410"/>
      <c r="OMI69" s="410"/>
      <c r="OMJ69" s="410"/>
      <c r="OMK69" s="410"/>
      <c r="OML69" s="410"/>
      <c r="OMM69" s="410"/>
      <c r="OMN69" s="410"/>
      <c r="OMO69" s="410"/>
      <c r="OMP69" s="410"/>
      <c r="OMQ69" s="410"/>
      <c r="OMR69" s="410"/>
      <c r="OMS69" s="410"/>
      <c r="OMT69" s="410"/>
      <c r="OMU69" s="410"/>
      <c r="OMV69" s="410"/>
      <c r="OMW69" s="410"/>
      <c r="OMX69" s="410"/>
      <c r="OMY69" s="410"/>
      <c r="OMZ69" s="410"/>
      <c r="ONA69" s="410"/>
      <c r="ONB69" s="410"/>
      <c r="ONC69" s="410"/>
      <c r="OND69" s="410"/>
      <c r="ONE69" s="410"/>
      <c r="ONF69" s="410"/>
      <c r="ONG69" s="410"/>
      <c r="ONH69" s="410"/>
      <c r="ONI69" s="410"/>
      <c r="ONJ69" s="410"/>
      <c r="ONK69" s="410"/>
      <c r="ONL69" s="410"/>
      <c r="ONM69" s="410"/>
      <c r="ONN69" s="410"/>
      <c r="ONO69" s="410"/>
      <c r="ONP69" s="410"/>
      <c r="ONQ69" s="410"/>
      <c r="ONR69" s="410"/>
      <c r="ONS69" s="410"/>
      <c r="ONT69" s="410"/>
      <c r="ONU69" s="410"/>
      <c r="ONV69" s="410"/>
      <c r="ONW69" s="410"/>
      <c r="ONX69" s="410"/>
      <c r="ONY69" s="410"/>
      <c r="ONZ69" s="410"/>
      <c r="OOA69" s="410"/>
      <c r="OOB69" s="410"/>
      <c r="OOC69" s="410"/>
      <c r="OOD69" s="410"/>
      <c r="OOE69" s="410"/>
      <c r="OOF69" s="410"/>
      <c r="OOG69" s="410"/>
      <c r="OOH69" s="410"/>
      <c r="OOI69" s="410"/>
      <c r="OOJ69" s="410"/>
      <c r="OOK69" s="410"/>
      <c r="OOL69" s="410"/>
      <c r="OOM69" s="410"/>
      <c r="OON69" s="410"/>
      <c r="OOO69" s="410"/>
      <c r="OOP69" s="410"/>
      <c r="OOQ69" s="410"/>
      <c r="OOR69" s="410"/>
      <c r="OOS69" s="410"/>
      <c r="OOT69" s="410"/>
      <c r="OOU69" s="410"/>
      <c r="OOV69" s="410"/>
      <c r="OOW69" s="410"/>
      <c r="OOX69" s="410"/>
      <c r="OOY69" s="410"/>
      <c r="OOZ69" s="410"/>
      <c r="OPA69" s="410"/>
      <c r="OPB69" s="410"/>
      <c r="OPC69" s="410"/>
      <c r="OPD69" s="410"/>
      <c r="OPE69" s="410"/>
      <c r="OPF69" s="410"/>
      <c r="OPG69" s="410"/>
      <c r="OPH69" s="410"/>
      <c r="OPI69" s="410"/>
      <c r="OPJ69" s="410"/>
      <c r="OPK69" s="410"/>
      <c r="OPL69" s="410"/>
      <c r="OPM69" s="410"/>
      <c r="OPN69" s="410"/>
      <c r="OPO69" s="410"/>
      <c r="OPP69" s="410"/>
      <c r="OPQ69" s="410"/>
      <c r="OPR69" s="410"/>
      <c r="OPS69" s="410"/>
      <c r="OPT69" s="410"/>
      <c r="OPU69" s="410"/>
      <c r="OPV69" s="410"/>
      <c r="OPW69" s="410"/>
      <c r="OPX69" s="410"/>
      <c r="OPY69" s="410"/>
      <c r="OPZ69" s="410"/>
      <c r="OQA69" s="410"/>
      <c r="OQB69" s="410"/>
      <c r="OQC69" s="410"/>
      <c r="OQD69" s="410"/>
      <c r="OQE69" s="410"/>
      <c r="OQF69" s="410"/>
      <c r="OQG69" s="410"/>
      <c r="OQH69" s="410"/>
      <c r="OQI69" s="410"/>
      <c r="OQJ69" s="410"/>
      <c r="OQK69" s="410"/>
      <c r="OQL69" s="410"/>
      <c r="OQM69" s="410"/>
      <c r="OQN69" s="410"/>
      <c r="OQO69" s="410"/>
      <c r="OQP69" s="410"/>
      <c r="OQQ69" s="410"/>
      <c r="OQR69" s="410"/>
      <c r="OQS69" s="410"/>
      <c r="OQT69" s="410"/>
      <c r="OQU69" s="410"/>
      <c r="OQV69" s="410"/>
      <c r="OQW69" s="410"/>
      <c r="OQX69" s="410"/>
      <c r="OQY69" s="410"/>
      <c r="OQZ69" s="410"/>
      <c r="ORA69" s="410"/>
      <c r="ORB69" s="410"/>
      <c r="ORC69" s="410"/>
      <c r="ORD69" s="410"/>
      <c r="ORE69" s="410"/>
      <c r="ORF69" s="410"/>
      <c r="ORG69" s="410"/>
      <c r="ORH69" s="410"/>
      <c r="ORI69" s="410"/>
      <c r="ORJ69" s="410"/>
      <c r="ORK69" s="410"/>
      <c r="ORL69" s="410"/>
      <c r="ORM69" s="410"/>
      <c r="ORN69" s="410"/>
      <c r="ORO69" s="410"/>
      <c r="ORP69" s="410"/>
      <c r="ORQ69" s="410"/>
      <c r="ORR69" s="410"/>
      <c r="ORS69" s="410"/>
      <c r="ORT69" s="410"/>
      <c r="ORU69" s="410"/>
      <c r="ORV69" s="410"/>
      <c r="ORW69" s="410"/>
      <c r="ORX69" s="410"/>
      <c r="ORY69" s="410"/>
      <c r="ORZ69" s="410"/>
      <c r="OSA69" s="410"/>
      <c r="OSB69" s="410"/>
      <c r="OSC69" s="410"/>
      <c r="OSD69" s="410"/>
      <c r="OSE69" s="410"/>
      <c r="OSF69" s="410"/>
      <c r="OSG69" s="410"/>
      <c r="OSH69" s="410"/>
      <c r="OSI69" s="410"/>
      <c r="OSJ69" s="410"/>
      <c r="OSK69" s="410"/>
      <c r="OSL69" s="410"/>
      <c r="OSM69" s="410"/>
      <c r="OSN69" s="410"/>
      <c r="OSO69" s="410"/>
      <c r="OSP69" s="410"/>
      <c r="OSQ69" s="410"/>
      <c r="OSR69" s="410"/>
      <c r="OSS69" s="410"/>
      <c r="OST69" s="410"/>
      <c r="OSU69" s="410"/>
      <c r="OSV69" s="410"/>
      <c r="OSW69" s="410"/>
      <c r="OSX69" s="410"/>
      <c r="OSY69" s="410"/>
      <c r="OSZ69" s="410"/>
      <c r="OTA69" s="410"/>
      <c r="OTB69" s="410"/>
      <c r="OTC69" s="410"/>
      <c r="OTD69" s="410"/>
      <c r="OTE69" s="410"/>
      <c r="OTF69" s="410"/>
      <c r="OTG69" s="410"/>
      <c r="OTH69" s="410"/>
      <c r="OTI69" s="410"/>
      <c r="OTJ69" s="410"/>
      <c r="OTK69" s="410"/>
      <c r="OTL69" s="410"/>
      <c r="OTM69" s="410"/>
      <c r="OTN69" s="410"/>
      <c r="OTO69" s="410"/>
      <c r="OTP69" s="410"/>
      <c r="OTQ69" s="410"/>
      <c r="OTR69" s="410"/>
      <c r="OTS69" s="410"/>
      <c r="OTT69" s="410"/>
      <c r="OTU69" s="410"/>
      <c r="OTV69" s="410"/>
      <c r="OTW69" s="410"/>
      <c r="OTX69" s="410"/>
      <c r="OTY69" s="410"/>
      <c r="OTZ69" s="410"/>
      <c r="OUA69" s="410"/>
      <c r="OUB69" s="410"/>
      <c r="OUC69" s="410"/>
      <c r="OUD69" s="410"/>
      <c r="OUE69" s="410"/>
      <c r="OUF69" s="410"/>
      <c r="OUG69" s="410"/>
      <c r="OUH69" s="410"/>
      <c r="OUI69" s="410"/>
      <c r="OUJ69" s="410"/>
      <c r="OUK69" s="410"/>
      <c r="OUL69" s="410"/>
      <c r="OUM69" s="410"/>
      <c r="OUN69" s="410"/>
      <c r="OUO69" s="410"/>
      <c r="OUP69" s="410"/>
      <c r="OUQ69" s="410"/>
      <c r="OUR69" s="410"/>
      <c r="OUS69" s="410"/>
      <c r="OUT69" s="410"/>
      <c r="OUU69" s="410"/>
      <c r="OUV69" s="410"/>
      <c r="OUW69" s="410"/>
      <c r="OUX69" s="410"/>
      <c r="OUY69" s="410"/>
      <c r="OUZ69" s="410"/>
      <c r="OVA69" s="410"/>
      <c r="OVB69" s="410"/>
      <c r="OVC69" s="410"/>
      <c r="OVD69" s="410"/>
      <c r="OVE69" s="410"/>
      <c r="OVF69" s="410"/>
      <c r="OVG69" s="410"/>
      <c r="OVH69" s="410"/>
      <c r="OVI69" s="410"/>
      <c r="OVJ69" s="410"/>
      <c r="OVK69" s="410"/>
      <c r="OVL69" s="410"/>
      <c r="OVM69" s="410"/>
      <c r="OVN69" s="410"/>
      <c r="OVO69" s="410"/>
      <c r="OVP69" s="410"/>
      <c r="OVQ69" s="410"/>
      <c r="OVR69" s="410"/>
      <c r="OVS69" s="410"/>
      <c r="OVT69" s="410"/>
      <c r="OVU69" s="410"/>
      <c r="OVV69" s="410"/>
      <c r="OVW69" s="410"/>
      <c r="OVX69" s="410"/>
      <c r="OVY69" s="410"/>
      <c r="OVZ69" s="410"/>
      <c r="OWA69" s="410"/>
      <c r="OWB69" s="410"/>
      <c r="OWC69" s="410"/>
      <c r="OWD69" s="410"/>
      <c r="OWE69" s="410"/>
      <c r="OWF69" s="410"/>
      <c r="OWG69" s="410"/>
      <c r="OWH69" s="410"/>
      <c r="OWI69" s="410"/>
      <c r="OWJ69" s="410"/>
      <c r="OWK69" s="410"/>
      <c r="OWL69" s="410"/>
      <c r="OWM69" s="410"/>
      <c r="OWN69" s="410"/>
      <c r="OWO69" s="410"/>
      <c r="OWP69" s="410"/>
      <c r="OWQ69" s="410"/>
      <c r="OWR69" s="410"/>
      <c r="OWS69" s="410"/>
      <c r="OWT69" s="410"/>
      <c r="OWU69" s="410"/>
      <c r="OWV69" s="410"/>
      <c r="OWW69" s="410"/>
      <c r="OWX69" s="410"/>
      <c r="OWY69" s="410"/>
      <c r="OWZ69" s="410"/>
      <c r="OXA69" s="410"/>
      <c r="OXB69" s="410"/>
      <c r="OXC69" s="410"/>
      <c r="OXD69" s="410"/>
      <c r="OXE69" s="410"/>
      <c r="OXF69" s="410"/>
      <c r="OXG69" s="410"/>
      <c r="OXH69" s="410"/>
      <c r="OXI69" s="410"/>
      <c r="OXJ69" s="410"/>
      <c r="OXK69" s="410"/>
      <c r="OXL69" s="410"/>
      <c r="OXM69" s="410"/>
      <c r="OXN69" s="410"/>
      <c r="OXO69" s="410"/>
      <c r="OXP69" s="410"/>
      <c r="OXQ69" s="410"/>
      <c r="OXR69" s="410"/>
      <c r="OXS69" s="410"/>
      <c r="OXT69" s="410"/>
      <c r="OXU69" s="410"/>
      <c r="OXV69" s="410"/>
      <c r="OXW69" s="410"/>
      <c r="OXX69" s="410"/>
      <c r="OXY69" s="410"/>
      <c r="OXZ69" s="410"/>
      <c r="OYA69" s="410"/>
      <c r="OYB69" s="410"/>
      <c r="OYC69" s="410"/>
      <c r="OYD69" s="410"/>
      <c r="OYE69" s="410"/>
      <c r="OYF69" s="410"/>
      <c r="OYG69" s="410"/>
      <c r="OYH69" s="410"/>
      <c r="OYI69" s="410"/>
      <c r="OYJ69" s="410"/>
      <c r="OYK69" s="410"/>
      <c r="OYL69" s="410"/>
      <c r="OYM69" s="410"/>
      <c r="OYN69" s="410"/>
      <c r="OYO69" s="410"/>
      <c r="OYP69" s="410"/>
      <c r="OYQ69" s="410"/>
      <c r="OYR69" s="410"/>
      <c r="OYS69" s="410"/>
      <c r="OYT69" s="410"/>
      <c r="OYU69" s="410"/>
      <c r="OYV69" s="410"/>
      <c r="OYW69" s="410"/>
      <c r="OYX69" s="410"/>
      <c r="OYY69" s="410"/>
      <c r="OYZ69" s="410"/>
      <c r="OZA69" s="410"/>
      <c r="OZB69" s="410"/>
      <c r="OZC69" s="410"/>
      <c r="OZD69" s="410"/>
      <c r="OZE69" s="410"/>
      <c r="OZF69" s="410"/>
      <c r="OZG69" s="410"/>
      <c r="OZH69" s="410"/>
      <c r="OZI69" s="410"/>
      <c r="OZJ69" s="410"/>
      <c r="OZK69" s="410"/>
      <c r="OZL69" s="410"/>
      <c r="OZM69" s="410"/>
      <c r="OZN69" s="410"/>
      <c r="OZO69" s="410"/>
      <c r="OZP69" s="410"/>
      <c r="OZQ69" s="410"/>
      <c r="OZR69" s="410"/>
      <c r="OZS69" s="410"/>
      <c r="OZT69" s="410"/>
      <c r="OZU69" s="410"/>
      <c r="OZV69" s="410"/>
      <c r="OZW69" s="410"/>
      <c r="OZX69" s="410"/>
      <c r="OZY69" s="410"/>
      <c r="OZZ69" s="410"/>
      <c r="PAA69" s="410"/>
      <c r="PAB69" s="410"/>
      <c r="PAC69" s="410"/>
      <c r="PAD69" s="410"/>
      <c r="PAE69" s="410"/>
      <c r="PAF69" s="410"/>
      <c r="PAG69" s="410"/>
      <c r="PAH69" s="410"/>
      <c r="PAI69" s="410"/>
      <c r="PAJ69" s="410"/>
      <c r="PAK69" s="410"/>
      <c r="PAL69" s="410"/>
      <c r="PAM69" s="410"/>
      <c r="PAN69" s="410"/>
      <c r="PAO69" s="410"/>
      <c r="PAP69" s="410"/>
      <c r="PAQ69" s="410"/>
      <c r="PAR69" s="410"/>
      <c r="PAS69" s="410"/>
      <c r="PAT69" s="410"/>
      <c r="PAU69" s="410"/>
      <c r="PAV69" s="410"/>
      <c r="PAW69" s="410"/>
      <c r="PAX69" s="410"/>
      <c r="PAY69" s="410"/>
      <c r="PAZ69" s="410"/>
      <c r="PBA69" s="410"/>
      <c r="PBB69" s="410"/>
      <c r="PBC69" s="410"/>
      <c r="PBD69" s="410"/>
      <c r="PBE69" s="410"/>
      <c r="PBF69" s="410"/>
      <c r="PBG69" s="410"/>
      <c r="PBH69" s="410"/>
      <c r="PBI69" s="410"/>
      <c r="PBJ69" s="410"/>
      <c r="PBK69" s="410"/>
      <c r="PBL69" s="410"/>
      <c r="PBM69" s="410"/>
      <c r="PBN69" s="410"/>
      <c r="PBO69" s="410"/>
      <c r="PBP69" s="410"/>
      <c r="PBQ69" s="410"/>
      <c r="PBR69" s="410"/>
      <c r="PBS69" s="410"/>
      <c r="PBT69" s="410"/>
      <c r="PBU69" s="410"/>
      <c r="PBV69" s="410"/>
      <c r="PBW69" s="410"/>
      <c r="PBX69" s="410"/>
      <c r="PBY69" s="410"/>
      <c r="PBZ69" s="410"/>
      <c r="PCA69" s="410"/>
      <c r="PCB69" s="410"/>
      <c r="PCC69" s="410"/>
      <c r="PCD69" s="410"/>
      <c r="PCE69" s="410"/>
      <c r="PCF69" s="410"/>
      <c r="PCG69" s="410"/>
      <c r="PCH69" s="410"/>
      <c r="PCI69" s="410"/>
      <c r="PCJ69" s="410"/>
      <c r="PCK69" s="410"/>
      <c r="PCL69" s="410"/>
      <c r="PCM69" s="410"/>
      <c r="PCN69" s="410"/>
      <c r="PCO69" s="410"/>
      <c r="PCP69" s="410"/>
      <c r="PCQ69" s="410"/>
      <c r="PCR69" s="410"/>
      <c r="PCS69" s="410"/>
      <c r="PCT69" s="410"/>
      <c r="PCU69" s="410"/>
      <c r="PCV69" s="410"/>
      <c r="PCW69" s="410"/>
      <c r="PCX69" s="410"/>
      <c r="PCY69" s="410"/>
      <c r="PCZ69" s="410"/>
      <c r="PDA69" s="410"/>
      <c r="PDB69" s="410"/>
      <c r="PDC69" s="410"/>
      <c r="PDD69" s="410"/>
      <c r="PDE69" s="410"/>
      <c r="PDF69" s="410"/>
      <c r="PDG69" s="410"/>
      <c r="PDH69" s="410"/>
      <c r="PDI69" s="410"/>
      <c r="PDJ69" s="410"/>
      <c r="PDK69" s="410"/>
      <c r="PDL69" s="410"/>
      <c r="PDM69" s="410"/>
      <c r="PDN69" s="410"/>
      <c r="PDO69" s="410"/>
      <c r="PDP69" s="410"/>
      <c r="PDQ69" s="410"/>
      <c r="PDR69" s="410"/>
      <c r="PDS69" s="410"/>
      <c r="PDT69" s="410"/>
      <c r="PDU69" s="410"/>
      <c r="PDV69" s="410"/>
      <c r="PDW69" s="410"/>
      <c r="PDX69" s="410"/>
      <c r="PDY69" s="410"/>
      <c r="PDZ69" s="410"/>
      <c r="PEA69" s="410"/>
      <c r="PEB69" s="410"/>
      <c r="PEC69" s="410"/>
      <c r="PED69" s="410"/>
      <c r="PEE69" s="410"/>
      <c r="PEF69" s="410"/>
      <c r="PEG69" s="410"/>
      <c r="PEH69" s="410"/>
      <c r="PEI69" s="410"/>
      <c r="PEJ69" s="410"/>
      <c r="PEK69" s="410"/>
      <c r="PEL69" s="410"/>
      <c r="PEM69" s="410"/>
      <c r="PEN69" s="410"/>
      <c r="PEO69" s="410"/>
      <c r="PEP69" s="410"/>
      <c r="PEQ69" s="410"/>
      <c r="PER69" s="410"/>
      <c r="PES69" s="410"/>
      <c r="PET69" s="410"/>
      <c r="PEU69" s="410"/>
      <c r="PEV69" s="410"/>
      <c r="PEW69" s="410"/>
      <c r="PEX69" s="410"/>
      <c r="PEY69" s="410"/>
      <c r="PEZ69" s="410"/>
      <c r="PFA69" s="410"/>
      <c r="PFB69" s="410"/>
      <c r="PFC69" s="410"/>
      <c r="PFD69" s="410"/>
      <c r="PFE69" s="410"/>
      <c r="PFF69" s="410"/>
      <c r="PFG69" s="410"/>
      <c r="PFH69" s="410"/>
      <c r="PFI69" s="410"/>
      <c r="PFJ69" s="410"/>
      <c r="PFK69" s="410"/>
      <c r="PFL69" s="410"/>
      <c r="PFM69" s="410"/>
      <c r="PFN69" s="410"/>
      <c r="PFO69" s="410"/>
      <c r="PFP69" s="410"/>
      <c r="PFQ69" s="410"/>
      <c r="PFR69" s="410"/>
      <c r="PFS69" s="410"/>
      <c r="PFT69" s="410"/>
      <c r="PFU69" s="410"/>
      <c r="PFV69" s="410"/>
      <c r="PFW69" s="410"/>
      <c r="PFX69" s="410"/>
      <c r="PFY69" s="410"/>
      <c r="PFZ69" s="410"/>
      <c r="PGA69" s="410"/>
      <c r="PGB69" s="410"/>
      <c r="PGC69" s="410"/>
      <c r="PGD69" s="410"/>
      <c r="PGE69" s="410"/>
      <c r="PGF69" s="410"/>
      <c r="PGG69" s="410"/>
      <c r="PGH69" s="410"/>
      <c r="PGI69" s="410"/>
      <c r="PGJ69" s="410"/>
      <c r="PGK69" s="410"/>
      <c r="PGL69" s="410"/>
      <c r="PGM69" s="410"/>
      <c r="PGN69" s="410"/>
      <c r="PGO69" s="410"/>
      <c r="PGP69" s="410"/>
      <c r="PGQ69" s="410"/>
      <c r="PGR69" s="410"/>
      <c r="PGS69" s="410"/>
      <c r="PGT69" s="410"/>
      <c r="PGU69" s="410"/>
      <c r="PGV69" s="410"/>
      <c r="PGW69" s="410"/>
      <c r="PGX69" s="410"/>
      <c r="PGY69" s="410"/>
      <c r="PGZ69" s="410"/>
      <c r="PHA69" s="410"/>
      <c r="PHB69" s="410"/>
      <c r="PHC69" s="410"/>
      <c r="PHD69" s="410"/>
      <c r="PHE69" s="410"/>
      <c r="PHF69" s="410"/>
      <c r="PHG69" s="410"/>
      <c r="PHH69" s="410"/>
      <c r="PHI69" s="410"/>
      <c r="PHJ69" s="410"/>
      <c r="PHK69" s="410"/>
      <c r="PHL69" s="410"/>
      <c r="PHM69" s="410"/>
      <c r="PHN69" s="410"/>
      <c r="PHO69" s="410"/>
      <c r="PHP69" s="410"/>
      <c r="PHQ69" s="410"/>
      <c r="PHR69" s="410"/>
      <c r="PHS69" s="410"/>
      <c r="PHT69" s="410"/>
      <c r="PHU69" s="410"/>
      <c r="PHV69" s="410"/>
      <c r="PHW69" s="410"/>
      <c r="PHX69" s="410"/>
      <c r="PHY69" s="410"/>
      <c r="PHZ69" s="410"/>
      <c r="PIA69" s="410"/>
      <c r="PIB69" s="410"/>
      <c r="PIC69" s="410"/>
      <c r="PID69" s="410"/>
      <c r="PIE69" s="410"/>
      <c r="PIF69" s="410"/>
      <c r="PIG69" s="410"/>
      <c r="PIH69" s="410"/>
      <c r="PII69" s="410"/>
      <c r="PIJ69" s="410"/>
      <c r="PIK69" s="410"/>
      <c r="PIL69" s="410"/>
      <c r="PIM69" s="410"/>
      <c r="PIN69" s="410"/>
      <c r="PIO69" s="410"/>
      <c r="PIP69" s="410"/>
      <c r="PIQ69" s="410"/>
      <c r="PIR69" s="410"/>
      <c r="PIS69" s="410"/>
      <c r="PIT69" s="410"/>
      <c r="PIU69" s="410"/>
      <c r="PIV69" s="410"/>
      <c r="PIW69" s="410"/>
      <c r="PIX69" s="410"/>
      <c r="PIY69" s="410"/>
      <c r="PIZ69" s="410"/>
      <c r="PJA69" s="410"/>
      <c r="PJB69" s="410"/>
      <c r="PJC69" s="410"/>
      <c r="PJD69" s="410"/>
      <c r="PJE69" s="410"/>
      <c r="PJF69" s="410"/>
      <c r="PJG69" s="410"/>
      <c r="PJH69" s="410"/>
      <c r="PJI69" s="410"/>
      <c r="PJJ69" s="410"/>
      <c r="PJK69" s="410"/>
      <c r="PJL69" s="410"/>
      <c r="PJM69" s="410"/>
      <c r="PJN69" s="410"/>
      <c r="PJO69" s="410"/>
      <c r="PJP69" s="410"/>
      <c r="PJQ69" s="410"/>
      <c r="PJR69" s="410"/>
      <c r="PJS69" s="410"/>
      <c r="PJT69" s="410"/>
      <c r="PJU69" s="410"/>
      <c r="PJV69" s="410"/>
      <c r="PJW69" s="410"/>
      <c r="PJX69" s="410"/>
      <c r="PJY69" s="410"/>
      <c r="PJZ69" s="410"/>
      <c r="PKA69" s="410"/>
      <c r="PKB69" s="410"/>
      <c r="PKC69" s="410"/>
      <c r="PKD69" s="410"/>
      <c r="PKE69" s="410"/>
      <c r="PKF69" s="410"/>
      <c r="PKG69" s="410"/>
      <c r="PKH69" s="410"/>
      <c r="PKI69" s="410"/>
      <c r="PKJ69" s="410"/>
      <c r="PKK69" s="410"/>
      <c r="PKL69" s="410"/>
      <c r="PKM69" s="410"/>
      <c r="PKN69" s="410"/>
      <c r="PKO69" s="410"/>
      <c r="PKP69" s="410"/>
      <c r="PKQ69" s="410"/>
      <c r="PKR69" s="410"/>
      <c r="PKS69" s="410"/>
      <c r="PKT69" s="410"/>
      <c r="PKU69" s="410"/>
      <c r="PKV69" s="410"/>
      <c r="PKW69" s="410"/>
      <c r="PKX69" s="410"/>
      <c r="PKY69" s="410"/>
      <c r="PKZ69" s="410"/>
      <c r="PLA69" s="410"/>
      <c r="PLB69" s="410"/>
      <c r="PLC69" s="410"/>
      <c r="PLD69" s="410"/>
      <c r="PLE69" s="410"/>
      <c r="PLF69" s="410"/>
      <c r="PLG69" s="410"/>
      <c r="PLH69" s="410"/>
      <c r="PLI69" s="410"/>
      <c r="PLJ69" s="410"/>
      <c r="PLK69" s="410"/>
      <c r="PLL69" s="410"/>
      <c r="PLM69" s="410"/>
      <c r="PLN69" s="410"/>
      <c r="PLO69" s="410"/>
      <c r="PLP69" s="410"/>
      <c r="PLQ69" s="410"/>
      <c r="PLR69" s="410"/>
      <c r="PLS69" s="410"/>
      <c r="PLT69" s="410"/>
      <c r="PLU69" s="410"/>
      <c r="PLV69" s="410"/>
      <c r="PLW69" s="410"/>
      <c r="PLX69" s="410"/>
      <c r="PLY69" s="410"/>
      <c r="PLZ69" s="410"/>
      <c r="PMA69" s="410"/>
      <c r="PMB69" s="410"/>
      <c r="PMC69" s="410"/>
      <c r="PMD69" s="410"/>
      <c r="PME69" s="410"/>
      <c r="PMF69" s="410"/>
      <c r="PMG69" s="410"/>
      <c r="PMH69" s="410"/>
      <c r="PMI69" s="410"/>
      <c r="PMJ69" s="410"/>
      <c r="PMK69" s="410"/>
      <c r="PML69" s="410"/>
      <c r="PMM69" s="410"/>
      <c r="PMN69" s="410"/>
      <c r="PMO69" s="410"/>
      <c r="PMP69" s="410"/>
      <c r="PMQ69" s="410"/>
      <c r="PMR69" s="410"/>
      <c r="PMS69" s="410"/>
      <c r="PMT69" s="410"/>
      <c r="PMU69" s="410"/>
      <c r="PMV69" s="410"/>
      <c r="PMW69" s="410"/>
      <c r="PMX69" s="410"/>
      <c r="PMY69" s="410"/>
      <c r="PMZ69" s="410"/>
      <c r="PNA69" s="410"/>
      <c r="PNB69" s="410"/>
      <c r="PNC69" s="410"/>
      <c r="PND69" s="410"/>
      <c r="PNE69" s="410"/>
      <c r="PNF69" s="410"/>
      <c r="PNG69" s="410"/>
      <c r="PNH69" s="410"/>
      <c r="PNI69" s="410"/>
      <c r="PNJ69" s="410"/>
      <c r="PNK69" s="410"/>
      <c r="PNL69" s="410"/>
      <c r="PNM69" s="410"/>
      <c r="PNN69" s="410"/>
      <c r="PNO69" s="410"/>
      <c r="PNP69" s="410"/>
      <c r="PNQ69" s="410"/>
      <c r="PNR69" s="410"/>
      <c r="PNS69" s="410"/>
      <c r="PNT69" s="410"/>
      <c r="PNU69" s="410"/>
      <c r="PNV69" s="410"/>
      <c r="PNW69" s="410"/>
      <c r="PNX69" s="410"/>
      <c r="PNY69" s="410"/>
      <c r="PNZ69" s="410"/>
      <c r="POA69" s="410"/>
      <c r="POB69" s="410"/>
      <c r="POC69" s="410"/>
      <c r="POD69" s="410"/>
      <c r="POE69" s="410"/>
      <c r="POF69" s="410"/>
      <c r="POG69" s="410"/>
      <c r="POH69" s="410"/>
      <c r="POI69" s="410"/>
      <c r="POJ69" s="410"/>
      <c r="POK69" s="410"/>
      <c r="POL69" s="410"/>
      <c r="POM69" s="410"/>
      <c r="PON69" s="410"/>
      <c r="POO69" s="410"/>
      <c r="POP69" s="410"/>
      <c r="POQ69" s="410"/>
      <c r="POR69" s="410"/>
      <c r="POS69" s="410"/>
      <c r="POT69" s="410"/>
      <c r="POU69" s="410"/>
      <c r="POV69" s="410"/>
      <c r="POW69" s="410"/>
      <c r="POX69" s="410"/>
      <c r="POY69" s="410"/>
      <c r="POZ69" s="410"/>
      <c r="PPA69" s="410"/>
      <c r="PPB69" s="410"/>
      <c r="PPC69" s="410"/>
      <c r="PPD69" s="410"/>
      <c r="PPE69" s="410"/>
      <c r="PPF69" s="410"/>
      <c r="PPG69" s="410"/>
      <c r="PPH69" s="410"/>
      <c r="PPI69" s="410"/>
      <c r="PPJ69" s="410"/>
      <c r="PPK69" s="410"/>
      <c r="PPL69" s="410"/>
      <c r="PPM69" s="410"/>
      <c r="PPN69" s="410"/>
      <c r="PPO69" s="410"/>
      <c r="PPP69" s="410"/>
      <c r="PPQ69" s="410"/>
      <c r="PPR69" s="410"/>
      <c r="PPS69" s="410"/>
      <c r="PPT69" s="410"/>
      <c r="PPU69" s="410"/>
      <c r="PPV69" s="410"/>
      <c r="PPW69" s="410"/>
      <c r="PPX69" s="410"/>
      <c r="PPY69" s="410"/>
      <c r="PPZ69" s="410"/>
      <c r="PQA69" s="410"/>
      <c r="PQB69" s="410"/>
      <c r="PQC69" s="410"/>
      <c r="PQD69" s="410"/>
      <c r="PQE69" s="410"/>
      <c r="PQF69" s="410"/>
      <c r="PQG69" s="410"/>
      <c r="PQH69" s="410"/>
      <c r="PQI69" s="410"/>
      <c r="PQJ69" s="410"/>
      <c r="PQK69" s="410"/>
      <c r="PQL69" s="410"/>
      <c r="PQM69" s="410"/>
      <c r="PQN69" s="410"/>
      <c r="PQO69" s="410"/>
      <c r="PQP69" s="410"/>
      <c r="PQQ69" s="410"/>
      <c r="PQR69" s="410"/>
      <c r="PQS69" s="410"/>
      <c r="PQT69" s="410"/>
      <c r="PQU69" s="410"/>
      <c r="PQV69" s="410"/>
      <c r="PQW69" s="410"/>
      <c r="PQX69" s="410"/>
      <c r="PQY69" s="410"/>
      <c r="PQZ69" s="410"/>
      <c r="PRA69" s="410"/>
      <c r="PRB69" s="410"/>
      <c r="PRC69" s="410"/>
      <c r="PRD69" s="410"/>
      <c r="PRE69" s="410"/>
      <c r="PRF69" s="410"/>
      <c r="PRG69" s="410"/>
      <c r="PRH69" s="410"/>
      <c r="PRI69" s="410"/>
      <c r="PRJ69" s="410"/>
      <c r="PRK69" s="410"/>
      <c r="PRL69" s="410"/>
      <c r="PRM69" s="410"/>
      <c r="PRN69" s="410"/>
      <c r="PRO69" s="410"/>
      <c r="PRP69" s="410"/>
      <c r="PRQ69" s="410"/>
      <c r="PRR69" s="410"/>
      <c r="PRS69" s="410"/>
      <c r="PRT69" s="410"/>
      <c r="PRU69" s="410"/>
      <c r="PRV69" s="410"/>
      <c r="PRW69" s="410"/>
      <c r="PRX69" s="410"/>
      <c r="PRY69" s="410"/>
      <c r="PRZ69" s="410"/>
      <c r="PSA69" s="410"/>
      <c r="PSB69" s="410"/>
      <c r="PSC69" s="410"/>
      <c r="PSD69" s="410"/>
      <c r="PSE69" s="410"/>
      <c r="PSF69" s="410"/>
      <c r="PSG69" s="410"/>
      <c r="PSH69" s="410"/>
      <c r="PSI69" s="410"/>
      <c r="PSJ69" s="410"/>
      <c r="PSK69" s="410"/>
      <c r="PSL69" s="410"/>
      <c r="PSM69" s="410"/>
      <c r="PSN69" s="410"/>
      <c r="PSO69" s="410"/>
      <c r="PSP69" s="410"/>
      <c r="PSQ69" s="410"/>
      <c r="PSR69" s="410"/>
      <c r="PSS69" s="410"/>
      <c r="PST69" s="410"/>
      <c r="PSU69" s="410"/>
      <c r="PSV69" s="410"/>
      <c r="PSW69" s="410"/>
      <c r="PSX69" s="410"/>
      <c r="PSY69" s="410"/>
      <c r="PSZ69" s="410"/>
      <c r="PTA69" s="410"/>
      <c r="PTB69" s="410"/>
      <c r="PTC69" s="410"/>
      <c r="PTD69" s="410"/>
      <c r="PTE69" s="410"/>
      <c r="PTF69" s="410"/>
      <c r="PTG69" s="410"/>
      <c r="PTH69" s="410"/>
      <c r="PTI69" s="410"/>
      <c r="PTJ69" s="410"/>
      <c r="PTK69" s="410"/>
      <c r="PTL69" s="410"/>
      <c r="PTM69" s="410"/>
      <c r="PTN69" s="410"/>
      <c r="PTO69" s="410"/>
      <c r="PTP69" s="410"/>
      <c r="PTQ69" s="410"/>
      <c r="PTR69" s="410"/>
      <c r="PTS69" s="410"/>
      <c r="PTT69" s="410"/>
      <c r="PTU69" s="410"/>
      <c r="PTV69" s="410"/>
      <c r="PTW69" s="410"/>
      <c r="PTX69" s="410"/>
      <c r="PTY69" s="410"/>
      <c r="PTZ69" s="410"/>
      <c r="PUA69" s="410"/>
      <c r="PUB69" s="410"/>
      <c r="PUC69" s="410"/>
      <c r="PUD69" s="410"/>
      <c r="PUE69" s="410"/>
      <c r="PUF69" s="410"/>
      <c r="PUG69" s="410"/>
      <c r="PUH69" s="410"/>
      <c r="PUI69" s="410"/>
      <c r="PUJ69" s="410"/>
      <c r="PUK69" s="410"/>
      <c r="PUL69" s="410"/>
      <c r="PUM69" s="410"/>
      <c r="PUN69" s="410"/>
      <c r="PUO69" s="410"/>
      <c r="PUP69" s="410"/>
      <c r="PUQ69" s="410"/>
      <c r="PUR69" s="410"/>
      <c r="PUS69" s="410"/>
      <c r="PUT69" s="410"/>
      <c r="PUU69" s="410"/>
      <c r="PUV69" s="410"/>
      <c r="PUW69" s="410"/>
      <c r="PUX69" s="410"/>
      <c r="PUY69" s="410"/>
      <c r="PUZ69" s="410"/>
      <c r="PVA69" s="410"/>
      <c r="PVB69" s="410"/>
      <c r="PVC69" s="410"/>
      <c r="PVD69" s="410"/>
      <c r="PVE69" s="410"/>
      <c r="PVF69" s="410"/>
      <c r="PVG69" s="410"/>
      <c r="PVH69" s="410"/>
      <c r="PVI69" s="410"/>
      <c r="PVJ69" s="410"/>
      <c r="PVK69" s="410"/>
      <c r="PVL69" s="410"/>
      <c r="PVM69" s="410"/>
      <c r="PVN69" s="410"/>
      <c r="PVO69" s="410"/>
      <c r="PVP69" s="410"/>
      <c r="PVQ69" s="410"/>
      <c r="PVR69" s="410"/>
      <c r="PVS69" s="410"/>
      <c r="PVT69" s="410"/>
      <c r="PVU69" s="410"/>
      <c r="PVV69" s="410"/>
      <c r="PVW69" s="410"/>
      <c r="PVX69" s="410"/>
      <c r="PVY69" s="410"/>
      <c r="PVZ69" s="410"/>
      <c r="PWA69" s="410"/>
      <c r="PWB69" s="410"/>
      <c r="PWC69" s="410"/>
      <c r="PWD69" s="410"/>
      <c r="PWE69" s="410"/>
      <c r="PWF69" s="410"/>
      <c r="PWG69" s="410"/>
      <c r="PWH69" s="410"/>
      <c r="PWI69" s="410"/>
      <c r="PWJ69" s="410"/>
      <c r="PWK69" s="410"/>
      <c r="PWL69" s="410"/>
      <c r="PWM69" s="410"/>
      <c r="PWN69" s="410"/>
      <c r="PWO69" s="410"/>
      <c r="PWP69" s="410"/>
      <c r="PWQ69" s="410"/>
      <c r="PWR69" s="410"/>
      <c r="PWS69" s="410"/>
      <c r="PWT69" s="410"/>
      <c r="PWU69" s="410"/>
      <c r="PWV69" s="410"/>
      <c r="PWW69" s="410"/>
      <c r="PWX69" s="410"/>
      <c r="PWY69" s="410"/>
      <c r="PWZ69" s="410"/>
      <c r="PXA69" s="410"/>
      <c r="PXB69" s="410"/>
      <c r="PXC69" s="410"/>
      <c r="PXD69" s="410"/>
      <c r="PXE69" s="410"/>
      <c r="PXF69" s="410"/>
      <c r="PXG69" s="410"/>
      <c r="PXH69" s="410"/>
      <c r="PXI69" s="410"/>
      <c r="PXJ69" s="410"/>
      <c r="PXK69" s="410"/>
      <c r="PXL69" s="410"/>
      <c r="PXM69" s="410"/>
      <c r="PXN69" s="410"/>
      <c r="PXO69" s="410"/>
      <c r="PXP69" s="410"/>
      <c r="PXQ69" s="410"/>
      <c r="PXR69" s="410"/>
      <c r="PXS69" s="410"/>
      <c r="PXT69" s="410"/>
      <c r="PXU69" s="410"/>
      <c r="PXV69" s="410"/>
      <c r="PXW69" s="410"/>
      <c r="PXX69" s="410"/>
      <c r="PXY69" s="410"/>
      <c r="PXZ69" s="410"/>
      <c r="PYA69" s="410"/>
      <c r="PYB69" s="410"/>
      <c r="PYC69" s="410"/>
      <c r="PYD69" s="410"/>
      <c r="PYE69" s="410"/>
      <c r="PYF69" s="410"/>
      <c r="PYG69" s="410"/>
      <c r="PYH69" s="410"/>
      <c r="PYI69" s="410"/>
      <c r="PYJ69" s="410"/>
      <c r="PYK69" s="410"/>
      <c r="PYL69" s="410"/>
      <c r="PYM69" s="410"/>
      <c r="PYN69" s="410"/>
      <c r="PYO69" s="410"/>
      <c r="PYP69" s="410"/>
      <c r="PYQ69" s="410"/>
      <c r="PYR69" s="410"/>
      <c r="PYS69" s="410"/>
      <c r="PYT69" s="410"/>
      <c r="PYU69" s="410"/>
      <c r="PYV69" s="410"/>
      <c r="PYW69" s="410"/>
      <c r="PYX69" s="410"/>
      <c r="PYY69" s="410"/>
      <c r="PYZ69" s="410"/>
      <c r="PZA69" s="410"/>
      <c r="PZB69" s="410"/>
      <c r="PZC69" s="410"/>
      <c r="PZD69" s="410"/>
      <c r="PZE69" s="410"/>
      <c r="PZF69" s="410"/>
      <c r="PZG69" s="410"/>
      <c r="PZH69" s="410"/>
      <c r="PZI69" s="410"/>
      <c r="PZJ69" s="410"/>
      <c r="PZK69" s="410"/>
      <c r="PZL69" s="410"/>
      <c r="PZM69" s="410"/>
      <c r="PZN69" s="410"/>
      <c r="PZO69" s="410"/>
      <c r="PZP69" s="410"/>
      <c r="PZQ69" s="410"/>
      <c r="PZR69" s="410"/>
      <c r="PZS69" s="410"/>
      <c r="PZT69" s="410"/>
      <c r="PZU69" s="410"/>
      <c r="PZV69" s="410"/>
      <c r="PZW69" s="410"/>
      <c r="PZX69" s="410"/>
      <c r="PZY69" s="410"/>
      <c r="PZZ69" s="410"/>
      <c r="QAA69" s="410"/>
      <c r="QAB69" s="410"/>
      <c r="QAC69" s="410"/>
      <c r="QAD69" s="410"/>
      <c r="QAE69" s="410"/>
      <c r="QAF69" s="410"/>
      <c r="QAG69" s="410"/>
      <c r="QAH69" s="410"/>
      <c r="QAI69" s="410"/>
      <c r="QAJ69" s="410"/>
      <c r="QAK69" s="410"/>
      <c r="QAL69" s="410"/>
      <c r="QAM69" s="410"/>
      <c r="QAN69" s="410"/>
      <c r="QAO69" s="410"/>
      <c r="QAP69" s="410"/>
      <c r="QAQ69" s="410"/>
      <c r="QAR69" s="410"/>
      <c r="QAS69" s="410"/>
      <c r="QAT69" s="410"/>
      <c r="QAU69" s="410"/>
      <c r="QAV69" s="410"/>
      <c r="QAW69" s="410"/>
      <c r="QAX69" s="410"/>
      <c r="QAY69" s="410"/>
      <c r="QAZ69" s="410"/>
      <c r="QBA69" s="410"/>
      <c r="QBB69" s="410"/>
      <c r="QBC69" s="410"/>
      <c r="QBD69" s="410"/>
      <c r="QBE69" s="410"/>
      <c r="QBF69" s="410"/>
      <c r="QBG69" s="410"/>
      <c r="QBH69" s="410"/>
      <c r="QBI69" s="410"/>
      <c r="QBJ69" s="410"/>
      <c r="QBK69" s="410"/>
      <c r="QBL69" s="410"/>
      <c r="QBM69" s="410"/>
      <c r="QBN69" s="410"/>
      <c r="QBO69" s="410"/>
      <c r="QBP69" s="410"/>
      <c r="QBQ69" s="410"/>
      <c r="QBR69" s="410"/>
      <c r="QBS69" s="410"/>
      <c r="QBT69" s="410"/>
      <c r="QBU69" s="410"/>
      <c r="QBV69" s="410"/>
      <c r="QBW69" s="410"/>
      <c r="QBX69" s="410"/>
      <c r="QBY69" s="410"/>
      <c r="QBZ69" s="410"/>
      <c r="QCA69" s="410"/>
      <c r="QCB69" s="410"/>
      <c r="QCC69" s="410"/>
      <c r="QCD69" s="410"/>
      <c r="QCE69" s="410"/>
      <c r="QCF69" s="410"/>
      <c r="QCG69" s="410"/>
      <c r="QCH69" s="410"/>
      <c r="QCI69" s="410"/>
      <c r="QCJ69" s="410"/>
      <c r="QCK69" s="410"/>
      <c r="QCL69" s="410"/>
      <c r="QCM69" s="410"/>
      <c r="QCN69" s="410"/>
      <c r="QCO69" s="410"/>
      <c r="QCP69" s="410"/>
      <c r="QCQ69" s="410"/>
      <c r="QCR69" s="410"/>
      <c r="QCS69" s="410"/>
      <c r="QCT69" s="410"/>
      <c r="QCU69" s="410"/>
      <c r="QCV69" s="410"/>
      <c r="QCW69" s="410"/>
      <c r="QCX69" s="410"/>
      <c r="QCY69" s="410"/>
      <c r="QCZ69" s="410"/>
      <c r="QDA69" s="410"/>
      <c r="QDB69" s="410"/>
      <c r="QDC69" s="410"/>
      <c r="QDD69" s="410"/>
      <c r="QDE69" s="410"/>
      <c r="QDF69" s="410"/>
      <c r="QDG69" s="410"/>
      <c r="QDH69" s="410"/>
      <c r="QDI69" s="410"/>
      <c r="QDJ69" s="410"/>
      <c r="QDK69" s="410"/>
      <c r="QDL69" s="410"/>
      <c r="QDM69" s="410"/>
      <c r="QDN69" s="410"/>
      <c r="QDO69" s="410"/>
      <c r="QDP69" s="410"/>
      <c r="QDQ69" s="410"/>
      <c r="QDR69" s="410"/>
      <c r="QDS69" s="410"/>
      <c r="QDT69" s="410"/>
      <c r="QDU69" s="410"/>
      <c r="QDV69" s="410"/>
      <c r="QDW69" s="410"/>
      <c r="QDX69" s="410"/>
      <c r="QDY69" s="410"/>
      <c r="QDZ69" s="410"/>
      <c r="QEA69" s="410"/>
      <c r="QEB69" s="410"/>
      <c r="QEC69" s="410"/>
      <c r="QED69" s="410"/>
      <c r="QEE69" s="410"/>
      <c r="QEF69" s="410"/>
      <c r="QEG69" s="410"/>
      <c r="QEH69" s="410"/>
      <c r="QEI69" s="410"/>
      <c r="QEJ69" s="410"/>
      <c r="QEK69" s="410"/>
      <c r="QEL69" s="410"/>
      <c r="QEM69" s="410"/>
      <c r="QEN69" s="410"/>
      <c r="QEO69" s="410"/>
      <c r="QEP69" s="410"/>
      <c r="QEQ69" s="410"/>
      <c r="QER69" s="410"/>
      <c r="QES69" s="410"/>
      <c r="QET69" s="410"/>
      <c r="QEU69" s="410"/>
      <c r="QEV69" s="410"/>
      <c r="QEW69" s="410"/>
      <c r="QEX69" s="410"/>
      <c r="QEY69" s="410"/>
      <c r="QEZ69" s="410"/>
      <c r="QFA69" s="410"/>
      <c r="QFB69" s="410"/>
      <c r="QFC69" s="410"/>
      <c r="QFD69" s="410"/>
      <c r="QFE69" s="410"/>
      <c r="QFF69" s="410"/>
      <c r="QFG69" s="410"/>
      <c r="QFH69" s="410"/>
      <c r="QFI69" s="410"/>
      <c r="QFJ69" s="410"/>
      <c r="QFK69" s="410"/>
      <c r="QFL69" s="410"/>
      <c r="QFM69" s="410"/>
      <c r="QFN69" s="410"/>
      <c r="QFO69" s="410"/>
      <c r="QFP69" s="410"/>
      <c r="QFQ69" s="410"/>
      <c r="QFR69" s="410"/>
      <c r="QFS69" s="410"/>
      <c r="QFT69" s="410"/>
      <c r="QFU69" s="410"/>
      <c r="QFV69" s="410"/>
      <c r="QFW69" s="410"/>
      <c r="QFX69" s="410"/>
      <c r="QFY69" s="410"/>
      <c r="QFZ69" s="410"/>
      <c r="QGA69" s="410"/>
      <c r="QGB69" s="410"/>
      <c r="QGC69" s="410"/>
      <c r="QGD69" s="410"/>
      <c r="QGE69" s="410"/>
      <c r="QGF69" s="410"/>
      <c r="QGG69" s="410"/>
      <c r="QGH69" s="410"/>
      <c r="QGI69" s="410"/>
      <c r="QGJ69" s="410"/>
      <c r="QGK69" s="410"/>
      <c r="QGL69" s="410"/>
      <c r="QGM69" s="410"/>
      <c r="QGN69" s="410"/>
      <c r="QGO69" s="410"/>
      <c r="QGP69" s="410"/>
      <c r="QGQ69" s="410"/>
      <c r="QGR69" s="410"/>
      <c r="QGS69" s="410"/>
      <c r="QGT69" s="410"/>
      <c r="QGU69" s="410"/>
      <c r="QGV69" s="410"/>
      <c r="QGW69" s="410"/>
      <c r="QGX69" s="410"/>
      <c r="QGY69" s="410"/>
      <c r="QGZ69" s="410"/>
      <c r="QHA69" s="410"/>
      <c r="QHB69" s="410"/>
      <c r="QHC69" s="410"/>
      <c r="QHD69" s="410"/>
      <c r="QHE69" s="410"/>
      <c r="QHF69" s="410"/>
      <c r="QHG69" s="410"/>
      <c r="QHH69" s="410"/>
      <c r="QHI69" s="410"/>
      <c r="QHJ69" s="410"/>
      <c r="QHK69" s="410"/>
      <c r="QHL69" s="410"/>
      <c r="QHM69" s="410"/>
      <c r="QHN69" s="410"/>
      <c r="QHO69" s="410"/>
      <c r="QHP69" s="410"/>
      <c r="QHQ69" s="410"/>
      <c r="QHR69" s="410"/>
      <c r="QHS69" s="410"/>
      <c r="QHT69" s="410"/>
      <c r="QHU69" s="410"/>
      <c r="QHV69" s="410"/>
      <c r="QHW69" s="410"/>
      <c r="QHX69" s="410"/>
      <c r="QHY69" s="410"/>
      <c r="QHZ69" s="410"/>
      <c r="QIA69" s="410"/>
      <c r="QIB69" s="410"/>
      <c r="QIC69" s="410"/>
      <c r="QID69" s="410"/>
      <c r="QIE69" s="410"/>
      <c r="QIF69" s="410"/>
      <c r="QIG69" s="410"/>
      <c r="QIH69" s="410"/>
      <c r="QII69" s="410"/>
      <c r="QIJ69" s="410"/>
      <c r="QIK69" s="410"/>
      <c r="QIL69" s="410"/>
      <c r="QIM69" s="410"/>
      <c r="QIN69" s="410"/>
      <c r="QIO69" s="410"/>
      <c r="QIP69" s="410"/>
      <c r="QIQ69" s="410"/>
      <c r="QIR69" s="410"/>
      <c r="QIS69" s="410"/>
      <c r="QIT69" s="410"/>
      <c r="QIU69" s="410"/>
      <c r="QIV69" s="410"/>
      <c r="QIW69" s="410"/>
      <c r="QIX69" s="410"/>
      <c r="QIY69" s="410"/>
      <c r="QIZ69" s="410"/>
      <c r="QJA69" s="410"/>
      <c r="QJB69" s="410"/>
      <c r="QJC69" s="410"/>
      <c r="QJD69" s="410"/>
      <c r="QJE69" s="410"/>
      <c r="QJF69" s="410"/>
      <c r="QJG69" s="410"/>
      <c r="QJH69" s="410"/>
      <c r="QJI69" s="410"/>
      <c r="QJJ69" s="410"/>
      <c r="QJK69" s="410"/>
      <c r="QJL69" s="410"/>
      <c r="QJM69" s="410"/>
      <c r="QJN69" s="410"/>
      <c r="QJO69" s="410"/>
      <c r="QJP69" s="410"/>
      <c r="QJQ69" s="410"/>
      <c r="QJR69" s="410"/>
      <c r="QJS69" s="410"/>
      <c r="QJT69" s="410"/>
      <c r="QJU69" s="410"/>
      <c r="QJV69" s="410"/>
      <c r="QJW69" s="410"/>
      <c r="QJX69" s="410"/>
      <c r="QJY69" s="410"/>
      <c r="QJZ69" s="410"/>
      <c r="QKA69" s="410"/>
      <c r="QKB69" s="410"/>
      <c r="QKC69" s="410"/>
      <c r="QKD69" s="410"/>
      <c r="QKE69" s="410"/>
      <c r="QKF69" s="410"/>
      <c r="QKG69" s="410"/>
      <c r="QKH69" s="410"/>
      <c r="QKI69" s="410"/>
      <c r="QKJ69" s="410"/>
      <c r="QKK69" s="410"/>
      <c r="QKL69" s="410"/>
      <c r="QKM69" s="410"/>
      <c r="QKN69" s="410"/>
      <c r="QKO69" s="410"/>
      <c r="QKP69" s="410"/>
      <c r="QKQ69" s="410"/>
      <c r="QKR69" s="410"/>
      <c r="QKS69" s="410"/>
      <c r="QKT69" s="410"/>
      <c r="QKU69" s="410"/>
      <c r="QKV69" s="410"/>
      <c r="QKW69" s="410"/>
      <c r="QKX69" s="410"/>
      <c r="QKY69" s="410"/>
      <c r="QKZ69" s="410"/>
      <c r="QLA69" s="410"/>
      <c r="QLB69" s="410"/>
      <c r="QLC69" s="410"/>
      <c r="QLD69" s="410"/>
      <c r="QLE69" s="410"/>
      <c r="QLF69" s="410"/>
      <c r="QLG69" s="410"/>
      <c r="QLH69" s="410"/>
      <c r="QLI69" s="410"/>
      <c r="QLJ69" s="410"/>
      <c r="QLK69" s="410"/>
      <c r="QLL69" s="410"/>
      <c r="QLM69" s="410"/>
      <c r="QLN69" s="410"/>
      <c r="QLO69" s="410"/>
      <c r="QLP69" s="410"/>
      <c r="QLQ69" s="410"/>
      <c r="QLR69" s="410"/>
      <c r="QLS69" s="410"/>
      <c r="QLT69" s="410"/>
      <c r="QLU69" s="410"/>
      <c r="QLV69" s="410"/>
      <c r="QLW69" s="410"/>
      <c r="QLX69" s="410"/>
      <c r="QLY69" s="410"/>
      <c r="QLZ69" s="410"/>
      <c r="QMA69" s="410"/>
      <c r="QMB69" s="410"/>
      <c r="QMC69" s="410"/>
      <c r="QMD69" s="410"/>
      <c r="QME69" s="410"/>
      <c r="QMF69" s="410"/>
      <c r="QMG69" s="410"/>
      <c r="QMH69" s="410"/>
      <c r="QMI69" s="410"/>
      <c r="QMJ69" s="410"/>
      <c r="QMK69" s="410"/>
      <c r="QML69" s="410"/>
      <c r="QMM69" s="410"/>
      <c r="QMN69" s="410"/>
      <c r="QMO69" s="410"/>
      <c r="QMP69" s="410"/>
      <c r="QMQ69" s="410"/>
      <c r="QMR69" s="410"/>
      <c r="QMS69" s="410"/>
      <c r="QMT69" s="410"/>
      <c r="QMU69" s="410"/>
      <c r="QMV69" s="410"/>
      <c r="QMW69" s="410"/>
      <c r="QMX69" s="410"/>
      <c r="QMY69" s="410"/>
      <c r="QMZ69" s="410"/>
      <c r="QNA69" s="410"/>
      <c r="QNB69" s="410"/>
      <c r="QNC69" s="410"/>
      <c r="QND69" s="410"/>
      <c r="QNE69" s="410"/>
      <c r="QNF69" s="410"/>
      <c r="QNG69" s="410"/>
      <c r="QNH69" s="410"/>
      <c r="QNI69" s="410"/>
      <c r="QNJ69" s="410"/>
      <c r="QNK69" s="410"/>
      <c r="QNL69" s="410"/>
      <c r="QNM69" s="410"/>
      <c r="QNN69" s="410"/>
      <c r="QNO69" s="410"/>
      <c r="QNP69" s="410"/>
      <c r="QNQ69" s="410"/>
      <c r="QNR69" s="410"/>
      <c r="QNS69" s="410"/>
      <c r="QNT69" s="410"/>
      <c r="QNU69" s="410"/>
      <c r="QNV69" s="410"/>
      <c r="QNW69" s="410"/>
      <c r="QNX69" s="410"/>
      <c r="QNY69" s="410"/>
      <c r="QNZ69" s="410"/>
      <c r="QOA69" s="410"/>
      <c r="QOB69" s="410"/>
      <c r="QOC69" s="410"/>
      <c r="QOD69" s="410"/>
      <c r="QOE69" s="410"/>
      <c r="QOF69" s="410"/>
      <c r="QOG69" s="410"/>
      <c r="QOH69" s="410"/>
      <c r="QOI69" s="410"/>
      <c r="QOJ69" s="410"/>
      <c r="QOK69" s="410"/>
      <c r="QOL69" s="410"/>
      <c r="QOM69" s="410"/>
      <c r="QON69" s="410"/>
      <c r="QOO69" s="410"/>
      <c r="QOP69" s="410"/>
      <c r="QOQ69" s="410"/>
      <c r="QOR69" s="410"/>
      <c r="QOS69" s="410"/>
      <c r="QOT69" s="410"/>
      <c r="QOU69" s="410"/>
      <c r="QOV69" s="410"/>
      <c r="QOW69" s="410"/>
      <c r="QOX69" s="410"/>
      <c r="QOY69" s="410"/>
      <c r="QOZ69" s="410"/>
      <c r="QPA69" s="410"/>
      <c r="QPB69" s="410"/>
      <c r="QPC69" s="410"/>
      <c r="QPD69" s="410"/>
      <c r="QPE69" s="410"/>
      <c r="QPF69" s="410"/>
      <c r="QPG69" s="410"/>
      <c r="QPH69" s="410"/>
      <c r="QPI69" s="410"/>
      <c r="QPJ69" s="410"/>
      <c r="QPK69" s="410"/>
      <c r="QPL69" s="410"/>
      <c r="QPM69" s="410"/>
      <c r="QPN69" s="410"/>
      <c r="QPO69" s="410"/>
      <c r="QPP69" s="410"/>
      <c r="QPQ69" s="410"/>
      <c r="QPR69" s="410"/>
      <c r="QPS69" s="410"/>
      <c r="QPT69" s="410"/>
      <c r="QPU69" s="410"/>
      <c r="QPV69" s="410"/>
      <c r="QPW69" s="410"/>
      <c r="QPX69" s="410"/>
      <c r="QPY69" s="410"/>
      <c r="QPZ69" s="410"/>
      <c r="QQA69" s="410"/>
      <c r="QQB69" s="410"/>
      <c r="QQC69" s="410"/>
      <c r="QQD69" s="410"/>
      <c r="QQE69" s="410"/>
      <c r="QQF69" s="410"/>
      <c r="QQG69" s="410"/>
      <c r="QQH69" s="410"/>
      <c r="QQI69" s="410"/>
      <c r="QQJ69" s="410"/>
      <c r="QQK69" s="410"/>
      <c r="QQL69" s="410"/>
      <c r="QQM69" s="410"/>
      <c r="QQN69" s="410"/>
      <c r="QQO69" s="410"/>
      <c r="QQP69" s="410"/>
      <c r="QQQ69" s="410"/>
      <c r="QQR69" s="410"/>
      <c r="QQS69" s="410"/>
      <c r="QQT69" s="410"/>
      <c r="QQU69" s="410"/>
      <c r="QQV69" s="410"/>
      <c r="QQW69" s="410"/>
      <c r="QQX69" s="410"/>
      <c r="QQY69" s="410"/>
      <c r="QQZ69" s="410"/>
      <c r="QRA69" s="410"/>
      <c r="QRB69" s="410"/>
      <c r="QRC69" s="410"/>
      <c r="QRD69" s="410"/>
      <c r="QRE69" s="410"/>
      <c r="QRF69" s="410"/>
      <c r="QRG69" s="410"/>
      <c r="QRH69" s="410"/>
      <c r="QRI69" s="410"/>
      <c r="QRJ69" s="410"/>
      <c r="QRK69" s="410"/>
      <c r="QRL69" s="410"/>
      <c r="QRM69" s="410"/>
      <c r="QRN69" s="410"/>
      <c r="QRO69" s="410"/>
      <c r="QRP69" s="410"/>
      <c r="QRQ69" s="410"/>
      <c r="QRR69" s="410"/>
      <c r="QRS69" s="410"/>
      <c r="QRT69" s="410"/>
      <c r="QRU69" s="410"/>
      <c r="QRV69" s="410"/>
      <c r="QRW69" s="410"/>
      <c r="QRX69" s="410"/>
      <c r="QRY69" s="410"/>
      <c r="QRZ69" s="410"/>
      <c r="QSA69" s="410"/>
      <c r="QSB69" s="410"/>
      <c r="QSC69" s="410"/>
      <c r="QSD69" s="410"/>
      <c r="QSE69" s="410"/>
      <c r="QSF69" s="410"/>
      <c r="QSG69" s="410"/>
      <c r="QSH69" s="410"/>
      <c r="QSI69" s="410"/>
      <c r="QSJ69" s="410"/>
      <c r="QSK69" s="410"/>
      <c r="QSL69" s="410"/>
      <c r="QSM69" s="410"/>
      <c r="QSN69" s="410"/>
      <c r="QSO69" s="410"/>
      <c r="QSP69" s="410"/>
      <c r="QSQ69" s="410"/>
      <c r="QSR69" s="410"/>
      <c r="QSS69" s="410"/>
      <c r="QST69" s="410"/>
      <c r="QSU69" s="410"/>
      <c r="QSV69" s="410"/>
      <c r="QSW69" s="410"/>
      <c r="QSX69" s="410"/>
      <c r="QSY69" s="410"/>
      <c r="QSZ69" s="410"/>
      <c r="QTA69" s="410"/>
      <c r="QTB69" s="410"/>
      <c r="QTC69" s="410"/>
      <c r="QTD69" s="410"/>
      <c r="QTE69" s="410"/>
      <c r="QTF69" s="410"/>
      <c r="QTG69" s="410"/>
      <c r="QTH69" s="410"/>
      <c r="QTI69" s="410"/>
      <c r="QTJ69" s="410"/>
      <c r="QTK69" s="410"/>
      <c r="QTL69" s="410"/>
      <c r="QTM69" s="410"/>
      <c r="QTN69" s="410"/>
      <c r="QTO69" s="410"/>
      <c r="QTP69" s="410"/>
      <c r="QTQ69" s="410"/>
      <c r="QTR69" s="410"/>
      <c r="QTS69" s="410"/>
      <c r="QTT69" s="410"/>
      <c r="QTU69" s="410"/>
      <c r="QTV69" s="410"/>
      <c r="QTW69" s="410"/>
      <c r="QTX69" s="410"/>
      <c r="QTY69" s="410"/>
      <c r="QTZ69" s="410"/>
      <c r="QUA69" s="410"/>
      <c r="QUB69" s="410"/>
      <c r="QUC69" s="410"/>
      <c r="QUD69" s="410"/>
      <c r="QUE69" s="410"/>
      <c r="QUF69" s="410"/>
      <c r="QUG69" s="410"/>
      <c r="QUH69" s="410"/>
      <c r="QUI69" s="410"/>
      <c r="QUJ69" s="410"/>
      <c r="QUK69" s="410"/>
      <c r="QUL69" s="410"/>
      <c r="QUM69" s="410"/>
      <c r="QUN69" s="410"/>
      <c r="QUO69" s="410"/>
      <c r="QUP69" s="410"/>
      <c r="QUQ69" s="410"/>
      <c r="QUR69" s="410"/>
      <c r="QUS69" s="410"/>
      <c r="QUT69" s="410"/>
      <c r="QUU69" s="410"/>
      <c r="QUV69" s="410"/>
      <c r="QUW69" s="410"/>
      <c r="QUX69" s="410"/>
      <c r="QUY69" s="410"/>
      <c r="QUZ69" s="410"/>
      <c r="QVA69" s="410"/>
      <c r="QVB69" s="410"/>
      <c r="QVC69" s="410"/>
      <c r="QVD69" s="410"/>
      <c r="QVE69" s="410"/>
      <c r="QVF69" s="410"/>
      <c r="QVG69" s="410"/>
      <c r="QVH69" s="410"/>
      <c r="QVI69" s="410"/>
      <c r="QVJ69" s="410"/>
      <c r="QVK69" s="410"/>
      <c r="QVL69" s="410"/>
      <c r="QVM69" s="410"/>
      <c r="QVN69" s="410"/>
      <c r="QVO69" s="410"/>
      <c r="QVP69" s="410"/>
      <c r="QVQ69" s="410"/>
      <c r="QVR69" s="410"/>
      <c r="QVS69" s="410"/>
      <c r="QVT69" s="410"/>
      <c r="QVU69" s="410"/>
      <c r="QVV69" s="410"/>
      <c r="QVW69" s="410"/>
      <c r="QVX69" s="410"/>
      <c r="QVY69" s="410"/>
      <c r="QVZ69" s="410"/>
      <c r="QWA69" s="410"/>
      <c r="QWB69" s="410"/>
      <c r="QWC69" s="410"/>
      <c r="QWD69" s="410"/>
      <c r="QWE69" s="410"/>
      <c r="QWF69" s="410"/>
      <c r="QWG69" s="410"/>
      <c r="QWH69" s="410"/>
      <c r="QWI69" s="410"/>
      <c r="QWJ69" s="410"/>
      <c r="QWK69" s="410"/>
      <c r="QWL69" s="410"/>
      <c r="QWM69" s="410"/>
      <c r="QWN69" s="410"/>
      <c r="QWO69" s="410"/>
      <c r="QWP69" s="410"/>
      <c r="QWQ69" s="410"/>
      <c r="QWR69" s="410"/>
      <c r="QWS69" s="410"/>
      <c r="QWT69" s="410"/>
      <c r="QWU69" s="410"/>
      <c r="QWV69" s="410"/>
      <c r="QWW69" s="410"/>
      <c r="QWX69" s="410"/>
      <c r="QWY69" s="410"/>
      <c r="QWZ69" s="410"/>
      <c r="QXA69" s="410"/>
      <c r="QXB69" s="410"/>
      <c r="QXC69" s="410"/>
      <c r="QXD69" s="410"/>
      <c r="QXE69" s="410"/>
      <c r="QXF69" s="410"/>
      <c r="QXG69" s="410"/>
      <c r="QXH69" s="410"/>
      <c r="QXI69" s="410"/>
      <c r="QXJ69" s="410"/>
      <c r="QXK69" s="410"/>
      <c r="QXL69" s="410"/>
      <c r="QXM69" s="410"/>
      <c r="QXN69" s="410"/>
      <c r="QXO69" s="410"/>
      <c r="QXP69" s="410"/>
      <c r="QXQ69" s="410"/>
      <c r="QXR69" s="410"/>
      <c r="QXS69" s="410"/>
      <c r="QXT69" s="410"/>
      <c r="QXU69" s="410"/>
      <c r="QXV69" s="410"/>
      <c r="QXW69" s="410"/>
      <c r="QXX69" s="410"/>
      <c r="QXY69" s="410"/>
      <c r="QXZ69" s="410"/>
      <c r="QYA69" s="410"/>
      <c r="QYB69" s="410"/>
      <c r="QYC69" s="410"/>
      <c r="QYD69" s="410"/>
      <c r="QYE69" s="410"/>
      <c r="QYF69" s="410"/>
      <c r="QYG69" s="410"/>
      <c r="QYH69" s="410"/>
      <c r="QYI69" s="410"/>
      <c r="QYJ69" s="410"/>
      <c r="QYK69" s="410"/>
      <c r="QYL69" s="410"/>
      <c r="QYM69" s="410"/>
      <c r="QYN69" s="410"/>
      <c r="QYO69" s="410"/>
      <c r="QYP69" s="410"/>
      <c r="QYQ69" s="410"/>
      <c r="QYR69" s="410"/>
      <c r="QYS69" s="410"/>
      <c r="QYT69" s="410"/>
      <c r="QYU69" s="410"/>
      <c r="QYV69" s="410"/>
      <c r="QYW69" s="410"/>
      <c r="QYX69" s="410"/>
      <c r="QYY69" s="410"/>
      <c r="QYZ69" s="410"/>
      <c r="QZA69" s="410"/>
      <c r="QZB69" s="410"/>
      <c r="QZC69" s="410"/>
      <c r="QZD69" s="410"/>
      <c r="QZE69" s="410"/>
      <c r="QZF69" s="410"/>
      <c r="QZG69" s="410"/>
      <c r="QZH69" s="410"/>
      <c r="QZI69" s="410"/>
      <c r="QZJ69" s="410"/>
      <c r="QZK69" s="410"/>
      <c r="QZL69" s="410"/>
      <c r="QZM69" s="410"/>
      <c r="QZN69" s="410"/>
      <c r="QZO69" s="410"/>
      <c r="QZP69" s="410"/>
      <c r="QZQ69" s="410"/>
      <c r="QZR69" s="410"/>
      <c r="QZS69" s="410"/>
      <c r="QZT69" s="410"/>
      <c r="QZU69" s="410"/>
      <c r="QZV69" s="410"/>
      <c r="QZW69" s="410"/>
      <c r="QZX69" s="410"/>
      <c r="QZY69" s="410"/>
      <c r="QZZ69" s="410"/>
      <c r="RAA69" s="410"/>
      <c r="RAB69" s="410"/>
      <c r="RAC69" s="410"/>
      <c r="RAD69" s="410"/>
      <c r="RAE69" s="410"/>
      <c r="RAF69" s="410"/>
      <c r="RAG69" s="410"/>
      <c r="RAH69" s="410"/>
      <c r="RAI69" s="410"/>
      <c r="RAJ69" s="410"/>
      <c r="RAK69" s="410"/>
      <c r="RAL69" s="410"/>
      <c r="RAM69" s="410"/>
      <c r="RAN69" s="410"/>
      <c r="RAO69" s="410"/>
      <c r="RAP69" s="410"/>
      <c r="RAQ69" s="410"/>
      <c r="RAR69" s="410"/>
      <c r="RAS69" s="410"/>
      <c r="RAT69" s="410"/>
      <c r="RAU69" s="410"/>
      <c r="RAV69" s="410"/>
      <c r="RAW69" s="410"/>
      <c r="RAX69" s="410"/>
      <c r="RAY69" s="410"/>
      <c r="RAZ69" s="410"/>
      <c r="RBA69" s="410"/>
      <c r="RBB69" s="410"/>
      <c r="RBC69" s="410"/>
      <c r="RBD69" s="410"/>
      <c r="RBE69" s="410"/>
      <c r="RBF69" s="410"/>
      <c r="RBG69" s="410"/>
      <c r="RBH69" s="410"/>
      <c r="RBI69" s="410"/>
      <c r="RBJ69" s="410"/>
      <c r="RBK69" s="410"/>
      <c r="RBL69" s="410"/>
      <c r="RBM69" s="410"/>
      <c r="RBN69" s="410"/>
      <c r="RBO69" s="410"/>
      <c r="RBP69" s="410"/>
      <c r="RBQ69" s="410"/>
      <c r="RBR69" s="410"/>
      <c r="RBS69" s="410"/>
      <c r="RBT69" s="410"/>
      <c r="RBU69" s="410"/>
      <c r="RBV69" s="410"/>
      <c r="RBW69" s="410"/>
      <c r="RBX69" s="410"/>
      <c r="RBY69" s="410"/>
      <c r="RBZ69" s="410"/>
      <c r="RCA69" s="410"/>
      <c r="RCB69" s="410"/>
      <c r="RCC69" s="410"/>
      <c r="RCD69" s="410"/>
      <c r="RCE69" s="410"/>
      <c r="RCF69" s="410"/>
      <c r="RCG69" s="410"/>
      <c r="RCH69" s="410"/>
      <c r="RCI69" s="410"/>
      <c r="RCJ69" s="410"/>
      <c r="RCK69" s="410"/>
      <c r="RCL69" s="410"/>
      <c r="RCM69" s="410"/>
      <c r="RCN69" s="410"/>
      <c r="RCO69" s="410"/>
      <c r="RCP69" s="410"/>
      <c r="RCQ69" s="410"/>
      <c r="RCR69" s="410"/>
      <c r="RCS69" s="410"/>
      <c r="RCT69" s="410"/>
      <c r="RCU69" s="410"/>
      <c r="RCV69" s="410"/>
      <c r="RCW69" s="410"/>
      <c r="RCX69" s="410"/>
      <c r="RCY69" s="410"/>
      <c r="RCZ69" s="410"/>
      <c r="RDA69" s="410"/>
      <c r="RDB69" s="410"/>
      <c r="RDC69" s="410"/>
      <c r="RDD69" s="410"/>
      <c r="RDE69" s="410"/>
      <c r="RDF69" s="410"/>
      <c r="RDG69" s="410"/>
      <c r="RDH69" s="410"/>
      <c r="RDI69" s="410"/>
      <c r="RDJ69" s="410"/>
      <c r="RDK69" s="410"/>
      <c r="RDL69" s="410"/>
      <c r="RDM69" s="410"/>
      <c r="RDN69" s="410"/>
      <c r="RDO69" s="410"/>
      <c r="RDP69" s="410"/>
      <c r="RDQ69" s="410"/>
      <c r="RDR69" s="410"/>
      <c r="RDS69" s="410"/>
      <c r="RDT69" s="410"/>
      <c r="RDU69" s="410"/>
      <c r="RDV69" s="410"/>
      <c r="RDW69" s="410"/>
      <c r="RDX69" s="410"/>
      <c r="RDY69" s="410"/>
      <c r="RDZ69" s="410"/>
      <c r="REA69" s="410"/>
      <c r="REB69" s="410"/>
      <c r="REC69" s="410"/>
      <c r="RED69" s="410"/>
      <c r="REE69" s="410"/>
      <c r="REF69" s="410"/>
      <c r="REG69" s="410"/>
      <c r="REH69" s="410"/>
      <c r="REI69" s="410"/>
      <c r="REJ69" s="410"/>
      <c r="REK69" s="410"/>
      <c r="REL69" s="410"/>
      <c r="REM69" s="410"/>
      <c r="REN69" s="410"/>
      <c r="REO69" s="410"/>
      <c r="REP69" s="410"/>
      <c r="REQ69" s="410"/>
      <c r="RER69" s="410"/>
      <c r="RES69" s="410"/>
      <c r="RET69" s="410"/>
      <c r="REU69" s="410"/>
      <c r="REV69" s="410"/>
      <c r="REW69" s="410"/>
      <c r="REX69" s="410"/>
      <c r="REY69" s="410"/>
      <c r="REZ69" s="410"/>
      <c r="RFA69" s="410"/>
      <c r="RFB69" s="410"/>
      <c r="RFC69" s="410"/>
      <c r="RFD69" s="410"/>
      <c r="RFE69" s="410"/>
      <c r="RFF69" s="410"/>
      <c r="RFG69" s="410"/>
      <c r="RFH69" s="410"/>
      <c r="RFI69" s="410"/>
      <c r="RFJ69" s="410"/>
      <c r="RFK69" s="410"/>
      <c r="RFL69" s="410"/>
      <c r="RFM69" s="410"/>
      <c r="RFN69" s="410"/>
      <c r="RFO69" s="410"/>
      <c r="RFP69" s="410"/>
      <c r="RFQ69" s="410"/>
      <c r="RFR69" s="410"/>
      <c r="RFS69" s="410"/>
      <c r="RFT69" s="410"/>
      <c r="RFU69" s="410"/>
      <c r="RFV69" s="410"/>
      <c r="RFW69" s="410"/>
      <c r="RFX69" s="410"/>
      <c r="RFY69" s="410"/>
      <c r="RFZ69" s="410"/>
      <c r="RGA69" s="410"/>
      <c r="RGB69" s="410"/>
      <c r="RGC69" s="410"/>
      <c r="RGD69" s="410"/>
      <c r="RGE69" s="410"/>
      <c r="RGF69" s="410"/>
      <c r="RGG69" s="410"/>
      <c r="RGH69" s="410"/>
      <c r="RGI69" s="410"/>
      <c r="RGJ69" s="410"/>
      <c r="RGK69" s="410"/>
      <c r="RGL69" s="410"/>
      <c r="RGM69" s="410"/>
      <c r="RGN69" s="410"/>
      <c r="RGO69" s="410"/>
      <c r="RGP69" s="410"/>
      <c r="RGQ69" s="410"/>
      <c r="RGR69" s="410"/>
      <c r="RGS69" s="410"/>
      <c r="RGT69" s="410"/>
      <c r="RGU69" s="410"/>
      <c r="RGV69" s="410"/>
      <c r="RGW69" s="410"/>
      <c r="RGX69" s="410"/>
      <c r="RGY69" s="410"/>
      <c r="RGZ69" s="410"/>
      <c r="RHA69" s="410"/>
      <c r="RHB69" s="410"/>
      <c r="RHC69" s="410"/>
      <c r="RHD69" s="410"/>
      <c r="RHE69" s="410"/>
      <c r="RHF69" s="410"/>
      <c r="RHG69" s="410"/>
      <c r="RHH69" s="410"/>
      <c r="RHI69" s="410"/>
      <c r="RHJ69" s="410"/>
      <c r="RHK69" s="410"/>
      <c r="RHL69" s="410"/>
      <c r="RHM69" s="410"/>
      <c r="RHN69" s="410"/>
      <c r="RHO69" s="410"/>
      <c r="RHP69" s="410"/>
      <c r="RHQ69" s="410"/>
      <c r="RHR69" s="410"/>
      <c r="RHS69" s="410"/>
      <c r="RHT69" s="410"/>
      <c r="RHU69" s="410"/>
      <c r="RHV69" s="410"/>
      <c r="RHW69" s="410"/>
      <c r="RHX69" s="410"/>
      <c r="RHY69" s="410"/>
      <c r="RHZ69" s="410"/>
      <c r="RIA69" s="410"/>
      <c r="RIB69" s="410"/>
      <c r="RIC69" s="410"/>
      <c r="RID69" s="410"/>
      <c r="RIE69" s="410"/>
      <c r="RIF69" s="410"/>
      <c r="RIG69" s="410"/>
      <c r="RIH69" s="410"/>
      <c r="RII69" s="410"/>
      <c r="RIJ69" s="410"/>
      <c r="RIK69" s="410"/>
      <c r="RIL69" s="410"/>
      <c r="RIM69" s="410"/>
      <c r="RIN69" s="410"/>
      <c r="RIO69" s="410"/>
      <c r="RIP69" s="410"/>
      <c r="RIQ69" s="410"/>
      <c r="RIR69" s="410"/>
      <c r="RIS69" s="410"/>
      <c r="RIT69" s="410"/>
      <c r="RIU69" s="410"/>
      <c r="RIV69" s="410"/>
      <c r="RIW69" s="410"/>
      <c r="RIX69" s="410"/>
      <c r="RIY69" s="410"/>
      <c r="RIZ69" s="410"/>
      <c r="RJA69" s="410"/>
      <c r="RJB69" s="410"/>
      <c r="RJC69" s="410"/>
      <c r="RJD69" s="410"/>
      <c r="RJE69" s="410"/>
      <c r="RJF69" s="410"/>
      <c r="RJG69" s="410"/>
      <c r="RJH69" s="410"/>
      <c r="RJI69" s="410"/>
      <c r="RJJ69" s="410"/>
      <c r="RJK69" s="410"/>
      <c r="RJL69" s="410"/>
      <c r="RJM69" s="410"/>
      <c r="RJN69" s="410"/>
      <c r="RJO69" s="410"/>
      <c r="RJP69" s="410"/>
      <c r="RJQ69" s="410"/>
      <c r="RJR69" s="410"/>
      <c r="RJS69" s="410"/>
      <c r="RJT69" s="410"/>
      <c r="RJU69" s="410"/>
      <c r="RJV69" s="410"/>
      <c r="RJW69" s="410"/>
      <c r="RJX69" s="410"/>
      <c r="RJY69" s="410"/>
      <c r="RJZ69" s="410"/>
      <c r="RKA69" s="410"/>
      <c r="RKB69" s="410"/>
      <c r="RKC69" s="410"/>
      <c r="RKD69" s="410"/>
      <c r="RKE69" s="410"/>
      <c r="RKF69" s="410"/>
      <c r="RKG69" s="410"/>
      <c r="RKH69" s="410"/>
      <c r="RKI69" s="410"/>
      <c r="RKJ69" s="410"/>
      <c r="RKK69" s="410"/>
      <c r="RKL69" s="410"/>
      <c r="RKM69" s="410"/>
      <c r="RKN69" s="410"/>
      <c r="RKO69" s="410"/>
      <c r="RKP69" s="410"/>
      <c r="RKQ69" s="410"/>
      <c r="RKR69" s="410"/>
      <c r="RKS69" s="410"/>
      <c r="RKT69" s="410"/>
      <c r="RKU69" s="410"/>
      <c r="RKV69" s="410"/>
      <c r="RKW69" s="410"/>
      <c r="RKX69" s="410"/>
      <c r="RKY69" s="410"/>
      <c r="RKZ69" s="410"/>
      <c r="RLA69" s="410"/>
      <c r="RLB69" s="410"/>
      <c r="RLC69" s="410"/>
      <c r="RLD69" s="410"/>
      <c r="RLE69" s="410"/>
      <c r="RLF69" s="410"/>
      <c r="RLG69" s="410"/>
      <c r="RLH69" s="410"/>
      <c r="RLI69" s="410"/>
      <c r="RLJ69" s="410"/>
      <c r="RLK69" s="410"/>
      <c r="RLL69" s="410"/>
      <c r="RLM69" s="410"/>
      <c r="RLN69" s="410"/>
      <c r="RLO69" s="410"/>
      <c r="RLP69" s="410"/>
      <c r="RLQ69" s="410"/>
      <c r="RLR69" s="410"/>
      <c r="RLS69" s="410"/>
      <c r="RLT69" s="410"/>
      <c r="RLU69" s="410"/>
      <c r="RLV69" s="410"/>
      <c r="RLW69" s="410"/>
      <c r="RLX69" s="410"/>
      <c r="RLY69" s="410"/>
      <c r="RLZ69" s="410"/>
      <c r="RMA69" s="410"/>
      <c r="RMB69" s="410"/>
      <c r="RMC69" s="410"/>
      <c r="RMD69" s="410"/>
      <c r="RME69" s="410"/>
      <c r="RMF69" s="410"/>
      <c r="RMG69" s="410"/>
      <c r="RMH69" s="410"/>
      <c r="RMI69" s="410"/>
      <c r="RMJ69" s="410"/>
      <c r="RMK69" s="410"/>
      <c r="RML69" s="410"/>
      <c r="RMM69" s="410"/>
      <c r="RMN69" s="410"/>
      <c r="RMO69" s="410"/>
      <c r="RMP69" s="410"/>
      <c r="RMQ69" s="410"/>
      <c r="RMR69" s="410"/>
      <c r="RMS69" s="410"/>
      <c r="RMT69" s="410"/>
      <c r="RMU69" s="410"/>
      <c r="RMV69" s="410"/>
      <c r="RMW69" s="410"/>
      <c r="RMX69" s="410"/>
      <c r="RMY69" s="410"/>
      <c r="RMZ69" s="410"/>
      <c r="RNA69" s="410"/>
      <c r="RNB69" s="410"/>
      <c r="RNC69" s="410"/>
      <c r="RND69" s="410"/>
      <c r="RNE69" s="410"/>
      <c r="RNF69" s="410"/>
      <c r="RNG69" s="410"/>
      <c r="RNH69" s="410"/>
      <c r="RNI69" s="410"/>
      <c r="RNJ69" s="410"/>
      <c r="RNK69" s="410"/>
      <c r="RNL69" s="410"/>
      <c r="RNM69" s="410"/>
      <c r="RNN69" s="410"/>
      <c r="RNO69" s="410"/>
      <c r="RNP69" s="410"/>
      <c r="RNQ69" s="410"/>
      <c r="RNR69" s="410"/>
      <c r="RNS69" s="410"/>
      <c r="RNT69" s="410"/>
      <c r="RNU69" s="410"/>
      <c r="RNV69" s="410"/>
      <c r="RNW69" s="410"/>
      <c r="RNX69" s="410"/>
      <c r="RNY69" s="410"/>
      <c r="RNZ69" s="410"/>
      <c r="ROA69" s="410"/>
      <c r="ROB69" s="410"/>
      <c r="ROC69" s="410"/>
      <c r="ROD69" s="410"/>
      <c r="ROE69" s="410"/>
      <c r="ROF69" s="410"/>
      <c r="ROG69" s="410"/>
      <c r="ROH69" s="410"/>
      <c r="ROI69" s="410"/>
      <c r="ROJ69" s="410"/>
      <c r="ROK69" s="410"/>
      <c r="ROL69" s="410"/>
      <c r="ROM69" s="410"/>
      <c r="RON69" s="410"/>
      <c r="ROO69" s="410"/>
      <c r="ROP69" s="410"/>
      <c r="ROQ69" s="410"/>
      <c r="ROR69" s="410"/>
      <c r="ROS69" s="410"/>
      <c r="ROT69" s="410"/>
      <c r="ROU69" s="410"/>
      <c r="ROV69" s="410"/>
      <c r="ROW69" s="410"/>
      <c r="ROX69" s="410"/>
      <c r="ROY69" s="410"/>
      <c r="ROZ69" s="410"/>
      <c r="RPA69" s="410"/>
      <c r="RPB69" s="410"/>
      <c r="RPC69" s="410"/>
      <c r="RPD69" s="410"/>
      <c r="RPE69" s="410"/>
      <c r="RPF69" s="410"/>
      <c r="RPG69" s="410"/>
      <c r="RPH69" s="410"/>
      <c r="RPI69" s="410"/>
      <c r="RPJ69" s="410"/>
      <c r="RPK69" s="410"/>
      <c r="RPL69" s="410"/>
      <c r="RPM69" s="410"/>
      <c r="RPN69" s="410"/>
      <c r="RPO69" s="410"/>
      <c r="RPP69" s="410"/>
      <c r="RPQ69" s="410"/>
      <c r="RPR69" s="410"/>
      <c r="RPS69" s="410"/>
      <c r="RPT69" s="410"/>
      <c r="RPU69" s="410"/>
      <c r="RPV69" s="410"/>
      <c r="RPW69" s="410"/>
      <c r="RPX69" s="410"/>
      <c r="RPY69" s="410"/>
      <c r="RPZ69" s="410"/>
      <c r="RQA69" s="410"/>
      <c r="RQB69" s="410"/>
      <c r="RQC69" s="410"/>
      <c r="RQD69" s="410"/>
      <c r="RQE69" s="410"/>
      <c r="RQF69" s="410"/>
      <c r="RQG69" s="410"/>
      <c r="RQH69" s="410"/>
      <c r="RQI69" s="410"/>
      <c r="RQJ69" s="410"/>
      <c r="RQK69" s="410"/>
      <c r="RQL69" s="410"/>
      <c r="RQM69" s="410"/>
      <c r="RQN69" s="410"/>
      <c r="RQO69" s="410"/>
      <c r="RQP69" s="410"/>
      <c r="RQQ69" s="410"/>
      <c r="RQR69" s="410"/>
      <c r="RQS69" s="410"/>
      <c r="RQT69" s="410"/>
      <c r="RQU69" s="410"/>
      <c r="RQV69" s="410"/>
      <c r="RQW69" s="410"/>
      <c r="RQX69" s="410"/>
      <c r="RQY69" s="410"/>
      <c r="RQZ69" s="410"/>
      <c r="RRA69" s="410"/>
      <c r="RRB69" s="410"/>
      <c r="RRC69" s="410"/>
      <c r="RRD69" s="410"/>
      <c r="RRE69" s="410"/>
      <c r="RRF69" s="410"/>
      <c r="RRG69" s="410"/>
      <c r="RRH69" s="410"/>
      <c r="RRI69" s="410"/>
      <c r="RRJ69" s="410"/>
      <c r="RRK69" s="410"/>
      <c r="RRL69" s="410"/>
      <c r="RRM69" s="410"/>
      <c r="RRN69" s="410"/>
      <c r="RRO69" s="410"/>
      <c r="RRP69" s="410"/>
      <c r="RRQ69" s="410"/>
      <c r="RRR69" s="410"/>
      <c r="RRS69" s="410"/>
      <c r="RRT69" s="410"/>
      <c r="RRU69" s="410"/>
      <c r="RRV69" s="410"/>
      <c r="RRW69" s="410"/>
      <c r="RRX69" s="410"/>
      <c r="RRY69" s="410"/>
      <c r="RRZ69" s="410"/>
      <c r="RSA69" s="410"/>
      <c r="RSB69" s="410"/>
      <c r="RSC69" s="410"/>
      <c r="RSD69" s="410"/>
      <c r="RSE69" s="410"/>
      <c r="RSF69" s="410"/>
      <c r="RSG69" s="410"/>
      <c r="RSH69" s="410"/>
      <c r="RSI69" s="410"/>
      <c r="RSJ69" s="410"/>
      <c r="RSK69" s="410"/>
      <c r="RSL69" s="410"/>
      <c r="RSM69" s="410"/>
      <c r="RSN69" s="410"/>
      <c r="RSO69" s="410"/>
      <c r="RSP69" s="410"/>
      <c r="RSQ69" s="410"/>
      <c r="RSR69" s="410"/>
      <c r="RSS69" s="410"/>
      <c r="RST69" s="410"/>
      <c r="RSU69" s="410"/>
      <c r="RSV69" s="410"/>
      <c r="RSW69" s="410"/>
      <c r="RSX69" s="410"/>
      <c r="RSY69" s="410"/>
      <c r="RSZ69" s="410"/>
      <c r="RTA69" s="410"/>
      <c r="RTB69" s="410"/>
      <c r="RTC69" s="410"/>
      <c r="RTD69" s="410"/>
      <c r="RTE69" s="410"/>
      <c r="RTF69" s="410"/>
      <c r="RTG69" s="410"/>
      <c r="RTH69" s="410"/>
      <c r="RTI69" s="410"/>
      <c r="RTJ69" s="410"/>
      <c r="RTK69" s="410"/>
      <c r="RTL69" s="410"/>
      <c r="RTM69" s="410"/>
      <c r="RTN69" s="410"/>
      <c r="RTO69" s="410"/>
      <c r="RTP69" s="410"/>
      <c r="RTQ69" s="410"/>
      <c r="RTR69" s="410"/>
      <c r="RTS69" s="410"/>
      <c r="RTT69" s="410"/>
      <c r="RTU69" s="410"/>
      <c r="RTV69" s="410"/>
      <c r="RTW69" s="410"/>
      <c r="RTX69" s="410"/>
      <c r="RTY69" s="410"/>
      <c r="RTZ69" s="410"/>
      <c r="RUA69" s="410"/>
      <c r="RUB69" s="410"/>
      <c r="RUC69" s="410"/>
      <c r="RUD69" s="410"/>
      <c r="RUE69" s="410"/>
      <c r="RUF69" s="410"/>
      <c r="RUG69" s="410"/>
      <c r="RUH69" s="410"/>
      <c r="RUI69" s="410"/>
      <c r="RUJ69" s="410"/>
      <c r="RUK69" s="410"/>
      <c r="RUL69" s="410"/>
      <c r="RUM69" s="410"/>
      <c r="RUN69" s="410"/>
      <c r="RUO69" s="410"/>
      <c r="RUP69" s="410"/>
      <c r="RUQ69" s="410"/>
      <c r="RUR69" s="410"/>
      <c r="RUS69" s="410"/>
      <c r="RUT69" s="410"/>
      <c r="RUU69" s="410"/>
      <c r="RUV69" s="410"/>
      <c r="RUW69" s="410"/>
      <c r="RUX69" s="410"/>
      <c r="RUY69" s="410"/>
      <c r="RUZ69" s="410"/>
      <c r="RVA69" s="410"/>
      <c r="RVB69" s="410"/>
      <c r="RVC69" s="410"/>
      <c r="RVD69" s="410"/>
      <c r="RVE69" s="410"/>
      <c r="RVF69" s="410"/>
      <c r="RVG69" s="410"/>
      <c r="RVH69" s="410"/>
      <c r="RVI69" s="410"/>
      <c r="RVJ69" s="410"/>
      <c r="RVK69" s="410"/>
      <c r="RVL69" s="410"/>
      <c r="RVM69" s="410"/>
      <c r="RVN69" s="410"/>
      <c r="RVO69" s="410"/>
      <c r="RVP69" s="410"/>
      <c r="RVQ69" s="410"/>
      <c r="RVR69" s="410"/>
      <c r="RVS69" s="410"/>
      <c r="RVT69" s="410"/>
      <c r="RVU69" s="410"/>
      <c r="RVV69" s="410"/>
      <c r="RVW69" s="410"/>
      <c r="RVX69" s="410"/>
      <c r="RVY69" s="410"/>
      <c r="RVZ69" s="410"/>
      <c r="RWA69" s="410"/>
      <c r="RWB69" s="410"/>
      <c r="RWC69" s="410"/>
      <c r="RWD69" s="410"/>
      <c r="RWE69" s="410"/>
      <c r="RWF69" s="410"/>
      <c r="RWG69" s="410"/>
      <c r="RWH69" s="410"/>
      <c r="RWI69" s="410"/>
      <c r="RWJ69" s="410"/>
      <c r="RWK69" s="410"/>
      <c r="RWL69" s="410"/>
      <c r="RWM69" s="410"/>
      <c r="RWN69" s="410"/>
      <c r="RWO69" s="410"/>
      <c r="RWP69" s="410"/>
      <c r="RWQ69" s="410"/>
      <c r="RWR69" s="410"/>
      <c r="RWS69" s="410"/>
      <c r="RWT69" s="410"/>
      <c r="RWU69" s="410"/>
      <c r="RWV69" s="410"/>
      <c r="RWW69" s="410"/>
      <c r="RWX69" s="410"/>
      <c r="RWY69" s="410"/>
      <c r="RWZ69" s="410"/>
      <c r="RXA69" s="410"/>
      <c r="RXB69" s="410"/>
      <c r="RXC69" s="410"/>
      <c r="RXD69" s="410"/>
      <c r="RXE69" s="410"/>
      <c r="RXF69" s="410"/>
      <c r="RXG69" s="410"/>
      <c r="RXH69" s="410"/>
      <c r="RXI69" s="410"/>
      <c r="RXJ69" s="410"/>
      <c r="RXK69" s="410"/>
      <c r="RXL69" s="410"/>
      <c r="RXM69" s="410"/>
      <c r="RXN69" s="410"/>
      <c r="RXO69" s="410"/>
      <c r="RXP69" s="410"/>
      <c r="RXQ69" s="410"/>
      <c r="RXR69" s="410"/>
      <c r="RXS69" s="410"/>
      <c r="RXT69" s="410"/>
      <c r="RXU69" s="410"/>
      <c r="RXV69" s="410"/>
      <c r="RXW69" s="410"/>
      <c r="RXX69" s="410"/>
      <c r="RXY69" s="410"/>
      <c r="RXZ69" s="410"/>
      <c r="RYA69" s="410"/>
      <c r="RYB69" s="410"/>
      <c r="RYC69" s="410"/>
      <c r="RYD69" s="410"/>
      <c r="RYE69" s="410"/>
      <c r="RYF69" s="410"/>
      <c r="RYG69" s="410"/>
      <c r="RYH69" s="410"/>
      <c r="RYI69" s="410"/>
      <c r="RYJ69" s="410"/>
      <c r="RYK69" s="410"/>
      <c r="RYL69" s="410"/>
      <c r="RYM69" s="410"/>
      <c r="RYN69" s="410"/>
      <c r="RYO69" s="410"/>
      <c r="RYP69" s="410"/>
      <c r="RYQ69" s="410"/>
      <c r="RYR69" s="410"/>
      <c r="RYS69" s="410"/>
      <c r="RYT69" s="410"/>
      <c r="RYU69" s="410"/>
      <c r="RYV69" s="410"/>
      <c r="RYW69" s="410"/>
      <c r="RYX69" s="410"/>
      <c r="RYY69" s="410"/>
      <c r="RYZ69" s="410"/>
      <c r="RZA69" s="410"/>
      <c r="RZB69" s="410"/>
      <c r="RZC69" s="410"/>
      <c r="RZD69" s="410"/>
      <c r="RZE69" s="410"/>
      <c r="RZF69" s="410"/>
      <c r="RZG69" s="410"/>
      <c r="RZH69" s="410"/>
      <c r="RZI69" s="410"/>
      <c r="RZJ69" s="410"/>
      <c r="RZK69" s="410"/>
      <c r="RZL69" s="410"/>
      <c r="RZM69" s="410"/>
      <c r="RZN69" s="410"/>
      <c r="RZO69" s="410"/>
      <c r="RZP69" s="410"/>
      <c r="RZQ69" s="410"/>
      <c r="RZR69" s="410"/>
      <c r="RZS69" s="410"/>
      <c r="RZT69" s="410"/>
      <c r="RZU69" s="410"/>
      <c r="RZV69" s="410"/>
      <c r="RZW69" s="410"/>
      <c r="RZX69" s="410"/>
      <c r="RZY69" s="410"/>
      <c r="RZZ69" s="410"/>
      <c r="SAA69" s="410"/>
      <c r="SAB69" s="410"/>
      <c r="SAC69" s="410"/>
      <c r="SAD69" s="410"/>
      <c r="SAE69" s="410"/>
      <c r="SAF69" s="410"/>
      <c r="SAG69" s="410"/>
      <c r="SAH69" s="410"/>
      <c r="SAI69" s="410"/>
      <c r="SAJ69" s="410"/>
      <c r="SAK69" s="410"/>
      <c r="SAL69" s="410"/>
      <c r="SAM69" s="410"/>
      <c r="SAN69" s="410"/>
      <c r="SAO69" s="410"/>
      <c r="SAP69" s="410"/>
      <c r="SAQ69" s="410"/>
      <c r="SAR69" s="410"/>
      <c r="SAS69" s="410"/>
      <c r="SAT69" s="410"/>
      <c r="SAU69" s="410"/>
      <c r="SAV69" s="410"/>
      <c r="SAW69" s="410"/>
      <c r="SAX69" s="410"/>
      <c r="SAY69" s="410"/>
      <c r="SAZ69" s="410"/>
      <c r="SBA69" s="410"/>
      <c r="SBB69" s="410"/>
      <c r="SBC69" s="410"/>
      <c r="SBD69" s="410"/>
      <c r="SBE69" s="410"/>
      <c r="SBF69" s="410"/>
      <c r="SBG69" s="410"/>
      <c r="SBH69" s="410"/>
      <c r="SBI69" s="410"/>
      <c r="SBJ69" s="410"/>
      <c r="SBK69" s="410"/>
      <c r="SBL69" s="410"/>
      <c r="SBM69" s="410"/>
      <c r="SBN69" s="410"/>
      <c r="SBO69" s="410"/>
      <c r="SBP69" s="410"/>
      <c r="SBQ69" s="410"/>
      <c r="SBR69" s="410"/>
      <c r="SBS69" s="410"/>
      <c r="SBT69" s="410"/>
      <c r="SBU69" s="410"/>
      <c r="SBV69" s="410"/>
      <c r="SBW69" s="410"/>
      <c r="SBX69" s="410"/>
      <c r="SBY69" s="410"/>
      <c r="SBZ69" s="410"/>
      <c r="SCA69" s="410"/>
      <c r="SCB69" s="410"/>
      <c r="SCC69" s="410"/>
      <c r="SCD69" s="410"/>
      <c r="SCE69" s="410"/>
      <c r="SCF69" s="410"/>
      <c r="SCG69" s="410"/>
      <c r="SCH69" s="410"/>
      <c r="SCI69" s="410"/>
      <c r="SCJ69" s="410"/>
      <c r="SCK69" s="410"/>
      <c r="SCL69" s="410"/>
      <c r="SCM69" s="410"/>
      <c r="SCN69" s="410"/>
      <c r="SCO69" s="410"/>
      <c r="SCP69" s="410"/>
      <c r="SCQ69" s="410"/>
      <c r="SCR69" s="410"/>
      <c r="SCS69" s="410"/>
      <c r="SCT69" s="410"/>
      <c r="SCU69" s="410"/>
      <c r="SCV69" s="410"/>
      <c r="SCW69" s="410"/>
      <c r="SCX69" s="410"/>
      <c r="SCY69" s="410"/>
      <c r="SCZ69" s="410"/>
      <c r="SDA69" s="410"/>
      <c r="SDB69" s="410"/>
      <c r="SDC69" s="410"/>
      <c r="SDD69" s="410"/>
      <c r="SDE69" s="410"/>
      <c r="SDF69" s="410"/>
      <c r="SDG69" s="410"/>
      <c r="SDH69" s="410"/>
      <c r="SDI69" s="410"/>
      <c r="SDJ69" s="410"/>
      <c r="SDK69" s="410"/>
      <c r="SDL69" s="410"/>
      <c r="SDM69" s="410"/>
      <c r="SDN69" s="410"/>
      <c r="SDO69" s="410"/>
      <c r="SDP69" s="410"/>
      <c r="SDQ69" s="410"/>
      <c r="SDR69" s="410"/>
      <c r="SDS69" s="410"/>
      <c r="SDT69" s="410"/>
      <c r="SDU69" s="410"/>
      <c r="SDV69" s="410"/>
      <c r="SDW69" s="410"/>
      <c r="SDX69" s="410"/>
      <c r="SDY69" s="410"/>
      <c r="SDZ69" s="410"/>
      <c r="SEA69" s="410"/>
      <c r="SEB69" s="410"/>
      <c r="SEC69" s="410"/>
      <c r="SED69" s="410"/>
      <c r="SEE69" s="410"/>
      <c r="SEF69" s="410"/>
      <c r="SEG69" s="410"/>
      <c r="SEH69" s="410"/>
      <c r="SEI69" s="410"/>
      <c r="SEJ69" s="410"/>
      <c r="SEK69" s="410"/>
      <c r="SEL69" s="410"/>
      <c r="SEM69" s="410"/>
      <c r="SEN69" s="410"/>
      <c r="SEO69" s="410"/>
      <c r="SEP69" s="410"/>
      <c r="SEQ69" s="410"/>
      <c r="SER69" s="410"/>
      <c r="SES69" s="410"/>
      <c r="SET69" s="410"/>
      <c r="SEU69" s="410"/>
      <c r="SEV69" s="410"/>
      <c r="SEW69" s="410"/>
      <c r="SEX69" s="410"/>
      <c r="SEY69" s="410"/>
      <c r="SEZ69" s="410"/>
      <c r="SFA69" s="410"/>
      <c r="SFB69" s="410"/>
      <c r="SFC69" s="410"/>
      <c r="SFD69" s="410"/>
      <c r="SFE69" s="410"/>
      <c r="SFF69" s="410"/>
      <c r="SFG69" s="410"/>
      <c r="SFH69" s="410"/>
      <c r="SFI69" s="410"/>
      <c r="SFJ69" s="410"/>
      <c r="SFK69" s="410"/>
      <c r="SFL69" s="410"/>
      <c r="SFM69" s="410"/>
      <c r="SFN69" s="410"/>
      <c r="SFO69" s="410"/>
      <c r="SFP69" s="410"/>
      <c r="SFQ69" s="410"/>
      <c r="SFR69" s="410"/>
      <c r="SFS69" s="410"/>
      <c r="SFT69" s="410"/>
      <c r="SFU69" s="410"/>
      <c r="SFV69" s="410"/>
      <c r="SFW69" s="410"/>
      <c r="SFX69" s="410"/>
      <c r="SFY69" s="410"/>
      <c r="SFZ69" s="410"/>
      <c r="SGA69" s="410"/>
      <c r="SGB69" s="410"/>
      <c r="SGC69" s="410"/>
      <c r="SGD69" s="410"/>
      <c r="SGE69" s="410"/>
      <c r="SGF69" s="410"/>
      <c r="SGG69" s="410"/>
      <c r="SGH69" s="410"/>
      <c r="SGI69" s="410"/>
      <c r="SGJ69" s="410"/>
      <c r="SGK69" s="410"/>
      <c r="SGL69" s="410"/>
      <c r="SGM69" s="410"/>
      <c r="SGN69" s="410"/>
      <c r="SGO69" s="410"/>
      <c r="SGP69" s="410"/>
      <c r="SGQ69" s="410"/>
      <c r="SGR69" s="410"/>
      <c r="SGS69" s="410"/>
      <c r="SGT69" s="410"/>
      <c r="SGU69" s="410"/>
      <c r="SGV69" s="410"/>
      <c r="SGW69" s="410"/>
      <c r="SGX69" s="410"/>
      <c r="SGY69" s="410"/>
      <c r="SGZ69" s="410"/>
      <c r="SHA69" s="410"/>
      <c r="SHB69" s="410"/>
      <c r="SHC69" s="410"/>
      <c r="SHD69" s="410"/>
      <c r="SHE69" s="410"/>
      <c r="SHF69" s="410"/>
      <c r="SHG69" s="410"/>
      <c r="SHH69" s="410"/>
      <c r="SHI69" s="410"/>
      <c r="SHJ69" s="410"/>
      <c r="SHK69" s="410"/>
      <c r="SHL69" s="410"/>
      <c r="SHM69" s="410"/>
      <c r="SHN69" s="410"/>
      <c r="SHO69" s="410"/>
      <c r="SHP69" s="410"/>
      <c r="SHQ69" s="410"/>
      <c r="SHR69" s="410"/>
      <c r="SHS69" s="410"/>
      <c r="SHT69" s="410"/>
      <c r="SHU69" s="410"/>
      <c r="SHV69" s="410"/>
      <c r="SHW69" s="410"/>
      <c r="SHX69" s="410"/>
      <c r="SHY69" s="410"/>
      <c r="SHZ69" s="410"/>
      <c r="SIA69" s="410"/>
      <c r="SIB69" s="410"/>
      <c r="SIC69" s="410"/>
      <c r="SID69" s="410"/>
      <c r="SIE69" s="410"/>
      <c r="SIF69" s="410"/>
      <c r="SIG69" s="410"/>
      <c r="SIH69" s="410"/>
      <c r="SII69" s="410"/>
      <c r="SIJ69" s="410"/>
      <c r="SIK69" s="410"/>
      <c r="SIL69" s="410"/>
      <c r="SIM69" s="410"/>
      <c r="SIN69" s="410"/>
      <c r="SIO69" s="410"/>
      <c r="SIP69" s="410"/>
      <c r="SIQ69" s="410"/>
      <c r="SIR69" s="410"/>
      <c r="SIS69" s="410"/>
      <c r="SIT69" s="410"/>
      <c r="SIU69" s="410"/>
      <c r="SIV69" s="410"/>
      <c r="SIW69" s="410"/>
      <c r="SIX69" s="410"/>
      <c r="SIY69" s="410"/>
      <c r="SIZ69" s="410"/>
      <c r="SJA69" s="410"/>
      <c r="SJB69" s="410"/>
      <c r="SJC69" s="410"/>
      <c r="SJD69" s="410"/>
      <c r="SJE69" s="410"/>
      <c r="SJF69" s="410"/>
      <c r="SJG69" s="410"/>
      <c r="SJH69" s="410"/>
      <c r="SJI69" s="410"/>
      <c r="SJJ69" s="410"/>
      <c r="SJK69" s="410"/>
      <c r="SJL69" s="410"/>
      <c r="SJM69" s="410"/>
      <c r="SJN69" s="410"/>
      <c r="SJO69" s="410"/>
      <c r="SJP69" s="410"/>
      <c r="SJQ69" s="410"/>
      <c r="SJR69" s="410"/>
      <c r="SJS69" s="410"/>
      <c r="SJT69" s="410"/>
      <c r="SJU69" s="410"/>
      <c r="SJV69" s="410"/>
      <c r="SJW69" s="410"/>
      <c r="SJX69" s="410"/>
      <c r="SJY69" s="410"/>
      <c r="SJZ69" s="410"/>
      <c r="SKA69" s="410"/>
      <c r="SKB69" s="410"/>
      <c r="SKC69" s="410"/>
      <c r="SKD69" s="410"/>
      <c r="SKE69" s="410"/>
      <c r="SKF69" s="410"/>
      <c r="SKG69" s="410"/>
      <c r="SKH69" s="410"/>
      <c r="SKI69" s="410"/>
      <c r="SKJ69" s="410"/>
      <c r="SKK69" s="410"/>
      <c r="SKL69" s="410"/>
      <c r="SKM69" s="410"/>
      <c r="SKN69" s="410"/>
      <c r="SKO69" s="410"/>
      <c r="SKP69" s="410"/>
      <c r="SKQ69" s="410"/>
      <c r="SKR69" s="410"/>
      <c r="SKS69" s="410"/>
      <c r="SKT69" s="410"/>
      <c r="SKU69" s="410"/>
      <c r="SKV69" s="410"/>
      <c r="SKW69" s="410"/>
      <c r="SKX69" s="410"/>
      <c r="SKY69" s="410"/>
      <c r="SKZ69" s="410"/>
      <c r="SLA69" s="410"/>
      <c r="SLB69" s="410"/>
      <c r="SLC69" s="410"/>
      <c r="SLD69" s="410"/>
      <c r="SLE69" s="410"/>
      <c r="SLF69" s="410"/>
      <c r="SLG69" s="410"/>
      <c r="SLH69" s="410"/>
      <c r="SLI69" s="410"/>
      <c r="SLJ69" s="410"/>
      <c r="SLK69" s="410"/>
      <c r="SLL69" s="410"/>
      <c r="SLM69" s="410"/>
      <c r="SLN69" s="410"/>
      <c r="SLO69" s="410"/>
      <c r="SLP69" s="410"/>
      <c r="SLQ69" s="410"/>
      <c r="SLR69" s="410"/>
      <c r="SLS69" s="410"/>
      <c r="SLT69" s="410"/>
      <c r="SLU69" s="410"/>
      <c r="SLV69" s="410"/>
      <c r="SLW69" s="410"/>
      <c r="SLX69" s="410"/>
      <c r="SLY69" s="410"/>
      <c r="SLZ69" s="410"/>
      <c r="SMA69" s="410"/>
      <c r="SMB69" s="410"/>
      <c r="SMC69" s="410"/>
      <c r="SMD69" s="410"/>
      <c r="SME69" s="410"/>
      <c r="SMF69" s="410"/>
      <c r="SMG69" s="410"/>
      <c r="SMH69" s="410"/>
      <c r="SMI69" s="410"/>
      <c r="SMJ69" s="410"/>
      <c r="SMK69" s="410"/>
      <c r="SML69" s="410"/>
      <c r="SMM69" s="410"/>
      <c r="SMN69" s="410"/>
      <c r="SMO69" s="410"/>
      <c r="SMP69" s="410"/>
      <c r="SMQ69" s="410"/>
      <c r="SMR69" s="410"/>
      <c r="SMS69" s="410"/>
      <c r="SMT69" s="410"/>
      <c r="SMU69" s="410"/>
      <c r="SMV69" s="410"/>
      <c r="SMW69" s="410"/>
      <c r="SMX69" s="410"/>
      <c r="SMY69" s="410"/>
      <c r="SMZ69" s="410"/>
      <c r="SNA69" s="410"/>
      <c r="SNB69" s="410"/>
      <c r="SNC69" s="410"/>
      <c r="SND69" s="410"/>
      <c r="SNE69" s="410"/>
      <c r="SNF69" s="410"/>
      <c r="SNG69" s="410"/>
      <c r="SNH69" s="410"/>
      <c r="SNI69" s="410"/>
      <c r="SNJ69" s="410"/>
      <c r="SNK69" s="410"/>
      <c r="SNL69" s="410"/>
      <c r="SNM69" s="410"/>
      <c r="SNN69" s="410"/>
      <c r="SNO69" s="410"/>
      <c r="SNP69" s="410"/>
      <c r="SNQ69" s="410"/>
      <c r="SNR69" s="410"/>
      <c r="SNS69" s="410"/>
      <c r="SNT69" s="410"/>
      <c r="SNU69" s="410"/>
      <c r="SNV69" s="410"/>
      <c r="SNW69" s="410"/>
      <c r="SNX69" s="410"/>
      <c r="SNY69" s="410"/>
      <c r="SNZ69" s="410"/>
      <c r="SOA69" s="410"/>
      <c r="SOB69" s="410"/>
      <c r="SOC69" s="410"/>
      <c r="SOD69" s="410"/>
      <c r="SOE69" s="410"/>
      <c r="SOF69" s="410"/>
      <c r="SOG69" s="410"/>
      <c r="SOH69" s="410"/>
      <c r="SOI69" s="410"/>
      <c r="SOJ69" s="410"/>
      <c r="SOK69" s="410"/>
      <c r="SOL69" s="410"/>
      <c r="SOM69" s="410"/>
      <c r="SON69" s="410"/>
      <c r="SOO69" s="410"/>
      <c r="SOP69" s="410"/>
      <c r="SOQ69" s="410"/>
      <c r="SOR69" s="410"/>
      <c r="SOS69" s="410"/>
      <c r="SOT69" s="410"/>
      <c r="SOU69" s="410"/>
      <c r="SOV69" s="410"/>
      <c r="SOW69" s="410"/>
      <c r="SOX69" s="410"/>
      <c r="SOY69" s="410"/>
      <c r="SOZ69" s="410"/>
      <c r="SPA69" s="410"/>
      <c r="SPB69" s="410"/>
      <c r="SPC69" s="410"/>
      <c r="SPD69" s="410"/>
      <c r="SPE69" s="410"/>
      <c r="SPF69" s="410"/>
      <c r="SPG69" s="410"/>
      <c r="SPH69" s="410"/>
      <c r="SPI69" s="410"/>
      <c r="SPJ69" s="410"/>
      <c r="SPK69" s="410"/>
      <c r="SPL69" s="410"/>
      <c r="SPM69" s="410"/>
      <c r="SPN69" s="410"/>
      <c r="SPO69" s="410"/>
      <c r="SPP69" s="410"/>
      <c r="SPQ69" s="410"/>
      <c r="SPR69" s="410"/>
      <c r="SPS69" s="410"/>
      <c r="SPT69" s="410"/>
      <c r="SPU69" s="410"/>
      <c r="SPV69" s="410"/>
      <c r="SPW69" s="410"/>
      <c r="SPX69" s="410"/>
      <c r="SPY69" s="410"/>
      <c r="SPZ69" s="410"/>
      <c r="SQA69" s="410"/>
      <c r="SQB69" s="410"/>
      <c r="SQC69" s="410"/>
      <c r="SQD69" s="410"/>
      <c r="SQE69" s="410"/>
      <c r="SQF69" s="410"/>
      <c r="SQG69" s="410"/>
      <c r="SQH69" s="410"/>
      <c r="SQI69" s="410"/>
      <c r="SQJ69" s="410"/>
      <c r="SQK69" s="410"/>
      <c r="SQL69" s="410"/>
      <c r="SQM69" s="410"/>
      <c r="SQN69" s="410"/>
      <c r="SQO69" s="410"/>
      <c r="SQP69" s="410"/>
      <c r="SQQ69" s="410"/>
      <c r="SQR69" s="410"/>
      <c r="SQS69" s="410"/>
      <c r="SQT69" s="410"/>
      <c r="SQU69" s="410"/>
      <c r="SQV69" s="410"/>
      <c r="SQW69" s="410"/>
      <c r="SQX69" s="410"/>
      <c r="SQY69" s="410"/>
      <c r="SQZ69" s="410"/>
      <c r="SRA69" s="410"/>
      <c r="SRB69" s="410"/>
      <c r="SRC69" s="410"/>
      <c r="SRD69" s="410"/>
      <c r="SRE69" s="410"/>
      <c r="SRF69" s="410"/>
      <c r="SRG69" s="410"/>
      <c r="SRH69" s="410"/>
      <c r="SRI69" s="410"/>
      <c r="SRJ69" s="410"/>
      <c r="SRK69" s="410"/>
      <c r="SRL69" s="410"/>
      <c r="SRM69" s="410"/>
      <c r="SRN69" s="410"/>
      <c r="SRO69" s="410"/>
      <c r="SRP69" s="410"/>
      <c r="SRQ69" s="410"/>
      <c r="SRR69" s="410"/>
      <c r="SRS69" s="410"/>
      <c r="SRT69" s="410"/>
      <c r="SRU69" s="410"/>
      <c r="SRV69" s="410"/>
      <c r="SRW69" s="410"/>
      <c r="SRX69" s="410"/>
      <c r="SRY69" s="410"/>
      <c r="SRZ69" s="410"/>
      <c r="SSA69" s="410"/>
      <c r="SSB69" s="410"/>
      <c r="SSC69" s="410"/>
      <c r="SSD69" s="410"/>
      <c r="SSE69" s="410"/>
      <c r="SSF69" s="410"/>
      <c r="SSG69" s="410"/>
      <c r="SSH69" s="410"/>
      <c r="SSI69" s="410"/>
      <c r="SSJ69" s="410"/>
      <c r="SSK69" s="410"/>
      <c r="SSL69" s="410"/>
      <c r="SSM69" s="410"/>
      <c r="SSN69" s="410"/>
      <c r="SSO69" s="410"/>
      <c r="SSP69" s="410"/>
      <c r="SSQ69" s="410"/>
      <c r="SSR69" s="410"/>
      <c r="SSS69" s="410"/>
      <c r="SST69" s="410"/>
      <c r="SSU69" s="410"/>
      <c r="SSV69" s="410"/>
      <c r="SSW69" s="410"/>
      <c r="SSX69" s="410"/>
      <c r="SSY69" s="410"/>
      <c r="SSZ69" s="410"/>
      <c r="STA69" s="410"/>
      <c r="STB69" s="410"/>
      <c r="STC69" s="410"/>
      <c r="STD69" s="410"/>
      <c r="STE69" s="410"/>
      <c r="STF69" s="410"/>
      <c r="STG69" s="410"/>
      <c r="STH69" s="410"/>
      <c r="STI69" s="410"/>
      <c r="STJ69" s="410"/>
      <c r="STK69" s="410"/>
      <c r="STL69" s="410"/>
      <c r="STM69" s="410"/>
      <c r="STN69" s="410"/>
      <c r="STO69" s="410"/>
      <c r="STP69" s="410"/>
      <c r="STQ69" s="410"/>
      <c r="STR69" s="410"/>
      <c r="STS69" s="410"/>
      <c r="STT69" s="410"/>
      <c r="STU69" s="410"/>
      <c r="STV69" s="410"/>
      <c r="STW69" s="410"/>
      <c r="STX69" s="410"/>
      <c r="STY69" s="410"/>
      <c r="STZ69" s="410"/>
      <c r="SUA69" s="410"/>
      <c r="SUB69" s="410"/>
      <c r="SUC69" s="410"/>
      <c r="SUD69" s="410"/>
      <c r="SUE69" s="410"/>
      <c r="SUF69" s="410"/>
      <c r="SUG69" s="410"/>
      <c r="SUH69" s="410"/>
      <c r="SUI69" s="410"/>
      <c r="SUJ69" s="410"/>
      <c r="SUK69" s="410"/>
      <c r="SUL69" s="410"/>
      <c r="SUM69" s="410"/>
      <c r="SUN69" s="410"/>
      <c r="SUO69" s="410"/>
      <c r="SUP69" s="410"/>
      <c r="SUQ69" s="410"/>
      <c r="SUR69" s="410"/>
      <c r="SUS69" s="410"/>
      <c r="SUT69" s="410"/>
      <c r="SUU69" s="410"/>
      <c r="SUV69" s="410"/>
      <c r="SUW69" s="410"/>
      <c r="SUX69" s="410"/>
      <c r="SUY69" s="410"/>
      <c r="SUZ69" s="410"/>
      <c r="SVA69" s="410"/>
      <c r="SVB69" s="410"/>
      <c r="SVC69" s="410"/>
      <c r="SVD69" s="410"/>
      <c r="SVE69" s="410"/>
      <c r="SVF69" s="410"/>
      <c r="SVG69" s="410"/>
      <c r="SVH69" s="410"/>
      <c r="SVI69" s="410"/>
      <c r="SVJ69" s="410"/>
      <c r="SVK69" s="410"/>
      <c r="SVL69" s="410"/>
      <c r="SVM69" s="410"/>
      <c r="SVN69" s="410"/>
      <c r="SVO69" s="410"/>
      <c r="SVP69" s="410"/>
      <c r="SVQ69" s="410"/>
      <c r="SVR69" s="410"/>
      <c r="SVS69" s="410"/>
      <c r="SVT69" s="410"/>
      <c r="SVU69" s="410"/>
      <c r="SVV69" s="410"/>
      <c r="SVW69" s="410"/>
      <c r="SVX69" s="410"/>
      <c r="SVY69" s="410"/>
      <c r="SVZ69" s="410"/>
      <c r="SWA69" s="410"/>
      <c r="SWB69" s="410"/>
      <c r="SWC69" s="410"/>
      <c r="SWD69" s="410"/>
      <c r="SWE69" s="410"/>
      <c r="SWF69" s="410"/>
      <c r="SWG69" s="410"/>
      <c r="SWH69" s="410"/>
      <c r="SWI69" s="410"/>
      <c r="SWJ69" s="410"/>
      <c r="SWK69" s="410"/>
      <c r="SWL69" s="410"/>
      <c r="SWM69" s="410"/>
      <c r="SWN69" s="410"/>
      <c r="SWO69" s="410"/>
      <c r="SWP69" s="410"/>
      <c r="SWQ69" s="410"/>
      <c r="SWR69" s="410"/>
      <c r="SWS69" s="410"/>
      <c r="SWT69" s="410"/>
      <c r="SWU69" s="410"/>
      <c r="SWV69" s="410"/>
      <c r="SWW69" s="410"/>
      <c r="SWX69" s="410"/>
      <c r="SWY69" s="410"/>
      <c r="SWZ69" s="410"/>
      <c r="SXA69" s="410"/>
      <c r="SXB69" s="410"/>
      <c r="SXC69" s="410"/>
      <c r="SXD69" s="410"/>
      <c r="SXE69" s="410"/>
      <c r="SXF69" s="410"/>
      <c r="SXG69" s="410"/>
      <c r="SXH69" s="410"/>
      <c r="SXI69" s="410"/>
      <c r="SXJ69" s="410"/>
      <c r="SXK69" s="410"/>
      <c r="SXL69" s="410"/>
      <c r="SXM69" s="410"/>
      <c r="SXN69" s="410"/>
      <c r="SXO69" s="410"/>
      <c r="SXP69" s="410"/>
      <c r="SXQ69" s="410"/>
      <c r="SXR69" s="410"/>
      <c r="SXS69" s="410"/>
      <c r="SXT69" s="410"/>
      <c r="SXU69" s="410"/>
      <c r="SXV69" s="410"/>
      <c r="SXW69" s="410"/>
      <c r="SXX69" s="410"/>
      <c r="SXY69" s="410"/>
      <c r="SXZ69" s="410"/>
      <c r="SYA69" s="410"/>
      <c r="SYB69" s="410"/>
      <c r="SYC69" s="410"/>
      <c r="SYD69" s="410"/>
      <c r="SYE69" s="410"/>
      <c r="SYF69" s="410"/>
      <c r="SYG69" s="410"/>
      <c r="SYH69" s="410"/>
      <c r="SYI69" s="410"/>
      <c r="SYJ69" s="410"/>
      <c r="SYK69" s="410"/>
      <c r="SYL69" s="410"/>
      <c r="SYM69" s="410"/>
      <c r="SYN69" s="410"/>
      <c r="SYO69" s="410"/>
      <c r="SYP69" s="410"/>
      <c r="SYQ69" s="410"/>
      <c r="SYR69" s="410"/>
      <c r="SYS69" s="410"/>
      <c r="SYT69" s="410"/>
      <c r="SYU69" s="410"/>
      <c r="SYV69" s="410"/>
      <c r="SYW69" s="410"/>
      <c r="SYX69" s="410"/>
      <c r="SYY69" s="410"/>
      <c r="SYZ69" s="410"/>
      <c r="SZA69" s="410"/>
      <c r="SZB69" s="410"/>
      <c r="SZC69" s="410"/>
      <c r="SZD69" s="410"/>
      <c r="SZE69" s="410"/>
      <c r="SZF69" s="410"/>
      <c r="SZG69" s="410"/>
      <c r="SZH69" s="410"/>
      <c r="SZI69" s="410"/>
      <c r="SZJ69" s="410"/>
      <c r="SZK69" s="410"/>
      <c r="SZL69" s="410"/>
      <c r="SZM69" s="410"/>
      <c r="SZN69" s="410"/>
      <c r="SZO69" s="410"/>
      <c r="SZP69" s="410"/>
      <c r="SZQ69" s="410"/>
      <c r="SZR69" s="410"/>
      <c r="SZS69" s="410"/>
      <c r="SZT69" s="410"/>
      <c r="SZU69" s="410"/>
      <c r="SZV69" s="410"/>
      <c r="SZW69" s="410"/>
      <c r="SZX69" s="410"/>
      <c r="SZY69" s="410"/>
      <c r="SZZ69" s="410"/>
      <c r="TAA69" s="410"/>
      <c r="TAB69" s="410"/>
      <c r="TAC69" s="410"/>
      <c r="TAD69" s="410"/>
      <c r="TAE69" s="410"/>
      <c r="TAF69" s="410"/>
      <c r="TAG69" s="410"/>
      <c r="TAH69" s="410"/>
      <c r="TAI69" s="410"/>
      <c r="TAJ69" s="410"/>
      <c r="TAK69" s="410"/>
      <c r="TAL69" s="410"/>
      <c r="TAM69" s="410"/>
      <c r="TAN69" s="410"/>
      <c r="TAO69" s="410"/>
      <c r="TAP69" s="410"/>
      <c r="TAQ69" s="410"/>
      <c r="TAR69" s="410"/>
      <c r="TAS69" s="410"/>
      <c r="TAT69" s="410"/>
      <c r="TAU69" s="410"/>
      <c r="TAV69" s="410"/>
      <c r="TAW69" s="410"/>
      <c r="TAX69" s="410"/>
      <c r="TAY69" s="410"/>
      <c r="TAZ69" s="410"/>
      <c r="TBA69" s="410"/>
      <c r="TBB69" s="410"/>
      <c r="TBC69" s="410"/>
      <c r="TBD69" s="410"/>
      <c r="TBE69" s="410"/>
      <c r="TBF69" s="410"/>
      <c r="TBG69" s="410"/>
      <c r="TBH69" s="410"/>
      <c r="TBI69" s="410"/>
      <c r="TBJ69" s="410"/>
      <c r="TBK69" s="410"/>
      <c r="TBL69" s="410"/>
      <c r="TBM69" s="410"/>
      <c r="TBN69" s="410"/>
      <c r="TBO69" s="410"/>
      <c r="TBP69" s="410"/>
      <c r="TBQ69" s="410"/>
      <c r="TBR69" s="410"/>
      <c r="TBS69" s="410"/>
      <c r="TBT69" s="410"/>
      <c r="TBU69" s="410"/>
      <c r="TBV69" s="410"/>
      <c r="TBW69" s="410"/>
      <c r="TBX69" s="410"/>
      <c r="TBY69" s="410"/>
      <c r="TBZ69" s="410"/>
      <c r="TCA69" s="410"/>
      <c r="TCB69" s="410"/>
      <c r="TCC69" s="410"/>
      <c r="TCD69" s="410"/>
      <c r="TCE69" s="410"/>
      <c r="TCF69" s="410"/>
      <c r="TCG69" s="410"/>
      <c r="TCH69" s="410"/>
      <c r="TCI69" s="410"/>
      <c r="TCJ69" s="410"/>
      <c r="TCK69" s="410"/>
      <c r="TCL69" s="410"/>
      <c r="TCM69" s="410"/>
      <c r="TCN69" s="410"/>
      <c r="TCO69" s="410"/>
      <c r="TCP69" s="410"/>
      <c r="TCQ69" s="410"/>
      <c r="TCR69" s="410"/>
      <c r="TCS69" s="410"/>
      <c r="TCT69" s="410"/>
      <c r="TCU69" s="410"/>
      <c r="TCV69" s="410"/>
      <c r="TCW69" s="410"/>
      <c r="TCX69" s="410"/>
      <c r="TCY69" s="410"/>
      <c r="TCZ69" s="410"/>
      <c r="TDA69" s="410"/>
      <c r="TDB69" s="410"/>
      <c r="TDC69" s="410"/>
      <c r="TDD69" s="410"/>
      <c r="TDE69" s="410"/>
      <c r="TDF69" s="410"/>
      <c r="TDG69" s="410"/>
      <c r="TDH69" s="410"/>
      <c r="TDI69" s="410"/>
      <c r="TDJ69" s="410"/>
      <c r="TDK69" s="410"/>
      <c r="TDL69" s="410"/>
      <c r="TDM69" s="410"/>
      <c r="TDN69" s="410"/>
      <c r="TDO69" s="410"/>
      <c r="TDP69" s="410"/>
      <c r="TDQ69" s="410"/>
      <c r="TDR69" s="410"/>
      <c r="TDS69" s="410"/>
      <c r="TDT69" s="410"/>
      <c r="TDU69" s="410"/>
      <c r="TDV69" s="410"/>
      <c r="TDW69" s="410"/>
      <c r="TDX69" s="410"/>
      <c r="TDY69" s="410"/>
      <c r="TDZ69" s="410"/>
      <c r="TEA69" s="410"/>
      <c r="TEB69" s="410"/>
      <c r="TEC69" s="410"/>
      <c r="TED69" s="410"/>
      <c r="TEE69" s="410"/>
      <c r="TEF69" s="410"/>
      <c r="TEG69" s="410"/>
      <c r="TEH69" s="410"/>
      <c r="TEI69" s="410"/>
      <c r="TEJ69" s="410"/>
      <c r="TEK69" s="410"/>
      <c r="TEL69" s="410"/>
      <c r="TEM69" s="410"/>
      <c r="TEN69" s="410"/>
      <c r="TEO69" s="410"/>
      <c r="TEP69" s="410"/>
      <c r="TEQ69" s="410"/>
      <c r="TER69" s="410"/>
      <c r="TES69" s="410"/>
      <c r="TET69" s="410"/>
      <c r="TEU69" s="410"/>
      <c r="TEV69" s="410"/>
      <c r="TEW69" s="410"/>
      <c r="TEX69" s="410"/>
      <c r="TEY69" s="410"/>
      <c r="TEZ69" s="410"/>
      <c r="TFA69" s="410"/>
      <c r="TFB69" s="410"/>
      <c r="TFC69" s="410"/>
      <c r="TFD69" s="410"/>
      <c r="TFE69" s="410"/>
      <c r="TFF69" s="410"/>
      <c r="TFG69" s="410"/>
      <c r="TFH69" s="410"/>
      <c r="TFI69" s="410"/>
      <c r="TFJ69" s="410"/>
      <c r="TFK69" s="410"/>
      <c r="TFL69" s="410"/>
      <c r="TFM69" s="410"/>
      <c r="TFN69" s="410"/>
      <c r="TFO69" s="410"/>
      <c r="TFP69" s="410"/>
      <c r="TFQ69" s="410"/>
      <c r="TFR69" s="410"/>
      <c r="TFS69" s="410"/>
      <c r="TFT69" s="410"/>
      <c r="TFU69" s="410"/>
      <c r="TFV69" s="410"/>
      <c r="TFW69" s="410"/>
      <c r="TFX69" s="410"/>
      <c r="TFY69" s="410"/>
      <c r="TFZ69" s="410"/>
      <c r="TGA69" s="410"/>
      <c r="TGB69" s="410"/>
      <c r="TGC69" s="410"/>
      <c r="TGD69" s="410"/>
      <c r="TGE69" s="410"/>
      <c r="TGF69" s="410"/>
      <c r="TGG69" s="410"/>
      <c r="TGH69" s="410"/>
      <c r="TGI69" s="410"/>
      <c r="TGJ69" s="410"/>
      <c r="TGK69" s="410"/>
      <c r="TGL69" s="410"/>
      <c r="TGM69" s="410"/>
      <c r="TGN69" s="410"/>
      <c r="TGO69" s="410"/>
      <c r="TGP69" s="410"/>
      <c r="TGQ69" s="410"/>
      <c r="TGR69" s="410"/>
      <c r="TGS69" s="410"/>
      <c r="TGT69" s="410"/>
      <c r="TGU69" s="410"/>
      <c r="TGV69" s="410"/>
      <c r="TGW69" s="410"/>
      <c r="TGX69" s="410"/>
      <c r="TGY69" s="410"/>
      <c r="TGZ69" s="410"/>
      <c r="THA69" s="410"/>
      <c r="THB69" s="410"/>
      <c r="THC69" s="410"/>
      <c r="THD69" s="410"/>
      <c r="THE69" s="410"/>
      <c r="THF69" s="410"/>
      <c r="THG69" s="410"/>
      <c r="THH69" s="410"/>
      <c r="THI69" s="410"/>
      <c r="THJ69" s="410"/>
      <c r="THK69" s="410"/>
      <c r="THL69" s="410"/>
      <c r="THM69" s="410"/>
      <c r="THN69" s="410"/>
      <c r="THO69" s="410"/>
      <c r="THP69" s="410"/>
      <c r="THQ69" s="410"/>
      <c r="THR69" s="410"/>
      <c r="THS69" s="410"/>
      <c r="THT69" s="410"/>
      <c r="THU69" s="410"/>
      <c r="THV69" s="410"/>
      <c r="THW69" s="410"/>
      <c r="THX69" s="410"/>
      <c r="THY69" s="410"/>
      <c r="THZ69" s="410"/>
      <c r="TIA69" s="410"/>
      <c r="TIB69" s="410"/>
      <c r="TIC69" s="410"/>
      <c r="TID69" s="410"/>
      <c r="TIE69" s="410"/>
      <c r="TIF69" s="410"/>
      <c r="TIG69" s="410"/>
      <c r="TIH69" s="410"/>
      <c r="TII69" s="410"/>
      <c r="TIJ69" s="410"/>
      <c r="TIK69" s="410"/>
      <c r="TIL69" s="410"/>
      <c r="TIM69" s="410"/>
      <c r="TIN69" s="410"/>
      <c r="TIO69" s="410"/>
      <c r="TIP69" s="410"/>
      <c r="TIQ69" s="410"/>
      <c r="TIR69" s="410"/>
      <c r="TIS69" s="410"/>
      <c r="TIT69" s="410"/>
      <c r="TIU69" s="410"/>
      <c r="TIV69" s="410"/>
      <c r="TIW69" s="410"/>
      <c r="TIX69" s="410"/>
      <c r="TIY69" s="410"/>
      <c r="TIZ69" s="410"/>
      <c r="TJA69" s="410"/>
      <c r="TJB69" s="410"/>
      <c r="TJC69" s="410"/>
      <c r="TJD69" s="410"/>
      <c r="TJE69" s="410"/>
      <c r="TJF69" s="410"/>
      <c r="TJG69" s="410"/>
      <c r="TJH69" s="410"/>
      <c r="TJI69" s="410"/>
      <c r="TJJ69" s="410"/>
      <c r="TJK69" s="410"/>
      <c r="TJL69" s="410"/>
      <c r="TJM69" s="410"/>
      <c r="TJN69" s="410"/>
      <c r="TJO69" s="410"/>
      <c r="TJP69" s="410"/>
      <c r="TJQ69" s="410"/>
      <c r="TJR69" s="410"/>
      <c r="TJS69" s="410"/>
      <c r="TJT69" s="410"/>
      <c r="TJU69" s="410"/>
      <c r="TJV69" s="410"/>
      <c r="TJW69" s="410"/>
      <c r="TJX69" s="410"/>
      <c r="TJY69" s="410"/>
      <c r="TJZ69" s="410"/>
      <c r="TKA69" s="410"/>
      <c r="TKB69" s="410"/>
      <c r="TKC69" s="410"/>
      <c r="TKD69" s="410"/>
      <c r="TKE69" s="410"/>
      <c r="TKF69" s="410"/>
      <c r="TKG69" s="410"/>
      <c r="TKH69" s="410"/>
      <c r="TKI69" s="410"/>
      <c r="TKJ69" s="410"/>
      <c r="TKK69" s="410"/>
      <c r="TKL69" s="410"/>
      <c r="TKM69" s="410"/>
      <c r="TKN69" s="410"/>
      <c r="TKO69" s="410"/>
      <c r="TKP69" s="410"/>
      <c r="TKQ69" s="410"/>
      <c r="TKR69" s="410"/>
      <c r="TKS69" s="410"/>
      <c r="TKT69" s="410"/>
      <c r="TKU69" s="410"/>
      <c r="TKV69" s="410"/>
      <c r="TKW69" s="410"/>
      <c r="TKX69" s="410"/>
      <c r="TKY69" s="410"/>
      <c r="TKZ69" s="410"/>
      <c r="TLA69" s="410"/>
      <c r="TLB69" s="410"/>
      <c r="TLC69" s="410"/>
      <c r="TLD69" s="410"/>
      <c r="TLE69" s="410"/>
      <c r="TLF69" s="410"/>
      <c r="TLG69" s="410"/>
      <c r="TLH69" s="410"/>
      <c r="TLI69" s="410"/>
      <c r="TLJ69" s="410"/>
      <c r="TLK69" s="410"/>
      <c r="TLL69" s="410"/>
      <c r="TLM69" s="410"/>
      <c r="TLN69" s="410"/>
      <c r="TLO69" s="410"/>
      <c r="TLP69" s="410"/>
      <c r="TLQ69" s="410"/>
      <c r="TLR69" s="410"/>
      <c r="TLS69" s="410"/>
      <c r="TLT69" s="410"/>
      <c r="TLU69" s="410"/>
      <c r="TLV69" s="410"/>
      <c r="TLW69" s="410"/>
      <c r="TLX69" s="410"/>
      <c r="TLY69" s="410"/>
      <c r="TLZ69" s="410"/>
      <c r="TMA69" s="410"/>
      <c r="TMB69" s="410"/>
      <c r="TMC69" s="410"/>
      <c r="TMD69" s="410"/>
      <c r="TME69" s="410"/>
      <c r="TMF69" s="410"/>
      <c r="TMG69" s="410"/>
      <c r="TMH69" s="410"/>
      <c r="TMI69" s="410"/>
      <c r="TMJ69" s="410"/>
      <c r="TMK69" s="410"/>
      <c r="TML69" s="410"/>
      <c r="TMM69" s="410"/>
      <c r="TMN69" s="410"/>
      <c r="TMO69" s="410"/>
      <c r="TMP69" s="410"/>
      <c r="TMQ69" s="410"/>
      <c r="TMR69" s="410"/>
      <c r="TMS69" s="410"/>
      <c r="TMT69" s="410"/>
      <c r="TMU69" s="410"/>
      <c r="TMV69" s="410"/>
      <c r="TMW69" s="410"/>
      <c r="TMX69" s="410"/>
      <c r="TMY69" s="410"/>
      <c r="TMZ69" s="410"/>
      <c r="TNA69" s="410"/>
      <c r="TNB69" s="410"/>
      <c r="TNC69" s="410"/>
      <c r="TND69" s="410"/>
      <c r="TNE69" s="410"/>
      <c r="TNF69" s="410"/>
      <c r="TNG69" s="410"/>
      <c r="TNH69" s="410"/>
      <c r="TNI69" s="410"/>
      <c r="TNJ69" s="410"/>
      <c r="TNK69" s="410"/>
      <c r="TNL69" s="410"/>
      <c r="TNM69" s="410"/>
      <c r="TNN69" s="410"/>
      <c r="TNO69" s="410"/>
      <c r="TNP69" s="410"/>
      <c r="TNQ69" s="410"/>
      <c r="TNR69" s="410"/>
      <c r="TNS69" s="410"/>
      <c r="TNT69" s="410"/>
      <c r="TNU69" s="410"/>
      <c r="TNV69" s="410"/>
      <c r="TNW69" s="410"/>
      <c r="TNX69" s="410"/>
      <c r="TNY69" s="410"/>
      <c r="TNZ69" s="410"/>
      <c r="TOA69" s="410"/>
      <c r="TOB69" s="410"/>
      <c r="TOC69" s="410"/>
      <c r="TOD69" s="410"/>
      <c r="TOE69" s="410"/>
      <c r="TOF69" s="410"/>
      <c r="TOG69" s="410"/>
      <c r="TOH69" s="410"/>
      <c r="TOI69" s="410"/>
      <c r="TOJ69" s="410"/>
      <c r="TOK69" s="410"/>
      <c r="TOL69" s="410"/>
      <c r="TOM69" s="410"/>
      <c r="TON69" s="410"/>
      <c r="TOO69" s="410"/>
      <c r="TOP69" s="410"/>
      <c r="TOQ69" s="410"/>
      <c r="TOR69" s="410"/>
      <c r="TOS69" s="410"/>
      <c r="TOT69" s="410"/>
      <c r="TOU69" s="410"/>
      <c r="TOV69" s="410"/>
      <c r="TOW69" s="410"/>
      <c r="TOX69" s="410"/>
      <c r="TOY69" s="410"/>
      <c r="TOZ69" s="410"/>
      <c r="TPA69" s="410"/>
      <c r="TPB69" s="410"/>
      <c r="TPC69" s="410"/>
      <c r="TPD69" s="410"/>
      <c r="TPE69" s="410"/>
      <c r="TPF69" s="410"/>
      <c r="TPG69" s="410"/>
      <c r="TPH69" s="410"/>
      <c r="TPI69" s="410"/>
      <c r="TPJ69" s="410"/>
      <c r="TPK69" s="410"/>
      <c r="TPL69" s="410"/>
      <c r="TPM69" s="410"/>
      <c r="TPN69" s="410"/>
      <c r="TPO69" s="410"/>
      <c r="TPP69" s="410"/>
      <c r="TPQ69" s="410"/>
      <c r="TPR69" s="410"/>
      <c r="TPS69" s="410"/>
      <c r="TPT69" s="410"/>
      <c r="TPU69" s="410"/>
      <c r="TPV69" s="410"/>
      <c r="TPW69" s="410"/>
      <c r="TPX69" s="410"/>
      <c r="TPY69" s="410"/>
      <c r="TPZ69" s="410"/>
      <c r="TQA69" s="410"/>
      <c r="TQB69" s="410"/>
      <c r="TQC69" s="410"/>
      <c r="TQD69" s="410"/>
      <c r="TQE69" s="410"/>
      <c r="TQF69" s="410"/>
      <c r="TQG69" s="410"/>
      <c r="TQH69" s="410"/>
      <c r="TQI69" s="410"/>
      <c r="TQJ69" s="410"/>
      <c r="TQK69" s="410"/>
      <c r="TQL69" s="410"/>
      <c r="TQM69" s="410"/>
      <c r="TQN69" s="410"/>
      <c r="TQO69" s="410"/>
      <c r="TQP69" s="410"/>
      <c r="TQQ69" s="410"/>
      <c r="TQR69" s="410"/>
      <c r="TQS69" s="410"/>
      <c r="TQT69" s="410"/>
      <c r="TQU69" s="410"/>
      <c r="TQV69" s="410"/>
      <c r="TQW69" s="410"/>
      <c r="TQX69" s="410"/>
      <c r="TQY69" s="410"/>
      <c r="TQZ69" s="410"/>
      <c r="TRA69" s="410"/>
      <c r="TRB69" s="410"/>
      <c r="TRC69" s="410"/>
      <c r="TRD69" s="410"/>
      <c r="TRE69" s="410"/>
      <c r="TRF69" s="410"/>
      <c r="TRG69" s="410"/>
      <c r="TRH69" s="410"/>
      <c r="TRI69" s="410"/>
      <c r="TRJ69" s="410"/>
      <c r="TRK69" s="410"/>
      <c r="TRL69" s="410"/>
      <c r="TRM69" s="410"/>
      <c r="TRN69" s="410"/>
      <c r="TRO69" s="410"/>
      <c r="TRP69" s="410"/>
      <c r="TRQ69" s="410"/>
      <c r="TRR69" s="410"/>
      <c r="TRS69" s="410"/>
      <c r="TRT69" s="410"/>
      <c r="TRU69" s="410"/>
      <c r="TRV69" s="410"/>
      <c r="TRW69" s="410"/>
      <c r="TRX69" s="410"/>
      <c r="TRY69" s="410"/>
      <c r="TRZ69" s="410"/>
      <c r="TSA69" s="410"/>
      <c r="TSB69" s="410"/>
      <c r="TSC69" s="410"/>
      <c r="TSD69" s="410"/>
      <c r="TSE69" s="410"/>
      <c r="TSF69" s="410"/>
      <c r="TSG69" s="410"/>
      <c r="TSH69" s="410"/>
      <c r="TSI69" s="410"/>
      <c r="TSJ69" s="410"/>
      <c r="TSK69" s="410"/>
      <c r="TSL69" s="410"/>
      <c r="TSM69" s="410"/>
      <c r="TSN69" s="410"/>
      <c r="TSO69" s="410"/>
      <c r="TSP69" s="410"/>
      <c r="TSQ69" s="410"/>
      <c r="TSR69" s="410"/>
      <c r="TSS69" s="410"/>
      <c r="TST69" s="410"/>
      <c r="TSU69" s="410"/>
      <c r="TSV69" s="410"/>
      <c r="TSW69" s="410"/>
      <c r="TSX69" s="410"/>
      <c r="TSY69" s="410"/>
      <c r="TSZ69" s="410"/>
      <c r="TTA69" s="410"/>
      <c r="TTB69" s="410"/>
      <c r="TTC69" s="410"/>
      <c r="TTD69" s="410"/>
      <c r="TTE69" s="410"/>
      <c r="TTF69" s="410"/>
      <c r="TTG69" s="410"/>
      <c r="TTH69" s="410"/>
      <c r="TTI69" s="410"/>
      <c r="TTJ69" s="410"/>
      <c r="TTK69" s="410"/>
      <c r="TTL69" s="410"/>
      <c r="TTM69" s="410"/>
      <c r="TTN69" s="410"/>
      <c r="TTO69" s="410"/>
      <c r="TTP69" s="410"/>
      <c r="TTQ69" s="410"/>
      <c r="TTR69" s="410"/>
      <c r="TTS69" s="410"/>
      <c r="TTT69" s="410"/>
      <c r="TTU69" s="410"/>
      <c r="TTV69" s="410"/>
      <c r="TTW69" s="410"/>
      <c r="TTX69" s="410"/>
      <c r="TTY69" s="410"/>
      <c r="TTZ69" s="410"/>
      <c r="TUA69" s="410"/>
      <c r="TUB69" s="410"/>
      <c r="TUC69" s="410"/>
      <c r="TUD69" s="410"/>
      <c r="TUE69" s="410"/>
      <c r="TUF69" s="410"/>
      <c r="TUG69" s="410"/>
      <c r="TUH69" s="410"/>
      <c r="TUI69" s="410"/>
      <c r="TUJ69" s="410"/>
      <c r="TUK69" s="410"/>
      <c r="TUL69" s="410"/>
      <c r="TUM69" s="410"/>
      <c r="TUN69" s="410"/>
      <c r="TUO69" s="410"/>
      <c r="TUP69" s="410"/>
      <c r="TUQ69" s="410"/>
      <c r="TUR69" s="410"/>
      <c r="TUS69" s="410"/>
      <c r="TUT69" s="410"/>
      <c r="TUU69" s="410"/>
      <c r="TUV69" s="410"/>
      <c r="TUW69" s="410"/>
      <c r="TUX69" s="410"/>
      <c r="TUY69" s="410"/>
      <c r="TUZ69" s="410"/>
      <c r="TVA69" s="410"/>
      <c r="TVB69" s="410"/>
      <c r="TVC69" s="410"/>
      <c r="TVD69" s="410"/>
      <c r="TVE69" s="410"/>
      <c r="TVF69" s="410"/>
      <c r="TVG69" s="410"/>
      <c r="TVH69" s="410"/>
      <c r="TVI69" s="410"/>
      <c r="TVJ69" s="410"/>
      <c r="TVK69" s="410"/>
      <c r="TVL69" s="410"/>
      <c r="TVM69" s="410"/>
      <c r="TVN69" s="410"/>
      <c r="TVO69" s="410"/>
      <c r="TVP69" s="410"/>
      <c r="TVQ69" s="410"/>
      <c r="TVR69" s="410"/>
      <c r="TVS69" s="410"/>
      <c r="TVT69" s="410"/>
      <c r="TVU69" s="410"/>
      <c r="TVV69" s="410"/>
      <c r="TVW69" s="410"/>
      <c r="TVX69" s="410"/>
      <c r="TVY69" s="410"/>
      <c r="TVZ69" s="410"/>
      <c r="TWA69" s="410"/>
      <c r="TWB69" s="410"/>
      <c r="TWC69" s="410"/>
      <c r="TWD69" s="410"/>
      <c r="TWE69" s="410"/>
      <c r="TWF69" s="410"/>
      <c r="TWG69" s="410"/>
      <c r="TWH69" s="410"/>
      <c r="TWI69" s="410"/>
      <c r="TWJ69" s="410"/>
      <c r="TWK69" s="410"/>
      <c r="TWL69" s="410"/>
      <c r="TWM69" s="410"/>
      <c r="TWN69" s="410"/>
      <c r="TWO69" s="410"/>
      <c r="TWP69" s="410"/>
      <c r="TWQ69" s="410"/>
      <c r="TWR69" s="410"/>
      <c r="TWS69" s="410"/>
      <c r="TWT69" s="410"/>
      <c r="TWU69" s="410"/>
      <c r="TWV69" s="410"/>
      <c r="TWW69" s="410"/>
      <c r="TWX69" s="410"/>
      <c r="TWY69" s="410"/>
      <c r="TWZ69" s="410"/>
      <c r="TXA69" s="410"/>
      <c r="TXB69" s="410"/>
      <c r="TXC69" s="410"/>
      <c r="TXD69" s="410"/>
      <c r="TXE69" s="410"/>
      <c r="TXF69" s="410"/>
      <c r="TXG69" s="410"/>
      <c r="TXH69" s="410"/>
      <c r="TXI69" s="410"/>
      <c r="TXJ69" s="410"/>
      <c r="TXK69" s="410"/>
      <c r="TXL69" s="410"/>
      <c r="TXM69" s="410"/>
      <c r="TXN69" s="410"/>
      <c r="TXO69" s="410"/>
      <c r="TXP69" s="410"/>
      <c r="TXQ69" s="410"/>
      <c r="TXR69" s="410"/>
      <c r="TXS69" s="410"/>
      <c r="TXT69" s="410"/>
      <c r="TXU69" s="410"/>
      <c r="TXV69" s="410"/>
      <c r="TXW69" s="410"/>
      <c r="TXX69" s="410"/>
      <c r="TXY69" s="410"/>
      <c r="TXZ69" s="410"/>
      <c r="TYA69" s="410"/>
      <c r="TYB69" s="410"/>
      <c r="TYC69" s="410"/>
      <c r="TYD69" s="410"/>
      <c r="TYE69" s="410"/>
      <c r="TYF69" s="410"/>
      <c r="TYG69" s="410"/>
      <c r="TYH69" s="410"/>
      <c r="TYI69" s="410"/>
      <c r="TYJ69" s="410"/>
      <c r="TYK69" s="410"/>
      <c r="TYL69" s="410"/>
      <c r="TYM69" s="410"/>
      <c r="TYN69" s="410"/>
      <c r="TYO69" s="410"/>
      <c r="TYP69" s="410"/>
      <c r="TYQ69" s="410"/>
      <c r="TYR69" s="410"/>
      <c r="TYS69" s="410"/>
      <c r="TYT69" s="410"/>
      <c r="TYU69" s="410"/>
      <c r="TYV69" s="410"/>
      <c r="TYW69" s="410"/>
      <c r="TYX69" s="410"/>
      <c r="TYY69" s="410"/>
      <c r="TYZ69" s="410"/>
      <c r="TZA69" s="410"/>
      <c r="TZB69" s="410"/>
      <c r="TZC69" s="410"/>
      <c r="TZD69" s="410"/>
      <c r="TZE69" s="410"/>
      <c r="TZF69" s="410"/>
      <c r="TZG69" s="410"/>
      <c r="TZH69" s="410"/>
      <c r="TZI69" s="410"/>
      <c r="TZJ69" s="410"/>
      <c r="TZK69" s="410"/>
      <c r="TZL69" s="410"/>
      <c r="TZM69" s="410"/>
      <c r="TZN69" s="410"/>
      <c r="TZO69" s="410"/>
      <c r="TZP69" s="410"/>
      <c r="TZQ69" s="410"/>
      <c r="TZR69" s="410"/>
      <c r="TZS69" s="410"/>
      <c r="TZT69" s="410"/>
      <c r="TZU69" s="410"/>
      <c r="TZV69" s="410"/>
      <c r="TZW69" s="410"/>
      <c r="TZX69" s="410"/>
      <c r="TZY69" s="410"/>
      <c r="TZZ69" s="410"/>
      <c r="UAA69" s="410"/>
      <c r="UAB69" s="410"/>
      <c r="UAC69" s="410"/>
      <c r="UAD69" s="410"/>
      <c r="UAE69" s="410"/>
      <c r="UAF69" s="410"/>
      <c r="UAG69" s="410"/>
      <c r="UAH69" s="410"/>
      <c r="UAI69" s="410"/>
      <c r="UAJ69" s="410"/>
      <c r="UAK69" s="410"/>
      <c r="UAL69" s="410"/>
      <c r="UAM69" s="410"/>
      <c r="UAN69" s="410"/>
      <c r="UAO69" s="410"/>
      <c r="UAP69" s="410"/>
      <c r="UAQ69" s="410"/>
      <c r="UAR69" s="410"/>
      <c r="UAS69" s="410"/>
      <c r="UAT69" s="410"/>
      <c r="UAU69" s="410"/>
      <c r="UAV69" s="410"/>
      <c r="UAW69" s="410"/>
      <c r="UAX69" s="410"/>
      <c r="UAY69" s="410"/>
      <c r="UAZ69" s="410"/>
      <c r="UBA69" s="410"/>
      <c r="UBB69" s="410"/>
      <c r="UBC69" s="410"/>
      <c r="UBD69" s="410"/>
      <c r="UBE69" s="410"/>
      <c r="UBF69" s="410"/>
      <c r="UBG69" s="410"/>
      <c r="UBH69" s="410"/>
      <c r="UBI69" s="410"/>
      <c r="UBJ69" s="410"/>
      <c r="UBK69" s="410"/>
      <c r="UBL69" s="410"/>
      <c r="UBM69" s="410"/>
      <c r="UBN69" s="410"/>
      <c r="UBO69" s="410"/>
      <c r="UBP69" s="410"/>
      <c r="UBQ69" s="410"/>
      <c r="UBR69" s="410"/>
      <c r="UBS69" s="410"/>
      <c r="UBT69" s="410"/>
      <c r="UBU69" s="410"/>
      <c r="UBV69" s="410"/>
      <c r="UBW69" s="410"/>
      <c r="UBX69" s="410"/>
      <c r="UBY69" s="410"/>
      <c r="UBZ69" s="410"/>
      <c r="UCA69" s="410"/>
      <c r="UCB69" s="410"/>
      <c r="UCC69" s="410"/>
      <c r="UCD69" s="410"/>
      <c r="UCE69" s="410"/>
      <c r="UCF69" s="410"/>
      <c r="UCG69" s="410"/>
      <c r="UCH69" s="410"/>
      <c r="UCI69" s="410"/>
      <c r="UCJ69" s="410"/>
      <c r="UCK69" s="410"/>
      <c r="UCL69" s="410"/>
      <c r="UCM69" s="410"/>
      <c r="UCN69" s="410"/>
      <c r="UCO69" s="410"/>
      <c r="UCP69" s="410"/>
      <c r="UCQ69" s="410"/>
      <c r="UCR69" s="410"/>
      <c r="UCS69" s="410"/>
      <c r="UCT69" s="410"/>
      <c r="UCU69" s="410"/>
      <c r="UCV69" s="410"/>
      <c r="UCW69" s="410"/>
      <c r="UCX69" s="410"/>
      <c r="UCY69" s="410"/>
      <c r="UCZ69" s="410"/>
      <c r="UDA69" s="410"/>
      <c r="UDB69" s="410"/>
      <c r="UDC69" s="410"/>
      <c r="UDD69" s="410"/>
      <c r="UDE69" s="410"/>
      <c r="UDF69" s="410"/>
      <c r="UDG69" s="410"/>
      <c r="UDH69" s="410"/>
      <c r="UDI69" s="410"/>
      <c r="UDJ69" s="410"/>
      <c r="UDK69" s="410"/>
      <c r="UDL69" s="410"/>
      <c r="UDM69" s="410"/>
      <c r="UDN69" s="410"/>
      <c r="UDO69" s="410"/>
      <c r="UDP69" s="410"/>
      <c r="UDQ69" s="410"/>
      <c r="UDR69" s="410"/>
      <c r="UDS69" s="410"/>
      <c r="UDT69" s="410"/>
      <c r="UDU69" s="410"/>
      <c r="UDV69" s="410"/>
      <c r="UDW69" s="410"/>
      <c r="UDX69" s="410"/>
      <c r="UDY69" s="410"/>
      <c r="UDZ69" s="410"/>
      <c r="UEA69" s="410"/>
      <c r="UEB69" s="410"/>
      <c r="UEC69" s="410"/>
      <c r="UED69" s="410"/>
      <c r="UEE69" s="410"/>
      <c r="UEF69" s="410"/>
      <c r="UEG69" s="410"/>
      <c r="UEH69" s="410"/>
      <c r="UEI69" s="410"/>
      <c r="UEJ69" s="410"/>
      <c r="UEK69" s="410"/>
      <c r="UEL69" s="410"/>
      <c r="UEM69" s="410"/>
      <c r="UEN69" s="410"/>
      <c r="UEO69" s="410"/>
      <c r="UEP69" s="410"/>
      <c r="UEQ69" s="410"/>
      <c r="UER69" s="410"/>
      <c r="UES69" s="410"/>
      <c r="UET69" s="410"/>
      <c r="UEU69" s="410"/>
      <c r="UEV69" s="410"/>
      <c r="UEW69" s="410"/>
      <c r="UEX69" s="410"/>
      <c r="UEY69" s="410"/>
      <c r="UEZ69" s="410"/>
      <c r="UFA69" s="410"/>
      <c r="UFB69" s="410"/>
      <c r="UFC69" s="410"/>
      <c r="UFD69" s="410"/>
      <c r="UFE69" s="410"/>
      <c r="UFF69" s="410"/>
      <c r="UFG69" s="410"/>
      <c r="UFH69" s="410"/>
      <c r="UFI69" s="410"/>
      <c r="UFJ69" s="410"/>
      <c r="UFK69" s="410"/>
      <c r="UFL69" s="410"/>
      <c r="UFM69" s="410"/>
      <c r="UFN69" s="410"/>
      <c r="UFO69" s="410"/>
      <c r="UFP69" s="410"/>
      <c r="UFQ69" s="410"/>
      <c r="UFR69" s="410"/>
      <c r="UFS69" s="410"/>
      <c r="UFT69" s="410"/>
      <c r="UFU69" s="410"/>
      <c r="UFV69" s="410"/>
      <c r="UFW69" s="410"/>
      <c r="UFX69" s="410"/>
      <c r="UFY69" s="410"/>
      <c r="UFZ69" s="410"/>
      <c r="UGA69" s="410"/>
      <c r="UGB69" s="410"/>
      <c r="UGC69" s="410"/>
      <c r="UGD69" s="410"/>
      <c r="UGE69" s="410"/>
      <c r="UGF69" s="410"/>
      <c r="UGG69" s="410"/>
      <c r="UGH69" s="410"/>
      <c r="UGI69" s="410"/>
      <c r="UGJ69" s="410"/>
      <c r="UGK69" s="410"/>
      <c r="UGL69" s="410"/>
      <c r="UGM69" s="410"/>
      <c r="UGN69" s="410"/>
      <c r="UGO69" s="410"/>
      <c r="UGP69" s="410"/>
      <c r="UGQ69" s="410"/>
      <c r="UGR69" s="410"/>
      <c r="UGS69" s="410"/>
      <c r="UGT69" s="410"/>
      <c r="UGU69" s="410"/>
      <c r="UGV69" s="410"/>
      <c r="UGW69" s="410"/>
      <c r="UGX69" s="410"/>
      <c r="UGY69" s="410"/>
      <c r="UGZ69" s="410"/>
      <c r="UHA69" s="410"/>
      <c r="UHB69" s="410"/>
      <c r="UHC69" s="410"/>
      <c r="UHD69" s="410"/>
      <c r="UHE69" s="410"/>
      <c r="UHF69" s="410"/>
      <c r="UHG69" s="410"/>
      <c r="UHH69" s="410"/>
      <c r="UHI69" s="410"/>
      <c r="UHJ69" s="410"/>
      <c r="UHK69" s="410"/>
      <c r="UHL69" s="410"/>
      <c r="UHM69" s="410"/>
      <c r="UHN69" s="410"/>
      <c r="UHO69" s="410"/>
      <c r="UHP69" s="410"/>
      <c r="UHQ69" s="410"/>
      <c r="UHR69" s="410"/>
      <c r="UHS69" s="410"/>
      <c r="UHT69" s="410"/>
      <c r="UHU69" s="410"/>
      <c r="UHV69" s="410"/>
      <c r="UHW69" s="410"/>
      <c r="UHX69" s="410"/>
      <c r="UHY69" s="410"/>
      <c r="UHZ69" s="410"/>
      <c r="UIA69" s="410"/>
      <c r="UIB69" s="410"/>
      <c r="UIC69" s="410"/>
      <c r="UID69" s="410"/>
      <c r="UIE69" s="410"/>
      <c r="UIF69" s="410"/>
      <c r="UIG69" s="410"/>
      <c r="UIH69" s="410"/>
      <c r="UII69" s="410"/>
      <c r="UIJ69" s="410"/>
      <c r="UIK69" s="410"/>
      <c r="UIL69" s="410"/>
      <c r="UIM69" s="410"/>
      <c r="UIN69" s="410"/>
      <c r="UIO69" s="410"/>
      <c r="UIP69" s="410"/>
      <c r="UIQ69" s="410"/>
      <c r="UIR69" s="410"/>
      <c r="UIS69" s="410"/>
      <c r="UIT69" s="410"/>
      <c r="UIU69" s="410"/>
      <c r="UIV69" s="410"/>
      <c r="UIW69" s="410"/>
      <c r="UIX69" s="410"/>
      <c r="UIY69" s="410"/>
      <c r="UIZ69" s="410"/>
      <c r="UJA69" s="410"/>
      <c r="UJB69" s="410"/>
      <c r="UJC69" s="410"/>
      <c r="UJD69" s="410"/>
      <c r="UJE69" s="410"/>
      <c r="UJF69" s="410"/>
      <c r="UJG69" s="410"/>
      <c r="UJH69" s="410"/>
      <c r="UJI69" s="410"/>
      <c r="UJJ69" s="410"/>
      <c r="UJK69" s="410"/>
      <c r="UJL69" s="410"/>
      <c r="UJM69" s="410"/>
      <c r="UJN69" s="410"/>
      <c r="UJO69" s="410"/>
      <c r="UJP69" s="410"/>
      <c r="UJQ69" s="410"/>
      <c r="UJR69" s="410"/>
      <c r="UJS69" s="410"/>
      <c r="UJT69" s="410"/>
      <c r="UJU69" s="410"/>
      <c r="UJV69" s="410"/>
      <c r="UJW69" s="410"/>
      <c r="UJX69" s="410"/>
      <c r="UJY69" s="410"/>
      <c r="UJZ69" s="410"/>
      <c r="UKA69" s="410"/>
      <c r="UKB69" s="410"/>
      <c r="UKC69" s="410"/>
      <c r="UKD69" s="410"/>
      <c r="UKE69" s="410"/>
      <c r="UKF69" s="410"/>
      <c r="UKG69" s="410"/>
      <c r="UKH69" s="410"/>
      <c r="UKI69" s="410"/>
      <c r="UKJ69" s="410"/>
      <c r="UKK69" s="410"/>
      <c r="UKL69" s="410"/>
      <c r="UKM69" s="410"/>
      <c r="UKN69" s="410"/>
      <c r="UKO69" s="410"/>
      <c r="UKP69" s="410"/>
      <c r="UKQ69" s="410"/>
      <c r="UKR69" s="410"/>
      <c r="UKS69" s="410"/>
      <c r="UKT69" s="410"/>
      <c r="UKU69" s="410"/>
      <c r="UKV69" s="410"/>
      <c r="UKW69" s="410"/>
      <c r="UKX69" s="410"/>
      <c r="UKY69" s="410"/>
      <c r="UKZ69" s="410"/>
      <c r="ULA69" s="410"/>
      <c r="ULB69" s="410"/>
      <c r="ULC69" s="410"/>
      <c r="ULD69" s="410"/>
      <c r="ULE69" s="410"/>
      <c r="ULF69" s="410"/>
      <c r="ULG69" s="410"/>
      <c r="ULH69" s="410"/>
      <c r="ULI69" s="410"/>
      <c r="ULJ69" s="410"/>
      <c r="ULK69" s="410"/>
      <c r="ULL69" s="410"/>
      <c r="ULM69" s="410"/>
      <c r="ULN69" s="410"/>
      <c r="ULO69" s="410"/>
      <c r="ULP69" s="410"/>
      <c r="ULQ69" s="410"/>
      <c r="ULR69" s="410"/>
      <c r="ULS69" s="410"/>
      <c r="ULT69" s="410"/>
      <c r="ULU69" s="410"/>
      <c r="ULV69" s="410"/>
      <c r="ULW69" s="410"/>
      <c r="ULX69" s="410"/>
      <c r="ULY69" s="410"/>
      <c r="ULZ69" s="410"/>
      <c r="UMA69" s="410"/>
      <c r="UMB69" s="410"/>
      <c r="UMC69" s="410"/>
      <c r="UMD69" s="410"/>
      <c r="UME69" s="410"/>
      <c r="UMF69" s="410"/>
      <c r="UMG69" s="410"/>
      <c r="UMH69" s="410"/>
      <c r="UMI69" s="410"/>
      <c r="UMJ69" s="410"/>
      <c r="UMK69" s="410"/>
      <c r="UML69" s="410"/>
      <c r="UMM69" s="410"/>
      <c r="UMN69" s="410"/>
      <c r="UMO69" s="410"/>
      <c r="UMP69" s="410"/>
      <c r="UMQ69" s="410"/>
      <c r="UMR69" s="410"/>
      <c r="UMS69" s="410"/>
      <c r="UMT69" s="410"/>
      <c r="UMU69" s="410"/>
      <c r="UMV69" s="410"/>
      <c r="UMW69" s="410"/>
      <c r="UMX69" s="410"/>
      <c r="UMY69" s="410"/>
      <c r="UMZ69" s="410"/>
      <c r="UNA69" s="410"/>
      <c r="UNB69" s="410"/>
      <c r="UNC69" s="410"/>
      <c r="UND69" s="410"/>
      <c r="UNE69" s="410"/>
      <c r="UNF69" s="410"/>
      <c r="UNG69" s="410"/>
      <c r="UNH69" s="410"/>
      <c r="UNI69" s="410"/>
      <c r="UNJ69" s="410"/>
      <c r="UNK69" s="410"/>
      <c r="UNL69" s="410"/>
      <c r="UNM69" s="410"/>
      <c r="UNN69" s="410"/>
      <c r="UNO69" s="410"/>
      <c r="UNP69" s="410"/>
      <c r="UNQ69" s="410"/>
      <c r="UNR69" s="410"/>
      <c r="UNS69" s="410"/>
      <c r="UNT69" s="410"/>
      <c r="UNU69" s="410"/>
      <c r="UNV69" s="410"/>
      <c r="UNW69" s="410"/>
      <c r="UNX69" s="410"/>
      <c r="UNY69" s="410"/>
      <c r="UNZ69" s="410"/>
      <c r="UOA69" s="410"/>
      <c r="UOB69" s="410"/>
      <c r="UOC69" s="410"/>
      <c r="UOD69" s="410"/>
      <c r="UOE69" s="410"/>
      <c r="UOF69" s="410"/>
      <c r="UOG69" s="410"/>
      <c r="UOH69" s="410"/>
      <c r="UOI69" s="410"/>
      <c r="UOJ69" s="410"/>
      <c r="UOK69" s="410"/>
      <c r="UOL69" s="410"/>
      <c r="UOM69" s="410"/>
      <c r="UON69" s="410"/>
      <c r="UOO69" s="410"/>
      <c r="UOP69" s="410"/>
      <c r="UOQ69" s="410"/>
      <c r="UOR69" s="410"/>
      <c r="UOS69" s="410"/>
      <c r="UOT69" s="410"/>
      <c r="UOU69" s="410"/>
      <c r="UOV69" s="410"/>
      <c r="UOW69" s="410"/>
      <c r="UOX69" s="410"/>
      <c r="UOY69" s="410"/>
      <c r="UOZ69" s="410"/>
      <c r="UPA69" s="410"/>
      <c r="UPB69" s="410"/>
      <c r="UPC69" s="410"/>
      <c r="UPD69" s="410"/>
      <c r="UPE69" s="410"/>
      <c r="UPF69" s="410"/>
      <c r="UPG69" s="410"/>
      <c r="UPH69" s="410"/>
      <c r="UPI69" s="410"/>
      <c r="UPJ69" s="410"/>
      <c r="UPK69" s="410"/>
      <c r="UPL69" s="410"/>
      <c r="UPM69" s="410"/>
      <c r="UPN69" s="410"/>
      <c r="UPO69" s="410"/>
      <c r="UPP69" s="410"/>
      <c r="UPQ69" s="410"/>
      <c r="UPR69" s="410"/>
      <c r="UPS69" s="410"/>
      <c r="UPT69" s="410"/>
      <c r="UPU69" s="410"/>
      <c r="UPV69" s="410"/>
      <c r="UPW69" s="410"/>
      <c r="UPX69" s="410"/>
      <c r="UPY69" s="410"/>
      <c r="UPZ69" s="410"/>
      <c r="UQA69" s="410"/>
      <c r="UQB69" s="410"/>
      <c r="UQC69" s="410"/>
      <c r="UQD69" s="410"/>
      <c r="UQE69" s="410"/>
      <c r="UQF69" s="410"/>
      <c r="UQG69" s="410"/>
      <c r="UQH69" s="410"/>
      <c r="UQI69" s="410"/>
      <c r="UQJ69" s="410"/>
      <c r="UQK69" s="410"/>
      <c r="UQL69" s="410"/>
      <c r="UQM69" s="410"/>
      <c r="UQN69" s="410"/>
      <c r="UQO69" s="410"/>
      <c r="UQP69" s="410"/>
      <c r="UQQ69" s="410"/>
      <c r="UQR69" s="410"/>
      <c r="UQS69" s="410"/>
      <c r="UQT69" s="410"/>
      <c r="UQU69" s="410"/>
      <c r="UQV69" s="410"/>
      <c r="UQW69" s="410"/>
      <c r="UQX69" s="410"/>
      <c r="UQY69" s="410"/>
      <c r="UQZ69" s="410"/>
      <c r="URA69" s="410"/>
      <c r="URB69" s="410"/>
      <c r="URC69" s="410"/>
      <c r="URD69" s="410"/>
      <c r="URE69" s="410"/>
      <c r="URF69" s="410"/>
      <c r="URG69" s="410"/>
      <c r="URH69" s="410"/>
      <c r="URI69" s="410"/>
      <c r="URJ69" s="410"/>
      <c r="URK69" s="410"/>
      <c r="URL69" s="410"/>
      <c r="URM69" s="410"/>
      <c r="URN69" s="410"/>
      <c r="URO69" s="410"/>
      <c r="URP69" s="410"/>
      <c r="URQ69" s="410"/>
      <c r="URR69" s="410"/>
      <c r="URS69" s="410"/>
      <c r="URT69" s="410"/>
      <c r="URU69" s="410"/>
      <c r="URV69" s="410"/>
      <c r="URW69" s="410"/>
      <c r="URX69" s="410"/>
      <c r="URY69" s="410"/>
      <c r="URZ69" s="410"/>
      <c r="USA69" s="410"/>
      <c r="USB69" s="410"/>
      <c r="USC69" s="410"/>
      <c r="USD69" s="410"/>
      <c r="USE69" s="410"/>
      <c r="USF69" s="410"/>
      <c r="USG69" s="410"/>
      <c r="USH69" s="410"/>
      <c r="USI69" s="410"/>
      <c r="USJ69" s="410"/>
      <c r="USK69" s="410"/>
      <c r="USL69" s="410"/>
      <c r="USM69" s="410"/>
      <c r="USN69" s="410"/>
      <c r="USO69" s="410"/>
      <c r="USP69" s="410"/>
      <c r="USQ69" s="410"/>
      <c r="USR69" s="410"/>
      <c r="USS69" s="410"/>
      <c r="UST69" s="410"/>
      <c r="USU69" s="410"/>
      <c r="USV69" s="410"/>
      <c r="USW69" s="410"/>
      <c r="USX69" s="410"/>
      <c r="USY69" s="410"/>
      <c r="USZ69" s="410"/>
      <c r="UTA69" s="410"/>
      <c r="UTB69" s="410"/>
      <c r="UTC69" s="410"/>
      <c r="UTD69" s="410"/>
      <c r="UTE69" s="410"/>
      <c r="UTF69" s="410"/>
      <c r="UTG69" s="410"/>
      <c r="UTH69" s="410"/>
      <c r="UTI69" s="410"/>
      <c r="UTJ69" s="410"/>
      <c r="UTK69" s="410"/>
      <c r="UTL69" s="410"/>
      <c r="UTM69" s="410"/>
      <c r="UTN69" s="410"/>
      <c r="UTO69" s="410"/>
      <c r="UTP69" s="410"/>
      <c r="UTQ69" s="410"/>
      <c r="UTR69" s="410"/>
      <c r="UTS69" s="410"/>
      <c r="UTT69" s="410"/>
      <c r="UTU69" s="410"/>
      <c r="UTV69" s="410"/>
      <c r="UTW69" s="410"/>
      <c r="UTX69" s="410"/>
      <c r="UTY69" s="410"/>
      <c r="UTZ69" s="410"/>
      <c r="UUA69" s="410"/>
      <c r="UUB69" s="410"/>
      <c r="UUC69" s="410"/>
      <c r="UUD69" s="410"/>
      <c r="UUE69" s="410"/>
      <c r="UUF69" s="410"/>
      <c r="UUG69" s="410"/>
      <c r="UUH69" s="410"/>
      <c r="UUI69" s="410"/>
      <c r="UUJ69" s="410"/>
      <c r="UUK69" s="410"/>
      <c r="UUL69" s="410"/>
      <c r="UUM69" s="410"/>
      <c r="UUN69" s="410"/>
      <c r="UUO69" s="410"/>
      <c r="UUP69" s="410"/>
      <c r="UUQ69" s="410"/>
      <c r="UUR69" s="410"/>
      <c r="UUS69" s="410"/>
      <c r="UUT69" s="410"/>
      <c r="UUU69" s="410"/>
      <c r="UUV69" s="410"/>
      <c r="UUW69" s="410"/>
      <c r="UUX69" s="410"/>
      <c r="UUY69" s="410"/>
      <c r="UUZ69" s="410"/>
      <c r="UVA69" s="410"/>
      <c r="UVB69" s="410"/>
      <c r="UVC69" s="410"/>
      <c r="UVD69" s="410"/>
      <c r="UVE69" s="410"/>
      <c r="UVF69" s="410"/>
      <c r="UVG69" s="410"/>
      <c r="UVH69" s="410"/>
      <c r="UVI69" s="410"/>
      <c r="UVJ69" s="410"/>
      <c r="UVK69" s="410"/>
      <c r="UVL69" s="410"/>
      <c r="UVM69" s="410"/>
      <c r="UVN69" s="410"/>
      <c r="UVO69" s="410"/>
      <c r="UVP69" s="410"/>
      <c r="UVQ69" s="410"/>
      <c r="UVR69" s="410"/>
      <c r="UVS69" s="410"/>
      <c r="UVT69" s="410"/>
      <c r="UVU69" s="410"/>
      <c r="UVV69" s="410"/>
      <c r="UVW69" s="410"/>
      <c r="UVX69" s="410"/>
      <c r="UVY69" s="410"/>
      <c r="UVZ69" s="410"/>
      <c r="UWA69" s="410"/>
      <c r="UWB69" s="410"/>
      <c r="UWC69" s="410"/>
      <c r="UWD69" s="410"/>
      <c r="UWE69" s="410"/>
      <c r="UWF69" s="410"/>
      <c r="UWG69" s="410"/>
      <c r="UWH69" s="410"/>
      <c r="UWI69" s="410"/>
      <c r="UWJ69" s="410"/>
      <c r="UWK69" s="410"/>
      <c r="UWL69" s="410"/>
      <c r="UWM69" s="410"/>
      <c r="UWN69" s="410"/>
      <c r="UWO69" s="410"/>
      <c r="UWP69" s="410"/>
      <c r="UWQ69" s="410"/>
      <c r="UWR69" s="410"/>
      <c r="UWS69" s="410"/>
      <c r="UWT69" s="410"/>
      <c r="UWU69" s="410"/>
      <c r="UWV69" s="410"/>
      <c r="UWW69" s="410"/>
      <c r="UWX69" s="410"/>
      <c r="UWY69" s="410"/>
      <c r="UWZ69" s="410"/>
      <c r="UXA69" s="410"/>
      <c r="UXB69" s="410"/>
      <c r="UXC69" s="410"/>
      <c r="UXD69" s="410"/>
      <c r="UXE69" s="410"/>
      <c r="UXF69" s="410"/>
      <c r="UXG69" s="410"/>
      <c r="UXH69" s="410"/>
      <c r="UXI69" s="410"/>
      <c r="UXJ69" s="410"/>
      <c r="UXK69" s="410"/>
      <c r="UXL69" s="410"/>
      <c r="UXM69" s="410"/>
      <c r="UXN69" s="410"/>
      <c r="UXO69" s="410"/>
      <c r="UXP69" s="410"/>
      <c r="UXQ69" s="410"/>
      <c r="UXR69" s="410"/>
      <c r="UXS69" s="410"/>
      <c r="UXT69" s="410"/>
      <c r="UXU69" s="410"/>
      <c r="UXV69" s="410"/>
      <c r="UXW69" s="410"/>
      <c r="UXX69" s="410"/>
      <c r="UXY69" s="410"/>
      <c r="UXZ69" s="410"/>
      <c r="UYA69" s="410"/>
      <c r="UYB69" s="410"/>
      <c r="UYC69" s="410"/>
      <c r="UYD69" s="410"/>
      <c r="UYE69" s="410"/>
      <c r="UYF69" s="410"/>
      <c r="UYG69" s="410"/>
      <c r="UYH69" s="410"/>
      <c r="UYI69" s="410"/>
      <c r="UYJ69" s="410"/>
      <c r="UYK69" s="410"/>
      <c r="UYL69" s="410"/>
      <c r="UYM69" s="410"/>
      <c r="UYN69" s="410"/>
      <c r="UYO69" s="410"/>
      <c r="UYP69" s="410"/>
      <c r="UYQ69" s="410"/>
      <c r="UYR69" s="410"/>
      <c r="UYS69" s="410"/>
      <c r="UYT69" s="410"/>
      <c r="UYU69" s="410"/>
      <c r="UYV69" s="410"/>
      <c r="UYW69" s="410"/>
      <c r="UYX69" s="410"/>
      <c r="UYY69" s="410"/>
      <c r="UYZ69" s="410"/>
      <c r="UZA69" s="410"/>
      <c r="UZB69" s="410"/>
      <c r="UZC69" s="410"/>
      <c r="UZD69" s="410"/>
      <c r="UZE69" s="410"/>
      <c r="UZF69" s="410"/>
      <c r="UZG69" s="410"/>
      <c r="UZH69" s="410"/>
      <c r="UZI69" s="410"/>
      <c r="UZJ69" s="410"/>
      <c r="UZK69" s="410"/>
      <c r="UZL69" s="410"/>
      <c r="UZM69" s="410"/>
      <c r="UZN69" s="410"/>
      <c r="UZO69" s="410"/>
      <c r="UZP69" s="410"/>
      <c r="UZQ69" s="410"/>
      <c r="UZR69" s="410"/>
      <c r="UZS69" s="410"/>
      <c r="UZT69" s="410"/>
      <c r="UZU69" s="410"/>
      <c r="UZV69" s="410"/>
      <c r="UZW69" s="410"/>
      <c r="UZX69" s="410"/>
      <c r="UZY69" s="410"/>
      <c r="UZZ69" s="410"/>
      <c r="VAA69" s="410"/>
      <c r="VAB69" s="410"/>
      <c r="VAC69" s="410"/>
      <c r="VAD69" s="410"/>
      <c r="VAE69" s="410"/>
      <c r="VAF69" s="410"/>
      <c r="VAG69" s="410"/>
      <c r="VAH69" s="410"/>
      <c r="VAI69" s="410"/>
      <c r="VAJ69" s="410"/>
      <c r="VAK69" s="410"/>
      <c r="VAL69" s="410"/>
      <c r="VAM69" s="410"/>
      <c r="VAN69" s="410"/>
      <c r="VAO69" s="410"/>
      <c r="VAP69" s="410"/>
      <c r="VAQ69" s="410"/>
      <c r="VAR69" s="410"/>
      <c r="VAS69" s="410"/>
      <c r="VAT69" s="410"/>
      <c r="VAU69" s="410"/>
      <c r="VAV69" s="410"/>
      <c r="VAW69" s="410"/>
      <c r="VAX69" s="410"/>
      <c r="VAY69" s="410"/>
      <c r="VAZ69" s="410"/>
      <c r="VBA69" s="410"/>
      <c r="VBB69" s="410"/>
      <c r="VBC69" s="410"/>
      <c r="VBD69" s="410"/>
      <c r="VBE69" s="410"/>
      <c r="VBF69" s="410"/>
      <c r="VBG69" s="410"/>
      <c r="VBH69" s="410"/>
      <c r="VBI69" s="410"/>
      <c r="VBJ69" s="410"/>
      <c r="VBK69" s="410"/>
      <c r="VBL69" s="410"/>
      <c r="VBM69" s="410"/>
      <c r="VBN69" s="410"/>
      <c r="VBO69" s="410"/>
      <c r="VBP69" s="410"/>
      <c r="VBQ69" s="410"/>
      <c r="VBR69" s="410"/>
      <c r="VBS69" s="410"/>
      <c r="VBT69" s="410"/>
      <c r="VBU69" s="410"/>
      <c r="VBV69" s="410"/>
      <c r="VBW69" s="410"/>
      <c r="VBX69" s="410"/>
      <c r="VBY69" s="410"/>
      <c r="VBZ69" s="410"/>
      <c r="VCA69" s="410"/>
      <c r="VCB69" s="410"/>
      <c r="VCC69" s="410"/>
      <c r="VCD69" s="410"/>
      <c r="VCE69" s="410"/>
      <c r="VCF69" s="410"/>
      <c r="VCG69" s="410"/>
      <c r="VCH69" s="410"/>
      <c r="VCI69" s="410"/>
      <c r="VCJ69" s="410"/>
      <c r="VCK69" s="410"/>
      <c r="VCL69" s="410"/>
      <c r="VCM69" s="410"/>
      <c r="VCN69" s="410"/>
      <c r="VCO69" s="410"/>
      <c r="VCP69" s="410"/>
      <c r="VCQ69" s="410"/>
      <c r="VCR69" s="410"/>
      <c r="VCS69" s="410"/>
      <c r="VCT69" s="410"/>
      <c r="VCU69" s="410"/>
      <c r="VCV69" s="410"/>
      <c r="VCW69" s="410"/>
      <c r="VCX69" s="410"/>
      <c r="VCY69" s="410"/>
      <c r="VCZ69" s="410"/>
      <c r="VDA69" s="410"/>
      <c r="VDB69" s="410"/>
      <c r="VDC69" s="410"/>
      <c r="VDD69" s="410"/>
      <c r="VDE69" s="410"/>
      <c r="VDF69" s="410"/>
      <c r="VDG69" s="410"/>
      <c r="VDH69" s="410"/>
      <c r="VDI69" s="410"/>
      <c r="VDJ69" s="410"/>
      <c r="VDK69" s="410"/>
      <c r="VDL69" s="410"/>
      <c r="VDM69" s="410"/>
      <c r="VDN69" s="410"/>
      <c r="VDO69" s="410"/>
      <c r="VDP69" s="410"/>
      <c r="VDQ69" s="410"/>
      <c r="VDR69" s="410"/>
      <c r="VDS69" s="410"/>
      <c r="VDT69" s="410"/>
      <c r="VDU69" s="410"/>
      <c r="VDV69" s="410"/>
      <c r="VDW69" s="410"/>
      <c r="VDX69" s="410"/>
      <c r="VDY69" s="410"/>
      <c r="VDZ69" s="410"/>
      <c r="VEA69" s="410"/>
      <c r="VEB69" s="410"/>
      <c r="VEC69" s="410"/>
      <c r="VED69" s="410"/>
      <c r="VEE69" s="410"/>
      <c r="VEF69" s="410"/>
      <c r="VEG69" s="410"/>
      <c r="VEH69" s="410"/>
      <c r="VEI69" s="410"/>
      <c r="VEJ69" s="410"/>
      <c r="VEK69" s="410"/>
      <c r="VEL69" s="410"/>
      <c r="VEM69" s="410"/>
      <c r="VEN69" s="410"/>
      <c r="VEO69" s="410"/>
      <c r="VEP69" s="410"/>
      <c r="VEQ69" s="410"/>
      <c r="VER69" s="410"/>
      <c r="VES69" s="410"/>
      <c r="VET69" s="410"/>
      <c r="VEU69" s="410"/>
      <c r="VEV69" s="410"/>
      <c r="VEW69" s="410"/>
      <c r="VEX69" s="410"/>
      <c r="VEY69" s="410"/>
      <c r="VEZ69" s="410"/>
      <c r="VFA69" s="410"/>
      <c r="VFB69" s="410"/>
      <c r="VFC69" s="410"/>
      <c r="VFD69" s="410"/>
      <c r="VFE69" s="410"/>
      <c r="VFF69" s="410"/>
      <c r="VFG69" s="410"/>
      <c r="VFH69" s="410"/>
      <c r="VFI69" s="410"/>
      <c r="VFJ69" s="410"/>
      <c r="VFK69" s="410"/>
      <c r="VFL69" s="410"/>
      <c r="VFM69" s="410"/>
      <c r="VFN69" s="410"/>
      <c r="VFO69" s="410"/>
      <c r="VFP69" s="410"/>
      <c r="VFQ69" s="410"/>
      <c r="VFR69" s="410"/>
      <c r="VFS69" s="410"/>
      <c r="VFT69" s="410"/>
      <c r="VFU69" s="410"/>
      <c r="VFV69" s="410"/>
      <c r="VFW69" s="410"/>
      <c r="VFX69" s="410"/>
      <c r="VFY69" s="410"/>
      <c r="VFZ69" s="410"/>
      <c r="VGA69" s="410"/>
      <c r="VGB69" s="410"/>
      <c r="VGC69" s="410"/>
      <c r="VGD69" s="410"/>
      <c r="VGE69" s="410"/>
      <c r="VGF69" s="410"/>
      <c r="VGG69" s="410"/>
      <c r="VGH69" s="410"/>
      <c r="VGI69" s="410"/>
      <c r="VGJ69" s="410"/>
      <c r="VGK69" s="410"/>
      <c r="VGL69" s="410"/>
      <c r="VGM69" s="410"/>
      <c r="VGN69" s="410"/>
      <c r="VGO69" s="410"/>
      <c r="VGP69" s="410"/>
      <c r="VGQ69" s="410"/>
      <c r="VGR69" s="410"/>
      <c r="VGS69" s="410"/>
      <c r="VGT69" s="410"/>
      <c r="VGU69" s="410"/>
      <c r="VGV69" s="410"/>
      <c r="VGW69" s="410"/>
      <c r="VGX69" s="410"/>
      <c r="VGY69" s="410"/>
      <c r="VGZ69" s="410"/>
      <c r="VHA69" s="410"/>
      <c r="VHB69" s="410"/>
      <c r="VHC69" s="410"/>
      <c r="VHD69" s="410"/>
      <c r="VHE69" s="410"/>
      <c r="VHF69" s="410"/>
      <c r="VHG69" s="410"/>
      <c r="VHH69" s="410"/>
      <c r="VHI69" s="410"/>
      <c r="VHJ69" s="410"/>
      <c r="VHK69" s="410"/>
      <c r="VHL69" s="410"/>
      <c r="VHM69" s="410"/>
      <c r="VHN69" s="410"/>
      <c r="VHO69" s="410"/>
      <c r="VHP69" s="410"/>
      <c r="VHQ69" s="410"/>
      <c r="VHR69" s="410"/>
      <c r="VHS69" s="410"/>
      <c r="VHT69" s="410"/>
      <c r="VHU69" s="410"/>
      <c r="VHV69" s="410"/>
      <c r="VHW69" s="410"/>
      <c r="VHX69" s="410"/>
      <c r="VHY69" s="410"/>
      <c r="VHZ69" s="410"/>
      <c r="VIA69" s="410"/>
      <c r="VIB69" s="410"/>
      <c r="VIC69" s="410"/>
      <c r="VID69" s="410"/>
      <c r="VIE69" s="410"/>
      <c r="VIF69" s="410"/>
      <c r="VIG69" s="410"/>
      <c r="VIH69" s="410"/>
      <c r="VII69" s="410"/>
      <c r="VIJ69" s="410"/>
      <c r="VIK69" s="410"/>
      <c r="VIL69" s="410"/>
      <c r="VIM69" s="410"/>
      <c r="VIN69" s="410"/>
      <c r="VIO69" s="410"/>
      <c r="VIP69" s="410"/>
      <c r="VIQ69" s="410"/>
      <c r="VIR69" s="410"/>
      <c r="VIS69" s="410"/>
      <c r="VIT69" s="410"/>
      <c r="VIU69" s="410"/>
      <c r="VIV69" s="410"/>
      <c r="VIW69" s="410"/>
      <c r="VIX69" s="410"/>
      <c r="VIY69" s="410"/>
      <c r="VIZ69" s="410"/>
      <c r="VJA69" s="410"/>
      <c r="VJB69" s="410"/>
      <c r="VJC69" s="410"/>
      <c r="VJD69" s="410"/>
      <c r="VJE69" s="410"/>
      <c r="VJF69" s="410"/>
      <c r="VJG69" s="410"/>
      <c r="VJH69" s="410"/>
      <c r="VJI69" s="410"/>
      <c r="VJJ69" s="410"/>
      <c r="VJK69" s="410"/>
      <c r="VJL69" s="410"/>
      <c r="VJM69" s="410"/>
      <c r="VJN69" s="410"/>
      <c r="VJO69" s="410"/>
      <c r="VJP69" s="410"/>
      <c r="VJQ69" s="410"/>
      <c r="VJR69" s="410"/>
      <c r="VJS69" s="410"/>
      <c r="VJT69" s="410"/>
      <c r="VJU69" s="410"/>
      <c r="VJV69" s="410"/>
      <c r="VJW69" s="410"/>
      <c r="VJX69" s="410"/>
      <c r="VJY69" s="410"/>
      <c r="VJZ69" s="410"/>
      <c r="VKA69" s="410"/>
      <c r="VKB69" s="410"/>
      <c r="VKC69" s="410"/>
      <c r="VKD69" s="410"/>
      <c r="VKE69" s="410"/>
      <c r="VKF69" s="410"/>
      <c r="VKG69" s="410"/>
      <c r="VKH69" s="410"/>
      <c r="VKI69" s="410"/>
      <c r="VKJ69" s="410"/>
      <c r="VKK69" s="410"/>
      <c r="VKL69" s="410"/>
      <c r="VKM69" s="410"/>
      <c r="VKN69" s="410"/>
      <c r="VKO69" s="410"/>
      <c r="VKP69" s="410"/>
      <c r="VKQ69" s="410"/>
      <c r="VKR69" s="410"/>
      <c r="VKS69" s="410"/>
      <c r="VKT69" s="410"/>
      <c r="VKU69" s="410"/>
      <c r="VKV69" s="410"/>
      <c r="VKW69" s="410"/>
      <c r="VKX69" s="410"/>
      <c r="VKY69" s="410"/>
      <c r="VKZ69" s="410"/>
      <c r="VLA69" s="410"/>
      <c r="VLB69" s="410"/>
      <c r="VLC69" s="410"/>
      <c r="VLD69" s="410"/>
      <c r="VLE69" s="410"/>
      <c r="VLF69" s="410"/>
      <c r="VLG69" s="410"/>
      <c r="VLH69" s="410"/>
      <c r="VLI69" s="410"/>
      <c r="VLJ69" s="410"/>
      <c r="VLK69" s="410"/>
      <c r="VLL69" s="410"/>
      <c r="VLM69" s="410"/>
      <c r="VLN69" s="410"/>
      <c r="VLO69" s="410"/>
      <c r="VLP69" s="410"/>
      <c r="VLQ69" s="410"/>
      <c r="VLR69" s="410"/>
      <c r="VLS69" s="410"/>
      <c r="VLT69" s="410"/>
      <c r="VLU69" s="410"/>
      <c r="VLV69" s="410"/>
      <c r="VLW69" s="410"/>
      <c r="VLX69" s="410"/>
      <c r="VLY69" s="410"/>
      <c r="VLZ69" s="410"/>
      <c r="VMA69" s="410"/>
      <c r="VMB69" s="410"/>
      <c r="VMC69" s="410"/>
      <c r="VMD69" s="410"/>
      <c r="VME69" s="410"/>
      <c r="VMF69" s="410"/>
      <c r="VMG69" s="410"/>
      <c r="VMH69" s="410"/>
      <c r="VMI69" s="410"/>
      <c r="VMJ69" s="410"/>
      <c r="VMK69" s="410"/>
      <c r="VML69" s="410"/>
      <c r="VMM69" s="410"/>
      <c r="VMN69" s="410"/>
      <c r="VMO69" s="410"/>
      <c r="VMP69" s="410"/>
      <c r="VMQ69" s="410"/>
      <c r="VMR69" s="410"/>
      <c r="VMS69" s="410"/>
      <c r="VMT69" s="410"/>
      <c r="VMU69" s="410"/>
      <c r="VMV69" s="410"/>
      <c r="VMW69" s="410"/>
      <c r="VMX69" s="410"/>
      <c r="VMY69" s="410"/>
      <c r="VMZ69" s="410"/>
      <c r="VNA69" s="410"/>
      <c r="VNB69" s="410"/>
      <c r="VNC69" s="410"/>
      <c r="VND69" s="410"/>
      <c r="VNE69" s="410"/>
      <c r="VNF69" s="410"/>
      <c r="VNG69" s="410"/>
      <c r="VNH69" s="410"/>
      <c r="VNI69" s="410"/>
      <c r="VNJ69" s="410"/>
      <c r="VNK69" s="410"/>
      <c r="VNL69" s="410"/>
      <c r="VNM69" s="410"/>
      <c r="VNN69" s="410"/>
      <c r="VNO69" s="410"/>
      <c r="VNP69" s="410"/>
      <c r="VNQ69" s="410"/>
      <c r="VNR69" s="410"/>
      <c r="VNS69" s="410"/>
      <c r="VNT69" s="410"/>
      <c r="VNU69" s="410"/>
      <c r="VNV69" s="410"/>
      <c r="VNW69" s="410"/>
      <c r="VNX69" s="410"/>
      <c r="VNY69" s="410"/>
      <c r="VNZ69" s="410"/>
      <c r="VOA69" s="410"/>
      <c r="VOB69" s="410"/>
      <c r="VOC69" s="410"/>
      <c r="VOD69" s="410"/>
      <c r="VOE69" s="410"/>
      <c r="VOF69" s="410"/>
      <c r="VOG69" s="410"/>
      <c r="VOH69" s="410"/>
      <c r="VOI69" s="410"/>
      <c r="VOJ69" s="410"/>
      <c r="VOK69" s="410"/>
      <c r="VOL69" s="410"/>
      <c r="VOM69" s="410"/>
      <c r="VON69" s="410"/>
      <c r="VOO69" s="410"/>
      <c r="VOP69" s="410"/>
      <c r="VOQ69" s="410"/>
      <c r="VOR69" s="410"/>
      <c r="VOS69" s="410"/>
      <c r="VOT69" s="410"/>
      <c r="VOU69" s="410"/>
      <c r="VOV69" s="410"/>
      <c r="VOW69" s="410"/>
      <c r="VOX69" s="410"/>
      <c r="VOY69" s="410"/>
      <c r="VOZ69" s="410"/>
      <c r="VPA69" s="410"/>
      <c r="VPB69" s="410"/>
      <c r="VPC69" s="410"/>
      <c r="VPD69" s="410"/>
      <c r="VPE69" s="410"/>
      <c r="VPF69" s="410"/>
      <c r="VPG69" s="410"/>
      <c r="VPH69" s="410"/>
      <c r="VPI69" s="410"/>
      <c r="VPJ69" s="410"/>
      <c r="VPK69" s="410"/>
      <c r="VPL69" s="410"/>
      <c r="VPM69" s="410"/>
      <c r="VPN69" s="410"/>
      <c r="VPO69" s="410"/>
      <c r="VPP69" s="410"/>
      <c r="VPQ69" s="410"/>
      <c r="VPR69" s="410"/>
      <c r="VPS69" s="410"/>
      <c r="VPT69" s="410"/>
      <c r="VPU69" s="410"/>
      <c r="VPV69" s="410"/>
      <c r="VPW69" s="410"/>
      <c r="VPX69" s="410"/>
      <c r="VPY69" s="410"/>
      <c r="VPZ69" s="410"/>
      <c r="VQA69" s="410"/>
      <c r="VQB69" s="410"/>
      <c r="VQC69" s="410"/>
      <c r="VQD69" s="410"/>
      <c r="VQE69" s="410"/>
      <c r="VQF69" s="410"/>
      <c r="VQG69" s="410"/>
      <c r="VQH69" s="410"/>
      <c r="VQI69" s="410"/>
      <c r="VQJ69" s="410"/>
      <c r="VQK69" s="410"/>
      <c r="VQL69" s="410"/>
      <c r="VQM69" s="410"/>
      <c r="VQN69" s="410"/>
      <c r="VQO69" s="410"/>
      <c r="VQP69" s="410"/>
      <c r="VQQ69" s="410"/>
      <c r="VQR69" s="410"/>
      <c r="VQS69" s="410"/>
      <c r="VQT69" s="410"/>
      <c r="VQU69" s="410"/>
      <c r="VQV69" s="410"/>
      <c r="VQW69" s="410"/>
      <c r="VQX69" s="410"/>
      <c r="VQY69" s="410"/>
      <c r="VQZ69" s="410"/>
      <c r="VRA69" s="410"/>
      <c r="VRB69" s="410"/>
      <c r="VRC69" s="410"/>
      <c r="VRD69" s="410"/>
      <c r="VRE69" s="410"/>
      <c r="VRF69" s="410"/>
      <c r="VRG69" s="410"/>
      <c r="VRH69" s="410"/>
      <c r="VRI69" s="410"/>
      <c r="VRJ69" s="410"/>
      <c r="VRK69" s="410"/>
      <c r="VRL69" s="410"/>
      <c r="VRM69" s="410"/>
      <c r="VRN69" s="410"/>
      <c r="VRO69" s="410"/>
      <c r="VRP69" s="410"/>
      <c r="VRQ69" s="410"/>
      <c r="VRR69" s="410"/>
      <c r="VRS69" s="410"/>
      <c r="VRT69" s="410"/>
      <c r="VRU69" s="410"/>
      <c r="VRV69" s="410"/>
      <c r="VRW69" s="410"/>
      <c r="VRX69" s="410"/>
      <c r="VRY69" s="410"/>
      <c r="VRZ69" s="410"/>
      <c r="VSA69" s="410"/>
      <c r="VSB69" s="410"/>
      <c r="VSC69" s="410"/>
      <c r="VSD69" s="410"/>
      <c r="VSE69" s="410"/>
      <c r="VSF69" s="410"/>
      <c r="VSG69" s="410"/>
      <c r="VSH69" s="410"/>
      <c r="VSI69" s="410"/>
      <c r="VSJ69" s="410"/>
      <c r="VSK69" s="410"/>
      <c r="VSL69" s="410"/>
      <c r="VSM69" s="410"/>
      <c r="VSN69" s="410"/>
      <c r="VSO69" s="410"/>
      <c r="VSP69" s="410"/>
      <c r="VSQ69" s="410"/>
      <c r="VSR69" s="410"/>
      <c r="VSS69" s="410"/>
      <c r="VST69" s="410"/>
      <c r="VSU69" s="410"/>
      <c r="VSV69" s="410"/>
      <c r="VSW69" s="410"/>
      <c r="VSX69" s="410"/>
      <c r="VSY69" s="410"/>
      <c r="VSZ69" s="410"/>
      <c r="VTA69" s="410"/>
      <c r="VTB69" s="410"/>
      <c r="VTC69" s="410"/>
      <c r="VTD69" s="410"/>
      <c r="VTE69" s="410"/>
      <c r="VTF69" s="410"/>
      <c r="VTG69" s="410"/>
      <c r="VTH69" s="410"/>
      <c r="VTI69" s="410"/>
      <c r="VTJ69" s="410"/>
      <c r="VTK69" s="410"/>
      <c r="VTL69" s="410"/>
      <c r="VTM69" s="410"/>
      <c r="VTN69" s="410"/>
      <c r="VTO69" s="410"/>
      <c r="VTP69" s="410"/>
      <c r="VTQ69" s="410"/>
      <c r="VTR69" s="410"/>
      <c r="VTS69" s="410"/>
      <c r="VTT69" s="410"/>
      <c r="VTU69" s="410"/>
      <c r="VTV69" s="410"/>
      <c r="VTW69" s="410"/>
      <c r="VTX69" s="410"/>
      <c r="VTY69" s="410"/>
      <c r="VTZ69" s="410"/>
      <c r="VUA69" s="410"/>
      <c r="VUB69" s="410"/>
      <c r="VUC69" s="410"/>
      <c r="VUD69" s="410"/>
      <c r="VUE69" s="410"/>
      <c r="VUF69" s="410"/>
      <c r="VUG69" s="410"/>
      <c r="VUH69" s="410"/>
      <c r="VUI69" s="410"/>
      <c r="VUJ69" s="410"/>
      <c r="VUK69" s="410"/>
      <c r="VUL69" s="410"/>
      <c r="VUM69" s="410"/>
      <c r="VUN69" s="410"/>
      <c r="VUO69" s="410"/>
      <c r="VUP69" s="410"/>
      <c r="VUQ69" s="410"/>
      <c r="VUR69" s="410"/>
      <c r="VUS69" s="410"/>
      <c r="VUT69" s="410"/>
      <c r="VUU69" s="410"/>
      <c r="VUV69" s="410"/>
      <c r="VUW69" s="410"/>
      <c r="VUX69" s="410"/>
      <c r="VUY69" s="410"/>
      <c r="VUZ69" s="410"/>
      <c r="VVA69" s="410"/>
      <c r="VVB69" s="410"/>
      <c r="VVC69" s="410"/>
      <c r="VVD69" s="410"/>
      <c r="VVE69" s="410"/>
      <c r="VVF69" s="410"/>
      <c r="VVG69" s="410"/>
      <c r="VVH69" s="410"/>
      <c r="VVI69" s="410"/>
      <c r="VVJ69" s="410"/>
      <c r="VVK69" s="410"/>
      <c r="VVL69" s="410"/>
      <c r="VVM69" s="410"/>
      <c r="VVN69" s="410"/>
      <c r="VVO69" s="410"/>
      <c r="VVP69" s="410"/>
      <c r="VVQ69" s="410"/>
      <c r="VVR69" s="410"/>
      <c r="VVS69" s="410"/>
      <c r="VVT69" s="410"/>
      <c r="VVU69" s="410"/>
      <c r="VVV69" s="410"/>
      <c r="VVW69" s="410"/>
      <c r="VVX69" s="410"/>
      <c r="VVY69" s="410"/>
      <c r="VVZ69" s="410"/>
      <c r="VWA69" s="410"/>
      <c r="VWB69" s="410"/>
      <c r="VWC69" s="410"/>
      <c r="VWD69" s="410"/>
      <c r="VWE69" s="410"/>
      <c r="VWF69" s="410"/>
      <c r="VWG69" s="410"/>
      <c r="VWH69" s="410"/>
      <c r="VWI69" s="410"/>
      <c r="VWJ69" s="410"/>
      <c r="VWK69" s="410"/>
      <c r="VWL69" s="410"/>
      <c r="VWM69" s="410"/>
      <c r="VWN69" s="410"/>
      <c r="VWO69" s="410"/>
      <c r="VWP69" s="410"/>
      <c r="VWQ69" s="410"/>
      <c r="VWR69" s="410"/>
      <c r="VWS69" s="410"/>
      <c r="VWT69" s="410"/>
      <c r="VWU69" s="410"/>
      <c r="VWV69" s="410"/>
      <c r="VWW69" s="410"/>
      <c r="VWX69" s="410"/>
      <c r="VWY69" s="410"/>
      <c r="VWZ69" s="410"/>
      <c r="VXA69" s="410"/>
      <c r="VXB69" s="410"/>
      <c r="VXC69" s="410"/>
      <c r="VXD69" s="410"/>
      <c r="VXE69" s="410"/>
      <c r="VXF69" s="410"/>
      <c r="VXG69" s="410"/>
      <c r="VXH69" s="410"/>
      <c r="VXI69" s="410"/>
      <c r="VXJ69" s="410"/>
      <c r="VXK69" s="410"/>
      <c r="VXL69" s="410"/>
      <c r="VXM69" s="410"/>
      <c r="VXN69" s="410"/>
      <c r="VXO69" s="410"/>
      <c r="VXP69" s="410"/>
      <c r="VXQ69" s="410"/>
      <c r="VXR69" s="410"/>
      <c r="VXS69" s="410"/>
      <c r="VXT69" s="410"/>
      <c r="VXU69" s="410"/>
      <c r="VXV69" s="410"/>
      <c r="VXW69" s="410"/>
      <c r="VXX69" s="410"/>
      <c r="VXY69" s="410"/>
      <c r="VXZ69" s="410"/>
      <c r="VYA69" s="410"/>
      <c r="VYB69" s="410"/>
      <c r="VYC69" s="410"/>
      <c r="VYD69" s="410"/>
      <c r="VYE69" s="410"/>
      <c r="VYF69" s="410"/>
      <c r="VYG69" s="410"/>
      <c r="VYH69" s="410"/>
      <c r="VYI69" s="410"/>
      <c r="VYJ69" s="410"/>
      <c r="VYK69" s="410"/>
      <c r="VYL69" s="410"/>
      <c r="VYM69" s="410"/>
      <c r="VYN69" s="410"/>
      <c r="VYO69" s="410"/>
      <c r="VYP69" s="410"/>
      <c r="VYQ69" s="410"/>
      <c r="VYR69" s="410"/>
      <c r="VYS69" s="410"/>
      <c r="VYT69" s="410"/>
      <c r="VYU69" s="410"/>
      <c r="VYV69" s="410"/>
      <c r="VYW69" s="410"/>
      <c r="VYX69" s="410"/>
      <c r="VYY69" s="410"/>
      <c r="VYZ69" s="410"/>
      <c r="VZA69" s="410"/>
      <c r="VZB69" s="410"/>
      <c r="VZC69" s="410"/>
      <c r="VZD69" s="410"/>
      <c r="VZE69" s="410"/>
      <c r="VZF69" s="410"/>
      <c r="VZG69" s="410"/>
      <c r="VZH69" s="410"/>
      <c r="VZI69" s="410"/>
      <c r="VZJ69" s="410"/>
      <c r="VZK69" s="410"/>
      <c r="VZL69" s="410"/>
      <c r="VZM69" s="410"/>
      <c r="VZN69" s="410"/>
      <c r="VZO69" s="410"/>
      <c r="VZP69" s="410"/>
      <c r="VZQ69" s="410"/>
      <c r="VZR69" s="410"/>
      <c r="VZS69" s="410"/>
      <c r="VZT69" s="410"/>
      <c r="VZU69" s="410"/>
      <c r="VZV69" s="410"/>
      <c r="VZW69" s="410"/>
      <c r="VZX69" s="410"/>
      <c r="VZY69" s="410"/>
      <c r="VZZ69" s="410"/>
      <c r="WAA69" s="410"/>
      <c r="WAB69" s="410"/>
      <c r="WAC69" s="410"/>
      <c r="WAD69" s="410"/>
      <c r="WAE69" s="410"/>
      <c r="WAF69" s="410"/>
      <c r="WAG69" s="410"/>
      <c r="WAH69" s="410"/>
      <c r="WAI69" s="410"/>
      <c r="WAJ69" s="410"/>
      <c r="WAK69" s="410"/>
      <c r="WAL69" s="410"/>
      <c r="WAM69" s="410"/>
      <c r="WAN69" s="410"/>
      <c r="WAO69" s="410"/>
      <c r="WAP69" s="410"/>
      <c r="WAQ69" s="410"/>
      <c r="WAR69" s="410"/>
      <c r="WAS69" s="410"/>
      <c r="WAT69" s="410"/>
      <c r="WAU69" s="410"/>
      <c r="WAV69" s="410"/>
      <c r="WAW69" s="410"/>
      <c r="WAX69" s="410"/>
      <c r="WAY69" s="410"/>
      <c r="WAZ69" s="410"/>
      <c r="WBA69" s="410"/>
      <c r="WBB69" s="410"/>
      <c r="WBC69" s="410"/>
      <c r="WBD69" s="410"/>
      <c r="WBE69" s="410"/>
      <c r="WBF69" s="410"/>
      <c r="WBG69" s="410"/>
      <c r="WBH69" s="410"/>
      <c r="WBI69" s="410"/>
      <c r="WBJ69" s="410"/>
      <c r="WBK69" s="410"/>
      <c r="WBL69" s="410"/>
      <c r="WBM69" s="410"/>
      <c r="WBN69" s="410"/>
      <c r="WBO69" s="410"/>
      <c r="WBP69" s="410"/>
      <c r="WBQ69" s="410"/>
      <c r="WBR69" s="410"/>
      <c r="WBS69" s="410"/>
      <c r="WBT69" s="410"/>
      <c r="WBU69" s="410"/>
      <c r="WBV69" s="410"/>
      <c r="WBW69" s="410"/>
      <c r="WBX69" s="410"/>
      <c r="WBY69" s="410"/>
      <c r="WBZ69" s="410"/>
      <c r="WCA69" s="410"/>
      <c r="WCB69" s="410"/>
      <c r="WCC69" s="410"/>
      <c r="WCD69" s="410"/>
      <c r="WCE69" s="410"/>
      <c r="WCF69" s="410"/>
      <c r="WCG69" s="410"/>
      <c r="WCH69" s="410"/>
      <c r="WCI69" s="410"/>
      <c r="WCJ69" s="410"/>
      <c r="WCK69" s="410"/>
      <c r="WCL69" s="410"/>
      <c r="WCM69" s="410"/>
      <c r="WCN69" s="410"/>
      <c r="WCO69" s="410"/>
      <c r="WCP69" s="410"/>
      <c r="WCQ69" s="410"/>
      <c r="WCR69" s="410"/>
      <c r="WCS69" s="410"/>
      <c r="WCT69" s="410"/>
      <c r="WCU69" s="410"/>
      <c r="WCV69" s="410"/>
      <c r="WCW69" s="410"/>
      <c r="WCX69" s="410"/>
      <c r="WCY69" s="410"/>
      <c r="WCZ69" s="410"/>
      <c r="WDA69" s="410"/>
      <c r="WDB69" s="410"/>
      <c r="WDC69" s="410"/>
      <c r="WDD69" s="410"/>
      <c r="WDE69" s="410"/>
      <c r="WDF69" s="410"/>
      <c r="WDG69" s="410"/>
      <c r="WDH69" s="410"/>
      <c r="WDI69" s="410"/>
      <c r="WDJ69" s="410"/>
      <c r="WDK69" s="410"/>
      <c r="WDL69" s="410"/>
      <c r="WDM69" s="410"/>
      <c r="WDN69" s="410"/>
      <c r="WDO69" s="410"/>
      <c r="WDP69" s="410"/>
      <c r="WDQ69" s="410"/>
      <c r="WDR69" s="410"/>
      <c r="WDS69" s="410"/>
      <c r="WDT69" s="410"/>
      <c r="WDU69" s="410"/>
      <c r="WDV69" s="410"/>
      <c r="WDW69" s="410"/>
      <c r="WDX69" s="410"/>
      <c r="WDY69" s="410"/>
      <c r="WDZ69" s="410"/>
      <c r="WEA69" s="410"/>
      <c r="WEB69" s="410"/>
      <c r="WEC69" s="410"/>
      <c r="WED69" s="410"/>
      <c r="WEE69" s="410"/>
      <c r="WEF69" s="410"/>
      <c r="WEG69" s="410"/>
      <c r="WEH69" s="410"/>
      <c r="WEI69" s="410"/>
      <c r="WEJ69" s="410"/>
      <c r="WEK69" s="410"/>
      <c r="WEL69" s="410"/>
      <c r="WEM69" s="410"/>
      <c r="WEN69" s="410"/>
      <c r="WEO69" s="410"/>
      <c r="WEP69" s="410"/>
      <c r="WEQ69" s="410"/>
      <c r="WER69" s="410"/>
      <c r="WES69" s="410"/>
      <c r="WET69" s="410"/>
      <c r="WEU69" s="410"/>
      <c r="WEV69" s="410"/>
      <c r="WEW69" s="410"/>
      <c r="WEX69" s="410"/>
      <c r="WEY69" s="410"/>
      <c r="WEZ69" s="410"/>
      <c r="WFA69" s="410"/>
      <c r="WFB69" s="410"/>
      <c r="WFC69" s="410"/>
      <c r="WFD69" s="410"/>
      <c r="WFE69" s="410"/>
      <c r="WFF69" s="410"/>
      <c r="WFG69" s="410"/>
      <c r="WFH69" s="410"/>
      <c r="WFI69" s="410"/>
      <c r="WFJ69" s="410"/>
      <c r="WFK69" s="410"/>
      <c r="WFL69" s="410"/>
      <c r="WFM69" s="410"/>
      <c r="WFN69" s="410"/>
      <c r="WFO69" s="410"/>
      <c r="WFP69" s="410"/>
      <c r="WFQ69" s="410"/>
      <c r="WFR69" s="410"/>
      <c r="WFS69" s="410"/>
      <c r="WFT69" s="410"/>
      <c r="WFU69" s="410"/>
      <c r="WFV69" s="410"/>
      <c r="WFW69" s="410"/>
      <c r="WFX69" s="410"/>
      <c r="WFY69" s="410"/>
      <c r="WFZ69" s="410"/>
      <c r="WGA69" s="410"/>
      <c r="WGB69" s="410"/>
      <c r="WGC69" s="410"/>
      <c r="WGD69" s="410"/>
      <c r="WGE69" s="410"/>
      <c r="WGF69" s="410"/>
      <c r="WGG69" s="410"/>
      <c r="WGH69" s="410"/>
      <c r="WGI69" s="410"/>
      <c r="WGJ69" s="410"/>
      <c r="WGK69" s="410"/>
      <c r="WGL69" s="410"/>
      <c r="WGM69" s="410"/>
      <c r="WGN69" s="410"/>
      <c r="WGO69" s="410"/>
      <c r="WGP69" s="410"/>
      <c r="WGQ69" s="410"/>
      <c r="WGR69" s="410"/>
      <c r="WGS69" s="410"/>
      <c r="WGT69" s="410"/>
      <c r="WGU69" s="410"/>
      <c r="WGV69" s="410"/>
      <c r="WGW69" s="410"/>
      <c r="WGX69" s="410"/>
      <c r="WGY69" s="410"/>
      <c r="WGZ69" s="410"/>
      <c r="WHA69" s="410"/>
      <c r="WHB69" s="410"/>
      <c r="WHC69" s="410"/>
      <c r="WHD69" s="410"/>
      <c r="WHE69" s="410"/>
      <c r="WHF69" s="410"/>
      <c r="WHG69" s="410"/>
      <c r="WHH69" s="410"/>
      <c r="WHI69" s="410"/>
      <c r="WHJ69" s="410"/>
      <c r="WHK69" s="410"/>
      <c r="WHL69" s="410"/>
      <c r="WHM69" s="410"/>
      <c r="WHN69" s="410"/>
      <c r="WHO69" s="410"/>
      <c r="WHP69" s="410"/>
      <c r="WHQ69" s="410"/>
      <c r="WHR69" s="410"/>
      <c r="WHS69" s="410"/>
      <c r="WHT69" s="410"/>
      <c r="WHU69" s="410"/>
      <c r="WHV69" s="410"/>
      <c r="WHW69" s="410"/>
      <c r="WHX69" s="410"/>
      <c r="WHY69" s="410"/>
      <c r="WHZ69" s="410"/>
      <c r="WIA69" s="410"/>
      <c r="WIB69" s="410"/>
      <c r="WIC69" s="410"/>
      <c r="WID69" s="410"/>
      <c r="WIE69" s="410"/>
      <c r="WIF69" s="410"/>
      <c r="WIG69" s="410"/>
      <c r="WIH69" s="410"/>
      <c r="WII69" s="410"/>
      <c r="WIJ69" s="410"/>
      <c r="WIK69" s="410"/>
      <c r="WIL69" s="410"/>
      <c r="WIM69" s="410"/>
      <c r="WIN69" s="410"/>
      <c r="WIO69" s="410"/>
      <c r="WIP69" s="410"/>
      <c r="WIQ69" s="410"/>
      <c r="WIR69" s="410"/>
      <c r="WIS69" s="410"/>
      <c r="WIT69" s="410"/>
      <c r="WIU69" s="410"/>
      <c r="WIV69" s="410"/>
      <c r="WIW69" s="410"/>
      <c r="WIX69" s="410"/>
      <c r="WIY69" s="410"/>
      <c r="WIZ69" s="410"/>
      <c r="WJA69" s="410"/>
      <c r="WJB69" s="410"/>
      <c r="WJC69" s="410"/>
      <c r="WJD69" s="410"/>
      <c r="WJE69" s="410"/>
      <c r="WJF69" s="410"/>
      <c r="WJG69" s="410"/>
      <c r="WJH69" s="410"/>
      <c r="WJI69" s="410"/>
      <c r="WJJ69" s="410"/>
      <c r="WJK69" s="410"/>
      <c r="WJL69" s="410"/>
      <c r="WJM69" s="410"/>
      <c r="WJN69" s="410"/>
      <c r="WJO69" s="410"/>
      <c r="WJP69" s="410"/>
      <c r="WJQ69" s="410"/>
      <c r="WJR69" s="410"/>
      <c r="WJS69" s="410"/>
      <c r="WJT69" s="410"/>
      <c r="WJU69" s="410"/>
      <c r="WJV69" s="410"/>
      <c r="WJW69" s="410"/>
      <c r="WJX69" s="410"/>
      <c r="WJY69" s="410"/>
      <c r="WJZ69" s="410"/>
      <c r="WKA69" s="410"/>
      <c r="WKB69" s="410"/>
      <c r="WKC69" s="410"/>
      <c r="WKD69" s="410"/>
      <c r="WKE69" s="410"/>
      <c r="WKF69" s="410"/>
      <c r="WKG69" s="410"/>
      <c r="WKH69" s="410"/>
      <c r="WKI69" s="410"/>
      <c r="WKJ69" s="410"/>
      <c r="WKK69" s="410"/>
      <c r="WKL69" s="410"/>
      <c r="WKM69" s="410"/>
      <c r="WKN69" s="410"/>
      <c r="WKO69" s="410"/>
      <c r="WKP69" s="410"/>
      <c r="WKQ69" s="410"/>
      <c r="WKR69" s="410"/>
      <c r="WKS69" s="410"/>
      <c r="WKT69" s="410"/>
      <c r="WKU69" s="410"/>
      <c r="WKV69" s="410"/>
      <c r="WKW69" s="410"/>
      <c r="WKX69" s="410"/>
      <c r="WKY69" s="410"/>
      <c r="WKZ69" s="410"/>
      <c r="WLA69" s="410"/>
      <c r="WLB69" s="410"/>
      <c r="WLC69" s="410"/>
      <c r="WLD69" s="410"/>
      <c r="WLE69" s="410"/>
      <c r="WLF69" s="410"/>
      <c r="WLG69" s="410"/>
      <c r="WLH69" s="410"/>
      <c r="WLI69" s="410"/>
      <c r="WLJ69" s="410"/>
      <c r="WLK69" s="410"/>
      <c r="WLL69" s="410"/>
      <c r="WLM69" s="410"/>
      <c r="WLN69" s="410"/>
      <c r="WLO69" s="410"/>
      <c r="WLP69" s="410"/>
      <c r="WLQ69" s="410"/>
      <c r="WLR69" s="410"/>
      <c r="WLS69" s="410"/>
      <c r="WLT69" s="410"/>
      <c r="WLU69" s="410"/>
      <c r="WLV69" s="410"/>
      <c r="WLW69" s="410"/>
      <c r="WLX69" s="410"/>
      <c r="WLY69" s="410"/>
      <c r="WLZ69" s="410"/>
      <c r="WMA69" s="410"/>
      <c r="WMB69" s="410"/>
      <c r="WMC69" s="410"/>
      <c r="WMD69" s="410"/>
      <c r="WME69" s="410"/>
      <c r="WMF69" s="410"/>
      <c r="WMG69" s="410"/>
      <c r="WMH69" s="410"/>
      <c r="WMI69" s="410"/>
      <c r="WMJ69" s="410"/>
      <c r="WMK69" s="410"/>
      <c r="WML69" s="410"/>
      <c r="WMM69" s="410"/>
      <c r="WMN69" s="410"/>
      <c r="WMO69" s="410"/>
      <c r="WMP69" s="410"/>
      <c r="WMQ69" s="410"/>
      <c r="WMR69" s="410"/>
      <c r="WMS69" s="410"/>
      <c r="WMT69" s="410"/>
      <c r="WMU69" s="410"/>
      <c r="WMV69" s="410"/>
      <c r="WMW69" s="410"/>
      <c r="WMX69" s="410"/>
      <c r="WMY69" s="410"/>
      <c r="WMZ69" s="410"/>
      <c r="WNA69" s="410"/>
      <c r="WNB69" s="410"/>
      <c r="WNC69" s="410"/>
      <c r="WND69" s="410"/>
      <c r="WNE69" s="410"/>
      <c r="WNF69" s="410"/>
      <c r="WNG69" s="410"/>
      <c r="WNH69" s="410"/>
      <c r="WNI69" s="410"/>
      <c r="WNJ69" s="410"/>
      <c r="WNK69" s="410"/>
      <c r="WNL69" s="410"/>
      <c r="WNM69" s="410"/>
      <c r="WNN69" s="410"/>
      <c r="WNO69" s="410"/>
      <c r="WNP69" s="410"/>
      <c r="WNQ69" s="410"/>
      <c r="WNR69" s="410"/>
      <c r="WNS69" s="410"/>
      <c r="WNT69" s="410"/>
      <c r="WNU69" s="410"/>
      <c r="WNV69" s="410"/>
      <c r="WNW69" s="410"/>
      <c r="WNX69" s="410"/>
      <c r="WNY69" s="410"/>
      <c r="WNZ69" s="410"/>
      <c r="WOA69" s="410"/>
      <c r="WOB69" s="410"/>
      <c r="WOC69" s="410"/>
      <c r="WOD69" s="410"/>
      <c r="WOE69" s="410"/>
      <c r="WOF69" s="410"/>
      <c r="WOG69" s="410"/>
      <c r="WOH69" s="410"/>
      <c r="WOI69" s="410"/>
      <c r="WOJ69" s="410"/>
      <c r="WOK69" s="410"/>
      <c r="WOL69" s="410"/>
      <c r="WOM69" s="410"/>
      <c r="WON69" s="410"/>
      <c r="WOO69" s="410"/>
      <c r="WOP69" s="410"/>
      <c r="WOQ69" s="410"/>
      <c r="WOR69" s="410"/>
      <c r="WOS69" s="410"/>
      <c r="WOT69" s="410"/>
      <c r="WOU69" s="410"/>
      <c r="WOV69" s="410"/>
      <c r="WOW69" s="410"/>
      <c r="WOX69" s="410"/>
      <c r="WOY69" s="410"/>
      <c r="WOZ69" s="410"/>
      <c r="WPA69" s="410"/>
      <c r="WPB69" s="410"/>
      <c r="WPC69" s="410"/>
      <c r="WPD69" s="410"/>
      <c r="WPE69" s="410"/>
      <c r="WPF69" s="410"/>
      <c r="WPG69" s="410"/>
      <c r="WPH69" s="410"/>
      <c r="WPI69" s="410"/>
      <c r="WPJ69" s="410"/>
      <c r="WPK69" s="410"/>
      <c r="WPL69" s="410"/>
      <c r="WPM69" s="410"/>
      <c r="WPN69" s="410"/>
      <c r="WPO69" s="410"/>
      <c r="WPP69" s="410"/>
      <c r="WPQ69" s="410"/>
      <c r="WPR69" s="410"/>
      <c r="WPS69" s="410"/>
      <c r="WPT69" s="410"/>
      <c r="WPU69" s="410"/>
      <c r="WPV69" s="410"/>
      <c r="WPW69" s="410"/>
      <c r="WPX69" s="410"/>
      <c r="WPY69" s="410"/>
      <c r="WPZ69" s="410"/>
      <c r="WQA69" s="410"/>
      <c r="WQB69" s="410"/>
      <c r="WQC69" s="410"/>
      <c r="WQD69" s="410"/>
      <c r="WQE69" s="410"/>
      <c r="WQF69" s="410"/>
      <c r="WQG69" s="410"/>
      <c r="WQH69" s="410"/>
      <c r="WQI69" s="410"/>
      <c r="WQJ69" s="410"/>
      <c r="WQK69" s="410"/>
      <c r="WQL69" s="410"/>
      <c r="WQM69" s="410"/>
      <c r="WQN69" s="410"/>
      <c r="WQO69" s="410"/>
      <c r="WQP69" s="410"/>
      <c r="WQQ69" s="410"/>
      <c r="WQR69" s="410"/>
      <c r="WQS69" s="410"/>
      <c r="WQT69" s="410"/>
      <c r="WQU69" s="410"/>
      <c r="WQV69" s="410"/>
      <c r="WQW69" s="410"/>
      <c r="WQX69" s="410"/>
      <c r="WQY69" s="410"/>
      <c r="WQZ69" s="410"/>
      <c r="WRA69" s="410"/>
      <c r="WRB69" s="410"/>
      <c r="WRC69" s="410"/>
      <c r="WRD69" s="410"/>
      <c r="WRE69" s="410"/>
      <c r="WRF69" s="410"/>
      <c r="WRG69" s="410"/>
      <c r="WRH69" s="410"/>
      <c r="WRI69" s="410"/>
      <c r="WRJ69" s="410"/>
      <c r="WRK69" s="410"/>
      <c r="WRL69" s="410"/>
      <c r="WRM69" s="410"/>
      <c r="WRN69" s="410"/>
      <c r="WRO69" s="410"/>
      <c r="WRP69" s="410"/>
      <c r="WRQ69" s="410"/>
      <c r="WRR69" s="410"/>
      <c r="WRS69" s="410"/>
      <c r="WRT69" s="410"/>
      <c r="WRU69" s="410"/>
      <c r="WRV69" s="410"/>
      <c r="WRW69" s="410"/>
      <c r="WRX69" s="410"/>
      <c r="WRY69" s="410"/>
      <c r="WRZ69" s="410"/>
      <c r="WSA69" s="410"/>
      <c r="WSB69" s="410"/>
      <c r="WSC69" s="410"/>
      <c r="WSD69" s="410"/>
      <c r="WSE69" s="410"/>
      <c r="WSF69" s="410"/>
      <c r="WSG69" s="410"/>
      <c r="WSH69" s="410"/>
      <c r="WSI69" s="410"/>
      <c r="WSJ69" s="410"/>
      <c r="WSK69" s="410"/>
      <c r="WSL69" s="410"/>
      <c r="WSM69" s="410"/>
      <c r="WSN69" s="410"/>
      <c r="WSO69" s="410"/>
      <c r="WSP69" s="410"/>
      <c r="WSQ69" s="410"/>
      <c r="WSR69" s="410"/>
      <c r="WSS69" s="410"/>
      <c r="WST69" s="410"/>
      <c r="WSU69" s="410"/>
      <c r="WSV69" s="410"/>
      <c r="WSW69" s="410"/>
      <c r="WSX69" s="410"/>
      <c r="WSY69" s="410"/>
      <c r="WSZ69" s="410"/>
      <c r="WTA69" s="410"/>
      <c r="WTB69" s="410"/>
      <c r="WTC69" s="410"/>
      <c r="WTD69" s="410"/>
      <c r="WTE69" s="410"/>
      <c r="WTF69" s="410"/>
      <c r="WTG69" s="410"/>
      <c r="WTH69" s="410"/>
      <c r="WTI69" s="410"/>
      <c r="WTJ69" s="410"/>
      <c r="WTK69" s="410"/>
      <c r="WTL69" s="410"/>
      <c r="WTM69" s="410"/>
      <c r="WTN69" s="410"/>
      <c r="WTO69" s="410"/>
      <c r="WTP69" s="410"/>
      <c r="WTQ69" s="410"/>
      <c r="WTR69" s="410"/>
      <c r="WTS69" s="410"/>
      <c r="WTT69" s="410"/>
      <c r="WTU69" s="410"/>
      <c r="WTV69" s="410"/>
      <c r="WTW69" s="410"/>
      <c r="WTX69" s="410"/>
      <c r="WTY69" s="410"/>
      <c r="WTZ69" s="410"/>
      <c r="WUA69" s="410"/>
      <c r="WUB69" s="410"/>
      <c r="WUC69" s="410"/>
      <c r="WUD69" s="410"/>
      <c r="WUE69" s="410"/>
      <c r="WUF69" s="410"/>
      <c r="WUG69" s="410"/>
      <c r="WUH69" s="410"/>
      <c r="WUI69" s="410"/>
      <c r="WUJ69" s="410"/>
      <c r="WUK69" s="410"/>
      <c r="WUL69" s="410"/>
      <c r="WUM69" s="410"/>
      <c r="WUN69" s="410"/>
      <c r="WUO69" s="410"/>
      <c r="WUP69" s="410"/>
      <c r="WUQ69" s="410"/>
      <c r="WUR69" s="410"/>
      <c r="WUS69" s="410"/>
      <c r="WUT69" s="410"/>
      <c r="WUU69" s="410"/>
      <c r="WUV69" s="410"/>
      <c r="WUW69" s="410"/>
      <c r="WUX69" s="410"/>
      <c r="WUY69" s="410"/>
      <c r="WUZ69" s="410"/>
      <c r="WVA69" s="410"/>
      <c r="WVB69" s="410"/>
      <c r="WVC69" s="410"/>
      <c r="WVD69" s="410"/>
      <c r="WVE69" s="410"/>
      <c r="WVF69" s="410"/>
      <c r="WVG69" s="410"/>
      <c r="WVH69" s="410"/>
      <c r="WVI69" s="410"/>
      <c r="WVJ69" s="410"/>
      <c r="WVK69" s="410"/>
      <c r="WVL69" s="410"/>
      <c r="WVM69" s="410"/>
      <c r="WVN69" s="410"/>
      <c r="WVO69" s="410"/>
      <c r="WVP69" s="410"/>
      <c r="WVQ69" s="410"/>
      <c r="WVR69" s="410"/>
      <c r="WVS69" s="410"/>
      <c r="WVT69" s="410"/>
      <c r="WVU69" s="410"/>
      <c r="WVV69" s="410"/>
      <c r="WVW69" s="410"/>
      <c r="WVX69" s="410"/>
      <c r="WVY69" s="410"/>
      <c r="WVZ69" s="410"/>
      <c r="WWA69" s="410"/>
      <c r="WWB69" s="410"/>
      <c r="WWC69" s="410"/>
      <c r="WWD69" s="410"/>
      <c r="WWE69" s="410"/>
      <c r="WWF69" s="410"/>
      <c r="WWG69" s="410"/>
      <c r="WWH69" s="410"/>
      <c r="WWI69" s="410"/>
      <c r="WWJ69" s="410"/>
      <c r="WWK69" s="410"/>
      <c r="WWL69" s="410"/>
      <c r="WWM69" s="410"/>
      <c r="WWN69" s="410"/>
      <c r="WWO69" s="410"/>
      <c r="WWP69" s="410"/>
      <c r="WWQ69" s="410"/>
      <c r="WWR69" s="410"/>
      <c r="WWS69" s="410"/>
      <c r="WWT69" s="410"/>
      <c r="WWU69" s="410"/>
      <c r="WWV69" s="410"/>
      <c r="WWW69" s="410"/>
      <c r="WWX69" s="410"/>
      <c r="WWY69" s="410"/>
      <c r="WWZ69" s="410"/>
      <c r="WXA69" s="410"/>
      <c r="WXB69" s="410"/>
      <c r="WXC69" s="410"/>
      <c r="WXD69" s="410"/>
      <c r="WXE69" s="410"/>
      <c r="WXF69" s="410"/>
      <c r="WXG69" s="410"/>
      <c r="WXH69" s="410"/>
      <c r="WXI69" s="410"/>
      <c r="WXJ69" s="410"/>
      <c r="WXK69" s="410"/>
      <c r="WXL69" s="410"/>
      <c r="WXM69" s="410"/>
      <c r="WXN69" s="410"/>
      <c r="WXO69" s="410"/>
      <c r="WXP69" s="410"/>
      <c r="WXQ69" s="410"/>
      <c r="WXR69" s="410"/>
      <c r="WXS69" s="410"/>
      <c r="WXT69" s="410"/>
      <c r="WXU69" s="410"/>
      <c r="WXV69" s="410"/>
      <c r="WXW69" s="410"/>
      <c r="WXX69" s="410"/>
      <c r="WXY69" s="410"/>
      <c r="WXZ69" s="410"/>
      <c r="WYA69" s="410"/>
      <c r="WYB69" s="410"/>
      <c r="WYC69" s="410"/>
      <c r="WYD69" s="410"/>
      <c r="WYE69" s="410"/>
      <c r="WYF69" s="410"/>
      <c r="WYG69" s="410"/>
      <c r="WYH69" s="410"/>
      <c r="WYI69" s="410"/>
      <c r="WYJ69" s="410"/>
      <c r="WYK69" s="410"/>
      <c r="WYL69" s="410"/>
      <c r="WYM69" s="410"/>
      <c r="WYN69" s="410"/>
      <c r="WYO69" s="410"/>
      <c r="WYP69" s="410"/>
      <c r="WYQ69" s="410"/>
      <c r="WYR69" s="410"/>
      <c r="WYS69" s="410"/>
      <c r="WYT69" s="410"/>
      <c r="WYU69" s="410"/>
      <c r="WYV69" s="410"/>
      <c r="WYW69" s="410"/>
      <c r="WYX69" s="410"/>
      <c r="WYY69" s="410"/>
      <c r="WYZ69" s="410"/>
      <c r="WZA69" s="410"/>
      <c r="WZB69" s="410"/>
      <c r="WZC69" s="410"/>
      <c r="WZD69" s="410"/>
      <c r="WZE69" s="410"/>
      <c r="WZF69" s="410"/>
      <c r="WZG69" s="410"/>
      <c r="WZH69" s="410"/>
      <c r="WZI69" s="410"/>
      <c r="WZJ69" s="410"/>
      <c r="WZK69" s="410"/>
      <c r="WZL69" s="410"/>
      <c r="WZM69" s="410"/>
      <c r="WZN69" s="410"/>
      <c r="WZO69" s="410"/>
      <c r="WZP69" s="410"/>
      <c r="WZQ69" s="410"/>
      <c r="WZR69" s="410"/>
      <c r="WZS69" s="410"/>
      <c r="WZT69" s="410"/>
      <c r="WZU69" s="410"/>
      <c r="WZV69" s="410"/>
      <c r="WZW69" s="410"/>
      <c r="WZX69" s="410"/>
      <c r="WZY69" s="410"/>
      <c r="WZZ69" s="410"/>
      <c r="XAA69" s="410"/>
      <c r="XAB69" s="410"/>
      <c r="XAC69" s="410"/>
      <c r="XAD69" s="410"/>
      <c r="XAE69" s="410"/>
      <c r="XAF69" s="410"/>
      <c r="XAG69" s="410"/>
      <c r="XAH69" s="410"/>
      <c r="XAI69" s="410"/>
      <c r="XAJ69" s="410"/>
      <c r="XAK69" s="410"/>
      <c r="XAL69" s="410"/>
      <c r="XAM69" s="410"/>
      <c r="XAN69" s="410"/>
      <c r="XAO69" s="410"/>
      <c r="XAP69" s="410"/>
      <c r="XAQ69" s="410"/>
      <c r="XAR69" s="410"/>
      <c r="XAS69" s="410"/>
      <c r="XAT69" s="410"/>
      <c r="XAU69" s="410"/>
      <c r="XAV69" s="410"/>
      <c r="XAW69" s="410"/>
      <c r="XAX69" s="410"/>
      <c r="XAY69" s="410"/>
      <c r="XAZ69" s="410"/>
      <c r="XBA69" s="410"/>
      <c r="XBB69" s="410"/>
      <c r="XBC69" s="410"/>
      <c r="XBD69" s="410"/>
      <c r="XBE69" s="410"/>
      <c r="XBF69" s="410"/>
      <c r="XBG69" s="410"/>
      <c r="XBH69" s="410"/>
      <c r="XBI69" s="410"/>
      <c r="XBJ69" s="410"/>
      <c r="XBK69" s="410"/>
      <c r="XBL69" s="410"/>
      <c r="XBM69" s="410"/>
      <c r="XBN69" s="410"/>
      <c r="XBO69" s="410"/>
      <c r="XBP69" s="410"/>
      <c r="XBQ69" s="410"/>
      <c r="XBR69" s="410"/>
      <c r="XBS69" s="410"/>
      <c r="XBT69" s="410"/>
      <c r="XBU69" s="410"/>
      <c r="XBV69" s="410"/>
      <c r="XBW69" s="410"/>
      <c r="XBX69" s="410"/>
      <c r="XBY69" s="410"/>
      <c r="XBZ69" s="410"/>
      <c r="XCA69" s="410"/>
      <c r="XCB69" s="410"/>
      <c r="XCC69" s="410"/>
      <c r="XCD69" s="410"/>
      <c r="XCE69" s="410"/>
      <c r="XCF69" s="410"/>
      <c r="XCG69" s="410"/>
      <c r="XCH69" s="410"/>
      <c r="XCI69" s="410"/>
      <c r="XCJ69" s="410"/>
      <c r="XCK69" s="410"/>
      <c r="XCL69" s="410"/>
      <c r="XCM69" s="410"/>
      <c r="XCN69" s="410"/>
      <c r="XCO69" s="410"/>
      <c r="XCP69" s="410"/>
      <c r="XCQ69" s="410"/>
      <c r="XCR69" s="410"/>
      <c r="XCS69" s="410"/>
      <c r="XCT69" s="410"/>
      <c r="XCU69" s="410"/>
      <c r="XCV69" s="410"/>
      <c r="XCW69" s="410"/>
      <c r="XCX69" s="410"/>
      <c r="XCY69" s="410"/>
      <c r="XCZ69" s="410"/>
      <c r="XDA69" s="410"/>
      <c r="XDB69" s="410"/>
      <c r="XDC69" s="410"/>
      <c r="XDD69" s="410"/>
      <c r="XDE69" s="410"/>
      <c r="XDF69" s="410"/>
      <c r="XDG69" s="410"/>
      <c r="XDH69" s="410"/>
      <c r="XDI69" s="410"/>
      <c r="XDJ69" s="410"/>
      <c r="XDK69" s="410"/>
      <c r="XDL69" s="410"/>
      <c r="XDM69" s="410"/>
      <c r="XDN69" s="410"/>
      <c r="XDO69" s="410"/>
      <c r="XDP69" s="410"/>
      <c r="XDQ69" s="410"/>
      <c r="XDR69" s="410"/>
      <c r="XDS69" s="410"/>
      <c r="XDT69" s="410"/>
      <c r="XDU69" s="410"/>
      <c r="XDV69" s="410"/>
      <c r="XDW69" s="410"/>
      <c r="XDX69" s="410"/>
      <c r="XDY69" s="410"/>
      <c r="XDZ69" s="410"/>
      <c r="XEA69" s="410"/>
      <c r="XEB69" s="410"/>
      <c r="XEC69" s="410"/>
      <c r="XED69" s="410"/>
      <c r="XEE69" s="410"/>
      <c r="XEF69" s="410"/>
      <c r="XEG69" s="410"/>
      <c r="XEH69" s="406"/>
    </row>
    <row r="70" spans="1:16362" ht="18" customHeight="1">
      <c r="A70" s="886"/>
      <c r="B70" s="886"/>
      <c r="C70" s="894" t="s">
        <v>1408</v>
      </c>
      <c r="D70" s="894"/>
      <c r="E70" s="894"/>
      <c r="F70" s="905" t="s">
        <v>1376</v>
      </c>
      <c r="G70" s="908">
        <v>1</v>
      </c>
      <c r="H70" s="911">
        <f>I69*0.1</f>
        <v>85161</v>
      </c>
      <c r="I70" s="914">
        <f>G70*H70</f>
        <v>85161</v>
      </c>
      <c r="J70" s="928"/>
    </row>
    <row r="71" spans="1:16362" ht="18" customHeight="1">
      <c r="A71" s="886"/>
      <c r="B71" s="886"/>
      <c r="C71" s="894" t="s">
        <v>1409</v>
      </c>
      <c r="D71" s="894"/>
      <c r="E71" s="894"/>
      <c r="F71" s="906"/>
      <c r="G71" s="909"/>
      <c r="H71" s="912"/>
      <c r="I71" s="915"/>
      <c r="J71" s="928"/>
    </row>
    <row r="72" spans="1:16362" ht="18" customHeight="1">
      <c r="A72" s="886"/>
      <c r="B72" s="886"/>
      <c r="C72" s="894" t="s">
        <v>1410</v>
      </c>
      <c r="D72" s="894"/>
      <c r="E72" s="894"/>
      <c r="F72" s="906"/>
      <c r="G72" s="909"/>
      <c r="H72" s="912"/>
      <c r="I72" s="915"/>
      <c r="J72" s="928"/>
    </row>
    <row r="73" spans="1:16362" s="420" customFormat="1" ht="18" customHeight="1">
      <c r="A73" s="886"/>
      <c r="B73" s="886"/>
      <c r="C73" s="917" t="s">
        <v>1412</v>
      </c>
      <c r="D73" s="918"/>
      <c r="E73" s="919"/>
      <c r="F73" s="907"/>
      <c r="G73" s="910"/>
      <c r="H73" s="913"/>
      <c r="I73" s="916"/>
      <c r="J73" s="928"/>
      <c r="K73" s="405"/>
      <c r="L73" s="405"/>
      <c r="M73" s="405"/>
      <c r="N73" s="405"/>
      <c r="O73" s="405"/>
      <c r="P73" s="405"/>
      <c r="Q73" s="405"/>
      <c r="R73" s="405"/>
      <c r="S73" s="405"/>
      <c r="T73" s="405"/>
      <c r="U73" s="405"/>
      <c r="V73" s="405"/>
      <c r="W73" s="405"/>
      <c r="X73" s="405"/>
      <c r="Y73" s="405"/>
      <c r="Z73" s="405"/>
      <c r="AA73" s="405"/>
      <c r="AB73" s="405"/>
      <c r="AC73" s="405"/>
      <c r="AD73" s="405"/>
      <c r="AE73" s="405"/>
      <c r="AF73" s="405"/>
      <c r="AG73" s="405"/>
      <c r="AH73" s="405"/>
      <c r="AI73" s="405"/>
      <c r="AJ73" s="405"/>
      <c r="AK73" s="405"/>
      <c r="AL73" s="405"/>
      <c r="AM73" s="405"/>
      <c r="AN73" s="405"/>
      <c r="AO73" s="405"/>
      <c r="AP73" s="405"/>
      <c r="AQ73" s="405"/>
      <c r="AR73" s="405"/>
      <c r="AS73" s="405"/>
      <c r="AT73" s="405"/>
      <c r="AU73" s="405"/>
      <c r="AV73" s="405"/>
      <c r="AW73" s="405"/>
      <c r="AX73" s="405"/>
      <c r="AY73" s="405"/>
      <c r="AZ73" s="405"/>
      <c r="BA73" s="405"/>
      <c r="BB73" s="405"/>
      <c r="BC73" s="405"/>
      <c r="BD73" s="405"/>
      <c r="BE73" s="405"/>
      <c r="BF73" s="405"/>
      <c r="BG73" s="405"/>
      <c r="BH73" s="405"/>
      <c r="BI73" s="405"/>
      <c r="BJ73" s="405"/>
      <c r="BK73" s="405"/>
      <c r="BL73" s="405"/>
      <c r="BM73" s="405"/>
      <c r="BN73" s="405"/>
      <c r="BO73" s="405"/>
      <c r="BP73" s="405"/>
      <c r="BQ73" s="405"/>
      <c r="BR73" s="405"/>
      <c r="BS73" s="405"/>
      <c r="BT73" s="405"/>
      <c r="BU73" s="405"/>
      <c r="BV73" s="405"/>
      <c r="BW73" s="405"/>
      <c r="BX73" s="405"/>
      <c r="BY73" s="405"/>
      <c r="BZ73" s="405"/>
      <c r="CA73" s="405"/>
      <c r="CB73" s="405"/>
      <c r="CC73" s="405"/>
      <c r="CD73" s="405"/>
      <c r="CE73" s="405"/>
      <c r="CF73" s="405"/>
      <c r="CG73" s="405"/>
      <c r="CH73" s="405"/>
      <c r="CI73" s="405"/>
      <c r="CJ73" s="405"/>
      <c r="CK73" s="405"/>
      <c r="CL73" s="405"/>
      <c r="CM73" s="405"/>
      <c r="CN73" s="405"/>
      <c r="CO73" s="405"/>
      <c r="CP73" s="405"/>
      <c r="CQ73" s="405"/>
      <c r="CR73" s="405"/>
      <c r="CS73" s="405"/>
      <c r="CT73" s="405"/>
      <c r="CU73" s="405"/>
      <c r="CV73" s="405"/>
      <c r="CW73" s="405"/>
      <c r="CX73" s="405"/>
      <c r="CY73" s="405"/>
      <c r="CZ73" s="405"/>
      <c r="DA73" s="405"/>
      <c r="DB73" s="405"/>
      <c r="DC73" s="405"/>
      <c r="DD73" s="405"/>
      <c r="DE73" s="405"/>
      <c r="DF73" s="405"/>
      <c r="DG73" s="405"/>
      <c r="DH73" s="405"/>
      <c r="DI73" s="405"/>
      <c r="DJ73" s="405"/>
      <c r="DK73" s="405"/>
      <c r="DL73" s="405"/>
      <c r="DM73" s="405"/>
      <c r="DN73" s="405"/>
      <c r="DO73" s="405"/>
      <c r="DP73" s="405"/>
      <c r="DQ73" s="405"/>
      <c r="DR73" s="405"/>
      <c r="DS73" s="405"/>
      <c r="DT73" s="405"/>
      <c r="DU73" s="405"/>
      <c r="DV73" s="405"/>
      <c r="DW73" s="405"/>
      <c r="DX73" s="405"/>
      <c r="DY73" s="405"/>
      <c r="DZ73" s="405"/>
      <c r="EA73" s="405"/>
      <c r="EB73" s="405"/>
      <c r="EC73" s="405"/>
      <c r="ED73" s="405"/>
      <c r="EE73" s="405"/>
      <c r="EF73" s="405"/>
      <c r="EG73" s="405"/>
      <c r="EH73" s="405"/>
      <c r="EI73" s="405"/>
      <c r="EJ73" s="405"/>
      <c r="EK73" s="405"/>
      <c r="EL73" s="405"/>
      <c r="EM73" s="405"/>
      <c r="EN73" s="405"/>
      <c r="EO73" s="405"/>
      <c r="EP73" s="405"/>
      <c r="EQ73" s="405"/>
      <c r="ER73" s="405"/>
      <c r="ES73" s="405"/>
      <c r="ET73" s="405"/>
      <c r="EU73" s="405"/>
      <c r="EV73" s="405"/>
      <c r="EW73" s="405"/>
      <c r="EX73" s="405"/>
      <c r="EY73" s="405"/>
      <c r="EZ73" s="405"/>
      <c r="FA73" s="405"/>
      <c r="FB73" s="405"/>
      <c r="FC73" s="405"/>
      <c r="FD73" s="405"/>
      <c r="FE73" s="405"/>
      <c r="FF73" s="405"/>
      <c r="FG73" s="405"/>
      <c r="FH73" s="405"/>
      <c r="FI73" s="405"/>
      <c r="FJ73" s="405"/>
      <c r="FK73" s="405"/>
      <c r="FL73" s="405"/>
      <c r="FM73" s="405"/>
      <c r="FN73" s="405"/>
      <c r="FO73" s="405"/>
      <c r="FP73" s="405"/>
      <c r="FQ73" s="405"/>
      <c r="FR73" s="405"/>
      <c r="FS73" s="405"/>
      <c r="FT73" s="405"/>
      <c r="FU73" s="405"/>
      <c r="FV73" s="405"/>
      <c r="FW73" s="405"/>
      <c r="FX73" s="405"/>
      <c r="FY73" s="405"/>
      <c r="FZ73" s="405"/>
      <c r="GA73" s="405"/>
      <c r="GB73" s="405"/>
      <c r="GC73" s="405"/>
      <c r="GD73" s="405"/>
      <c r="GE73" s="405"/>
      <c r="GF73" s="405"/>
      <c r="GG73" s="405"/>
      <c r="GH73" s="405"/>
      <c r="GI73" s="405"/>
      <c r="GJ73" s="405"/>
      <c r="GK73" s="405"/>
      <c r="GL73" s="405"/>
      <c r="GM73" s="405"/>
      <c r="GN73" s="405"/>
      <c r="GO73" s="405"/>
      <c r="GP73" s="405"/>
      <c r="GQ73" s="405"/>
      <c r="GR73" s="405"/>
      <c r="GS73" s="405"/>
      <c r="GT73" s="405"/>
      <c r="GU73" s="405"/>
      <c r="GV73" s="405"/>
      <c r="GW73" s="405"/>
      <c r="GX73" s="405"/>
      <c r="GY73" s="405"/>
      <c r="GZ73" s="405"/>
      <c r="HA73" s="405"/>
      <c r="HB73" s="405"/>
      <c r="HC73" s="405"/>
      <c r="HD73" s="405"/>
      <c r="HE73" s="405"/>
      <c r="HF73" s="405"/>
      <c r="HG73" s="405"/>
      <c r="HH73" s="405"/>
      <c r="HI73" s="405"/>
      <c r="HJ73" s="405"/>
      <c r="HK73" s="405"/>
      <c r="HL73" s="405"/>
      <c r="HM73" s="405"/>
      <c r="HN73" s="405"/>
      <c r="HO73" s="405"/>
      <c r="HP73" s="405"/>
      <c r="HQ73" s="405"/>
      <c r="HR73" s="405"/>
      <c r="HS73" s="405"/>
      <c r="HT73" s="405"/>
      <c r="HU73" s="405"/>
      <c r="HV73" s="405"/>
      <c r="HW73" s="405"/>
      <c r="HX73" s="405"/>
      <c r="HY73" s="405"/>
      <c r="HZ73" s="405"/>
      <c r="IA73" s="405"/>
      <c r="IB73" s="405"/>
      <c r="IC73" s="405"/>
      <c r="ID73" s="405"/>
      <c r="IE73" s="405"/>
      <c r="IF73" s="405"/>
      <c r="IG73" s="405"/>
      <c r="IH73" s="405"/>
      <c r="II73" s="405"/>
      <c r="IJ73" s="405"/>
      <c r="IK73" s="405"/>
      <c r="IL73" s="405"/>
      <c r="IM73" s="405"/>
      <c r="IN73" s="405"/>
      <c r="IO73" s="405"/>
      <c r="IP73" s="405"/>
      <c r="IQ73" s="405"/>
      <c r="IR73" s="405"/>
      <c r="IS73" s="405"/>
      <c r="IT73" s="405"/>
      <c r="IU73" s="405"/>
      <c r="IV73" s="405"/>
      <c r="IW73" s="405"/>
      <c r="IX73" s="405"/>
      <c r="IY73" s="405"/>
      <c r="IZ73" s="405"/>
      <c r="JA73" s="405"/>
      <c r="JB73" s="405"/>
      <c r="JC73" s="405"/>
      <c r="JD73" s="405"/>
      <c r="JE73" s="405"/>
      <c r="JF73" s="405"/>
      <c r="JG73" s="405"/>
      <c r="JH73" s="405"/>
      <c r="JI73" s="405"/>
      <c r="JJ73" s="405"/>
      <c r="JK73" s="405"/>
      <c r="JL73" s="405"/>
      <c r="JM73" s="405"/>
      <c r="JN73" s="405"/>
      <c r="JO73" s="405"/>
      <c r="JP73" s="405"/>
      <c r="JQ73" s="405"/>
      <c r="JR73" s="405"/>
      <c r="JS73" s="405"/>
      <c r="JT73" s="405"/>
      <c r="JU73" s="405"/>
      <c r="JV73" s="405"/>
      <c r="JW73" s="405"/>
      <c r="JX73" s="405"/>
      <c r="JY73" s="405"/>
      <c r="JZ73" s="405"/>
      <c r="KA73" s="405"/>
      <c r="KB73" s="405"/>
      <c r="KC73" s="405"/>
      <c r="KD73" s="405"/>
      <c r="KE73" s="405"/>
      <c r="KF73" s="405"/>
      <c r="KG73" s="405"/>
      <c r="KH73" s="405"/>
      <c r="KI73" s="405"/>
      <c r="KJ73" s="405"/>
      <c r="KK73" s="405"/>
      <c r="KL73" s="405"/>
      <c r="KM73" s="405"/>
      <c r="KN73" s="405"/>
      <c r="KO73" s="405"/>
      <c r="KP73" s="405"/>
      <c r="KQ73" s="405"/>
      <c r="KR73" s="405"/>
      <c r="KS73" s="405"/>
      <c r="KT73" s="405"/>
      <c r="KU73" s="405"/>
      <c r="KV73" s="405"/>
      <c r="KW73" s="405"/>
      <c r="KX73" s="405"/>
      <c r="KY73" s="405"/>
      <c r="KZ73" s="405"/>
      <c r="LA73" s="405"/>
      <c r="LB73" s="405"/>
      <c r="LC73" s="405"/>
      <c r="LD73" s="405"/>
      <c r="LE73" s="405"/>
      <c r="LF73" s="405"/>
      <c r="LG73" s="405"/>
      <c r="LH73" s="405"/>
      <c r="LI73" s="405"/>
      <c r="LJ73" s="405"/>
      <c r="LK73" s="405"/>
      <c r="LL73" s="405"/>
      <c r="LM73" s="405"/>
      <c r="LN73" s="405"/>
      <c r="LO73" s="405"/>
      <c r="LP73" s="405"/>
      <c r="LQ73" s="405"/>
      <c r="LR73" s="405"/>
      <c r="LS73" s="405"/>
      <c r="LT73" s="405"/>
      <c r="LU73" s="405"/>
      <c r="LV73" s="405"/>
      <c r="LW73" s="405"/>
      <c r="LX73" s="405"/>
      <c r="LY73" s="405"/>
      <c r="LZ73" s="405"/>
      <c r="MA73" s="405"/>
      <c r="MB73" s="405"/>
      <c r="MC73" s="405"/>
      <c r="MD73" s="405"/>
      <c r="ME73" s="405"/>
      <c r="MF73" s="405"/>
      <c r="MG73" s="405"/>
      <c r="MH73" s="405"/>
      <c r="MI73" s="405"/>
      <c r="MJ73" s="405"/>
      <c r="MK73" s="405"/>
      <c r="ML73" s="405"/>
      <c r="MM73" s="405"/>
      <c r="MN73" s="405"/>
      <c r="MO73" s="405"/>
      <c r="MP73" s="405"/>
      <c r="MQ73" s="405"/>
      <c r="MR73" s="405"/>
      <c r="MS73" s="405"/>
      <c r="MT73" s="405"/>
      <c r="MU73" s="405"/>
      <c r="MV73" s="405"/>
      <c r="MW73" s="405"/>
      <c r="MX73" s="405"/>
      <c r="MY73" s="405"/>
      <c r="MZ73" s="405"/>
      <c r="NA73" s="405"/>
      <c r="NB73" s="405"/>
      <c r="NC73" s="405"/>
      <c r="ND73" s="405"/>
      <c r="NE73" s="405"/>
      <c r="NF73" s="405"/>
      <c r="NG73" s="405"/>
      <c r="NH73" s="405"/>
      <c r="NI73" s="405"/>
      <c r="NJ73" s="405"/>
      <c r="NK73" s="405"/>
      <c r="NL73" s="405"/>
      <c r="NM73" s="405"/>
      <c r="NN73" s="405"/>
      <c r="NO73" s="405"/>
      <c r="NP73" s="405"/>
      <c r="NQ73" s="405"/>
      <c r="NR73" s="405"/>
      <c r="NS73" s="405"/>
      <c r="NT73" s="405"/>
      <c r="NU73" s="405"/>
      <c r="NV73" s="405"/>
      <c r="NW73" s="405"/>
      <c r="NX73" s="405"/>
      <c r="NY73" s="405"/>
      <c r="NZ73" s="405"/>
      <c r="OA73" s="405"/>
      <c r="OB73" s="405"/>
      <c r="OC73" s="405"/>
      <c r="OD73" s="405"/>
      <c r="OE73" s="405"/>
      <c r="OF73" s="405"/>
      <c r="OG73" s="405"/>
      <c r="OH73" s="405"/>
      <c r="OI73" s="405"/>
      <c r="OJ73" s="405"/>
      <c r="OK73" s="405"/>
      <c r="OL73" s="405"/>
      <c r="OM73" s="405"/>
      <c r="ON73" s="405"/>
      <c r="OO73" s="405"/>
      <c r="OP73" s="405"/>
      <c r="OQ73" s="405"/>
      <c r="OR73" s="405"/>
      <c r="OS73" s="405"/>
      <c r="OT73" s="405"/>
      <c r="OU73" s="405"/>
      <c r="OV73" s="405"/>
      <c r="OW73" s="405"/>
      <c r="OX73" s="405"/>
      <c r="OY73" s="405"/>
      <c r="OZ73" s="405"/>
      <c r="PA73" s="405"/>
      <c r="PB73" s="405"/>
      <c r="PC73" s="405"/>
      <c r="PD73" s="405"/>
      <c r="PE73" s="405"/>
      <c r="PF73" s="405"/>
      <c r="PG73" s="405"/>
      <c r="PH73" s="405"/>
      <c r="PI73" s="405"/>
      <c r="PJ73" s="405"/>
      <c r="PK73" s="405"/>
      <c r="PL73" s="405"/>
      <c r="PM73" s="405"/>
      <c r="PN73" s="405"/>
      <c r="PO73" s="405"/>
      <c r="PP73" s="405"/>
      <c r="PQ73" s="405"/>
      <c r="PR73" s="405"/>
      <c r="PS73" s="405"/>
      <c r="PT73" s="405"/>
      <c r="PU73" s="405"/>
      <c r="PV73" s="405"/>
      <c r="PW73" s="405"/>
      <c r="PX73" s="405"/>
      <c r="PY73" s="405"/>
      <c r="PZ73" s="405"/>
      <c r="QA73" s="405"/>
      <c r="QB73" s="405"/>
      <c r="QC73" s="405"/>
      <c r="QD73" s="405"/>
      <c r="QE73" s="405"/>
      <c r="QF73" s="405"/>
      <c r="QG73" s="405"/>
      <c r="QH73" s="405"/>
      <c r="QI73" s="405"/>
      <c r="QJ73" s="405"/>
      <c r="QK73" s="405"/>
      <c r="QL73" s="405"/>
      <c r="QM73" s="405"/>
      <c r="QN73" s="405"/>
      <c r="QO73" s="405"/>
      <c r="QP73" s="405"/>
      <c r="QQ73" s="405"/>
      <c r="QR73" s="405"/>
      <c r="QS73" s="405"/>
      <c r="QT73" s="405"/>
      <c r="QU73" s="405"/>
      <c r="QV73" s="405"/>
      <c r="QW73" s="405"/>
      <c r="QX73" s="405"/>
      <c r="QY73" s="405"/>
      <c r="QZ73" s="405"/>
      <c r="RA73" s="405"/>
      <c r="RB73" s="405"/>
      <c r="RC73" s="405"/>
      <c r="RD73" s="405"/>
      <c r="RE73" s="405"/>
      <c r="RF73" s="405"/>
      <c r="RG73" s="405"/>
      <c r="RH73" s="405"/>
      <c r="RI73" s="405"/>
      <c r="RJ73" s="405"/>
      <c r="RK73" s="405"/>
      <c r="RL73" s="405"/>
      <c r="RM73" s="405"/>
      <c r="RN73" s="405"/>
      <c r="RO73" s="405"/>
      <c r="RP73" s="405"/>
      <c r="RQ73" s="405"/>
      <c r="RR73" s="405"/>
      <c r="RS73" s="405"/>
      <c r="RT73" s="405"/>
      <c r="RU73" s="405"/>
      <c r="RV73" s="405"/>
      <c r="RW73" s="405"/>
      <c r="RX73" s="405"/>
      <c r="RY73" s="405"/>
      <c r="RZ73" s="405"/>
      <c r="SA73" s="405"/>
      <c r="SB73" s="405"/>
      <c r="SC73" s="405"/>
      <c r="SD73" s="405"/>
      <c r="SE73" s="405"/>
      <c r="SF73" s="405"/>
      <c r="SG73" s="405"/>
      <c r="SH73" s="405"/>
      <c r="SI73" s="405"/>
      <c r="SJ73" s="405"/>
      <c r="SK73" s="405"/>
      <c r="SL73" s="405"/>
      <c r="SM73" s="405"/>
      <c r="SN73" s="405"/>
      <c r="SO73" s="405"/>
      <c r="SP73" s="405"/>
      <c r="SQ73" s="405"/>
      <c r="SR73" s="405"/>
      <c r="SS73" s="405"/>
      <c r="ST73" s="405"/>
      <c r="SU73" s="405"/>
      <c r="SV73" s="405"/>
      <c r="SW73" s="405"/>
      <c r="SX73" s="405"/>
      <c r="SY73" s="405"/>
      <c r="SZ73" s="405"/>
      <c r="TA73" s="405"/>
      <c r="TB73" s="405"/>
      <c r="TC73" s="405"/>
      <c r="TD73" s="405"/>
      <c r="TE73" s="405"/>
      <c r="TF73" s="405"/>
      <c r="TG73" s="405"/>
      <c r="TH73" s="405"/>
      <c r="TI73" s="405"/>
      <c r="TJ73" s="405"/>
      <c r="TK73" s="405"/>
      <c r="TL73" s="405"/>
      <c r="TM73" s="405"/>
      <c r="TN73" s="405"/>
      <c r="TO73" s="405"/>
      <c r="TP73" s="405"/>
      <c r="TQ73" s="405"/>
      <c r="TR73" s="405"/>
      <c r="TS73" s="405"/>
      <c r="TT73" s="405"/>
      <c r="TU73" s="405"/>
      <c r="TV73" s="405"/>
      <c r="TW73" s="405"/>
      <c r="TX73" s="405"/>
      <c r="TY73" s="405"/>
      <c r="TZ73" s="405"/>
      <c r="UA73" s="405"/>
      <c r="UB73" s="405"/>
      <c r="UC73" s="405"/>
      <c r="UD73" s="405"/>
      <c r="UE73" s="405"/>
      <c r="UF73" s="405"/>
      <c r="UG73" s="405"/>
      <c r="UH73" s="405"/>
      <c r="UI73" s="405"/>
      <c r="UJ73" s="405"/>
      <c r="UK73" s="405"/>
      <c r="UL73" s="405"/>
      <c r="UM73" s="405"/>
      <c r="UN73" s="405"/>
      <c r="UO73" s="405"/>
      <c r="UP73" s="405"/>
      <c r="UQ73" s="405"/>
      <c r="UR73" s="405"/>
      <c r="US73" s="405"/>
      <c r="UT73" s="405"/>
      <c r="UU73" s="405"/>
      <c r="UV73" s="405"/>
      <c r="UW73" s="405"/>
      <c r="UX73" s="405"/>
      <c r="UY73" s="405"/>
      <c r="UZ73" s="405"/>
      <c r="VA73" s="405"/>
      <c r="VB73" s="405"/>
      <c r="VC73" s="405"/>
      <c r="VD73" s="405"/>
      <c r="VE73" s="405"/>
      <c r="VF73" s="405"/>
      <c r="VG73" s="405"/>
      <c r="VH73" s="405"/>
      <c r="VI73" s="405"/>
      <c r="VJ73" s="405"/>
      <c r="VK73" s="405"/>
      <c r="VL73" s="405"/>
      <c r="VM73" s="405"/>
      <c r="VN73" s="405"/>
      <c r="VO73" s="405"/>
      <c r="VP73" s="405"/>
      <c r="VQ73" s="405"/>
      <c r="VR73" s="405"/>
      <c r="VS73" s="405"/>
      <c r="VT73" s="405"/>
      <c r="VU73" s="405"/>
      <c r="VV73" s="405"/>
      <c r="VW73" s="405"/>
      <c r="VX73" s="405"/>
      <c r="VY73" s="405"/>
      <c r="VZ73" s="405"/>
      <c r="WA73" s="405"/>
      <c r="WB73" s="405"/>
      <c r="WC73" s="405"/>
      <c r="WD73" s="405"/>
      <c r="WE73" s="405"/>
      <c r="WF73" s="405"/>
      <c r="WG73" s="405"/>
      <c r="WH73" s="405"/>
      <c r="WI73" s="405"/>
      <c r="WJ73" s="405"/>
      <c r="WK73" s="405"/>
      <c r="WL73" s="405"/>
      <c r="WM73" s="405"/>
      <c r="WN73" s="405"/>
      <c r="WO73" s="405"/>
      <c r="WP73" s="405"/>
      <c r="WQ73" s="405"/>
      <c r="WR73" s="405"/>
      <c r="WS73" s="405"/>
      <c r="WT73" s="405"/>
      <c r="WU73" s="405"/>
      <c r="WV73" s="405"/>
      <c r="WW73" s="405"/>
      <c r="WX73" s="405"/>
      <c r="WY73" s="405"/>
      <c r="WZ73" s="405"/>
      <c r="XA73" s="405"/>
      <c r="XB73" s="405"/>
      <c r="XC73" s="405"/>
      <c r="XD73" s="405"/>
      <c r="XE73" s="405"/>
      <c r="XF73" s="405"/>
      <c r="XG73" s="405"/>
      <c r="XH73" s="405"/>
      <c r="XI73" s="405"/>
      <c r="XJ73" s="405"/>
      <c r="XK73" s="405"/>
      <c r="XL73" s="405"/>
      <c r="XM73" s="405"/>
      <c r="XN73" s="405"/>
      <c r="XO73" s="405"/>
      <c r="XP73" s="405"/>
      <c r="XQ73" s="405"/>
      <c r="XR73" s="405"/>
      <c r="XS73" s="405"/>
      <c r="XT73" s="405"/>
      <c r="XU73" s="405"/>
      <c r="XV73" s="405"/>
      <c r="XW73" s="405"/>
      <c r="XX73" s="405"/>
      <c r="XY73" s="405"/>
      <c r="XZ73" s="405"/>
      <c r="YA73" s="405"/>
      <c r="YB73" s="405"/>
      <c r="YC73" s="405"/>
      <c r="YD73" s="405"/>
      <c r="YE73" s="405"/>
      <c r="YF73" s="405"/>
      <c r="YG73" s="405"/>
      <c r="YH73" s="405"/>
      <c r="YI73" s="405"/>
      <c r="YJ73" s="405"/>
      <c r="YK73" s="405"/>
      <c r="YL73" s="405"/>
      <c r="YM73" s="405"/>
      <c r="YN73" s="405"/>
      <c r="YO73" s="405"/>
      <c r="YP73" s="405"/>
      <c r="YQ73" s="405"/>
      <c r="YR73" s="405"/>
      <c r="YS73" s="405"/>
      <c r="YT73" s="405"/>
      <c r="YU73" s="405"/>
      <c r="YV73" s="405"/>
      <c r="YW73" s="405"/>
      <c r="YX73" s="405"/>
      <c r="YY73" s="405"/>
      <c r="YZ73" s="405"/>
      <c r="ZA73" s="405"/>
      <c r="ZB73" s="405"/>
      <c r="ZC73" s="405"/>
      <c r="ZD73" s="405"/>
      <c r="ZE73" s="405"/>
      <c r="ZF73" s="405"/>
      <c r="ZG73" s="405"/>
      <c r="ZH73" s="405"/>
      <c r="ZI73" s="405"/>
      <c r="ZJ73" s="405"/>
      <c r="ZK73" s="405"/>
      <c r="ZL73" s="405"/>
      <c r="ZM73" s="405"/>
      <c r="ZN73" s="405"/>
      <c r="ZO73" s="405"/>
      <c r="ZP73" s="405"/>
      <c r="ZQ73" s="405"/>
      <c r="ZR73" s="405"/>
      <c r="ZS73" s="405"/>
      <c r="ZT73" s="405"/>
      <c r="ZU73" s="405"/>
      <c r="ZV73" s="405"/>
      <c r="ZW73" s="405"/>
      <c r="ZX73" s="405"/>
      <c r="ZY73" s="405"/>
      <c r="ZZ73" s="405"/>
      <c r="AAA73" s="405"/>
      <c r="AAB73" s="405"/>
      <c r="AAC73" s="405"/>
      <c r="AAD73" s="405"/>
      <c r="AAE73" s="405"/>
      <c r="AAF73" s="405"/>
      <c r="AAG73" s="405"/>
      <c r="AAH73" s="405"/>
      <c r="AAI73" s="405"/>
      <c r="AAJ73" s="405"/>
      <c r="AAK73" s="405"/>
      <c r="AAL73" s="405"/>
      <c r="AAM73" s="405"/>
      <c r="AAN73" s="405"/>
      <c r="AAO73" s="405"/>
      <c r="AAP73" s="405"/>
      <c r="AAQ73" s="405"/>
      <c r="AAR73" s="405"/>
      <c r="AAS73" s="405"/>
      <c r="AAT73" s="405"/>
      <c r="AAU73" s="405"/>
      <c r="AAV73" s="405"/>
      <c r="AAW73" s="405"/>
      <c r="AAX73" s="405"/>
      <c r="AAY73" s="405"/>
      <c r="AAZ73" s="405"/>
      <c r="ABA73" s="405"/>
      <c r="ABB73" s="405"/>
      <c r="ABC73" s="405"/>
      <c r="ABD73" s="405"/>
      <c r="ABE73" s="405"/>
      <c r="ABF73" s="405"/>
      <c r="ABG73" s="405"/>
      <c r="ABH73" s="405"/>
      <c r="ABI73" s="405"/>
      <c r="ABJ73" s="405"/>
      <c r="ABK73" s="405"/>
      <c r="ABL73" s="405"/>
      <c r="ABM73" s="405"/>
      <c r="ABN73" s="405"/>
      <c r="ABO73" s="405"/>
      <c r="ABP73" s="405"/>
      <c r="ABQ73" s="405"/>
      <c r="ABR73" s="405"/>
      <c r="ABS73" s="405"/>
      <c r="ABT73" s="405"/>
      <c r="ABU73" s="405"/>
      <c r="ABV73" s="405"/>
      <c r="ABW73" s="405"/>
      <c r="ABX73" s="405"/>
      <c r="ABY73" s="405"/>
      <c r="ABZ73" s="405"/>
      <c r="ACA73" s="405"/>
      <c r="ACB73" s="405"/>
      <c r="ACC73" s="405"/>
      <c r="ACD73" s="405"/>
      <c r="ACE73" s="405"/>
      <c r="ACF73" s="405"/>
      <c r="ACG73" s="405"/>
      <c r="ACH73" s="405"/>
      <c r="ACI73" s="405"/>
      <c r="ACJ73" s="405"/>
      <c r="ACK73" s="405"/>
      <c r="ACL73" s="405"/>
      <c r="ACM73" s="405"/>
      <c r="ACN73" s="405"/>
      <c r="ACO73" s="405"/>
      <c r="ACP73" s="405"/>
      <c r="ACQ73" s="405"/>
      <c r="ACR73" s="405"/>
      <c r="ACS73" s="405"/>
      <c r="ACT73" s="405"/>
      <c r="ACU73" s="405"/>
      <c r="ACV73" s="405"/>
      <c r="ACW73" s="405"/>
      <c r="ACX73" s="405"/>
      <c r="ACY73" s="405"/>
      <c r="ACZ73" s="405"/>
      <c r="ADA73" s="405"/>
      <c r="ADB73" s="405"/>
      <c r="ADC73" s="405"/>
      <c r="ADD73" s="405"/>
      <c r="ADE73" s="405"/>
      <c r="ADF73" s="405"/>
      <c r="ADG73" s="405"/>
      <c r="ADH73" s="405"/>
      <c r="ADI73" s="405"/>
      <c r="ADJ73" s="405"/>
      <c r="ADK73" s="405"/>
      <c r="ADL73" s="405"/>
      <c r="ADM73" s="405"/>
      <c r="ADN73" s="405"/>
      <c r="ADO73" s="405"/>
      <c r="ADP73" s="405"/>
      <c r="ADQ73" s="405"/>
      <c r="ADR73" s="405"/>
      <c r="ADS73" s="405"/>
      <c r="ADT73" s="405"/>
      <c r="ADU73" s="405"/>
      <c r="ADV73" s="405"/>
      <c r="ADW73" s="405"/>
      <c r="ADX73" s="405"/>
      <c r="ADY73" s="405"/>
      <c r="ADZ73" s="405"/>
      <c r="AEA73" s="405"/>
      <c r="AEB73" s="405"/>
      <c r="AEC73" s="405"/>
      <c r="AED73" s="405"/>
      <c r="AEE73" s="405"/>
      <c r="AEF73" s="405"/>
      <c r="AEG73" s="405"/>
      <c r="AEH73" s="405"/>
      <c r="AEI73" s="405"/>
      <c r="AEJ73" s="405"/>
      <c r="AEK73" s="405"/>
      <c r="AEL73" s="405"/>
      <c r="AEM73" s="405"/>
      <c r="AEN73" s="405"/>
      <c r="AEO73" s="405"/>
      <c r="AEP73" s="405"/>
      <c r="AEQ73" s="405"/>
      <c r="AER73" s="405"/>
      <c r="AES73" s="405"/>
      <c r="AET73" s="405"/>
      <c r="AEU73" s="405"/>
      <c r="AEV73" s="405"/>
      <c r="AEW73" s="405"/>
      <c r="AEX73" s="405"/>
      <c r="AEY73" s="405"/>
      <c r="AEZ73" s="405"/>
      <c r="AFA73" s="405"/>
      <c r="AFB73" s="405"/>
      <c r="AFC73" s="405"/>
      <c r="AFD73" s="405"/>
      <c r="AFE73" s="405"/>
      <c r="AFF73" s="405"/>
      <c r="AFG73" s="405"/>
      <c r="AFH73" s="405"/>
      <c r="AFI73" s="405"/>
      <c r="AFJ73" s="405"/>
      <c r="AFK73" s="405"/>
      <c r="AFL73" s="405"/>
      <c r="AFM73" s="405"/>
      <c r="AFN73" s="405"/>
      <c r="AFO73" s="405"/>
      <c r="AFP73" s="405"/>
      <c r="AFQ73" s="405"/>
      <c r="AFR73" s="405"/>
      <c r="AFS73" s="405"/>
      <c r="AFT73" s="405"/>
      <c r="AFU73" s="405"/>
      <c r="AFV73" s="405"/>
      <c r="AFW73" s="405"/>
      <c r="AFX73" s="405"/>
      <c r="AFY73" s="405"/>
      <c r="AFZ73" s="405"/>
      <c r="AGA73" s="405"/>
      <c r="AGB73" s="405"/>
      <c r="AGC73" s="405"/>
      <c r="AGD73" s="405"/>
      <c r="AGE73" s="405"/>
      <c r="AGF73" s="405"/>
      <c r="AGG73" s="405"/>
      <c r="AGH73" s="405"/>
      <c r="AGI73" s="405"/>
      <c r="AGJ73" s="405"/>
      <c r="AGK73" s="405"/>
      <c r="AGL73" s="405"/>
      <c r="AGM73" s="405"/>
      <c r="AGN73" s="405"/>
      <c r="AGO73" s="405"/>
      <c r="AGP73" s="405"/>
      <c r="AGQ73" s="405"/>
      <c r="AGR73" s="405"/>
      <c r="AGS73" s="405"/>
      <c r="AGT73" s="405"/>
      <c r="AGU73" s="405"/>
      <c r="AGV73" s="405"/>
      <c r="AGW73" s="405"/>
      <c r="AGX73" s="405"/>
      <c r="AGY73" s="405"/>
      <c r="AGZ73" s="405"/>
      <c r="AHA73" s="405"/>
      <c r="AHB73" s="405"/>
      <c r="AHC73" s="405"/>
      <c r="AHD73" s="405"/>
      <c r="AHE73" s="405"/>
      <c r="AHF73" s="405"/>
      <c r="AHG73" s="405"/>
      <c r="AHH73" s="405"/>
      <c r="AHI73" s="405"/>
      <c r="AHJ73" s="405"/>
      <c r="AHK73" s="405"/>
      <c r="AHL73" s="405"/>
      <c r="AHM73" s="405"/>
      <c r="AHN73" s="405"/>
      <c r="AHO73" s="405"/>
      <c r="AHP73" s="405"/>
      <c r="AHQ73" s="405"/>
      <c r="AHR73" s="405"/>
      <c r="AHS73" s="405"/>
      <c r="AHT73" s="405"/>
      <c r="AHU73" s="405"/>
      <c r="AHV73" s="405"/>
      <c r="AHW73" s="405"/>
      <c r="AHX73" s="405"/>
      <c r="AHY73" s="405"/>
      <c r="AHZ73" s="405"/>
      <c r="AIA73" s="405"/>
      <c r="AIB73" s="405"/>
      <c r="AIC73" s="405"/>
      <c r="AID73" s="405"/>
      <c r="AIE73" s="405"/>
      <c r="AIF73" s="405"/>
      <c r="AIG73" s="405"/>
      <c r="AIH73" s="405"/>
      <c r="AII73" s="405"/>
      <c r="AIJ73" s="405"/>
      <c r="AIK73" s="405"/>
      <c r="AIL73" s="405"/>
      <c r="AIM73" s="405"/>
      <c r="AIN73" s="405"/>
      <c r="AIO73" s="405"/>
      <c r="AIP73" s="405"/>
      <c r="AIQ73" s="405"/>
      <c r="AIR73" s="405"/>
      <c r="AIS73" s="405"/>
      <c r="AIT73" s="405"/>
      <c r="AIU73" s="405"/>
      <c r="AIV73" s="405"/>
      <c r="AIW73" s="405"/>
      <c r="AIX73" s="405"/>
      <c r="AIY73" s="405"/>
      <c r="AIZ73" s="405"/>
      <c r="AJA73" s="405"/>
      <c r="AJB73" s="405"/>
      <c r="AJC73" s="405"/>
      <c r="AJD73" s="405"/>
      <c r="AJE73" s="405"/>
      <c r="AJF73" s="405"/>
      <c r="AJG73" s="405"/>
      <c r="AJH73" s="405"/>
      <c r="AJI73" s="405"/>
      <c r="AJJ73" s="405"/>
      <c r="AJK73" s="405"/>
      <c r="AJL73" s="405"/>
      <c r="AJM73" s="405"/>
      <c r="AJN73" s="405"/>
      <c r="AJO73" s="405"/>
      <c r="AJP73" s="405"/>
      <c r="AJQ73" s="405"/>
      <c r="AJR73" s="405"/>
      <c r="AJS73" s="405"/>
      <c r="AJT73" s="405"/>
      <c r="AJU73" s="405"/>
      <c r="AJV73" s="405"/>
      <c r="AJW73" s="405"/>
      <c r="AJX73" s="405"/>
      <c r="AJY73" s="405"/>
      <c r="AJZ73" s="405"/>
      <c r="AKA73" s="405"/>
      <c r="AKB73" s="405"/>
      <c r="AKC73" s="405"/>
      <c r="AKD73" s="405"/>
      <c r="AKE73" s="405"/>
      <c r="AKF73" s="405"/>
      <c r="AKG73" s="405"/>
      <c r="AKH73" s="405"/>
      <c r="AKI73" s="405"/>
      <c r="AKJ73" s="405"/>
      <c r="AKK73" s="405"/>
      <c r="AKL73" s="405"/>
      <c r="AKM73" s="405"/>
      <c r="AKN73" s="405"/>
      <c r="AKO73" s="405"/>
      <c r="AKP73" s="405"/>
      <c r="AKQ73" s="405"/>
      <c r="AKR73" s="405"/>
      <c r="AKS73" s="405"/>
      <c r="AKT73" s="405"/>
      <c r="AKU73" s="405"/>
      <c r="AKV73" s="405"/>
      <c r="AKW73" s="405"/>
      <c r="AKX73" s="405"/>
      <c r="AKY73" s="405"/>
      <c r="AKZ73" s="405"/>
      <c r="ALA73" s="405"/>
      <c r="ALB73" s="405"/>
      <c r="ALC73" s="405"/>
      <c r="ALD73" s="405"/>
      <c r="ALE73" s="405"/>
      <c r="ALF73" s="405"/>
      <c r="ALG73" s="405"/>
      <c r="ALH73" s="405"/>
      <c r="ALI73" s="405"/>
      <c r="ALJ73" s="405"/>
      <c r="ALK73" s="405"/>
      <c r="ALL73" s="405"/>
      <c r="ALM73" s="405"/>
      <c r="ALN73" s="405"/>
      <c r="ALO73" s="405"/>
      <c r="ALP73" s="405"/>
      <c r="ALQ73" s="405"/>
      <c r="ALR73" s="405"/>
      <c r="ALS73" s="405"/>
      <c r="ALT73" s="405"/>
      <c r="ALU73" s="405"/>
      <c r="ALV73" s="405"/>
      <c r="ALW73" s="405"/>
      <c r="ALX73" s="405"/>
      <c r="ALY73" s="405"/>
      <c r="ALZ73" s="405"/>
      <c r="AMA73" s="405"/>
      <c r="AMB73" s="405"/>
      <c r="AMC73" s="405"/>
      <c r="AMD73" s="405"/>
      <c r="AME73" s="405"/>
      <c r="AMF73" s="405"/>
      <c r="AMG73" s="405"/>
      <c r="AMH73" s="405"/>
      <c r="AMI73" s="405"/>
      <c r="AMJ73" s="405"/>
      <c r="AMK73" s="405"/>
      <c r="AML73" s="405"/>
      <c r="AMM73" s="405"/>
      <c r="AMN73" s="405"/>
      <c r="AMO73" s="405"/>
      <c r="AMP73" s="405"/>
      <c r="AMQ73" s="405"/>
      <c r="AMR73" s="405"/>
      <c r="AMS73" s="405"/>
      <c r="AMT73" s="405"/>
      <c r="AMU73" s="405"/>
      <c r="AMV73" s="405"/>
      <c r="AMW73" s="405"/>
      <c r="AMX73" s="405"/>
      <c r="AMY73" s="405"/>
      <c r="AMZ73" s="405"/>
      <c r="ANA73" s="405"/>
      <c r="ANB73" s="405"/>
      <c r="ANC73" s="405"/>
      <c r="AND73" s="405"/>
      <c r="ANE73" s="405"/>
      <c r="ANF73" s="405"/>
      <c r="ANG73" s="405"/>
      <c r="ANH73" s="405"/>
      <c r="ANI73" s="405"/>
      <c r="ANJ73" s="405"/>
      <c r="ANK73" s="405"/>
      <c r="ANL73" s="405"/>
      <c r="ANM73" s="405"/>
      <c r="ANN73" s="405"/>
      <c r="ANO73" s="405"/>
      <c r="ANP73" s="405"/>
      <c r="ANQ73" s="405"/>
      <c r="ANR73" s="405"/>
      <c r="ANS73" s="405"/>
      <c r="ANT73" s="405"/>
      <c r="ANU73" s="405"/>
      <c r="ANV73" s="405"/>
      <c r="ANW73" s="405"/>
      <c r="ANX73" s="405"/>
      <c r="ANY73" s="405"/>
      <c r="ANZ73" s="405"/>
      <c r="AOA73" s="405"/>
      <c r="AOB73" s="405"/>
      <c r="AOC73" s="405"/>
      <c r="AOD73" s="405"/>
      <c r="AOE73" s="405"/>
      <c r="AOF73" s="405"/>
      <c r="AOG73" s="405"/>
      <c r="AOH73" s="405"/>
      <c r="AOI73" s="405"/>
      <c r="AOJ73" s="405"/>
      <c r="AOK73" s="405"/>
      <c r="AOL73" s="405"/>
      <c r="AOM73" s="405"/>
      <c r="AON73" s="405"/>
      <c r="AOO73" s="405"/>
      <c r="AOP73" s="405"/>
      <c r="AOQ73" s="405"/>
      <c r="AOR73" s="405"/>
      <c r="AOS73" s="405"/>
      <c r="AOT73" s="405"/>
      <c r="AOU73" s="405"/>
      <c r="AOV73" s="405"/>
      <c r="AOW73" s="405"/>
      <c r="AOX73" s="405"/>
      <c r="AOY73" s="405"/>
      <c r="AOZ73" s="405"/>
      <c r="APA73" s="405"/>
      <c r="APB73" s="405"/>
      <c r="APC73" s="405"/>
      <c r="APD73" s="405"/>
      <c r="APE73" s="405"/>
      <c r="APF73" s="405"/>
      <c r="APG73" s="405"/>
      <c r="APH73" s="405"/>
      <c r="API73" s="405"/>
      <c r="APJ73" s="405"/>
      <c r="APK73" s="405"/>
      <c r="APL73" s="405"/>
      <c r="APM73" s="405"/>
      <c r="APN73" s="405"/>
      <c r="APO73" s="405"/>
      <c r="APP73" s="405"/>
      <c r="APQ73" s="405"/>
      <c r="APR73" s="405"/>
      <c r="APS73" s="405"/>
      <c r="APT73" s="405"/>
      <c r="APU73" s="405"/>
      <c r="APV73" s="405"/>
      <c r="APW73" s="405"/>
      <c r="APX73" s="405"/>
      <c r="APY73" s="405"/>
      <c r="APZ73" s="405"/>
      <c r="AQA73" s="405"/>
      <c r="AQB73" s="405"/>
      <c r="AQC73" s="405"/>
      <c r="AQD73" s="405"/>
      <c r="AQE73" s="405"/>
      <c r="AQF73" s="405"/>
      <c r="AQG73" s="405"/>
      <c r="AQH73" s="405"/>
      <c r="AQI73" s="405"/>
      <c r="AQJ73" s="405"/>
      <c r="AQK73" s="405"/>
      <c r="AQL73" s="405"/>
      <c r="AQM73" s="405"/>
      <c r="AQN73" s="405"/>
      <c r="AQO73" s="405"/>
      <c r="AQP73" s="405"/>
      <c r="AQQ73" s="405"/>
      <c r="AQR73" s="405"/>
      <c r="AQS73" s="405"/>
      <c r="AQT73" s="405"/>
      <c r="AQU73" s="405"/>
      <c r="AQV73" s="405"/>
      <c r="AQW73" s="405"/>
      <c r="AQX73" s="405"/>
      <c r="AQY73" s="405"/>
      <c r="AQZ73" s="405"/>
      <c r="ARA73" s="405"/>
      <c r="ARB73" s="405"/>
      <c r="ARC73" s="405"/>
      <c r="ARD73" s="405"/>
      <c r="ARE73" s="405"/>
      <c r="ARF73" s="405"/>
      <c r="ARG73" s="405"/>
      <c r="ARH73" s="405"/>
      <c r="ARI73" s="405"/>
      <c r="ARJ73" s="405"/>
      <c r="ARK73" s="405"/>
      <c r="ARL73" s="405"/>
      <c r="ARM73" s="405"/>
      <c r="ARN73" s="405"/>
      <c r="ARO73" s="405"/>
      <c r="ARP73" s="405"/>
      <c r="ARQ73" s="405"/>
      <c r="ARR73" s="405"/>
      <c r="ARS73" s="405"/>
      <c r="ART73" s="405"/>
      <c r="ARU73" s="405"/>
      <c r="ARV73" s="405"/>
      <c r="ARW73" s="405"/>
      <c r="ARX73" s="405"/>
      <c r="ARY73" s="405"/>
      <c r="ARZ73" s="405"/>
      <c r="ASA73" s="405"/>
      <c r="ASB73" s="405"/>
      <c r="ASC73" s="405"/>
      <c r="ASD73" s="405"/>
      <c r="ASE73" s="405"/>
      <c r="ASF73" s="405"/>
      <c r="ASG73" s="405"/>
      <c r="ASH73" s="405"/>
      <c r="ASI73" s="405"/>
      <c r="ASJ73" s="405"/>
      <c r="ASK73" s="405"/>
      <c r="ASL73" s="405"/>
      <c r="ASM73" s="405"/>
      <c r="ASN73" s="405"/>
      <c r="ASO73" s="405"/>
      <c r="ASP73" s="405"/>
      <c r="ASQ73" s="405"/>
      <c r="ASR73" s="405"/>
      <c r="ASS73" s="405"/>
      <c r="AST73" s="405"/>
      <c r="ASU73" s="405"/>
      <c r="ASV73" s="405"/>
      <c r="ASW73" s="405"/>
      <c r="ASX73" s="405"/>
      <c r="ASY73" s="405"/>
      <c r="ASZ73" s="405"/>
      <c r="ATA73" s="405"/>
      <c r="ATB73" s="405"/>
      <c r="ATC73" s="405"/>
      <c r="ATD73" s="405"/>
      <c r="ATE73" s="405"/>
      <c r="ATF73" s="405"/>
      <c r="ATG73" s="405"/>
      <c r="ATH73" s="405"/>
      <c r="ATI73" s="405"/>
      <c r="ATJ73" s="405"/>
      <c r="ATK73" s="405"/>
      <c r="ATL73" s="405"/>
      <c r="ATM73" s="405"/>
      <c r="ATN73" s="405"/>
      <c r="ATO73" s="405"/>
      <c r="ATP73" s="405"/>
      <c r="ATQ73" s="405"/>
      <c r="ATR73" s="405"/>
      <c r="ATS73" s="405"/>
      <c r="ATT73" s="405"/>
      <c r="ATU73" s="405"/>
      <c r="ATV73" s="405"/>
      <c r="ATW73" s="405"/>
      <c r="ATX73" s="405"/>
      <c r="ATY73" s="405"/>
      <c r="ATZ73" s="405"/>
      <c r="AUA73" s="405"/>
      <c r="AUB73" s="405"/>
      <c r="AUC73" s="405"/>
      <c r="AUD73" s="405"/>
      <c r="AUE73" s="405"/>
      <c r="AUF73" s="405"/>
      <c r="AUG73" s="405"/>
      <c r="AUH73" s="405"/>
      <c r="AUI73" s="405"/>
      <c r="AUJ73" s="405"/>
      <c r="AUK73" s="405"/>
      <c r="AUL73" s="405"/>
      <c r="AUM73" s="405"/>
      <c r="AUN73" s="405"/>
      <c r="AUO73" s="405"/>
      <c r="AUP73" s="405"/>
      <c r="AUQ73" s="405"/>
      <c r="AUR73" s="405"/>
      <c r="AUS73" s="405"/>
      <c r="AUT73" s="405"/>
      <c r="AUU73" s="405"/>
      <c r="AUV73" s="405"/>
      <c r="AUW73" s="405"/>
      <c r="AUX73" s="405"/>
      <c r="AUY73" s="405"/>
      <c r="AUZ73" s="405"/>
      <c r="AVA73" s="405"/>
      <c r="AVB73" s="405"/>
      <c r="AVC73" s="405"/>
      <c r="AVD73" s="405"/>
      <c r="AVE73" s="405"/>
      <c r="AVF73" s="405"/>
      <c r="AVG73" s="405"/>
      <c r="AVH73" s="405"/>
      <c r="AVI73" s="405"/>
      <c r="AVJ73" s="405"/>
      <c r="AVK73" s="405"/>
      <c r="AVL73" s="405"/>
      <c r="AVM73" s="405"/>
      <c r="AVN73" s="405"/>
      <c r="AVO73" s="405"/>
      <c r="AVP73" s="405"/>
      <c r="AVQ73" s="405"/>
      <c r="AVR73" s="405"/>
      <c r="AVS73" s="405"/>
      <c r="AVT73" s="405"/>
      <c r="AVU73" s="405"/>
      <c r="AVV73" s="405"/>
      <c r="AVW73" s="405"/>
      <c r="AVX73" s="405"/>
      <c r="AVY73" s="405"/>
      <c r="AVZ73" s="405"/>
      <c r="AWA73" s="405"/>
      <c r="AWB73" s="405"/>
      <c r="AWC73" s="405"/>
      <c r="AWD73" s="405"/>
      <c r="AWE73" s="405"/>
      <c r="AWF73" s="405"/>
      <c r="AWG73" s="405"/>
      <c r="AWH73" s="405"/>
      <c r="AWI73" s="405"/>
      <c r="AWJ73" s="405"/>
      <c r="AWK73" s="405"/>
      <c r="AWL73" s="405"/>
      <c r="AWM73" s="405"/>
      <c r="AWN73" s="405"/>
      <c r="AWO73" s="405"/>
      <c r="AWP73" s="405"/>
      <c r="AWQ73" s="405"/>
      <c r="AWR73" s="405"/>
      <c r="AWS73" s="405"/>
      <c r="AWT73" s="405"/>
      <c r="AWU73" s="405"/>
      <c r="AWV73" s="405"/>
      <c r="AWW73" s="405"/>
      <c r="AWX73" s="405"/>
      <c r="AWY73" s="405"/>
      <c r="AWZ73" s="405"/>
      <c r="AXA73" s="405"/>
      <c r="AXB73" s="405"/>
      <c r="AXC73" s="405"/>
      <c r="AXD73" s="405"/>
      <c r="AXE73" s="405"/>
      <c r="AXF73" s="405"/>
      <c r="AXG73" s="405"/>
      <c r="AXH73" s="405"/>
      <c r="AXI73" s="405"/>
      <c r="AXJ73" s="405"/>
      <c r="AXK73" s="405"/>
      <c r="AXL73" s="405"/>
      <c r="AXM73" s="405"/>
      <c r="AXN73" s="405"/>
      <c r="AXO73" s="405"/>
      <c r="AXP73" s="405"/>
      <c r="AXQ73" s="405"/>
      <c r="AXR73" s="405"/>
      <c r="AXS73" s="405"/>
      <c r="AXT73" s="405"/>
      <c r="AXU73" s="405"/>
      <c r="AXV73" s="405"/>
      <c r="AXW73" s="405"/>
      <c r="AXX73" s="405"/>
      <c r="AXY73" s="405"/>
      <c r="AXZ73" s="405"/>
      <c r="AYA73" s="405"/>
      <c r="AYB73" s="405"/>
      <c r="AYC73" s="405"/>
      <c r="AYD73" s="405"/>
      <c r="AYE73" s="405"/>
      <c r="AYF73" s="405"/>
      <c r="AYG73" s="405"/>
      <c r="AYH73" s="405"/>
      <c r="AYI73" s="405"/>
      <c r="AYJ73" s="405"/>
      <c r="AYK73" s="405"/>
      <c r="AYL73" s="405"/>
      <c r="AYM73" s="405"/>
      <c r="AYN73" s="405"/>
      <c r="AYO73" s="405"/>
      <c r="AYP73" s="405"/>
      <c r="AYQ73" s="405"/>
      <c r="AYR73" s="405"/>
      <c r="AYS73" s="405"/>
      <c r="AYT73" s="405"/>
      <c r="AYU73" s="405"/>
      <c r="AYV73" s="405"/>
      <c r="AYW73" s="405"/>
      <c r="AYX73" s="405"/>
      <c r="AYY73" s="405"/>
      <c r="AYZ73" s="405"/>
      <c r="AZA73" s="405"/>
      <c r="AZB73" s="405"/>
      <c r="AZC73" s="405"/>
      <c r="AZD73" s="405"/>
      <c r="AZE73" s="405"/>
      <c r="AZF73" s="405"/>
      <c r="AZG73" s="405"/>
      <c r="AZH73" s="405"/>
      <c r="AZI73" s="405"/>
      <c r="AZJ73" s="405"/>
      <c r="AZK73" s="405"/>
      <c r="AZL73" s="405"/>
      <c r="AZM73" s="405"/>
      <c r="AZN73" s="405"/>
      <c r="AZO73" s="405"/>
      <c r="AZP73" s="405"/>
      <c r="AZQ73" s="405"/>
      <c r="AZR73" s="405"/>
      <c r="AZS73" s="405"/>
      <c r="AZT73" s="405"/>
      <c r="AZU73" s="405"/>
      <c r="AZV73" s="405"/>
      <c r="AZW73" s="405"/>
      <c r="AZX73" s="405"/>
      <c r="AZY73" s="405"/>
      <c r="AZZ73" s="405"/>
      <c r="BAA73" s="405"/>
      <c r="BAB73" s="405"/>
      <c r="BAC73" s="405"/>
      <c r="BAD73" s="405"/>
      <c r="BAE73" s="405"/>
      <c r="BAF73" s="405"/>
      <c r="BAG73" s="405"/>
      <c r="BAH73" s="405"/>
      <c r="BAI73" s="405"/>
      <c r="BAJ73" s="405"/>
      <c r="BAK73" s="405"/>
      <c r="BAL73" s="405"/>
      <c r="BAM73" s="405"/>
      <c r="BAN73" s="405"/>
      <c r="BAO73" s="405"/>
      <c r="BAP73" s="405"/>
      <c r="BAQ73" s="405"/>
      <c r="BAR73" s="405"/>
      <c r="BAS73" s="405"/>
      <c r="BAT73" s="405"/>
      <c r="BAU73" s="405"/>
      <c r="BAV73" s="405"/>
      <c r="BAW73" s="405"/>
      <c r="BAX73" s="405"/>
      <c r="BAY73" s="405"/>
      <c r="BAZ73" s="405"/>
      <c r="BBA73" s="405"/>
      <c r="BBB73" s="405"/>
      <c r="BBC73" s="405"/>
      <c r="BBD73" s="405"/>
      <c r="BBE73" s="405"/>
      <c r="BBF73" s="405"/>
      <c r="BBG73" s="405"/>
      <c r="BBH73" s="405"/>
      <c r="BBI73" s="405"/>
      <c r="BBJ73" s="405"/>
      <c r="BBK73" s="405"/>
      <c r="BBL73" s="405"/>
      <c r="BBM73" s="405"/>
      <c r="BBN73" s="405"/>
      <c r="BBO73" s="405"/>
      <c r="BBP73" s="405"/>
      <c r="BBQ73" s="405"/>
      <c r="BBR73" s="405"/>
      <c r="BBS73" s="405"/>
      <c r="BBT73" s="405"/>
      <c r="BBU73" s="405"/>
      <c r="BBV73" s="405"/>
      <c r="BBW73" s="405"/>
      <c r="BBX73" s="405"/>
      <c r="BBY73" s="405"/>
      <c r="BBZ73" s="405"/>
      <c r="BCA73" s="405"/>
      <c r="BCB73" s="405"/>
      <c r="BCC73" s="405"/>
      <c r="BCD73" s="405"/>
      <c r="BCE73" s="405"/>
      <c r="BCF73" s="405"/>
      <c r="BCG73" s="405"/>
      <c r="BCH73" s="405"/>
      <c r="BCI73" s="405"/>
      <c r="BCJ73" s="405"/>
      <c r="BCK73" s="405"/>
      <c r="BCL73" s="405"/>
      <c r="BCM73" s="405"/>
      <c r="BCN73" s="405"/>
      <c r="BCO73" s="405"/>
      <c r="BCP73" s="405"/>
      <c r="BCQ73" s="405"/>
      <c r="BCR73" s="405"/>
      <c r="BCS73" s="405"/>
      <c r="BCT73" s="405"/>
      <c r="BCU73" s="405"/>
      <c r="BCV73" s="405"/>
      <c r="BCW73" s="405"/>
      <c r="BCX73" s="405"/>
      <c r="BCY73" s="405"/>
      <c r="BCZ73" s="405"/>
      <c r="BDA73" s="405"/>
      <c r="BDB73" s="405"/>
      <c r="BDC73" s="405"/>
      <c r="BDD73" s="405"/>
      <c r="BDE73" s="405"/>
      <c r="BDF73" s="405"/>
      <c r="BDG73" s="405"/>
      <c r="BDH73" s="405"/>
      <c r="BDI73" s="405"/>
      <c r="BDJ73" s="405"/>
      <c r="BDK73" s="405"/>
      <c r="BDL73" s="405"/>
      <c r="BDM73" s="405"/>
      <c r="BDN73" s="405"/>
      <c r="BDO73" s="405"/>
      <c r="BDP73" s="405"/>
      <c r="BDQ73" s="405"/>
      <c r="BDR73" s="405"/>
      <c r="BDS73" s="405"/>
      <c r="BDT73" s="405"/>
      <c r="BDU73" s="405"/>
      <c r="BDV73" s="405"/>
      <c r="BDW73" s="405"/>
      <c r="BDX73" s="405"/>
      <c r="BDY73" s="405"/>
      <c r="BDZ73" s="405"/>
      <c r="BEA73" s="405"/>
      <c r="BEB73" s="405"/>
      <c r="BEC73" s="405"/>
      <c r="BED73" s="405"/>
      <c r="BEE73" s="405"/>
      <c r="BEF73" s="405"/>
      <c r="BEG73" s="405"/>
      <c r="BEH73" s="405"/>
      <c r="BEI73" s="405"/>
      <c r="BEJ73" s="405"/>
      <c r="BEK73" s="405"/>
      <c r="BEL73" s="405"/>
      <c r="BEM73" s="405"/>
      <c r="BEN73" s="405"/>
      <c r="BEO73" s="405"/>
      <c r="BEP73" s="405"/>
      <c r="BEQ73" s="405"/>
      <c r="BER73" s="405"/>
      <c r="BES73" s="405"/>
      <c r="BET73" s="405"/>
      <c r="BEU73" s="405"/>
      <c r="BEV73" s="405"/>
      <c r="BEW73" s="405"/>
      <c r="BEX73" s="405"/>
      <c r="BEY73" s="405"/>
      <c r="BEZ73" s="405"/>
      <c r="BFA73" s="405"/>
      <c r="BFB73" s="405"/>
      <c r="BFC73" s="405"/>
      <c r="BFD73" s="405"/>
      <c r="BFE73" s="405"/>
      <c r="BFF73" s="405"/>
      <c r="BFG73" s="405"/>
      <c r="BFH73" s="405"/>
      <c r="BFI73" s="405"/>
      <c r="BFJ73" s="405"/>
      <c r="BFK73" s="405"/>
      <c r="BFL73" s="405"/>
      <c r="BFM73" s="405"/>
      <c r="BFN73" s="405"/>
      <c r="BFO73" s="405"/>
      <c r="BFP73" s="405"/>
      <c r="BFQ73" s="405"/>
      <c r="BFR73" s="405"/>
      <c r="BFS73" s="405"/>
      <c r="BFT73" s="405"/>
      <c r="BFU73" s="405"/>
      <c r="BFV73" s="405"/>
      <c r="BFW73" s="405"/>
      <c r="BFX73" s="405"/>
      <c r="BFY73" s="405"/>
      <c r="BFZ73" s="405"/>
      <c r="BGA73" s="405"/>
      <c r="BGB73" s="405"/>
      <c r="BGC73" s="405"/>
      <c r="BGD73" s="405"/>
      <c r="BGE73" s="405"/>
      <c r="BGF73" s="405"/>
      <c r="BGG73" s="405"/>
      <c r="BGH73" s="405"/>
      <c r="BGI73" s="405"/>
      <c r="BGJ73" s="405"/>
      <c r="BGK73" s="405"/>
      <c r="BGL73" s="405"/>
      <c r="BGM73" s="405"/>
      <c r="BGN73" s="405"/>
      <c r="BGO73" s="405"/>
      <c r="BGP73" s="405"/>
      <c r="BGQ73" s="405"/>
      <c r="BGR73" s="405"/>
      <c r="BGS73" s="405"/>
      <c r="BGT73" s="405"/>
      <c r="BGU73" s="405"/>
      <c r="BGV73" s="405"/>
      <c r="BGW73" s="405"/>
      <c r="BGX73" s="405"/>
      <c r="BGY73" s="405"/>
      <c r="BGZ73" s="405"/>
      <c r="BHA73" s="405"/>
      <c r="BHB73" s="405"/>
      <c r="BHC73" s="405"/>
      <c r="BHD73" s="405"/>
      <c r="BHE73" s="405"/>
      <c r="BHF73" s="405"/>
      <c r="BHG73" s="405"/>
      <c r="BHH73" s="405"/>
      <c r="BHI73" s="405"/>
      <c r="BHJ73" s="405"/>
      <c r="BHK73" s="405"/>
      <c r="BHL73" s="405"/>
      <c r="BHM73" s="405"/>
      <c r="BHN73" s="405"/>
      <c r="BHO73" s="405"/>
      <c r="BHP73" s="405"/>
      <c r="BHQ73" s="405"/>
      <c r="BHR73" s="405"/>
      <c r="BHS73" s="405"/>
      <c r="BHT73" s="405"/>
      <c r="BHU73" s="405"/>
      <c r="BHV73" s="405"/>
      <c r="BHW73" s="405"/>
      <c r="BHX73" s="405"/>
      <c r="BHY73" s="405"/>
      <c r="BHZ73" s="405"/>
      <c r="BIA73" s="405"/>
      <c r="BIB73" s="405"/>
      <c r="BIC73" s="405"/>
      <c r="BID73" s="405"/>
      <c r="BIE73" s="405"/>
      <c r="BIF73" s="405"/>
      <c r="BIG73" s="405"/>
      <c r="BIH73" s="405"/>
      <c r="BII73" s="405"/>
      <c r="BIJ73" s="405"/>
      <c r="BIK73" s="405"/>
      <c r="BIL73" s="405"/>
      <c r="BIM73" s="405"/>
      <c r="BIN73" s="405"/>
      <c r="BIO73" s="405"/>
      <c r="BIP73" s="405"/>
      <c r="BIQ73" s="405"/>
      <c r="BIR73" s="405"/>
      <c r="BIS73" s="405"/>
      <c r="BIT73" s="405"/>
      <c r="BIU73" s="405"/>
      <c r="BIV73" s="405"/>
      <c r="BIW73" s="405"/>
      <c r="BIX73" s="405"/>
      <c r="BIY73" s="405"/>
      <c r="BIZ73" s="405"/>
      <c r="BJA73" s="405"/>
      <c r="BJB73" s="405"/>
      <c r="BJC73" s="405"/>
      <c r="BJD73" s="405"/>
      <c r="BJE73" s="405"/>
      <c r="BJF73" s="405"/>
      <c r="BJG73" s="405"/>
      <c r="BJH73" s="405"/>
      <c r="BJI73" s="405"/>
      <c r="BJJ73" s="405"/>
      <c r="BJK73" s="405"/>
      <c r="BJL73" s="405"/>
      <c r="BJM73" s="405"/>
      <c r="BJN73" s="405"/>
      <c r="BJO73" s="405"/>
      <c r="BJP73" s="405"/>
      <c r="BJQ73" s="405"/>
      <c r="BJR73" s="405"/>
      <c r="BJS73" s="405"/>
      <c r="BJT73" s="405"/>
      <c r="BJU73" s="405"/>
      <c r="BJV73" s="405"/>
      <c r="BJW73" s="405"/>
      <c r="BJX73" s="405"/>
      <c r="BJY73" s="405"/>
      <c r="BJZ73" s="405"/>
      <c r="BKA73" s="405"/>
      <c r="BKB73" s="405"/>
      <c r="BKC73" s="405"/>
      <c r="BKD73" s="405"/>
      <c r="BKE73" s="405"/>
      <c r="BKF73" s="405"/>
      <c r="BKG73" s="405"/>
      <c r="BKH73" s="405"/>
      <c r="BKI73" s="405"/>
      <c r="BKJ73" s="405"/>
      <c r="BKK73" s="405"/>
      <c r="BKL73" s="405"/>
      <c r="BKM73" s="405"/>
      <c r="BKN73" s="405"/>
      <c r="BKO73" s="405"/>
      <c r="BKP73" s="405"/>
      <c r="BKQ73" s="405"/>
      <c r="BKR73" s="405"/>
      <c r="BKS73" s="405"/>
      <c r="BKT73" s="405"/>
      <c r="BKU73" s="405"/>
      <c r="BKV73" s="405"/>
      <c r="BKW73" s="405"/>
      <c r="BKX73" s="405"/>
      <c r="BKY73" s="405"/>
      <c r="BKZ73" s="405"/>
      <c r="BLA73" s="405"/>
      <c r="BLB73" s="405"/>
      <c r="BLC73" s="405"/>
      <c r="BLD73" s="405"/>
      <c r="BLE73" s="405"/>
      <c r="BLF73" s="405"/>
      <c r="BLG73" s="405"/>
      <c r="BLH73" s="405"/>
      <c r="BLI73" s="405"/>
      <c r="BLJ73" s="405"/>
      <c r="BLK73" s="405"/>
      <c r="BLL73" s="405"/>
      <c r="BLM73" s="405"/>
      <c r="BLN73" s="405"/>
      <c r="BLO73" s="405"/>
      <c r="BLP73" s="405"/>
      <c r="BLQ73" s="405"/>
      <c r="BLR73" s="405"/>
      <c r="BLS73" s="405"/>
      <c r="BLT73" s="405"/>
      <c r="BLU73" s="405"/>
      <c r="BLV73" s="405"/>
      <c r="BLW73" s="405"/>
      <c r="BLX73" s="405"/>
      <c r="BLY73" s="405"/>
      <c r="BLZ73" s="405"/>
      <c r="BMA73" s="405"/>
      <c r="BMB73" s="405"/>
      <c r="BMC73" s="405"/>
      <c r="BMD73" s="405"/>
      <c r="BME73" s="405"/>
      <c r="BMF73" s="405"/>
      <c r="BMG73" s="405"/>
      <c r="BMH73" s="405"/>
      <c r="BMI73" s="405"/>
      <c r="BMJ73" s="405"/>
      <c r="BMK73" s="405"/>
      <c r="BML73" s="405"/>
      <c r="BMM73" s="405"/>
      <c r="BMN73" s="405"/>
      <c r="BMO73" s="405"/>
      <c r="BMP73" s="405"/>
      <c r="BMQ73" s="405"/>
      <c r="BMR73" s="405"/>
      <c r="BMS73" s="405"/>
      <c r="BMT73" s="405"/>
      <c r="BMU73" s="405"/>
      <c r="BMV73" s="405"/>
      <c r="BMW73" s="405"/>
      <c r="BMX73" s="405"/>
      <c r="BMY73" s="405"/>
      <c r="BMZ73" s="405"/>
      <c r="BNA73" s="405"/>
      <c r="BNB73" s="405"/>
      <c r="BNC73" s="405"/>
      <c r="BND73" s="405"/>
      <c r="BNE73" s="405"/>
      <c r="BNF73" s="405"/>
      <c r="BNG73" s="405"/>
      <c r="BNH73" s="405"/>
      <c r="BNI73" s="405"/>
      <c r="BNJ73" s="405"/>
      <c r="BNK73" s="405"/>
      <c r="BNL73" s="405"/>
      <c r="BNM73" s="405"/>
      <c r="BNN73" s="405"/>
      <c r="BNO73" s="405"/>
      <c r="BNP73" s="405"/>
      <c r="BNQ73" s="405"/>
      <c r="BNR73" s="405"/>
      <c r="BNS73" s="405"/>
      <c r="BNT73" s="405"/>
      <c r="BNU73" s="405"/>
      <c r="BNV73" s="405"/>
      <c r="BNW73" s="405"/>
      <c r="BNX73" s="405"/>
      <c r="BNY73" s="405"/>
      <c r="BNZ73" s="405"/>
      <c r="BOA73" s="405"/>
      <c r="BOB73" s="405"/>
      <c r="BOC73" s="405"/>
      <c r="BOD73" s="405"/>
      <c r="BOE73" s="405"/>
      <c r="BOF73" s="405"/>
      <c r="BOG73" s="405"/>
      <c r="BOH73" s="405"/>
      <c r="BOI73" s="405"/>
      <c r="BOJ73" s="405"/>
      <c r="BOK73" s="405"/>
      <c r="BOL73" s="405"/>
      <c r="BOM73" s="405"/>
      <c r="BON73" s="405"/>
      <c r="BOO73" s="405"/>
      <c r="BOP73" s="405"/>
      <c r="BOQ73" s="405"/>
      <c r="BOR73" s="405"/>
      <c r="BOS73" s="405"/>
      <c r="BOT73" s="405"/>
      <c r="BOU73" s="405"/>
      <c r="BOV73" s="405"/>
      <c r="BOW73" s="405"/>
      <c r="BOX73" s="405"/>
      <c r="BOY73" s="405"/>
      <c r="BOZ73" s="405"/>
      <c r="BPA73" s="405"/>
      <c r="BPB73" s="405"/>
      <c r="BPC73" s="405"/>
      <c r="BPD73" s="405"/>
      <c r="BPE73" s="405"/>
      <c r="BPF73" s="405"/>
      <c r="BPG73" s="405"/>
      <c r="BPH73" s="405"/>
      <c r="BPI73" s="405"/>
      <c r="BPJ73" s="405"/>
      <c r="BPK73" s="405"/>
      <c r="BPL73" s="405"/>
      <c r="BPM73" s="405"/>
      <c r="BPN73" s="405"/>
      <c r="BPO73" s="405"/>
      <c r="BPP73" s="405"/>
      <c r="BPQ73" s="405"/>
      <c r="BPR73" s="405"/>
      <c r="BPS73" s="405"/>
      <c r="BPT73" s="405"/>
      <c r="BPU73" s="405"/>
      <c r="BPV73" s="405"/>
      <c r="BPW73" s="405"/>
      <c r="BPX73" s="405"/>
      <c r="BPY73" s="405"/>
      <c r="BPZ73" s="405"/>
      <c r="BQA73" s="405"/>
      <c r="BQB73" s="405"/>
      <c r="BQC73" s="405"/>
      <c r="BQD73" s="405"/>
      <c r="BQE73" s="405"/>
      <c r="BQF73" s="405"/>
      <c r="BQG73" s="405"/>
      <c r="BQH73" s="405"/>
      <c r="BQI73" s="405"/>
      <c r="BQJ73" s="405"/>
      <c r="BQK73" s="405"/>
      <c r="BQL73" s="405"/>
      <c r="BQM73" s="405"/>
      <c r="BQN73" s="405"/>
      <c r="BQO73" s="405"/>
      <c r="BQP73" s="405"/>
      <c r="BQQ73" s="405"/>
      <c r="BQR73" s="405"/>
      <c r="BQS73" s="405"/>
      <c r="BQT73" s="405"/>
      <c r="BQU73" s="405"/>
      <c r="BQV73" s="405"/>
      <c r="BQW73" s="405"/>
      <c r="BQX73" s="405"/>
      <c r="BQY73" s="405"/>
      <c r="BQZ73" s="405"/>
      <c r="BRA73" s="405"/>
      <c r="BRB73" s="405"/>
      <c r="BRC73" s="405"/>
      <c r="BRD73" s="405"/>
      <c r="BRE73" s="405"/>
      <c r="BRF73" s="405"/>
      <c r="BRG73" s="405"/>
      <c r="BRH73" s="405"/>
      <c r="BRI73" s="405"/>
      <c r="BRJ73" s="405"/>
      <c r="BRK73" s="405"/>
      <c r="BRL73" s="405"/>
      <c r="BRM73" s="405"/>
      <c r="BRN73" s="405"/>
      <c r="BRO73" s="405"/>
      <c r="BRP73" s="405"/>
      <c r="BRQ73" s="405"/>
      <c r="BRR73" s="405"/>
      <c r="BRS73" s="405"/>
      <c r="BRT73" s="405"/>
      <c r="BRU73" s="405"/>
      <c r="BRV73" s="405"/>
      <c r="BRW73" s="405"/>
      <c r="BRX73" s="405"/>
      <c r="BRY73" s="405"/>
      <c r="BRZ73" s="405"/>
      <c r="BSA73" s="405"/>
      <c r="BSB73" s="405"/>
      <c r="BSC73" s="405"/>
      <c r="BSD73" s="405"/>
      <c r="BSE73" s="405"/>
      <c r="BSF73" s="405"/>
      <c r="BSG73" s="405"/>
      <c r="BSH73" s="405"/>
      <c r="BSI73" s="405"/>
      <c r="BSJ73" s="405"/>
      <c r="BSK73" s="405"/>
      <c r="BSL73" s="405"/>
      <c r="BSM73" s="405"/>
      <c r="BSN73" s="405"/>
      <c r="BSO73" s="405"/>
      <c r="BSP73" s="405"/>
      <c r="BSQ73" s="405"/>
      <c r="BSR73" s="405"/>
      <c r="BSS73" s="405"/>
      <c r="BST73" s="405"/>
      <c r="BSU73" s="405"/>
      <c r="BSV73" s="405"/>
      <c r="BSW73" s="405"/>
      <c r="BSX73" s="405"/>
      <c r="BSY73" s="405"/>
      <c r="BSZ73" s="405"/>
      <c r="BTA73" s="405"/>
      <c r="BTB73" s="405"/>
      <c r="BTC73" s="405"/>
      <c r="BTD73" s="405"/>
      <c r="BTE73" s="405"/>
      <c r="BTF73" s="405"/>
      <c r="BTG73" s="405"/>
      <c r="BTH73" s="405"/>
      <c r="BTI73" s="405"/>
      <c r="BTJ73" s="405"/>
      <c r="BTK73" s="405"/>
      <c r="BTL73" s="405"/>
      <c r="BTM73" s="405"/>
      <c r="BTN73" s="405"/>
      <c r="BTO73" s="405"/>
      <c r="BTP73" s="405"/>
      <c r="BTQ73" s="405"/>
      <c r="BTR73" s="405"/>
      <c r="BTS73" s="405"/>
      <c r="BTT73" s="405"/>
      <c r="BTU73" s="405"/>
      <c r="BTV73" s="405"/>
      <c r="BTW73" s="405"/>
      <c r="BTX73" s="405"/>
      <c r="BTY73" s="405"/>
      <c r="BTZ73" s="405"/>
      <c r="BUA73" s="405"/>
      <c r="BUB73" s="405"/>
      <c r="BUC73" s="405"/>
      <c r="BUD73" s="405"/>
      <c r="BUE73" s="405"/>
      <c r="BUF73" s="405"/>
      <c r="BUG73" s="405"/>
      <c r="BUH73" s="405"/>
      <c r="BUI73" s="405"/>
      <c r="BUJ73" s="405"/>
      <c r="BUK73" s="405"/>
      <c r="BUL73" s="405"/>
      <c r="BUM73" s="405"/>
      <c r="BUN73" s="405"/>
      <c r="BUO73" s="405"/>
      <c r="BUP73" s="405"/>
      <c r="BUQ73" s="405"/>
      <c r="BUR73" s="405"/>
      <c r="BUS73" s="405"/>
      <c r="BUT73" s="405"/>
      <c r="BUU73" s="405"/>
      <c r="BUV73" s="405"/>
      <c r="BUW73" s="405"/>
      <c r="BUX73" s="405"/>
      <c r="BUY73" s="405"/>
      <c r="BUZ73" s="405"/>
      <c r="BVA73" s="405"/>
      <c r="BVB73" s="405"/>
      <c r="BVC73" s="405"/>
      <c r="BVD73" s="405"/>
      <c r="BVE73" s="405"/>
      <c r="BVF73" s="405"/>
      <c r="BVG73" s="405"/>
      <c r="BVH73" s="405"/>
      <c r="BVI73" s="405"/>
      <c r="BVJ73" s="405"/>
      <c r="BVK73" s="405"/>
      <c r="BVL73" s="405"/>
      <c r="BVM73" s="405"/>
      <c r="BVN73" s="405"/>
      <c r="BVO73" s="405"/>
      <c r="BVP73" s="405"/>
      <c r="BVQ73" s="405"/>
      <c r="BVR73" s="405"/>
      <c r="BVS73" s="405"/>
      <c r="BVT73" s="405"/>
      <c r="BVU73" s="405"/>
      <c r="BVV73" s="405"/>
      <c r="BVW73" s="405"/>
      <c r="BVX73" s="405"/>
      <c r="BVY73" s="405"/>
      <c r="BVZ73" s="405"/>
      <c r="BWA73" s="405"/>
      <c r="BWB73" s="405"/>
      <c r="BWC73" s="405"/>
      <c r="BWD73" s="405"/>
      <c r="BWE73" s="405"/>
      <c r="BWF73" s="405"/>
      <c r="BWG73" s="405"/>
      <c r="BWH73" s="405"/>
      <c r="BWI73" s="405"/>
      <c r="BWJ73" s="405"/>
      <c r="BWK73" s="405"/>
      <c r="BWL73" s="405"/>
      <c r="BWM73" s="405"/>
      <c r="BWN73" s="405"/>
      <c r="BWO73" s="405"/>
      <c r="BWP73" s="405"/>
      <c r="BWQ73" s="405"/>
      <c r="BWR73" s="405"/>
      <c r="BWS73" s="405"/>
      <c r="BWT73" s="405"/>
      <c r="BWU73" s="405"/>
      <c r="BWV73" s="405"/>
      <c r="BWW73" s="405"/>
      <c r="BWX73" s="405"/>
      <c r="BWY73" s="405"/>
      <c r="BWZ73" s="405"/>
      <c r="BXA73" s="405"/>
      <c r="BXB73" s="405"/>
      <c r="BXC73" s="405"/>
      <c r="BXD73" s="405"/>
      <c r="BXE73" s="405"/>
      <c r="BXF73" s="405"/>
      <c r="BXG73" s="405"/>
      <c r="BXH73" s="405"/>
      <c r="BXI73" s="405"/>
      <c r="BXJ73" s="405"/>
      <c r="BXK73" s="405"/>
      <c r="BXL73" s="405"/>
      <c r="BXM73" s="405"/>
      <c r="BXN73" s="405"/>
      <c r="BXO73" s="405"/>
      <c r="BXP73" s="405"/>
      <c r="BXQ73" s="405"/>
      <c r="BXR73" s="405"/>
      <c r="BXS73" s="405"/>
      <c r="BXT73" s="405"/>
      <c r="BXU73" s="405"/>
      <c r="BXV73" s="405"/>
      <c r="BXW73" s="405"/>
      <c r="BXX73" s="405"/>
      <c r="BXY73" s="405"/>
      <c r="BXZ73" s="405"/>
      <c r="BYA73" s="405"/>
      <c r="BYB73" s="405"/>
      <c r="BYC73" s="405"/>
      <c r="BYD73" s="405"/>
      <c r="BYE73" s="405"/>
      <c r="BYF73" s="405"/>
      <c r="BYG73" s="405"/>
      <c r="BYH73" s="405"/>
      <c r="BYI73" s="405"/>
      <c r="BYJ73" s="405"/>
      <c r="BYK73" s="405"/>
      <c r="BYL73" s="405"/>
      <c r="BYM73" s="405"/>
      <c r="BYN73" s="405"/>
      <c r="BYO73" s="405"/>
      <c r="BYP73" s="405"/>
      <c r="BYQ73" s="405"/>
      <c r="BYR73" s="405"/>
      <c r="BYS73" s="405"/>
      <c r="BYT73" s="405"/>
      <c r="BYU73" s="405"/>
      <c r="BYV73" s="405"/>
      <c r="BYW73" s="405"/>
      <c r="BYX73" s="405"/>
      <c r="BYY73" s="405"/>
      <c r="BYZ73" s="405"/>
      <c r="BZA73" s="405"/>
      <c r="BZB73" s="405"/>
      <c r="BZC73" s="405"/>
      <c r="BZD73" s="405"/>
      <c r="BZE73" s="405"/>
      <c r="BZF73" s="405"/>
      <c r="BZG73" s="405"/>
      <c r="BZH73" s="405"/>
      <c r="BZI73" s="405"/>
      <c r="BZJ73" s="405"/>
      <c r="BZK73" s="405"/>
      <c r="BZL73" s="405"/>
      <c r="BZM73" s="405"/>
      <c r="BZN73" s="405"/>
      <c r="BZO73" s="405"/>
      <c r="BZP73" s="405"/>
      <c r="BZQ73" s="405"/>
      <c r="BZR73" s="405"/>
      <c r="BZS73" s="405"/>
      <c r="BZT73" s="405"/>
      <c r="BZU73" s="405"/>
      <c r="BZV73" s="405"/>
      <c r="BZW73" s="405"/>
      <c r="BZX73" s="405"/>
      <c r="BZY73" s="405"/>
      <c r="BZZ73" s="405"/>
      <c r="CAA73" s="405"/>
      <c r="CAB73" s="405"/>
      <c r="CAC73" s="405"/>
      <c r="CAD73" s="405"/>
      <c r="CAE73" s="405"/>
      <c r="CAF73" s="405"/>
      <c r="CAG73" s="405"/>
      <c r="CAH73" s="405"/>
      <c r="CAI73" s="405"/>
      <c r="CAJ73" s="405"/>
      <c r="CAK73" s="405"/>
      <c r="CAL73" s="405"/>
      <c r="CAM73" s="405"/>
      <c r="CAN73" s="405"/>
      <c r="CAO73" s="405"/>
      <c r="CAP73" s="405"/>
      <c r="CAQ73" s="405"/>
      <c r="CAR73" s="405"/>
      <c r="CAS73" s="405"/>
      <c r="CAT73" s="405"/>
      <c r="CAU73" s="405"/>
      <c r="CAV73" s="405"/>
      <c r="CAW73" s="405"/>
      <c r="CAX73" s="405"/>
      <c r="CAY73" s="405"/>
      <c r="CAZ73" s="405"/>
      <c r="CBA73" s="405"/>
      <c r="CBB73" s="405"/>
      <c r="CBC73" s="405"/>
      <c r="CBD73" s="405"/>
      <c r="CBE73" s="405"/>
      <c r="CBF73" s="405"/>
      <c r="CBG73" s="405"/>
      <c r="CBH73" s="405"/>
      <c r="CBI73" s="405"/>
      <c r="CBJ73" s="405"/>
      <c r="CBK73" s="405"/>
      <c r="CBL73" s="405"/>
      <c r="CBM73" s="405"/>
      <c r="CBN73" s="405"/>
      <c r="CBO73" s="405"/>
      <c r="CBP73" s="405"/>
      <c r="CBQ73" s="405"/>
      <c r="CBR73" s="405"/>
      <c r="CBS73" s="405"/>
      <c r="CBT73" s="405"/>
      <c r="CBU73" s="405"/>
      <c r="CBV73" s="405"/>
      <c r="CBW73" s="405"/>
      <c r="CBX73" s="405"/>
      <c r="CBY73" s="405"/>
      <c r="CBZ73" s="405"/>
      <c r="CCA73" s="405"/>
      <c r="CCB73" s="405"/>
      <c r="CCC73" s="405"/>
      <c r="CCD73" s="405"/>
      <c r="CCE73" s="405"/>
      <c r="CCF73" s="405"/>
      <c r="CCG73" s="405"/>
      <c r="CCH73" s="405"/>
      <c r="CCI73" s="405"/>
      <c r="CCJ73" s="405"/>
      <c r="CCK73" s="405"/>
      <c r="CCL73" s="405"/>
      <c r="CCM73" s="405"/>
      <c r="CCN73" s="405"/>
      <c r="CCO73" s="405"/>
      <c r="CCP73" s="405"/>
      <c r="CCQ73" s="405"/>
      <c r="CCR73" s="405"/>
      <c r="CCS73" s="405"/>
      <c r="CCT73" s="405"/>
      <c r="CCU73" s="405"/>
      <c r="CCV73" s="405"/>
      <c r="CCW73" s="405"/>
      <c r="CCX73" s="405"/>
      <c r="CCY73" s="405"/>
      <c r="CCZ73" s="405"/>
      <c r="CDA73" s="405"/>
      <c r="CDB73" s="405"/>
      <c r="CDC73" s="405"/>
      <c r="CDD73" s="405"/>
      <c r="CDE73" s="405"/>
      <c r="CDF73" s="405"/>
      <c r="CDG73" s="405"/>
      <c r="CDH73" s="405"/>
      <c r="CDI73" s="405"/>
      <c r="CDJ73" s="405"/>
      <c r="CDK73" s="405"/>
      <c r="CDL73" s="405"/>
      <c r="CDM73" s="405"/>
      <c r="CDN73" s="405"/>
      <c r="CDO73" s="405"/>
      <c r="CDP73" s="405"/>
      <c r="CDQ73" s="405"/>
      <c r="CDR73" s="405"/>
      <c r="CDS73" s="405"/>
      <c r="CDT73" s="405"/>
      <c r="CDU73" s="405"/>
      <c r="CDV73" s="405"/>
      <c r="CDW73" s="405"/>
      <c r="CDX73" s="405"/>
      <c r="CDY73" s="405"/>
      <c r="CDZ73" s="405"/>
      <c r="CEA73" s="405"/>
      <c r="CEB73" s="405"/>
      <c r="CEC73" s="405"/>
      <c r="CED73" s="405"/>
      <c r="CEE73" s="405"/>
      <c r="CEF73" s="405"/>
      <c r="CEG73" s="405"/>
      <c r="CEH73" s="405"/>
      <c r="CEI73" s="405"/>
      <c r="CEJ73" s="405"/>
      <c r="CEK73" s="405"/>
      <c r="CEL73" s="405"/>
      <c r="CEM73" s="405"/>
      <c r="CEN73" s="405"/>
      <c r="CEO73" s="405"/>
      <c r="CEP73" s="405"/>
      <c r="CEQ73" s="405"/>
      <c r="CER73" s="405"/>
      <c r="CES73" s="405"/>
      <c r="CET73" s="405"/>
      <c r="CEU73" s="405"/>
      <c r="CEV73" s="405"/>
      <c r="CEW73" s="405"/>
      <c r="CEX73" s="405"/>
      <c r="CEY73" s="405"/>
      <c r="CEZ73" s="405"/>
      <c r="CFA73" s="405"/>
      <c r="CFB73" s="405"/>
      <c r="CFC73" s="405"/>
      <c r="CFD73" s="405"/>
      <c r="CFE73" s="405"/>
      <c r="CFF73" s="405"/>
      <c r="CFG73" s="405"/>
      <c r="CFH73" s="405"/>
      <c r="CFI73" s="405"/>
      <c r="CFJ73" s="405"/>
      <c r="CFK73" s="405"/>
      <c r="CFL73" s="405"/>
      <c r="CFM73" s="405"/>
      <c r="CFN73" s="405"/>
      <c r="CFO73" s="405"/>
      <c r="CFP73" s="405"/>
      <c r="CFQ73" s="405"/>
      <c r="CFR73" s="405"/>
      <c r="CFS73" s="405"/>
      <c r="CFT73" s="405"/>
      <c r="CFU73" s="405"/>
      <c r="CFV73" s="405"/>
      <c r="CFW73" s="405"/>
      <c r="CFX73" s="405"/>
      <c r="CFY73" s="405"/>
      <c r="CFZ73" s="405"/>
      <c r="CGA73" s="405"/>
      <c r="CGB73" s="405"/>
      <c r="CGC73" s="405"/>
      <c r="CGD73" s="405"/>
      <c r="CGE73" s="405"/>
      <c r="CGF73" s="405"/>
      <c r="CGG73" s="405"/>
      <c r="CGH73" s="405"/>
      <c r="CGI73" s="405"/>
      <c r="CGJ73" s="405"/>
      <c r="CGK73" s="405"/>
      <c r="CGL73" s="405"/>
      <c r="CGM73" s="405"/>
      <c r="CGN73" s="405"/>
      <c r="CGO73" s="405"/>
      <c r="CGP73" s="405"/>
      <c r="CGQ73" s="405"/>
      <c r="CGR73" s="405"/>
      <c r="CGS73" s="405"/>
      <c r="CGT73" s="405"/>
      <c r="CGU73" s="405"/>
      <c r="CGV73" s="405"/>
      <c r="CGW73" s="405"/>
      <c r="CGX73" s="405"/>
      <c r="CGY73" s="405"/>
      <c r="CGZ73" s="405"/>
      <c r="CHA73" s="405"/>
      <c r="CHB73" s="405"/>
      <c r="CHC73" s="405"/>
      <c r="CHD73" s="405"/>
      <c r="CHE73" s="405"/>
      <c r="CHF73" s="405"/>
      <c r="CHG73" s="405"/>
      <c r="CHH73" s="405"/>
      <c r="CHI73" s="405"/>
      <c r="CHJ73" s="405"/>
      <c r="CHK73" s="405"/>
      <c r="CHL73" s="405"/>
      <c r="CHM73" s="405"/>
      <c r="CHN73" s="405"/>
      <c r="CHO73" s="405"/>
      <c r="CHP73" s="405"/>
      <c r="CHQ73" s="405"/>
      <c r="CHR73" s="405"/>
      <c r="CHS73" s="405"/>
      <c r="CHT73" s="405"/>
      <c r="CHU73" s="405"/>
      <c r="CHV73" s="405"/>
      <c r="CHW73" s="405"/>
      <c r="CHX73" s="405"/>
      <c r="CHY73" s="405"/>
      <c r="CHZ73" s="405"/>
      <c r="CIA73" s="405"/>
      <c r="CIB73" s="405"/>
      <c r="CIC73" s="405"/>
      <c r="CID73" s="405"/>
      <c r="CIE73" s="405"/>
      <c r="CIF73" s="405"/>
      <c r="CIG73" s="405"/>
      <c r="CIH73" s="405"/>
      <c r="CII73" s="405"/>
      <c r="CIJ73" s="405"/>
      <c r="CIK73" s="405"/>
      <c r="CIL73" s="405"/>
      <c r="CIM73" s="405"/>
      <c r="CIN73" s="405"/>
      <c r="CIO73" s="405"/>
      <c r="CIP73" s="405"/>
      <c r="CIQ73" s="405"/>
      <c r="CIR73" s="405"/>
      <c r="CIS73" s="405"/>
      <c r="CIT73" s="405"/>
      <c r="CIU73" s="405"/>
      <c r="CIV73" s="405"/>
      <c r="CIW73" s="405"/>
      <c r="CIX73" s="405"/>
      <c r="CIY73" s="405"/>
      <c r="CIZ73" s="405"/>
      <c r="CJA73" s="405"/>
      <c r="CJB73" s="405"/>
      <c r="CJC73" s="405"/>
      <c r="CJD73" s="405"/>
      <c r="CJE73" s="405"/>
      <c r="CJF73" s="405"/>
      <c r="CJG73" s="405"/>
      <c r="CJH73" s="405"/>
      <c r="CJI73" s="405"/>
      <c r="CJJ73" s="405"/>
      <c r="CJK73" s="405"/>
      <c r="CJL73" s="405"/>
      <c r="CJM73" s="405"/>
      <c r="CJN73" s="405"/>
      <c r="CJO73" s="405"/>
      <c r="CJP73" s="405"/>
      <c r="CJQ73" s="405"/>
      <c r="CJR73" s="405"/>
      <c r="CJS73" s="405"/>
      <c r="CJT73" s="405"/>
      <c r="CJU73" s="405"/>
      <c r="CJV73" s="405"/>
      <c r="CJW73" s="405"/>
      <c r="CJX73" s="405"/>
      <c r="CJY73" s="405"/>
      <c r="CJZ73" s="405"/>
      <c r="CKA73" s="405"/>
      <c r="CKB73" s="405"/>
      <c r="CKC73" s="405"/>
      <c r="CKD73" s="405"/>
      <c r="CKE73" s="405"/>
      <c r="CKF73" s="405"/>
      <c r="CKG73" s="405"/>
      <c r="CKH73" s="405"/>
      <c r="CKI73" s="405"/>
      <c r="CKJ73" s="405"/>
      <c r="CKK73" s="405"/>
      <c r="CKL73" s="405"/>
      <c r="CKM73" s="405"/>
      <c r="CKN73" s="405"/>
      <c r="CKO73" s="405"/>
      <c r="CKP73" s="405"/>
      <c r="CKQ73" s="405"/>
      <c r="CKR73" s="405"/>
      <c r="CKS73" s="405"/>
      <c r="CKT73" s="405"/>
      <c r="CKU73" s="405"/>
      <c r="CKV73" s="405"/>
      <c r="CKW73" s="405"/>
      <c r="CKX73" s="405"/>
      <c r="CKY73" s="405"/>
      <c r="CKZ73" s="405"/>
      <c r="CLA73" s="405"/>
      <c r="CLB73" s="405"/>
      <c r="CLC73" s="405"/>
      <c r="CLD73" s="405"/>
      <c r="CLE73" s="405"/>
      <c r="CLF73" s="405"/>
      <c r="CLG73" s="405"/>
      <c r="CLH73" s="405"/>
      <c r="CLI73" s="405"/>
      <c r="CLJ73" s="405"/>
      <c r="CLK73" s="405"/>
      <c r="CLL73" s="405"/>
      <c r="CLM73" s="405"/>
      <c r="CLN73" s="405"/>
      <c r="CLO73" s="405"/>
      <c r="CLP73" s="405"/>
      <c r="CLQ73" s="405"/>
      <c r="CLR73" s="405"/>
      <c r="CLS73" s="405"/>
      <c r="CLT73" s="405"/>
      <c r="CLU73" s="405"/>
      <c r="CLV73" s="405"/>
      <c r="CLW73" s="405"/>
      <c r="CLX73" s="405"/>
      <c r="CLY73" s="405"/>
      <c r="CLZ73" s="405"/>
      <c r="CMA73" s="405"/>
      <c r="CMB73" s="405"/>
      <c r="CMC73" s="405"/>
      <c r="CMD73" s="405"/>
      <c r="CME73" s="405"/>
      <c r="CMF73" s="405"/>
      <c r="CMG73" s="405"/>
      <c r="CMH73" s="405"/>
      <c r="CMI73" s="405"/>
      <c r="CMJ73" s="405"/>
      <c r="CMK73" s="405"/>
      <c r="CML73" s="405"/>
      <c r="CMM73" s="405"/>
      <c r="CMN73" s="405"/>
      <c r="CMO73" s="405"/>
      <c r="CMP73" s="405"/>
      <c r="CMQ73" s="405"/>
      <c r="CMR73" s="405"/>
      <c r="CMS73" s="405"/>
      <c r="CMT73" s="405"/>
      <c r="CMU73" s="405"/>
      <c r="CMV73" s="405"/>
      <c r="CMW73" s="405"/>
      <c r="CMX73" s="405"/>
      <c r="CMY73" s="405"/>
      <c r="CMZ73" s="405"/>
      <c r="CNA73" s="405"/>
      <c r="CNB73" s="405"/>
      <c r="CNC73" s="405"/>
      <c r="CND73" s="405"/>
      <c r="CNE73" s="405"/>
      <c r="CNF73" s="405"/>
      <c r="CNG73" s="405"/>
      <c r="CNH73" s="405"/>
      <c r="CNI73" s="405"/>
      <c r="CNJ73" s="405"/>
      <c r="CNK73" s="405"/>
      <c r="CNL73" s="405"/>
      <c r="CNM73" s="405"/>
      <c r="CNN73" s="405"/>
      <c r="CNO73" s="405"/>
      <c r="CNP73" s="405"/>
      <c r="CNQ73" s="405"/>
      <c r="CNR73" s="405"/>
      <c r="CNS73" s="405"/>
      <c r="CNT73" s="405"/>
      <c r="CNU73" s="405"/>
      <c r="CNV73" s="405"/>
      <c r="CNW73" s="405"/>
      <c r="CNX73" s="405"/>
      <c r="CNY73" s="405"/>
      <c r="CNZ73" s="405"/>
      <c r="COA73" s="405"/>
      <c r="COB73" s="405"/>
      <c r="COC73" s="405"/>
      <c r="COD73" s="405"/>
      <c r="COE73" s="405"/>
      <c r="COF73" s="405"/>
      <c r="COG73" s="405"/>
      <c r="COH73" s="405"/>
      <c r="COI73" s="405"/>
      <c r="COJ73" s="405"/>
      <c r="COK73" s="405"/>
      <c r="COL73" s="405"/>
      <c r="COM73" s="405"/>
      <c r="CON73" s="405"/>
      <c r="COO73" s="405"/>
      <c r="COP73" s="405"/>
      <c r="COQ73" s="405"/>
      <c r="COR73" s="405"/>
      <c r="COS73" s="405"/>
      <c r="COT73" s="405"/>
      <c r="COU73" s="405"/>
      <c r="COV73" s="405"/>
      <c r="COW73" s="405"/>
      <c r="COX73" s="405"/>
      <c r="COY73" s="405"/>
      <c r="COZ73" s="405"/>
      <c r="CPA73" s="405"/>
      <c r="CPB73" s="405"/>
      <c r="CPC73" s="405"/>
      <c r="CPD73" s="405"/>
      <c r="CPE73" s="405"/>
      <c r="CPF73" s="405"/>
      <c r="CPG73" s="405"/>
      <c r="CPH73" s="405"/>
      <c r="CPI73" s="405"/>
      <c r="CPJ73" s="405"/>
      <c r="CPK73" s="405"/>
      <c r="CPL73" s="405"/>
      <c r="CPM73" s="405"/>
      <c r="CPN73" s="405"/>
      <c r="CPO73" s="405"/>
      <c r="CPP73" s="405"/>
      <c r="CPQ73" s="405"/>
      <c r="CPR73" s="405"/>
      <c r="CPS73" s="405"/>
      <c r="CPT73" s="405"/>
      <c r="CPU73" s="405"/>
      <c r="CPV73" s="405"/>
      <c r="CPW73" s="405"/>
      <c r="CPX73" s="405"/>
      <c r="CPY73" s="405"/>
      <c r="CPZ73" s="405"/>
      <c r="CQA73" s="405"/>
      <c r="CQB73" s="405"/>
      <c r="CQC73" s="405"/>
      <c r="CQD73" s="405"/>
      <c r="CQE73" s="405"/>
      <c r="CQF73" s="405"/>
      <c r="CQG73" s="405"/>
      <c r="CQH73" s="405"/>
      <c r="CQI73" s="405"/>
      <c r="CQJ73" s="405"/>
      <c r="CQK73" s="405"/>
      <c r="CQL73" s="405"/>
      <c r="CQM73" s="405"/>
      <c r="CQN73" s="405"/>
      <c r="CQO73" s="405"/>
      <c r="CQP73" s="405"/>
      <c r="CQQ73" s="405"/>
      <c r="CQR73" s="405"/>
      <c r="CQS73" s="405"/>
      <c r="CQT73" s="405"/>
      <c r="CQU73" s="405"/>
      <c r="CQV73" s="405"/>
      <c r="CQW73" s="405"/>
      <c r="CQX73" s="405"/>
      <c r="CQY73" s="405"/>
      <c r="CQZ73" s="405"/>
      <c r="CRA73" s="405"/>
      <c r="CRB73" s="405"/>
      <c r="CRC73" s="405"/>
      <c r="CRD73" s="405"/>
      <c r="CRE73" s="405"/>
      <c r="CRF73" s="405"/>
      <c r="CRG73" s="405"/>
      <c r="CRH73" s="405"/>
      <c r="CRI73" s="405"/>
      <c r="CRJ73" s="405"/>
      <c r="CRK73" s="405"/>
      <c r="CRL73" s="405"/>
      <c r="CRM73" s="405"/>
      <c r="CRN73" s="405"/>
      <c r="CRO73" s="405"/>
      <c r="CRP73" s="405"/>
      <c r="CRQ73" s="405"/>
      <c r="CRR73" s="405"/>
      <c r="CRS73" s="405"/>
      <c r="CRT73" s="405"/>
      <c r="CRU73" s="405"/>
      <c r="CRV73" s="405"/>
      <c r="CRW73" s="405"/>
      <c r="CRX73" s="405"/>
      <c r="CRY73" s="405"/>
      <c r="CRZ73" s="405"/>
      <c r="CSA73" s="405"/>
      <c r="CSB73" s="405"/>
      <c r="CSC73" s="405"/>
      <c r="CSD73" s="405"/>
      <c r="CSE73" s="405"/>
      <c r="CSF73" s="405"/>
      <c r="CSG73" s="405"/>
      <c r="CSH73" s="405"/>
      <c r="CSI73" s="405"/>
      <c r="CSJ73" s="405"/>
      <c r="CSK73" s="405"/>
      <c r="CSL73" s="405"/>
      <c r="CSM73" s="405"/>
      <c r="CSN73" s="405"/>
      <c r="CSO73" s="405"/>
      <c r="CSP73" s="405"/>
      <c r="CSQ73" s="405"/>
      <c r="CSR73" s="405"/>
      <c r="CSS73" s="405"/>
      <c r="CST73" s="405"/>
      <c r="CSU73" s="405"/>
      <c r="CSV73" s="405"/>
      <c r="CSW73" s="405"/>
      <c r="CSX73" s="405"/>
      <c r="CSY73" s="405"/>
      <c r="CSZ73" s="405"/>
      <c r="CTA73" s="405"/>
      <c r="CTB73" s="405"/>
      <c r="CTC73" s="405"/>
      <c r="CTD73" s="405"/>
      <c r="CTE73" s="405"/>
      <c r="CTF73" s="405"/>
      <c r="CTG73" s="405"/>
      <c r="CTH73" s="405"/>
      <c r="CTI73" s="405"/>
      <c r="CTJ73" s="405"/>
      <c r="CTK73" s="405"/>
      <c r="CTL73" s="405"/>
      <c r="CTM73" s="405"/>
      <c r="CTN73" s="405"/>
      <c r="CTO73" s="405"/>
      <c r="CTP73" s="405"/>
      <c r="CTQ73" s="405"/>
      <c r="CTR73" s="405"/>
      <c r="CTS73" s="405"/>
      <c r="CTT73" s="405"/>
      <c r="CTU73" s="405"/>
      <c r="CTV73" s="405"/>
      <c r="CTW73" s="405"/>
      <c r="CTX73" s="405"/>
      <c r="CTY73" s="405"/>
      <c r="CTZ73" s="405"/>
      <c r="CUA73" s="405"/>
      <c r="CUB73" s="405"/>
      <c r="CUC73" s="405"/>
      <c r="CUD73" s="405"/>
      <c r="CUE73" s="405"/>
      <c r="CUF73" s="405"/>
      <c r="CUG73" s="405"/>
      <c r="CUH73" s="405"/>
      <c r="CUI73" s="405"/>
      <c r="CUJ73" s="405"/>
      <c r="CUK73" s="405"/>
      <c r="CUL73" s="405"/>
      <c r="CUM73" s="405"/>
      <c r="CUN73" s="405"/>
      <c r="CUO73" s="405"/>
      <c r="CUP73" s="405"/>
      <c r="CUQ73" s="405"/>
      <c r="CUR73" s="405"/>
      <c r="CUS73" s="405"/>
      <c r="CUT73" s="405"/>
      <c r="CUU73" s="405"/>
      <c r="CUV73" s="405"/>
      <c r="CUW73" s="405"/>
      <c r="CUX73" s="405"/>
      <c r="CUY73" s="405"/>
      <c r="CUZ73" s="405"/>
      <c r="CVA73" s="405"/>
      <c r="CVB73" s="405"/>
      <c r="CVC73" s="405"/>
      <c r="CVD73" s="405"/>
      <c r="CVE73" s="405"/>
      <c r="CVF73" s="405"/>
      <c r="CVG73" s="405"/>
      <c r="CVH73" s="405"/>
      <c r="CVI73" s="405"/>
      <c r="CVJ73" s="405"/>
      <c r="CVK73" s="405"/>
      <c r="CVL73" s="405"/>
      <c r="CVM73" s="405"/>
      <c r="CVN73" s="405"/>
      <c r="CVO73" s="405"/>
      <c r="CVP73" s="405"/>
      <c r="CVQ73" s="405"/>
      <c r="CVR73" s="405"/>
      <c r="CVS73" s="405"/>
      <c r="CVT73" s="405"/>
      <c r="CVU73" s="405"/>
      <c r="CVV73" s="405"/>
      <c r="CVW73" s="405"/>
      <c r="CVX73" s="405"/>
      <c r="CVY73" s="405"/>
      <c r="CVZ73" s="405"/>
      <c r="CWA73" s="405"/>
      <c r="CWB73" s="405"/>
      <c r="CWC73" s="405"/>
      <c r="CWD73" s="405"/>
      <c r="CWE73" s="405"/>
      <c r="CWF73" s="405"/>
      <c r="CWG73" s="405"/>
      <c r="CWH73" s="405"/>
      <c r="CWI73" s="405"/>
      <c r="CWJ73" s="405"/>
      <c r="CWK73" s="405"/>
      <c r="CWL73" s="405"/>
      <c r="CWM73" s="405"/>
      <c r="CWN73" s="405"/>
      <c r="CWO73" s="405"/>
      <c r="CWP73" s="405"/>
      <c r="CWQ73" s="405"/>
      <c r="CWR73" s="405"/>
      <c r="CWS73" s="405"/>
      <c r="CWT73" s="405"/>
      <c r="CWU73" s="405"/>
      <c r="CWV73" s="405"/>
      <c r="CWW73" s="405"/>
      <c r="CWX73" s="405"/>
      <c r="CWY73" s="405"/>
      <c r="CWZ73" s="405"/>
      <c r="CXA73" s="405"/>
      <c r="CXB73" s="405"/>
      <c r="CXC73" s="405"/>
      <c r="CXD73" s="405"/>
      <c r="CXE73" s="405"/>
      <c r="CXF73" s="405"/>
      <c r="CXG73" s="405"/>
      <c r="CXH73" s="405"/>
      <c r="CXI73" s="405"/>
      <c r="CXJ73" s="405"/>
      <c r="CXK73" s="405"/>
      <c r="CXL73" s="405"/>
      <c r="CXM73" s="405"/>
      <c r="CXN73" s="405"/>
      <c r="CXO73" s="405"/>
      <c r="CXP73" s="405"/>
      <c r="CXQ73" s="405"/>
      <c r="CXR73" s="405"/>
      <c r="CXS73" s="405"/>
      <c r="CXT73" s="405"/>
      <c r="CXU73" s="405"/>
      <c r="CXV73" s="405"/>
      <c r="CXW73" s="405"/>
      <c r="CXX73" s="405"/>
      <c r="CXY73" s="405"/>
      <c r="CXZ73" s="405"/>
      <c r="CYA73" s="405"/>
      <c r="CYB73" s="405"/>
      <c r="CYC73" s="405"/>
      <c r="CYD73" s="405"/>
      <c r="CYE73" s="405"/>
      <c r="CYF73" s="405"/>
      <c r="CYG73" s="405"/>
      <c r="CYH73" s="405"/>
      <c r="CYI73" s="405"/>
      <c r="CYJ73" s="405"/>
      <c r="CYK73" s="405"/>
      <c r="CYL73" s="405"/>
      <c r="CYM73" s="405"/>
      <c r="CYN73" s="405"/>
      <c r="CYO73" s="405"/>
      <c r="CYP73" s="405"/>
      <c r="CYQ73" s="405"/>
      <c r="CYR73" s="405"/>
      <c r="CYS73" s="405"/>
      <c r="CYT73" s="405"/>
      <c r="CYU73" s="405"/>
      <c r="CYV73" s="405"/>
      <c r="CYW73" s="405"/>
      <c r="CYX73" s="405"/>
      <c r="CYY73" s="405"/>
      <c r="CYZ73" s="405"/>
      <c r="CZA73" s="405"/>
      <c r="CZB73" s="405"/>
      <c r="CZC73" s="405"/>
      <c r="CZD73" s="405"/>
      <c r="CZE73" s="405"/>
      <c r="CZF73" s="405"/>
      <c r="CZG73" s="405"/>
      <c r="CZH73" s="405"/>
      <c r="CZI73" s="405"/>
      <c r="CZJ73" s="405"/>
      <c r="CZK73" s="405"/>
      <c r="CZL73" s="405"/>
      <c r="CZM73" s="405"/>
      <c r="CZN73" s="405"/>
      <c r="CZO73" s="405"/>
      <c r="CZP73" s="405"/>
      <c r="CZQ73" s="405"/>
      <c r="CZR73" s="405"/>
      <c r="CZS73" s="405"/>
      <c r="CZT73" s="405"/>
      <c r="CZU73" s="405"/>
      <c r="CZV73" s="405"/>
      <c r="CZW73" s="405"/>
      <c r="CZX73" s="405"/>
      <c r="CZY73" s="405"/>
      <c r="CZZ73" s="405"/>
      <c r="DAA73" s="405"/>
      <c r="DAB73" s="405"/>
      <c r="DAC73" s="405"/>
      <c r="DAD73" s="405"/>
      <c r="DAE73" s="405"/>
      <c r="DAF73" s="405"/>
      <c r="DAG73" s="405"/>
      <c r="DAH73" s="405"/>
      <c r="DAI73" s="405"/>
      <c r="DAJ73" s="405"/>
      <c r="DAK73" s="405"/>
      <c r="DAL73" s="405"/>
      <c r="DAM73" s="405"/>
      <c r="DAN73" s="405"/>
      <c r="DAO73" s="405"/>
      <c r="DAP73" s="405"/>
      <c r="DAQ73" s="405"/>
      <c r="DAR73" s="405"/>
      <c r="DAS73" s="405"/>
      <c r="DAT73" s="405"/>
      <c r="DAU73" s="405"/>
      <c r="DAV73" s="405"/>
      <c r="DAW73" s="405"/>
      <c r="DAX73" s="405"/>
      <c r="DAY73" s="405"/>
      <c r="DAZ73" s="405"/>
      <c r="DBA73" s="405"/>
      <c r="DBB73" s="405"/>
      <c r="DBC73" s="405"/>
      <c r="DBD73" s="405"/>
      <c r="DBE73" s="405"/>
      <c r="DBF73" s="405"/>
      <c r="DBG73" s="405"/>
      <c r="DBH73" s="405"/>
      <c r="DBI73" s="405"/>
      <c r="DBJ73" s="405"/>
      <c r="DBK73" s="405"/>
      <c r="DBL73" s="405"/>
      <c r="DBM73" s="405"/>
      <c r="DBN73" s="405"/>
      <c r="DBO73" s="405"/>
      <c r="DBP73" s="405"/>
      <c r="DBQ73" s="405"/>
      <c r="DBR73" s="405"/>
      <c r="DBS73" s="405"/>
      <c r="DBT73" s="405"/>
      <c r="DBU73" s="405"/>
      <c r="DBV73" s="405"/>
      <c r="DBW73" s="405"/>
      <c r="DBX73" s="405"/>
      <c r="DBY73" s="405"/>
      <c r="DBZ73" s="405"/>
      <c r="DCA73" s="405"/>
      <c r="DCB73" s="405"/>
      <c r="DCC73" s="405"/>
      <c r="DCD73" s="405"/>
      <c r="DCE73" s="405"/>
      <c r="DCF73" s="405"/>
      <c r="DCG73" s="405"/>
      <c r="DCH73" s="405"/>
      <c r="DCI73" s="405"/>
      <c r="DCJ73" s="405"/>
      <c r="DCK73" s="405"/>
      <c r="DCL73" s="405"/>
      <c r="DCM73" s="405"/>
      <c r="DCN73" s="405"/>
      <c r="DCO73" s="405"/>
      <c r="DCP73" s="405"/>
      <c r="DCQ73" s="405"/>
      <c r="DCR73" s="405"/>
      <c r="DCS73" s="405"/>
      <c r="DCT73" s="405"/>
      <c r="DCU73" s="405"/>
      <c r="DCV73" s="405"/>
      <c r="DCW73" s="405"/>
      <c r="DCX73" s="405"/>
      <c r="DCY73" s="405"/>
      <c r="DCZ73" s="405"/>
      <c r="DDA73" s="405"/>
      <c r="DDB73" s="405"/>
      <c r="DDC73" s="405"/>
      <c r="DDD73" s="405"/>
      <c r="DDE73" s="405"/>
      <c r="DDF73" s="405"/>
      <c r="DDG73" s="405"/>
      <c r="DDH73" s="405"/>
      <c r="DDI73" s="405"/>
      <c r="DDJ73" s="405"/>
      <c r="DDK73" s="405"/>
      <c r="DDL73" s="405"/>
      <c r="DDM73" s="405"/>
      <c r="DDN73" s="405"/>
      <c r="DDO73" s="405"/>
      <c r="DDP73" s="405"/>
      <c r="DDQ73" s="405"/>
      <c r="DDR73" s="405"/>
      <c r="DDS73" s="405"/>
      <c r="DDT73" s="405"/>
      <c r="DDU73" s="405"/>
      <c r="DDV73" s="405"/>
      <c r="DDW73" s="405"/>
      <c r="DDX73" s="405"/>
      <c r="DDY73" s="405"/>
      <c r="DDZ73" s="405"/>
      <c r="DEA73" s="405"/>
      <c r="DEB73" s="405"/>
      <c r="DEC73" s="405"/>
      <c r="DED73" s="405"/>
      <c r="DEE73" s="405"/>
      <c r="DEF73" s="405"/>
      <c r="DEG73" s="405"/>
      <c r="DEH73" s="405"/>
      <c r="DEI73" s="405"/>
      <c r="DEJ73" s="405"/>
      <c r="DEK73" s="405"/>
      <c r="DEL73" s="405"/>
      <c r="DEM73" s="405"/>
      <c r="DEN73" s="405"/>
      <c r="DEO73" s="405"/>
      <c r="DEP73" s="405"/>
      <c r="DEQ73" s="405"/>
      <c r="DER73" s="405"/>
      <c r="DES73" s="405"/>
      <c r="DET73" s="405"/>
      <c r="DEU73" s="405"/>
      <c r="DEV73" s="405"/>
      <c r="DEW73" s="405"/>
      <c r="DEX73" s="405"/>
      <c r="DEY73" s="405"/>
      <c r="DEZ73" s="405"/>
      <c r="DFA73" s="405"/>
      <c r="DFB73" s="405"/>
      <c r="DFC73" s="405"/>
      <c r="DFD73" s="405"/>
      <c r="DFE73" s="405"/>
      <c r="DFF73" s="405"/>
      <c r="DFG73" s="405"/>
      <c r="DFH73" s="405"/>
      <c r="DFI73" s="405"/>
      <c r="DFJ73" s="405"/>
      <c r="DFK73" s="405"/>
      <c r="DFL73" s="405"/>
      <c r="DFM73" s="405"/>
      <c r="DFN73" s="405"/>
      <c r="DFO73" s="405"/>
      <c r="DFP73" s="405"/>
      <c r="DFQ73" s="405"/>
      <c r="DFR73" s="405"/>
      <c r="DFS73" s="405"/>
      <c r="DFT73" s="405"/>
      <c r="DFU73" s="405"/>
      <c r="DFV73" s="405"/>
      <c r="DFW73" s="405"/>
      <c r="DFX73" s="405"/>
      <c r="DFY73" s="405"/>
      <c r="DFZ73" s="405"/>
      <c r="DGA73" s="405"/>
      <c r="DGB73" s="405"/>
      <c r="DGC73" s="405"/>
      <c r="DGD73" s="405"/>
      <c r="DGE73" s="405"/>
      <c r="DGF73" s="405"/>
      <c r="DGG73" s="405"/>
      <c r="DGH73" s="405"/>
      <c r="DGI73" s="405"/>
      <c r="DGJ73" s="405"/>
      <c r="DGK73" s="405"/>
      <c r="DGL73" s="405"/>
      <c r="DGM73" s="405"/>
      <c r="DGN73" s="405"/>
      <c r="DGO73" s="405"/>
      <c r="DGP73" s="405"/>
      <c r="DGQ73" s="405"/>
      <c r="DGR73" s="405"/>
      <c r="DGS73" s="405"/>
      <c r="DGT73" s="405"/>
      <c r="DGU73" s="405"/>
      <c r="DGV73" s="405"/>
      <c r="DGW73" s="405"/>
      <c r="DGX73" s="405"/>
      <c r="DGY73" s="405"/>
      <c r="DGZ73" s="405"/>
      <c r="DHA73" s="405"/>
      <c r="DHB73" s="405"/>
      <c r="DHC73" s="405"/>
      <c r="DHD73" s="405"/>
      <c r="DHE73" s="405"/>
      <c r="DHF73" s="405"/>
      <c r="DHG73" s="405"/>
      <c r="DHH73" s="405"/>
      <c r="DHI73" s="405"/>
      <c r="DHJ73" s="405"/>
      <c r="DHK73" s="405"/>
      <c r="DHL73" s="405"/>
      <c r="DHM73" s="405"/>
      <c r="DHN73" s="405"/>
      <c r="DHO73" s="405"/>
      <c r="DHP73" s="405"/>
      <c r="DHQ73" s="405"/>
      <c r="DHR73" s="405"/>
      <c r="DHS73" s="405"/>
      <c r="DHT73" s="405"/>
      <c r="DHU73" s="405"/>
      <c r="DHV73" s="405"/>
      <c r="DHW73" s="405"/>
      <c r="DHX73" s="405"/>
      <c r="DHY73" s="405"/>
      <c r="DHZ73" s="405"/>
      <c r="DIA73" s="405"/>
      <c r="DIB73" s="405"/>
      <c r="DIC73" s="405"/>
      <c r="DID73" s="405"/>
      <c r="DIE73" s="405"/>
      <c r="DIF73" s="405"/>
      <c r="DIG73" s="405"/>
      <c r="DIH73" s="405"/>
      <c r="DII73" s="405"/>
      <c r="DIJ73" s="405"/>
      <c r="DIK73" s="405"/>
      <c r="DIL73" s="405"/>
      <c r="DIM73" s="405"/>
      <c r="DIN73" s="405"/>
      <c r="DIO73" s="405"/>
      <c r="DIP73" s="405"/>
      <c r="DIQ73" s="405"/>
      <c r="DIR73" s="405"/>
      <c r="DIS73" s="405"/>
      <c r="DIT73" s="405"/>
      <c r="DIU73" s="405"/>
      <c r="DIV73" s="405"/>
      <c r="DIW73" s="405"/>
      <c r="DIX73" s="405"/>
      <c r="DIY73" s="405"/>
      <c r="DIZ73" s="405"/>
      <c r="DJA73" s="405"/>
      <c r="DJB73" s="405"/>
      <c r="DJC73" s="405"/>
      <c r="DJD73" s="405"/>
      <c r="DJE73" s="405"/>
      <c r="DJF73" s="405"/>
      <c r="DJG73" s="405"/>
      <c r="DJH73" s="405"/>
      <c r="DJI73" s="405"/>
      <c r="DJJ73" s="405"/>
      <c r="DJK73" s="405"/>
      <c r="DJL73" s="405"/>
      <c r="DJM73" s="405"/>
      <c r="DJN73" s="405"/>
      <c r="DJO73" s="405"/>
      <c r="DJP73" s="405"/>
      <c r="DJQ73" s="405"/>
      <c r="DJR73" s="405"/>
      <c r="DJS73" s="405"/>
      <c r="DJT73" s="405"/>
      <c r="DJU73" s="405"/>
      <c r="DJV73" s="405"/>
      <c r="DJW73" s="405"/>
      <c r="DJX73" s="405"/>
      <c r="DJY73" s="405"/>
      <c r="DJZ73" s="405"/>
      <c r="DKA73" s="405"/>
      <c r="DKB73" s="405"/>
      <c r="DKC73" s="405"/>
      <c r="DKD73" s="405"/>
      <c r="DKE73" s="405"/>
      <c r="DKF73" s="405"/>
      <c r="DKG73" s="405"/>
      <c r="DKH73" s="405"/>
      <c r="DKI73" s="405"/>
      <c r="DKJ73" s="405"/>
      <c r="DKK73" s="405"/>
      <c r="DKL73" s="405"/>
      <c r="DKM73" s="405"/>
      <c r="DKN73" s="405"/>
      <c r="DKO73" s="405"/>
      <c r="DKP73" s="405"/>
      <c r="DKQ73" s="405"/>
      <c r="DKR73" s="405"/>
      <c r="DKS73" s="405"/>
      <c r="DKT73" s="405"/>
      <c r="DKU73" s="405"/>
      <c r="DKV73" s="405"/>
      <c r="DKW73" s="405"/>
      <c r="DKX73" s="405"/>
      <c r="DKY73" s="405"/>
      <c r="DKZ73" s="405"/>
      <c r="DLA73" s="405"/>
      <c r="DLB73" s="405"/>
      <c r="DLC73" s="405"/>
      <c r="DLD73" s="405"/>
      <c r="DLE73" s="405"/>
      <c r="DLF73" s="405"/>
      <c r="DLG73" s="405"/>
      <c r="DLH73" s="405"/>
      <c r="DLI73" s="405"/>
      <c r="DLJ73" s="405"/>
      <c r="DLK73" s="405"/>
      <c r="DLL73" s="405"/>
      <c r="DLM73" s="405"/>
      <c r="DLN73" s="405"/>
      <c r="DLO73" s="405"/>
      <c r="DLP73" s="405"/>
      <c r="DLQ73" s="405"/>
      <c r="DLR73" s="405"/>
      <c r="DLS73" s="405"/>
      <c r="DLT73" s="405"/>
      <c r="DLU73" s="405"/>
      <c r="DLV73" s="405"/>
      <c r="DLW73" s="405"/>
      <c r="DLX73" s="405"/>
      <c r="DLY73" s="405"/>
      <c r="DLZ73" s="405"/>
      <c r="DMA73" s="405"/>
      <c r="DMB73" s="405"/>
      <c r="DMC73" s="405"/>
      <c r="DMD73" s="405"/>
      <c r="DME73" s="405"/>
      <c r="DMF73" s="405"/>
      <c r="DMG73" s="405"/>
      <c r="DMH73" s="405"/>
      <c r="DMI73" s="405"/>
      <c r="DMJ73" s="405"/>
      <c r="DMK73" s="405"/>
      <c r="DML73" s="405"/>
      <c r="DMM73" s="405"/>
      <c r="DMN73" s="405"/>
      <c r="DMO73" s="405"/>
      <c r="DMP73" s="405"/>
      <c r="DMQ73" s="405"/>
      <c r="DMR73" s="405"/>
      <c r="DMS73" s="405"/>
      <c r="DMT73" s="405"/>
      <c r="DMU73" s="405"/>
      <c r="DMV73" s="405"/>
      <c r="DMW73" s="405"/>
      <c r="DMX73" s="405"/>
      <c r="DMY73" s="405"/>
      <c r="DMZ73" s="405"/>
      <c r="DNA73" s="405"/>
      <c r="DNB73" s="405"/>
      <c r="DNC73" s="405"/>
      <c r="DND73" s="405"/>
      <c r="DNE73" s="405"/>
      <c r="DNF73" s="405"/>
      <c r="DNG73" s="405"/>
      <c r="DNH73" s="405"/>
      <c r="DNI73" s="405"/>
      <c r="DNJ73" s="405"/>
      <c r="DNK73" s="405"/>
      <c r="DNL73" s="405"/>
      <c r="DNM73" s="405"/>
      <c r="DNN73" s="405"/>
      <c r="DNO73" s="405"/>
      <c r="DNP73" s="405"/>
      <c r="DNQ73" s="405"/>
      <c r="DNR73" s="405"/>
      <c r="DNS73" s="405"/>
      <c r="DNT73" s="405"/>
      <c r="DNU73" s="405"/>
      <c r="DNV73" s="405"/>
      <c r="DNW73" s="405"/>
      <c r="DNX73" s="405"/>
      <c r="DNY73" s="405"/>
      <c r="DNZ73" s="405"/>
      <c r="DOA73" s="405"/>
      <c r="DOB73" s="405"/>
      <c r="DOC73" s="405"/>
      <c r="DOD73" s="405"/>
      <c r="DOE73" s="405"/>
      <c r="DOF73" s="405"/>
      <c r="DOG73" s="405"/>
      <c r="DOH73" s="405"/>
      <c r="DOI73" s="405"/>
      <c r="DOJ73" s="405"/>
      <c r="DOK73" s="405"/>
      <c r="DOL73" s="405"/>
      <c r="DOM73" s="405"/>
      <c r="DON73" s="405"/>
      <c r="DOO73" s="405"/>
      <c r="DOP73" s="405"/>
      <c r="DOQ73" s="405"/>
      <c r="DOR73" s="405"/>
      <c r="DOS73" s="405"/>
      <c r="DOT73" s="405"/>
      <c r="DOU73" s="405"/>
      <c r="DOV73" s="405"/>
      <c r="DOW73" s="405"/>
      <c r="DOX73" s="405"/>
      <c r="DOY73" s="405"/>
      <c r="DOZ73" s="405"/>
      <c r="DPA73" s="405"/>
      <c r="DPB73" s="405"/>
      <c r="DPC73" s="405"/>
      <c r="DPD73" s="405"/>
      <c r="DPE73" s="405"/>
      <c r="DPF73" s="405"/>
      <c r="DPG73" s="405"/>
      <c r="DPH73" s="405"/>
      <c r="DPI73" s="405"/>
      <c r="DPJ73" s="405"/>
      <c r="DPK73" s="405"/>
      <c r="DPL73" s="405"/>
      <c r="DPM73" s="405"/>
      <c r="DPN73" s="405"/>
      <c r="DPO73" s="405"/>
      <c r="DPP73" s="405"/>
      <c r="DPQ73" s="405"/>
      <c r="DPR73" s="405"/>
      <c r="DPS73" s="405"/>
      <c r="DPT73" s="405"/>
      <c r="DPU73" s="405"/>
      <c r="DPV73" s="405"/>
      <c r="DPW73" s="405"/>
      <c r="DPX73" s="405"/>
      <c r="DPY73" s="405"/>
      <c r="DPZ73" s="405"/>
      <c r="DQA73" s="405"/>
      <c r="DQB73" s="405"/>
      <c r="DQC73" s="405"/>
      <c r="DQD73" s="405"/>
      <c r="DQE73" s="405"/>
      <c r="DQF73" s="405"/>
      <c r="DQG73" s="405"/>
      <c r="DQH73" s="405"/>
      <c r="DQI73" s="405"/>
      <c r="DQJ73" s="405"/>
      <c r="DQK73" s="405"/>
      <c r="DQL73" s="405"/>
      <c r="DQM73" s="405"/>
      <c r="DQN73" s="405"/>
      <c r="DQO73" s="405"/>
      <c r="DQP73" s="405"/>
      <c r="DQQ73" s="405"/>
      <c r="DQR73" s="405"/>
      <c r="DQS73" s="405"/>
      <c r="DQT73" s="405"/>
      <c r="DQU73" s="405"/>
      <c r="DQV73" s="405"/>
      <c r="DQW73" s="405"/>
      <c r="DQX73" s="405"/>
      <c r="DQY73" s="405"/>
      <c r="DQZ73" s="405"/>
      <c r="DRA73" s="405"/>
      <c r="DRB73" s="405"/>
      <c r="DRC73" s="405"/>
      <c r="DRD73" s="405"/>
      <c r="DRE73" s="405"/>
      <c r="DRF73" s="405"/>
      <c r="DRG73" s="405"/>
      <c r="DRH73" s="405"/>
      <c r="DRI73" s="405"/>
      <c r="DRJ73" s="405"/>
      <c r="DRK73" s="405"/>
      <c r="DRL73" s="405"/>
      <c r="DRM73" s="405"/>
      <c r="DRN73" s="405"/>
      <c r="DRO73" s="405"/>
      <c r="DRP73" s="405"/>
      <c r="DRQ73" s="405"/>
      <c r="DRR73" s="405"/>
      <c r="DRS73" s="405"/>
      <c r="DRT73" s="405"/>
      <c r="DRU73" s="405"/>
      <c r="DRV73" s="405"/>
      <c r="DRW73" s="405"/>
      <c r="DRX73" s="405"/>
      <c r="DRY73" s="405"/>
      <c r="DRZ73" s="405"/>
      <c r="DSA73" s="405"/>
      <c r="DSB73" s="405"/>
      <c r="DSC73" s="405"/>
      <c r="DSD73" s="405"/>
      <c r="DSE73" s="405"/>
      <c r="DSF73" s="405"/>
      <c r="DSG73" s="405"/>
      <c r="DSH73" s="405"/>
      <c r="DSI73" s="405"/>
      <c r="DSJ73" s="405"/>
      <c r="DSK73" s="405"/>
      <c r="DSL73" s="405"/>
      <c r="DSM73" s="405"/>
      <c r="DSN73" s="405"/>
      <c r="DSO73" s="405"/>
      <c r="DSP73" s="405"/>
      <c r="DSQ73" s="405"/>
      <c r="DSR73" s="405"/>
      <c r="DSS73" s="405"/>
      <c r="DST73" s="405"/>
      <c r="DSU73" s="405"/>
      <c r="DSV73" s="405"/>
      <c r="DSW73" s="405"/>
      <c r="DSX73" s="405"/>
      <c r="DSY73" s="405"/>
      <c r="DSZ73" s="405"/>
      <c r="DTA73" s="405"/>
      <c r="DTB73" s="405"/>
      <c r="DTC73" s="405"/>
      <c r="DTD73" s="405"/>
      <c r="DTE73" s="405"/>
      <c r="DTF73" s="405"/>
      <c r="DTG73" s="405"/>
      <c r="DTH73" s="405"/>
      <c r="DTI73" s="405"/>
      <c r="DTJ73" s="405"/>
      <c r="DTK73" s="405"/>
      <c r="DTL73" s="405"/>
      <c r="DTM73" s="405"/>
      <c r="DTN73" s="405"/>
      <c r="DTO73" s="405"/>
      <c r="DTP73" s="405"/>
      <c r="DTQ73" s="405"/>
      <c r="DTR73" s="405"/>
      <c r="DTS73" s="405"/>
      <c r="DTT73" s="405"/>
      <c r="DTU73" s="405"/>
      <c r="DTV73" s="405"/>
      <c r="DTW73" s="405"/>
      <c r="DTX73" s="405"/>
      <c r="DTY73" s="405"/>
      <c r="DTZ73" s="405"/>
      <c r="DUA73" s="405"/>
      <c r="DUB73" s="405"/>
      <c r="DUC73" s="405"/>
      <c r="DUD73" s="405"/>
      <c r="DUE73" s="405"/>
      <c r="DUF73" s="405"/>
      <c r="DUG73" s="405"/>
      <c r="DUH73" s="405"/>
      <c r="DUI73" s="405"/>
      <c r="DUJ73" s="405"/>
      <c r="DUK73" s="405"/>
      <c r="DUL73" s="405"/>
      <c r="DUM73" s="405"/>
      <c r="DUN73" s="405"/>
      <c r="DUO73" s="405"/>
      <c r="DUP73" s="405"/>
      <c r="DUQ73" s="405"/>
      <c r="DUR73" s="405"/>
      <c r="DUS73" s="405"/>
      <c r="DUT73" s="405"/>
      <c r="DUU73" s="405"/>
      <c r="DUV73" s="405"/>
      <c r="DUW73" s="405"/>
      <c r="DUX73" s="405"/>
      <c r="DUY73" s="405"/>
      <c r="DUZ73" s="405"/>
      <c r="DVA73" s="405"/>
      <c r="DVB73" s="405"/>
      <c r="DVC73" s="405"/>
      <c r="DVD73" s="405"/>
      <c r="DVE73" s="405"/>
      <c r="DVF73" s="405"/>
      <c r="DVG73" s="405"/>
      <c r="DVH73" s="405"/>
      <c r="DVI73" s="405"/>
      <c r="DVJ73" s="405"/>
      <c r="DVK73" s="405"/>
      <c r="DVL73" s="405"/>
      <c r="DVM73" s="405"/>
      <c r="DVN73" s="405"/>
      <c r="DVO73" s="405"/>
      <c r="DVP73" s="405"/>
      <c r="DVQ73" s="405"/>
      <c r="DVR73" s="405"/>
      <c r="DVS73" s="405"/>
      <c r="DVT73" s="405"/>
      <c r="DVU73" s="405"/>
      <c r="DVV73" s="405"/>
      <c r="DVW73" s="405"/>
      <c r="DVX73" s="405"/>
      <c r="DVY73" s="405"/>
      <c r="DVZ73" s="405"/>
      <c r="DWA73" s="405"/>
      <c r="DWB73" s="405"/>
      <c r="DWC73" s="405"/>
      <c r="DWD73" s="405"/>
      <c r="DWE73" s="405"/>
      <c r="DWF73" s="405"/>
      <c r="DWG73" s="405"/>
      <c r="DWH73" s="405"/>
      <c r="DWI73" s="405"/>
      <c r="DWJ73" s="405"/>
      <c r="DWK73" s="405"/>
      <c r="DWL73" s="405"/>
      <c r="DWM73" s="405"/>
      <c r="DWN73" s="405"/>
      <c r="DWO73" s="405"/>
      <c r="DWP73" s="405"/>
      <c r="DWQ73" s="405"/>
      <c r="DWR73" s="405"/>
      <c r="DWS73" s="405"/>
      <c r="DWT73" s="405"/>
      <c r="DWU73" s="405"/>
      <c r="DWV73" s="405"/>
      <c r="DWW73" s="405"/>
      <c r="DWX73" s="405"/>
      <c r="DWY73" s="405"/>
      <c r="DWZ73" s="405"/>
      <c r="DXA73" s="405"/>
      <c r="DXB73" s="405"/>
      <c r="DXC73" s="405"/>
      <c r="DXD73" s="405"/>
      <c r="DXE73" s="405"/>
      <c r="DXF73" s="405"/>
      <c r="DXG73" s="405"/>
      <c r="DXH73" s="405"/>
      <c r="DXI73" s="405"/>
      <c r="DXJ73" s="405"/>
      <c r="DXK73" s="405"/>
      <c r="DXL73" s="405"/>
      <c r="DXM73" s="405"/>
      <c r="DXN73" s="405"/>
      <c r="DXO73" s="405"/>
      <c r="DXP73" s="405"/>
      <c r="DXQ73" s="405"/>
      <c r="DXR73" s="405"/>
      <c r="DXS73" s="405"/>
      <c r="DXT73" s="405"/>
      <c r="DXU73" s="405"/>
      <c r="DXV73" s="405"/>
      <c r="DXW73" s="405"/>
      <c r="DXX73" s="405"/>
      <c r="DXY73" s="405"/>
      <c r="DXZ73" s="405"/>
      <c r="DYA73" s="405"/>
      <c r="DYB73" s="405"/>
      <c r="DYC73" s="405"/>
      <c r="DYD73" s="405"/>
      <c r="DYE73" s="405"/>
      <c r="DYF73" s="405"/>
      <c r="DYG73" s="405"/>
      <c r="DYH73" s="405"/>
      <c r="DYI73" s="405"/>
      <c r="DYJ73" s="405"/>
      <c r="DYK73" s="405"/>
      <c r="DYL73" s="405"/>
      <c r="DYM73" s="405"/>
      <c r="DYN73" s="405"/>
      <c r="DYO73" s="405"/>
      <c r="DYP73" s="405"/>
      <c r="DYQ73" s="405"/>
      <c r="DYR73" s="405"/>
      <c r="DYS73" s="405"/>
      <c r="DYT73" s="405"/>
      <c r="DYU73" s="405"/>
      <c r="DYV73" s="405"/>
      <c r="DYW73" s="405"/>
      <c r="DYX73" s="405"/>
      <c r="DYY73" s="405"/>
      <c r="DYZ73" s="405"/>
      <c r="DZA73" s="405"/>
      <c r="DZB73" s="405"/>
      <c r="DZC73" s="405"/>
      <c r="DZD73" s="405"/>
      <c r="DZE73" s="405"/>
      <c r="DZF73" s="405"/>
      <c r="DZG73" s="405"/>
      <c r="DZH73" s="405"/>
      <c r="DZI73" s="405"/>
      <c r="DZJ73" s="405"/>
      <c r="DZK73" s="405"/>
      <c r="DZL73" s="405"/>
      <c r="DZM73" s="405"/>
      <c r="DZN73" s="405"/>
      <c r="DZO73" s="405"/>
      <c r="DZP73" s="405"/>
      <c r="DZQ73" s="405"/>
      <c r="DZR73" s="405"/>
      <c r="DZS73" s="405"/>
      <c r="DZT73" s="405"/>
      <c r="DZU73" s="405"/>
      <c r="DZV73" s="405"/>
      <c r="DZW73" s="405"/>
      <c r="DZX73" s="405"/>
      <c r="DZY73" s="405"/>
      <c r="DZZ73" s="405"/>
      <c r="EAA73" s="405"/>
      <c r="EAB73" s="405"/>
      <c r="EAC73" s="405"/>
      <c r="EAD73" s="405"/>
      <c r="EAE73" s="405"/>
      <c r="EAF73" s="405"/>
      <c r="EAG73" s="405"/>
      <c r="EAH73" s="405"/>
      <c r="EAI73" s="405"/>
      <c r="EAJ73" s="405"/>
      <c r="EAK73" s="405"/>
      <c r="EAL73" s="405"/>
      <c r="EAM73" s="405"/>
      <c r="EAN73" s="405"/>
      <c r="EAO73" s="405"/>
      <c r="EAP73" s="405"/>
      <c r="EAQ73" s="405"/>
      <c r="EAR73" s="405"/>
      <c r="EAS73" s="405"/>
      <c r="EAT73" s="405"/>
      <c r="EAU73" s="405"/>
      <c r="EAV73" s="405"/>
      <c r="EAW73" s="405"/>
      <c r="EAX73" s="405"/>
      <c r="EAY73" s="405"/>
      <c r="EAZ73" s="405"/>
      <c r="EBA73" s="405"/>
      <c r="EBB73" s="405"/>
      <c r="EBC73" s="405"/>
      <c r="EBD73" s="405"/>
      <c r="EBE73" s="405"/>
      <c r="EBF73" s="405"/>
      <c r="EBG73" s="405"/>
      <c r="EBH73" s="405"/>
      <c r="EBI73" s="405"/>
      <c r="EBJ73" s="405"/>
      <c r="EBK73" s="405"/>
      <c r="EBL73" s="405"/>
      <c r="EBM73" s="405"/>
      <c r="EBN73" s="405"/>
      <c r="EBO73" s="405"/>
      <c r="EBP73" s="405"/>
      <c r="EBQ73" s="405"/>
      <c r="EBR73" s="405"/>
      <c r="EBS73" s="405"/>
      <c r="EBT73" s="405"/>
      <c r="EBU73" s="405"/>
      <c r="EBV73" s="405"/>
      <c r="EBW73" s="405"/>
      <c r="EBX73" s="405"/>
      <c r="EBY73" s="405"/>
      <c r="EBZ73" s="405"/>
      <c r="ECA73" s="405"/>
      <c r="ECB73" s="405"/>
      <c r="ECC73" s="405"/>
      <c r="ECD73" s="405"/>
      <c r="ECE73" s="405"/>
      <c r="ECF73" s="405"/>
      <c r="ECG73" s="405"/>
      <c r="ECH73" s="405"/>
      <c r="ECI73" s="405"/>
      <c r="ECJ73" s="405"/>
      <c r="ECK73" s="405"/>
      <c r="ECL73" s="405"/>
      <c r="ECM73" s="405"/>
      <c r="ECN73" s="405"/>
      <c r="ECO73" s="405"/>
      <c r="ECP73" s="405"/>
      <c r="ECQ73" s="405"/>
      <c r="ECR73" s="405"/>
      <c r="ECS73" s="405"/>
      <c r="ECT73" s="405"/>
      <c r="ECU73" s="405"/>
      <c r="ECV73" s="405"/>
      <c r="ECW73" s="405"/>
      <c r="ECX73" s="405"/>
      <c r="ECY73" s="405"/>
      <c r="ECZ73" s="405"/>
      <c r="EDA73" s="405"/>
      <c r="EDB73" s="405"/>
      <c r="EDC73" s="405"/>
      <c r="EDD73" s="405"/>
      <c r="EDE73" s="405"/>
      <c r="EDF73" s="405"/>
      <c r="EDG73" s="405"/>
      <c r="EDH73" s="405"/>
      <c r="EDI73" s="405"/>
      <c r="EDJ73" s="405"/>
      <c r="EDK73" s="405"/>
      <c r="EDL73" s="405"/>
      <c r="EDM73" s="405"/>
      <c r="EDN73" s="405"/>
      <c r="EDO73" s="405"/>
      <c r="EDP73" s="405"/>
      <c r="EDQ73" s="405"/>
      <c r="EDR73" s="405"/>
      <c r="EDS73" s="405"/>
      <c r="EDT73" s="405"/>
      <c r="EDU73" s="405"/>
      <c r="EDV73" s="405"/>
      <c r="EDW73" s="405"/>
      <c r="EDX73" s="405"/>
      <c r="EDY73" s="405"/>
      <c r="EDZ73" s="405"/>
      <c r="EEA73" s="405"/>
      <c r="EEB73" s="405"/>
      <c r="EEC73" s="405"/>
      <c r="EED73" s="405"/>
      <c r="EEE73" s="405"/>
      <c r="EEF73" s="405"/>
      <c r="EEG73" s="405"/>
      <c r="EEH73" s="405"/>
      <c r="EEI73" s="405"/>
      <c r="EEJ73" s="405"/>
      <c r="EEK73" s="405"/>
      <c r="EEL73" s="405"/>
      <c r="EEM73" s="405"/>
      <c r="EEN73" s="405"/>
      <c r="EEO73" s="405"/>
      <c r="EEP73" s="405"/>
      <c r="EEQ73" s="405"/>
      <c r="EER73" s="405"/>
      <c r="EES73" s="405"/>
      <c r="EET73" s="405"/>
      <c r="EEU73" s="405"/>
      <c r="EEV73" s="405"/>
      <c r="EEW73" s="405"/>
      <c r="EEX73" s="405"/>
      <c r="EEY73" s="405"/>
      <c r="EEZ73" s="405"/>
      <c r="EFA73" s="405"/>
      <c r="EFB73" s="405"/>
      <c r="EFC73" s="405"/>
      <c r="EFD73" s="405"/>
      <c r="EFE73" s="405"/>
      <c r="EFF73" s="405"/>
      <c r="EFG73" s="405"/>
      <c r="EFH73" s="405"/>
      <c r="EFI73" s="405"/>
      <c r="EFJ73" s="405"/>
      <c r="EFK73" s="405"/>
      <c r="EFL73" s="405"/>
      <c r="EFM73" s="405"/>
      <c r="EFN73" s="405"/>
      <c r="EFO73" s="405"/>
      <c r="EFP73" s="405"/>
      <c r="EFQ73" s="405"/>
      <c r="EFR73" s="405"/>
      <c r="EFS73" s="405"/>
      <c r="EFT73" s="405"/>
      <c r="EFU73" s="405"/>
      <c r="EFV73" s="405"/>
      <c r="EFW73" s="405"/>
      <c r="EFX73" s="405"/>
      <c r="EFY73" s="405"/>
      <c r="EFZ73" s="405"/>
      <c r="EGA73" s="405"/>
      <c r="EGB73" s="405"/>
      <c r="EGC73" s="405"/>
      <c r="EGD73" s="405"/>
      <c r="EGE73" s="405"/>
      <c r="EGF73" s="405"/>
      <c r="EGG73" s="405"/>
      <c r="EGH73" s="405"/>
      <c r="EGI73" s="405"/>
      <c r="EGJ73" s="405"/>
      <c r="EGK73" s="405"/>
      <c r="EGL73" s="405"/>
      <c r="EGM73" s="405"/>
      <c r="EGN73" s="405"/>
      <c r="EGO73" s="405"/>
      <c r="EGP73" s="405"/>
      <c r="EGQ73" s="405"/>
      <c r="EGR73" s="405"/>
      <c r="EGS73" s="405"/>
      <c r="EGT73" s="405"/>
      <c r="EGU73" s="405"/>
      <c r="EGV73" s="405"/>
      <c r="EGW73" s="405"/>
      <c r="EGX73" s="405"/>
      <c r="EGY73" s="405"/>
      <c r="EGZ73" s="405"/>
      <c r="EHA73" s="405"/>
      <c r="EHB73" s="405"/>
      <c r="EHC73" s="405"/>
      <c r="EHD73" s="405"/>
      <c r="EHE73" s="405"/>
      <c r="EHF73" s="405"/>
      <c r="EHG73" s="405"/>
      <c r="EHH73" s="405"/>
      <c r="EHI73" s="405"/>
      <c r="EHJ73" s="405"/>
      <c r="EHK73" s="405"/>
      <c r="EHL73" s="405"/>
      <c r="EHM73" s="405"/>
      <c r="EHN73" s="405"/>
      <c r="EHO73" s="405"/>
      <c r="EHP73" s="405"/>
      <c r="EHQ73" s="405"/>
      <c r="EHR73" s="405"/>
      <c r="EHS73" s="405"/>
      <c r="EHT73" s="405"/>
      <c r="EHU73" s="405"/>
      <c r="EHV73" s="405"/>
      <c r="EHW73" s="405"/>
      <c r="EHX73" s="405"/>
      <c r="EHY73" s="405"/>
      <c r="EHZ73" s="405"/>
      <c r="EIA73" s="405"/>
      <c r="EIB73" s="405"/>
      <c r="EIC73" s="405"/>
      <c r="EID73" s="405"/>
      <c r="EIE73" s="405"/>
      <c r="EIF73" s="405"/>
      <c r="EIG73" s="405"/>
      <c r="EIH73" s="405"/>
      <c r="EII73" s="405"/>
      <c r="EIJ73" s="405"/>
      <c r="EIK73" s="405"/>
      <c r="EIL73" s="405"/>
      <c r="EIM73" s="405"/>
      <c r="EIN73" s="405"/>
      <c r="EIO73" s="405"/>
      <c r="EIP73" s="405"/>
      <c r="EIQ73" s="405"/>
      <c r="EIR73" s="405"/>
      <c r="EIS73" s="405"/>
      <c r="EIT73" s="405"/>
      <c r="EIU73" s="405"/>
      <c r="EIV73" s="405"/>
      <c r="EIW73" s="405"/>
      <c r="EIX73" s="405"/>
      <c r="EIY73" s="405"/>
      <c r="EIZ73" s="405"/>
      <c r="EJA73" s="405"/>
      <c r="EJB73" s="405"/>
      <c r="EJC73" s="405"/>
      <c r="EJD73" s="405"/>
      <c r="EJE73" s="405"/>
      <c r="EJF73" s="405"/>
      <c r="EJG73" s="405"/>
      <c r="EJH73" s="405"/>
      <c r="EJI73" s="405"/>
      <c r="EJJ73" s="405"/>
      <c r="EJK73" s="405"/>
      <c r="EJL73" s="405"/>
      <c r="EJM73" s="405"/>
      <c r="EJN73" s="405"/>
      <c r="EJO73" s="405"/>
      <c r="EJP73" s="405"/>
      <c r="EJQ73" s="405"/>
      <c r="EJR73" s="405"/>
      <c r="EJS73" s="405"/>
      <c r="EJT73" s="405"/>
      <c r="EJU73" s="405"/>
      <c r="EJV73" s="405"/>
      <c r="EJW73" s="405"/>
      <c r="EJX73" s="405"/>
      <c r="EJY73" s="405"/>
      <c r="EJZ73" s="405"/>
      <c r="EKA73" s="405"/>
      <c r="EKB73" s="405"/>
      <c r="EKC73" s="405"/>
      <c r="EKD73" s="405"/>
      <c r="EKE73" s="405"/>
      <c r="EKF73" s="405"/>
      <c r="EKG73" s="405"/>
      <c r="EKH73" s="405"/>
      <c r="EKI73" s="405"/>
      <c r="EKJ73" s="405"/>
      <c r="EKK73" s="405"/>
      <c r="EKL73" s="405"/>
      <c r="EKM73" s="405"/>
      <c r="EKN73" s="405"/>
      <c r="EKO73" s="405"/>
      <c r="EKP73" s="405"/>
      <c r="EKQ73" s="405"/>
      <c r="EKR73" s="405"/>
      <c r="EKS73" s="405"/>
      <c r="EKT73" s="405"/>
      <c r="EKU73" s="405"/>
      <c r="EKV73" s="405"/>
      <c r="EKW73" s="405"/>
      <c r="EKX73" s="405"/>
      <c r="EKY73" s="405"/>
      <c r="EKZ73" s="405"/>
      <c r="ELA73" s="405"/>
      <c r="ELB73" s="405"/>
      <c r="ELC73" s="405"/>
      <c r="ELD73" s="405"/>
      <c r="ELE73" s="405"/>
      <c r="ELF73" s="405"/>
      <c r="ELG73" s="405"/>
      <c r="ELH73" s="405"/>
      <c r="ELI73" s="405"/>
      <c r="ELJ73" s="405"/>
      <c r="ELK73" s="405"/>
      <c r="ELL73" s="405"/>
      <c r="ELM73" s="405"/>
      <c r="ELN73" s="405"/>
      <c r="ELO73" s="405"/>
      <c r="ELP73" s="405"/>
      <c r="ELQ73" s="405"/>
      <c r="ELR73" s="405"/>
      <c r="ELS73" s="405"/>
      <c r="ELT73" s="405"/>
      <c r="ELU73" s="405"/>
      <c r="ELV73" s="405"/>
      <c r="ELW73" s="405"/>
      <c r="ELX73" s="405"/>
      <c r="ELY73" s="405"/>
      <c r="ELZ73" s="405"/>
      <c r="EMA73" s="405"/>
      <c r="EMB73" s="405"/>
      <c r="EMC73" s="405"/>
      <c r="EMD73" s="405"/>
      <c r="EME73" s="405"/>
      <c r="EMF73" s="405"/>
      <c r="EMG73" s="405"/>
      <c r="EMH73" s="405"/>
      <c r="EMI73" s="405"/>
      <c r="EMJ73" s="405"/>
      <c r="EMK73" s="405"/>
      <c r="EML73" s="405"/>
      <c r="EMM73" s="405"/>
      <c r="EMN73" s="405"/>
      <c r="EMO73" s="405"/>
      <c r="EMP73" s="405"/>
      <c r="EMQ73" s="405"/>
      <c r="EMR73" s="405"/>
      <c r="EMS73" s="405"/>
      <c r="EMT73" s="405"/>
      <c r="EMU73" s="405"/>
      <c r="EMV73" s="405"/>
      <c r="EMW73" s="405"/>
      <c r="EMX73" s="405"/>
      <c r="EMY73" s="405"/>
      <c r="EMZ73" s="405"/>
      <c r="ENA73" s="405"/>
      <c r="ENB73" s="405"/>
      <c r="ENC73" s="405"/>
      <c r="END73" s="405"/>
      <c r="ENE73" s="405"/>
      <c r="ENF73" s="405"/>
      <c r="ENG73" s="405"/>
      <c r="ENH73" s="405"/>
      <c r="ENI73" s="405"/>
      <c r="ENJ73" s="405"/>
      <c r="ENK73" s="405"/>
      <c r="ENL73" s="405"/>
      <c r="ENM73" s="405"/>
      <c r="ENN73" s="405"/>
      <c r="ENO73" s="405"/>
      <c r="ENP73" s="405"/>
      <c r="ENQ73" s="405"/>
      <c r="ENR73" s="405"/>
      <c r="ENS73" s="405"/>
      <c r="ENT73" s="405"/>
      <c r="ENU73" s="405"/>
      <c r="ENV73" s="405"/>
      <c r="ENW73" s="405"/>
      <c r="ENX73" s="405"/>
      <c r="ENY73" s="405"/>
      <c r="ENZ73" s="405"/>
      <c r="EOA73" s="405"/>
      <c r="EOB73" s="405"/>
      <c r="EOC73" s="405"/>
      <c r="EOD73" s="405"/>
      <c r="EOE73" s="405"/>
      <c r="EOF73" s="405"/>
      <c r="EOG73" s="405"/>
      <c r="EOH73" s="405"/>
      <c r="EOI73" s="405"/>
      <c r="EOJ73" s="405"/>
      <c r="EOK73" s="405"/>
      <c r="EOL73" s="405"/>
      <c r="EOM73" s="405"/>
      <c r="EON73" s="405"/>
      <c r="EOO73" s="405"/>
      <c r="EOP73" s="405"/>
      <c r="EOQ73" s="405"/>
      <c r="EOR73" s="405"/>
      <c r="EOS73" s="405"/>
      <c r="EOT73" s="405"/>
      <c r="EOU73" s="405"/>
      <c r="EOV73" s="405"/>
      <c r="EOW73" s="405"/>
      <c r="EOX73" s="405"/>
      <c r="EOY73" s="405"/>
      <c r="EOZ73" s="405"/>
      <c r="EPA73" s="405"/>
      <c r="EPB73" s="405"/>
      <c r="EPC73" s="405"/>
      <c r="EPD73" s="405"/>
      <c r="EPE73" s="405"/>
      <c r="EPF73" s="405"/>
      <c r="EPG73" s="405"/>
      <c r="EPH73" s="405"/>
      <c r="EPI73" s="405"/>
      <c r="EPJ73" s="405"/>
      <c r="EPK73" s="405"/>
      <c r="EPL73" s="405"/>
      <c r="EPM73" s="405"/>
      <c r="EPN73" s="405"/>
      <c r="EPO73" s="405"/>
      <c r="EPP73" s="405"/>
      <c r="EPQ73" s="405"/>
      <c r="EPR73" s="405"/>
      <c r="EPS73" s="405"/>
      <c r="EPT73" s="405"/>
      <c r="EPU73" s="405"/>
      <c r="EPV73" s="405"/>
      <c r="EPW73" s="405"/>
      <c r="EPX73" s="405"/>
      <c r="EPY73" s="405"/>
      <c r="EPZ73" s="405"/>
      <c r="EQA73" s="405"/>
      <c r="EQB73" s="405"/>
      <c r="EQC73" s="405"/>
      <c r="EQD73" s="405"/>
      <c r="EQE73" s="405"/>
      <c r="EQF73" s="405"/>
      <c r="EQG73" s="405"/>
      <c r="EQH73" s="405"/>
      <c r="EQI73" s="405"/>
      <c r="EQJ73" s="405"/>
      <c r="EQK73" s="405"/>
      <c r="EQL73" s="405"/>
      <c r="EQM73" s="405"/>
      <c r="EQN73" s="405"/>
      <c r="EQO73" s="405"/>
      <c r="EQP73" s="405"/>
      <c r="EQQ73" s="405"/>
      <c r="EQR73" s="405"/>
      <c r="EQS73" s="405"/>
      <c r="EQT73" s="405"/>
      <c r="EQU73" s="405"/>
      <c r="EQV73" s="405"/>
      <c r="EQW73" s="405"/>
      <c r="EQX73" s="405"/>
      <c r="EQY73" s="405"/>
      <c r="EQZ73" s="405"/>
      <c r="ERA73" s="405"/>
      <c r="ERB73" s="405"/>
      <c r="ERC73" s="405"/>
      <c r="ERD73" s="405"/>
      <c r="ERE73" s="405"/>
      <c r="ERF73" s="405"/>
      <c r="ERG73" s="405"/>
      <c r="ERH73" s="405"/>
      <c r="ERI73" s="405"/>
      <c r="ERJ73" s="405"/>
      <c r="ERK73" s="405"/>
      <c r="ERL73" s="405"/>
      <c r="ERM73" s="405"/>
      <c r="ERN73" s="405"/>
      <c r="ERO73" s="405"/>
      <c r="ERP73" s="405"/>
      <c r="ERQ73" s="405"/>
      <c r="ERR73" s="405"/>
      <c r="ERS73" s="405"/>
      <c r="ERT73" s="405"/>
      <c r="ERU73" s="405"/>
      <c r="ERV73" s="405"/>
      <c r="ERW73" s="405"/>
      <c r="ERX73" s="405"/>
      <c r="ERY73" s="405"/>
      <c r="ERZ73" s="405"/>
      <c r="ESA73" s="405"/>
      <c r="ESB73" s="405"/>
      <c r="ESC73" s="405"/>
      <c r="ESD73" s="405"/>
      <c r="ESE73" s="405"/>
      <c r="ESF73" s="405"/>
      <c r="ESG73" s="405"/>
      <c r="ESH73" s="405"/>
      <c r="ESI73" s="405"/>
      <c r="ESJ73" s="405"/>
      <c r="ESK73" s="405"/>
      <c r="ESL73" s="405"/>
      <c r="ESM73" s="405"/>
      <c r="ESN73" s="405"/>
      <c r="ESO73" s="405"/>
      <c r="ESP73" s="405"/>
      <c r="ESQ73" s="405"/>
      <c r="ESR73" s="405"/>
      <c r="ESS73" s="405"/>
      <c r="EST73" s="405"/>
      <c r="ESU73" s="405"/>
      <c r="ESV73" s="405"/>
      <c r="ESW73" s="405"/>
      <c r="ESX73" s="405"/>
      <c r="ESY73" s="405"/>
      <c r="ESZ73" s="405"/>
      <c r="ETA73" s="405"/>
      <c r="ETB73" s="405"/>
      <c r="ETC73" s="405"/>
      <c r="ETD73" s="405"/>
      <c r="ETE73" s="405"/>
      <c r="ETF73" s="405"/>
      <c r="ETG73" s="405"/>
      <c r="ETH73" s="405"/>
      <c r="ETI73" s="405"/>
      <c r="ETJ73" s="405"/>
      <c r="ETK73" s="405"/>
      <c r="ETL73" s="405"/>
      <c r="ETM73" s="405"/>
      <c r="ETN73" s="405"/>
      <c r="ETO73" s="405"/>
      <c r="ETP73" s="405"/>
      <c r="ETQ73" s="405"/>
      <c r="ETR73" s="405"/>
      <c r="ETS73" s="405"/>
      <c r="ETT73" s="405"/>
      <c r="ETU73" s="405"/>
      <c r="ETV73" s="405"/>
      <c r="ETW73" s="405"/>
      <c r="ETX73" s="405"/>
      <c r="ETY73" s="405"/>
      <c r="ETZ73" s="405"/>
      <c r="EUA73" s="405"/>
      <c r="EUB73" s="405"/>
      <c r="EUC73" s="405"/>
      <c r="EUD73" s="405"/>
      <c r="EUE73" s="405"/>
      <c r="EUF73" s="405"/>
      <c r="EUG73" s="405"/>
      <c r="EUH73" s="405"/>
      <c r="EUI73" s="405"/>
      <c r="EUJ73" s="405"/>
      <c r="EUK73" s="405"/>
      <c r="EUL73" s="405"/>
      <c r="EUM73" s="405"/>
      <c r="EUN73" s="405"/>
      <c r="EUO73" s="405"/>
      <c r="EUP73" s="405"/>
      <c r="EUQ73" s="405"/>
      <c r="EUR73" s="405"/>
      <c r="EUS73" s="405"/>
      <c r="EUT73" s="405"/>
      <c r="EUU73" s="405"/>
      <c r="EUV73" s="405"/>
      <c r="EUW73" s="405"/>
      <c r="EUX73" s="405"/>
      <c r="EUY73" s="405"/>
      <c r="EUZ73" s="405"/>
      <c r="EVA73" s="405"/>
      <c r="EVB73" s="405"/>
      <c r="EVC73" s="405"/>
      <c r="EVD73" s="405"/>
      <c r="EVE73" s="405"/>
      <c r="EVF73" s="405"/>
      <c r="EVG73" s="405"/>
      <c r="EVH73" s="405"/>
      <c r="EVI73" s="405"/>
      <c r="EVJ73" s="405"/>
      <c r="EVK73" s="405"/>
      <c r="EVL73" s="405"/>
      <c r="EVM73" s="405"/>
      <c r="EVN73" s="405"/>
      <c r="EVO73" s="405"/>
      <c r="EVP73" s="405"/>
      <c r="EVQ73" s="405"/>
      <c r="EVR73" s="405"/>
      <c r="EVS73" s="405"/>
      <c r="EVT73" s="405"/>
      <c r="EVU73" s="405"/>
      <c r="EVV73" s="405"/>
      <c r="EVW73" s="405"/>
      <c r="EVX73" s="405"/>
      <c r="EVY73" s="405"/>
      <c r="EVZ73" s="405"/>
      <c r="EWA73" s="405"/>
      <c r="EWB73" s="405"/>
      <c r="EWC73" s="405"/>
      <c r="EWD73" s="405"/>
      <c r="EWE73" s="405"/>
      <c r="EWF73" s="405"/>
      <c r="EWG73" s="405"/>
      <c r="EWH73" s="405"/>
      <c r="EWI73" s="405"/>
      <c r="EWJ73" s="405"/>
      <c r="EWK73" s="405"/>
      <c r="EWL73" s="405"/>
      <c r="EWM73" s="405"/>
      <c r="EWN73" s="405"/>
      <c r="EWO73" s="405"/>
      <c r="EWP73" s="405"/>
      <c r="EWQ73" s="405"/>
      <c r="EWR73" s="405"/>
      <c r="EWS73" s="405"/>
      <c r="EWT73" s="405"/>
      <c r="EWU73" s="405"/>
      <c r="EWV73" s="405"/>
      <c r="EWW73" s="405"/>
      <c r="EWX73" s="405"/>
      <c r="EWY73" s="405"/>
      <c r="EWZ73" s="405"/>
      <c r="EXA73" s="405"/>
      <c r="EXB73" s="405"/>
      <c r="EXC73" s="405"/>
      <c r="EXD73" s="405"/>
      <c r="EXE73" s="405"/>
      <c r="EXF73" s="405"/>
      <c r="EXG73" s="405"/>
      <c r="EXH73" s="405"/>
      <c r="EXI73" s="405"/>
      <c r="EXJ73" s="405"/>
      <c r="EXK73" s="405"/>
      <c r="EXL73" s="405"/>
      <c r="EXM73" s="405"/>
      <c r="EXN73" s="405"/>
      <c r="EXO73" s="405"/>
      <c r="EXP73" s="405"/>
      <c r="EXQ73" s="405"/>
      <c r="EXR73" s="405"/>
      <c r="EXS73" s="405"/>
      <c r="EXT73" s="405"/>
      <c r="EXU73" s="405"/>
      <c r="EXV73" s="405"/>
      <c r="EXW73" s="405"/>
      <c r="EXX73" s="405"/>
      <c r="EXY73" s="405"/>
      <c r="EXZ73" s="405"/>
      <c r="EYA73" s="405"/>
      <c r="EYB73" s="405"/>
      <c r="EYC73" s="405"/>
      <c r="EYD73" s="405"/>
      <c r="EYE73" s="405"/>
      <c r="EYF73" s="405"/>
      <c r="EYG73" s="405"/>
      <c r="EYH73" s="405"/>
      <c r="EYI73" s="405"/>
      <c r="EYJ73" s="405"/>
      <c r="EYK73" s="405"/>
      <c r="EYL73" s="405"/>
      <c r="EYM73" s="405"/>
      <c r="EYN73" s="405"/>
      <c r="EYO73" s="405"/>
      <c r="EYP73" s="405"/>
      <c r="EYQ73" s="405"/>
      <c r="EYR73" s="405"/>
      <c r="EYS73" s="405"/>
      <c r="EYT73" s="405"/>
      <c r="EYU73" s="405"/>
      <c r="EYV73" s="405"/>
      <c r="EYW73" s="405"/>
      <c r="EYX73" s="405"/>
      <c r="EYY73" s="405"/>
      <c r="EYZ73" s="405"/>
      <c r="EZA73" s="405"/>
      <c r="EZB73" s="405"/>
      <c r="EZC73" s="405"/>
      <c r="EZD73" s="405"/>
      <c r="EZE73" s="405"/>
      <c r="EZF73" s="405"/>
      <c r="EZG73" s="405"/>
      <c r="EZH73" s="405"/>
      <c r="EZI73" s="405"/>
      <c r="EZJ73" s="405"/>
      <c r="EZK73" s="405"/>
      <c r="EZL73" s="405"/>
      <c r="EZM73" s="405"/>
      <c r="EZN73" s="405"/>
      <c r="EZO73" s="405"/>
      <c r="EZP73" s="405"/>
      <c r="EZQ73" s="405"/>
      <c r="EZR73" s="405"/>
      <c r="EZS73" s="405"/>
      <c r="EZT73" s="405"/>
      <c r="EZU73" s="405"/>
      <c r="EZV73" s="405"/>
      <c r="EZW73" s="405"/>
      <c r="EZX73" s="405"/>
      <c r="EZY73" s="405"/>
      <c r="EZZ73" s="405"/>
      <c r="FAA73" s="405"/>
      <c r="FAB73" s="405"/>
      <c r="FAC73" s="405"/>
      <c r="FAD73" s="405"/>
      <c r="FAE73" s="405"/>
      <c r="FAF73" s="405"/>
      <c r="FAG73" s="405"/>
      <c r="FAH73" s="405"/>
      <c r="FAI73" s="405"/>
      <c r="FAJ73" s="405"/>
      <c r="FAK73" s="405"/>
      <c r="FAL73" s="405"/>
      <c r="FAM73" s="405"/>
      <c r="FAN73" s="405"/>
      <c r="FAO73" s="405"/>
      <c r="FAP73" s="405"/>
      <c r="FAQ73" s="405"/>
      <c r="FAR73" s="405"/>
      <c r="FAS73" s="405"/>
      <c r="FAT73" s="405"/>
      <c r="FAU73" s="405"/>
      <c r="FAV73" s="405"/>
      <c r="FAW73" s="405"/>
      <c r="FAX73" s="405"/>
      <c r="FAY73" s="405"/>
      <c r="FAZ73" s="405"/>
      <c r="FBA73" s="405"/>
      <c r="FBB73" s="405"/>
      <c r="FBC73" s="405"/>
      <c r="FBD73" s="405"/>
      <c r="FBE73" s="405"/>
      <c r="FBF73" s="405"/>
      <c r="FBG73" s="405"/>
      <c r="FBH73" s="405"/>
      <c r="FBI73" s="405"/>
      <c r="FBJ73" s="405"/>
      <c r="FBK73" s="405"/>
      <c r="FBL73" s="405"/>
      <c r="FBM73" s="405"/>
      <c r="FBN73" s="405"/>
      <c r="FBO73" s="405"/>
      <c r="FBP73" s="405"/>
      <c r="FBQ73" s="405"/>
      <c r="FBR73" s="405"/>
      <c r="FBS73" s="405"/>
      <c r="FBT73" s="405"/>
      <c r="FBU73" s="405"/>
      <c r="FBV73" s="405"/>
      <c r="FBW73" s="405"/>
      <c r="FBX73" s="405"/>
      <c r="FBY73" s="405"/>
      <c r="FBZ73" s="405"/>
      <c r="FCA73" s="405"/>
      <c r="FCB73" s="405"/>
      <c r="FCC73" s="405"/>
      <c r="FCD73" s="405"/>
      <c r="FCE73" s="405"/>
      <c r="FCF73" s="405"/>
      <c r="FCG73" s="405"/>
      <c r="FCH73" s="405"/>
      <c r="FCI73" s="405"/>
      <c r="FCJ73" s="405"/>
      <c r="FCK73" s="405"/>
      <c r="FCL73" s="405"/>
      <c r="FCM73" s="405"/>
      <c r="FCN73" s="405"/>
      <c r="FCO73" s="405"/>
      <c r="FCP73" s="405"/>
      <c r="FCQ73" s="405"/>
      <c r="FCR73" s="405"/>
      <c r="FCS73" s="405"/>
      <c r="FCT73" s="405"/>
      <c r="FCU73" s="405"/>
      <c r="FCV73" s="405"/>
      <c r="FCW73" s="405"/>
      <c r="FCX73" s="405"/>
      <c r="FCY73" s="405"/>
      <c r="FCZ73" s="405"/>
      <c r="FDA73" s="405"/>
      <c r="FDB73" s="405"/>
      <c r="FDC73" s="405"/>
      <c r="FDD73" s="405"/>
      <c r="FDE73" s="405"/>
      <c r="FDF73" s="405"/>
      <c r="FDG73" s="405"/>
      <c r="FDH73" s="405"/>
      <c r="FDI73" s="405"/>
      <c r="FDJ73" s="405"/>
      <c r="FDK73" s="405"/>
      <c r="FDL73" s="405"/>
      <c r="FDM73" s="405"/>
      <c r="FDN73" s="405"/>
      <c r="FDO73" s="405"/>
      <c r="FDP73" s="405"/>
      <c r="FDQ73" s="405"/>
      <c r="FDR73" s="405"/>
      <c r="FDS73" s="405"/>
      <c r="FDT73" s="405"/>
      <c r="FDU73" s="405"/>
      <c r="FDV73" s="405"/>
      <c r="FDW73" s="405"/>
      <c r="FDX73" s="405"/>
      <c r="FDY73" s="405"/>
      <c r="FDZ73" s="405"/>
      <c r="FEA73" s="405"/>
      <c r="FEB73" s="405"/>
      <c r="FEC73" s="405"/>
      <c r="FED73" s="405"/>
      <c r="FEE73" s="405"/>
      <c r="FEF73" s="405"/>
      <c r="FEG73" s="405"/>
      <c r="FEH73" s="405"/>
      <c r="FEI73" s="405"/>
      <c r="FEJ73" s="405"/>
      <c r="FEK73" s="405"/>
      <c r="FEL73" s="405"/>
      <c r="FEM73" s="405"/>
      <c r="FEN73" s="405"/>
      <c r="FEO73" s="405"/>
      <c r="FEP73" s="405"/>
      <c r="FEQ73" s="405"/>
      <c r="FER73" s="405"/>
      <c r="FES73" s="405"/>
      <c r="FET73" s="405"/>
      <c r="FEU73" s="405"/>
      <c r="FEV73" s="405"/>
      <c r="FEW73" s="405"/>
      <c r="FEX73" s="405"/>
      <c r="FEY73" s="405"/>
      <c r="FEZ73" s="405"/>
      <c r="FFA73" s="405"/>
      <c r="FFB73" s="405"/>
      <c r="FFC73" s="405"/>
      <c r="FFD73" s="405"/>
      <c r="FFE73" s="405"/>
      <c r="FFF73" s="405"/>
      <c r="FFG73" s="405"/>
      <c r="FFH73" s="405"/>
      <c r="FFI73" s="405"/>
      <c r="FFJ73" s="405"/>
      <c r="FFK73" s="405"/>
      <c r="FFL73" s="405"/>
      <c r="FFM73" s="405"/>
      <c r="FFN73" s="405"/>
      <c r="FFO73" s="405"/>
      <c r="FFP73" s="405"/>
      <c r="FFQ73" s="405"/>
      <c r="FFR73" s="405"/>
      <c r="FFS73" s="405"/>
      <c r="FFT73" s="405"/>
      <c r="FFU73" s="405"/>
      <c r="FFV73" s="405"/>
      <c r="FFW73" s="405"/>
      <c r="FFX73" s="405"/>
      <c r="FFY73" s="405"/>
      <c r="FFZ73" s="405"/>
      <c r="FGA73" s="405"/>
      <c r="FGB73" s="405"/>
      <c r="FGC73" s="405"/>
      <c r="FGD73" s="405"/>
      <c r="FGE73" s="405"/>
      <c r="FGF73" s="405"/>
      <c r="FGG73" s="405"/>
      <c r="FGH73" s="405"/>
      <c r="FGI73" s="405"/>
      <c r="FGJ73" s="405"/>
      <c r="FGK73" s="405"/>
      <c r="FGL73" s="405"/>
      <c r="FGM73" s="405"/>
      <c r="FGN73" s="405"/>
      <c r="FGO73" s="405"/>
      <c r="FGP73" s="405"/>
      <c r="FGQ73" s="405"/>
      <c r="FGR73" s="405"/>
      <c r="FGS73" s="405"/>
      <c r="FGT73" s="405"/>
      <c r="FGU73" s="405"/>
      <c r="FGV73" s="405"/>
      <c r="FGW73" s="405"/>
      <c r="FGX73" s="405"/>
      <c r="FGY73" s="405"/>
      <c r="FGZ73" s="405"/>
      <c r="FHA73" s="405"/>
      <c r="FHB73" s="405"/>
      <c r="FHC73" s="405"/>
      <c r="FHD73" s="405"/>
      <c r="FHE73" s="405"/>
      <c r="FHF73" s="405"/>
      <c r="FHG73" s="405"/>
      <c r="FHH73" s="405"/>
      <c r="FHI73" s="405"/>
      <c r="FHJ73" s="405"/>
      <c r="FHK73" s="405"/>
      <c r="FHL73" s="405"/>
      <c r="FHM73" s="405"/>
      <c r="FHN73" s="405"/>
      <c r="FHO73" s="405"/>
      <c r="FHP73" s="405"/>
      <c r="FHQ73" s="405"/>
      <c r="FHR73" s="405"/>
      <c r="FHS73" s="405"/>
      <c r="FHT73" s="405"/>
      <c r="FHU73" s="405"/>
      <c r="FHV73" s="405"/>
      <c r="FHW73" s="405"/>
      <c r="FHX73" s="405"/>
      <c r="FHY73" s="405"/>
      <c r="FHZ73" s="405"/>
      <c r="FIA73" s="405"/>
      <c r="FIB73" s="405"/>
      <c r="FIC73" s="405"/>
      <c r="FID73" s="405"/>
      <c r="FIE73" s="405"/>
      <c r="FIF73" s="405"/>
      <c r="FIG73" s="405"/>
      <c r="FIH73" s="405"/>
      <c r="FII73" s="405"/>
      <c r="FIJ73" s="405"/>
      <c r="FIK73" s="405"/>
      <c r="FIL73" s="405"/>
      <c r="FIM73" s="405"/>
      <c r="FIN73" s="405"/>
      <c r="FIO73" s="405"/>
      <c r="FIP73" s="405"/>
      <c r="FIQ73" s="405"/>
      <c r="FIR73" s="405"/>
      <c r="FIS73" s="405"/>
      <c r="FIT73" s="405"/>
      <c r="FIU73" s="405"/>
      <c r="FIV73" s="405"/>
      <c r="FIW73" s="405"/>
      <c r="FIX73" s="405"/>
      <c r="FIY73" s="405"/>
      <c r="FIZ73" s="405"/>
      <c r="FJA73" s="405"/>
      <c r="FJB73" s="405"/>
      <c r="FJC73" s="405"/>
      <c r="FJD73" s="405"/>
      <c r="FJE73" s="405"/>
      <c r="FJF73" s="405"/>
      <c r="FJG73" s="405"/>
      <c r="FJH73" s="405"/>
      <c r="FJI73" s="405"/>
      <c r="FJJ73" s="405"/>
      <c r="FJK73" s="405"/>
      <c r="FJL73" s="405"/>
      <c r="FJM73" s="405"/>
      <c r="FJN73" s="405"/>
      <c r="FJO73" s="405"/>
      <c r="FJP73" s="405"/>
      <c r="FJQ73" s="405"/>
      <c r="FJR73" s="405"/>
      <c r="FJS73" s="405"/>
      <c r="FJT73" s="405"/>
      <c r="FJU73" s="405"/>
      <c r="FJV73" s="405"/>
      <c r="FJW73" s="405"/>
      <c r="FJX73" s="405"/>
      <c r="FJY73" s="405"/>
      <c r="FJZ73" s="405"/>
      <c r="FKA73" s="405"/>
      <c r="FKB73" s="405"/>
      <c r="FKC73" s="405"/>
      <c r="FKD73" s="405"/>
      <c r="FKE73" s="405"/>
      <c r="FKF73" s="405"/>
      <c r="FKG73" s="405"/>
      <c r="FKH73" s="405"/>
      <c r="FKI73" s="405"/>
      <c r="FKJ73" s="405"/>
      <c r="FKK73" s="405"/>
      <c r="FKL73" s="405"/>
      <c r="FKM73" s="405"/>
      <c r="FKN73" s="405"/>
      <c r="FKO73" s="405"/>
      <c r="FKP73" s="405"/>
      <c r="FKQ73" s="405"/>
      <c r="FKR73" s="405"/>
      <c r="FKS73" s="405"/>
      <c r="FKT73" s="405"/>
      <c r="FKU73" s="405"/>
      <c r="FKV73" s="405"/>
      <c r="FKW73" s="405"/>
      <c r="FKX73" s="405"/>
      <c r="FKY73" s="405"/>
      <c r="FKZ73" s="405"/>
      <c r="FLA73" s="405"/>
      <c r="FLB73" s="405"/>
      <c r="FLC73" s="405"/>
      <c r="FLD73" s="405"/>
      <c r="FLE73" s="405"/>
      <c r="FLF73" s="405"/>
      <c r="FLG73" s="405"/>
      <c r="FLH73" s="405"/>
      <c r="FLI73" s="405"/>
      <c r="FLJ73" s="405"/>
      <c r="FLK73" s="405"/>
      <c r="FLL73" s="405"/>
      <c r="FLM73" s="405"/>
      <c r="FLN73" s="405"/>
      <c r="FLO73" s="405"/>
      <c r="FLP73" s="405"/>
      <c r="FLQ73" s="405"/>
      <c r="FLR73" s="405"/>
      <c r="FLS73" s="405"/>
      <c r="FLT73" s="405"/>
      <c r="FLU73" s="405"/>
      <c r="FLV73" s="405"/>
      <c r="FLW73" s="405"/>
      <c r="FLX73" s="405"/>
      <c r="FLY73" s="405"/>
      <c r="FLZ73" s="405"/>
      <c r="FMA73" s="405"/>
      <c r="FMB73" s="405"/>
      <c r="FMC73" s="405"/>
      <c r="FMD73" s="405"/>
      <c r="FME73" s="405"/>
      <c r="FMF73" s="405"/>
      <c r="FMG73" s="405"/>
      <c r="FMH73" s="405"/>
      <c r="FMI73" s="405"/>
      <c r="FMJ73" s="405"/>
      <c r="FMK73" s="405"/>
      <c r="FML73" s="405"/>
      <c r="FMM73" s="405"/>
      <c r="FMN73" s="405"/>
      <c r="FMO73" s="405"/>
      <c r="FMP73" s="405"/>
      <c r="FMQ73" s="405"/>
      <c r="FMR73" s="405"/>
      <c r="FMS73" s="405"/>
      <c r="FMT73" s="405"/>
      <c r="FMU73" s="405"/>
      <c r="FMV73" s="405"/>
      <c r="FMW73" s="405"/>
      <c r="FMX73" s="405"/>
      <c r="FMY73" s="405"/>
      <c r="FMZ73" s="405"/>
      <c r="FNA73" s="405"/>
      <c r="FNB73" s="405"/>
      <c r="FNC73" s="405"/>
      <c r="FND73" s="405"/>
      <c r="FNE73" s="405"/>
      <c r="FNF73" s="405"/>
      <c r="FNG73" s="405"/>
      <c r="FNH73" s="405"/>
      <c r="FNI73" s="405"/>
      <c r="FNJ73" s="405"/>
      <c r="FNK73" s="405"/>
      <c r="FNL73" s="405"/>
      <c r="FNM73" s="405"/>
      <c r="FNN73" s="405"/>
      <c r="FNO73" s="405"/>
      <c r="FNP73" s="405"/>
      <c r="FNQ73" s="405"/>
      <c r="FNR73" s="405"/>
      <c r="FNS73" s="405"/>
      <c r="FNT73" s="405"/>
      <c r="FNU73" s="405"/>
      <c r="FNV73" s="405"/>
      <c r="FNW73" s="405"/>
      <c r="FNX73" s="405"/>
      <c r="FNY73" s="405"/>
      <c r="FNZ73" s="405"/>
      <c r="FOA73" s="405"/>
      <c r="FOB73" s="405"/>
      <c r="FOC73" s="405"/>
      <c r="FOD73" s="405"/>
      <c r="FOE73" s="405"/>
      <c r="FOF73" s="405"/>
      <c r="FOG73" s="405"/>
      <c r="FOH73" s="405"/>
      <c r="FOI73" s="405"/>
      <c r="FOJ73" s="405"/>
      <c r="FOK73" s="405"/>
      <c r="FOL73" s="405"/>
      <c r="FOM73" s="405"/>
      <c r="FON73" s="405"/>
      <c r="FOO73" s="405"/>
      <c r="FOP73" s="405"/>
      <c r="FOQ73" s="405"/>
      <c r="FOR73" s="405"/>
      <c r="FOS73" s="405"/>
      <c r="FOT73" s="405"/>
      <c r="FOU73" s="405"/>
      <c r="FOV73" s="405"/>
      <c r="FOW73" s="405"/>
      <c r="FOX73" s="405"/>
      <c r="FOY73" s="405"/>
      <c r="FOZ73" s="405"/>
      <c r="FPA73" s="405"/>
      <c r="FPB73" s="405"/>
      <c r="FPC73" s="405"/>
      <c r="FPD73" s="405"/>
      <c r="FPE73" s="405"/>
      <c r="FPF73" s="405"/>
      <c r="FPG73" s="405"/>
      <c r="FPH73" s="405"/>
      <c r="FPI73" s="405"/>
      <c r="FPJ73" s="405"/>
      <c r="FPK73" s="405"/>
      <c r="FPL73" s="405"/>
      <c r="FPM73" s="405"/>
      <c r="FPN73" s="405"/>
      <c r="FPO73" s="405"/>
      <c r="FPP73" s="405"/>
      <c r="FPQ73" s="405"/>
      <c r="FPR73" s="405"/>
      <c r="FPS73" s="405"/>
      <c r="FPT73" s="405"/>
      <c r="FPU73" s="405"/>
      <c r="FPV73" s="405"/>
      <c r="FPW73" s="405"/>
      <c r="FPX73" s="405"/>
      <c r="FPY73" s="405"/>
      <c r="FPZ73" s="405"/>
      <c r="FQA73" s="405"/>
      <c r="FQB73" s="405"/>
      <c r="FQC73" s="405"/>
      <c r="FQD73" s="405"/>
      <c r="FQE73" s="405"/>
      <c r="FQF73" s="405"/>
      <c r="FQG73" s="405"/>
      <c r="FQH73" s="405"/>
      <c r="FQI73" s="405"/>
      <c r="FQJ73" s="405"/>
      <c r="FQK73" s="405"/>
      <c r="FQL73" s="405"/>
      <c r="FQM73" s="405"/>
      <c r="FQN73" s="405"/>
      <c r="FQO73" s="405"/>
      <c r="FQP73" s="405"/>
      <c r="FQQ73" s="405"/>
      <c r="FQR73" s="405"/>
      <c r="FQS73" s="405"/>
      <c r="FQT73" s="405"/>
      <c r="FQU73" s="405"/>
      <c r="FQV73" s="405"/>
      <c r="FQW73" s="405"/>
      <c r="FQX73" s="405"/>
      <c r="FQY73" s="405"/>
      <c r="FQZ73" s="405"/>
      <c r="FRA73" s="405"/>
      <c r="FRB73" s="405"/>
      <c r="FRC73" s="405"/>
      <c r="FRD73" s="405"/>
      <c r="FRE73" s="405"/>
      <c r="FRF73" s="405"/>
      <c r="FRG73" s="405"/>
      <c r="FRH73" s="405"/>
      <c r="FRI73" s="405"/>
      <c r="FRJ73" s="405"/>
      <c r="FRK73" s="405"/>
      <c r="FRL73" s="405"/>
      <c r="FRM73" s="405"/>
      <c r="FRN73" s="405"/>
      <c r="FRO73" s="405"/>
      <c r="FRP73" s="405"/>
      <c r="FRQ73" s="405"/>
      <c r="FRR73" s="405"/>
      <c r="FRS73" s="405"/>
      <c r="FRT73" s="405"/>
      <c r="FRU73" s="405"/>
      <c r="FRV73" s="405"/>
      <c r="FRW73" s="405"/>
      <c r="FRX73" s="405"/>
      <c r="FRY73" s="405"/>
      <c r="FRZ73" s="405"/>
      <c r="FSA73" s="405"/>
      <c r="FSB73" s="405"/>
      <c r="FSC73" s="405"/>
      <c r="FSD73" s="405"/>
      <c r="FSE73" s="405"/>
      <c r="FSF73" s="405"/>
      <c r="FSG73" s="405"/>
      <c r="FSH73" s="405"/>
      <c r="FSI73" s="405"/>
      <c r="FSJ73" s="405"/>
      <c r="FSK73" s="405"/>
      <c r="FSL73" s="405"/>
      <c r="FSM73" s="405"/>
      <c r="FSN73" s="405"/>
      <c r="FSO73" s="405"/>
      <c r="FSP73" s="405"/>
      <c r="FSQ73" s="405"/>
      <c r="FSR73" s="405"/>
      <c r="FSS73" s="405"/>
      <c r="FST73" s="405"/>
      <c r="FSU73" s="405"/>
      <c r="FSV73" s="405"/>
      <c r="FSW73" s="405"/>
      <c r="FSX73" s="405"/>
      <c r="FSY73" s="405"/>
      <c r="FSZ73" s="405"/>
      <c r="FTA73" s="405"/>
      <c r="FTB73" s="405"/>
      <c r="FTC73" s="405"/>
      <c r="FTD73" s="405"/>
      <c r="FTE73" s="405"/>
      <c r="FTF73" s="405"/>
      <c r="FTG73" s="405"/>
      <c r="FTH73" s="405"/>
      <c r="FTI73" s="405"/>
      <c r="FTJ73" s="405"/>
      <c r="FTK73" s="405"/>
      <c r="FTL73" s="405"/>
      <c r="FTM73" s="405"/>
      <c r="FTN73" s="405"/>
      <c r="FTO73" s="405"/>
      <c r="FTP73" s="405"/>
      <c r="FTQ73" s="405"/>
      <c r="FTR73" s="405"/>
      <c r="FTS73" s="405"/>
      <c r="FTT73" s="405"/>
      <c r="FTU73" s="405"/>
      <c r="FTV73" s="405"/>
      <c r="FTW73" s="405"/>
      <c r="FTX73" s="405"/>
      <c r="FTY73" s="405"/>
      <c r="FTZ73" s="405"/>
      <c r="FUA73" s="405"/>
      <c r="FUB73" s="405"/>
      <c r="FUC73" s="405"/>
      <c r="FUD73" s="405"/>
      <c r="FUE73" s="405"/>
      <c r="FUF73" s="405"/>
      <c r="FUG73" s="405"/>
      <c r="FUH73" s="405"/>
      <c r="FUI73" s="405"/>
      <c r="FUJ73" s="405"/>
      <c r="FUK73" s="405"/>
      <c r="FUL73" s="405"/>
      <c r="FUM73" s="405"/>
      <c r="FUN73" s="405"/>
      <c r="FUO73" s="405"/>
      <c r="FUP73" s="405"/>
      <c r="FUQ73" s="405"/>
      <c r="FUR73" s="405"/>
      <c r="FUS73" s="405"/>
      <c r="FUT73" s="405"/>
      <c r="FUU73" s="405"/>
      <c r="FUV73" s="405"/>
      <c r="FUW73" s="405"/>
      <c r="FUX73" s="405"/>
      <c r="FUY73" s="405"/>
      <c r="FUZ73" s="405"/>
      <c r="FVA73" s="405"/>
      <c r="FVB73" s="405"/>
      <c r="FVC73" s="405"/>
      <c r="FVD73" s="405"/>
      <c r="FVE73" s="405"/>
      <c r="FVF73" s="405"/>
      <c r="FVG73" s="405"/>
      <c r="FVH73" s="405"/>
      <c r="FVI73" s="405"/>
      <c r="FVJ73" s="405"/>
      <c r="FVK73" s="405"/>
      <c r="FVL73" s="405"/>
      <c r="FVM73" s="405"/>
      <c r="FVN73" s="405"/>
      <c r="FVO73" s="405"/>
      <c r="FVP73" s="405"/>
      <c r="FVQ73" s="405"/>
      <c r="FVR73" s="405"/>
      <c r="FVS73" s="405"/>
      <c r="FVT73" s="405"/>
      <c r="FVU73" s="405"/>
      <c r="FVV73" s="405"/>
      <c r="FVW73" s="405"/>
      <c r="FVX73" s="405"/>
      <c r="FVY73" s="405"/>
      <c r="FVZ73" s="405"/>
      <c r="FWA73" s="405"/>
      <c r="FWB73" s="405"/>
      <c r="FWC73" s="405"/>
      <c r="FWD73" s="405"/>
      <c r="FWE73" s="405"/>
      <c r="FWF73" s="405"/>
      <c r="FWG73" s="405"/>
      <c r="FWH73" s="405"/>
      <c r="FWI73" s="405"/>
      <c r="FWJ73" s="405"/>
      <c r="FWK73" s="405"/>
      <c r="FWL73" s="405"/>
      <c r="FWM73" s="405"/>
      <c r="FWN73" s="405"/>
      <c r="FWO73" s="405"/>
      <c r="FWP73" s="405"/>
      <c r="FWQ73" s="405"/>
      <c r="FWR73" s="405"/>
      <c r="FWS73" s="405"/>
      <c r="FWT73" s="405"/>
      <c r="FWU73" s="405"/>
      <c r="FWV73" s="405"/>
      <c r="FWW73" s="405"/>
      <c r="FWX73" s="405"/>
      <c r="FWY73" s="405"/>
      <c r="FWZ73" s="405"/>
      <c r="FXA73" s="405"/>
      <c r="FXB73" s="405"/>
      <c r="FXC73" s="405"/>
      <c r="FXD73" s="405"/>
      <c r="FXE73" s="405"/>
      <c r="FXF73" s="405"/>
      <c r="FXG73" s="405"/>
      <c r="FXH73" s="405"/>
      <c r="FXI73" s="405"/>
      <c r="FXJ73" s="405"/>
      <c r="FXK73" s="405"/>
      <c r="FXL73" s="405"/>
      <c r="FXM73" s="405"/>
      <c r="FXN73" s="405"/>
      <c r="FXO73" s="405"/>
      <c r="FXP73" s="405"/>
      <c r="FXQ73" s="405"/>
      <c r="FXR73" s="405"/>
      <c r="FXS73" s="405"/>
      <c r="FXT73" s="405"/>
      <c r="FXU73" s="405"/>
      <c r="FXV73" s="405"/>
      <c r="FXW73" s="405"/>
      <c r="FXX73" s="405"/>
      <c r="FXY73" s="405"/>
      <c r="FXZ73" s="405"/>
      <c r="FYA73" s="405"/>
      <c r="FYB73" s="405"/>
      <c r="FYC73" s="405"/>
      <c r="FYD73" s="405"/>
      <c r="FYE73" s="405"/>
      <c r="FYF73" s="405"/>
      <c r="FYG73" s="405"/>
      <c r="FYH73" s="405"/>
      <c r="FYI73" s="405"/>
      <c r="FYJ73" s="405"/>
      <c r="FYK73" s="405"/>
      <c r="FYL73" s="405"/>
      <c r="FYM73" s="405"/>
      <c r="FYN73" s="405"/>
      <c r="FYO73" s="405"/>
      <c r="FYP73" s="405"/>
      <c r="FYQ73" s="405"/>
      <c r="FYR73" s="405"/>
      <c r="FYS73" s="405"/>
      <c r="FYT73" s="405"/>
      <c r="FYU73" s="405"/>
      <c r="FYV73" s="405"/>
      <c r="FYW73" s="405"/>
      <c r="FYX73" s="405"/>
      <c r="FYY73" s="405"/>
      <c r="FYZ73" s="405"/>
      <c r="FZA73" s="405"/>
      <c r="FZB73" s="405"/>
      <c r="FZC73" s="405"/>
      <c r="FZD73" s="405"/>
      <c r="FZE73" s="405"/>
      <c r="FZF73" s="405"/>
      <c r="FZG73" s="405"/>
      <c r="FZH73" s="405"/>
      <c r="FZI73" s="405"/>
      <c r="FZJ73" s="405"/>
      <c r="FZK73" s="405"/>
      <c r="FZL73" s="405"/>
      <c r="FZM73" s="405"/>
      <c r="FZN73" s="405"/>
      <c r="FZO73" s="405"/>
      <c r="FZP73" s="405"/>
      <c r="FZQ73" s="405"/>
      <c r="FZR73" s="405"/>
      <c r="FZS73" s="405"/>
      <c r="FZT73" s="405"/>
      <c r="FZU73" s="405"/>
      <c r="FZV73" s="405"/>
      <c r="FZW73" s="405"/>
      <c r="FZX73" s="405"/>
      <c r="FZY73" s="405"/>
      <c r="FZZ73" s="405"/>
      <c r="GAA73" s="405"/>
      <c r="GAB73" s="405"/>
      <c r="GAC73" s="405"/>
      <c r="GAD73" s="405"/>
      <c r="GAE73" s="405"/>
      <c r="GAF73" s="405"/>
      <c r="GAG73" s="405"/>
      <c r="GAH73" s="405"/>
      <c r="GAI73" s="405"/>
      <c r="GAJ73" s="405"/>
      <c r="GAK73" s="405"/>
      <c r="GAL73" s="405"/>
      <c r="GAM73" s="405"/>
      <c r="GAN73" s="405"/>
      <c r="GAO73" s="405"/>
      <c r="GAP73" s="405"/>
      <c r="GAQ73" s="405"/>
      <c r="GAR73" s="405"/>
      <c r="GAS73" s="405"/>
      <c r="GAT73" s="405"/>
      <c r="GAU73" s="405"/>
      <c r="GAV73" s="405"/>
      <c r="GAW73" s="405"/>
      <c r="GAX73" s="405"/>
      <c r="GAY73" s="405"/>
      <c r="GAZ73" s="405"/>
      <c r="GBA73" s="405"/>
      <c r="GBB73" s="405"/>
      <c r="GBC73" s="405"/>
      <c r="GBD73" s="405"/>
      <c r="GBE73" s="405"/>
      <c r="GBF73" s="405"/>
      <c r="GBG73" s="405"/>
      <c r="GBH73" s="405"/>
      <c r="GBI73" s="405"/>
      <c r="GBJ73" s="405"/>
      <c r="GBK73" s="405"/>
      <c r="GBL73" s="405"/>
      <c r="GBM73" s="405"/>
      <c r="GBN73" s="405"/>
      <c r="GBO73" s="405"/>
      <c r="GBP73" s="405"/>
      <c r="GBQ73" s="405"/>
      <c r="GBR73" s="405"/>
      <c r="GBS73" s="405"/>
      <c r="GBT73" s="405"/>
      <c r="GBU73" s="405"/>
      <c r="GBV73" s="405"/>
      <c r="GBW73" s="405"/>
      <c r="GBX73" s="405"/>
      <c r="GBY73" s="405"/>
      <c r="GBZ73" s="405"/>
      <c r="GCA73" s="405"/>
      <c r="GCB73" s="405"/>
      <c r="GCC73" s="405"/>
      <c r="GCD73" s="405"/>
      <c r="GCE73" s="405"/>
      <c r="GCF73" s="405"/>
      <c r="GCG73" s="405"/>
      <c r="GCH73" s="405"/>
      <c r="GCI73" s="405"/>
      <c r="GCJ73" s="405"/>
      <c r="GCK73" s="405"/>
      <c r="GCL73" s="405"/>
      <c r="GCM73" s="405"/>
      <c r="GCN73" s="405"/>
      <c r="GCO73" s="405"/>
      <c r="GCP73" s="405"/>
      <c r="GCQ73" s="405"/>
      <c r="GCR73" s="405"/>
      <c r="GCS73" s="405"/>
      <c r="GCT73" s="405"/>
      <c r="GCU73" s="405"/>
      <c r="GCV73" s="405"/>
      <c r="GCW73" s="405"/>
      <c r="GCX73" s="405"/>
      <c r="GCY73" s="405"/>
      <c r="GCZ73" s="405"/>
      <c r="GDA73" s="405"/>
      <c r="GDB73" s="405"/>
      <c r="GDC73" s="405"/>
      <c r="GDD73" s="405"/>
      <c r="GDE73" s="405"/>
      <c r="GDF73" s="405"/>
      <c r="GDG73" s="405"/>
      <c r="GDH73" s="405"/>
      <c r="GDI73" s="405"/>
      <c r="GDJ73" s="405"/>
      <c r="GDK73" s="405"/>
      <c r="GDL73" s="405"/>
      <c r="GDM73" s="405"/>
      <c r="GDN73" s="405"/>
      <c r="GDO73" s="405"/>
      <c r="GDP73" s="405"/>
      <c r="GDQ73" s="405"/>
      <c r="GDR73" s="405"/>
      <c r="GDS73" s="405"/>
      <c r="GDT73" s="405"/>
      <c r="GDU73" s="405"/>
      <c r="GDV73" s="405"/>
      <c r="GDW73" s="405"/>
      <c r="GDX73" s="405"/>
      <c r="GDY73" s="405"/>
      <c r="GDZ73" s="405"/>
      <c r="GEA73" s="405"/>
      <c r="GEB73" s="405"/>
      <c r="GEC73" s="405"/>
      <c r="GED73" s="405"/>
      <c r="GEE73" s="405"/>
      <c r="GEF73" s="405"/>
      <c r="GEG73" s="405"/>
      <c r="GEH73" s="405"/>
      <c r="GEI73" s="405"/>
      <c r="GEJ73" s="405"/>
      <c r="GEK73" s="405"/>
      <c r="GEL73" s="405"/>
      <c r="GEM73" s="405"/>
      <c r="GEN73" s="405"/>
      <c r="GEO73" s="405"/>
      <c r="GEP73" s="405"/>
      <c r="GEQ73" s="405"/>
      <c r="GER73" s="405"/>
      <c r="GES73" s="405"/>
      <c r="GET73" s="405"/>
      <c r="GEU73" s="405"/>
      <c r="GEV73" s="405"/>
      <c r="GEW73" s="405"/>
      <c r="GEX73" s="405"/>
      <c r="GEY73" s="405"/>
      <c r="GEZ73" s="405"/>
      <c r="GFA73" s="405"/>
      <c r="GFB73" s="405"/>
      <c r="GFC73" s="405"/>
      <c r="GFD73" s="405"/>
      <c r="GFE73" s="405"/>
      <c r="GFF73" s="405"/>
      <c r="GFG73" s="405"/>
      <c r="GFH73" s="405"/>
      <c r="GFI73" s="405"/>
      <c r="GFJ73" s="405"/>
      <c r="GFK73" s="405"/>
      <c r="GFL73" s="405"/>
      <c r="GFM73" s="405"/>
      <c r="GFN73" s="405"/>
      <c r="GFO73" s="405"/>
      <c r="GFP73" s="405"/>
      <c r="GFQ73" s="405"/>
      <c r="GFR73" s="405"/>
      <c r="GFS73" s="405"/>
      <c r="GFT73" s="405"/>
      <c r="GFU73" s="405"/>
      <c r="GFV73" s="405"/>
      <c r="GFW73" s="405"/>
      <c r="GFX73" s="405"/>
      <c r="GFY73" s="405"/>
      <c r="GFZ73" s="405"/>
      <c r="GGA73" s="405"/>
      <c r="GGB73" s="405"/>
      <c r="GGC73" s="405"/>
      <c r="GGD73" s="405"/>
      <c r="GGE73" s="405"/>
      <c r="GGF73" s="405"/>
      <c r="GGG73" s="405"/>
      <c r="GGH73" s="405"/>
      <c r="GGI73" s="405"/>
      <c r="GGJ73" s="405"/>
      <c r="GGK73" s="405"/>
      <c r="GGL73" s="405"/>
      <c r="GGM73" s="405"/>
      <c r="GGN73" s="405"/>
      <c r="GGO73" s="405"/>
      <c r="GGP73" s="405"/>
      <c r="GGQ73" s="405"/>
      <c r="GGR73" s="405"/>
      <c r="GGS73" s="405"/>
      <c r="GGT73" s="405"/>
      <c r="GGU73" s="405"/>
      <c r="GGV73" s="405"/>
      <c r="GGW73" s="405"/>
      <c r="GGX73" s="405"/>
      <c r="GGY73" s="405"/>
      <c r="GGZ73" s="405"/>
      <c r="GHA73" s="405"/>
      <c r="GHB73" s="405"/>
      <c r="GHC73" s="405"/>
      <c r="GHD73" s="405"/>
      <c r="GHE73" s="405"/>
      <c r="GHF73" s="405"/>
      <c r="GHG73" s="405"/>
      <c r="GHH73" s="405"/>
      <c r="GHI73" s="405"/>
      <c r="GHJ73" s="405"/>
      <c r="GHK73" s="405"/>
      <c r="GHL73" s="405"/>
      <c r="GHM73" s="405"/>
      <c r="GHN73" s="405"/>
      <c r="GHO73" s="405"/>
      <c r="GHP73" s="405"/>
      <c r="GHQ73" s="405"/>
      <c r="GHR73" s="405"/>
      <c r="GHS73" s="405"/>
      <c r="GHT73" s="405"/>
      <c r="GHU73" s="405"/>
      <c r="GHV73" s="405"/>
      <c r="GHW73" s="405"/>
      <c r="GHX73" s="405"/>
      <c r="GHY73" s="405"/>
      <c r="GHZ73" s="405"/>
      <c r="GIA73" s="405"/>
      <c r="GIB73" s="405"/>
      <c r="GIC73" s="405"/>
      <c r="GID73" s="405"/>
      <c r="GIE73" s="405"/>
      <c r="GIF73" s="405"/>
      <c r="GIG73" s="405"/>
      <c r="GIH73" s="405"/>
      <c r="GII73" s="405"/>
      <c r="GIJ73" s="405"/>
      <c r="GIK73" s="405"/>
      <c r="GIL73" s="405"/>
      <c r="GIM73" s="405"/>
      <c r="GIN73" s="405"/>
      <c r="GIO73" s="405"/>
      <c r="GIP73" s="405"/>
      <c r="GIQ73" s="405"/>
      <c r="GIR73" s="405"/>
      <c r="GIS73" s="405"/>
      <c r="GIT73" s="405"/>
      <c r="GIU73" s="405"/>
      <c r="GIV73" s="405"/>
      <c r="GIW73" s="405"/>
      <c r="GIX73" s="405"/>
      <c r="GIY73" s="405"/>
      <c r="GIZ73" s="405"/>
      <c r="GJA73" s="405"/>
      <c r="GJB73" s="405"/>
      <c r="GJC73" s="405"/>
      <c r="GJD73" s="405"/>
      <c r="GJE73" s="405"/>
      <c r="GJF73" s="405"/>
      <c r="GJG73" s="405"/>
      <c r="GJH73" s="405"/>
      <c r="GJI73" s="405"/>
      <c r="GJJ73" s="405"/>
      <c r="GJK73" s="405"/>
      <c r="GJL73" s="405"/>
      <c r="GJM73" s="405"/>
      <c r="GJN73" s="405"/>
      <c r="GJO73" s="405"/>
      <c r="GJP73" s="405"/>
      <c r="GJQ73" s="405"/>
      <c r="GJR73" s="405"/>
      <c r="GJS73" s="405"/>
      <c r="GJT73" s="405"/>
      <c r="GJU73" s="405"/>
      <c r="GJV73" s="405"/>
      <c r="GJW73" s="405"/>
      <c r="GJX73" s="405"/>
      <c r="GJY73" s="405"/>
      <c r="GJZ73" s="405"/>
      <c r="GKA73" s="405"/>
      <c r="GKB73" s="405"/>
      <c r="GKC73" s="405"/>
      <c r="GKD73" s="405"/>
      <c r="GKE73" s="405"/>
      <c r="GKF73" s="405"/>
      <c r="GKG73" s="405"/>
      <c r="GKH73" s="405"/>
      <c r="GKI73" s="405"/>
      <c r="GKJ73" s="405"/>
      <c r="GKK73" s="405"/>
      <c r="GKL73" s="405"/>
      <c r="GKM73" s="405"/>
      <c r="GKN73" s="405"/>
      <c r="GKO73" s="405"/>
      <c r="GKP73" s="405"/>
      <c r="GKQ73" s="405"/>
      <c r="GKR73" s="405"/>
      <c r="GKS73" s="405"/>
      <c r="GKT73" s="405"/>
      <c r="GKU73" s="405"/>
      <c r="GKV73" s="405"/>
      <c r="GKW73" s="405"/>
      <c r="GKX73" s="405"/>
      <c r="GKY73" s="405"/>
      <c r="GKZ73" s="405"/>
      <c r="GLA73" s="405"/>
      <c r="GLB73" s="405"/>
      <c r="GLC73" s="405"/>
      <c r="GLD73" s="405"/>
      <c r="GLE73" s="405"/>
      <c r="GLF73" s="405"/>
      <c r="GLG73" s="405"/>
      <c r="GLH73" s="405"/>
      <c r="GLI73" s="405"/>
      <c r="GLJ73" s="405"/>
      <c r="GLK73" s="405"/>
      <c r="GLL73" s="405"/>
      <c r="GLM73" s="405"/>
      <c r="GLN73" s="405"/>
      <c r="GLO73" s="405"/>
      <c r="GLP73" s="405"/>
      <c r="GLQ73" s="405"/>
      <c r="GLR73" s="405"/>
      <c r="GLS73" s="405"/>
      <c r="GLT73" s="405"/>
      <c r="GLU73" s="405"/>
      <c r="GLV73" s="405"/>
      <c r="GLW73" s="405"/>
      <c r="GLX73" s="405"/>
      <c r="GLY73" s="405"/>
      <c r="GLZ73" s="405"/>
      <c r="GMA73" s="405"/>
      <c r="GMB73" s="405"/>
      <c r="GMC73" s="405"/>
      <c r="GMD73" s="405"/>
      <c r="GME73" s="405"/>
      <c r="GMF73" s="405"/>
      <c r="GMG73" s="405"/>
      <c r="GMH73" s="405"/>
      <c r="GMI73" s="405"/>
      <c r="GMJ73" s="405"/>
      <c r="GMK73" s="405"/>
      <c r="GML73" s="405"/>
      <c r="GMM73" s="405"/>
      <c r="GMN73" s="405"/>
      <c r="GMO73" s="405"/>
      <c r="GMP73" s="405"/>
      <c r="GMQ73" s="405"/>
      <c r="GMR73" s="405"/>
      <c r="GMS73" s="405"/>
      <c r="GMT73" s="405"/>
      <c r="GMU73" s="405"/>
      <c r="GMV73" s="405"/>
      <c r="GMW73" s="405"/>
      <c r="GMX73" s="405"/>
      <c r="GMY73" s="405"/>
      <c r="GMZ73" s="405"/>
      <c r="GNA73" s="405"/>
      <c r="GNB73" s="405"/>
      <c r="GNC73" s="405"/>
      <c r="GND73" s="405"/>
      <c r="GNE73" s="405"/>
      <c r="GNF73" s="405"/>
      <c r="GNG73" s="405"/>
      <c r="GNH73" s="405"/>
      <c r="GNI73" s="405"/>
      <c r="GNJ73" s="405"/>
      <c r="GNK73" s="405"/>
      <c r="GNL73" s="405"/>
      <c r="GNM73" s="405"/>
      <c r="GNN73" s="405"/>
      <c r="GNO73" s="405"/>
      <c r="GNP73" s="405"/>
      <c r="GNQ73" s="405"/>
      <c r="GNR73" s="405"/>
      <c r="GNS73" s="405"/>
      <c r="GNT73" s="405"/>
      <c r="GNU73" s="405"/>
      <c r="GNV73" s="405"/>
      <c r="GNW73" s="405"/>
      <c r="GNX73" s="405"/>
      <c r="GNY73" s="405"/>
      <c r="GNZ73" s="405"/>
      <c r="GOA73" s="405"/>
      <c r="GOB73" s="405"/>
      <c r="GOC73" s="405"/>
      <c r="GOD73" s="405"/>
      <c r="GOE73" s="405"/>
      <c r="GOF73" s="405"/>
      <c r="GOG73" s="405"/>
      <c r="GOH73" s="405"/>
      <c r="GOI73" s="405"/>
      <c r="GOJ73" s="405"/>
      <c r="GOK73" s="405"/>
      <c r="GOL73" s="405"/>
      <c r="GOM73" s="405"/>
      <c r="GON73" s="405"/>
      <c r="GOO73" s="405"/>
      <c r="GOP73" s="405"/>
      <c r="GOQ73" s="405"/>
      <c r="GOR73" s="405"/>
      <c r="GOS73" s="405"/>
      <c r="GOT73" s="405"/>
      <c r="GOU73" s="405"/>
      <c r="GOV73" s="405"/>
      <c r="GOW73" s="405"/>
      <c r="GOX73" s="405"/>
      <c r="GOY73" s="405"/>
      <c r="GOZ73" s="405"/>
      <c r="GPA73" s="405"/>
      <c r="GPB73" s="405"/>
      <c r="GPC73" s="405"/>
      <c r="GPD73" s="405"/>
      <c r="GPE73" s="405"/>
      <c r="GPF73" s="405"/>
      <c r="GPG73" s="405"/>
      <c r="GPH73" s="405"/>
      <c r="GPI73" s="405"/>
      <c r="GPJ73" s="405"/>
      <c r="GPK73" s="405"/>
      <c r="GPL73" s="405"/>
      <c r="GPM73" s="405"/>
      <c r="GPN73" s="405"/>
      <c r="GPO73" s="405"/>
      <c r="GPP73" s="405"/>
      <c r="GPQ73" s="405"/>
      <c r="GPR73" s="405"/>
      <c r="GPS73" s="405"/>
      <c r="GPT73" s="405"/>
      <c r="GPU73" s="405"/>
      <c r="GPV73" s="405"/>
      <c r="GPW73" s="405"/>
      <c r="GPX73" s="405"/>
      <c r="GPY73" s="405"/>
      <c r="GPZ73" s="405"/>
      <c r="GQA73" s="405"/>
      <c r="GQB73" s="405"/>
      <c r="GQC73" s="405"/>
      <c r="GQD73" s="405"/>
      <c r="GQE73" s="405"/>
      <c r="GQF73" s="405"/>
      <c r="GQG73" s="405"/>
      <c r="GQH73" s="405"/>
      <c r="GQI73" s="405"/>
      <c r="GQJ73" s="405"/>
      <c r="GQK73" s="405"/>
      <c r="GQL73" s="405"/>
      <c r="GQM73" s="405"/>
      <c r="GQN73" s="405"/>
      <c r="GQO73" s="405"/>
      <c r="GQP73" s="405"/>
      <c r="GQQ73" s="405"/>
      <c r="GQR73" s="405"/>
      <c r="GQS73" s="405"/>
      <c r="GQT73" s="405"/>
      <c r="GQU73" s="405"/>
      <c r="GQV73" s="405"/>
      <c r="GQW73" s="405"/>
      <c r="GQX73" s="405"/>
      <c r="GQY73" s="405"/>
      <c r="GQZ73" s="405"/>
      <c r="GRA73" s="405"/>
      <c r="GRB73" s="405"/>
      <c r="GRC73" s="405"/>
      <c r="GRD73" s="405"/>
      <c r="GRE73" s="405"/>
      <c r="GRF73" s="405"/>
      <c r="GRG73" s="405"/>
      <c r="GRH73" s="405"/>
      <c r="GRI73" s="405"/>
      <c r="GRJ73" s="405"/>
      <c r="GRK73" s="405"/>
      <c r="GRL73" s="405"/>
      <c r="GRM73" s="405"/>
      <c r="GRN73" s="405"/>
      <c r="GRO73" s="405"/>
      <c r="GRP73" s="405"/>
      <c r="GRQ73" s="405"/>
      <c r="GRR73" s="405"/>
      <c r="GRS73" s="405"/>
      <c r="GRT73" s="405"/>
      <c r="GRU73" s="405"/>
      <c r="GRV73" s="405"/>
      <c r="GRW73" s="405"/>
      <c r="GRX73" s="405"/>
      <c r="GRY73" s="405"/>
      <c r="GRZ73" s="405"/>
      <c r="GSA73" s="405"/>
      <c r="GSB73" s="405"/>
      <c r="GSC73" s="405"/>
      <c r="GSD73" s="405"/>
      <c r="GSE73" s="405"/>
      <c r="GSF73" s="405"/>
      <c r="GSG73" s="405"/>
      <c r="GSH73" s="405"/>
      <c r="GSI73" s="405"/>
      <c r="GSJ73" s="405"/>
      <c r="GSK73" s="405"/>
      <c r="GSL73" s="405"/>
      <c r="GSM73" s="405"/>
      <c r="GSN73" s="405"/>
      <c r="GSO73" s="405"/>
      <c r="GSP73" s="405"/>
      <c r="GSQ73" s="405"/>
      <c r="GSR73" s="405"/>
      <c r="GSS73" s="405"/>
      <c r="GST73" s="405"/>
      <c r="GSU73" s="405"/>
      <c r="GSV73" s="405"/>
      <c r="GSW73" s="405"/>
      <c r="GSX73" s="405"/>
      <c r="GSY73" s="405"/>
      <c r="GSZ73" s="405"/>
      <c r="GTA73" s="405"/>
      <c r="GTB73" s="405"/>
      <c r="GTC73" s="405"/>
      <c r="GTD73" s="405"/>
      <c r="GTE73" s="405"/>
      <c r="GTF73" s="405"/>
      <c r="GTG73" s="405"/>
      <c r="GTH73" s="405"/>
      <c r="GTI73" s="405"/>
      <c r="GTJ73" s="405"/>
      <c r="GTK73" s="405"/>
      <c r="GTL73" s="405"/>
      <c r="GTM73" s="405"/>
      <c r="GTN73" s="405"/>
      <c r="GTO73" s="405"/>
      <c r="GTP73" s="405"/>
      <c r="GTQ73" s="405"/>
      <c r="GTR73" s="405"/>
      <c r="GTS73" s="405"/>
      <c r="GTT73" s="405"/>
      <c r="GTU73" s="405"/>
      <c r="GTV73" s="405"/>
      <c r="GTW73" s="405"/>
      <c r="GTX73" s="405"/>
      <c r="GTY73" s="405"/>
      <c r="GTZ73" s="405"/>
      <c r="GUA73" s="405"/>
      <c r="GUB73" s="405"/>
      <c r="GUC73" s="405"/>
      <c r="GUD73" s="405"/>
      <c r="GUE73" s="405"/>
      <c r="GUF73" s="405"/>
      <c r="GUG73" s="405"/>
      <c r="GUH73" s="405"/>
      <c r="GUI73" s="405"/>
      <c r="GUJ73" s="405"/>
      <c r="GUK73" s="405"/>
      <c r="GUL73" s="405"/>
      <c r="GUM73" s="405"/>
      <c r="GUN73" s="405"/>
      <c r="GUO73" s="405"/>
      <c r="GUP73" s="405"/>
      <c r="GUQ73" s="405"/>
      <c r="GUR73" s="405"/>
      <c r="GUS73" s="405"/>
      <c r="GUT73" s="405"/>
      <c r="GUU73" s="405"/>
      <c r="GUV73" s="405"/>
      <c r="GUW73" s="405"/>
      <c r="GUX73" s="405"/>
      <c r="GUY73" s="405"/>
      <c r="GUZ73" s="405"/>
      <c r="GVA73" s="405"/>
      <c r="GVB73" s="405"/>
      <c r="GVC73" s="405"/>
      <c r="GVD73" s="405"/>
      <c r="GVE73" s="405"/>
      <c r="GVF73" s="405"/>
      <c r="GVG73" s="405"/>
      <c r="GVH73" s="405"/>
      <c r="GVI73" s="405"/>
      <c r="GVJ73" s="405"/>
      <c r="GVK73" s="405"/>
      <c r="GVL73" s="405"/>
      <c r="GVM73" s="405"/>
      <c r="GVN73" s="405"/>
      <c r="GVO73" s="405"/>
      <c r="GVP73" s="405"/>
      <c r="GVQ73" s="405"/>
      <c r="GVR73" s="405"/>
      <c r="GVS73" s="405"/>
      <c r="GVT73" s="405"/>
      <c r="GVU73" s="405"/>
      <c r="GVV73" s="405"/>
      <c r="GVW73" s="405"/>
      <c r="GVX73" s="405"/>
      <c r="GVY73" s="405"/>
      <c r="GVZ73" s="405"/>
      <c r="GWA73" s="405"/>
      <c r="GWB73" s="405"/>
      <c r="GWC73" s="405"/>
      <c r="GWD73" s="405"/>
      <c r="GWE73" s="405"/>
      <c r="GWF73" s="405"/>
      <c r="GWG73" s="405"/>
      <c r="GWH73" s="405"/>
      <c r="GWI73" s="405"/>
      <c r="GWJ73" s="405"/>
      <c r="GWK73" s="405"/>
      <c r="GWL73" s="405"/>
      <c r="GWM73" s="405"/>
      <c r="GWN73" s="405"/>
      <c r="GWO73" s="405"/>
      <c r="GWP73" s="405"/>
      <c r="GWQ73" s="405"/>
      <c r="GWR73" s="405"/>
      <c r="GWS73" s="405"/>
      <c r="GWT73" s="405"/>
      <c r="GWU73" s="405"/>
      <c r="GWV73" s="405"/>
      <c r="GWW73" s="405"/>
      <c r="GWX73" s="405"/>
      <c r="GWY73" s="405"/>
      <c r="GWZ73" s="405"/>
      <c r="GXA73" s="405"/>
      <c r="GXB73" s="405"/>
      <c r="GXC73" s="405"/>
      <c r="GXD73" s="405"/>
      <c r="GXE73" s="405"/>
      <c r="GXF73" s="405"/>
      <c r="GXG73" s="405"/>
      <c r="GXH73" s="405"/>
      <c r="GXI73" s="405"/>
      <c r="GXJ73" s="405"/>
      <c r="GXK73" s="405"/>
      <c r="GXL73" s="405"/>
      <c r="GXM73" s="405"/>
      <c r="GXN73" s="405"/>
      <c r="GXO73" s="405"/>
      <c r="GXP73" s="405"/>
      <c r="GXQ73" s="405"/>
      <c r="GXR73" s="405"/>
      <c r="GXS73" s="405"/>
      <c r="GXT73" s="405"/>
      <c r="GXU73" s="405"/>
      <c r="GXV73" s="405"/>
      <c r="GXW73" s="405"/>
      <c r="GXX73" s="405"/>
      <c r="GXY73" s="405"/>
      <c r="GXZ73" s="405"/>
      <c r="GYA73" s="405"/>
      <c r="GYB73" s="405"/>
      <c r="GYC73" s="405"/>
      <c r="GYD73" s="405"/>
      <c r="GYE73" s="405"/>
      <c r="GYF73" s="405"/>
      <c r="GYG73" s="405"/>
      <c r="GYH73" s="405"/>
      <c r="GYI73" s="405"/>
      <c r="GYJ73" s="405"/>
      <c r="GYK73" s="405"/>
      <c r="GYL73" s="405"/>
      <c r="GYM73" s="405"/>
      <c r="GYN73" s="405"/>
      <c r="GYO73" s="405"/>
      <c r="GYP73" s="405"/>
      <c r="GYQ73" s="405"/>
      <c r="GYR73" s="405"/>
      <c r="GYS73" s="405"/>
      <c r="GYT73" s="405"/>
      <c r="GYU73" s="405"/>
      <c r="GYV73" s="405"/>
      <c r="GYW73" s="405"/>
      <c r="GYX73" s="405"/>
      <c r="GYY73" s="405"/>
      <c r="GYZ73" s="405"/>
      <c r="GZA73" s="405"/>
      <c r="GZB73" s="405"/>
      <c r="GZC73" s="405"/>
      <c r="GZD73" s="405"/>
      <c r="GZE73" s="405"/>
      <c r="GZF73" s="405"/>
      <c r="GZG73" s="405"/>
      <c r="GZH73" s="405"/>
      <c r="GZI73" s="405"/>
      <c r="GZJ73" s="405"/>
      <c r="GZK73" s="405"/>
      <c r="GZL73" s="405"/>
      <c r="GZM73" s="405"/>
      <c r="GZN73" s="405"/>
      <c r="GZO73" s="405"/>
      <c r="GZP73" s="405"/>
      <c r="GZQ73" s="405"/>
      <c r="GZR73" s="405"/>
      <c r="GZS73" s="405"/>
      <c r="GZT73" s="405"/>
      <c r="GZU73" s="405"/>
      <c r="GZV73" s="405"/>
      <c r="GZW73" s="405"/>
      <c r="GZX73" s="405"/>
      <c r="GZY73" s="405"/>
      <c r="GZZ73" s="405"/>
      <c r="HAA73" s="405"/>
      <c r="HAB73" s="405"/>
      <c r="HAC73" s="405"/>
      <c r="HAD73" s="405"/>
      <c r="HAE73" s="405"/>
      <c r="HAF73" s="405"/>
      <c r="HAG73" s="405"/>
      <c r="HAH73" s="405"/>
      <c r="HAI73" s="405"/>
      <c r="HAJ73" s="405"/>
      <c r="HAK73" s="405"/>
      <c r="HAL73" s="405"/>
      <c r="HAM73" s="405"/>
      <c r="HAN73" s="405"/>
      <c r="HAO73" s="405"/>
      <c r="HAP73" s="405"/>
      <c r="HAQ73" s="405"/>
      <c r="HAR73" s="405"/>
      <c r="HAS73" s="405"/>
      <c r="HAT73" s="405"/>
      <c r="HAU73" s="405"/>
      <c r="HAV73" s="405"/>
      <c r="HAW73" s="405"/>
      <c r="HAX73" s="405"/>
      <c r="HAY73" s="405"/>
      <c r="HAZ73" s="405"/>
      <c r="HBA73" s="405"/>
      <c r="HBB73" s="405"/>
      <c r="HBC73" s="405"/>
      <c r="HBD73" s="405"/>
      <c r="HBE73" s="405"/>
      <c r="HBF73" s="405"/>
      <c r="HBG73" s="405"/>
      <c r="HBH73" s="405"/>
      <c r="HBI73" s="405"/>
      <c r="HBJ73" s="405"/>
      <c r="HBK73" s="405"/>
      <c r="HBL73" s="405"/>
      <c r="HBM73" s="405"/>
      <c r="HBN73" s="405"/>
      <c r="HBO73" s="405"/>
      <c r="HBP73" s="405"/>
      <c r="HBQ73" s="405"/>
      <c r="HBR73" s="405"/>
      <c r="HBS73" s="405"/>
      <c r="HBT73" s="405"/>
      <c r="HBU73" s="405"/>
      <c r="HBV73" s="405"/>
      <c r="HBW73" s="405"/>
      <c r="HBX73" s="405"/>
      <c r="HBY73" s="405"/>
      <c r="HBZ73" s="405"/>
      <c r="HCA73" s="405"/>
      <c r="HCB73" s="405"/>
      <c r="HCC73" s="405"/>
      <c r="HCD73" s="405"/>
      <c r="HCE73" s="405"/>
      <c r="HCF73" s="405"/>
      <c r="HCG73" s="405"/>
      <c r="HCH73" s="405"/>
      <c r="HCI73" s="405"/>
      <c r="HCJ73" s="405"/>
      <c r="HCK73" s="405"/>
      <c r="HCL73" s="405"/>
      <c r="HCM73" s="405"/>
      <c r="HCN73" s="405"/>
      <c r="HCO73" s="405"/>
      <c r="HCP73" s="405"/>
      <c r="HCQ73" s="405"/>
      <c r="HCR73" s="405"/>
      <c r="HCS73" s="405"/>
      <c r="HCT73" s="405"/>
      <c r="HCU73" s="405"/>
      <c r="HCV73" s="405"/>
      <c r="HCW73" s="405"/>
      <c r="HCX73" s="405"/>
      <c r="HCY73" s="405"/>
      <c r="HCZ73" s="405"/>
      <c r="HDA73" s="405"/>
      <c r="HDB73" s="405"/>
      <c r="HDC73" s="405"/>
      <c r="HDD73" s="405"/>
      <c r="HDE73" s="405"/>
      <c r="HDF73" s="405"/>
      <c r="HDG73" s="405"/>
      <c r="HDH73" s="405"/>
      <c r="HDI73" s="405"/>
      <c r="HDJ73" s="405"/>
      <c r="HDK73" s="405"/>
      <c r="HDL73" s="405"/>
      <c r="HDM73" s="405"/>
      <c r="HDN73" s="405"/>
      <c r="HDO73" s="405"/>
      <c r="HDP73" s="405"/>
      <c r="HDQ73" s="405"/>
      <c r="HDR73" s="405"/>
      <c r="HDS73" s="405"/>
      <c r="HDT73" s="405"/>
      <c r="HDU73" s="405"/>
      <c r="HDV73" s="405"/>
      <c r="HDW73" s="405"/>
      <c r="HDX73" s="405"/>
      <c r="HDY73" s="405"/>
      <c r="HDZ73" s="405"/>
      <c r="HEA73" s="405"/>
      <c r="HEB73" s="405"/>
      <c r="HEC73" s="405"/>
      <c r="HED73" s="405"/>
      <c r="HEE73" s="405"/>
      <c r="HEF73" s="405"/>
      <c r="HEG73" s="405"/>
      <c r="HEH73" s="405"/>
      <c r="HEI73" s="405"/>
      <c r="HEJ73" s="405"/>
      <c r="HEK73" s="405"/>
      <c r="HEL73" s="405"/>
      <c r="HEM73" s="405"/>
      <c r="HEN73" s="405"/>
      <c r="HEO73" s="405"/>
      <c r="HEP73" s="405"/>
      <c r="HEQ73" s="405"/>
      <c r="HER73" s="405"/>
      <c r="HES73" s="405"/>
      <c r="HET73" s="405"/>
      <c r="HEU73" s="405"/>
      <c r="HEV73" s="405"/>
      <c r="HEW73" s="405"/>
      <c r="HEX73" s="405"/>
      <c r="HEY73" s="405"/>
      <c r="HEZ73" s="405"/>
      <c r="HFA73" s="405"/>
      <c r="HFB73" s="405"/>
      <c r="HFC73" s="405"/>
      <c r="HFD73" s="405"/>
      <c r="HFE73" s="405"/>
      <c r="HFF73" s="405"/>
      <c r="HFG73" s="405"/>
      <c r="HFH73" s="405"/>
      <c r="HFI73" s="405"/>
      <c r="HFJ73" s="405"/>
      <c r="HFK73" s="405"/>
      <c r="HFL73" s="405"/>
      <c r="HFM73" s="405"/>
      <c r="HFN73" s="405"/>
      <c r="HFO73" s="405"/>
      <c r="HFP73" s="405"/>
      <c r="HFQ73" s="405"/>
      <c r="HFR73" s="405"/>
      <c r="HFS73" s="405"/>
      <c r="HFT73" s="405"/>
      <c r="HFU73" s="405"/>
      <c r="HFV73" s="405"/>
      <c r="HFW73" s="405"/>
      <c r="HFX73" s="405"/>
      <c r="HFY73" s="405"/>
      <c r="HFZ73" s="405"/>
      <c r="HGA73" s="405"/>
      <c r="HGB73" s="405"/>
      <c r="HGC73" s="405"/>
      <c r="HGD73" s="405"/>
      <c r="HGE73" s="405"/>
      <c r="HGF73" s="405"/>
      <c r="HGG73" s="405"/>
      <c r="HGH73" s="405"/>
      <c r="HGI73" s="405"/>
      <c r="HGJ73" s="405"/>
      <c r="HGK73" s="405"/>
      <c r="HGL73" s="405"/>
      <c r="HGM73" s="405"/>
      <c r="HGN73" s="405"/>
      <c r="HGO73" s="405"/>
      <c r="HGP73" s="405"/>
      <c r="HGQ73" s="405"/>
      <c r="HGR73" s="405"/>
      <c r="HGS73" s="405"/>
      <c r="HGT73" s="405"/>
      <c r="HGU73" s="405"/>
      <c r="HGV73" s="405"/>
      <c r="HGW73" s="405"/>
      <c r="HGX73" s="405"/>
      <c r="HGY73" s="405"/>
      <c r="HGZ73" s="405"/>
      <c r="HHA73" s="405"/>
      <c r="HHB73" s="405"/>
      <c r="HHC73" s="405"/>
      <c r="HHD73" s="405"/>
      <c r="HHE73" s="405"/>
      <c r="HHF73" s="405"/>
      <c r="HHG73" s="405"/>
      <c r="HHH73" s="405"/>
      <c r="HHI73" s="405"/>
      <c r="HHJ73" s="405"/>
      <c r="HHK73" s="405"/>
      <c r="HHL73" s="405"/>
      <c r="HHM73" s="405"/>
      <c r="HHN73" s="405"/>
      <c r="HHO73" s="405"/>
      <c r="HHP73" s="405"/>
      <c r="HHQ73" s="405"/>
      <c r="HHR73" s="405"/>
      <c r="HHS73" s="405"/>
      <c r="HHT73" s="405"/>
      <c r="HHU73" s="405"/>
      <c r="HHV73" s="405"/>
      <c r="HHW73" s="405"/>
      <c r="HHX73" s="405"/>
      <c r="HHY73" s="405"/>
      <c r="HHZ73" s="405"/>
      <c r="HIA73" s="405"/>
      <c r="HIB73" s="405"/>
      <c r="HIC73" s="405"/>
      <c r="HID73" s="405"/>
      <c r="HIE73" s="405"/>
      <c r="HIF73" s="405"/>
      <c r="HIG73" s="405"/>
      <c r="HIH73" s="405"/>
      <c r="HII73" s="405"/>
      <c r="HIJ73" s="405"/>
      <c r="HIK73" s="405"/>
      <c r="HIL73" s="405"/>
      <c r="HIM73" s="405"/>
      <c r="HIN73" s="405"/>
      <c r="HIO73" s="405"/>
      <c r="HIP73" s="405"/>
      <c r="HIQ73" s="405"/>
      <c r="HIR73" s="405"/>
      <c r="HIS73" s="405"/>
      <c r="HIT73" s="405"/>
      <c r="HIU73" s="405"/>
      <c r="HIV73" s="405"/>
      <c r="HIW73" s="405"/>
      <c r="HIX73" s="405"/>
      <c r="HIY73" s="405"/>
      <c r="HIZ73" s="405"/>
      <c r="HJA73" s="405"/>
      <c r="HJB73" s="405"/>
      <c r="HJC73" s="405"/>
      <c r="HJD73" s="405"/>
      <c r="HJE73" s="405"/>
      <c r="HJF73" s="405"/>
      <c r="HJG73" s="405"/>
      <c r="HJH73" s="405"/>
      <c r="HJI73" s="405"/>
      <c r="HJJ73" s="405"/>
      <c r="HJK73" s="405"/>
      <c r="HJL73" s="405"/>
      <c r="HJM73" s="405"/>
      <c r="HJN73" s="405"/>
      <c r="HJO73" s="405"/>
      <c r="HJP73" s="405"/>
      <c r="HJQ73" s="405"/>
      <c r="HJR73" s="405"/>
      <c r="HJS73" s="405"/>
      <c r="HJT73" s="405"/>
      <c r="HJU73" s="405"/>
      <c r="HJV73" s="405"/>
      <c r="HJW73" s="405"/>
      <c r="HJX73" s="405"/>
      <c r="HJY73" s="405"/>
      <c r="HJZ73" s="405"/>
      <c r="HKA73" s="405"/>
      <c r="HKB73" s="405"/>
      <c r="HKC73" s="405"/>
      <c r="HKD73" s="405"/>
      <c r="HKE73" s="405"/>
      <c r="HKF73" s="405"/>
      <c r="HKG73" s="405"/>
      <c r="HKH73" s="405"/>
      <c r="HKI73" s="405"/>
      <c r="HKJ73" s="405"/>
      <c r="HKK73" s="405"/>
      <c r="HKL73" s="405"/>
      <c r="HKM73" s="405"/>
      <c r="HKN73" s="405"/>
      <c r="HKO73" s="405"/>
      <c r="HKP73" s="405"/>
      <c r="HKQ73" s="405"/>
      <c r="HKR73" s="405"/>
      <c r="HKS73" s="405"/>
      <c r="HKT73" s="405"/>
      <c r="HKU73" s="405"/>
      <c r="HKV73" s="405"/>
      <c r="HKW73" s="405"/>
      <c r="HKX73" s="405"/>
      <c r="HKY73" s="405"/>
      <c r="HKZ73" s="405"/>
      <c r="HLA73" s="405"/>
      <c r="HLB73" s="405"/>
      <c r="HLC73" s="405"/>
      <c r="HLD73" s="405"/>
      <c r="HLE73" s="405"/>
      <c r="HLF73" s="405"/>
      <c r="HLG73" s="405"/>
      <c r="HLH73" s="405"/>
      <c r="HLI73" s="405"/>
      <c r="HLJ73" s="405"/>
      <c r="HLK73" s="405"/>
      <c r="HLL73" s="405"/>
      <c r="HLM73" s="405"/>
      <c r="HLN73" s="405"/>
      <c r="HLO73" s="405"/>
      <c r="HLP73" s="405"/>
      <c r="HLQ73" s="405"/>
      <c r="HLR73" s="405"/>
      <c r="HLS73" s="405"/>
      <c r="HLT73" s="405"/>
      <c r="HLU73" s="405"/>
      <c r="HLV73" s="405"/>
      <c r="HLW73" s="405"/>
      <c r="HLX73" s="405"/>
      <c r="HLY73" s="405"/>
      <c r="HLZ73" s="405"/>
      <c r="HMA73" s="405"/>
      <c r="HMB73" s="405"/>
      <c r="HMC73" s="405"/>
      <c r="HMD73" s="405"/>
      <c r="HME73" s="405"/>
      <c r="HMF73" s="405"/>
      <c r="HMG73" s="405"/>
      <c r="HMH73" s="405"/>
      <c r="HMI73" s="405"/>
      <c r="HMJ73" s="405"/>
      <c r="HMK73" s="405"/>
      <c r="HML73" s="405"/>
      <c r="HMM73" s="405"/>
      <c r="HMN73" s="405"/>
      <c r="HMO73" s="405"/>
      <c r="HMP73" s="405"/>
      <c r="HMQ73" s="405"/>
      <c r="HMR73" s="405"/>
      <c r="HMS73" s="405"/>
      <c r="HMT73" s="405"/>
      <c r="HMU73" s="405"/>
      <c r="HMV73" s="405"/>
      <c r="HMW73" s="405"/>
      <c r="HMX73" s="405"/>
      <c r="HMY73" s="405"/>
      <c r="HMZ73" s="405"/>
      <c r="HNA73" s="405"/>
      <c r="HNB73" s="405"/>
      <c r="HNC73" s="405"/>
      <c r="HND73" s="405"/>
      <c r="HNE73" s="405"/>
      <c r="HNF73" s="405"/>
      <c r="HNG73" s="405"/>
      <c r="HNH73" s="405"/>
      <c r="HNI73" s="405"/>
      <c r="HNJ73" s="405"/>
      <c r="HNK73" s="405"/>
      <c r="HNL73" s="405"/>
      <c r="HNM73" s="405"/>
      <c r="HNN73" s="405"/>
      <c r="HNO73" s="405"/>
      <c r="HNP73" s="405"/>
      <c r="HNQ73" s="405"/>
      <c r="HNR73" s="405"/>
      <c r="HNS73" s="405"/>
      <c r="HNT73" s="405"/>
      <c r="HNU73" s="405"/>
      <c r="HNV73" s="405"/>
      <c r="HNW73" s="405"/>
      <c r="HNX73" s="405"/>
      <c r="HNY73" s="405"/>
      <c r="HNZ73" s="405"/>
      <c r="HOA73" s="405"/>
      <c r="HOB73" s="405"/>
      <c r="HOC73" s="405"/>
      <c r="HOD73" s="405"/>
      <c r="HOE73" s="405"/>
      <c r="HOF73" s="405"/>
      <c r="HOG73" s="405"/>
      <c r="HOH73" s="405"/>
      <c r="HOI73" s="405"/>
      <c r="HOJ73" s="405"/>
      <c r="HOK73" s="405"/>
      <c r="HOL73" s="405"/>
      <c r="HOM73" s="405"/>
      <c r="HON73" s="405"/>
      <c r="HOO73" s="405"/>
      <c r="HOP73" s="405"/>
      <c r="HOQ73" s="405"/>
      <c r="HOR73" s="405"/>
      <c r="HOS73" s="405"/>
      <c r="HOT73" s="405"/>
      <c r="HOU73" s="405"/>
      <c r="HOV73" s="405"/>
      <c r="HOW73" s="405"/>
      <c r="HOX73" s="405"/>
      <c r="HOY73" s="405"/>
      <c r="HOZ73" s="405"/>
      <c r="HPA73" s="405"/>
      <c r="HPB73" s="405"/>
      <c r="HPC73" s="405"/>
      <c r="HPD73" s="405"/>
      <c r="HPE73" s="405"/>
      <c r="HPF73" s="405"/>
      <c r="HPG73" s="405"/>
      <c r="HPH73" s="405"/>
      <c r="HPI73" s="405"/>
      <c r="HPJ73" s="405"/>
      <c r="HPK73" s="405"/>
      <c r="HPL73" s="405"/>
      <c r="HPM73" s="405"/>
      <c r="HPN73" s="405"/>
      <c r="HPO73" s="405"/>
      <c r="HPP73" s="405"/>
      <c r="HPQ73" s="405"/>
      <c r="HPR73" s="405"/>
      <c r="HPS73" s="405"/>
      <c r="HPT73" s="405"/>
      <c r="HPU73" s="405"/>
      <c r="HPV73" s="405"/>
      <c r="HPW73" s="405"/>
      <c r="HPX73" s="405"/>
      <c r="HPY73" s="405"/>
      <c r="HPZ73" s="405"/>
      <c r="HQA73" s="405"/>
      <c r="HQB73" s="405"/>
      <c r="HQC73" s="405"/>
      <c r="HQD73" s="405"/>
      <c r="HQE73" s="405"/>
      <c r="HQF73" s="405"/>
      <c r="HQG73" s="405"/>
      <c r="HQH73" s="405"/>
      <c r="HQI73" s="405"/>
      <c r="HQJ73" s="405"/>
      <c r="HQK73" s="405"/>
      <c r="HQL73" s="405"/>
      <c r="HQM73" s="405"/>
      <c r="HQN73" s="405"/>
      <c r="HQO73" s="405"/>
      <c r="HQP73" s="405"/>
      <c r="HQQ73" s="405"/>
      <c r="HQR73" s="405"/>
      <c r="HQS73" s="405"/>
      <c r="HQT73" s="405"/>
      <c r="HQU73" s="405"/>
      <c r="HQV73" s="405"/>
      <c r="HQW73" s="405"/>
      <c r="HQX73" s="405"/>
      <c r="HQY73" s="405"/>
      <c r="HQZ73" s="405"/>
      <c r="HRA73" s="405"/>
      <c r="HRB73" s="405"/>
      <c r="HRC73" s="405"/>
      <c r="HRD73" s="405"/>
      <c r="HRE73" s="405"/>
      <c r="HRF73" s="405"/>
      <c r="HRG73" s="405"/>
      <c r="HRH73" s="405"/>
      <c r="HRI73" s="405"/>
      <c r="HRJ73" s="405"/>
      <c r="HRK73" s="405"/>
      <c r="HRL73" s="405"/>
      <c r="HRM73" s="405"/>
      <c r="HRN73" s="405"/>
      <c r="HRO73" s="405"/>
      <c r="HRP73" s="405"/>
      <c r="HRQ73" s="405"/>
      <c r="HRR73" s="405"/>
      <c r="HRS73" s="405"/>
      <c r="HRT73" s="405"/>
      <c r="HRU73" s="405"/>
      <c r="HRV73" s="405"/>
      <c r="HRW73" s="405"/>
      <c r="HRX73" s="405"/>
      <c r="HRY73" s="405"/>
      <c r="HRZ73" s="405"/>
      <c r="HSA73" s="405"/>
      <c r="HSB73" s="405"/>
      <c r="HSC73" s="405"/>
      <c r="HSD73" s="405"/>
      <c r="HSE73" s="405"/>
      <c r="HSF73" s="405"/>
      <c r="HSG73" s="405"/>
      <c r="HSH73" s="405"/>
      <c r="HSI73" s="405"/>
      <c r="HSJ73" s="405"/>
      <c r="HSK73" s="405"/>
      <c r="HSL73" s="405"/>
      <c r="HSM73" s="405"/>
      <c r="HSN73" s="405"/>
      <c r="HSO73" s="405"/>
      <c r="HSP73" s="405"/>
      <c r="HSQ73" s="405"/>
      <c r="HSR73" s="405"/>
      <c r="HSS73" s="405"/>
      <c r="HST73" s="405"/>
      <c r="HSU73" s="405"/>
      <c r="HSV73" s="405"/>
      <c r="HSW73" s="405"/>
      <c r="HSX73" s="405"/>
      <c r="HSY73" s="405"/>
      <c r="HSZ73" s="405"/>
      <c r="HTA73" s="405"/>
      <c r="HTB73" s="405"/>
      <c r="HTC73" s="405"/>
      <c r="HTD73" s="405"/>
      <c r="HTE73" s="405"/>
      <c r="HTF73" s="405"/>
      <c r="HTG73" s="405"/>
      <c r="HTH73" s="405"/>
      <c r="HTI73" s="405"/>
      <c r="HTJ73" s="405"/>
      <c r="HTK73" s="405"/>
      <c r="HTL73" s="405"/>
      <c r="HTM73" s="405"/>
      <c r="HTN73" s="405"/>
      <c r="HTO73" s="405"/>
      <c r="HTP73" s="405"/>
      <c r="HTQ73" s="405"/>
      <c r="HTR73" s="405"/>
      <c r="HTS73" s="405"/>
      <c r="HTT73" s="405"/>
      <c r="HTU73" s="405"/>
      <c r="HTV73" s="405"/>
      <c r="HTW73" s="405"/>
      <c r="HTX73" s="405"/>
      <c r="HTY73" s="405"/>
      <c r="HTZ73" s="405"/>
      <c r="HUA73" s="405"/>
      <c r="HUB73" s="405"/>
      <c r="HUC73" s="405"/>
      <c r="HUD73" s="405"/>
      <c r="HUE73" s="405"/>
      <c r="HUF73" s="405"/>
      <c r="HUG73" s="405"/>
      <c r="HUH73" s="405"/>
      <c r="HUI73" s="405"/>
      <c r="HUJ73" s="405"/>
      <c r="HUK73" s="405"/>
      <c r="HUL73" s="405"/>
      <c r="HUM73" s="405"/>
      <c r="HUN73" s="405"/>
      <c r="HUO73" s="405"/>
      <c r="HUP73" s="405"/>
      <c r="HUQ73" s="405"/>
      <c r="HUR73" s="405"/>
      <c r="HUS73" s="405"/>
      <c r="HUT73" s="405"/>
      <c r="HUU73" s="405"/>
      <c r="HUV73" s="405"/>
      <c r="HUW73" s="405"/>
      <c r="HUX73" s="405"/>
      <c r="HUY73" s="405"/>
      <c r="HUZ73" s="405"/>
      <c r="HVA73" s="405"/>
      <c r="HVB73" s="405"/>
      <c r="HVC73" s="405"/>
      <c r="HVD73" s="405"/>
      <c r="HVE73" s="405"/>
      <c r="HVF73" s="405"/>
      <c r="HVG73" s="405"/>
      <c r="HVH73" s="405"/>
      <c r="HVI73" s="405"/>
      <c r="HVJ73" s="405"/>
      <c r="HVK73" s="405"/>
      <c r="HVL73" s="405"/>
      <c r="HVM73" s="405"/>
      <c r="HVN73" s="405"/>
      <c r="HVO73" s="405"/>
      <c r="HVP73" s="405"/>
      <c r="HVQ73" s="405"/>
      <c r="HVR73" s="405"/>
      <c r="HVS73" s="405"/>
      <c r="HVT73" s="405"/>
      <c r="HVU73" s="405"/>
      <c r="HVV73" s="405"/>
      <c r="HVW73" s="405"/>
      <c r="HVX73" s="405"/>
      <c r="HVY73" s="405"/>
      <c r="HVZ73" s="405"/>
      <c r="HWA73" s="405"/>
      <c r="HWB73" s="405"/>
      <c r="HWC73" s="405"/>
      <c r="HWD73" s="405"/>
      <c r="HWE73" s="405"/>
      <c r="HWF73" s="405"/>
      <c r="HWG73" s="405"/>
      <c r="HWH73" s="405"/>
      <c r="HWI73" s="405"/>
      <c r="HWJ73" s="405"/>
      <c r="HWK73" s="405"/>
      <c r="HWL73" s="405"/>
      <c r="HWM73" s="405"/>
      <c r="HWN73" s="405"/>
      <c r="HWO73" s="405"/>
      <c r="HWP73" s="405"/>
      <c r="HWQ73" s="405"/>
      <c r="HWR73" s="405"/>
      <c r="HWS73" s="405"/>
      <c r="HWT73" s="405"/>
      <c r="HWU73" s="405"/>
      <c r="HWV73" s="405"/>
      <c r="HWW73" s="405"/>
      <c r="HWX73" s="405"/>
      <c r="HWY73" s="405"/>
      <c r="HWZ73" s="405"/>
      <c r="HXA73" s="405"/>
      <c r="HXB73" s="405"/>
      <c r="HXC73" s="405"/>
      <c r="HXD73" s="405"/>
      <c r="HXE73" s="405"/>
      <c r="HXF73" s="405"/>
      <c r="HXG73" s="405"/>
      <c r="HXH73" s="405"/>
      <c r="HXI73" s="405"/>
      <c r="HXJ73" s="405"/>
      <c r="HXK73" s="405"/>
      <c r="HXL73" s="405"/>
      <c r="HXM73" s="405"/>
      <c r="HXN73" s="405"/>
      <c r="HXO73" s="405"/>
      <c r="HXP73" s="405"/>
      <c r="HXQ73" s="405"/>
      <c r="HXR73" s="405"/>
      <c r="HXS73" s="405"/>
      <c r="HXT73" s="405"/>
      <c r="HXU73" s="405"/>
      <c r="HXV73" s="405"/>
      <c r="HXW73" s="405"/>
      <c r="HXX73" s="405"/>
      <c r="HXY73" s="405"/>
      <c r="HXZ73" s="405"/>
      <c r="HYA73" s="405"/>
      <c r="HYB73" s="405"/>
      <c r="HYC73" s="405"/>
      <c r="HYD73" s="405"/>
      <c r="HYE73" s="405"/>
      <c r="HYF73" s="405"/>
      <c r="HYG73" s="405"/>
      <c r="HYH73" s="405"/>
      <c r="HYI73" s="405"/>
      <c r="HYJ73" s="405"/>
      <c r="HYK73" s="405"/>
      <c r="HYL73" s="405"/>
      <c r="HYM73" s="405"/>
      <c r="HYN73" s="405"/>
      <c r="HYO73" s="405"/>
      <c r="HYP73" s="405"/>
      <c r="HYQ73" s="405"/>
      <c r="HYR73" s="405"/>
      <c r="HYS73" s="405"/>
      <c r="HYT73" s="405"/>
      <c r="HYU73" s="405"/>
      <c r="HYV73" s="405"/>
      <c r="HYW73" s="405"/>
      <c r="HYX73" s="405"/>
      <c r="HYY73" s="405"/>
      <c r="HYZ73" s="405"/>
      <c r="HZA73" s="405"/>
      <c r="HZB73" s="405"/>
      <c r="HZC73" s="405"/>
      <c r="HZD73" s="405"/>
      <c r="HZE73" s="405"/>
      <c r="HZF73" s="405"/>
      <c r="HZG73" s="405"/>
      <c r="HZH73" s="405"/>
      <c r="HZI73" s="405"/>
      <c r="HZJ73" s="405"/>
      <c r="HZK73" s="405"/>
      <c r="HZL73" s="405"/>
      <c r="HZM73" s="405"/>
      <c r="HZN73" s="405"/>
      <c r="HZO73" s="405"/>
      <c r="HZP73" s="405"/>
      <c r="HZQ73" s="405"/>
      <c r="HZR73" s="405"/>
      <c r="HZS73" s="405"/>
      <c r="HZT73" s="405"/>
      <c r="HZU73" s="405"/>
      <c r="HZV73" s="405"/>
      <c r="HZW73" s="405"/>
      <c r="HZX73" s="405"/>
      <c r="HZY73" s="405"/>
      <c r="HZZ73" s="405"/>
      <c r="IAA73" s="405"/>
      <c r="IAB73" s="405"/>
      <c r="IAC73" s="405"/>
      <c r="IAD73" s="405"/>
      <c r="IAE73" s="405"/>
      <c r="IAF73" s="405"/>
      <c r="IAG73" s="405"/>
      <c r="IAH73" s="405"/>
      <c r="IAI73" s="405"/>
      <c r="IAJ73" s="405"/>
      <c r="IAK73" s="405"/>
      <c r="IAL73" s="405"/>
      <c r="IAM73" s="405"/>
      <c r="IAN73" s="405"/>
      <c r="IAO73" s="405"/>
      <c r="IAP73" s="405"/>
      <c r="IAQ73" s="405"/>
      <c r="IAR73" s="405"/>
      <c r="IAS73" s="405"/>
      <c r="IAT73" s="405"/>
      <c r="IAU73" s="405"/>
      <c r="IAV73" s="405"/>
      <c r="IAW73" s="405"/>
      <c r="IAX73" s="405"/>
      <c r="IAY73" s="405"/>
      <c r="IAZ73" s="405"/>
      <c r="IBA73" s="405"/>
      <c r="IBB73" s="405"/>
      <c r="IBC73" s="405"/>
      <c r="IBD73" s="405"/>
      <c r="IBE73" s="405"/>
      <c r="IBF73" s="405"/>
      <c r="IBG73" s="405"/>
      <c r="IBH73" s="405"/>
      <c r="IBI73" s="405"/>
      <c r="IBJ73" s="405"/>
      <c r="IBK73" s="405"/>
      <c r="IBL73" s="405"/>
      <c r="IBM73" s="405"/>
      <c r="IBN73" s="405"/>
      <c r="IBO73" s="405"/>
      <c r="IBP73" s="405"/>
      <c r="IBQ73" s="405"/>
      <c r="IBR73" s="405"/>
      <c r="IBS73" s="405"/>
      <c r="IBT73" s="405"/>
      <c r="IBU73" s="405"/>
      <c r="IBV73" s="405"/>
      <c r="IBW73" s="405"/>
      <c r="IBX73" s="405"/>
      <c r="IBY73" s="405"/>
      <c r="IBZ73" s="405"/>
      <c r="ICA73" s="405"/>
      <c r="ICB73" s="405"/>
      <c r="ICC73" s="405"/>
      <c r="ICD73" s="405"/>
      <c r="ICE73" s="405"/>
      <c r="ICF73" s="405"/>
      <c r="ICG73" s="405"/>
      <c r="ICH73" s="405"/>
      <c r="ICI73" s="405"/>
      <c r="ICJ73" s="405"/>
      <c r="ICK73" s="405"/>
      <c r="ICL73" s="405"/>
      <c r="ICM73" s="405"/>
      <c r="ICN73" s="405"/>
      <c r="ICO73" s="405"/>
      <c r="ICP73" s="405"/>
      <c r="ICQ73" s="405"/>
      <c r="ICR73" s="405"/>
      <c r="ICS73" s="405"/>
      <c r="ICT73" s="405"/>
      <c r="ICU73" s="405"/>
      <c r="ICV73" s="405"/>
      <c r="ICW73" s="405"/>
      <c r="ICX73" s="405"/>
      <c r="ICY73" s="405"/>
      <c r="ICZ73" s="405"/>
      <c r="IDA73" s="405"/>
      <c r="IDB73" s="405"/>
      <c r="IDC73" s="405"/>
      <c r="IDD73" s="405"/>
      <c r="IDE73" s="405"/>
      <c r="IDF73" s="405"/>
      <c r="IDG73" s="405"/>
      <c r="IDH73" s="405"/>
      <c r="IDI73" s="405"/>
      <c r="IDJ73" s="405"/>
      <c r="IDK73" s="405"/>
      <c r="IDL73" s="405"/>
      <c r="IDM73" s="405"/>
      <c r="IDN73" s="405"/>
      <c r="IDO73" s="405"/>
      <c r="IDP73" s="405"/>
      <c r="IDQ73" s="405"/>
      <c r="IDR73" s="405"/>
      <c r="IDS73" s="405"/>
      <c r="IDT73" s="405"/>
      <c r="IDU73" s="405"/>
      <c r="IDV73" s="405"/>
      <c r="IDW73" s="405"/>
      <c r="IDX73" s="405"/>
      <c r="IDY73" s="405"/>
      <c r="IDZ73" s="405"/>
      <c r="IEA73" s="405"/>
      <c r="IEB73" s="405"/>
      <c r="IEC73" s="405"/>
      <c r="IED73" s="405"/>
      <c r="IEE73" s="405"/>
      <c r="IEF73" s="405"/>
      <c r="IEG73" s="405"/>
      <c r="IEH73" s="405"/>
      <c r="IEI73" s="405"/>
      <c r="IEJ73" s="405"/>
      <c r="IEK73" s="405"/>
      <c r="IEL73" s="405"/>
      <c r="IEM73" s="405"/>
      <c r="IEN73" s="405"/>
      <c r="IEO73" s="405"/>
      <c r="IEP73" s="405"/>
      <c r="IEQ73" s="405"/>
      <c r="IER73" s="405"/>
      <c r="IES73" s="405"/>
      <c r="IET73" s="405"/>
      <c r="IEU73" s="405"/>
      <c r="IEV73" s="405"/>
      <c r="IEW73" s="405"/>
      <c r="IEX73" s="405"/>
      <c r="IEY73" s="405"/>
      <c r="IEZ73" s="405"/>
      <c r="IFA73" s="405"/>
      <c r="IFB73" s="405"/>
      <c r="IFC73" s="405"/>
      <c r="IFD73" s="405"/>
      <c r="IFE73" s="405"/>
      <c r="IFF73" s="405"/>
      <c r="IFG73" s="405"/>
      <c r="IFH73" s="405"/>
      <c r="IFI73" s="405"/>
      <c r="IFJ73" s="405"/>
      <c r="IFK73" s="405"/>
      <c r="IFL73" s="405"/>
      <c r="IFM73" s="405"/>
      <c r="IFN73" s="405"/>
      <c r="IFO73" s="405"/>
      <c r="IFP73" s="405"/>
      <c r="IFQ73" s="405"/>
      <c r="IFR73" s="405"/>
      <c r="IFS73" s="405"/>
      <c r="IFT73" s="405"/>
      <c r="IFU73" s="405"/>
      <c r="IFV73" s="405"/>
      <c r="IFW73" s="405"/>
      <c r="IFX73" s="405"/>
      <c r="IFY73" s="405"/>
      <c r="IFZ73" s="405"/>
      <c r="IGA73" s="405"/>
      <c r="IGB73" s="405"/>
      <c r="IGC73" s="405"/>
      <c r="IGD73" s="405"/>
      <c r="IGE73" s="405"/>
      <c r="IGF73" s="405"/>
      <c r="IGG73" s="405"/>
      <c r="IGH73" s="405"/>
      <c r="IGI73" s="405"/>
      <c r="IGJ73" s="405"/>
      <c r="IGK73" s="405"/>
      <c r="IGL73" s="405"/>
      <c r="IGM73" s="405"/>
      <c r="IGN73" s="405"/>
      <c r="IGO73" s="405"/>
      <c r="IGP73" s="405"/>
      <c r="IGQ73" s="405"/>
      <c r="IGR73" s="405"/>
      <c r="IGS73" s="405"/>
      <c r="IGT73" s="405"/>
      <c r="IGU73" s="405"/>
      <c r="IGV73" s="405"/>
      <c r="IGW73" s="405"/>
      <c r="IGX73" s="405"/>
      <c r="IGY73" s="405"/>
      <c r="IGZ73" s="405"/>
      <c r="IHA73" s="405"/>
      <c r="IHB73" s="405"/>
      <c r="IHC73" s="405"/>
      <c r="IHD73" s="405"/>
      <c r="IHE73" s="405"/>
      <c r="IHF73" s="405"/>
      <c r="IHG73" s="405"/>
      <c r="IHH73" s="405"/>
      <c r="IHI73" s="405"/>
      <c r="IHJ73" s="405"/>
      <c r="IHK73" s="405"/>
      <c r="IHL73" s="405"/>
      <c r="IHM73" s="405"/>
      <c r="IHN73" s="405"/>
      <c r="IHO73" s="405"/>
      <c r="IHP73" s="405"/>
      <c r="IHQ73" s="405"/>
      <c r="IHR73" s="405"/>
      <c r="IHS73" s="405"/>
      <c r="IHT73" s="405"/>
      <c r="IHU73" s="405"/>
      <c r="IHV73" s="405"/>
      <c r="IHW73" s="405"/>
      <c r="IHX73" s="405"/>
      <c r="IHY73" s="405"/>
      <c r="IHZ73" s="405"/>
      <c r="IIA73" s="405"/>
      <c r="IIB73" s="405"/>
      <c r="IIC73" s="405"/>
      <c r="IID73" s="405"/>
      <c r="IIE73" s="405"/>
      <c r="IIF73" s="405"/>
      <c r="IIG73" s="405"/>
      <c r="IIH73" s="405"/>
      <c r="III73" s="405"/>
      <c r="IIJ73" s="405"/>
      <c r="IIK73" s="405"/>
      <c r="IIL73" s="405"/>
      <c r="IIM73" s="405"/>
      <c r="IIN73" s="405"/>
      <c r="IIO73" s="405"/>
      <c r="IIP73" s="405"/>
      <c r="IIQ73" s="405"/>
      <c r="IIR73" s="405"/>
      <c r="IIS73" s="405"/>
      <c r="IIT73" s="405"/>
      <c r="IIU73" s="405"/>
      <c r="IIV73" s="405"/>
      <c r="IIW73" s="405"/>
      <c r="IIX73" s="405"/>
      <c r="IIY73" s="405"/>
      <c r="IIZ73" s="405"/>
      <c r="IJA73" s="405"/>
      <c r="IJB73" s="405"/>
      <c r="IJC73" s="405"/>
      <c r="IJD73" s="405"/>
      <c r="IJE73" s="405"/>
      <c r="IJF73" s="405"/>
      <c r="IJG73" s="405"/>
      <c r="IJH73" s="405"/>
      <c r="IJI73" s="405"/>
      <c r="IJJ73" s="405"/>
      <c r="IJK73" s="405"/>
      <c r="IJL73" s="405"/>
      <c r="IJM73" s="405"/>
      <c r="IJN73" s="405"/>
      <c r="IJO73" s="405"/>
      <c r="IJP73" s="405"/>
      <c r="IJQ73" s="405"/>
      <c r="IJR73" s="405"/>
      <c r="IJS73" s="405"/>
      <c r="IJT73" s="405"/>
      <c r="IJU73" s="405"/>
      <c r="IJV73" s="405"/>
      <c r="IJW73" s="405"/>
      <c r="IJX73" s="405"/>
      <c r="IJY73" s="405"/>
      <c r="IJZ73" s="405"/>
      <c r="IKA73" s="405"/>
      <c r="IKB73" s="405"/>
      <c r="IKC73" s="405"/>
      <c r="IKD73" s="405"/>
      <c r="IKE73" s="405"/>
      <c r="IKF73" s="405"/>
      <c r="IKG73" s="405"/>
      <c r="IKH73" s="405"/>
      <c r="IKI73" s="405"/>
      <c r="IKJ73" s="405"/>
      <c r="IKK73" s="405"/>
      <c r="IKL73" s="405"/>
      <c r="IKM73" s="405"/>
      <c r="IKN73" s="405"/>
      <c r="IKO73" s="405"/>
      <c r="IKP73" s="405"/>
      <c r="IKQ73" s="405"/>
      <c r="IKR73" s="405"/>
      <c r="IKS73" s="405"/>
      <c r="IKT73" s="405"/>
      <c r="IKU73" s="405"/>
      <c r="IKV73" s="405"/>
      <c r="IKW73" s="405"/>
      <c r="IKX73" s="405"/>
      <c r="IKY73" s="405"/>
      <c r="IKZ73" s="405"/>
      <c r="ILA73" s="405"/>
      <c r="ILB73" s="405"/>
      <c r="ILC73" s="405"/>
      <c r="ILD73" s="405"/>
      <c r="ILE73" s="405"/>
      <c r="ILF73" s="405"/>
      <c r="ILG73" s="405"/>
      <c r="ILH73" s="405"/>
      <c r="ILI73" s="405"/>
      <c r="ILJ73" s="405"/>
      <c r="ILK73" s="405"/>
      <c r="ILL73" s="405"/>
      <c r="ILM73" s="405"/>
      <c r="ILN73" s="405"/>
      <c r="ILO73" s="405"/>
      <c r="ILP73" s="405"/>
      <c r="ILQ73" s="405"/>
      <c r="ILR73" s="405"/>
      <c r="ILS73" s="405"/>
      <c r="ILT73" s="405"/>
      <c r="ILU73" s="405"/>
      <c r="ILV73" s="405"/>
      <c r="ILW73" s="405"/>
      <c r="ILX73" s="405"/>
      <c r="ILY73" s="405"/>
      <c r="ILZ73" s="405"/>
      <c r="IMA73" s="405"/>
      <c r="IMB73" s="405"/>
      <c r="IMC73" s="405"/>
      <c r="IMD73" s="405"/>
      <c r="IME73" s="405"/>
      <c r="IMF73" s="405"/>
      <c r="IMG73" s="405"/>
      <c r="IMH73" s="405"/>
      <c r="IMI73" s="405"/>
      <c r="IMJ73" s="405"/>
      <c r="IMK73" s="405"/>
      <c r="IML73" s="405"/>
      <c r="IMM73" s="405"/>
      <c r="IMN73" s="405"/>
      <c r="IMO73" s="405"/>
      <c r="IMP73" s="405"/>
      <c r="IMQ73" s="405"/>
      <c r="IMR73" s="405"/>
      <c r="IMS73" s="405"/>
      <c r="IMT73" s="405"/>
      <c r="IMU73" s="405"/>
      <c r="IMV73" s="405"/>
      <c r="IMW73" s="405"/>
      <c r="IMX73" s="405"/>
      <c r="IMY73" s="405"/>
      <c r="IMZ73" s="405"/>
      <c r="INA73" s="405"/>
      <c r="INB73" s="405"/>
      <c r="INC73" s="405"/>
      <c r="IND73" s="405"/>
      <c r="INE73" s="405"/>
      <c r="INF73" s="405"/>
      <c r="ING73" s="405"/>
      <c r="INH73" s="405"/>
      <c r="INI73" s="405"/>
      <c r="INJ73" s="405"/>
      <c r="INK73" s="405"/>
      <c r="INL73" s="405"/>
      <c r="INM73" s="405"/>
      <c r="INN73" s="405"/>
      <c r="INO73" s="405"/>
      <c r="INP73" s="405"/>
      <c r="INQ73" s="405"/>
      <c r="INR73" s="405"/>
      <c r="INS73" s="405"/>
      <c r="INT73" s="405"/>
      <c r="INU73" s="405"/>
      <c r="INV73" s="405"/>
      <c r="INW73" s="405"/>
      <c r="INX73" s="405"/>
      <c r="INY73" s="405"/>
      <c r="INZ73" s="405"/>
      <c r="IOA73" s="405"/>
      <c r="IOB73" s="405"/>
      <c r="IOC73" s="405"/>
      <c r="IOD73" s="405"/>
      <c r="IOE73" s="405"/>
      <c r="IOF73" s="405"/>
      <c r="IOG73" s="405"/>
      <c r="IOH73" s="405"/>
      <c r="IOI73" s="405"/>
      <c r="IOJ73" s="405"/>
      <c r="IOK73" s="405"/>
      <c r="IOL73" s="405"/>
      <c r="IOM73" s="405"/>
      <c r="ION73" s="405"/>
      <c r="IOO73" s="405"/>
      <c r="IOP73" s="405"/>
      <c r="IOQ73" s="405"/>
      <c r="IOR73" s="405"/>
      <c r="IOS73" s="405"/>
      <c r="IOT73" s="405"/>
      <c r="IOU73" s="405"/>
      <c r="IOV73" s="405"/>
      <c r="IOW73" s="405"/>
      <c r="IOX73" s="405"/>
      <c r="IOY73" s="405"/>
      <c r="IOZ73" s="405"/>
      <c r="IPA73" s="405"/>
      <c r="IPB73" s="405"/>
      <c r="IPC73" s="405"/>
      <c r="IPD73" s="405"/>
      <c r="IPE73" s="405"/>
      <c r="IPF73" s="405"/>
      <c r="IPG73" s="405"/>
      <c r="IPH73" s="405"/>
      <c r="IPI73" s="405"/>
      <c r="IPJ73" s="405"/>
      <c r="IPK73" s="405"/>
      <c r="IPL73" s="405"/>
      <c r="IPM73" s="405"/>
      <c r="IPN73" s="405"/>
      <c r="IPO73" s="405"/>
      <c r="IPP73" s="405"/>
      <c r="IPQ73" s="405"/>
      <c r="IPR73" s="405"/>
      <c r="IPS73" s="405"/>
      <c r="IPT73" s="405"/>
      <c r="IPU73" s="405"/>
      <c r="IPV73" s="405"/>
      <c r="IPW73" s="405"/>
      <c r="IPX73" s="405"/>
      <c r="IPY73" s="405"/>
      <c r="IPZ73" s="405"/>
      <c r="IQA73" s="405"/>
      <c r="IQB73" s="405"/>
      <c r="IQC73" s="405"/>
      <c r="IQD73" s="405"/>
      <c r="IQE73" s="405"/>
      <c r="IQF73" s="405"/>
      <c r="IQG73" s="405"/>
      <c r="IQH73" s="405"/>
      <c r="IQI73" s="405"/>
      <c r="IQJ73" s="405"/>
      <c r="IQK73" s="405"/>
      <c r="IQL73" s="405"/>
      <c r="IQM73" s="405"/>
      <c r="IQN73" s="405"/>
      <c r="IQO73" s="405"/>
      <c r="IQP73" s="405"/>
      <c r="IQQ73" s="405"/>
      <c r="IQR73" s="405"/>
      <c r="IQS73" s="405"/>
      <c r="IQT73" s="405"/>
      <c r="IQU73" s="405"/>
      <c r="IQV73" s="405"/>
      <c r="IQW73" s="405"/>
      <c r="IQX73" s="405"/>
      <c r="IQY73" s="405"/>
      <c r="IQZ73" s="405"/>
      <c r="IRA73" s="405"/>
      <c r="IRB73" s="405"/>
      <c r="IRC73" s="405"/>
      <c r="IRD73" s="405"/>
      <c r="IRE73" s="405"/>
      <c r="IRF73" s="405"/>
      <c r="IRG73" s="405"/>
      <c r="IRH73" s="405"/>
      <c r="IRI73" s="405"/>
      <c r="IRJ73" s="405"/>
      <c r="IRK73" s="405"/>
      <c r="IRL73" s="405"/>
      <c r="IRM73" s="405"/>
      <c r="IRN73" s="405"/>
      <c r="IRO73" s="405"/>
      <c r="IRP73" s="405"/>
      <c r="IRQ73" s="405"/>
      <c r="IRR73" s="405"/>
      <c r="IRS73" s="405"/>
      <c r="IRT73" s="405"/>
      <c r="IRU73" s="405"/>
      <c r="IRV73" s="405"/>
      <c r="IRW73" s="405"/>
      <c r="IRX73" s="405"/>
      <c r="IRY73" s="405"/>
      <c r="IRZ73" s="405"/>
      <c r="ISA73" s="405"/>
      <c r="ISB73" s="405"/>
      <c r="ISC73" s="405"/>
      <c r="ISD73" s="405"/>
      <c r="ISE73" s="405"/>
      <c r="ISF73" s="405"/>
      <c r="ISG73" s="405"/>
      <c r="ISH73" s="405"/>
      <c r="ISI73" s="405"/>
      <c r="ISJ73" s="405"/>
      <c r="ISK73" s="405"/>
      <c r="ISL73" s="405"/>
      <c r="ISM73" s="405"/>
      <c r="ISN73" s="405"/>
      <c r="ISO73" s="405"/>
      <c r="ISP73" s="405"/>
      <c r="ISQ73" s="405"/>
      <c r="ISR73" s="405"/>
      <c r="ISS73" s="405"/>
      <c r="IST73" s="405"/>
      <c r="ISU73" s="405"/>
      <c r="ISV73" s="405"/>
      <c r="ISW73" s="405"/>
      <c r="ISX73" s="405"/>
      <c r="ISY73" s="405"/>
      <c r="ISZ73" s="405"/>
      <c r="ITA73" s="405"/>
      <c r="ITB73" s="405"/>
      <c r="ITC73" s="405"/>
      <c r="ITD73" s="405"/>
      <c r="ITE73" s="405"/>
      <c r="ITF73" s="405"/>
      <c r="ITG73" s="405"/>
      <c r="ITH73" s="405"/>
      <c r="ITI73" s="405"/>
      <c r="ITJ73" s="405"/>
      <c r="ITK73" s="405"/>
      <c r="ITL73" s="405"/>
      <c r="ITM73" s="405"/>
      <c r="ITN73" s="405"/>
      <c r="ITO73" s="405"/>
      <c r="ITP73" s="405"/>
      <c r="ITQ73" s="405"/>
      <c r="ITR73" s="405"/>
      <c r="ITS73" s="405"/>
      <c r="ITT73" s="405"/>
      <c r="ITU73" s="405"/>
      <c r="ITV73" s="405"/>
      <c r="ITW73" s="405"/>
      <c r="ITX73" s="405"/>
      <c r="ITY73" s="405"/>
      <c r="ITZ73" s="405"/>
      <c r="IUA73" s="405"/>
      <c r="IUB73" s="405"/>
      <c r="IUC73" s="405"/>
      <c r="IUD73" s="405"/>
      <c r="IUE73" s="405"/>
      <c r="IUF73" s="405"/>
      <c r="IUG73" s="405"/>
      <c r="IUH73" s="405"/>
      <c r="IUI73" s="405"/>
      <c r="IUJ73" s="405"/>
      <c r="IUK73" s="405"/>
      <c r="IUL73" s="405"/>
      <c r="IUM73" s="405"/>
      <c r="IUN73" s="405"/>
      <c r="IUO73" s="405"/>
      <c r="IUP73" s="405"/>
      <c r="IUQ73" s="405"/>
      <c r="IUR73" s="405"/>
      <c r="IUS73" s="405"/>
      <c r="IUT73" s="405"/>
      <c r="IUU73" s="405"/>
      <c r="IUV73" s="405"/>
      <c r="IUW73" s="405"/>
      <c r="IUX73" s="405"/>
      <c r="IUY73" s="405"/>
      <c r="IUZ73" s="405"/>
      <c r="IVA73" s="405"/>
      <c r="IVB73" s="405"/>
      <c r="IVC73" s="405"/>
      <c r="IVD73" s="405"/>
      <c r="IVE73" s="405"/>
      <c r="IVF73" s="405"/>
      <c r="IVG73" s="405"/>
      <c r="IVH73" s="405"/>
      <c r="IVI73" s="405"/>
      <c r="IVJ73" s="405"/>
      <c r="IVK73" s="405"/>
      <c r="IVL73" s="405"/>
      <c r="IVM73" s="405"/>
      <c r="IVN73" s="405"/>
      <c r="IVO73" s="405"/>
      <c r="IVP73" s="405"/>
      <c r="IVQ73" s="405"/>
      <c r="IVR73" s="405"/>
      <c r="IVS73" s="405"/>
      <c r="IVT73" s="405"/>
      <c r="IVU73" s="405"/>
      <c r="IVV73" s="405"/>
      <c r="IVW73" s="405"/>
      <c r="IVX73" s="405"/>
      <c r="IVY73" s="405"/>
      <c r="IVZ73" s="405"/>
      <c r="IWA73" s="405"/>
      <c r="IWB73" s="405"/>
      <c r="IWC73" s="405"/>
      <c r="IWD73" s="405"/>
      <c r="IWE73" s="405"/>
      <c r="IWF73" s="405"/>
      <c r="IWG73" s="405"/>
      <c r="IWH73" s="405"/>
      <c r="IWI73" s="405"/>
      <c r="IWJ73" s="405"/>
      <c r="IWK73" s="405"/>
      <c r="IWL73" s="405"/>
      <c r="IWM73" s="405"/>
      <c r="IWN73" s="405"/>
      <c r="IWO73" s="405"/>
      <c r="IWP73" s="405"/>
      <c r="IWQ73" s="405"/>
      <c r="IWR73" s="405"/>
      <c r="IWS73" s="405"/>
      <c r="IWT73" s="405"/>
      <c r="IWU73" s="405"/>
      <c r="IWV73" s="405"/>
      <c r="IWW73" s="405"/>
      <c r="IWX73" s="405"/>
      <c r="IWY73" s="405"/>
      <c r="IWZ73" s="405"/>
      <c r="IXA73" s="405"/>
      <c r="IXB73" s="405"/>
      <c r="IXC73" s="405"/>
      <c r="IXD73" s="405"/>
      <c r="IXE73" s="405"/>
      <c r="IXF73" s="405"/>
      <c r="IXG73" s="405"/>
      <c r="IXH73" s="405"/>
      <c r="IXI73" s="405"/>
      <c r="IXJ73" s="405"/>
      <c r="IXK73" s="405"/>
      <c r="IXL73" s="405"/>
      <c r="IXM73" s="405"/>
      <c r="IXN73" s="405"/>
      <c r="IXO73" s="405"/>
      <c r="IXP73" s="405"/>
      <c r="IXQ73" s="405"/>
      <c r="IXR73" s="405"/>
      <c r="IXS73" s="405"/>
      <c r="IXT73" s="405"/>
      <c r="IXU73" s="405"/>
      <c r="IXV73" s="405"/>
      <c r="IXW73" s="405"/>
      <c r="IXX73" s="405"/>
      <c r="IXY73" s="405"/>
      <c r="IXZ73" s="405"/>
      <c r="IYA73" s="405"/>
      <c r="IYB73" s="405"/>
      <c r="IYC73" s="405"/>
      <c r="IYD73" s="405"/>
      <c r="IYE73" s="405"/>
      <c r="IYF73" s="405"/>
      <c r="IYG73" s="405"/>
      <c r="IYH73" s="405"/>
      <c r="IYI73" s="405"/>
      <c r="IYJ73" s="405"/>
      <c r="IYK73" s="405"/>
      <c r="IYL73" s="405"/>
      <c r="IYM73" s="405"/>
      <c r="IYN73" s="405"/>
      <c r="IYO73" s="405"/>
      <c r="IYP73" s="405"/>
      <c r="IYQ73" s="405"/>
      <c r="IYR73" s="405"/>
      <c r="IYS73" s="405"/>
      <c r="IYT73" s="405"/>
      <c r="IYU73" s="405"/>
      <c r="IYV73" s="405"/>
      <c r="IYW73" s="405"/>
      <c r="IYX73" s="405"/>
      <c r="IYY73" s="405"/>
      <c r="IYZ73" s="405"/>
      <c r="IZA73" s="405"/>
      <c r="IZB73" s="405"/>
      <c r="IZC73" s="405"/>
      <c r="IZD73" s="405"/>
      <c r="IZE73" s="405"/>
      <c r="IZF73" s="405"/>
      <c r="IZG73" s="405"/>
      <c r="IZH73" s="405"/>
      <c r="IZI73" s="405"/>
      <c r="IZJ73" s="405"/>
      <c r="IZK73" s="405"/>
      <c r="IZL73" s="405"/>
      <c r="IZM73" s="405"/>
      <c r="IZN73" s="405"/>
      <c r="IZO73" s="405"/>
      <c r="IZP73" s="405"/>
      <c r="IZQ73" s="405"/>
      <c r="IZR73" s="405"/>
      <c r="IZS73" s="405"/>
      <c r="IZT73" s="405"/>
      <c r="IZU73" s="405"/>
      <c r="IZV73" s="405"/>
      <c r="IZW73" s="405"/>
      <c r="IZX73" s="405"/>
      <c r="IZY73" s="405"/>
      <c r="IZZ73" s="405"/>
      <c r="JAA73" s="405"/>
      <c r="JAB73" s="405"/>
      <c r="JAC73" s="405"/>
      <c r="JAD73" s="405"/>
      <c r="JAE73" s="405"/>
      <c r="JAF73" s="405"/>
      <c r="JAG73" s="405"/>
      <c r="JAH73" s="405"/>
      <c r="JAI73" s="405"/>
      <c r="JAJ73" s="405"/>
      <c r="JAK73" s="405"/>
      <c r="JAL73" s="405"/>
      <c r="JAM73" s="405"/>
      <c r="JAN73" s="405"/>
      <c r="JAO73" s="405"/>
      <c r="JAP73" s="405"/>
      <c r="JAQ73" s="405"/>
      <c r="JAR73" s="405"/>
      <c r="JAS73" s="405"/>
      <c r="JAT73" s="405"/>
      <c r="JAU73" s="405"/>
      <c r="JAV73" s="405"/>
      <c r="JAW73" s="405"/>
      <c r="JAX73" s="405"/>
      <c r="JAY73" s="405"/>
      <c r="JAZ73" s="405"/>
      <c r="JBA73" s="405"/>
      <c r="JBB73" s="405"/>
      <c r="JBC73" s="405"/>
      <c r="JBD73" s="405"/>
      <c r="JBE73" s="405"/>
      <c r="JBF73" s="405"/>
      <c r="JBG73" s="405"/>
      <c r="JBH73" s="405"/>
      <c r="JBI73" s="405"/>
      <c r="JBJ73" s="405"/>
      <c r="JBK73" s="405"/>
      <c r="JBL73" s="405"/>
      <c r="JBM73" s="405"/>
      <c r="JBN73" s="405"/>
      <c r="JBO73" s="405"/>
      <c r="JBP73" s="405"/>
      <c r="JBQ73" s="405"/>
      <c r="JBR73" s="405"/>
      <c r="JBS73" s="405"/>
      <c r="JBT73" s="405"/>
      <c r="JBU73" s="405"/>
      <c r="JBV73" s="405"/>
      <c r="JBW73" s="405"/>
      <c r="JBX73" s="405"/>
      <c r="JBY73" s="405"/>
      <c r="JBZ73" s="405"/>
      <c r="JCA73" s="405"/>
      <c r="JCB73" s="405"/>
      <c r="JCC73" s="405"/>
      <c r="JCD73" s="405"/>
      <c r="JCE73" s="405"/>
      <c r="JCF73" s="405"/>
      <c r="JCG73" s="405"/>
      <c r="JCH73" s="405"/>
      <c r="JCI73" s="405"/>
      <c r="JCJ73" s="405"/>
      <c r="JCK73" s="405"/>
      <c r="JCL73" s="405"/>
      <c r="JCM73" s="405"/>
      <c r="JCN73" s="405"/>
      <c r="JCO73" s="405"/>
      <c r="JCP73" s="405"/>
      <c r="JCQ73" s="405"/>
      <c r="JCR73" s="405"/>
      <c r="JCS73" s="405"/>
      <c r="JCT73" s="405"/>
      <c r="JCU73" s="405"/>
      <c r="JCV73" s="405"/>
      <c r="JCW73" s="405"/>
      <c r="JCX73" s="405"/>
      <c r="JCY73" s="405"/>
      <c r="JCZ73" s="405"/>
      <c r="JDA73" s="405"/>
      <c r="JDB73" s="405"/>
      <c r="JDC73" s="405"/>
      <c r="JDD73" s="405"/>
      <c r="JDE73" s="405"/>
      <c r="JDF73" s="405"/>
      <c r="JDG73" s="405"/>
      <c r="JDH73" s="405"/>
      <c r="JDI73" s="405"/>
      <c r="JDJ73" s="405"/>
      <c r="JDK73" s="405"/>
      <c r="JDL73" s="405"/>
      <c r="JDM73" s="405"/>
      <c r="JDN73" s="405"/>
      <c r="JDO73" s="405"/>
      <c r="JDP73" s="405"/>
      <c r="JDQ73" s="405"/>
      <c r="JDR73" s="405"/>
      <c r="JDS73" s="405"/>
      <c r="JDT73" s="405"/>
      <c r="JDU73" s="405"/>
      <c r="JDV73" s="405"/>
      <c r="JDW73" s="405"/>
      <c r="JDX73" s="405"/>
      <c r="JDY73" s="405"/>
      <c r="JDZ73" s="405"/>
      <c r="JEA73" s="405"/>
      <c r="JEB73" s="405"/>
      <c r="JEC73" s="405"/>
      <c r="JED73" s="405"/>
      <c r="JEE73" s="405"/>
      <c r="JEF73" s="405"/>
      <c r="JEG73" s="405"/>
      <c r="JEH73" s="405"/>
      <c r="JEI73" s="405"/>
      <c r="JEJ73" s="405"/>
      <c r="JEK73" s="405"/>
      <c r="JEL73" s="405"/>
      <c r="JEM73" s="405"/>
      <c r="JEN73" s="405"/>
      <c r="JEO73" s="405"/>
      <c r="JEP73" s="405"/>
      <c r="JEQ73" s="405"/>
      <c r="JER73" s="405"/>
      <c r="JES73" s="405"/>
      <c r="JET73" s="405"/>
      <c r="JEU73" s="405"/>
      <c r="JEV73" s="405"/>
      <c r="JEW73" s="405"/>
      <c r="JEX73" s="405"/>
      <c r="JEY73" s="405"/>
      <c r="JEZ73" s="405"/>
      <c r="JFA73" s="405"/>
      <c r="JFB73" s="405"/>
      <c r="JFC73" s="405"/>
      <c r="JFD73" s="405"/>
      <c r="JFE73" s="405"/>
      <c r="JFF73" s="405"/>
      <c r="JFG73" s="405"/>
      <c r="JFH73" s="405"/>
      <c r="JFI73" s="405"/>
      <c r="JFJ73" s="405"/>
      <c r="JFK73" s="405"/>
      <c r="JFL73" s="405"/>
      <c r="JFM73" s="405"/>
      <c r="JFN73" s="405"/>
      <c r="JFO73" s="405"/>
      <c r="JFP73" s="405"/>
      <c r="JFQ73" s="405"/>
      <c r="JFR73" s="405"/>
      <c r="JFS73" s="405"/>
      <c r="JFT73" s="405"/>
      <c r="JFU73" s="405"/>
      <c r="JFV73" s="405"/>
      <c r="JFW73" s="405"/>
      <c r="JFX73" s="405"/>
      <c r="JFY73" s="405"/>
      <c r="JFZ73" s="405"/>
      <c r="JGA73" s="405"/>
      <c r="JGB73" s="405"/>
      <c r="JGC73" s="405"/>
      <c r="JGD73" s="405"/>
      <c r="JGE73" s="405"/>
      <c r="JGF73" s="405"/>
      <c r="JGG73" s="405"/>
      <c r="JGH73" s="405"/>
      <c r="JGI73" s="405"/>
      <c r="JGJ73" s="405"/>
      <c r="JGK73" s="405"/>
      <c r="JGL73" s="405"/>
      <c r="JGM73" s="405"/>
      <c r="JGN73" s="405"/>
      <c r="JGO73" s="405"/>
      <c r="JGP73" s="405"/>
      <c r="JGQ73" s="405"/>
      <c r="JGR73" s="405"/>
      <c r="JGS73" s="405"/>
      <c r="JGT73" s="405"/>
      <c r="JGU73" s="405"/>
      <c r="JGV73" s="405"/>
      <c r="JGW73" s="405"/>
      <c r="JGX73" s="405"/>
      <c r="JGY73" s="405"/>
      <c r="JGZ73" s="405"/>
      <c r="JHA73" s="405"/>
      <c r="JHB73" s="405"/>
      <c r="JHC73" s="405"/>
      <c r="JHD73" s="405"/>
      <c r="JHE73" s="405"/>
      <c r="JHF73" s="405"/>
      <c r="JHG73" s="405"/>
      <c r="JHH73" s="405"/>
      <c r="JHI73" s="405"/>
      <c r="JHJ73" s="405"/>
      <c r="JHK73" s="405"/>
      <c r="JHL73" s="405"/>
      <c r="JHM73" s="405"/>
      <c r="JHN73" s="405"/>
      <c r="JHO73" s="405"/>
      <c r="JHP73" s="405"/>
      <c r="JHQ73" s="405"/>
      <c r="JHR73" s="405"/>
      <c r="JHS73" s="405"/>
      <c r="JHT73" s="405"/>
      <c r="JHU73" s="405"/>
      <c r="JHV73" s="405"/>
      <c r="JHW73" s="405"/>
      <c r="JHX73" s="405"/>
      <c r="JHY73" s="405"/>
      <c r="JHZ73" s="405"/>
      <c r="JIA73" s="405"/>
      <c r="JIB73" s="405"/>
      <c r="JIC73" s="405"/>
      <c r="JID73" s="405"/>
      <c r="JIE73" s="405"/>
      <c r="JIF73" s="405"/>
      <c r="JIG73" s="405"/>
      <c r="JIH73" s="405"/>
      <c r="JII73" s="405"/>
      <c r="JIJ73" s="405"/>
      <c r="JIK73" s="405"/>
      <c r="JIL73" s="405"/>
      <c r="JIM73" s="405"/>
      <c r="JIN73" s="405"/>
      <c r="JIO73" s="405"/>
      <c r="JIP73" s="405"/>
      <c r="JIQ73" s="405"/>
      <c r="JIR73" s="405"/>
      <c r="JIS73" s="405"/>
      <c r="JIT73" s="405"/>
      <c r="JIU73" s="405"/>
      <c r="JIV73" s="405"/>
      <c r="JIW73" s="405"/>
      <c r="JIX73" s="405"/>
      <c r="JIY73" s="405"/>
      <c r="JIZ73" s="405"/>
      <c r="JJA73" s="405"/>
      <c r="JJB73" s="405"/>
      <c r="JJC73" s="405"/>
      <c r="JJD73" s="405"/>
      <c r="JJE73" s="405"/>
      <c r="JJF73" s="405"/>
      <c r="JJG73" s="405"/>
      <c r="JJH73" s="405"/>
      <c r="JJI73" s="405"/>
      <c r="JJJ73" s="405"/>
      <c r="JJK73" s="405"/>
      <c r="JJL73" s="405"/>
      <c r="JJM73" s="405"/>
      <c r="JJN73" s="405"/>
      <c r="JJO73" s="405"/>
      <c r="JJP73" s="405"/>
      <c r="JJQ73" s="405"/>
      <c r="JJR73" s="405"/>
      <c r="JJS73" s="405"/>
      <c r="JJT73" s="405"/>
      <c r="JJU73" s="405"/>
      <c r="JJV73" s="405"/>
      <c r="JJW73" s="405"/>
      <c r="JJX73" s="405"/>
      <c r="JJY73" s="405"/>
      <c r="JJZ73" s="405"/>
      <c r="JKA73" s="405"/>
      <c r="JKB73" s="405"/>
      <c r="JKC73" s="405"/>
      <c r="JKD73" s="405"/>
      <c r="JKE73" s="405"/>
      <c r="JKF73" s="405"/>
      <c r="JKG73" s="405"/>
      <c r="JKH73" s="405"/>
      <c r="JKI73" s="405"/>
      <c r="JKJ73" s="405"/>
      <c r="JKK73" s="405"/>
      <c r="JKL73" s="405"/>
      <c r="JKM73" s="405"/>
      <c r="JKN73" s="405"/>
      <c r="JKO73" s="405"/>
      <c r="JKP73" s="405"/>
      <c r="JKQ73" s="405"/>
      <c r="JKR73" s="405"/>
      <c r="JKS73" s="405"/>
      <c r="JKT73" s="405"/>
      <c r="JKU73" s="405"/>
      <c r="JKV73" s="405"/>
      <c r="JKW73" s="405"/>
      <c r="JKX73" s="405"/>
      <c r="JKY73" s="405"/>
      <c r="JKZ73" s="405"/>
      <c r="JLA73" s="405"/>
      <c r="JLB73" s="405"/>
      <c r="JLC73" s="405"/>
      <c r="JLD73" s="405"/>
      <c r="JLE73" s="405"/>
      <c r="JLF73" s="405"/>
      <c r="JLG73" s="405"/>
      <c r="JLH73" s="405"/>
      <c r="JLI73" s="405"/>
      <c r="JLJ73" s="405"/>
      <c r="JLK73" s="405"/>
      <c r="JLL73" s="405"/>
      <c r="JLM73" s="405"/>
      <c r="JLN73" s="405"/>
      <c r="JLO73" s="405"/>
      <c r="JLP73" s="405"/>
      <c r="JLQ73" s="405"/>
      <c r="JLR73" s="405"/>
      <c r="JLS73" s="405"/>
      <c r="JLT73" s="405"/>
      <c r="JLU73" s="405"/>
      <c r="JLV73" s="405"/>
      <c r="JLW73" s="405"/>
      <c r="JLX73" s="405"/>
      <c r="JLY73" s="405"/>
      <c r="JLZ73" s="405"/>
      <c r="JMA73" s="405"/>
      <c r="JMB73" s="405"/>
      <c r="JMC73" s="405"/>
      <c r="JMD73" s="405"/>
      <c r="JME73" s="405"/>
      <c r="JMF73" s="405"/>
      <c r="JMG73" s="405"/>
      <c r="JMH73" s="405"/>
      <c r="JMI73" s="405"/>
      <c r="JMJ73" s="405"/>
      <c r="JMK73" s="405"/>
      <c r="JML73" s="405"/>
      <c r="JMM73" s="405"/>
      <c r="JMN73" s="405"/>
      <c r="JMO73" s="405"/>
      <c r="JMP73" s="405"/>
      <c r="JMQ73" s="405"/>
      <c r="JMR73" s="405"/>
      <c r="JMS73" s="405"/>
      <c r="JMT73" s="405"/>
      <c r="JMU73" s="405"/>
      <c r="JMV73" s="405"/>
      <c r="JMW73" s="405"/>
      <c r="JMX73" s="405"/>
      <c r="JMY73" s="405"/>
      <c r="JMZ73" s="405"/>
      <c r="JNA73" s="405"/>
      <c r="JNB73" s="405"/>
      <c r="JNC73" s="405"/>
      <c r="JND73" s="405"/>
      <c r="JNE73" s="405"/>
      <c r="JNF73" s="405"/>
      <c r="JNG73" s="405"/>
      <c r="JNH73" s="405"/>
      <c r="JNI73" s="405"/>
      <c r="JNJ73" s="405"/>
      <c r="JNK73" s="405"/>
      <c r="JNL73" s="405"/>
      <c r="JNM73" s="405"/>
      <c r="JNN73" s="405"/>
      <c r="JNO73" s="405"/>
      <c r="JNP73" s="405"/>
      <c r="JNQ73" s="405"/>
      <c r="JNR73" s="405"/>
      <c r="JNS73" s="405"/>
      <c r="JNT73" s="405"/>
      <c r="JNU73" s="405"/>
      <c r="JNV73" s="405"/>
      <c r="JNW73" s="405"/>
      <c r="JNX73" s="405"/>
      <c r="JNY73" s="405"/>
      <c r="JNZ73" s="405"/>
      <c r="JOA73" s="405"/>
      <c r="JOB73" s="405"/>
      <c r="JOC73" s="405"/>
      <c r="JOD73" s="405"/>
      <c r="JOE73" s="405"/>
      <c r="JOF73" s="405"/>
      <c r="JOG73" s="405"/>
      <c r="JOH73" s="405"/>
      <c r="JOI73" s="405"/>
      <c r="JOJ73" s="405"/>
      <c r="JOK73" s="405"/>
      <c r="JOL73" s="405"/>
      <c r="JOM73" s="405"/>
      <c r="JON73" s="405"/>
      <c r="JOO73" s="405"/>
      <c r="JOP73" s="405"/>
      <c r="JOQ73" s="405"/>
      <c r="JOR73" s="405"/>
      <c r="JOS73" s="405"/>
      <c r="JOT73" s="405"/>
      <c r="JOU73" s="405"/>
      <c r="JOV73" s="405"/>
      <c r="JOW73" s="405"/>
      <c r="JOX73" s="405"/>
      <c r="JOY73" s="405"/>
      <c r="JOZ73" s="405"/>
      <c r="JPA73" s="405"/>
      <c r="JPB73" s="405"/>
      <c r="JPC73" s="405"/>
      <c r="JPD73" s="405"/>
      <c r="JPE73" s="405"/>
      <c r="JPF73" s="405"/>
      <c r="JPG73" s="405"/>
      <c r="JPH73" s="405"/>
      <c r="JPI73" s="405"/>
      <c r="JPJ73" s="405"/>
      <c r="JPK73" s="405"/>
      <c r="JPL73" s="405"/>
      <c r="JPM73" s="405"/>
      <c r="JPN73" s="405"/>
      <c r="JPO73" s="405"/>
      <c r="JPP73" s="405"/>
      <c r="JPQ73" s="405"/>
      <c r="JPR73" s="405"/>
      <c r="JPS73" s="405"/>
      <c r="JPT73" s="405"/>
      <c r="JPU73" s="405"/>
      <c r="JPV73" s="405"/>
      <c r="JPW73" s="405"/>
      <c r="JPX73" s="405"/>
      <c r="JPY73" s="405"/>
      <c r="JPZ73" s="405"/>
      <c r="JQA73" s="405"/>
      <c r="JQB73" s="405"/>
      <c r="JQC73" s="405"/>
      <c r="JQD73" s="405"/>
      <c r="JQE73" s="405"/>
      <c r="JQF73" s="405"/>
      <c r="JQG73" s="405"/>
      <c r="JQH73" s="405"/>
      <c r="JQI73" s="405"/>
      <c r="JQJ73" s="405"/>
      <c r="JQK73" s="405"/>
      <c r="JQL73" s="405"/>
      <c r="JQM73" s="405"/>
      <c r="JQN73" s="405"/>
      <c r="JQO73" s="405"/>
      <c r="JQP73" s="405"/>
      <c r="JQQ73" s="405"/>
      <c r="JQR73" s="405"/>
      <c r="JQS73" s="405"/>
      <c r="JQT73" s="405"/>
      <c r="JQU73" s="405"/>
      <c r="JQV73" s="405"/>
      <c r="JQW73" s="405"/>
      <c r="JQX73" s="405"/>
      <c r="JQY73" s="405"/>
      <c r="JQZ73" s="405"/>
      <c r="JRA73" s="405"/>
      <c r="JRB73" s="405"/>
      <c r="JRC73" s="405"/>
      <c r="JRD73" s="405"/>
      <c r="JRE73" s="405"/>
      <c r="JRF73" s="405"/>
      <c r="JRG73" s="405"/>
      <c r="JRH73" s="405"/>
      <c r="JRI73" s="405"/>
      <c r="JRJ73" s="405"/>
      <c r="JRK73" s="405"/>
      <c r="JRL73" s="405"/>
      <c r="JRM73" s="405"/>
      <c r="JRN73" s="405"/>
      <c r="JRO73" s="405"/>
      <c r="JRP73" s="405"/>
      <c r="JRQ73" s="405"/>
      <c r="JRR73" s="405"/>
      <c r="JRS73" s="405"/>
      <c r="JRT73" s="405"/>
      <c r="JRU73" s="405"/>
      <c r="JRV73" s="405"/>
      <c r="JRW73" s="405"/>
      <c r="JRX73" s="405"/>
      <c r="JRY73" s="405"/>
      <c r="JRZ73" s="405"/>
      <c r="JSA73" s="405"/>
      <c r="JSB73" s="405"/>
      <c r="JSC73" s="405"/>
      <c r="JSD73" s="405"/>
      <c r="JSE73" s="405"/>
      <c r="JSF73" s="405"/>
      <c r="JSG73" s="405"/>
      <c r="JSH73" s="405"/>
      <c r="JSI73" s="405"/>
      <c r="JSJ73" s="405"/>
      <c r="JSK73" s="405"/>
      <c r="JSL73" s="405"/>
      <c r="JSM73" s="405"/>
      <c r="JSN73" s="405"/>
      <c r="JSO73" s="405"/>
      <c r="JSP73" s="405"/>
      <c r="JSQ73" s="405"/>
      <c r="JSR73" s="405"/>
      <c r="JSS73" s="405"/>
      <c r="JST73" s="405"/>
      <c r="JSU73" s="405"/>
      <c r="JSV73" s="405"/>
      <c r="JSW73" s="405"/>
      <c r="JSX73" s="405"/>
      <c r="JSY73" s="405"/>
      <c r="JSZ73" s="405"/>
      <c r="JTA73" s="405"/>
      <c r="JTB73" s="405"/>
      <c r="JTC73" s="405"/>
      <c r="JTD73" s="405"/>
      <c r="JTE73" s="405"/>
      <c r="JTF73" s="405"/>
      <c r="JTG73" s="405"/>
      <c r="JTH73" s="405"/>
      <c r="JTI73" s="405"/>
      <c r="JTJ73" s="405"/>
      <c r="JTK73" s="405"/>
      <c r="JTL73" s="405"/>
      <c r="JTM73" s="405"/>
      <c r="JTN73" s="405"/>
      <c r="JTO73" s="405"/>
      <c r="JTP73" s="405"/>
      <c r="JTQ73" s="405"/>
      <c r="JTR73" s="405"/>
      <c r="JTS73" s="405"/>
      <c r="JTT73" s="405"/>
      <c r="JTU73" s="405"/>
      <c r="JTV73" s="405"/>
      <c r="JTW73" s="405"/>
      <c r="JTX73" s="405"/>
      <c r="JTY73" s="405"/>
      <c r="JTZ73" s="405"/>
      <c r="JUA73" s="405"/>
      <c r="JUB73" s="405"/>
      <c r="JUC73" s="405"/>
      <c r="JUD73" s="405"/>
      <c r="JUE73" s="405"/>
      <c r="JUF73" s="405"/>
      <c r="JUG73" s="405"/>
      <c r="JUH73" s="405"/>
      <c r="JUI73" s="405"/>
      <c r="JUJ73" s="405"/>
      <c r="JUK73" s="405"/>
      <c r="JUL73" s="405"/>
      <c r="JUM73" s="405"/>
      <c r="JUN73" s="405"/>
      <c r="JUO73" s="405"/>
      <c r="JUP73" s="405"/>
      <c r="JUQ73" s="405"/>
      <c r="JUR73" s="405"/>
      <c r="JUS73" s="405"/>
      <c r="JUT73" s="405"/>
      <c r="JUU73" s="405"/>
      <c r="JUV73" s="405"/>
      <c r="JUW73" s="405"/>
      <c r="JUX73" s="405"/>
      <c r="JUY73" s="405"/>
      <c r="JUZ73" s="405"/>
      <c r="JVA73" s="405"/>
      <c r="JVB73" s="405"/>
      <c r="JVC73" s="405"/>
      <c r="JVD73" s="405"/>
      <c r="JVE73" s="405"/>
      <c r="JVF73" s="405"/>
      <c r="JVG73" s="405"/>
      <c r="JVH73" s="405"/>
      <c r="JVI73" s="405"/>
      <c r="JVJ73" s="405"/>
      <c r="JVK73" s="405"/>
      <c r="JVL73" s="405"/>
      <c r="JVM73" s="405"/>
      <c r="JVN73" s="405"/>
      <c r="JVO73" s="405"/>
      <c r="JVP73" s="405"/>
      <c r="JVQ73" s="405"/>
      <c r="JVR73" s="405"/>
      <c r="JVS73" s="405"/>
      <c r="JVT73" s="405"/>
      <c r="JVU73" s="405"/>
      <c r="JVV73" s="405"/>
      <c r="JVW73" s="405"/>
      <c r="JVX73" s="405"/>
      <c r="JVY73" s="405"/>
      <c r="JVZ73" s="405"/>
      <c r="JWA73" s="405"/>
      <c r="JWB73" s="405"/>
      <c r="JWC73" s="405"/>
      <c r="JWD73" s="405"/>
      <c r="JWE73" s="405"/>
      <c r="JWF73" s="405"/>
      <c r="JWG73" s="405"/>
      <c r="JWH73" s="405"/>
      <c r="JWI73" s="405"/>
      <c r="JWJ73" s="405"/>
      <c r="JWK73" s="405"/>
      <c r="JWL73" s="405"/>
      <c r="JWM73" s="405"/>
      <c r="JWN73" s="405"/>
      <c r="JWO73" s="405"/>
      <c r="JWP73" s="405"/>
      <c r="JWQ73" s="405"/>
      <c r="JWR73" s="405"/>
      <c r="JWS73" s="405"/>
      <c r="JWT73" s="405"/>
      <c r="JWU73" s="405"/>
      <c r="JWV73" s="405"/>
      <c r="JWW73" s="405"/>
      <c r="JWX73" s="405"/>
      <c r="JWY73" s="405"/>
      <c r="JWZ73" s="405"/>
      <c r="JXA73" s="405"/>
      <c r="JXB73" s="405"/>
      <c r="JXC73" s="405"/>
      <c r="JXD73" s="405"/>
      <c r="JXE73" s="405"/>
      <c r="JXF73" s="405"/>
      <c r="JXG73" s="405"/>
      <c r="JXH73" s="405"/>
      <c r="JXI73" s="405"/>
      <c r="JXJ73" s="405"/>
      <c r="JXK73" s="405"/>
      <c r="JXL73" s="405"/>
      <c r="JXM73" s="405"/>
      <c r="JXN73" s="405"/>
      <c r="JXO73" s="405"/>
      <c r="JXP73" s="405"/>
      <c r="JXQ73" s="405"/>
      <c r="JXR73" s="405"/>
      <c r="JXS73" s="405"/>
      <c r="JXT73" s="405"/>
      <c r="JXU73" s="405"/>
      <c r="JXV73" s="405"/>
      <c r="JXW73" s="405"/>
      <c r="JXX73" s="405"/>
      <c r="JXY73" s="405"/>
      <c r="JXZ73" s="405"/>
      <c r="JYA73" s="405"/>
      <c r="JYB73" s="405"/>
      <c r="JYC73" s="405"/>
      <c r="JYD73" s="405"/>
      <c r="JYE73" s="405"/>
      <c r="JYF73" s="405"/>
      <c r="JYG73" s="405"/>
      <c r="JYH73" s="405"/>
      <c r="JYI73" s="405"/>
      <c r="JYJ73" s="405"/>
      <c r="JYK73" s="405"/>
      <c r="JYL73" s="405"/>
      <c r="JYM73" s="405"/>
      <c r="JYN73" s="405"/>
      <c r="JYO73" s="405"/>
      <c r="JYP73" s="405"/>
      <c r="JYQ73" s="405"/>
      <c r="JYR73" s="405"/>
      <c r="JYS73" s="405"/>
      <c r="JYT73" s="405"/>
      <c r="JYU73" s="405"/>
      <c r="JYV73" s="405"/>
      <c r="JYW73" s="405"/>
      <c r="JYX73" s="405"/>
      <c r="JYY73" s="405"/>
      <c r="JYZ73" s="405"/>
      <c r="JZA73" s="405"/>
      <c r="JZB73" s="405"/>
      <c r="JZC73" s="405"/>
      <c r="JZD73" s="405"/>
      <c r="JZE73" s="405"/>
      <c r="JZF73" s="405"/>
      <c r="JZG73" s="405"/>
      <c r="JZH73" s="405"/>
      <c r="JZI73" s="405"/>
      <c r="JZJ73" s="405"/>
      <c r="JZK73" s="405"/>
      <c r="JZL73" s="405"/>
      <c r="JZM73" s="405"/>
      <c r="JZN73" s="405"/>
      <c r="JZO73" s="405"/>
      <c r="JZP73" s="405"/>
      <c r="JZQ73" s="405"/>
      <c r="JZR73" s="405"/>
      <c r="JZS73" s="405"/>
      <c r="JZT73" s="405"/>
      <c r="JZU73" s="405"/>
      <c r="JZV73" s="405"/>
      <c r="JZW73" s="405"/>
      <c r="JZX73" s="405"/>
      <c r="JZY73" s="405"/>
      <c r="JZZ73" s="405"/>
      <c r="KAA73" s="405"/>
      <c r="KAB73" s="405"/>
      <c r="KAC73" s="405"/>
      <c r="KAD73" s="405"/>
      <c r="KAE73" s="405"/>
      <c r="KAF73" s="405"/>
      <c r="KAG73" s="405"/>
      <c r="KAH73" s="405"/>
      <c r="KAI73" s="405"/>
      <c r="KAJ73" s="405"/>
      <c r="KAK73" s="405"/>
      <c r="KAL73" s="405"/>
      <c r="KAM73" s="405"/>
      <c r="KAN73" s="405"/>
      <c r="KAO73" s="405"/>
      <c r="KAP73" s="405"/>
      <c r="KAQ73" s="405"/>
      <c r="KAR73" s="405"/>
      <c r="KAS73" s="405"/>
      <c r="KAT73" s="405"/>
      <c r="KAU73" s="405"/>
      <c r="KAV73" s="405"/>
      <c r="KAW73" s="405"/>
      <c r="KAX73" s="405"/>
      <c r="KAY73" s="405"/>
      <c r="KAZ73" s="405"/>
      <c r="KBA73" s="405"/>
      <c r="KBB73" s="405"/>
      <c r="KBC73" s="405"/>
      <c r="KBD73" s="405"/>
      <c r="KBE73" s="405"/>
      <c r="KBF73" s="405"/>
      <c r="KBG73" s="405"/>
      <c r="KBH73" s="405"/>
      <c r="KBI73" s="405"/>
      <c r="KBJ73" s="405"/>
      <c r="KBK73" s="405"/>
      <c r="KBL73" s="405"/>
      <c r="KBM73" s="405"/>
      <c r="KBN73" s="405"/>
      <c r="KBO73" s="405"/>
      <c r="KBP73" s="405"/>
      <c r="KBQ73" s="405"/>
      <c r="KBR73" s="405"/>
      <c r="KBS73" s="405"/>
      <c r="KBT73" s="405"/>
      <c r="KBU73" s="405"/>
      <c r="KBV73" s="405"/>
      <c r="KBW73" s="405"/>
      <c r="KBX73" s="405"/>
      <c r="KBY73" s="405"/>
      <c r="KBZ73" s="405"/>
      <c r="KCA73" s="405"/>
      <c r="KCB73" s="405"/>
      <c r="KCC73" s="405"/>
      <c r="KCD73" s="405"/>
      <c r="KCE73" s="405"/>
      <c r="KCF73" s="405"/>
      <c r="KCG73" s="405"/>
      <c r="KCH73" s="405"/>
      <c r="KCI73" s="405"/>
      <c r="KCJ73" s="405"/>
      <c r="KCK73" s="405"/>
      <c r="KCL73" s="405"/>
      <c r="KCM73" s="405"/>
      <c r="KCN73" s="405"/>
      <c r="KCO73" s="405"/>
      <c r="KCP73" s="405"/>
      <c r="KCQ73" s="405"/>
      <c r="KCR73" s="405"/>
      <c r="KCS73" s="405"/>
      <c r="KCT73" s="405"/>
      <c r="KCU73" s="405"/>
      <c r="KCV73" s="405"/>
      <c r="KCW73" s="405"/>
      <c r="KCX73" s="405"/>
      <c r="KCY73" s="405"/>
      <c r="KCZ73" s="405"/>
      <c r="KDA73" s="405"/>
      <c r="KDB73" s="405"/>
      <c r="KDC73" s="405"/>
      <c r="KDD73" s="405"/>
      <c r="KDE73" s="405"/>
      <c r="KDF73" s="405"/>
      <c r="KDG73" s="405"/>
      <c r="KDH73" s="405"/>
      <c r="KDI73" s="405"/>
      <c r="KDJ73" s="405"/>
      <c r="KDK73" s="405"/>
      <c r="KDL73" s="405"/>
      <c r="KDM73" s="405"/>
      <c r="KDN73" s="405"/>
      <c r="KDO73" s="405"/>
      <c r="KDP73" s="405"/>
      <c r="KDQ73" s="405"/>
      <c r="KDR73" s="405"/>
      <c r="KDS73" s="405"/>
      <c r="KDT73" s="405"/>
      <c r="KDU73" s="405"/>
      <c r="KDV73" s="405"/>
      <c r="KDW73" s="405"/>
      <c r="KDX73" s="405"/>
      <c r="KDY73" s="405"/>
      <c r="KDZ73" s="405"/>
      <c r="KEA73" s="405"/>
      <c r="KEB73" s="405"/>
      <c r="KEC73" s="405"/>
      <c r="KED73" s="405"/>
      <c r="KEE73" s="405"/>
      <c r="KEF73" s="405"/>
      <c r="KEG73" s="405"/>
      <c r="KEH73" s="405"/>
      <c r="KEI73" s="405"/>
      <c r="KEJ73" s="405"/>
      <c r="KEK73" s="405"/>
      <c r="KEL73" s="405"/>
      <c r="KEM73" s="405"/>
      <c r="KEN73" s="405"/>
      <c r="KEO73" s="405"/>
      <c r="KEP73" s="405"/>
      <c r="KEQ73" s="405"/>
      <c r="KER73" s="405"/>
      <c r="KES73" s="405"/>
      <c r="KET73" s="405"/>
      <c r="KEU73" s="405"/>
      <c r="KEV73" s="405"/>
      <c r="KEW73" s="405"/>
      <c r="KEX73" s="405"/>
      <c r="KEY73" s="405"/>
      <c r="KEZ73" s="405"/>
      <c r="KFA73" s="405"/>
      <c r="KFB73" s="405"/>
      <c r="KFC73" s="405"/>
      <c r="KFD73" s="405"/>
      <c r="KFE73" s="405"/>
      <c r="KFF73" s="405"/>
      <c r="KFG73" s="405"/>
      <c r="KFH73" s="405"/>
      <c r="KFI73" s="405"/>
      <c r="KFJ73" s="405"/>
      <c r="KFK73" s="405"/>
      <c r="KFL73" s="405"/>
      <c r="KFM73" s="405"/>
      <c r="KFN73" s="405"/>
      <c r="KFO73" s="405"/>
      <c r="KFP73" s="405"/>
      <c r="KFQ73" s="405"/>
      <c r="KFR73" s="405"/>
      <c r="KFS73" s="405"/>
      <c r="KFT73" s="405"/>
      <c r="KFU73" s="405"/>
      <c r="KFV73" s="405"/>
      <c r="KFW73" s="405"/>
      <c r="KFX73" s="405"/>
      <c r="KFY73" s="405"/>
      <c r="KFZ73" s="405"/>
      <c r="KGA73" s="405"/>
      <c r="KGB73" s="405"/>
      <c r="KGC73" s="405"/>
      <c r="KGD73" s="405"/>
      <c r="KGE73" s="405"/>
      <c r="KGF73" s="405"/>
      <c r="KGG73" s="405"/>
      <c r="KGH73" s="405"/>
      <c r="KGI73" s="405"/>
      <c r="KGJ73" s="405"/>
      <c r="KGK73" s="405"/>
      <c r="KGL73" s="405"/>
      <c r="KGM73" s="405"/>
      <c r="KGN73" s="405"/>
      <c r="KGO73" s="405"/>
      <c r="KGP73" s="405"/>
      <c r="KGQ73" s="405"/>
      <c r="KGR73" s="405"/>
      <c r="KGS73" s="405"/>
      <c r="KGT73" s="405"/>
      <c r="KGU73" s="405"/>
      <c r="KGV73" s="405"/>
      <c r="KGW73" s="405"/>
      <c r="KGX73" s="405"/>
      <c r="KGY73" s="405"/>
      <c r="KGZ73" s="405"/>
      <c r="KHA73" s="405"/>
      <c r="KHB73" s="405"/>
      <c r="KHC73" s="405"/>
      <c r="KHD73" s="405"/>
      <c r="KHE73" s="405"/>
      <c r="KHF73" s="405"/>
      <c r="KHG73" s="405"/>
      <c r="KHH73" s="405"/>
      <c r="KHI73" s="405"/>
      <c r="KHJ73" s="405"/>
      <c r="KHK73" s="405"/>
      <c r="KHL73" s="405"/>
      <c r="KHM73" s="405"/>
      <c r="KHN73" s="405"/>
      <c r="KHO73" s="405"/>
      <c r="KHP73" s="405"/>
      <c r="KHQ73" s="405"/>
      <c r="KHR73" s="405"/>
      <c r="KHS73" s="405"/>
      <c r="KHT73" s="405"/>
      <c r="KHU73" s="405"/>
      <c r="KHV73" s="405"/>
      <c r="KHW73" s="405"/>
      <c r="KHX73" s="405"/>
      <c r="KHY73" s="405"/>
      <c r="KHZ73" s="405"/>
      <c r="KIA73" s="405"/>
      <c r="KIB73" s="405"/>
      <c r="KIC73" s="405"/>
      <c r="KID73" s="405"/>
      <c r="KIE73" s="405"/>
      <c r="KIF73" s="405"/>
      <c r="KIG73" s="405"/>
      <c r="KIH73" s="405"/>
      <c r="KII73" s="405"/>
      <c r="KIJ73" s="405"/>
      <c r="KIK73" s="405"/>
      <c r="KIL73" s="405"/>
      <c r="KIM73" s="405"/>
      <c r="KIN73" s="405"/>
      <c r="KIO73" s="405"/>
      <c r="KIP73" s="405"/>
      <c r="KIQ73" s="405"/>
      <c r="KIR73" s="405"/>
      <c r="KIS73" s="405"/>
      <c r="KIT73" s="405"/>
      <c r="KIU73" s="405"/>
      <c r="KIV73" s="405"/>
      <c r="KIW73" s="405"/>
      <c r="KIX73" s="405"/>
      <c r="KIY73" s="405"/>
      <c r="KIZ73" s="405"/>
      <c r="KJA73" s="405"/>
      <c r="KJB73" s="405"/>
      <c r="KJC73" s="405"/>
      <c r="KJD73" s="405"/>
      <c r="KJE73" s="405"/>
      <c r="KJF73" s="405"/>
      <c r="KJG73" s="405"/>
      <c r="KJH73" s="405"/>
      <c r="KJI73" s="405"/>
      <c r="KJJ73" s="405"/>
      <c r="KJK73" s="405"/>
      <c r="KJL73" s="405"/>
      <c r="KJM73" s="405"/>
      <c r="KJN73" s="405"/>
      <c r="KJO73" s="405"/>
      <c r="KJP73" s="405"/>
      <c r="KJQ73" s="405"/>
      <c r="KJR73" s="405"/>
      <c r="KJS73" s="405"/>
      <c r="KJT73" s="405"/>
      <c r="KJU73" s="405"/>
      <c r="KJV73" s="405"/>
      <c r="KJW73" s="405"/>
      <c r="KJX73" s="405"/>
      <c r="KJY73" s="405"/>
      <c r="KJZ73" s="405"/>
      <c r="KKA73" s="405"/>
      <c r="KKB73" s="405"/>
      <c r="KKC73" s="405"/>
      <c r="KKD73" s="405"/>
      <c r="KKE73" s="405"/>
      <c r="KKF73" s="405"/>
      <c r="KKG73" s="405"/>
      <c r="KKH73" s="405"/>
      <c r="KKI73" s="405"/>
      <c r="KKJ73" s="405"/>
      <c r="KKK73" s="405"/>
      <c r="KKL73" s="405"/>
      <c r="KKM73" s="405"/>
      <c r="KKN73" s="405"/>
      <c r="KKO73" s="405"/>
      <c r="KKP73" s="405"/>
      <c r="KKQ73" s="405"/>
      <c r="KKR73" s="405"/>
      <c r="KKS73" s="405"/>
      <c r="KKT73" s="405"/>
      <c r="KKU73" s="405"/>
      <c r="KKV73" s="405"/>
      <c r="KKW73" s="405"/>
      <c r="KKX73" s="405"/>
      <c r="KKY73" s="405"/>
      <c r="KKZ73" s="405"/>
      <c r="KLA73" s="405"/>
      <c r="KLB73" s="405"/>
      <c r="KLC73" s="405"/>
      <c r="KLD73" s="405"/>
      <c r="KLE73" s="405"/>
      <c r="KLF73" s="405"/>
      <c r="KLG73" s="405"/>
      <c r="KLH73" s="405"/>
      <c r="KLI73" s="405"/>
      <c r="KLJ73" s="405"/>
      <c r="KLK73" s="405"/>
      <c r="KLL73" s="405"/>
      <c r="KLM73" s="405"/>
      <c r="KLN73" s="405"/>
      <c r="KLO73" s="405"/>
      <c r="KLP73" s="405"/>
      <c r="KLQ73" s="405"/>
      <c r="KLR73" s="405"/>
      <c r="KLS73" s="405"/>
      <c r="KLT73" s="405"/>
      <c r="KLU73" s="405"/>
      <c r="KLV73" s="405"/>
      <c r="KLW73" s="405"/>
      <c r="KLX73" s="405"/>
      <c r="KLY73" s="405"/>
      <c r="KLZ73" s="405"/>
      <c r="KMA73" s="405"/>
      <c r="KMB73" s="405"/>
      <c r="KMC73" s="405"/>
      <c r="KMD73" s="405"/>
      <c r="KME73" s="405"/>
      <c r="KMF73" s="405"/>
      <c r="KMG73" s="405"/>
      <c r="KMH73" s="405"/>
      <c r="KMI73" s="405"/>
      <c r="KMJ73" s="405"/>
      <c r="KMK73" s="405"/>
      <c r="KML73" s="405"/>
      <c r="KMM73" s="405"/>
      <c r="KMN73" s="405"/>
      <c r="KMO73" s="405"/>
      <c r="KMP73" s="405"/>
      <c r="KMQ73" s="405"/>
      <c r="KMR73" s="405"/>
      <c r="KMS73" s="405"/>
      <c r="KMT73" s="405"/>
      <c r="KMU73" s="405"/>
      <c r="KMV73" s="405"/>
      <c r="KMW73" s="405"/>
      <c r="KMX73" s="405"/>
      <c r="KMY73" s="405"/>
      <c r="KMZ73" s="405"/>
      <c r="KNA73" s="405"/>
      <c r="KNB73" s="405"/>
      <c r="KNC73" s="405"/>
      <c r="KND73" s="405"/>
      <c r="KNE73" s="405"/>
      <c r="KNF73" s="405"/>
      <c r="KNG73" s="405"/>
      <c r="KNH73" s="405"/>
      <c r="KNI73" s="405"/>
      <c r="KNJ73" s="405"/>
      <c r="KNK73" s="405"/>
      <c r="KNL73" s="405"/>
      <c r="KNM73" s="405"/>
      <c r="KNN73" s="405"/>
      <c r="KNO73" s="405"/>
      <c r="KNP73" s="405"/>
      <c r="KNQ73" s="405"/>
      <c r="KNR73" s="405"/>
      <c r="KNS73" s="405"/>
      <c r="KNT73" s="405"/>
      <c r="KNU73" s="405"/>
      <c r="KNV73" s="405"/>
      <c r="KNW73" s="405"/>
      <c r="KNX73" s="405"/>
      <c r="KNY73" s="405"/>
      <c r="KNZ73" s="405"/>
      <c r="KOA73" s="405"/>
      <c r="KOB73" s="405"/>
      <c r="KOC73" s="405"/>
      <c r="KOD73" s="405"/>
      <c r="KOE73" s="405"/>
      <c r="KOF73" s="405"/>
      <c r="KOG73" s="405"/>
      <c r="KOH73" s="405"/>
      <c r="KOI73" s="405"/>
      <c r="KOJ73" s="405"/>
      <c r="KOK73" s="405"/>
      <c r="KOL73" s="405"/>
      <c r="KOM73" s="405"/>
      <c r="KON73" s="405"/>
      <c r="KOO73" s="405"/>
      <c r="KOP73" s="405"/>
      <c r="KOQ73" s="405"/>
      <c r="KOR73" s="405"/>
      <c r="KOS73" s="405"/>
      <c r="KOT73" s="405"/>
      <c r="KOU73" s="405"/>
      <c r="KOV73" s="405"/>
      <c r="KOW73" s="405"/>
      <c r="KOX73" s="405"/>
      <c r="KOY73" s="405"/>
      <c r="KOZ73" s="405"/>
      <c r="KPA73" s="405"/>
      <c r="KPB73" s="405"/>
      <c r="KPC73" s="405"/>
      <c r="KPD73" s="405"/>
      <c r="KPE73" s="405"/>
      <c r="KPF73" s="405"/>
      <c r="KPG73" s="405"/>
      <c r="KPH73" s="405"/>
      <c r="KPI73" s="405"/>
      <c r="KPJ73" s="405"/>
      <c r="KPK73" s="405"/>
      <c r="KPL73" s="405"/>
      <c r="KPM73" s="405"/>
      <c r="KPN73" s="405"/>
      <c r="KPO73" s="405"/>
      <c r="KPP73" s="405"/>
      <c r="KPQ73" s="405"/>
      <c r="KPR73" s="405"/>
      <c r="KPS73" s="405"/>
      <c r="KPT73" s="405"/>
      <c r="KPU73" s="405"/>
      <c r="KPV73" s="405"/>
      <c r="KPW73" s="405"/>
      <c r="KPX73" s="405"/>
      <c r="KPY73" s="405"/>
      <c r="KPZ73" s="405"/>
      <c r="KQA73" s="405"/>
      <c r="KQB73" s="405"/>
      <c r="KQC73" s="405"/>
      <c r="KQD73" s="405"/>
      <c r="KQE73" s="405"/>
      <c r="KQF73" s="405"/>
      <c r="KQG73" s="405"/>
      <c r="KQH73" s="405"/>
      <c r="KQI73" s="405"/>
      <c r="KQJ73" s="405"/>
      <c r="KQK73" s="405"/>
      <c r="KQL73" s="405"/>
      <c r="KQM73" s="405"/>
      <c r="KQN73" s="405"/>
      <c r="KQO73" s="405"/>
      <c r="KQP73" s="405"/>
      <c r="KQQ73" s="405"/>
      <c r="KQR73" s="405"/>
      <c r="KQS73" s="405"/>
      <c r="KQT73" s="405"/>
      <c r="KQU73" s="405"/>
      <c r="KQV73" s="405"/>
      <c r="KQW73" s="405"/>
      <c r="KQX73" s="405"/>
      <c r="KQY73" s="405"/>
      <c r="KQZ73" s="405"/>
      <c r="KRA73" s="405"/>
      <c r="KRB73" s="405"/>
      <c r="KRC73" s="405"/>
      <c r="KRD73" s="405"/>
      <c r="KRE73" s="405"/>
      <c r="KRF73" s="405"/>
      <c r="KRG73" s="405"/>
      <c r="KRH73" s="405"/>
      <c r="KRI73" s="405"/>
      <c r="KRJ73" s="405"/>
      <c r="KRK73" s="405"/>
      <c r="KRL73" s="405"/>
      <c r="KRM73" s="405"/>
      <c r="KRN73" s="405"/>
      <c r="KRO73" s="405"/>
      <c r="KRP73" s="405"/>
      <c r="KRQ73" s="405"/>
      <c r="KRR73" s="405"/>
      <c r="KRS73" s="405"/>
      <c r="KRT73" s="405"/>
      <c r="KRU73" s="405"/>
      <c r="KRV73" s="405"/>
      <c r="KRW73" s="405"/>
      <c r="KRX73" s="405"/>
      <c r="KRY73" s="405"/>
      <c r="KRZ73" s="405"/>
      <c r="KSA73" s="405"/>
      <c r="KSB73" s="405"/>
      <c r="KSC73" s="405"/>
      <c r="KSD73" s="405"/>
      <c r="KSE73" s="405"/>
      <c r="KSF73" s="405"/>
      <c r="KSG73" s="405"/>
      <c r="KSH73" s="405"/>
      <c r="KSI73" s="405"/>
      <c r="KSJ73" s="405"/>
      <c r="KSK73" s="405"/>
      <c r="KSL73" s="405"/>
      <c r="KSM73" s="405"/>
      <c r="KSN73" s="405"/>
      <c r="KSO73" s="405"/>
      <c r="KSP73" s="405"/>
      <c r="KSQ73" s="405"/>
      <c r="KSR73" s="405"/>
      <c r="KSS73" s="405"/>
      <c r="KST73" s="405"/>
      <c r="KSU73" s="405"/>
      <c r="KSV73" s="405"/>
      <c r="KSW73" s="405"/>
      <c r="KSX73" s="405"/>
      <c r="KSY73" s="405"/>
      <c r="KSZ73" s="405"/>
      <c r="KTA73" s="405"/>
      <c r="KTB73" s="405"/>
      <c r="KTC73" s="405"/>
      <c r="KTD73" s="405"/>
      <c r="KTE73" s="405"/>
      <c r="KTF73" s="405"/>
      <c r="KTG73" s="405"/>
      <c r="KTH73" s="405"/>
      <c r="KTI73" s="405"/>
      <c r="KTJ73" s="405"/>
      <c r="KTK73" s="405"/>
      <c r="KTL73" s="405"/>
      <c r="KTM73" s="405"/>
      <c r="KTN73" s="405"/>
      <c r="KTO73" s="405"/>
      <c r="KTP73" s="405"/>
      <c r="KTQ73" s="405"/>
      <c r="KTR73" s="405"/>
      <c r="KTS73" s="405"/>
      <c r="KTT73" s="405"/>
      <c r="KTU73" s="405"/>
      <c r="KTV73" s="405"/>
      <c r="KTW73" s="405"/>
      <c r="KTX73" s="405"/>
      <c r="KTY73" s="405"/>
      <c r="KTZ73" s="405"/>
      <c r="KUA73" s="405"/>
      <c r="KUB73" s="405"/>
      <c r="KUC73" s="405"/>
      <c r="KUD73" s="405"/>
      <c r="KUE73" s="405"/>
      <c r="KUF73" s="405"/>
      <c r="KUG73" s="405"/>
      <c r="KUH73" s="405"/>
      <c r="KUI73" s="405"/>
      <c r="KUJ73" s="405"/>
      <c r="KUK73" s="405"/>
      <c r="KUL73" s="405"/>
      <c r="KUM73" s="405"/>
      <c r="KUN73" s="405"/>
      <c r="KUO73" s="405"/>
      <c r="KUP73" s="405"/>
      <c r="KUQ73" s="405"/>
      <c r="KUR73" s="405"/>
      <c r="KUS73" s="405"/>
      <c r="KUT73" s="405"/>
      <c r="KUU73" s="405"/>
      <c r="KUV73" s="405"/>
      <c r="KUW73" s="405"/>
      <c r="KUX73" s="405"/>
      <c r="KUY73" s="405"/>
      <c r="KUZ73" s="405"/>
      <c r="KVA73" s="405"/>
      <c r="KVB73" s="405"/>
      <c r="KVC73" s="405"/>
      <c r="KVD73" s="405"/>
      <c r="KVE73" s="405"/>
      <c r="KVF73" s="405"/>
      <c r="KVG73" s="405"/>
      <c r="KVH73" s="405"/>
      <c r="KVI73" s="405"/>
      <c r="KVJ73" s="405"/>
      <c r="KVK73" s="405"/>
      <c r="KVL73" s="405"/>
      <c r="KVM73" s="405"/>
      <c r="KVN73" s="405"/>
      <c r="KVO73" s="405"/>
      <c r="KVP73" s="405"/>
      <c r="KVQ73" s="405"/>
      <c r="KVR73" s="405"/>
      <c r="KVS73" s="405"/>
      <c r="KVT73" s="405"/>
      <c r="KVU73" s="405"/>
      <c r="KVV73" s="405"/>
      <c r="KVW73" s="405"/>
      <c r="KVX73" s="405"/>
      <c r="KVY73" s="405"/>
      <c r="KVZ73" s="405"/>
      <c r="KWA73" s="405"/>
      <c r="KWB73" s="405"/>
      <c r="KWC73" s="405"/>
      <c r="KWD73" s="405"/>
      <c r="KWE73" s="405"/>
      <c r="KWF73" s="405"/>
      <c r="KWG73" s="405"/>
      <c r="KWH73" s="405"/>
      <c r="KWI73" s="405"/>
      <c r="KWJ73" s="405"/>
      <c r="KWK73" s="405"/>
      <c r="KWL73" s="405"/>
      <c r="KWM73" s="405"/>
      <c r="KWN73" s="405"/>
      <c r="KWO73" s="405"/>
      <c r="KWP73" s="405"/>
      <c r="KWQ73" s="405"/>
      <c r="KWR73" s="405"/>
      <c r="KWS73" s="405"/>
      <c r="KWT73" s="405"/>
      <c r="KWU73" s="405"/>
      <c r="KWV73" s="405"/>
      <c r="KWW73" s="405"/>
      <c r="KWX73" s="405"/>
      <c r="KWY73" s="405"/>
      <c r="KWZ73" s="405"/>
      <c r="KXA73" s="405"/>
      <c r="KXB73" s="405"/>
      <c r="KXC73" s="405"/>
      <c r="KXD73" s="405"/>
      <c r="KXE73" s="405"/>
      <c r="KXF73" s="405"/>
      <c r="KXG73" s="405"/>
      <c r="KXH73" s="405"/>
      <c r="KXI73" s="405"/>
      <c r="KXJ73" s="405"/>
      <c r="KXK73" s="405"/>
      <c r="KXL73" s="405"/>
      <c r="KXM73" s="405"/>
      <c r="KXN73" s="405"/>
      <c r="KXO73" s="405"/>
      <c r="KXP73" s="405"/>
      <c r="KXQ73" s="405"/>
      <c r="KXR73" s="405"/>
      <c r="KXS73" s="405"/>
      <c r="KXT73" s="405"/>
      <c r="KXU73" s="405"/>
      <c r="KXV73" s="405"/>
      <c r="KXW73" s="405"/>
      <c r="KXX73" s="405"/>
      <c r="KXY73" s="405"/>
      <c r="KXZ73" s="405"/>
      <c r="KYA73" s="405"/>
      <c r="KYB73" s="405"/>
      <c r="KYC73" s="405"/>
      <c r="KYD73" s="405"/>
      <c r="KYE73" s="405"/>
      <c r="KYF73" s="405"/>
      <c r="KYG73" s="405"/>
      <c r="KYH73" s="405"/>
      <c r="KYI73" s="405"/>
      <c r="KYJ73" s="405"/>
      <c r="KYK73" s="405"/>
      <c r="KYL73" s="405"/>
      <c r="KYM73" s="405"/>
      <c r="KYN73" s="405"/>
      <c r="KYO73" s="405"/>
      <c r="KYP73" s="405"/>
      <c r="KYQ73" s="405"/>
      <c r="KYR73" s="405"/>
      <c r="KYS73" s="405"/>
      <c r="KYT73" s="405"/>
      <c r="KYU73" s="405"/>
      <c r="KYV73" s="405"/>
      <c r="KYW73" s="405"/>
      <c r="KYX73" s="405"/>
      <c r="KYY73" s="405"/>
      <c r="KYZ73" s="405"/>
      <c r="KZA73" s="405"/>
      <c r="KZB73" s="405"/>
      <c r="KZC73" s="405"/>
      <c r="KZD73" s="405"/>
      <c r="KZE73" s="405"/>
      <c r="KZF73" s="405"/>
      <c r="KZG73" s="405"/>
      <c r="KZH73" s="405"/>
      <c r="KZI73" s="405"/>
      <c r="KZJ73" s="405"/>
      <c r="KZK73" s="405"/>
      <c r="KZL73" s="405"/>
      <c r="KZM73" s="405"/>
      <c r="KZN73" s="405"/>
      <c r="KZO73" s="405"/>
      <c r="KZP73" s="405"/>
      <c r="KZQ73" s="405"/>
      <c r="KZR73" s="405"/>
      <c r="KZS73" s="405"/>
      <c r="KZT73" s="405"/>
      <c r="KZU73" s="405"/>
      <c r="KZV73" s="405"/>
      <c r="KZW73" s="405"/>
      <c r="KZX73" s="405"/>
      <c r="KZY73" s="405"/>
      <c r="KZZ73" s="405"/>
      <c r="LAA73" s="405"/>
      <c r="LAB73" s="405"/>
      <c r="LAC73" s="405"/>
      <c r="LAD73" s="405"/>
      <c r="LAE73" s="405"/>
      <c r="LAF73" s="405"/>
      <c r="LAG73" s="405"/>
      <c r="LAH73" s="405"/>
      <c r="LAI73" s="405"/>
      <c r="LAJ73" s="405"/>
      <c r="LAK73" s="405"/>
      <c r="LAL73" s="405"/>
      <c r="LAM73" s="405"/>
      <c r="LAN73" s="405"/>
      <c r="LAO73" s="405"/>
      <c r="LAP73" s="405"/>
      <c r="LAQ73" s="405"/>
      <c r="LAR73" s="405"/>
      <c r="LAS73" s="405"/>
      <c r="LAT73" s="405"/>
      <c r="LAU73" s="405"/>
      <c r="LAV73" s="405"/>
      <c r="LAW73" s="405"/>
      <c r="LAX73" s="405"/>
      <c r="LAY73" s="405"/>
      <c r="LAZ73" s="405"/>
      <c r="LBA73" s="405"/>
      <c r="LBB73" s="405"/>
      <c r="LBC73" s="405"/>
      <c r="LBD73" s="405"/>
      <c r="LBE73" s="405"/>
      <c r="LBF73" s="405"/>
      <c r="LBG73" s="405"/>
      <c r="LBH73" s="405"/>
      <c r="LBI73" s="405"/>
      <c r="LBJ73" s="405"/>
      <c r="LBK73" s="405"/>
      <c r="LBL73" s="405"/>
      <c r="LBM73" s="405"/>
      <c r="LBN73" s="405"/>
      <c r="LBO73" s="405"/>
      <c r="LBP73" s="405"/>
      <c r="LBQ73" s="405"/>
      <c r="LBR73" s="405"/>
      <c r="LBS73" s="405"/>
      <c r="LBT73" s="405"/>
      <c r="LBU73" s="405"/>
      <c r="LBV73" s="405"/>
      <c r="LBW73" s="405"/>
      <c r="LBX73" s="405"/>
      <c r="LBY73" s="405"/>
      <c r="LBZ73" s="405"/>
      <c r="LCA73" s="405"/>
      <c r="LCB73" s="405"/>
      <c r="LCC73" s="405"/>
      <c r="LCD73" s="405"/>
      <c r="LCE73" s="405"/>
      <c r="LCF73" s="405"/>
      <c r="LCG73" s="405"/>
      <c r="LCH73" s="405"/>
      <c r="LCI73" s="405"/>
      <c r="LCJ73" s="405"/>
      <c r="LCK73" s="405"/>
      <c r="LCL73" s="405"/>
      <c r="LCM73" s="405"/>
      <c r="LCN73" s="405"/>
      <c r="LCO73" s="405"/>
      <c r="LCP73" s="405"/>
      <c r="LCQ73" s="405"/>
      <c r="LCR73" s="405"/>
      <c r="LCS73" s="405"/>
      <c r="LCT73" s="405"/>
      <c r="LCU73" s="405"/>
      <c r="LCV73" s="405"/>
      <c r="LCW73" s="405"/>
      <c r="LCX73" s="405"/>
      <c r="LCY73" s="405"/>
      <c r="LCZ73" s="405"/>
      <c r="LDA73" s="405"/>
      <c r="LDB73" s="405"/>
      <c r="LDC73" s="405"/>
      <c r="LDD73" s="405"/>
      <c r="LDE73" s="405"/>
      <c r="LDF73" s="405"/>
      <c r="LDG73" s="405"/>
      <c r="LDH73" s="405"/>
      <c r="LDI73" s="405"/>
      <c r="LDJ73" s="405"/>
      <c r="LDK73" s="405"/>
      <c r="LDL73" s="405"/>
      <c r="LDM73" s="405"/>
      <c r="LDN73" s="405"/>
      <c r="LDO73" s="405"/>
      <c r="LDP73" s="405"/>
      <c r="LDQ73" s="405"/>
      <c r="LDR73" s="405"/>
      <c r="LDS73" s="405"/>
      <c r="LDT73" s="405"/>
      <c r="LDU73" s="405"/>
      <c r="LDV73" s="405"/>
      <c r="LDW73" s="405"/>
      <c r="LDX73" s="405"/>
      <c r="LDY73" s="405"/>
      <c r="LDZ73" s="405"/>
      <c r="LEA73" s="405"/>
      <c r="LEB73" s="405"/>
      <c r="LEC73" s="405"/>
      <c r="LED73" s="405"/>
      <c r="LEE73" s="405"/>
      <c r="LEF73" s="405"/>
      <c r="LEG73" s="405"/>
      <c r="LEH73" s="405"/>
      <c r="LEI73" s="405"/>
      <c r="LEJ73" s="405"/>
      <c r="LEK73" s="405"/>
      <c r="LEL73" s="405"/>
      <c r="LEM73" s="405"/>
      <c r="LEN73" s="405"/>
      <c r="LEO73" s="405"/>
      <c r="LEP73" s="405"/>
      <c r="LEQ73" s="405"/>
      <c r="LER73" s="405"/>
      <c r="LES73" s="405"/>
      <c r="LET73" s="405"/>
      <c r="LEU73" s="405"/>
      <c r="LEV73" s="405"/>
      <c r="LEW73" s="405"/>
      <c r="LEX73" s="405"/>
      <c r="LEY73" s="405"/>
      <c r="LEZ73" s="405"/>
      <c r="LFA73" s="405"/>
      <c r="LFB73" s="405"/>
      <c r="LFC73" s="405"/>
      <c r="LFD73" s="405"/>
      <c r="LFE73" s="405"/>
      <c r="LFF73" s="405"/>
      <c r="LFG73" s="405"/>
      <c r="LFH73" s="405"/>
      <c r="LFI73" s="405"/>
      <c r="LFJ73" s="405"/>
      <c r="LFK73" s="405"/>
      <c r="LFL73" s="405"/>
      <c r="LFM73" s="405"/>
      <c r="LFN73" s="405"/>
      <c r="LFO73" s="405"/>
      <c r="LFP73" s="405"/>
      <c r="LFQ73" s="405"/>
      <c r="LFR73" s="405"/>
      <c r="LFS73" s="405"/>
      <c r="LFT73" s="405"/>
      <c r="LFU73" s="405"/>
      <c r="LFV73" s="405"/>
      <c r="LFW73" s="405"/>
      <c r="LFX73" s="405"/>
      <c r="LFY73" s="405"/>
      <c r="LFZ73" s="405"/>
      <c r="LGA73" s="405"/>
      <c r="LGB73" s="405"/>
      <c r="LGC73" s="405"/>
      <c r="LGD73" s="405"/>
      <c r="LGE73" s="405"/>
      <c r="LGF73" s="405"/>
      <c r="LGG73" s="405"/>
      <c r="LGH73" s="405"/>
      <c r="LGI73" s="405"/>
      <c r="LGJ73" s="405"/>
      <c r="LGK73" s="405"/>
      <c r="LGL73" s="405"/>
      <c r="LGM73" s="405"/>
      <c r="LGN73" s="405"/>
      <c r="LGO73" s="405"/>
      <c r="LGP73" s="405"/>
      <c r="LGQ73" s="405"/>
      <c r="LGR73" s="405"/>
      <c r="LGS73" s="405"/>
      <c r="LGT73" s="405"/>
      <c r="LGU73" s="405"/>
      <c r="LGV73" s="405"/>
      <c r="LGW73" s="405"/>
      <c r="LGX73" s="405"/>
      <c r="LGY73" s="405"/>
      <c r="LGZ73" s="405"/>
      <c r="LHA73" s="405"/>
      <c r="LHB73" s="405"/>
      <c r="LHC73" s="405"/>
      <c r="LHD73" s="405"/>
      <c r="LHE73" s="405"/>
      <c r="LHF73" s="405"/>
      <c r="LHG73" s="405"/>
      <c r="LHH73" s="405"/>
      <c r="LHI73" s="405"/>
      <c r="LHJ73" s="405"/>
      <c r="LHK73" s="405"/>
      <c r="LHL73" s="405"/>
      <c r="LHM73" s="405"/>
      <c r="LHN73" s="405"/>
      <c r="LHO73" s="405"/>
      <c r="LHP73" s="405"/>
      <c r="LHQ73" s="405"/>
      <c r="LHR73" s="405"/>
      <c r="LHS73" s="405"/>
      <c r="LHT73" s="405"/>
      <c r="LHU73" s="405"/>
      <c r="LHV73" s="405"/>
      <c r="LHW73" s="405"/>
      <c r="LHX73" s="405"/>
      <c r="LHY73" s="405"/>
      <c r="LHZ73" s="405"/>
      <c r="LIA73" s="405"/>
      <c r="LIB73" s="405"/>
      <c r="LIC73" s="405"/>
      <c r="LID73" s="405"/>
      <c r="LIE73" s="405"/>
      <c r="LIF73" s="405"/>
      <c r="LIG73" s="405"/>
      <c r="LIH73" s="405"/>
      <c r="LII73" s="405"/>
      <c r="LIJ73" s="405"/>
      <c r="LIK73" s="405"/>
      <c r="LIL73" s="405"/>
      <c r="LIM73" s="405"/>
      <c r="LIN73" s="405"/>
      <c r="LIO73" s="405"/>
      <c r="LIP73" s="405"/>
      <c r="LIQ73" s="405"/>
      <c r="LIR73" s="405"/>
      <c r="LIS73" s="405"/>
      <c r="LIT73" s="405"/>
      <c r="LIU73" s="405"/>
      <c r="LIV73" s="405"/>
      <c r="LIW73" s="405"/>
      <c r="LIX73" s="405"/>
      <c r="LIY73" s="405"/>
      <c r="LIZ73" s="405"/>
      <c r="LJA73" s="405"/>
      <c r="LJB73" s="405"/>
      <c r="LJC73" s="405"/>
      <c r="LJD73" s="405"/>
      <c r="LJE73" s="405"/>
      <c r="LJF73" s="405"/>
      <c r="LJG73" s="405"/>
      <c r="LJH73" s="405"/>
      <c r="LJI73" s="405"/>
      <c r="LJJ73" s="405"/>
      <c r="LJK73" s="405"/>
      <c r="LJL73" s="405"/>
      <c r="LJM73" s="405"/>
      <c r="LJN73" s="405"/>
      <c r="LJO73" s="405"/>
      <c r="LJP73" s="405"/>
      <c r="LJQ73" s="405"/>
      <c r="LJR73" s="405"/>
      <c r="LJS73" s="405"/>
      <c r="LJT73" s="405"/>
      <c r="LJU73" s="405"/>
      <c r="LJV73" s="405"/>
      <c r="LJW73" s="405"/>
      <c r="LJX73" s="405"/>
      <c r="LJY73" s="405"/>
      <c r="LJZ73" s="405"/>
      <c r="LKA73" s="405"/>
      <c r="LKB73" s="405"/>
      <c r="LKC73" s="405"/>
      <c r="LKD73" s="405"/>
      <c r="LKE73" s="405"/>
      <c r="LKF73" s="405"/>
      <c r="LKG73" s="405"/>
      <c r="LKH73" s="405"/>
      <c r="LKI73" s="405"/>
      <c r="LKJ73" s="405"/>
      <c r="LKK73" s="405"/>
      <c r="LKL73" s="405"/>
      <c r="LKM73" s="405"/>
      <c r="LKN73" s="405"/>
      <c r="LKO73" s="405"/>
      <c r="LKP73" s="405"/>
      <c r="LKQ73" s="405"/>
      <c r="LKR73" s="405"/>
      <c r="LKS73" s="405"/>
      <c r="LKT73" s="405"/>
      <c r="LKU73" s="405"/>
      <c r="LKV73" s="405"/>
      <c r="LKW73" s="405"/>
      <c r="LKX73" s="405"/>
      <c r="LKY73" s="405"/>
      <c r="LKZ73" s="405"/>
      <c r="LLA73" s="405"/>
      <c r="LLB73" s="405"/>
      <c r="LLC73" s="405"/>
      <c r="LLD73" s="405"/>
      <c r="LLE73" s="405"/>
      <c r="LLF73" s="405"/>
      <c r="LLG73" s="405"/>
      <c r="LLH73" s="405"/>
      <c r="LLI73" s="405"/>
      <c r="LLJ73" s="405"/>
      <c r="LLK73" s="405"/>
      <c r="LLL73" s="405"/>
      <c r="LLM73" s="405"/>
      <c r="LLN73" s="405"/>
      <c r="LLO73" s="405"/>
      <c r="LLP73" s="405"/>
      <c r="LLQ73" s="405"/>
      <c r="LLR73" s="405"/>
      <c r="LLS73" s="405"/>
      <c r="LLT73" s="405"/>
      <c r="LLU73" s="405"/>
      <c r="LLV73" s="405"/>
      <c r="LLW73" s="405"/>
      <c r="LLX73" s="405"/>
      <c r="LLY73" s="405"/>
      <c r="LLZ73" s="405"/>
      <c r="LMA73" s="405"/>
      <c r="LMB73" s="405"/>
      <c r="LMC73" s="405"/>
      <c r="LMD73" s="405"/>
      <c r="LME73" s="405"/>
      <c r="LMF73" s="405"/>
      <c r="LMG73" s="405"/>
      <c r="LMH73" s="405"/>
      <c r="LMI73" s="405"/>
      <c r="LMJ73" s="405"/>
      <c r="LMK73" s="405"/>
      <c r="LML73" s="405"/>
      <c r="LMM73" s="405"/>
      <c r="LMN73" s="405"/>
      <c r="LMO73" s="405"/>
      <c r="LMP73" s="405"/>
      <c r="LMQ73" s="405"/>
      <c r="LMR73" s="405"/>
      <c r="LMS73" s="405"/>
      <c r="LMT73" s="405"/>
      <c r="LMU73" s="405"/>
      <c r="LMV73" s="405"/>
      <c r="LMW73" s="405"/>
      <c r="LMX73" s="405"/>
      <c r="LMY73" s="405"/>
      <c r="LMZ73" s="405"/>
      <c r="LNA73" s="405"/>
      <c r="LNB73" s="405"/>
      <c r="LNC73" s="405"/>
      <c r="LND73" s="405"/>
      <c r="LNE73" s="405"/>
      <c r="LNF73" s="405"/>
      <c r="LNG73" s="405"/>
      <c r="LNH73" s="405"/>
      <c r="LNI73" s="405"/>
      <c r="LNJ73" s="405"/>
      <c r="LNK73" s="405"/>
      <c r="LNL73" s="405"/>
      <c r="LNM73" s="405"/>
      <c r="LNN73" s="405"/>
      <c r="LNO73" s="405"/>
      <c r="LNP73" s="405"/>
      <c r="LNQ73" s="405"/>
      <c r="LNR73" s="405"/>
      <c r="LNS73" s="405"/>
      <c r="LNT73" s="405"/>
      <c r="LNU73" s="405"/>
      <c r="LNV73" s="405"/>
      <c r="LNW73" s="405"/>
      <c r="LNX73" s="405"/>
      <c r="LNY73" s="405"/>
      <c r="LNZ73" s="405"/>
      <c r="LOA73" s="405"/>
      <c r="LOB73" s="405"/>
      <c r="LOC73" s="405"/>
      <c r="LOD73" s="405"/>
      <c r="LOE73" s="405"/>
      <c r="LOF73" s="405"/>
      <c r="LOG73" s="405"/>
      <c r="LOH73" s="405"/>
      <c r="LOI73" s="405"/>
      <c r="LOJ73" s="405"/>
      <c r="LOK73" s="405"/>
      <c r="LOL73" s="405"/>
      <c r="LOM73" s="405"/>
      <c r="LON73" s="405"/>
      <c r="LOO73" s="405"/>
      <c r="LOP73" s="405"/>
      <c r="LOQ73" s="405"/>
      <c r="LOR73" s="405"/>
      <c r="LOS73" s="405"/>
      <c r="LOT73" s="405"/>
      <c r="LOU73" s="405"/>
      <c r="LOV73" s="405"/>
      <c r="LOW73" s="405"/>
      <c r="LOX73" s="405"/>
      <c r="LOY73" s="405"/>
      <c r="LOZ73" s="405"/>
      <c r="LPA73" s="405"/>
      <c r="LPB73" s="405"/>
      <c r="LPC73" s="405"/>
      <c r="LPD73" s="405"/>
      <c r="LPE73" s="405"/>
      <c r="LPF73" s="405"/>
      <c r="LPG73" s="405"/>
      <c r="LPH73" s="405"/>
      <c r="LPI73" s="405"/>
      <c r="LPJ73" s="405"/>
      <c r="LPK73" s="405"/>
      <c r="LPL73" s="405"/>
      <c r="LPM73" s="405"/>
      <c r="LPN73" s="405"/>
      <c r="LPO73" s="405"/>
      <c r="LPP73" s="405"/>
      <c r="LPQ73" s="405"/>
      <c r="LPR73" s="405"/>
      <c r="LPS73" s="405"/>
      <c r="LPT73" s="405"/>
      <c r="LPU73" s="405"/>
      <c r="LPV73" s="405"/>
      <c r="LPW73" s="405"/>
      <c r="LPX73" s="405"/>
      <c r="LPY73" s="405"/>
      <c r="LPZ73" s="405"/>
      <c r="LQA73" s="405"/>
      <c r="LQB73" s="405"/>
      <c r="LQC73" s="405"/>
      <c r="LQD73" s="405"/>
      <c r="LQE73" s="405"/>
      <c r="LQF73" s="405"/>
      <c r="LQG73" s="405"/>
      <c r="LQH73" s="405"/>
      <c r="LQI73" s="405"/>
      <c r="LQJ73" s="405"/>
      <c r="LQK73" s="405"/>
      <c r="LQL73" s="405"/>
      <c r="LQM73" s="405"/>
      <c r="LQN73" s="405"/>
      <c r="LQO73" s="405"/>
      <c r="LQP73" s="405"/>
      <c r="LQQ73" s="405"/>
      <c r="LQR73" s="405"/>
      <c r="LQS73" s="405"/>
      <c r="LQT73" s="405"/>
      <c r="LQU73" s="405"/>
      <c r="LQV73" s="405"/>
      <c r="LQW73" s="405"/>
      <c r="LQX73" s="405"/>
      <c r="LQY73" s="405"/>
      <c r="LQZ73" s="405"/>
      <c r="LRA73" s="405"/>
      <c r="LRB73" s="405"/>
      <c r="LRC73" s="405"/>
      <c r="LRD73" s="405"/>
      <c r="LRE73" s="405"/>
      <c r="LRF73" s="405"/>
      <c r="LRG73" s="405"/>
      <c r="LRH73" s="405"/>
      <c r="LRI73" s="405"/>
      <c r="LRJ73" s="405"/>
      <c r="LRK73" s="405"/>
      <c r="LRL73" s="405"/>
      <c r="LRM73" s="405"/>
      <c r="LRN73" s="405"/>
      <c r="LRO73" s="405"/>
      <c r="LRP73" s="405"/>
      <c r="LRQ73" s="405"/>
      <c r="LRR73" s="405"/>
      <c r="LRS73" s="405"/>
      <c r="LRT73" s="405"/>
      <c r="LRU73" s="405"/>
      <c r="LRV73" s="405"/>
      <c r="LRW73" s="405"/>
      <c r="LRX73" s="405"/>
      <c r="LRY73" s="405"/>
      <c r="LRZ73" s="405"/>
      <c r="LSA73" s="405"/>
      <c r="LSB73" s="405"/>
      <c r="LSC73" s="405"/>
      <c r="LSD73" s="405"/>
      <c r="LSE73" s="405"/>
      <c r="LSF73" s="405"/>
      <c r="LSG73" s="405"/>
      <c r="LSH73" s="405"/>
      <c r="LSI73" s="405"/>
      <c r="LSJ73" s="405"/>
      <c r="LSK73" s="405"/>
      <c r="LSL73" s="405"/>
      <c r="LSM73" s="405"/>
      <c r="LSN73" s="405"/>
      <c r="LSO73" s="405"/>
      <c r="LSP73" s="405"/>
      <c r="LSQ73" s="405"/>
      <c r="LSR73" s="405"/>
      <c r="LSS73" s="405"/>
      <c r="LST73" s="405"/>
      <c r="LSU73" s="405"/>
      <c r="LSV73" s="405"/>
      <c r="LSW73" s="405"/>
      <c r="LSX73" s="405"/>
      <c r="LSY73" s="405"/>
      <c r="LSZ73" s="405"/>
      <c r="LTA73" s="405"/>
      <c r="LTB73" s="405"/>
      <c r="LTC73" s="405"/>
      <c r="LTD73" s="405"/>
      <c r="LTE73" s="405"/>
      <c r="LTF73" s="405"/>
      <c r="LTG73" s="405"/>
      <c r="LTH73" s="405"/>
      <c r="LTI73" s="405"/>
      <c r="LTJ73" s="405"/>
      <c r="LTK73" s="405"/>
      <c r="LTL73" s="405"/>
      <c r="LTM73" s="405"/>
      <c r="LTN73" s="405"/>
      <c r="LTO73" s="405"/>
      <c r="LTP73" s="405"/>
      <c r="LTQ73" s="405"/>
      <c r="LTR73" s="405"/>
      <c r="LTS73" s="405"/>
      <c r="LTT73" s="405"/>
      <c r="LTU73" s="405"/>
      <c r="LTV73" s="405"/>
      <c r="LTW73" s="405"/>
      <c r="LTX73" s="405"/>
      <c r="LTY73" s="405"/>
      <c r="LTZ73" s="405"/>
      <c r="LUA73" s="405"/>
      <c r="LUB73" s="405"/>
      <c r="LUC73" s="405"/>
      <c r="LUD73" s="405"/>
      <c r="LUE73" s="405"/>
      <c r="LUF73" s="405"/>
      <c r="LUG73" s="405"/>
      <c r="LUH73" s="405"/>
      <c r="LUI73" s="405"/>
      <c r="LUJ73" s="405"/>
      <c r="LUK73" s="405"/>
      <c r="LUL73" s="405"/>
      <c r="LUM73" s="405"/>
      <c r="LUN73" s="405"/>
      <c r="LUO73" s="405"/>
      <c r="LUP73" s="405"/>
      <c r="LUQ73" s="405"/>
      <c r="LUR73" s="405"/>
      <c r="LUS73" s="405"/>
      <c r="LUT73" s="405"/>
      <c r="LUU73" s="405"/>
      <c r="LUV73" s="405"/>
      <c r="LUW73" s="405"/>
      <c r="LUX73" s="405"/>
      <c r="LUY73" s="405"/>
      <c r="LUZ73" s="405"/>
      <c r="LVA73" s="405"/>
      <c r="LVB73" s="405"/>
      <c r="LVC73" s="405"/>
      <c r="LVD73" s="405"/>
      <c r="LVE73" s="405"/>
      <c r="LVF73" s="405"/>
      <c r="LVG73" s="405"/>
      <c r="LVH73" s="405"/>
      <c r="LVI73" s="405"/>
      <c r="LVJ73" s="405"/>
      <c r="LVK73" s="405"/>
      <c r="LVL73" s="405"/>
      <c r="LVM73" s="405"/>
      <c r="LVN73" s="405"/>
      <c r="LVO73" s="405"/>
      <c r="LVP73" s="405"/>
      <c r="LVQ73" s="405"/>
      <c r="LVR73" s="405"/>
      <c r="LVS73" s="405"/>
      <c r="LVT73" s="405"/>
      <c r="LVU73" s="405"/>
      <c r="LVV73" s="405"/>
      <c r="LVW73" s="405"/>
      <c r="LVX73" s="405"/>
      <c r="LVY73" s="405"/>
      <c r="LVZ73" s="405"/>
      <c r="LWA73" s="405"/>
      <c r="LWB73" s="405"/>
      <c r="LWC73" s="405"/>
      <c r="LWD73" s="405"/>
      <c r="LWE73" s="405"/>
      <c r="LWF73" s="405"/>
      <c r="LWG73" s="405"/>
      <c r="LWH73" s="405"/>
      <c r="LWI73" s="405"/>
      <c r="LWJ73" s="405"/>
      <c r="LWK73" s="405"/>
      <c r="LWL73" s="405"/>
      <c r="LWM73" s="405"/>
      <c r="LWN73" s="405"/>
      <c r="LWO73" s="405"/>
      <c r="LWP73" s="405"/>
      <c r="LWQ73" s="405"/>
      <c r="LWR73" s="405"/>
      <c r="LWS73" s="405"/>
      <c r="LWT73" s="405"/>
      <c r="LWU73" s="405"/>
      <c r="LWV73" s="405"/>
      <c r="LWW73" s="405"/>
      <c r="LWX73" s="405"/>
      <c r="LWY73" s="405"/>
      <c r="LWZ73" s="405"/>
      <c r="LXA73" s="405"/>
      <c r="LXB73" s="405"/>
      <c r="LXC73" s="405"/>
      <c r="LXD73" s="405"/>
      <c r="LXE73" s="405"/>
      <c r="LXF73" s="405"/>
      <c r="LXG73" s="405"/>
      <c r="LXH73" s="405"/>
      <c r="LXI73" s="405"/>
      <c r="LXJ73" s="405"/>
      <c r="LXK73" s="405"/>
      <c r="LXL73" s="405"/>
      <c r="LXM73" s="405"/>
      <c r="LXN73" s="405"/>
      <c r="LXO73" s="405"/>
      <c r="LXP73" s="405"/>
      <c r="LXQ73" s="405"/>
      <c r="LXR73" s="405"/>
      <c r="LXS73" s="405"/>
      <c r="LXT73" s="405"/>
      <c r="LXU73" s="405"/>
      <c r="LXV73" s="405"/>
      <c r="LXW73" s="405"/>
      <c r="LXX73" s="405"/>
      <c r="LXY73" s="405"/>
      <c r="LXZ73" s="405"/>
      <c r="LYA73" s="405"/>
      <c r="LYB73" s="405"/>
      <c r="LYC73" s="405"/>
      <c r="LYD73" s="405"/>
      <c r="LYE73" s="405"/>
      <c r="LYF73" s="405"/>
      <c r="LYG73" s="405"/>
      <c r="LYH73" s="405"/>
      <c r="LYI73" s="405"/>
      <c r="LYJ73" s="405"/>
      <c r="LYK73" s="405"/>
      <c r="LYL73" s="405"/>
      <c r="LYM73" s="405"/>
      <c r="LYN73" s="405"/>
      <c r="LYO73" s="405"/>
      <c r="LYP73" s="405"/>
      <c r="LYQ73" s="405"/>
      <c r="LYR73" s="405"/>
      <c r="LYS73" s="405"/>
      <c r="LYT73" s="405"/>
      <c r="LYU73" s="405"/>
      <c r="LYV73" s="405"/>
      <c r="LYW73" s="405"/>
      <c r="LYX73" s="405"/>
      <c r="LYY73" s="405"/>
      <c r="LYZ73" s="405"/>
      <c r="LZA73" s="405"/>
      <c r="LZB73" s="405"/>
      <c r="LZC73" s="405"/>
      <c r="LZD73" s="405"/>
      <c r="LZE73" s="405"/>
      <c r="LZF73" s="405"/>
      <c r="LZG73" s="405"/>
      <c r="LZH73" s="405"/>
      <c r="LZI73" s="405"/>
      <c r="LZJ73" s="405"/>
      <c r="LZK73" s="405"/>
      <c r="LZL73" s="405"/>
      <c r="LZM73" s="405"/>
      <c r="LZN73" s="405"/>
      <c r="LZO73" s="405"/>
      <c r="LZP73" s="405"/>
      <c r="LZQ73" s="405"/>
      <c r="LZR73" s="405"/>
      <c r="LZS73" s="405"/>
      <c r="LZT73" s="405"/>
      <c r="LZU73" s="405"/>
      <c r="LZV73" s="405"/>
      <c r="LZW73" s="405"/>
      <c r="LZX73" s="405"/>
      <c r="LZY73" s="405"/>
      <c r="LZZ73" s="405"/>
      <c r="MAA73" s="405"/>
      <c r="MAB73" s="405"/>
      <c r="MAC73" s="405"/>
      <c r="MAD73" s="405"/>
      <c r="MAE73" s="405"/>
      <c r="MAF73" s="405"/>
      <c r="MAG73" s="405"/>
      <c r="MAH73" s="405"/>
      <c r="MAI73" s="405"/>
      <c r="MAJ73" s="405"/>
      <c r="MAK73" s="405"/>
      <c r="MAL73" s="405"/>
      <c r="MAM73" s="405"/>
      <c r="MAN73" s="405"/>
      <c r="MAO73" s="405"/>
      <c r="MAP73" s="405"/>
      <c r="MAQ73" s="405"/>
      <c r="MAR73" s="405"/>
      <c r="MAS73" s="405"/>
      <c r="MAT73" s="405"/>
      <c r="MAU73" s="405"/>
      <c r="MAV73" s="405"/>
      <c r="MAW73" s="405"/>
      <c r="MAX73" s="405"/>
      <c r="MAY73" s="405"/>
      <c r="MAZ73" s="405"/>
      <c r="MBA73" s="405"/>
      <c r="MBB73" s="405"/>
      <c r="MBC73" s="405"/>
      <c r="MBD73" s="405"/>
      <c r="MBE73" s="405"/>
      <c r="MBF73" s="405"/>
      <c r="MBG73" s="405"/>
      <c r="MBH73" s="405"/>
      <c r="MBI73" s="405"/>
      <c r="MBJ73" s="405"/>
      <c r="MBK73" s="405"/>
      <c r="MBL73" s="405"/>
      <c r="MBM73" s="405"/>
      <c r="MBN73" s="405"/>
      <c r="MBO73" s="405"/>
      <c r="MBP73" s="405"/>
      <c r="MBQ73" s="405"/>
      <c r="MBR73" s="405"/>
      <c r="MBS73" s="405"/>
      <c r="MBT73" s="405"/>
      <c r="MBU73" s="405"/>
      <c r="MBV73" s="405"/>
      <c r="MBW73" s="405"/>
      <c r="MBX73" s="405"/>
      <c r="MBY73" s="405"/>
      <c r="MBZ73" s="405"/>
      <c r="MCA73" s="405"/>
      <c r="MCB73" s="405"/>
      <c r="MCC73" s="405"/>
      <c r="MCD73" s="405"/>
      <c r="MCE73" s="405"/>
      <c r="MCF73" s="405"/>
      <c r="MCG73" s="405"/>
      <c r="MCH73" s="405"/>
      <c r="MCI73" s="405"/>
      <c r="MCJ73" s="405"/>
      <c r="MCK73" s="405"/>
      <c r="MCL73" s="405"/>
      <c r="MCM73" s="405"/>
      <c r="MCN73" s="405"/>
      <c r="MCO73" s="405"/>
      <c r="MCP73" s="405"/>
      <c r="MCQ73" s="405"/>
      <c r="MCR73" s="405"/>
      <c r="MCS73" s="405"/>
      <c r="MCT73" s="405"/>
      <c r="MCU73" s="405"/>
      <c r="MCV73" s="405"/>
      <c r="MCW73" s="405"/>
      <c r="MCX73" s="405"/>
      <c r="MCY73" s="405"/>
      <c r="MCZ73" s="405"/>
      <c r="MDA73" s="405"/>
      <c r="MDB73" s="405"/>
      <c r="MDC73" s="405"/>
      <c r="MDD73" s="405"/>
      <c r="MDE73" s="405"/>
      <c r="MDF73" s="405"/>
      <c r="MDG73" s="405"/>
      <c r="MDH73" s="405"/>
      <c r="MDI73" s="405"/>
      <c r="MDJ73" s="405"/>
      <c r="MDK73" s="405"/>
      <c r="MDL73" s="405"/>
      <c r="MDM73" s="405"/>
      <c r="MDN73" s="405"/>
      <c r="MDO73" s="405"/>
      <c r="MDP73" s="405"/>
      <c r="MDQ73" s="405"/>
      <c r="MDR73" s="405"/>
      <c r="MDS73" s="405"/>
      <c r="MDT73" s="405"/>
      <c r="MDU73" s="405"/>
      <c r="MDV73" s="405"/>
      <c r="MDW73" s="405"/>
      <c r="MDX73" s="405"/>
      <c r="MDY73" s="405"/>
      <c r="MDZ73" s="405"/>
      <c r="MEA73" s="405"/>
      <c r="MEB73" s="405"/>
      <c r="MEC73" s="405"/>
      <c r="MED73" s="405"/>
      <c r="MEE73" s="405"/>
      <c r="MEF73" s="405"/>
      <c r="MEG73" s="405"/>
      <c r="MEH73" s="405"/>
      <c r="MEI73" s="405"/>
      <c r="MEJ73" s="405"/>
      <c r="MEK73" s="405"/>
      <c r="MEL73" s="405"/>
      <c r="MEM73" s="405"/>
      <c r="MEN73" s="405"/>
      <c r="MEO73" s="405"/>
      <c r="MEP73" s="405"/>
      <c r="MEQ73" s="405"/>
      <c r="MER73" s="405"/>
      <c r="MES73" s="405"/>
      <c r="MET73" s="405"/>
      <c r="MEU73" s="405"/>
      <c r="MEV73" s="405"/>
      <c r="MEW73" s="405"/>
      <c r="MEX73" s="405"/>
      <c r="MEY73" s="405"/>
      <c r="MEZ73" s="405"/>
      <c r="MFA73" s="405"/>
      <c r="MFB73" s="405"/>
      <c r="MFC73" s="405"/>
      <c r="MFD73" s="405"/>
      <c r="MFE73" s="405"/>
      <c r="MFF73" s="405"/>
      <c r="MFG73" s="405"/>
      <c r="MFH73" s="405"/>
      <c r="MFI73" s="405"/>
      <c r="MFJ73" s="405"/>
      <c r="MFK73" s="405"/>
      <c r="MFL73" s="405"/>
      <c r="MFM73" s="405"/>
      <c r="MFN73" s="405"/>
      <c r="MFO73" s="405"/>
      <c r="MFP73" s="405"/>
      <c r="MFQ73" s="405"/>
      <c r="MFR73" s="405"/>
      <c r="MFS73" s="405"/>
      <c r="MFT73" s="405"/>
      <c r="MFU73" s="405"/>
      <c r="MFV73" s="405"/>
      <c r="MFW73" s="405"/>
      <c r="MFX73" s="405"/>
      <c r="MFY73" s="405"/>
      <c r="MFZ73" s="405"/>
      <c r="MGA73" s="405"/>
      <c r="MGB73" s="405"/>
      <c r="MGC73" s="405"/>
      <c r="MGD73" s="405"/>
      <c r="MGE73" s="405"/>
      <c r="MGF73" s="405"/>
      <c r="MGG73" s="405"/>
      <c r="MGH73" s="405"/>
      <c r="MGI73" s="405"/>
      <c r="MGJ73" s="405"/>
      <c r="MGK73" s="405"/>
      <c r="MGL73" s="405"/>
      <c r="MGM73" s="405"/>
      <c r="MGN73" s="405"/>
      <c r="MGO73" s="405"/>
      <c r="MGP73" s="405"/>
      <c r="MGQ73" s="405"/>
      <c r="MGR73" s="405"/>
      <c r="MGS73" s="405"/>
      <c r="MGT73" s="405"/>
      <c r="MGU73" s="405"/>
      <c r="MGV73" s="405"/>
      <c r="MGW73" s="405"/>
      <c r="MGX73" s="405"/>
      <c r="MGY73" s="405"/>
      <c r="MGZ73" s="405"/>
      <c r="MHA73" s="405"/>
      <c r="MHB73" s="405"/>
      <c r="MHC73" s="405"/>
      <c r="MHD73" s="405"/>
      <c r="MHE73" s="405"/>
      <c r="MHF73" s="405"/>
      <c r="MHG73" s="405"/>
      <c r="MHH73" s="405"/>
      <c r="MHI73" s="405"/>
      <c r="MHJ73" s="405"/>
      <c r="MHK73" s="405"/>
      <c r="MHL73" s="405"/>
      <c r="MHM73" s="405"/>
      <c r="MHN73" s="405"/>
      <c r="MHO73" s="405"/>
      <c r="MHP73" s="405"/>
      <c r="MHQ73" s="405"/>
      <c r="MHR73" s="405"/>
      <c r="MHS73" s="405"/>
      <c r="MHT73" s="405"/>
      <c r="MHU73" s="405"/>
      <c r="MHV73" s="405"/>
      <c r="MHW73" s="405"/>
      <c r="MHX73" s="405"/>
      <c r="MHY73" s="405"/>
      <c r="MHZ73" s="405"/>
      <c r="MIA73" s="405"/>
      <c r="MIB73" s="405"/>
      <c r="MIC73" s="405"/>
      <c r="MID73" s="405"/>
      <c r="MIE73" s="405"/>
      <c r="MIF73" s="405"/>
      <c r="MIG73" s="405"/>
      <c r="MIH73" s="405"/>
      <c r="MII73" s="405"/>
      <c r="MIJ73" s="405"/>
      <c r="MIK73" s="405"/>
      <c r="MIL73" s="405"/>
      <c r="MIM73" s="405"/>
      <c r="MIN73" s="405"/>
      <c r="MIO73" s="405"/>
      <c r="MIP73" s="405"/>
      <c r="MIQ73" s="405"/>
      <c r="MIR73" s="405"/>
      <c r="MIS73" s="405"/>
      <c r="MIT73" s="405"/>
      <c r="MIU73" s="405"/>
      <c r="MIV73" s="405"/>
      <c r="MIW73" s="405"/>
      <c r="MIX73" s="405"/>
      <c r="MIY73" s="405"/>
      <c r="MIZ73" s="405"/>
      <c r="MJA73" s="405"/>
      <c r="MJB73" s="405"/>
      <c r="MJC73" s="405"/>
      <c r="MJD73" s="405"/>
      <c r="MJE73" s="405"/>
      <c r="MJF73" s="405"/>
      <c r="MJG73" s="405"/>
      <c r="MJH73" s="405"/>
      <c r="MJI73" s="405"/>
      <c r="MJJ73" s="405"/>
      <c r="MJK73" s="405"/>
      <c r="MJL73" s="405"/>
      <c r="MJM73" s="405"/>
      <c r="MJN73" s="405"/>
      <c r="MJO73" s="405"/>
      <c r="MJP73" s="405"/>
      <c r="MJQ73" s="405"/>
      <c r="MJR73" s="405"/>
      <c r="MJS73" s="405"/>
      <c r="MJT73" s="405"/>
      <c r="MJU73" s="405"/>
      <c r="MJV73" s="405"/>
      <c r="MJW73" s="405"/>
      <c r="MJX73" s="405"/>
      <c r="MJY73" s="405"/>
      <c r="MJZ73" s="405"/>
      <c r="MKA73" s="405"/>
      <c r="MKB73" s="405"/>
      <c r="MKC73" s="405"/>
      <c r="MKD73" s="405"/>
      <c r="MKE73" s="405"/>
      <c r="MKF73" s="405"/>
      <c r="MKG73" s="405"/>
      <c r="MKH73" s="405"/>
      <c r="MKI73" s="405"/>
      <c r="MKJ73" s="405"/>
      <c r="MKK73" s="405"/>
      <c r="MKL73" s="405"/>
      <c r="MKM73" s="405"/>
      <c r="MKN73" s="405"/>
      <c r="MKO73" s="405"/>
      <c r="MKP73" s="405"/>
      <c r="MKQ73" s="405"/>
      <c r="MKR73" s="405"/>
      <c r="MKS73" s="405"/>
      <c r="MKT73" s="405"/>
      <c r="MKU73" s="405"/>
      <c r="MKV73" s="405"/>
      <c r="MKW73" s="405"/>
      <c r="MKX73" s="405"/>
      <c r="MKY73" s="405"/>
      <c r="MKZ73" s="405"/>
      <c r="MLA73" s="405"/>
      <c r="MLB73" s="405"/>
      <c r="MLC73" s="405"/>
      <c r="MLD73" s="405"/>
      <c r="MLE73" s="405"/>
      <c r="MLF73" s="405"/>
      <c r="MLG73" s="405"/>
      <c r="MLH73" s="405"/>
      <c r="MLI73" s="405"/>
      <c r="MLJ73" s="405"/>
      <c r="MLK73" s="405"/>
      <c r="MLL73" s="405"/>
      <c r="MLM73" s="405"/>
      <c r="MLN73" s="405"/>
      <c r="MLO73" s="405"/>
      <c r="MLP73" s="405"/>
      <c r="MLQ73" s="405"/>
      <c r="MLR73" s="405"/>
      <c r="MLS73" s="405"/>
      <c r="MLT73" s="405"/>
      <c r="MLU73" s="405"/>
      <c r="MLV73" s="405"/>
      <c r="MLW73" s="405"/>
      <c r="MLX73" s="405"/>
      <c r="MLY73" s="405"/>
      <c r="MLZ73" s="405"/>
      <c r="MMA73" s="405"/>
      <c r="MMB73" s="405"/>
      <c r="MMC73" s="405"/>
      <c r="MMD73" s="405"/>
      <c r="MME73" s="405"/>
      <c r="MMF73" s="405"/>
      <c r="MMG73" s="405"/>
      <c r="MMH73" s="405"/>
      <c r="MMI73" s="405"/>
      <c r="MMJ73" s="405"/>
      <c r="MMK73" s="405"/>
      <c r="MML73" s="405"/>
      <c r="MMM73" s="405"/>
      <c r="MMN73" s="405"/>
      <c r="MMO73" s="405"/>
      <c r="MMP73" s="405"/>
      <c r="MMQ73" s="405"/>
      <c r="MMR73" s="405"/>
      <c r="MMS73" s="405"/>
      <c r="MMT73" s="405"/>
      <c r="MMU73" s="405"/>
      <c r="MMV73" s="405"/>
      <c r="MMW73" s="405"/>
      <c r="MMX73" s="405"/>
      <c r="MMY73" s="405"/>
      <c r="MMZ73" s="405"/>
      <c r="MNA73" s="405"/>
      <c r="MNB73" s="405"/>
      <c r="MNC73" s="405"/>
      <c r="MND73" s="405"/>
      <c r="MNE73" s="405"/>
      <c r="MNF73" s="405"/>
      <c r="MNG73" s="405"/>
      <c r="MNH73" s="405"/>
      <c r="MNI73" s="405"/>
      <c r="MNJ73" s="405"/>
      <c r="MNK73" s="405"/>
      <c r="MNL73" s="405"/>
      <c r="MNM73" s="405"/>
      <c r="MNN73" s="405"/>
      <c r="MNO73" s="405"/>
      <c r="MNP73" s="405"/>
      <c r="MNQ73" s="405"/>
      <c r="MNR73" s="405"/>
      <c r="MNS73" s="405"/>
      <c r="MNT73" s="405"/>
      <c r="MNU73" s="405"/>
      <c r="MNV73" s="405"/>
      <c r="MNW73" s="405"/>
      <c r="MNX73" s="405"/>
      <c r="MNY73" s="405"/>
      <c r="MNZ73" s="405"/>
      <c r="MOA73" s="405"/>
      <c r="MOB73" s="405"/>
      <c r="MOC73" s="405"/>
      <c r="MOD73" s="405"/>
      <c r="MOE73" s="405"/>
      <c r="MOF73" s="405"/>
      <c r="MOG73" s="405"/>
      <c r="MOH73" s="405"/>
      <c r="MOI73" s="405"/>
      <c r="MOJ73" s="405"/>
      <c r="MOK73" s="405"/>
      <c r="MOL73" s="405"/>
      <c r="MOM73" s="405"/>
      <c r="MON73" s="405"/>
      <c r="MOO73" s="405"/>
      <c r="MOP73" s="405"/>
      <c r="MOQ73" s="405"/>
      <c r="MOR73" s="405"/>
      <c r="MOS73" s="405"/>
      <c r="MOT73" s="405"/>
      <c r="MOU73" s="405"/>
      <c r="MOV73" s="405"/>
      <c r="MOW73" s="405"/>
      <c r="MOX73" s="405"/>
      <c r="MOY73" s="405"/>
      <c r="MOZ73" s="405"/>
      <c r="MPA73" s="405"/>
      <c r="MPB73" s="405"/>
      <c r="MPC73" s="405"/>
      <c r="MPD73" s="405"/>
      <c r="MPE73" s="405"/>
      <c r="MPF73" s="405"/>
      <c r="MPG73" s="405"/>
      <c r="MPH73" s="405"/>
      <c r="MPI73" s="405"/>
      <c r="MPJ73" s="405"/>
      <c r="MPK73" s="405"/>
      <c r="MPL73" s="405"/>
      <c r="MPM73" s="405"/>
      <c r="MPN73" s="405"/>
      <c r="MPO73" s="405"/>
      <c r="MPP73" s="405"/>
      <c r="MPQ73" s="405"/>
      <c r="MPR73" s="405"/>
      <c r="MPS73" s="405"/>
      <c r="MPT73" s="405"/>
      <c r="MPU73" s="405"/>
      <c r="MPV73" s="405"/>
      <c r="MPW73" s="405"/>
      <c r="MPX73" s="405"/>
      <c r="MPY73" s="405"/>
      <c r="MPZ73" s="405"/>
      <c r="MQA73" s="405"/>
      <c r="MQB73" s="405"/>
      <c r="MQC73" s="405"/>
      <c r="MQD73" s="405"/>
      <c r="MQE73" s="405"/>
      <c r="MQF73" s="405"/>
      <c r="MQG73" s="405"/>
      <c r="MQH73" s="405"/>
      <c r="MQI73" s="405"/>
      <c r="MQJ73" s="405"/>
      <c r="MQK73" s="405"/>
      <c r="MQL73" s="405"/>
      <c r="MQM73" s="405"/>
      <c r="MQN73" s="405"/>
      <c r="MQO73" s="405"/>
      <c r="MQP73" s="405"/>
      <c r="MQQ73" s="405"/>
      <c r="MQR73" s="405"/>
      <c r="MQS73" s="405"/>
      <c r="MQT73" s="405"/>
      <c r="MQU73" s="405"/>
      <c r="MQV73" s="405"/>
      <c r="MQW73" s="405"/>
      <c r="MQX73" s="405"/>
      <c r="MQY73" s="405"/>
      <c r="MQZ73" s="405"/>
      <c r="MRA73" s="405"/>
      <c r="MRB73" s="405"/>
      <c r="MRC73" s="405"/>
      <c r="MRD73" s="405"/>
      <c r="MRE73" s="405"/>
      <c r="MRF73" s="405"/>
      <c r="MRG73" s="405"/>
      <c r="MRH73" s="405"/>
      <c r="MRI73" s="405"/>
      <c r="MRJ73" s="405"/>
      <c r="MRK73" s="405"/>
      <c r="MRL73" s="405"/>
      <c r="MRM73" s="405"/>
      <c r="MRN73" s="405"/>
      <c r="MRO73" s="405"/>
      <c r="MRP73" s="405"/>
      <c r="MRQ73" s="405"/>
      <c r="MRR73" s="405"/>
      <c r="MRS73" s="405"/>
      <c r="MRT73" s="405"/>
      <c r="MRU73" s="405"/>
      <c r="MRV73" s="405"/>
      <c r="MRW73" s="405"/>
      <c r="MRX73" s="405"/>
      <c r="MRY73" s="405"/>
      <c r="MRZ73" s="405"/>
      <c r="MSA73" s="405"/>
      <c r="MSB73" s="405"/>
      <c r="MSC73" s="405"/>
      <c r="MSD73" s="405"/>
      <c r="MSE73" s="405"/>
      <c r="MSF73" s="405"/>
      <c r="MSG73" s="405"/>
      <c r="MSH73" s="405"/>
      <c r="MSI73" s="405"/>
      <c r="MSJ73" s="405"/>
      <c r="MSK73" s="405"/>
      <c r="MSL73" s="405"/>
      <c r="MSM73" s="405"/>
      <c r="MSN73" s="405"/>
      <c r="MSO73" s="405"/>
      <c r="MSP73" s="405"/>
      <c r="MSQ73" s="405"/>
      <c r="MSR73" s="405"/>
      <c r="MSS73" s="405"/>
      <c r="MST73" s="405"/>
      <c r="MSU73" s="405"/>
      <c r="MSV73" s="405"/>
      <c r="MSW73" s="405"/>
      <c r="MSX73" s="405"/>
      <c r="MSY73" s="405"/>
      <c r="MSZ73" s="405"/>
      <c r="MTA73" s="405"/>
      <c r="MTB73" s="405"/>
      <c r="MTC73" s="405"/>
      <c r="MTD73" s="405"/>
      <c r="MTE73" s="405"/>
      <c r="MTF73" s="405"/>
      <c r="MTG73" s="405"/>
      <c r="MTH73" s="405"/>
      <c r="MTI73" s="405"/>
      <c r="MTJ73" s="405"/>
      <c r="MTK73" s="405"/>
      <c r="MTL73" s="405"/>
      <c r="MTM73" s="405"/>
      <c r="MTN73" s="405"/>
      <c r="MTO73" s="405"/>
      <c r="MTP73" s="405"/>
      <c r="MTQ73" s="405"/>
      <c r="MTR73" s="405"/>
      <c r="MTS73" s="405"/>
      <c r="MTT73" s="405"/>
      <c r="MTU73" s="405"/>
      <c r="MTV73" s="405"/>
      <c r="MTW73" s="405"/>
      <c r="MTX73" s="405"/>
      <c r="MTY73" s="405"/>
      <c r="MTZ73" s="405"/>
      <c r="MUA73" s="405"/>
      <c r="MUB73" s="405"/>
      <c r="MUC73" s="405"/>
      <c r="MUD73" s="405"/>
      <c r="MUE73" s="405"/>
      <c r="MUF73" s="405"/>
      <c r="MUG73" s="405"/>
      <c r="MUH73" s="405"/>
      <c r="MUI73" s="405"/>
      <c r="MUJ73" s="405"/>
      <c r="MUK73" s="405"/>
      <c r="MUL73" s="405"/>
      <c r="MUM73" s="405"/>
      <c r="MUN73" s="405"/>
      <c r="MUO73" s="405"/>
      <c r="MUP73" s="405"/>
      <c r="MUQ73" s="405"/>
      <c r="MUR73" s="405"/>
      <c r="MUS73" s="405"/>
      <c r="MUT73" s="405"/>
      <c r="MUU73" s="405"/>
      <c r="MUV73" s="405"/>
      <c r="MUW73" s="405"/>
      <c r="MUX73" s="405"/>
      <c r="MUY73" s="405"/>
      <c r="MUZ73" s="405"/>
      <c r="MVA73" s="405"/>
      <c r="MVB73" s="405"/>
      <c r="MVC73" s="405"/>
      <c r="MVD73" s="405"/>
      <c r="MVE73" s="405"/>
      <c r="MVF73" s="405"/>
      <c r="MVG73" s="405"/>
      <c r="MVH73" s="405"/>
      <c r="MVI73" s="405"/>
      <c r="MVJ73" s="405"/>
      <c r="MVK73" s="405"/>
      <c r="MVL73" s="405"/>
      <c r="MVM73" s="405"/>
      <c r="MVN73" s="405"/>
      <c r="MVO73" s="405"/>
      <c r="MVP73" s="405"/>
      <c r="MVQ73" s="405"/>
      <c r="MVR73" s="405"/>
      <c r="MVS73" s="405"/>
      <c r="MVT73" s="405"/>
      <c r="MVU73" s="405"/>
      <c r="MVV73" s="405"/>
      <c r="MVW73" s="405"/>
      <c r="MVX73" s="405"/>
      <c r="MVY73" s="405"/>
      <c r="MVZ73" s="405"/>
      <c r="MWA73" s="405"/>
      <c r="MWB73" s="405"/>
      <c r="MWC73" s="405"/>
      <c r="MWD73" s="405"/>
      <c r="MWE73" s="405"/>
      <c r="MWF73" s="405"/>
      <c r="MWG73" s="405"/>
      <c r="MWH73" s="405"/>
      <c r="MWI73" s="405"/>
      <c r="MWJ73" s="405"/>
      <c r="MWK73" s="405"/>
      <c r="MWL73" s="405"/>
      <c r="MWM73" s="405"/>
      <c r="MWN73" s="405"/>
      <c r="MWO73" s="405"/>
      <c r="MWP73" s="405"/>
      <c r="MWQ73" s="405"/>
      <c r="MWR73" s="405"/>
      <c r="MWS73" s="405"/>
      <c r="MWT73" s="405"/>
      <c r="MWU73" s="405"/>
      <c r="MWV73" s="405"/>
      <c r="MWW73" s="405"/>
      <c r="MWX73" s="405"/>
      <c r="MWY73" s="405"/>
      <c r="MWZ73" s="405"/>
      <c r="MXA73" s="405"/>
      <c r="MXB73" s="405"/>
      <c r="MXC73" s="405"/>
      <c r="MXD73" s="405"/>
      <c r="MXE73" s="405"/>
      <c r="MXF73" s="405"/>
      <c r="MXG73" s="405"/>
      <c r="MXH73" s="405"/>
      <c r="MXI73" s="405"/>
      <c r="MXJ73" s="405"/>
      <c r="MXK73" s="405"/>
      <c r="MXL73" s="405"/>
      <c r="MXM73" s="405"/>
      <c r="MXN73" s="405"/>
      <c r="MXO73" s="405"/>
      <c r="MXP73" s="405"/>
      <c r="MXQ73" s="405"/>
      <c r="MXR73" s="405"/>
      <c r="MXS73" s="405"/>
      <c r="MXT73" s="405"/>
      <c r="MXU73" s="405"/>
      <c r="MXV73" s="405"/>
      <c r="MXW73" s="405"/>
      <c r="MXX73" s="405"/>
      <c r="MXY73" s="405"/>
      <c r="MXZ73" s="405"/>
      <c r="MYA73" s="405"/>
      <c r="MYB73" s="405"/>
      <c r="MYC73" s="405"/>
      <c r="MYD73" s="405"/>
      <c r="MYE73" s="405"/>
      <c r="MYF73" s="405"/>
      <c r="MYG73" s="405"/>
      <c r="MYH73" s="405"/>
      <c r="MYI73" s="405"/>
      <c r="MYJ73" s="405"/>
      <c r="MYK73" s="405"/>
      <c r="MYL73" s="405"/>
      <c r="MYM73" s="405"/>
      <c r="MYN73" s="405"/>
      <c r="MYO73" s="405"/>
      <c r="MYP73" s="405"/>
      <c r="MYQ73" s="405"/>
      <c r="MYR73" s="405"/>
      <c r="MYS73" s="405"/>
      <c r="MYT73" s="405"/>
      <c r="MYU73" s="405"/>
      <c r="MYV73" s="405"/>
      <c r="MYW73" s="405"/>
      <c r="MYX73" s="405"/>
      <c r="MYY73" s="405"/>
      <c r="MYZ73" s="405"/>
      <c r="MZA73" s="405"/>
      <c r="MZB73" s="405"/>
      <c r="MZC73" s="405"/>
      <c r="MZD73" s="405"/>
      <c r="MZE73" s="405"/>
      <c r="MZF73" s="405"/>
      <c r="MZG73" s="405"/>
      <c r="MZH73" s="405"/>
      <c r="MZI73" s="405"/>
      <c r="MZJ73" s="405"/>
      <c r="MZK73" s="405"/>
      <c r="MZL73" s="405"/>
      <c r="MZM73" s="405"/>
      <c r="MZN73" s="405"/>
      <c r="MZO73" s="405"/>
      <c r="MZP73" s="405"/>
      <c r="MZQ73" s="405"/>
      <c r="MZR73" s="405"/>
      <c r="MZS73" s="405"/>
      <c r="MZT73" s="405"/>
      <c r="MZU73" s="405"/>
      <c r="MZV73" s="405"/>
      <c r="MZW73" s="405"/>
      <c r="MZX73" s="405"/>
      <c r="MZY73" s="405"/>
      <c r="MZZ73" s="405"/>
      <c r="NAA73" s="405"/>
      <c r="NAB73" s="405"/>
      <c r="NAC73" s="405"/>
      <c r="NAD73" s="405"/>
      <c r="NAE73" s="405"/>
      <c r="NAF73" s="405"/>
      <c r="NAG73" s="405"/>
      <c r="NAH73" s="405"/>
      <c r="NAI73" s="405"/>
      <c r="NAJ73" s="405"/>
      <c r="NAK73" s="405"/>
      <c r="NAL73" s="405"/>
      <c r="NAM73" s="405"/>
      <c r="NAN73" s="405"/>
      <c r="NAO73" s="405"/>
      <c r="NAP73" s="405"/>
      <c r="NAQ73" s="405"/>
      <c r="NAR73" s="405"/>
      <c r="NAS73" s="405"/>
      <c r="NAT73" s="405"/>
      <c r="NAU73" s="405"/>
      <c r="NAV73" s="405"/>
      <c r="NAW73" s="405"/>
      <c r="NAX73" s="405"/>
      <c r="NAY73" s="405"/>
      <c r="NAZ73" s="405"/>
      <c r="NBA73" s="405"/>
      <c r="NBB73" s="405"/>
      <c r="NBC73" s="405"/>
      <c r="NBD73" s="405"/>
      <c r="NBE73" s="405"/>
      <c r="NBF73" s="405"/>
      <c r="NBG73" s="405"/>
      <c r="NBH73" s="405"/>
      <c r="NBI73" s="405"/>
      <c r="NBJ73" s="405"/>
      <c r="NBK73" s="405"/>
      <c r="NBL73" s="405"/>
      <c r="NBM73" s="405"/>
      <c r="NBN73" s="405"/>
      <c r="NBO73" s="405"/>
      <c r="NBP73" s="405"/>
      <c r="NBQ73" s="405"/>
      <c r="NBR73" s="405"/>
      <c r="NBS73" s="405"/>
      <c r="NBT73" s="405"/>
      <c r="NBU73" s="405"/>
      <c r="NBV73" s="405"/>
      <c r="NBW73" s="405"/>
      <c r="NBX73" s="405"/>
      <c r="NBY73" s="405"/>
      <c r="NBZ73" s="405"/>
      <c r="NCA73" s="405"/>
      <c r="NCB73" s="405"/>
      <c r="NCC73" s="405"/>
      <c r="NCD73" s="405"/>
      <c r="NCE73" s="405"/>
      <c r="NCF73" s="405"/>
      <c r="NCG73" s="405"/>
      <c r="NCH73" s="405"/>
      <c r="NCI73" s="405"/>
      <c r="NCJ73" s="405"/>
      <c r="NCK73" s="405"/>
      <c r="NCL73" s="405"/>
      <c r="NCM73" s="405"/>
      <c r="NCN73" s="405"/>
      <c r="NCO73" s="405"/>
      <c r="NCP73" s="405"/>
      <c r="NCQ73" s="405"/>
      <c r="NCR73" s="405"/>
      <c r="NCS73" s="405"/>
      <c r="NCT73" s="405"/>
      <c r="NCU73" s="405"/>
      <c r="NCV73" s="405"/>
      <c r="NCW73" s="405"/>
      <c r="NCX73" s="405"/>
      <c r="NCY73" s="405"/>
      <c r="NCZ73" s="405"/>
      <c r="NDA73" s="405"/>
      <c r="NDB73" s="405"/>
      <c r="NDC73" s="405"/>
      <c r="NDD73" s="405"/>
      <c r="NDE73" s="405"/>
      <c r="NDF73" s="405"/>
      <c r="NDG73" s="405"/>
      <c r="NDH73" s="405"/>
      <c r="NDI73" s="405"/>
      <c r="NDJ73" s="405"/>
      <c r="NDK73" s="405"/>
      <c r="NDL73" s="405"/>
      <c r="NDM73" s="405"/>
      <c r="NDN73" s="405"/>
      <c r="NDO73" s="405"/>
      <c r="NDP73" s="405"/>
      <c r="NDQ73" s="405"/>
      <c r="NDR73" s="405"/>
      <c r="NDS73" s="405"/>
      <c r="NDT73" s="405"/>
      <c r="NDU73" s="405"/>
      <c r="NDV73" s="405"/>
      <c r="NDW73" s="405"/>
      <c r="NDX73" s="405"/>
      <c r="NDY73" s="405"/>
      <c r="NDZ73" s="405"/>
      <c r="NEA73" s="405"/>
      <c r="NEB73" s="405"/>
      <c r="NEC73" s="405"/>
      <c r="NED73" s="405"/>
      <c r="NEE73" s="405"/>
      <c r="NEF73" s="405"/>
      <c r="NEG73" s="405"/>
      <c r="NEH73" s="405"/>
      <c r="NEI73" s="405"/>
      <c r="NEJ73" s="405"/>
      <c r="NEK73" s="405"/>
      <c r="NEL73" s="405"/>
      <c r="NEM73" s="405"/>
      <c r="NEN73" s="405"/>
      <c r="NEO73" s="405"/>
      <c r="NEP73" s="405"/>
      <c r="NEQ73" s="405"/>
      <c r="NER73" s="405"/>
      <c r="NES73" s="405"/>
      <c r="NET73" s="405"/>
      <c r="NEU73" s="405"/>
      <c r="NEV73" s="405"/>
      <c r="NEW73" s="405"/>
      <c r="NEX73" s="405"/>
      <c r="NEY73" s="405"/>
      <c r="NEZ73" s="405"/>
      <c r="NFA73" s="405"/>
      <c r="NFB73" s="405"/>
      <c r="NFC73" s="405"/>
      <c r="NFD73" s="405"/>
      <c r="NFE73" s="405"/>
      <c r="NFF73" s="405"/>
      <c r="NFG73" s="405"/>
      <c r="NFH73" s="405"/>
      <c r="NFI73" s="405"/>
      <c r="NFJ73" s="405"/>
      <c r="NFK73" s="405"/>
      <c r="NFL73" s="405"/>
      <c r="NFM73" s="405"/>
      <c r="NFN73" s="405"/>
      <c r="NFO73" s="405"/>
      <c r="NFP73" s="405"/>
      <c r="NFQ73" s="405"/>
      <c r="NFR73" s="405"/>
      <c r="NFS73" s="405"/>
      <c r="NFT73" s="405"/>
      <c r="NFU73" s="405"/>
      <c r="NFV73" s="405"/>
      <c r="NFW73" s="405"/>
      <c r="NFX73" s="405"/>
      <c r="NFY73" s="405"/>
      <c r="NFZ73" s="405"/>
      <c r="NGA73" s="405"/>
      <c r="NGB73" s="405"/>
      <c r="NGC73" s="405"/>
      <c r="NGD73" s="405"/>
      <c r="NGE73" s="405"/>
      <c r="NGF73" s="405"/>
      <c r="NGG73" s="405"/>
      <c r="NGH73" s="405"/>
      <c r="NGI73" s="405"/>
      <c r="NGJ73" s="405"/>
      <c r="NGK73" s="405"/>
      <c r="NGL73" s="405"/>
      <c r="NGM73" s="405"/>
      <c r="NGN73" s="405"/>
      <c r="NGO73" s="405"/>
      <c r="NGP73" s="405"/>
      <c r="NGQ73" s="405"/>
      <c r="NGR73" s="405"/>
      <c r="NGS73" s="405"/>
      <c r="NGT73" s="405"/>
      <c r="NGU73" s="405"/>
      <c r="NGV73" s="405"/>
      <c r="NGW73" s="405"/>
      <c r="NGX73" s="405"/>
      <c r="NGY73" s="405"/>
      <c r="NGZ73" s="405"/>
      <c r="NHA73" s="405"/>
      <c r="NHB73" s="405"/>
      <c r="NHC73" s="405"/>
      <c r="NHD73" s="405"/>
      <c r="NHE73" s="405"/>
      <c r="NHF73" s="405"/>
      <c r="NHG73" s="405"/>
      <c r="NHH73" s="405"/>
      <c r="NHI73" s="405"/>
      <c r="NHJ73" s="405"/>
      <c r="NHK73" s="405"/>
      <c r="NHL73" s="405"/>
      <c r="NHM73" s="405"/>
      <c r="NHN73" s="405"/>
      <c r="NHO73" s="405"/>
      <c r="NHP73" s="405"/>
      <c r="NHQ73" s="405"/>
      <c r="NHR73" s="405"/>
      <c r="NHS73" s="405"/>
      <c r="NHT73" s="405"/>
      <c r="NHU73" s="405"/>
      <c r="NHV73" s="405"/>
      <c r="NHW73" s="405"/>
      <c r="NHX73" s="405"/>
      <c r="NHY73" s="405"/>
      <c r="NHZ73" s="405"/>
      <c r="NIA73" s="405"/>
      <c r="NIB73" s="405"/>
      <c r="NIC73" s="405"/>
      <c r="NID73" s="405"/>
      <c r="NIE73" s="405"/>
      <c r="NIF73" s="405"/>
      <c r="NIG73" s="405"/>
      <c r="NIH73" s="405"/>
      <c r="NII73" s="405"/>
      <c r="NIJ73" s="405"/>
      <c r="NIK73" s="405"/>
      <c r="NIL73" s="405"/>
      <c r="NIM73" s="405"/>
      <c r="NIN73" s="405"/>
      <c r="NIO73" s="405"/>
      <c r="NIP73" s="405"/>
      <c r="NIQ73" s="405"/>
      <c r="NIR73" s="405"/>
      <c r="NIS73" s="405"/>
      <c r="NIT73" s="405"/>
      <c r="NIU73" s="405"/>
      <c r="NIV73" s="405"/>
      <c r="NIW73" s="405"/>
      <c r="NIX73" s="405"/>
      <c r="NIY73" s="405"/>
      <c r="NIZ73" s="405"/>
      <c r="NJA73" s="405"/>
      <c r="NJB73" s="405"/>
      <c r="NJC73" s="405"/>
      <c r="NJD73" s="405"/>
      <c r="NJE73" s="405"/>
      <c r="NJF73" s="405"/>
      <c r="NJG73" s="405"/>
      <c r="NJH73" s="405"/>
      <c r="NJI73" s="405"/>
      <c r="NJJ73" s="405"/>
      <c r="NJK73" s="405"/>
      <c r="NJL73" s="405"/>
      <c r="NJM73" s="405"/>
      <c r="NJN73" s="405"/>
      <c r="NJO73" s="405"/>
      <c r="NJP73" s="405"/>
      <c r="NJQ73" s="405"/>
      <c r="NJR73" s="405"/>
      <c r="NJS73" s="405"/>
      <c r="NJT73" s="405"/>
      <c r="NJU73" s="405"/>
      <c r="NJV73" s="405"/>
      <c r="NJW73" s="405"/>
      <c r="NJX73" s="405"/>
      <c r="NJY73" s="405"/>
      <c r="NJZ73" s="405"/>
      <c r="NKA73" s="405"/>
      <c r="NKB73" s="405"/>
      <c r="NKC73" s="405"/>
      <c r="NKD73" s="405"/>
      <c r="NKE73" s="405"/>
      <c r="NKF73" s="405"/>
      <c r="NKG73" s="405"/>
      <c r="NKH73" s="405"/>
      <c r="NKI73" s="405"/>
      <c r="NKJ73" s="405"/>
      <c r="NKK73" s="405"/>
      <c r="NKL73" s="405"/>
      <c r="NKM73" s="405"/>
      <c r="NKN73" s="405"/>
      <c r="NKO73" s="405"/>
      <c r="NKP73" s="405"/>
      <c r="NKQ73" s="405"/>
      <c r="NKR73" s="405"/>
      <c r="NKS73" s="405"/>
      <c r="NKT73" s="405"/>
      <c r="NKU73" s="405"/>
      <c r="NKV73" s="405"/>
      <c r="NKW73" s="405"/>
      <c r="NKX73" s="405"/>
      <c r="NKY73" s="405"/>
      <c r="NKZ73" s="405"/>
      <c r="NLA73" s="405"/>
      <c r="NLB73" s="405"/>
      <c r="NLC73" s="405"/>
      <c r="NLD73" s="405"/>
      <c r="NLE73" s="405"/>
      <c r="NLF73" s="405"/>
      <c r="NLG73" s="405"/>
      <c r="NLH73" s="405"/>
      <c r="NLI73" s="405"/>
      <c r="NLJ73" s="405"/>
      <c r="NLK73" s="405"/>
      <c r="NLL73" s="405"/>
      <c r="NLM73" s="405"/>
      <c r="NLN73" s="405"/>
      <c r="NLO73" s="405"/>
      <c r="NLP73" s="405"/>
      <c r="NLQ73" s="405"/>
      <c r="NLR73" s="405"/>
      <c r="NLS73" s="405"/>
      <c r="NLT73" s="405"/>
      <c r="NLU73" s="405"/>
      <c r="NLV73" s="405"/>
      <c r="NLW73" s="405"/>
      <c r="NLX73" s="405"/>
      <c r="NLY73" s="405"/>
      <c r="NLZ73" s="405"/>
      <c r="NMA73" s="405"/>
      <c r="NMB73" s="405"/>
      <c r="NMC73" s="405"/>
      <c r="NMD73" s="405"/>
      <c r="NME73" s="405"/>
      <c r="NMF73" s="405"/>
      <c r="NMG73" s="405"/>
      <c r="NMH73" s="405"/>
      <c r="NMI73" s="405"/>
      <c r="NMJ73" s="405"/>
      <c r="NMK73" s="405"/>
      <c r="NML73" s="405"/>
      <c r="NMM73" s="405"/>
      <c r="NMN73" s="405"/>
      <c r="NMO73" s="405"/>
      <c r="NMP73" s="405"/>
      <c r="NMQ73" s="405"/>
      <c r="NMR73" s="405"/>
      <c r="NMS73" s="405"/>
      <c r="NMT73" s="405"/>
      <c r="NMU73" s="405"/>
      <c r="NMV73" s="405"/>
      <c r="NMW73" s="405"/>
      <c r="NMX73" s="405"/>
      <c r="NMY73" s="405"/>
      <c r="NMZ73" s="405"/>
      <c r="NNA73" s="405"/>
      <c r="NNB73" s="405"/>
      <c r="NNC73" s="405"/>
      <c r="NND73" s="405"/>
      <c r="NNE73" s="405"/>
      <c r="NNF73" s="405"/>
      <c r="NNG73" s="405"/>
      <c r="NNH73" s="405"/>
      <c r="NNI73" s="405"/>
      <c r="NNJ73" s="405"/>
      <c r="NNK73" s="405"/>
      <c r="NNL73" s="405"/>
      <c r="NNM73" s="405"/>
      <c r="NNN73" s="405"/>
      <c r="NNO73" s="405"/>
      <c r="NNP73" s="405"/>
      <c r="NNQ73" s="405"/>
      <c r="NNR73" s="405"/>
      <c r="NNS73" s="405"/>
      <c r="NNT73" s="405"/>
      <c r="NNU73" s="405"/>
      <c r="NNV73" s="405"/>
      <c r="NNW73" s="405"/>
      <c r="NNX73" s="405"/>
      <c r="NNY73" s="405"/>
      <c r="NNZ73" s="405"/>
      <c r="NOA73" s="405"/>
      <c r="NOB73" s="405"/>
      <c r="NOC73" s="405"/>
      <c r="NOD73" s="405"/>
      <c r="NOE73" s="405"/>
      <c r="NOF73" s="405"/>
      <c r="NOG73" s="405"/>
      <c r="NOH73" s="405"/>
      <c r="NOI73" s="405"/>
      <c r="NOJ73" s="405"/>
      <c r="NOK73" s="405"/>
      <c r="NOL73" s="405"/>
      <c r="NOM73" s="405"/>
      <c r="NON73" s="405"/>
      <c r="NOO73" s="405"/>
      <c r="NOP73" s="405"/>
      <c r="NOQ73" s="405"/>
      <c r="NOR73" s="405"/>
      <c r="NOS73" s="405"/>
      <c r="NOT73" s="405"/>
      <c r="NOU73" s="405"/>
      <c r="NOV73" s="405"/>
      <c r="NOW73" s="405"/>
      <c r="NOX73" s="405"/>
      <c r="NOY73" s="405"/>
      <c r="NOZ73" s="405"/>
      <c r="NPA73" s="405"/>
      <c r="NPB73" s="405"/>
      <c r="NPC73" s="405"/>
      <c r="NPD73" s="405"/>
      <c r="NPE73" s="405"/>
      <c r="NPF73" s="405"/>
      <c r="NPG73" s="405"/>
      <c r="NPH73" s="405"/>
      <c r="NPI73" s="405"/>
      <c r="NPJ73" s="405"/>
      <c r="NPK73" s="405"/>
      <c r="NPL73" s="405"/>
      <c r="NPM73" s="405"/>
      <c r="NPN73" s="405"/>
      <c r="NPO73" s="405"/>
      <c r="NPP73" s="405"/>
      <c r="NPQ73" s="405"/>
      <c r="NPR73" s="405"/>
      <c r="NPS73" s="405"/>
      <c r="NPT73" s="405"/>
      <c r="NPU73" s="405"/>
      <c r="NPV73" s="405"/>
      <c r="NPW73" s="405"/>
      <c r="NPX73" s="405"/>
      <c r="NPY73" s="405"/>
      <c r="NPZ73" s="405"/>
      <c r="NQA73" s="405"/>
      <c r="NQB73" s="405"/>
      <c r="NQC73" s="405"/>
      <c r="NQD73" s="405"/>
      <c r="NQE73" s="405"/>
      <c r="NQF73" s="405"/>
      <c r="NQG73" s="405"/>
      <c r="NQH73" s="405"/>
      <c r="NQI73" s="405"/>
      <c r="NQJ73" s="405"/>
      <c r="NQK73" s="405"/>
      <c r="NQL73" s="405"/>
      <c r="NQM73" s="405"/>
      <c r="NQN73" s="405"/>
      <c r="NQO73" s="405"/>
      <c r="NQP73" s="405"/>
      <c r="NQQ73" s="405"/>
      <c r="NQR73" s="405"/>
      <c r="NQS73" s="405"/>
      <c r="NQT73" s="405"/>
      <c r="NQU73" s="405"/>
      <c r="NQV73" s="405"/>
      <c r="NQW73" s="405"/>
      <c r="NQX73" s="405"/>
      <c r="NQY73" s="405"/>
      <c r="NQZ73" s="405"/>
      <c r="NRA73" s="405"/>
      <c r="NRB73" s="405"/>
      <c r="NRC73" s="405"/>
      <c r="NRD73" s="405"/>
      <c r="NRE73" s="405"/>
      <c r="NRF73" s="405"/>
      <c r="NRG73" s="405"/>
      <c r="NRH73" s="405"/>
      <c r="NRI73" s="405"/>
      <c r="NRJ73" s="405"/>
      <c r="NRK73" s="405"/>
      <c r="NRL73" s="405"/>
      <c r="NRM73" s="405"/>
      <c r="NRN73" s="405"/>
      <c r="NRO73" s="405"/>
      <c r="NRP73" s="405"/>
      <c r="NRQ73" s="405"/>
      <c r="NRR73" s="405"/>
      <c r="NRS73" s="405"/>
      <c r="NRT73" s="405"/>
      <c r="NRU73" s="405"/>
      <c r="NRV73" s="405"/>
      <c r="NRW73" s="405"/>
      <c r="NRX73" s="405"/>
      <c r="NRY73" s="405"/>
      <c r="NRZ73" s="405"/>
      <c r="NSA73" s="405"/>
      <c r="NSB73" s="405"/>
      <c r="NSC73" s="405"/>
      <c r="NSD73" s="405"/>
      <c r="NSE73" s="405"/>
      <c r="NSF73" s="405"/>
      <c r="NSG73" s="405"/>
      <c r="NSH73" s="405"/>
      <c r="NSI73" s="405"/>
      <c r="NSJ73" s="405"/>
      <c r="NSK73" s="405"/>
      <c r="NSL73" s="405"/>
      <c r="NSM73" s="405"/>
      <c r="NSN73" s="405"/>
      <c r="NSO73" s="405"/>
      <c r="NSP73" s="405"/>
      <c r="NSQ73" s="405"/>
      <c r="NSR73" s="405"/>
      <c r="NSS73" s="405"/>
      <c r="NST73" s="405"/>
      <c r="NSU73" s="405"/>
      <c r="NSV73" s="405"/>
      <c r="NSW73" s="405"/>
      <c r="NSX73" s="405"/>
      <c r="NSY73" s="405"/>
      <c r="NSZ73" s="405"/>
      <c r="NTA73" s="405"/>
      <c r="NTB73" s="405"/>
      <c r="NTC73" s="405"/>
      <c r="NTD73" s="405"/>
      <c r="NTE73" s="405"/>
      <c r="NTF73" s="405"/>
      <c r="NTG73" s="405"/>
      <c r="NTH73" s="405"/>
      <c r="NTI73" s="405"/>
      <c r="NTJ73" s="405"/>
      <c r="NTK73" s="405"/>
      <c r="NTL73" s="405"/>
      <c r="NTM73" s="405"/>
      <c r="NTN73" s="405"/>
      <c r="NTO73" s="405"/>
      <c r="NTP73" s="405"/>
      <c r="NTQ73" s="405"/>
      <c r="NTR73" s="405"/>
      <c r="NTS73" s="405"/>
      <c r="NTT73" s="405"/>
      <c r="NTU73" s="405"/>
      <c r="NTV73" s="405"/>
      <c r="NTW73" s="405"/>
      <c r="NTX73" s="405"/>
      <c r="NTY73" s="405"/>
      <c r="NTZ73" s="405"/>
      <c r="NUA73" s="405"/>
      <c r="NUB73" s="405"/>
      <c r="NUC73" s="405"/>
      <c r="NUD73" s="405"/>
      <c r="NUE73" s="405"/>
      <c r="NUF73" s="405"/>
      <c r="NUG73" s="405"/>
      <c r="NUH73" s="405"/>
      <c r="NUI73" s="405"/>
      <c r="NUJ73" s="405"/>
      <c r="NUK73" s="405"/>
      <c r="NUL73" s="405"/>
      <c r="NUM73" s="405"/>
      <c r="NUN73" s="405"/>
      <c r="NUO73" s="405"/>
      <c r="NUP73" s="405"/>
      <c r="NUQ73" s="405"/>
      <c r="NUR73" s="405"/>
      <c r="NUS73" s="405"/>
      <c r="NUT73" s="405"/>
      <c r="NUU73" s="405"/>
      <c r="NUV73" s="405"/>
      <c r="NUW73" s="405"/>
      <c r="NUX73" s="405"/>
      <c r="NUY73" s="405"/>
      <c r="NUZ73" s="405"/>
      <c r="NVA73" s="405"/>
      <c r="NVB73" s="405"/>
      <c r="NVC73" s="405"/>
      <c r="NVD73" s="405"/>
      <c r="NVE73" s="405"/>
      <c r="NVF73" s="405"/>
      <c r="NVG73" s="405"/>
      <c r="NVH73" s="405"/>
      <c r="NVI73" s="405"/>
      <c r="NVJ73" s="405"/>
      <c r="NVK73" s="405"/>
      <c r="NVL73" s="405"/>
      <c r="NVM73" s="405"/>
      <c r="NVN73" s="405"/>
      <c r="NVO73" s="405"/>
      <c r="NVP73" s="405"/>
      <c r="NVQ73" s="405"/>
      <c r="NVR73" s="405"/>
      <c r="NVS73" s="405"/>
      <c r="NVT73" s="405"/>
      <c r="NVU73" s="405"/>
      <c r="NVV73" s="405"/>
      <c r="NVW73" s="405"/>
      <c r="NVX73" s="405"/>
      <c r="NVY73" s="405"/>
      <c r="NVZ73" s="405"/>
      <c r="NWA73" s="405"/>
      <c r="NWB73" s="405"/>
      <c r="NWC73" s="405"/>
      <c r="NWD73" s="405"/>
      <c r="NWE73" s="405"/>
      <c r="NWF73" s="405"/>
      <c r="NWG73" s="405"/>
      <c r="NWH73" s="405"/>
      <c r="NWI73" s="405"/>
      <c r="NWJ73" s="405"/>
      <c r="NWK73" s="405"/>
      <c r="NWL73" s="405"/>
      <c r="NWM73" s="405"/>
      <c r="NWN73" s="405"/>
      <c r="NWO73" s="405"/>
      <c r="NWP73" s="405"/>
      <c r="NWQ73" s="405"/>
      <c r="NWR73" s="405"/>
      <c r="NWS73" s="405"/>
      <c r="NWT73" s="405"/>
      <c r="NWU73" s="405"/>
      <c r="NWV73" s="405"/>
      <c r="NWW73" s="405"/>
      <c r="NWX73" s="405"/>
      <c r="NWY73" s="405"/>
      <c r="NWZ73" s="405"/>
      <c r="NXA73" s="405"/>
      <c r="NXB73" s="405"/>
      <c r="NXC73" s="405"/>
      <c r="NXD73" s="405"/>
      <c r="NXE73" s="405"/>
      <c r="NXF73" s="405"/>
      <c r="NXG73" s="405"/>
      <c r="NXH73" s="405"/>
      <c r="NXI73" s="405"/>
      <c r="NXJ73" s="405"/>
      <c r="NXK73" s="405"/>
      <c r="NXL73" s="405"/>
      <c r="NXM73" s="405"/>
      <c r="NXN73" s="405"/>
      <c r="NXO73" s="405"/>
      <c r="NXP73" s="405"/>
      <c r="NXQ73" s="405"/>
      <c r="NXR73" s="405"/>
      <c r="NXS73" s="405"/>
      <c r="NXT73" s="405"/>
      <c r="NXU73" s="405"/>
      <c r="NXV73" s="405"/>
      <c r="NXW73" s="405"/>
      <c r="NXX73" s="405"/>
      <c r="NXY73" s="405"/>
      <c r="NXZ73" s="405"/>
      <c r="NYA73" s="405"/>
      <c r="NYB73" s="405"/>
      <c r="NYC73" s="405"/>
      <c r="NYD73" s="405"/>
      <c r="NYE73" s="405"/>
      <c r="NYF73" s="405"/>
      <c r="NYG73" s="405"/>
      <c r="NYH73" s="405"/>
      <c r="NYI73" s="405"/>
      <c r="NYJ73" s="405"/>
      <c r="NYK73" s="405"/>
      <c r="NYL73" s="405"/>
      <c r="NYM73" s="405"/>
      <c r="NYN73" s="405"/>
      <c r="NYO73" s="405"/>
      <c r="NYP73" s="405"/>
      <c r="NYQ73" s="405"/>
      <c r="NYR73" s="405"/>
      <c r="NYS73" s="405"/>
      <c r="NYT73" s="405"/>
      <c r="NYU73" s="405"/>
      <c r="NYV73" s="405"/>
      <c r="NYW73" s="405"/>
      <c r="NYX73" s="405"/>
      <c r="NYY73" s="405"/>
      <c r="NYZ73" s="405"/>
      <c r="NZA73" s="405"/>
      <c r="NZB73" s="405"/>
      <c r="NZC73" s="405"/>
      <c r="NZD73" s="405"/>
      <c r="NZE73" s="405"/>
      <c r="NZF73" s="405"/>
      <c r="NZG73" s="405"/>
      <c r="NZH73" s="405"/>
      <c r="NZI73" s="405"/>
      <c r="NZJ73" s="405"/>
      <c r="NZK73" s="405"/>
      <c r="NZL73" s="405"/>
      <c r="NZM73" s="405"/>
      <c r="NZN73" s="405"/>
      <c r="NZO73" s="405"/>
      <c r="NZP73" s="405"/>
      <c r="NZQ73" s="405"/>
      <c r="NZR73" s="405"/>
      <c r="NZS73" s="405"/>
      <c r="NZT73" s="405"/>
      <c r="NZU73" s="405"/>
      <c r="NZV73" s="405"/>
      <c r="NZW73" s="405"/>
      <c r="NZX73" s="405"/>
      <c r="NZY73" s="405"/>
      <c r="NZZ73" s="405"/>
      <c r="OAA73" s="405"/>
      <c r="OAB73" s="405"/>
      <c r="OAC73" s="405"/>
      <c r="OAD73" s="405"/>
      <c r="OAE73" s="405"/>
      <c r="OAF73" s="405"/>
      <c r="OAG73" s="405"/>
      <c r="OAH73" s="405"/>
      <c r="OAI73" s="405"/>
      <c r="OAJ73" s="405"/>
      <c r="OAK73" s="405"/>
      <c r="OAL73" s="405"/>
      <c r="OAM73" s="405"/>
      <c r="OAN73" s="405"/>
      <c r="OAO73" s="405"/>
      <c r="OAP73" s="405"/>
      <c r="OAQ73" s="405"/>
      <c r="OAR73" s="405"/>
      <c r="OAS73" s="405"/>
      <c r="OAT73" s="405"/>
      <c r="OAU73" s="405"/>
      <c r="OAV73" s="405"/>
      <c r="OAW73" s="405"/>
      <c r="OAX73" s="405"/>
      <c r="OAY73" s="405"/>
      <c r="OAZ73" s="405"/>
      <c r="OBA73" s="405"/>
      <c r="OBB73" s="405"/>
      <c r="OBC73" s="405"/>
      <c r="OBD73" s="405"/>
      <c r="OBE73" s="405"/>
      <c r="OBF73" s="405"/>
      <c r="OBG73" s="405"/>
      <c r="OBH73" s="405"/>
      <c r="OBI73" s="405"/>
      <c r="OBJ73" s="405"/>
      <c r="OBK73" s="405"/>
      <c r="OBL73" s="405"/>
      <c r="OBM73" s="405"/>
      <c r="OBN73" s="405"/>
      <c r="OBO73" s="405"/>
      <c r="OBP73" s="405"/>
      <c r="OBQ73" s="405"/>
      <c r="OBR73" s="405"/>
      <c r="OBS73" s="405"/>
      <c r="OBT73" s="405"/>
      <c r="OBU73" s="405"/>
      <c r="OBV73" s="405"/>
      <c r="OBW73" s="405"/>
      <c r="OBX73" s="405"/>
      <c r="OBY73" s="405"/>
      <c r="OBZ73" s="405"/>
      <c r="OCA73" s="405"/>
      <c r="OCB73" s="405"/>
      <c r="OCC73" s="405"/>
      <c r="OCD73" s="405"/>
      <c r="OCE73" s="405"/>
      <c r="OCF73" s="405"/>
      <c r="OCG73" s="405"/>
      <c r="OCH73" s="405"/>
      <c r="OCI73" s="405"/>
      <c r="OCJ73" s="405"/>
      <c r="OCK73" s="405"/>
      <c r="OCL73" s="405"/>
      <c r="OCM73" s="405"/>
      <c r="OCN73" s="405"/>
      <c r="OCO73" s="405"/>
      <c r="OCP73" s="405"/>
      <c r="OCQ73" s="405"/>
      <c r="OCR73" s="405"/>
      <c r="OCS73" s="405"/>
      <c r="OCT73" s="405"/>
      <c r="OCU73" s="405"/>
      <c r="OCV73" s="405"/>
      <c r="OCW73" s="405"/>
      <c r="OCX73" s="405"/>
      <c r="OCY73" s="405"/>
      <c r="OCZ73" s="405"/>
      <c r="ODA73" s="405"/>
      <c r="ODB73" s="405"/>
      <c r="ODC73" s="405"/>
      <c r="ODD73" s="405"/>
      <c r="ODE73" s="405"/>
      <c r="ODF73" s="405"/>
      <c r="ODG73" s="405"/>
      <c r="ODH73" s="405"/>
      <c r="ODI73" s="405"/>
      <c r="ODJ73" s="405"/>
      <c r="ODK73" s="405"/>
      <c r="ODL73" s="405"/>
      <c r="ODM73" s="405"/>
      <c r="ODN73" s="405"/>
      <c r="ODO73" s="405"/>
      <c r="ODP73" s="405"/>
      <c r="ODQ73" s="405"/>
      <c r="ODR73" s="405"/>
      <c r="ODS73" s="405"/>
      <c r="ODT73" s="405"/>
      <c r="ODU73" s="405"/>
      <c r="ODV73" s="405"/>
      <c r="ODW73" s="405"/>
      <c r="ODX73" s="405"/>
      <c r="ODY73" s="405"/>
      <c r="ODZ73" s="405"/>
      <c r="OEA73" s="405"/>
      <c r="OEB73" s="405"/>
      <c r="OEC73" s="405"/>
      <c r="OED73" s="405"/>
      <c r="OEE73" s="405"/>
      <c r="OEF73" s="405"/>
      <c r="OEG73" s="405"/>
      <c r="OEH73" s="405"/>
      <c r="OEI73" s="405"/>
      <c r="OEJ73" s="405"/>
      <c r="OEK73" s="405"/>
      <c r="OEL73" s="405"/>
      <c r="OEM73" s="405"/>
      <c r="OEN73" s="405"/>
      <c r="OEO73" s="405"/>
      <c r="OEP73" s="405"/>
      <c r="OEQ73" s="405"/>
      <c r="OER73" s="405"/>
      <c r="OES73" s="405"/>
      <c r="OET73" s="405"/>
      <c r="OEU73" s="405"/>
      <c r="OEV73" s="405"/>
      <c r="OEW73" s="405"/>
      <c r="OEX73" s="405"/>
      <c r="OEY73" s="405"/>
      <c r="OEZ73" s="405"/>
      <c r="OFA73" s="405"/>
      <c r="OFB73" s="405"/>
      <c r="OFC73" s="405"/>
      <c r="OFD73" s="405"/>
      <c r="OFE73" s="405"/>
      <c r="OFF73" s="405"/>
      <c r="OFG73" s="405"/>
      <c r="OFH73" s="405"/>
      <c r="OFI73" s="405"/>
      <c r="OFJ73" s="405"/>
      <c r="OFK73" s="405"/>
      <c r="OFL73" s="405"/>
      <c r="OFM73" s="405"/>
      <c r="OFN73" s="405"/>
      <c r="OFO73" s="405"/>
      <c r="OFP73" s="405"/>
      <c r="OFQ73" s="405"/>
      <c r="OFR73" s="405"/>
      <c r="OFS73" s="405"/>
      <c r="OFT73" s="405"/>
      <c r="OFU73" s="405"/>
      <c r="OFV73" s="405"/>
      <c r="OFW73" s="405"/>
      <c r="OFX73" s="405"/>
      <c r="OFY73" s="405"/>
      <c r="OFZ73" s="405"/>
      <c r="OGA73" s="405"/>
      <c r="OGB73" s="405"/>
      <c r="OGC73" s="405"/>
      <c r="OGD73" s="405"/>
      <c r="OGE73" s="405"/>
      <c r="OGF73" s="405"/>
      <c r="OGG73" s="405"/>
      <c r="OGH73" s="405"/>
      <c r="OGI73" s="405"/>
      <c r="OGJ73" s="405"/>
      <c r="OGK73" s="405"/>
      <c r="OGL73" s="405"/>
      <c r="OGM73" s="405"/>
      <c r="OGN73" s="405"/>
      <c r="OGO73" s="405"/>
      <c r="OGP73" s="405"/>
      <c r="OGQ73" s="405"/>
      <c r="OGR73" s="405"/>
      <c r="OGS73" s="405"/>
      <c r="OGT73" s="405"/>
      <c r="OGU73" s="405"/>
      <c r="OGV73" s="405"/>
      <c r="OGW73" s="405"/>
      <c r="OGX73" s="405"/>
      <c r="OGY73" s="405"/>
      <c r="OGZ73" s="405"/>
      <c r="OHA73" s="405"/>
      <c r="OHB73" s="405"/>
      <c r="OHC73" s="405"/>
      <c r="OHD73" s="405"/>
      <c r="OHE73" s="405"/>
      <c r="OHF73" s="405"/>
      <c r="OHG73" s="405"/>
      <c r="OHH73" s="405"/>
      <c r="OHI73" s="405"/>
      <c r="OHJ73" s="405"/>
      <c r="OHK73" s="405"/>
      <c r="OHL73" s="405"/>
      <c r="OHM73" s="405"/>
      <c r="OHN73" s="405"/>
      <c r="OHO73" s="405"/>
      <c r="OHP73" s="405"/>
      <c r="OHQ73" s="405"/>
      <c r="OHR73" s="405"/>
      <c r="OHS73" s="405"/>
      <c r="OHT73" s="405"/>
      <c r="OHU73" s="405"/>
      <c r="OHV73" s="405"/>
      <c r="OHW73" s="405"/>
      <c r="OHX73" s="405"/>
      <c r="OHY73" s="405"/>
      <c r="OHZ73" s="405"/>
      <c r="OIA73" s="405"/>
      <c r="OIB73" s="405"/>
      <c r="OIC73" s="405"/>
      <c r="OID73" s="405"/>
      <c r="OIE73" s="405"/>
      <c r="OIF73" s="405"/>
      <c r="OIG73" s="405"/>
      <c r="OIH73" s="405"/>
      <c r="OII73" s="405"/>
      <c r="OIJ73" s="405"/>
      <c r="OIK73" s="405"/>
      <c r="OIL73" s="405"/>
      <c r="OIM73" s="405"/>
      <c r="OIN73" s="405"/>
      <c r="OIO73" s="405"/>
      <c r="OIP73" s="405"/>
      <c r="OIQ73" s="405"/>
      <c r="OIR73" s="405"/>
      <c r="OIS73" s="405"/>
      <c r="OIT73" s="405"/>
      <c r="OIU73" s="405"/>
      <c r="OIV73" s="405"/>
      <c r="OIW73" s="405"/>
      <c r="OIX73" s="405"/>
      <c r="OIY73" s="405"/>
      <c r="OIZ73" s="405"/>
      <c r="OJA73" s="405"/>
      <c r="OJB73" s="405"/>
      <c r="OJC73" s="405"/>
      <c r="OJD73" s="405"/>
      <c r="OJE73" s="405"/>
      <c r="OJF73" s="405"/>
      <c r="OJG73" s="405"/>
      <c r="OJH73" s="405"/>
      <c r="OJI73" s="405"/>
      <c r="OJJ73" s="405"/>
      <c r="OJK73" s="405"/>
      <c r="OJL73" s="405"/>
      <c r="OJM73" s="405"/>
      <c r="OJN73" s="405"/>
      <c r="OJO73" s="405"/>
      <c r="OJP73" s="405"/>
      <c r="OJQ73" s="405"/>
      <c r="OJR73" s="405"/>
      <c r="OJS73" s="405"/>
      <c r="OJT73" s="405"/>
      <c r="OJU73" s="405"/>
      <c r="OJV73" s="405"/>
      <c r="OJW73" s="405"/>
      <c r="OJX73" s="405"/>
      <c r="OJY73" s="405"/>
      <c r="OJZ73" s="405"/>
      <c r="OKA73" s="405"/>
      <c r="OKB73" s="405"/>
      <c r="OKC73" s="405"/>
      <c r="OKD73" s="405"/>
      <c r="OKE73" s="405"/>
      <c r="OKF73" s="405"/>
      <c r="OKG73" s="405"/>
      <c r="OKH73" s="405"/>
      <c r="OKI73" s="405"/>
      <c r="OKJ73" s="405"/>
      <c r="OKK73" s="405"/>
      <c r="OKL73" s="405"/>
      <c r="OKM73" s="405"/>
      <c r="OKN73" s="405"/>
      <c r="OKO73" s="405"/>
      <c r="OKP73" s="405"/>
      <c r="OKQ73" s="405"/>
      <c r="OKR73" s="405"/>
      <c r="OKS73" s="405"/>
      <c r="OKT73" s="405"/>
      <c r="OKU73" s="405"/>
      <c r="OKV73" s="405"/>
      <c r="OKW73" s="405"/>
      <c r="OKX73" s="405"/>
      <c r="OKY73" s="405"/>
      <c r="OKZ73" s="405"/>
      <c r="OLA73" s="405"/>
      <c r="OLB73" s="405"/>
      <c r="OLC73" s="405"/>
      <c r="OLD73" s="405"/>
      <c r="OLE73" s="405"/>
      <c r="OLF73" s="405"/>
      <c r="OLG73" s="405"/>
      <c r="OLH73" s="405"/>
      <c r="OLI73" s="405"/>
      <c r="OLJ73" s="405"/>
      <c r="OLK73" s="405"/>
      <c r="OLL73" s="405"/>
      <c r="OLM73" s="405"/>
      <c r="OLN73" s="405"/>
      <c r="OLO73" s="405"/>
      <c r="OLP73" s="405"/>
      <c r="OLQ73" s="405"/>
      <c r="OLR73" s="405"/>
      <c r="OLS73" s="405"/>
      <c r="OLT73" s="405"/>
      <c r="OLU73" s="405"/>
      <c r="OLV73" s="405"/>
      <c r="OLW73" s="405"/>
      <c r="OLX73" s="405"/>
      <c r="OLY73" s="405"/>
      <c r="OLZ73" s="405"/>
      <c r="OMA73" s="405"/>
      <c r="OMB73" s="405"/>
      <c r="OMC73" s="405"/>
      <c r="OMD73" s="405"/>
      <c r="OME73" s="405"/>
      <c r="OMF73" s="405"/>
      <c r="OMG73" s="405"/>
      <c r="OMH73" s="405"/>
      <c r="OMI73" s="405"/>
      <c r="OMJ73" s="405"/>
      <c r="OMK73" s="405"/>
      <c r="OML73" s="405"/>
      <c r="OMM73" s="405"/>
      <c r="OMN73" s="405"/>
      <c r="OMO73" s="405"/>
      <c r="OMP73" s="405"/>
      <c r="OMQ73" s="405"/>
      <c r="OMR73" s="405"/>
      <c r="OMS73" s="405"/>
      <c r="OMT73" s="405"/>
      <c r="OMU73" s="405"/>
      <c r="OMV73" s="405"/>
      <c r="OMW73" s="405"/>
      <c r="OMX73" s="405"/>
      <c r="OMY73" s="405"/>
      <c r="OMZ73" s="405"/>
      <c r="ONA73" s="405"/>
      <c r="ONB73" s="405"/>
      <c r="ONC73" s="405"/>
      <c r="OND73" s="405"/>
      <c r="ONE73" s="405"/>
      <c r="ONF73" s="405"/>
      <c r="ONG73" s="405"/>
      <c r="ONH73" s="405"/>
      <c r="ONI73" s="405"/>
      <c r="ONJ73" s="405"/>
      <c r="ONK73" s="405"/>
      <c r="ONL73" s="405"/>
      <c r="ONM73" s="405"/>
      <c r="ONN73" s="405"/>
      <c r="ONO73" s="405"/>
      <c r="ONP73" s="405"/>
      <c r="ONQ73" s="405"/>
      <c r="ONR73" s="405"/>
      <c r="ONS73" s="405"/>
      <c r="ONT73" s="405"/>
      <c r="ONU73" s="405"/>
      <c r="ONV73" s="405"/>
      <c r="ONW73" s="405"/>
      <c r="ONX73" s="405"/>
      <c r="ONY73" s="405"/>
      <c r="ONZ73" s="405"/>
      <c r="OOA73" s="405"/>
      <c r="OOB73" s="405"/>
      <c r="OOC73" s="405"/>
      <c r="OOD73" s="405"/>
      <c r="OOE73" s="405"/>
      <c r="OOF73" s="405"/>
      <c r="OOG73" s="405"/>
      <c r="OOH73" s="405"/>
      <c r="OOI73" s="405"/>
      <c r="OOJ73" s="405"/>
      <c r="OOK73" s="405"/>
      <c r="OOL73" s="405"/>
      <c r="OOM73" s="405"/>
      <c r="OON73" s="405"/>
      <c r="OOO73" s="405"/>
      <c r="OOP73" s="405"/>
      <c r="OOQ73" s="405"/>
      <c r="OOR73" s="405"/>
      <c r="OOS73" s="405"/>
      <c r="OOT73" s="405"/>
      <c r="OOU73" s="405"/>
      <c r="OOV73" s="405"/>
      <c r="OOW73" s="405"/>
      <c r="OOX73" s="405"/>
      <c r="OOY73" s="405"/>
      <c r="OOZ73" s="405"/>
      <c r="OPA73" s="405"/>
      <c r="OPB73" s="405"/>
      <c r="OPC73" s="405"/>
      <c r="OPD73" s="405"/>
      <c r="OPE73" s="405"/>
      <c r="OPF73" s="405"/>
      <c r="OPG73" s="405"/>
      <c r="OPH73" s="405"/>
      <c r="OPI73" s="405"/>
      <c r="OPJ73" s="405"/>
      <c r="OPK73" s="405"/>
      <c r="OPL73" s="405"/>
      <c r="OPM73" s="405"/>
      <c r="OPN73" s="405"/>
      <c r="OPO73" s="405"/>
      <c r="OPP73" s="405"/>
      <c r="OPQ73" s="405"/>
      <c r="OPR73" s="405"/>
      <c r="OPS73" s="405"/>
      <c r="OPT73" s="405"/>
      <c r="OPU73" s="405"/>
      <c r="OPV73" s="405"/>
      <c r="OPW73" s="405"/>
      <c r="OPX73" s="405"/>
      <c r="OPY73" s="405"/>
      <c r="OPZ73" s="405"/>
      <c r="OQA73" s="405"/>
      <c r="OQB73" s="405"/>
      <c r="OQC73" s="405"/>
      <c r="OQD73" s="405"/>
      <c r="OQE73" s="405"/>
      <c r="OQF73" s="405"/>
      <c r="OQG73" s="405"/>
      <c r="OQH73" s="405"/>
      <c r="OQI73" s="405"/>
      <c r="OQJ73" s="405"/>
      <c r="OQK73" s="405"/>
      <c r="OQL73" s="405"/>
      <c r="OQM73" s="405"/>
      <c r="OQN73" s="405"/>
      <c r="OQO73" s="405"/>
      <c r="OQP73" s="405"/>
      <c r="OQQ73" s="405"/>
      <c r="OQR73" s="405"/>
      <c r="OQS73" s="405"/>
      <c r="OQT73" s="405"/>
      <c r="OQU73" s="405"/>
      <c r="OQV73" s="405"/>
      <c r="OQW73" s="405"/>
      <c r="OQX73" s="405"/>
      <c r="OQY73" s="405"/>
      <c r="OQZ73" s="405"/>
      <c r="ORA73" s="405"/>
      <c r="ORB73" s="405"/>
      <c r="ORC73" s="405"/>
      <c r="ORD73" s="405"/>
      <c r="ORE73" s="405"/>
      <c r="ORF73" s="405"/>
      <c r="ORG73" s="405"/>
      <c r="ORH73" s="405"/>
      <c r="ORI73" s="405"/>
      <c r="ORJ73" s="405"/>
      <c r="ORK73" s="405"/>
      <c r="ORL73" s="405"/>
      <c r="ORM73" s="405"/>
      <c r="ORN73" s="405"/>
      <c r="ORO73" s="405"/>
      <c r="ORP73" s="405"/>
      <c r="ORQ73" s="405"/>
      <c r="ORR73" s="405"/>
      <c r="ORS73" s="405"/>
      <c r="ORT73" s="405"/>
      <c r="ORU73" s="405"/>
      <c r="ORV73" s="405"/>
      <c r="ORW73" s="405"/>
      <c r="ORX73" s="405"/>
      <c r="ORY73" s="405"/>
      <c r="ORZ73" s="405"/>
      <c r="OSA73" s="405"/>
      <c r="OSB73" s="405"/>
      <c r="OSC73" s="405"/>
      <c r="OSD73" s="405"/>
      <c r="OSE73" s="405"/>
      <c r="OSF73" s="405"/>
      <c r="OSG73" s="405"/>
      <c r="OSH73" s="405"/>
      <c r="OSI73" s="405"/>
      <c r="OSJ73" s="405"/>
      <c r="OSK73" s="405"/>
      <c r="OSL73" s="405"/>
      <c r="OSM73" s="405"/>
      <c r="OSN73" s="405"/>
      <c r="OSO73" s="405"/>
      <c r="OSP73" s="405"/>
      <c r="OSQ73" s="405"/>
      <c r="OSR73" s="405"/>
      <c r="OSS73" s="405"/>
      <c r="OST73" s="405"/>
      <c r="OSU73" s="405"/>
      <c r="OSV73" s="405"/>
      <c r="OSW73" s="405"/>
      <c r="OSX73" s="405"/>
      <c r="OSY73" s="405"/>
      <c r="OSZ73" s="405"/>
      <c r="OTA73" s="405"/>
      <c r="OTB73" s="405"/>
      <c r="OTC73" s="405"/>
      <c r="OTD73" s="405"/>
      <c r="OTE73" s="405"/>
      <c r="OTF73" s="405"/>
      <c r="OTG73" s="405"/>
      <c r="OTH73" s="405"/>
      <c r="OTI73" s="405"/>
      <c r="OTJ73" s="405"/>
      <c r="OTK73" s="405"/>
      <c r="OTL73" s="405"/>
      <c r="OTM73" s="405"/>
      <c r="OTN73" s="405"/>
      <c r="OTO73" s="405"/>
      <c r="OTP73" s="405"/>
      <c r="OTQ73" s="405"/>
      <c r="OTR73" s="405"/>
      <c r="OTS73" s="405"/>
      <c r="OTT73" s="405"/>
      <c r="OTU73" s="405"/>
      <c r="OTV73" s="405"/>
      <c r="OTW73" s="405"/>
      <c r="OTX73" s="405"/>
      <c r="OTY73" s="405"/>
      <c r="OTZ73" s="405"/>
      <c r="OUA73" s="405"/>
      <c r="OUB73" s="405"/>
      <c r="OUC73" s="405"/>
      <c r="OUD73" s="405"/>
      <c r="OUE73" s="405"/>
      <c r="OUF73" s="405"/>
      <c r="OUG73" s="405"/>
      <c r="OUH73" s="405"/>
      <c r="OUI73" s="405"/>
      <c r="OUJ73" s="405"/>
      <c r="OUK73" s="405"/>
      <c r="OUL73" s="405"/>
      <c r="OUM73" s="405"/>
      <c r="OUN73" s="405"/>
      <c r="OUO73" s="405"/>
      <c r="OUP73" s="405"/>
      <c r="OUQ73" s="405"/>
      <c r="OUR73" s="405"/>
      <c r="OUS73" s="405"/>
      <c r="OUT73" s="405"/>
      <c r="OUU73" s="405"/>
      <c r="OUV73" s="405"/>
      <c r="OUW73" s="405"/>
      <c r="OUX73" s="405"/>
      <c r="OUY73" s="405"/>
      <c r="OUZ73" s="405"/>
      <c r="OVA73" s="405"/>
      <c r="OVB73" s="405"/>
      <c r="OVC73" s="405"/>
      <c r="OVD73" s="405"/>
      <c r="OVE73" s="405"/>
      <c r="OVF73" s="405"/>
      <c r="OVG73" s="405"/>
      <c r="OVH73" s="405"/>
      <c r="OVI73" s="405"/>
      <c r="OVJ73" s="405"/>
      <c r="OVK73" s="405"/>
      <c r="OVL73" s="405"/>
      <c r="OVM73" s="405"/>
      <c r="OVN73" s="405"/>
      <c r="OVO73" s="405"/>
      <c r="OVP73" s="405"/>
      <c r="OVQ73" s="405"/>
      <c r="OVR73" s="405"/>
      <c r="OVS73" s="405"/>
      <c r="OVT73" s="405"/>
      <c r="OVU73" s="405"/>
      <c r="OVV73" s="405"/>
      <c r="OVW73" s="405"/>
      <c r="OVX73" s="405"/>
      <c r="OVY73" s="405"/>
      <c r="OVZ73" s="405"/>
      <c r="OWA73" s="405"/>
      <c r="OWB73" s="405"/>
      <c r="OWC73" s="405"/>
      <c r="OWD73" s="405"/>
      <c r="OWE73" s="405"/>
      <c r="OWF73" s="405"/>
      <c r="OWG73" s="405"/>
      <c r="OWH73" s="405"/>
      <c r="OWI73" s="405"/>
      <c r="OWJ73" s="405"/>
      <c r="OWK73" s="405"/>
      <c r="OWL73" s="405"/>
      <c r="OWM73" s="405"/>
      <c r="OWN73" s="405"/>
      <c r="OWO73" s="405"/>
      <c r="OWP73" s="405"/>
      <c r="OWQ73" s="405"/>
      <c r="OWR73" s="405"/>
      <c r="OWS73" s="405"/>
      <c r="OWT73" s="405"/>
      <c r="OWU73" s="405"/>
      <c r="OWV73" s="405"/>
      <c r="OWW73" s="405"/>
      <c r="OWX73" s="405"/>
      <c r="OWY73" s="405"/>
      <c r="OWZ73" s="405"/>
      <c r="OXA73" s="405"/>
      <c r="OXB73" s="405"/>
      <c r="OXC73" s="405"/>
      <c r="OXD73" s="405"/>
      <c r="OXE73" s="405"/>
      <c r="OXF73" s="405"/>
      <c r="OXG73" s="405"/>
      <c r="OXH73" s="405"/>
      <c r="OXI73" s="405"/>
      <c r="OXJ73" s="405"/>
      <c r="OXK73" s="405"/>
      <c r="OXL73" s="405"/>
      <c r="OXM73" s="405"/>
      <c r="OXN73" s="405"/>
      <c r="OXO73" s="405"/>
      <c r="OXP73" s="405"/>
      <c r="OXQ73" s="405"/>
      <c r="OXR73" s="405"/>
      <c r="OXS73" s="405"/>
      <c r="OXT73" s="405"/>
      <c r="OXU73" s="405"/>
      <c r="OXV73" s="405"/>
      <c r="OXW73" s="405"/>
      <c r="OXX73" s="405"/>
      <c r="OXY73" s="405"/>
      <c r="OXZ73" s="405"/>
      <c r="OYA73" s="405"/>
      <c r="OYB73" s="405"/>
      <c r="OYC73" s="405"/>
      <c r="OYD73" s="405"/>
      <c r="OYE73" s="405"/>
      <c r="OYF73" s="405"/>
      <c r="OYG73" s="405"/>
      <c r="OYH73" s="405"/>
      <c r="OYI73" s="405"/>
      <c r="OYJ73" s="405"/>
      <c r="OYK73" s="405"/>
      <c r="OYL73" s="405"/>
      <c r="OYM73" s="405"/>
      <c r="OYN73" s="405"/>
      <c r="OYO73" s="405"/>
      <c r="OYP73" s="405"/>
      <c r="OYQ73" s="405"/>
      <c r="OYR73" s="405"/>
      <c r="OYS73" s="405"/>
      <c r="OYT73" s="405"/>
      <c r="OYU73" s="405"/>
      <c r="OYV73" s="405"/>
      <c r="OYW73" s="405"/>
      <c r="OYX73" s="405"/>
      <c r="OYY73" s="405"/>
      <c r="OYZ73" s="405"/>
      <c r="OZA73" s="405"/>
      <c r="OZB73" s="405"/>
      <c r="OZC73" s="405"/>
      <c r="OZD73" s="405"/>
      <c r="OZE73" s="405"/>
      <c r="OZF73" s="405"/>
      <c r="OZG73" s="405"/>
      <c r="OZH73" s="405"/>
      <c r="OZI73" s="405"/>
      <c r="OZJ73" s="405"/>
      <c r="OZK73" s="405"/>
      <c r="OZL73" s="405"/>
      <c r="OZM73" s="405"/>
      <c r="OZN73" s="405"/>
      <c r="OZO73" s="405"/>
      <c r="OZP73" s="405"/>
      <c r="OZQ73" s="405"/>
      <c r="OZR73" s="405"/>
      <c r="OZS73" s="405"/>
      <c r="OZT73" s="405"/>
      <c r="OZU73" s="405"/>
      <c r="OZV73" s="405"/>
      <c r="OZW73" s="405"/>
      <c r="OZX73" s="405"/>
      <c r="OZY73" s="405"/>
      <c r="OZZ73" s="405"/>
      <c r="PAA73" s="405"/>
      <c r="PAB73" s="405"/>
      <c r="PAC73" s="405"/>
      <c r="PAD73" s="405"/>
      <c r="PAE73" s="405"/>
      <c r="PAF73" s="405"/>
      <c r="PAG73" s="405"/>
      <c r="PAH73" s="405"/>
      <c r="PAI73" s="405"/>
      <c r="PAJ73" s="405"/>
      <c r="PAK73" s="405"/>
      <c r="PAL73" s="405"/>
      <c r="PAM73" s="405"/>
      <c r="PAN73" s="405"/>
      <c r="PAO73" s="405"/>
      <c r="PAP73" s="405"/>
      <c r="PAQ73" s="405"/>
      <c r="PAR73" s="405"/>
      <c r="PAS73" s="405"/>
      <c r="PAT73" s="405"/>
      <c r="PAU73" s="405"/>
      <c r="PAV73" s="405"/>
      <c r="PAW73" s="405"/>
      <c r="PAX73" s="405"/>
      <c r="PAY73" s="405"/>
      <c r="PAZ73" s="405"/>
      <c r="PBA73" s="405"/>
      <c r="PBB73" s="405"/>
      <c r="PBC73" s="405"/>
      <c r="PBD73" s="405"/>
      <c r="PBE73" s="405"/>
      <c r="PBF73" s="405"/>
      <c r="PBG73" s="405"/>
      <c r="PBH73" s="405"/>
      <c r="PBI73" s="405"/>
      <c r="PBJ73" s="405"/>
      <c r="PBK73" s="405"/>
      <c r="PBL73" s="405"/>
      <c r="PBM73" s="405"/>
      <c r="PBN73" s="405"/>
      <c r="PBO73" s="405"/>
      <c r="PBP73" s="405"/>
      <c r="PBQ73" s="405"/>
      <c r="PBR73" s="405"/>
      <c r="PBS73" s="405"/>
      <c r="PBT73" s="405"/>
      <c r="PBU73" s="405"/>
      <c r="PBV73" s="405"/>
      <c r="PBW73" s="405"/>
      <c r="PBX73" s="405"/>
      <c r="PBY73" s="405"/>
      <c r="PBZ73" s="405"/>
      <c r="PCA73" s="405"/>
      <c r="PCB73" s="405"/>
      <c r="PCC73" s="405"/>
      <c r="PCD73" s="405"/>
      <c r="PCE73" s="405"/>
      <c r="PCF73" s="405"/>
      <c r="PCG73" s="405"/>
      <c r="PCH73" s="405"/>
      <c r="PCI73" s="405"/>
      <c r="PCJ73" s="405"/>
      <c r="PCK73" s="405"/>
      <c r="PCL73" s="405"/>
      <c r="PCM73" s="405"/>
      <c r="PCN73" s="405"/>
      <c r="PCO73" s="405"/>
      <c r="PCP73" s="405"/>
      <c r="PCQ73" s="405"/>
      <c r="PCR73" s="405"/>
      <c r="PCS73" s="405"/>
      <c r="PCT73" s="405"/>
      <c r="PCU73" s="405"/>
      <c r="PCV73" s="405"/>
      <c r="PCW73" s="405"/>
      <c r="PCX73" s="405"/>
      <c r="PCY73" s="405"/>
      <c r="PCZ73" s="405"/>
      <c r="PDA73" s="405"/>
      <c r="PDB73" s="405"/>
      <c r="PDC73" s="405"/>
      <c r="PDD73" s="405"/>
      <c r="PDE73" s="405"/>
      <c r="PDF73" s="405"/>
      <c r="PDG73" s="405"/>
      <c r="PDH73" s="405"/>
      <c r="PDI73" s="405"/>
      <c r="PDJ73" s="405"/>
      <c r="PDK73" s="405"/>
      <c r="PDL73" s="405"/>
      <c r="PDM73" s="405"/>
      <c r="PDN73" s="405"/>
      <c r="PDO73" s="405"/>
      <c r="PDP73" s="405"/>
      <c r="PDQ73" s="405"/>
      <c r="PDR73" s="405"/>
      <c r="PDS73" s="405"/>
      <c r="PDT73" s="405"/>
      <c r="PDU73" s="405"/>
      <c r="PDV73" s="405"/>
      <c r="PDW73" s="405"/>
      <c r="PDX73" s="405"/>
      <c r="PDY73" s="405"/>
      <c r="PDZ73" s="405"/>
      <c r="PEA73" s="405"/>
      <c r="PEB73" s="405"/>
      <c r="PEC73" s="405"/>
      <c r="PED73" s="405"/>
      <c r="PEE73" s="405"/>
      <c r="PEF73" s="405"/>
      <c r="PEG73" s="405"/>
      <c r="PEH73" s="405"/>
      <c r="PEI73" s="405"/>
      <c r="PEJ73" s="405"/>
      <c r="PEK73" s="405"/>
      <c r="PEL73" s="405"/>
      <c r="PEM73" s="405"/>
      <c r="PEN73" s="405"/>
      <c r="PEO73" s="405"/>
      <c r="PEP73" s="405"/>
      <c r="PEQ73" s="405"/>
      <c r="PER73" s="405"/>
      <c r="PES73" s="405"/>
      <c r="PET73" s="405"/>
      <c r="PEU73" s="405"/>
      <c r="PEV73" s="405"/>
      <c r="PEW73" s="405"/>
      <c r="PEX73" s="405"/>
      <c r="PEY73" s="405"/>
      <c r="PEZ73" s="405"/>
      <c r="PFA73" s="405"/>
      <c r="PFB73" s="405"/>
      <c r="PFC73" s="405"/>
      <c r="PFD73" s="405"/>
      <c r="PFE73" s="405"/>
      <c r="PFF73" s="405"/>
      <c r="PFG73" s="405"/>
      <c r="PFH73" s="405"/>
      <c r="PFI73" s="405"/>
      <c r="PFJ73" s="405"/>
      <c r="PFK73" s="405"/>
      <c r="PFL73" s="405"/>
      <c r="PFM73" s="405"/>
      <c r="PFN73" s="405"/>
      <c r="PFO73" s="405"/>
      <c r="PFP73" s="405"/>
      <c r="PFQ73" s="405"/>
      <c r="PFR73" s="405"/>
      <c r="PFS73" s="405"/>
      <c r="PFT73" s="405"/>
      <c r="PFU73" s="405"/>
      <c r="PFV73" s="405"/>
      <c r="PFW73" s="405"/>
      <c r="PFX73" s="405"/>
      <c r="PFY73" s="405"/>
      <c r="PFZ73" s="405"/>
      <c r="PGA73" s="405"/>
      <c r="PGB73" s="405"/>
      <c r="PGC73" s="405"/>
      <c r="PGD73" s="405"/>
      <c r="PGE73" s="405"/>
      <c r="PGF73" s="405"/>
      <c r="PGG73" s="405"/>
      <c r="PGH73" s="405"/>
      <c r="PGI73" s="405"/>
      <c r="PGJ73" s="405"/>
      <c r="PGK73" s="405"/>
      <c r="PGL73" s="405"/>
      <c r="PGM73" s="405"/>
      <c r="PGN73" s="405"/>
      <c r="PGO73" s="405"/>
      <c r="PGP73" s="405"/>
      <c r="PGQ73" s="405"/>
      <c r="PGR73" s="405"/>
      <c r="PGS73" s="405"/>
      <c r="PGT73" s="405"/>
      <c r="PGU73" s="405"/>
      <c r="PGV73" s="405"/>
      <c r="PGW73" s="405"/>
      <c r="PGX73" s="405"/>
      <c r="PGY73" s="405"/>
      <c r="PGZ73" s="405"/>
      <c r="PHA73" s="405"/>
      <c r="PHB73" s="405"/>
      <c r="PHC73" s="405"/>
      <c r="PHD73" s="405"/>
      <c r="PHE73" s="405"/>
      <c r="PHF73" s="405"/>
      <c r="PHG73" s="405"/>
      <c r="PHH73" s="405"/>
      <c r="PHI73" s="405"/>
      <c r="PHJ73" s="405"/>
      <c r="PHK73" s="405"/>
      <c r="PHL73" s="405"/>
      <c r="PHM73" s="405"/>
      <c r="PHN73" s="405"/>
      <c r="PHO73" s="405"/>
      <c r="PHP73" s="405"/>
      <c r="PHQ73" s="405"/>
      <c r="PHR73" s="405"/>
      <c r="PHS73" s="405"/>
      <c r="PHT73" s="405"/>
      <c r="PHU73" s="405"/>
      <c r="PHV73" s="405"/>
      <c r="PHW73" s="405"/>
      <c r="PHX73" s="405"/>
      <c r="PHY73" s="405"/>
      <c r="PHZ73" s="405"/>
      <c r="PIA73" s="405"/>
      <c r="PIB73" s="405"/>
      <c r="PIC73" s="405"/>
      <c r="PID73" s="405"/>
      <c r="PIE73" s="405"/>
      <c r="PIF73" s="405"/>
      <c r="PIG73" s="405"/>
      <c r="PIH73" s="405"/>
      <c r="PII73" s="405"/>
      <c r="PIJ73" s="405"/>
      <c r="PIK73" s="405"/>
      <c r="PIL73" s="405"/>
      <c r="PIM73" s="405"/>
      <c r="PIN73" s="405"/>
      <c r="PIO73" s="405"/>
      <c r="PIP73" s="405"/>
      <c r="PIQ73" s="405"/>
      <c r="PIR73" s="405"/>
      <c r="PIS73" s="405"/>
      <c r="PIT73" s="405"/>
      <c r="PIU73" s="405"/>
      <c r="PIV73" s="405"/>
      <c r="PIW73" s="405"/>
      <c r="PIX73" s="405"/>
      <c r="PIY73" s="405"/>
      <c r="PIZ73" s="405"/>
      <c r="PJA73" s="405"/>
      <c r="PJB73" s="405"/>
      <c r="PJC73" s="405"/>
      <c r="PJD73" s="405"/>
      <c r="PJE73" s="405"/>
      <c r="PJF73" s="405"/>
      <c r="PJG73" s="405"/>
      <c r="PJH73" s="405"/>
      <c r="PJI73" s="405"/>
      <c r="PJJ73" s="405"/>
      <c r="PJK73" s="405"/>
      <c r="PJL73" s="405"/>
      <c r="PJM73" s="405"/>
      <c r="PJN73" s="405"/>
      <c r="PJO73" s="405"/>
      <c r="PJP73" s="405"/>
      <c r="PJQ73" s="405"/>
      <c r="PJR73" s="405"/>
      <c r="PJS73" s="405"/>
      <c r="PJT73" s="405"/>
      <c r="PJU73" s="405"/>
      <c r="PJV73" s="405"/>
      <c r="PJW73" s="405"/>
      <c r="PJX73" s="405"/>
      <c r="PJY73" s="405"/>
      <c r="PJZ73" s="405"/>
      <c r="PKA73" s="405"/>
      <c r="PKB73" s="405"/>
      <c r="PKC73" s="405"/>
      <c r="PKD73" s="405"/>
      <c r="PKE73" s="405"/>
      <c r="PKF73" s="405"/>
      <c r="PKG73" s="405"/>
      <c r="PKH73" s="405"/>
      <c r="PKI73" s="405"/>
      <c r="PKJ73" s="405"/>
      <c r="PKK73" s="405"/>
      <c r="PKL73" s="405"/>
      <c r="PKM73" s="405"/>
      <c r="PKN73" s="405"/>
      <c r="PKO73" s="405"/>
      <c r="PKP73" s="405"/>
      <c r="PKQ73" s="405"/>
      <c r="PKR73" s="405"/>
      <c r="PKS73" s="405"/>
      <c r="PKT73" s="405"/>
      <c r="PKU73" s="405"/>
      <c r="PKV73" s="405"/>
      <c r="PKW73" s="405"/>
      <c r="PKX73" s="405"/>
      <c r="PKY73" s="405"/>
      <c r="PKZ73" s="405"/>
      <c r="PLA73" s="405"/>
      <c r="PLB73" s="405"/>
      <c r="PLC73" s="405"/>
      <c r="PLD73" s="405"/>
      <c r="PLE73" s="405"/>
      <c r="PLF73" s="405"/>
      <c r="PLG73" s="405"/>
      <c r="PLH73" s="405"/>
      <c r="PLI73" s="405"/>
      <c r="PLJ73" s="405"/>
      <c r="PLK73" s="405"/>
      <c r="PLL73" s="405"/>
      <c r="PLM73" s="405"/>
      <c r="PLN73" s="405"/>
      <c r="PLO73" s="405"/>
      <c r="PLP73" s="405"/>
      <c r="PLQ73" s="405"/>
      <c r="PLR73" s="405"/>
      <c r="PLS73" s="405"/>
      <c r="PLT73" s="405"/>
      <c r="PLU73" s="405"/>
      <c r="PLV73" s="405"/>
      <c r="PLW73" s="405"/>
      <c r="PLX73" s="405"/>
      <c r="PLY73" s="405"/>
      <c r="PLZ73" s="405"/>
      <c r="PMA73" s="405"/>
      <c r="PMB73" s="405"/>
      <c r="PMC73" s="405"/>
      <c r="PMD73" s="405"/>
      <c r="PME73" s="405"/>
      <c r="PMF73" s="405"/>
      <c r="PMG73" s="405"/>
      <c r="PMH73" s="405"/>
      <c r="PMI73" s="405"/>
      <c r="PMJ73" s="405"/>
      <c r="PMK73" s="405"/>
      <c r="PML73" s="405"/>
      <c r="PMM73" s="405"/>
      <c r="PMN73" s="405"/>
      <c r="PMO73" s="405"/>
      <c r="PMP73" s="405"/>
      <c r="PMQ73" s="405"/>
      <c r="PMR73" s="405"/>
      <c r="PMS73" s="405"/>
      <c r="PMT73" s="405"/>
      <c r="PMU73" s="405"/>
      <c r="PMV73" s="405"/>
      <c r="PMW73" s="405"/>
      <c r="PMX73" s="405"/>
      <c r="PMY73" s="405"/>
      <c r="PMZ73" s="405"/>
      <c r="PNA73" s="405"/>
      <c r="PNB73" s="405"/>
      <c r="PNC73" s="405"/>
      <c r="PND73" s="405"/>
      <c r="PNE73" s="405"/>
      <c r="PNF73" s="405"/>
      <c r="PNG73" s="405"/>
      <c r="PNH73" s="405"/>
      <c r="PNI73" s="405"/>
      <c r="PNJ73" s="405"/>
      <c r="PNK73" s="405"/>
      <c r="PNL73" s="405"/>
      <c r="PNM73" s="405"/>
      <c r="PNN73" s="405"/>
      <c r="PNO73" s="405"/>
      <c r="PNP73" s="405"/>
      <c r="PNQ73" s="405"/>
      <c r="PNR73" s="405"/>
      <c r="PNS73" s="405"/>
      <c r="PNT73" s="405"/>
      <c r="PNU73" s="405"/>
      <c r="PNV73" s="405"/>
      <c r="PNW73" s="405"/>
      <c r="PNX73" s="405"/>
      <c r="PNY73" s="405"/>
      <c r="PNZ73" s="405"/>
      <c r="POA73" s="405"/>
      <c r="POB73" s="405"/>
      <c r="POC73" s="405"/>
      <c r="POD73" s="405"/>
      <c r="POE73" s="405"/>
      <c r="POF73" s="405"/>
      <c r="POG73" s="405"/>
      <c r="POH73" s="405"/>
      <c r="POI73" s="405"/>
      <c r="POJ73" s="405"/>
      <c r="POK73" s="405"/>
      <c r="POL73" s="405"/>
      <c r="POM73" s="405"/>
      <c r="PON73" s="405"/>
      <c r="POO73" s="405"/>
      <c r="POP73" s="405"/>
      <c r="POQ73" s="405"/>
      <c r="POR73" s="405"/>
      <c r="POS73" s="405"/>
      <c r="POT73" s="405"/>
      <c r="POU73" s="405"/>
      <c r="POV73" s="405"/>
      <c r="POW73" s="405"/>
      <c r="POX73" s="405"/>
      <c r="POY73" s="405"/>
      <c r="POZ73" s="405"/>
      <c r="PPA73" s="405"/>
      <c r="PPB73" s="405"/>
      <c r="PPC73" s="405"/>
      <c r="PPD73" s="405"/>
      <c r="PPE73" s="405"/>
      <c r="PPF73" s="405"/>
      <c r="PPG73" s="405"/>
      <c r="PPH73" s="405"/>
      <c r="PPI73" s="405"/>
      <c r="PPJ73" s="405"/>
      <c r="PPK73" s="405"/>
      <c r="PPL73" s="405"/>
      <c r="PPM73" s="405"/>
      <c r="PPN73" s="405"/>
      <c r="PPO73" s="405"/>
      <c r="PPP73" s="405"/>
      <c r="PPQ73" s="405"/>
      <c r="PPR73" s="405"/>
      <c r="PPS73" s="405"/>
      <c r="PPT73" s="405"/>
      <c r="PPU73" s="405"/>
      <c r="PPV73" s="405"/>
      <c r="PPW73" s="405"/>
      <c r="PPX73" s="405"/>
      <c r="PPY73" s="405"/>
      <c r="PPZ73" s="405"/>
      <c r="PQA73" s="405"/>
      <c r="PQB73" s="405"/>
      <c r="PQC73" s="405"/>
      <c r="PQD73" s="405"/>
      <c r="PQE73" s="405"/>
      <c r="PQF73" s="405"/>
      <c r="PQG73" s="405"/>
      <c r="PQH73" s="405"/>
      <c r="PQI73" s="405"/>
      <c r="PQJ73" s="405"/>
      <c r="PQK73" s="405"/>
      <c r="PQL73" s="405"/>
      <c r="PQM73" s="405"/>
      <c r="PQN73" s="405"/>
      <c r="PQO73" s="405"/>
      <c r="PQP73" s="405"/>
      <c r="PQQ73" s="405"/>
      <c r="PQR73" s="405"/>
      <c r="PQS73" s="405"/>
      <c r="PQT73" s="405"/>
      <c r="PQU73" s="405"/>
      <c r="PQV73" s="405"/>
      <c r="PQW73" s="405"/>
      <c r="PQX73" s="405"/>
      <c r="PQY73" s="405"/>
      <c r="PQZ73" s="405"/>
      <c r="PRA73" s="405"/>
      <c r="PRB73" s="405"/>
      <c r="PRC73" s="405"/>
      <c r="PRD73" s="405"/>
      <c r="PRE73" s="405"/>
      <c r="PRF73" s="405"/>
      <c r="PRG73" s="405"/>
      <c r="PRH73" s="405"/>
      <c r="PRI73" s="405"/>
      <c r="PRJ73" s="405"/>
      <c r="PRK73" s="405"/>
      <c r="PRL73" s="405"/>
      <c r="PRM73" s="405"/>
      <c r="PRN73" s="405"/>
      <c r="PRO73" s="405"/>
      <c r="PRP73" s="405"/>
      <c r="PRQ73" s="405"/>
      <c r="PRR73" s="405"/>
      <c r="PRS73" s="405"/>
      <c r="PRT73" s="405"/>
      <c r="PRU73" s="405"/>
      <c r="PRV73" s="405"/>
      <c r="PRW73" s="405"/>
      <c r="PRX73" s="405"/>
      <c r="PRY73" s="405"/>
      <c r="PRZ73" s="405"/>
      <c r="PSA73" s="405"/>
      <c r="PSB73" s="405"/>
      <c r="PSC73" s="405"/>
      <c r="PSD73" s="405"/>
      <c r="PSE73" s="405"/>
      <c r="PSF73" s="405"/>
      <c r="PSG73" s="405"/>
      <c r="PSH73" s="405"/>
      <c r="PSI73" s="405"/>
      <c r="PSJ73" s="405"/>
      <c r="PSK73" s="405"/>
      <c r="PSL73" s="405"/>
      <c r="PSM73" s="405"/>
      <c r="PSN73" s="405"/>
      <c r="PSO73" s="405"/>
      <c r="PSP73" s="405"/>
      <c r="PSQ73" s="405"/>
      <c r="PSR73" s="405"/>
      <c r="PSS73" s="405"/>
      <c r="PST73" s="405"/>
      <c r="PSU73" s="405"/>
      <c r="PSV73" s="405"/>
      <c r="PSW73" s="405"/>
      <c r="PSX73" s="405"/>
      <c r="PSY73" s="405"/>
      <c r="PSZ73" s="405"/>
      <c r="PTA73" s="405"/>
      <c r="PTB73" s="405"/>
      <c r="PTC73" s="405"/>
      <c r="PTD73" s="405"/>
      <c r="PTE73" s="405"/>
      <c r="PTF73" s="405"/>
      <c r="PTG73" s="405"/>
      <c r="PTH73" s="405"/>
      <c r="PTI73" s="405"/>
      <c r="PTJ73" s="405"/>
      <c r="PTK73" s="405"/>
      <c r="PTL73" s="405"/>
      <c r="PTM73" s="405"/>
      <c r="PTN73" s="405"/>
      <c r="PTO73" s="405"/>
      <c r="PTP73" s="405"/>
      <c r="PTQ73" s="405"/>
      <c r="PTR73" s="405"/>
      <c r="PTS73" s="405"/>
      <c r="PTT73" s="405"/>
      <c r="PTU73" s="405"/>
      <c r="PTV73" s="405"/>
      <c r="PTW73" s="405"/>
      <c r="PTX73" s="405"/>
      <c r="PTY73" s="405"/>
      <c r="PTZ73" s="405"/>
      <c r="PUA73" s="405"/>
      <c r="PUB73" s="405"/>
      <c r="PUC73" s="405"/>
      <c r="PUD73" s="405"/>
      <c r="PUE73" s="405"/>
      <c r="PUF73" s="405"/>
      <c r="PUG73" s="405"/>
      <c r="PUH73" s="405"/>
      <c r="PUI73" s="405"/>
      <c r="PUJ73" s="405"/>
      <c r="PUK73" s="405"/>
      <c r="PUL73" s="405"/>
      <c r="PUM73" s="405"/>
      <c r="PUN73" s="405"/>
      <c r="PUO73" s="405"/>
      <c r="PUP73" s="405"/>
      <c r="PUQ73" s="405"/>
      <c r="PUR73" s="405"/>
      <c r="PUS73" s="405"/>
      <c r="PUT73" s="405"/>
      <c r="PUU73" s="405"/>
      <c r="PUV73" s="405"/>
      <c r="PUW73" s="405"/>
      <c r="PUX73" s="405"/>
      <c r="PUY73" s="405"/>
      <c r="PUZ73" s="405"/>
      <c r="PVA73" s="405"/>
      <c r="PVB73" s="405"/>
      <c r="PVC73" s="405"/>
      <c r="PVD73" s="405"/>
      <c r="PVE73" s="405"/>
      <c r="PVF73" s="405"/>
      <c r="PVG73" s="405"/>
      <c r="PVH73" s="405"/>
      <c r="PVI73" s="405"/>
      <c r="PVJ73" s="405"/>
      <c r="PVK73" s="405"/>
      <c r="PVL73" s="405"/>
      <c r="PVM73" s="405"/>
      <c r="PVN73" s="405"/>
      <c r="PVO73" s="405"/>
      <c r="PVP73" s="405"/>
      <c r="PVQ73" s="405"/>
      <c r="PVR73" s="405"/>
      <c r="PVS73" s="405"/>
      <c r="PVT73" s="405"/>
      <c r="PVU73" s="405"/>
      <c r="PVV73" s="405"/>
      <c r="PVW73" s="405"/>
      <c r="PVX73" s="405"/>
      <c r="PVY73" s="405"/>
      <c r="PVZ73" s="405"/>
      <c r="PWA73" s="405"/>
      <c r="PWB73" s="405"/>
      <c r="PWC73" s="405"/>
      <c r="PWD73" s="405"/>
      <c r="PWE73" s="405"/>
      <c r="PWF73" s="405"/>
      <c r="PWG73" s="405"/>
      <c r="PWH73" s="405"/>
      <c r="PWI73" s="405"/>
      <c r="PWJ73" s="405"/>
      <c r="PWK73" s="405"/>
      <c r="PWL73" s="405"/>
      <c r="PWM73" s="405"/>
      <c r="PWN73" s="405"/>
      <c r="PWO73" s="405"/>
      <c r="PWP73" s="405"/>
      <c r="PWQ73" s="405"/>
      <c r="PWR73" s="405"/>
      <c r="PWS73" s="405"/>
      <c r="PWT73" s="405"/>
      <c r="PWU73" s="405"/>
      <c r="PWV73" s="405"/>
      <c r="PWW73" s="405"/>
      <c r="PWX73" s="405"/>
      <c r="PWY73" s="405"/>
      <c r="PWZ73" s="405"/>
      <c r="PXA73" s="405"/>
      <c r="PXB73" s="405"/>
      <c r="PXC73" s="405"/>
      <c r="PXD73" s="405"/>
      <c r="PXE73" s="405"/>
      <c r="PXF73" s="405"/>
      <c r="PXG73" s="405"/>
      <c r="PXH73" s="405"/>
      <c r="PXI73" s="405"/>
      <c r="PXJ73" s="405"/>
      <c r="PXK73" s="405"/>
      <c r="PXL73" s="405"/>
      <c r="PXM73" s="405"/>
      <c r="PXN73" s="405"/>
      <c r="PXO73" s="405"/>
      <c r="PXP73" s="405"/>
      <c r="PXQ73" s="405"/>
      <c r="PXR73" s="405"/>
      <c r="PXS73" s="405"/>
      <c r="PXT73" s="405"/>
      <c r="PXU73" s="405"/>
      <c r="PXV73" s="405"/>
      <c r="PXW73" s="405"/>
      <c r="PXX73" s="405"/>
      <c r="PXY73" s="405"/>
      <c r="PXZ73" s="405"/>
      <c r="PYA73" s="405"/>
      <c r="PYB73" s="405"/>
      <c r="PYC73" s="405"/>
      <c r="PYD73" s="405"/>
      <c r="PYE73" s="405"/>
      <c r="PYF73" s="405"/>
      <c r="PYG73" s="405"/>
      <c r="PYH73" s="405"/>
      <c r="PYI73" s="405"/>
      <c r="PYJ73" s="405"/>
      <c r="PYK73" s="405"/>
      <c r="PYL73" s="405"/>
      <c r="PYM73" s="405"/>
      <c r="PYN73" s="405"/>
      <c r="PYO73" s="405"/>
      <c r="PYP73" s="405"/>
      <c r="PYQ73" s="405"/>
      <c r="PYR73" s="405"/>
      <c r="PYS73" s="405"/>
      <c r="PYT73" s="405"/>
      <c r="PYU73" s="405"/>
      <c r="PYV73" s="405"/>
      <c r="PYW73" s="405"/>
      <c r="PYX73" s="405"/>
      <c r="PYY73" s="405"/>
      <c r="PYZ73" s="405"/>
      <c r="PZA73" s="405"/>
      <c r="PZB73" s="405"/>
      <c r="PZC73" s="405"/>
      <c r="PZD73" s="405"/>
      <c r="PZE73" s="405"/>
      <c r="PZF73" s="405"/>
      <c r="PZG73" s="405"/>
      <c r="PZH73" s="405"/>
      <c r="PZI73" s="405"/>
      <c r="PZJ73" s="405"/>
      <c r="PZK73" s="405"/>
      <c r="PZL73" s="405"/>
      <c r="PZM73" s="405"/>
      <c r="PZN73" s="405"/>
      <c r="PZO73" s="405"/>
      <c r="PZP73" s="405"/>
      <c r="PZQ73" s="405"/>
      <c r="PZR73" s="405"/>
      <c r="PZS73" s="405"/>
      <c r="PZT73" s="405"/>
      <c r="PZU73" s="405"/>
      <c r="PZV73" s="405"/>
      <c r="PZW73" s="405"/>
      <c r="PZX73" s="405"/>
      <c r="PZY73" s="405"/>
      <c r="PZZ73" s="405"/>
      <c r="QAA73" s="405"/>
      <c r="QAB73" s="405"/>
      <c r="QAC73" s="405"/>
      <c r="QAD73" s="405"/>
      <c r="QAE73" s="405"/>
      <c r="QAF73" s="405"/>
      <c r="QAG73" s="405"/>
      <c r="QAH73" s="405"/>
      <c r="QAI73" s="405"/>
      <c r="QAJ73" s="405"/>
      <c r="QAK73" s="405"/>
      <c r="QAL73" s="405"/>
      <c r="QAM73" s="405"/>
      <c r="QAN73" s="405"/>
      <c r="QAO73" s="405"/>
      <c r="QAP73" s="405"/>
      <c r="QAQ73" s="405"/>
      <c r="QAR73" s="405"/>
      <c r="QAS73" s="405"/>
      <c r="QAT73" s="405"/>
      <c r="QAU73" s="405"/>
      <c r="QAV73" s="405"/>
      <c r="QAW73" s="405"/>
      <c r="QAX73" s="405"/>
      <c r="QAY73" s="405"/>
      <c r="QAZ73" s="405"/>
      <c r="QBA73" s="405"/>
      <c r="QBB73" s="405"/>
      <c r="QBC73" s="405"/>
      <c r="QBD73" s="405"/>
      <c r="QBE73" s="405"/>
      <c r="QBF73" s="405"/>
      <c r="QBG73" s="405"/>
      <c r="QBH73" s="405"/>
      <c r="QBI73" s="405"/>
      <c r="QBJ73" s="405"/>
      <c r="QBK73" s="405"/>
      <c r="QBL73" s="405"/>
      <c r="QBM73" s="405"/>
      <c r="QBN73" s="405"/>
      <c r="QBO73" s="405"/>
      <c r="QBP73" s="405"/>
      <c r="QBQ73" s="405"/>
      <c r="QBR73" s="405"/>
      <c r="QBS73" s="405"/>
      <c r="QBT73" s="405"/>
      <c r="QBU73" s="405"/>
      <c r="QBV73" s="405"/>
      <c r="QBW73" s="405"/>
      <c r="QBX73" s="405"/>
      <c r="QBY73" s="405"/>
      <c r="QBZ73" s="405"/>
      <c r="QCA73" s="405"/>
      <c r="QCB73" s="405"/>
      <c r="QCC73" s="405"/>
      <c r="QCD73" s="405"/>
      <c r="QCE73" s="405"/>
      <c r="QCF73" s="405"/>
      <c r="QCG73" s="405"/>
      <c r="QCH73" s="405"/>
      <c r="QCI73" s="405"/>
      <c r="QCJ73" s="405"/>
      <c r="QCK73" s="405"/>
      <c r="QCL73" s="405"/>
      <c r="QCM73" s="405"/>
      <c r="QCN73" s="405"/>
      <c r="QCO73" s="405"/>
      <c r="QCP73" s="405"/>
      <c r="QCQ73" s="405"/>
      <c r="QCR73" s="405"/>
      <c r="QCS73" s="405"/>
      <c r="QCT73" s="405"/>
      <c r="QCU73" s="405"/>
      <c r="QCV73" s="405"/>
      <c r="QCW73" s="405"/>
      <c r="QCX73" s="405"/>
      <c r="QCY73" s="405"/>
      <c r="QCZ73" s="405"/>
      <c r="QDA73" s="405"/>
      <c r="QDB73" s="405"/>
      <c r="QDC73" s="405"/>
      <c r="QDD73" s="405"/>
      <c r="QDE73" s="405"/>
      <c r="QDF73" s="405"/>
      <c r="QDG73" s="405"/>
      <c r="QDH73" s="405"/>
      <c r="QDI73" s="405"/>
      <c r="QDJ73" s="405"/>
      <c r="QDK73" s="405"/>
      <c r="QDL73" s="405"/>
      <c r="QDM73" s="405"/>
      <c r="QDN73" s="405"/>
      <c r="QDO73" s="405"/>
      <c r="QDP73" s="405"/>
      <c r="QDQ73" s="405"/>
      <c r="QDR73" s="405"/>
      <c r="QDS73" s="405"/>
      <c r="QDT73" s="405"/>
      <c r="QDU73" s="405"/>
      <c r="QDV73" s="405"/>
      <c r="QDW73" s="405"/>
      <c r="QDX73" s="405"/>
      <c r="QDY73" s="405"/>
      <c r="QDZ73" s="405"/>
      <c r="QEA73" s="405"/>
      <c r="QEB73" s="405"/>
      <c r="QEC73" s="405"/>
      <c r="QED73" s="405"/>
      <c r="QEE73" s="405"/>
      <c r="QEF73" s="405"/>
      <c r="QEG73" s="405"/>
      <c r="QEH73" s="405"/>
      <c r="QEI73" s="405"/>
      <c r="QEJ73" s="405"/>
      <c r="QEK73" s="405"/>
      <c r="QEL73" s="405"/>
      <c r="QEM73" s="405"/>
      <c r="QEN73" s="405"/>
      <c r="QEO73" s="405"/>
      <c r="QEP73" s="405"/>
      <c r="QEQ73" s="405"/>
      <c r="QER73" s="405"/>
      <c r="QES73" s="405"/>
      <c r="QET73" s="405"/>
      <c r="QEU73" s="405"/>
      <c r="QEV73" s="405"/>
      <c r="QEW73" s="405"/>
      <c r="QEX73" s="405"/>
      <c r="QEY73" s="405"/>
      <c r="QEZ73" s="405"/>
      <c r="QFA73" s="405"/>
      <c r="QFB73" s="405"/>
      <c r="QFC73" s="405"/>
      <c r="QFD73" s="405"/>
      <c r="QFE73" s="405"/>
      <c r="QFF73" s="405"/>
      <c r="QFG73" s="405"/>
      <c r="QFH73" s="405"/>
      <c r="QFI73" s="405"/>
      <c r="QFJ73" s="405"/>
      <c r="QFK73" s="405"/>
      <c r="QFL73" s="405"/>
      <c r="QFM73" s="405"/>
      <c r="QFN73" s="405"/>
      <c r="QFO73" s="405"/>
      <c r="QFP73" s="405"/>
      <c r="QFQ73" s="405"/>
      <c r="QFR73" s="405"/>
      <c r="QFS73" s="405"/>
      <c r="QFT73" s="405"/>
      <c r="QFU73" s="405"/>
      <c r="QFV73" s="405"/>
      <c r="QFW73" s="405"/>
      <c r="QFX73" s="405"/>
      <c r="QFY73" s="405"/>
      <c r="QFZ73" s="405"/>
      <c r="QGA73" s="405"/>
      <c r="QGB73" s="405"/>
      <c r="QGC73" s="405"/>
      <c r="QGD73" s="405"/>
      <c r="QGE73" s="405"/>
      <c r="QGF73" s="405"/>
      <c r="QGG73" s="405"/>
      <c r="QGH73" s="405"/>
      <c r="QGI73" s="405"/>
      <c r="QGJ73" s="405"/>
      <c r="QGK73" s="405"/>
      <c r="QGL73" s="405"/>
      <c r="QGM73" s="405"/>
      <c r="QGN73" s="405"/>
      <c r="QGO73" s="405"/>
      <c r="QGP73" s="405"/>
      <c r="QGQ73" s="405"/>
      <c r="QGR73" s="405"/>
      <c r="QGS73" s="405"/>
      <c r="QGT73" s="405"/>
      <c r="QGU73" s="405"/>
      <c r="QGV73" s="405"/>
      <c r="QGW73" s="405"/>
      <c r="QGX73" s="405"/>
      <c r="QGY73" s="405"/>
      <c r="QGZ73" s="405"/>
      <c r="QHA73" s="405"/>
      <c r="QHB73" s="405"/>
      <c r="QHC73" s="405"/>
      <c r="QHD73" s="405"/>
      <c r="QHE73" s="405"/>
      <c r="QHF73" s="405"/>
      <c r="QHG73" s="405"/>
      <c r="QHH73" s="405"/>
      <c r="QHI73" s="405"/>
      <c r="QHJ73" s="405"/>
      <c r="QHK73" s="405"/>
      <c r="QHL73" s="405"/>
      <c r="QHM73" s="405"/>
      <c r="QHN73" s="405"/>
      <c r="QHO73" s="405"/>
      <c r="QHP73" s="405"/>
      <c r="QHQ73" s="405"/>
      <c r="QHR73" s="405"/>
      <c r="QHS73" s="405"/>
      <c r="QHT73" s="405"/>
      <c r="QHU73" s="405"/>
      <c r="QHV73" s="405"/>
      <c r="QHW73" s="405"/>
      <c r="QHX73" s="405"/>
      <c r="QHY73" s="405"/>
      <c r="QHZ73" s="405"/>
      <c r="QIA73" s="405"/>
      <c r="QIB73" s="405"/>
      <c r="QIC73" s="405"/>
      <c r="QID73" s="405"/>
      <c r="QIE73" s="405"/>
      <c r="QIF73" s="405"/>
      <c r="QIG73" s="405"/>
      <c r="QIH73" s="405"/>
      <c r="QII73" s="405"/>
      <c r="QIJ73" s="405"/>
      <c r="QIK73" s="405"/>
      <c r="QIL73" s="405"/>
      <c r="QIM73" s="405"/>
      <c r="QIN73" s="405"/>
      <c r="QIO73" s="405"/>
      <c r="QIP73" s="405"/>
      <c r="QIQ73" s="405"/>
      <c r="QIR73" s="405"/>
      <c r="QIS73" s="405"/>
      <c r="QIT73" s="405"/>
      <c r="QIU73" s="405"/>
      <c r="QIV73" s="405"/>
      <c r="QIW73" s="405"/>
      <c r="QIX73" s="405"/>
      <c r="QIY73" s="405"/>
      <c r="QIZ73" s="405"/>
      <c r="QJA73" s="405"/>
      <c r="QJB73" s="405"/>
      <c r="QJC73" s="405"/>
      <c r="QJD73" s="405"/>
      <c r="QJE73" s="405"/>
      <c r="QJF73" s="405"/>
      <c r="QJG73" s="405"/>
      <c r="QJH73" s="405"/>
      <c r="QJI73" s="405"/>
      <c r="QJJ73" s="405"/>
      <c r="QJK73" s="405"/>
      <c r="QJL73" s="405"/>
      <c r="QJM73" s="405"/>
      <c r="QJN73" s="405"/>
      <c r="QJO73" s="405"/>
      <c r="QJP73" s="405"/>
      <c r="QJQ73" s="405"/>
      <c r="QJR73" s="405"/>
      <c r="QJS73" s="405"/>
      <c r="QJT73" s="405"/>
      <c r="QJU73" s="405"/>
      <c r="QJV73" s="405"/>
      <c r="QJW73" s="405"/>
      <c r="QJX73" s="405"/>
      <c r="QJY73" s="405"/>
      <c r="QJZ73" s="405"/>
      <c r="QKA73" s="405"/>
      <c r="QKB73" s="405"/>
      <c r="QKC73" s="405"/>
      <c r="QKD73" s="405"/>
      <c r="QKE73" s="405"/>
      <c r="QKF73" s="405"/>
      <c r="QKG73" s="405"/>
      <c r="QKH73" s="405"/>
      <c r="QKI73" s="405"/>
      <c r="QKJ73" s="405"/>
      <c r="QKK73" s="405"/>
      <c r="QKL73" s="405"/>
      <c r="QKM73" s="405"/>
      <c r="QKN73" s="405"/>
      <c r="QKO73" s="405"/>
      <c r="QKP73" s="405"/>
      <c r="QKQ73" s="405"/>
      <c r="QKR73" s="405"/>
      <c r="QKS73" s="405"/>
      <c r="QKT73" s="405"/>
      <c r="QKU73" s="405"/>
      <c r="QKV73" s="405"/>
      <c r="QKW73" s="405"/>
      <c r="QKX73" s="405"/>
      <c r="QKY73" s="405"/>
      <c r="QKZ73" s="405"/>
      <c r="QLA73" s="405"/>
      <c r="QLB73" s="405"/>
      <c r="QLC73" s="405"/>
      <c r="QLD73" s="405"/>
      <c r="QLE73" s="405"/>
      <c r="QLF73" s="405"/>
      <c r="QLG73" s="405"/>
      <c r="QLH73" s="405"/>
      <c r="QLI73" s="405"/>
      <c r="QLJ73" s="405"/>
      <c r="QLK73" s="405"/>
      <c r="QLL73" s="405"/>
      <c r="QLM73" s="405"/>
      <c r="QLN73" s="405"/>
      <c r="QLO73" s="405"/>
      <c r="QLP73" s="405"/>
      <c r="QLQ73" s="405"/>
      <c r="QLR73" s="405"/>
      <c r="QLS73" s="405"/>
      <c r="QLT73" s="405"/>
      <c r="QLU73" s="405"/>
      <c r="QLV73" s="405"/>
      <c r="QLW73" s="405"/>
      <c r="QLX73" s="405"/>
      <c r="QLY73" s="405"/>
      <c r="QLZ73" s="405"/>
      <c r="QMA73" s="405"/>
      <c r="QMB73" s="405"/>
      <c r="QMC73" s="405"/>
      <c r="QMD73" s="405"/>
      <c r="QME73" s="405"/>
      <c r="QMF73" s="405"/>
      <c r="QMG73" s="405"/>
      <c r="QMH73" s="405"/>
      <c r="QMI73" s="405"/>
      <c r="QMJ73" s="405"/>
      <c r="QMK73" s="405"/>
      <c r="QML73" s="405"/>
      <c r="QMM73" s="405"/>
      <c r="QMN73" s="405"/>
      <c r="QMO73" s="405"/>
      <c r="QMP73" s="405"/>
      <c r="QMQ73" s="405"/>
      <c r="QMR73" s="405"/>
      <c r="QMS73" s="405"/>
      <c r="QMT73" s="405"/>
      <c r="QMU73" s="405"/>
      <c r="QMV73" s="405"/>
      <c r="QMW73" s="405"/>
      <c r="QMX73" s="405"/>
      <c r="QMY73" s="405"/>
      <c r="QMZ73" s="405"/>
      <c r="QNA73" s="405"/>
      <c r="QNB73" s="405"/>
      <c r="QNC73" s="405"/>
      <c r="QND73" s="405"/>
      <c r="QNE73" s="405"/>
      <c r="QNF73" s="405"/>
      <c r="QNG73" s="405"/>
      <c r="QNH73" s="405"/>
      <c r="QNI73" s="405"/>
      <c r="QNJ73" s="405"/>
      <c r="QNK73" s="405"/>
      <c r="QNL73" s="405"/>
      <c r="QNM73" s="405"/>
      <c r="QNN73" s="405"/>
      <c r="QNO73" s="405"/>
      <c r="QNP73" s="405"/>
      <c r="QNQ73" s="405"/>
      <c r="QNR73" s="405"/>
      <c r="QNS73" s="405"/>
      <c r="QNT73" s="405"/>
      <c r="QNU73" s="405"/>
      <c r="QNV73" s="405"/>
      <c r="QNW73" s="405"/>
      <c r="QNX73" s="405"/>
      <c r="QNY73" s="405"/>
      <c r="QNZ73" s="405"/>
      <c r="QOA73" s="405"/>
      <c r="QOB73" s="405"/>
      <c r="QOC73" s="405"/>
      <c r="QOD73" s="405"/>
      <c r="QOE73" s="405"/>
      <c r="QOF73" s="405"/>
      <c r="QOG73" s="405"/>
      <c r="QOH73" s="405"/>
      <c r="QOI73" s="405"/>
      <c r="QOJ73" s="405"/>
      <c r="QOK73" s="405"/>
      <c r="QOL73" s="405"/>
      <c r="QOM73" s="405"/>
      <c r="QON73" s="405"/>
      <c r="QOO73" s="405"/>
      <c r="QOP73" s="405"/>
      <c r="QOQ73" s="405"/>
      <c r="QOR73" s="405"/>
      <c r="QOS73" s="405"/>
      <c r="QOT73" s="405"/>
      <c r="QOU73" s="405"/>
      <c r="QOV73" s="405"/>
      <c r="QOW73" s="405"/>
      <c r="QOX73" s="405"/>
      <c r="QOY73" s="405"/>
      <c r="QOZ73" s="405"/>
      <c r="QPA73" s="405"/>
      <c r="QPB73" s="405"/>
      <c r="QPC73" s="405"/>
      <c r="QPD73" s="405"/>
      <c r="QPE73" s="405"/>
      <c r="QPF73" s="405"/>
      <c r="QPG73" s="405"/>
      <c r="QPH73" s="405"/>
      <c r="QPI73" s="405"/>
      <c r="QPJ73" s="405"/>
      <c r="QPK73" s="405"/>
      <c r="QPL73" s="405"/>
      <c r="QPM73" s="405"/>
      <c r="QPN73" s="405"/>
      <c r="QPO73" s="405"/>
      <c r="QPP73" s="405"/>
      <c r="QPQ73" s="405"/>
      <c r="QPR73" s="405"/>
      <c r="QPS73" s="405"/>
      <c r="QPT73" s="405"/>
      <c r="QPU73" s="405"/>
      <c r="QPV73" s="405"/>
      <c r="QPW73" s="405"/>
      <c r="QPX73" s="405"/>
      <c r="QPY73" s="405"/>
      <c r="QPZ73" s="405"/>
      <c r="QQA73" s="405"/>
      <c r="QQB73" s="405"/>
      <c r="QQC73" s="405"/>
      <c r="QQD73" s="405"/>
      <c r="QQE73" s="405"/>
      <c r="QQF73" s="405"/>
      <c r="QQG73" s="405"/>
      <c r="QQH73" s="405"/>
      <c r="QQI73" s="405"/>
      <c r="QQJ73" s="405"/>
      <c r="QQK73" s="405"/>
      <c r="QQL73" s="405"/>
      <c r="QQM73" s="405"/>
      <c r="QQN73" s="405"/>
      <c r="QQO73" s="405"/>
      <c r="QQP73" s="405"/>
      <c r="QQQ73" s="405"/>
      <c r="QQR73" s="405"/>
      <c r="QQS73" s="405"/>
      <c r="QQT73" s="405"/>
      <c r="QQU73" s="405"/>
      <c r="QQV73" s="405"/>
      <c r="QQW73" s="405"/>
      <c r="QQX73" s="405"/>
      <c r="QQY73" s="405"/>
      <c r="QQZ73" s="405"/>
      <c r="QRA73" s="405"/>
      <c r="QRB73" s="405"/>
      <c r="QRC73" s="405"/>
      <c r="QRD73" s="405"/>
      <c r="QRE73" s="405"/>
      <c r="QRF73" s="405"/>
      <c r="QRG73" s="405"/>
      <c r="QRH73" s="405"/>
      <c r="QRI73" s="405"/>
      <c r="QRJ73" s="405"/>
      <c r="QRK73" s="405"/>
      <c r="QRL73" s="405"/>
      <c r="QRM73" s="405"/>
      <c r="QRN73" s="405"/>
      <c r="QRO73" s="405"/>
      <c r="QRP73" s="405"/>
      <c r="QRQ73" s="405"/>
      <c r="QRR73" s="405"/>
      <c r="QRS73" s="405"/>
      <c r="QRT73" s="405"/>
      <c r="QRU73" s="405"/>
      <c r="QRV73" s="405"/>
      <c r="QRW73" s="405"/>
      <c r="QRX73" s="405"/>
      <c r="QRY73" s="405"/>
      <c r="QRZ73" s="405"/>
      <c r="QSA73" s="405"/>
      <c r="QSB73" s="405"/>
      <c r="QSC73" s="405"/>
      <c r="QSD73" s="405"/>
      <c r="QSE73" s="405"/>
      <c r="QSF73" s="405"/>
      <c r="QSG73" s="405"/>
      <c r="QSH73" s="405"/>
      <c r="QSI73" s="405"/>
      <c r="QSJ73" s="405"/>
      <c r="QSK73" s="405"/>
      <c r="QSL73" s="405"/>
      <c r="QSM73" s="405"/>
      <c r="QSN73" s="405"/>
      <c r="QSO73" s="405"/>
      <c r="QSP73" s="405"/>
      <c r="QSQ73" s="405"/>
      <c r="QSR73" s="405"/>
      <c r="QSS73" s="405"/>
      <c r="QST73" s="405"/>
      <c r="QSU73" s="405"/>
      <c r="QSV73" s="405"/>
      <c r="QSW73" s="405"/>
      <c r="QSX73" s="405"/>
      <c r="QSY73" s="405"/>
      <c r="QSZ73" s="405"/>
      <c r="QTA73" s="405"/>
      <c r="QTB73" s="405"/>
      <c r="QTC73" s="405"/>
      <c r="QTD73" s="405"/>
      <c r="QTE73" s="405"/>
      <c r="QTF73" s="405"/>
      <c r="QTG73" s="405"/>
      <c r="QTH73" s="405"/>
      <c r="QTI73" s="405"/>
      <c r="QTJ73" s="405"/>
      <c r="QTK73" s="405"/>
      <c r="QTL73" s="405"/>
      <c r="QTM73" s="405"/>
      <c r="QTN73" s="405"/>
      <c r="QTO73" s="405"/>
      <c r="QTP73" s="405"/>
      <c r="QTQ73" s="405"/>
      <c r="QTR73" s="405"/>
      <c r="QTS73" s="405"/>
      <c r="QTT73" s="405"/>
      <c r="QTU73" s="405"/>
      <c r="QTV73" s="405"/>
      <c r="QTW73" s="405"/>
      <c r="QTX73" s="405"/>
      <c r="QTY73" s="405"/>
      <c r="QTZ73" s="405"/>
      <c r="QUA73" s="405"/>
      <c r="QUB73" s="405"/>
      <c r="QUC73" s="405"/>
      <c r="QUD73" s="405"/>
      <c r="QUE73" s="405"/>
      <c r="QUF73" s="405"/>
      <c r="QUG73" s="405"/>
      <c r="QUH73" s="405"/>
      <c r="QUI73" s="405"/>
      <c r="QUJ73" s="405"/>
      <c r="QUK73" s="405"/>
      <c r="QUL73" s="405"/>
      <c r="QUM73" s="405"/>
      <c r="QUN73" s="405"/>
      <c r="QUO73" s="405"/>
      <c r="QUP73" s="405"/>
      <c r="QUQ73" s="405"/>
      <c r="QUR73" s="405"/>
      <c r="QUS73" s="405"/>
      <c r="QUT73" s="405"/>
      <c r="QUU73" s="405"/>
      <c r="QUV73" s="405"/>
      <c r="QUW73" s="405"/>
      <c r="QUX73" s="405"/>
      <c r="QUY73" s="405"/>
      <c r="QUZ73" s="405"/>
      <c r="QVA73" s="405"/>
      <c r="QVB73" s="405"/>
      <c r="QVC73" s="405"/>
      <c r="QVD73" s="405"/>
      <c r="QVE73" s="405"/>
      <c r="QVF73" s="405"/>
      <c r="QVG73" s="405"/>
      <c r="QVH73" s="405"/>
      <c r="QVI73" s="405"/>
      <c r="QVJ73" s="405"/>
      <c r="QVK73" s="405"/>
      <c r="QVL73" s="405"/>
      <c r="QVM73" s="405"/>
      <c r="QVN73" s="405"/>
      <c r="QVO73" s="405"/>
      <c r="QVP73" s="405"/>
      <c r="QVQ73" s="405"/>
      <c r="QVR73" s="405"/>
      <c r="QVS73" s="405"/>
      <c r="QVT73" s="405"/>
      <c r="QVU73" s="405"/>
      <c r="QVV73" s="405"/>
      <c r="QVW73" s="405"/>
      <c r="QVX73" s="405"/>
      <c r="QVY73" s="405"/>
      <c r="QVZ73" s="405"/>
      <c r="QWA73" s="405"/>
      <c r="QWB73" s="405"/>
      <c r="QWC73" s="405"/>
      <c r="QWD73" s="405"/>
      <c r="QWE73" s="405"/>
      <c r="QWF73" s="405"/>
      <c r="QWG73" s="405"/>
      <c r="QWH73" s="405"/>
      <c r="QWI73" s="405"/>
      <c r="QWJ73" s="405"/>
      <c r="QWK73" s="405"/>
      <c r="QWL73" s="405"/>
      <c r="QWM73" s="405"/>
      <c r="QWN73" s="405"/>
      <c r="QWO73" s="405"/>
      <c r="QWP73" s="405"/>
      <c r="QWQ73" s="405"/>
      <c r="QWR73" s="405"/>
      <c r="QWS73" s="405"/>
      <c r="QWT73" s="405"/>
      <c r="QWU73" s="405"/>
      <c r="QWV73" s="405"/>
      <c r="QWW73" s="405"/>
      <c r="QWX73" s="405"/>
      <c r="QWY73" s="405"/>
      <c r="QWZ73" s="405"/>
      <c r="QXA73" s="405"/>
      <c r="QXB73" s="405"/>
      <c r="QXC73" s="405"/>
      <c r="QXD73" s="405"/>
      <c r="QXE73" s="405"/>
      <c r="QXF73" s="405"/>
      <c r="QXG73" s="405"/>
      <c r="QXH73" s="405"/>
      <c r="QXI73" s="405"/>
      <c r="QXJ73" s="405"/>
      <c r="QXK73" s="405"/>
      <c r="QXL73" s="405"/>
      <c r="QXM73" s="405"/>
      <c r="QXN73" s="405"/>
      <c r="QXO73" s="405"/>
      <c r="QXP73" s="405"/>
      <c r="QXQ73" s="405"/>
      <c r="QXR73" s="405"/>
      <c r="QXS73" s="405"/>
      <c r="QXT73" s="405"/>
      <c r="QXU73" s="405"/>
      <c r="QXV73" s="405"/>
      <c r="QXW73" s="405"/>
      <c r="QXX73" s="405"/>
      <c r="QXY73" s="405"/>
      <c r="QXZ73" s="405"/>
      <c r="QYA73" s="405"/>
      <c r="QYB73" s="405"/>
      <c r="QYC73" s="405"/>
      <c r="QYD73" s="405"/>
      <c r="QYE73" s="405"/>
      <c r="QYF73" s="405"/>
      <c r="QYG73" s="405"/>
      <c r="QYH73" s="405"/>
      <c r="QYI73" s="405"/>
      <c r="QYJ73" s="405"/>
      <c r="QYK73" s="405"/>
      <c r="QYL73" s="405"/>
      <c r="QYM73" s="405"/>
      <c r="QYN73" s="405"/>
      <c r="QYO73" s="405"/>
      <c r="QYP73" s="405"/>
      <c r="QYQ73" s="405"/>
      <c r="QYR73" s="405"/>
      <c r="QYS73" s="405"/>
      <c r="QYT73" s="405"/>
      <c r="QYU73" s="405"/>
      <c r="QYV73" s="405"/>
      <c r="QYW73" s="405"/>
      <c r="QYX73" s="405"/>
      <c r="QYY73" s="405"/>
      <c r="QYZ73" s="405"/>
      <c r="QZA73" s="405"/>
      <c r="QZB73" s="405"/>
      <c r="QZC73" s="405"/>
      <c r="QZD73" s="405"/>
      <c r="QZE73" s="405"/>
      <c r="QZF73" s="405"/>
      <c r="QZG73" s="405"/>
      <c r="QZH73" s="405"/>
      <c r="QZI73" s="405"/>
      <c r="QZJ73" s="405"/>
      <c r="QZK73" s="405"/>
      <c r="QZL73" s="405"/>
      <c r="QZM73" s="405"/>
      <c r="QZN73" s="405"/>
      <c r="QZO73" s="405"/>
      <c r="QZP73" s="405"/>
      <c r="QZQ73" s="405"/>
      <c r="QZR73" s="405"/>
      <c r="QZS73" s="405"/>
      <c r="QZT73" s="405"/>
      <c r="QZU73" s="405"/>
      <c r="QZV73" s="405"/>
      <c r="QZW73" s="405"/>
      <c r="QZX73" s="405"/>
      <c r="QZY73" s="405"/>
      <c r="QZZ73" s="405"/>
      <c r="RAA73" s="405"/>
      <c r="RAB73" s="405"/>
      <c r="RAC73" s="405"/>
      <c r="RAD73" s="405"/>
      <c r="RAE73" s="405"/>
      <c r="RAF73" s="405"/>
      <c r="RAG73" s="405"/>
      <c r="RAH73" s="405"/>
      <c r="RAI73" s="405"/>
      <c r="RAJ73" s="405"/>
      <c r="RAK73" s="405"/>
      <c r="RAL73" s="405"/>
      <c r="RAM73" s="405"/>
      <c r="RAN73" s="405"/>
      <c r="RAO73" s="405"/>
      <c r="RAP73" s="405"/>
      <c r="RAQ73" s="405"/>
      <c r="RAR73" s="405"/>
      <c r="RAS73" s="405"/>
      <c r="RAT73" s="405"/>
      <c r="RAU73" s="405"/>
      <c r="RAV73" s="405"/>
      <c r="RAW73" s="405"/>
      <c r="RAX73" s="405"/>
      <c r="RAY73" s="405"/>
      <c r="RAZ73" s="405"/>
      <c r="RBA73" s="405"/>
      <c r="RBB73" s="405"/>
      <c r="RBC73" s="405"/>
      <c r="RBD73" s="405"/>
      <c r="RBE73" s="405"/>
      <c r="RBF73" s="405"/>
      <c r="RBG73" s="405"/>
      <c r="RBH73" s="405"/>
      <c r="RBI73" s="405"/>
      <c r="RBJ73" s="405"/>
      <c r="RBK73" s="405"/>
      <c r="RBL73" s="405"/>
      <c r="RBM73" s="405"/>
      <c r="RBN73" s="405"/>
      <c r="RBO73" s="405"/>
      <c r="RBP73" s="405"/>
      <c r="RBQ73" s="405"/>
      <c r="RBR73" s="405"/>
      <c r="RBS73" s="405"/>
      <c r="RBT73" s="405"/>
      <c r="RBU73" s="405"/>
      <c r="RBV73" s="405"/>
      <c r="RBW73" s="405"/>
      <c r="RBX73" s="405"/>
      <c r="RBY73" s="405"/>
      <c r="RBZ73" s="405"/>
      <c r="RCA73" s="405"/>
      <c r="RCB73" s="405"/>
      <c r="RCC73" s="405"/>
      <c r="RCD73" s="405"/>
      <c r="RCE73" s="405"/>
      <c r="RCF73" s="405"/>
      <c r="RCG73" s="405"/>
      <c r="RCH73" s="405"/>
      <c r="RCI73" s="405"/>
      <c r="RCJ73" s="405"/>
      <c r="RCK73" s="405"/>
      <c r="RCL73" s="405"/>
      <c r="RCM73" s="405"/>
      <c r="RCN73" s="405"/>
      <c r="RCO73" s="405"/>
      <c r="RCP73" s="405"/>
      <c r="RCQ73" s="405"/>
      <c r="RCR73" s="405"/>
      <c r="RCS73" s="405"/>
      <c r="RCT73" s="405"/>
      <c r="RCU73" s="405"/>
      <c r="RCV73" s="405"/>
      <c r="RCW73" s="405"/>
      <c r="RCX73" s="405"/>
      <c r="RCY73" s="405"/>
      <c r="RCZ73" s="405"/>
      <c r="RDA73" s="405"/>
      <c r="RDB73" s="405"/>
      <c r="RDC73" s="405"/>
      <c r="RDD73" s="405"/>
      <c r="RDE73" s="405"/>
      <c r="RDF73" s="405"/>
      <c r="RDG73" s="405"/>
      <c r="RDH73" s="405"/>
      <c r="RDI73" s="405"/>
      <c r="RDJ73" s="405"/>
      <c r="RDK73" s="405"/>
      <c r="RDL73" s="405"/>
      <c r="RDM73" s="405"/>
      <c r="RDN73" s="405"/>
      <c r="RDO73" s="405"/>
      <c r="RDP73" s="405"/>
      <c r="RDQ73" s="405"/>
      <c r="RDR73" s="405"/>
      <c r="RDS73" s="405"/>
      <c r="RDT73" s="405"/>
      <c r="RDU73" s="405"/>
      <c r="RDV73" s="405"/>
      <c r="RDW73" s="405"/>
      <c r="RDX73" s="405"/>
      <c r="RDY73" s="405"/>
      <c r="RDZ73" s="405"/>
      <c r="REA73" s="405"/>
      <c r="REB73" s="405"/>
      <c r="REC73" s="405"/>
      <c r="RED73" s="405"/>
      <c r="REE73" s="405"/>
      <c r="REF73" s="405"/>
      <c r="REG73" s="405"/>
      <c r="REH73" s="405"/>
      <c r="REI73" s="405"/>
      <c r="REJ73" s="405"/>
      <c r="REK73" s="405"/>
      <c r="REL73" s="405"/>
      <c r="REM73" s="405"/>
      <c r="REN73" s="405"/>
      <c r="REO73" s="405"/>
      <c r="REP73" s="405"/>
      <c r="REQ73" s="405"/>
      <c r="RER73" s="405"/>
      <c r="RES73" s="405"/>
      <c r="RET73" s="405"/>
      <c r="REU73" s="405"/>
      <c r="REV73" s="405"/>
      <c r="REW73" s="405"/>
      <c r="REX73" s="405"/>
      <c r="REY73" s="405"/>
      <c r="REZ73" s="405"/>
      <c r="RFA73" s="405"/>
      <c r="RFB73" s="405"/>
      <c r="RFC73" s="405"/>
      <c r="RFD73" s="405"/>
      <c r="RFE73" s="405"/>
      <c r="RFF73" s="405"/>
      <c r="RFG73" s="405"/>
      <c r="RFH73" s="405"/>
      <c r="RFI73" s="405"/>
      <c r="RFJ73" s="405"/>
      <c r="RFK73" s="405"/>
      <c r="RFL73" s="405"/>
      <c r="RFM73" s="405"/>
      <c r="RFN73" s="405"/>
      <c r="RFO73" s="405"/>
      <c r="RFP73" s="405"/>
      <c r="RFQ73" s="405"/>
      <c r="RFR73" s="405"/>
      <c r="RFS73" s="405"/>
      <c r="RFT73" s="405"/>
      <c r="RFU73" s="405"/>
      <c r="RFV73" s="405"/>
      <c r="RFW73" s="405"/>
      <c r="RFX73" s="405"/>
      <c r="RFY73" s="405"/>
      <c r="RFZ73" s="405"/>
      <c r="RGA73" s="405"/>
      <c r="RGB73" s="405"/>
      <c r="RGC73" s="405"/>
      <c r="RGD73" s="405"/>
      <c r="RGE73" s="405"/>
      <c r="RGF73" s="405"/>
      <c r="RGG73" s="405"/>
      <c r="RGH73" s="405"/>
      <c r="RGI73" s="405"/>
      <c r="RGJ73" s="405"/>
      <c r="RGK73" s="405"/>
      <c r="RGL73" s="405"/>
      <c r="RGM73" s="405"/>
      <c r="RGN73" s="405"/>
      <c r="RGO73" s="405"/>
      <c r="RGP73" s="405"/>
      <c r="RGQ73" s="405"/>
      <c r="RGR73" s="405"/>
      <c r="RGS73" s="405"/>
      <c r="RGT73" s="405"/>
      <c r="RGU73" s="405"/>
      <c r="RGV73" s="405"/>
      <c r="RGW73" s="405"/>
      <c r="RGX73" s="405"/>
      <c r="RGY73" s="405"/>
      <c r="RGZ73" s="405"/>
      <c r="RHA73" s="405"/>
      <c r="RHB73" s="405"/>
      <c r="RHC73" s="405"/>
      <c r="RHD73" s="405"/>
      <c r="RHE73" s="405"/>
      <c r="RHF73" s="405"/>
      <c r="RHG73" s="405"/>
      <c r="RHH73" s="405"/>
      <c r="RHI73" s="405"/>
      <c r="RHJ73" s="405"/>
      <c r="RHK73" s="405"/>
      <c r="RHL73" s="405"/>
      <c r="RHM73" s="405"/>
      <c r="RHN73" s="405"/>
      <c r="RHO73" s="405"/>
      <c r="RHP73" s="405"/>
      <c r="RHQ73" s="405"/>
      <c r="RHR73" s="405"/>
      <c r="RHS73" s="405"/>
      <c r="RHT73" s="405"/>
      <c r="RHU73" s="405"/>
      <c r="RHV73" s="405"/>
      <c r="RHW73" s="405"/>
      <c r="RHX73" s="405"/>
      <c r="RHY73" s="405"/>
      <c r="RHZ73" s="405"/>
      <c r="RIA73" s="405"/>
      <c r="RIB73" s="405"/>
      <c r="RIC73" s="405"/>
      <c r="RID73" s="405"/>
      <c r="RIE73" s="405"/>
      <c r="RIF73" s="405"/>
      <c r="RIG73" s="405"/>
      <c r="RIH73" s="405"/>
      <c r="RII73" s="405"/>
      <c r="RIJ73" s="405"/>
      <c r="RIK73" s="405"/>
      <c r="RIL73" s="405"/>
      <c r="RIM73" s="405"/>
      <c r="RIN73" s="405"/>
      <c r="RIO73" s="405"/>
      <c r="RIP73" s="405"/>
      <c r="RIQ73" s="405"/>
      <c r="RIR73" s="405"/>
      <c r="RIS73" s="405"/>
      <c r="RIT73" s="405"/>
      <c r="RIU73" s="405"/>
      <c r="RIV73" s="405"/>
      <c r="RIW73" s="405"/>
      <c r="RIX73" s="405"/>
      <c r="RIY73" s="405"/>
      <c r="RIZ73" s="405"/>
      <c r="RJA73" s="405"/>
      <c r="RJB73" s="405"/>
      <c r="RJC73" s="405"/>
      <c r="RJD73" s="405"/>
      <c r="RJE73" s="405"/>
      <c r="RJF73" s="405"/>
      <c r="RJG73" s="405"/>
      <c r="RJH73" s="405"/>
      <c r="RJI73" s="405"/>
      <c r="RJJ73" s="405"/>
      <c r="RJK73" s="405"/>
      <c r="RJL73" s="405"/>
      <c r="RJM73" s="405"/>
      <c r="RJN73" s="405"/>
      <c r="RJO73" s="405"/>
      <c r="RJP73" s="405"/>
      <c r="RJQ73" s="405"/>
      <c r="RJR73" s="405"/>
      <c r="RJS73" s="405"/>
      <c r="RJT73" s="405"/>
      <c r="RJU73" s="405"/>
      <c r="RJV73" s="405"/>
      <c r="RJW73" s="405"/>
      <c r="RJX73" s="405"/>
      <c r="RJY73" s="405"/>
      <c r="RJZ73" s="405"/>
      <c r="RKA73" s="405"/>
      <c r="RKB73" s="405"/>
      <c r="RKC73" s="405"/>
      <c r="RKD73" s="405"/>
      <c r="RKE73" s="405"/>
      <c r="RKF73" s="405"/>
      <c r="RKG73" s="405"/>
      <c r="RKH73" s="405"/>
      <c r="RKI73" s="405"/>
      <c r="RKJ73" s="405"/>
      <c r="RKK73" s="405"/>
      <c r="RKL73" s="405"/>
      <c r="RKM73" s="405"/>
      <c r="RKN73" s="405"/>
      <c r="RKO73" s="405"/>
      <c r="RKP73" s="405"/>
      <c r="RKQ73" s="405"/>
      <c r="RKR73" s="405"/>
      <c r="RKS73" s="405"/>
      <c r="RKT73" s="405"/>
      <c r="RKU73" s="405"/>
      <c r="RKV73" s="405"/>
      <c r="RKW73" s="405"/>
      <c r="RKX73" s="405"/>
      <c r="RKY73" s="405"/>
      <c r="RKZ73" s="405"/>
      <c r="RLA73" s="405"/>
      <c r="RLB73" s="405"/>
      <c r="RLC73" s="405"/>
      <c r="RLD73" s="405"/>
      <c r="RLE73" s="405"/>
      <c r="RLF73" s="405"/>
      <c r="RLG73" s="405"/>
      <c r="RLH73" s="405"/>
      <c r="RLI73" s="405"/>
      <c r="RLJ73" s="405"/>
      <c r="RLK73" s="405"/>
      <c r="RLL73" s="405"/>
      <c r="RLM73" s="405"/>
      <c r="RLN73" s="405"/>
      <c r="RLO73" s="405"/>
      <c r="RLP73" s="405"/>
      <c r="RLQ73" s="405"/>
      <c r="RLR73" s="405"/>
      <c r="RLS73" s="405"/>
      <c r="RLT73" s="405"/>
      <c r="RLU73" s="405"/>
      <c r="RLV73" s="405"/>
      <c r="RLW73" s="405"/>
      <c r="RLX73" s="405"/>
      <c r="RLY73" s="405"/>
      <c r="RLZ73" s="405"/>
      <c r="RMA73" s="405"/>
      <c r="RMB73" s="405"/>
      <c r="RMC73" s="405"/>
      <c r="RMD73" s="405"/>
      <c r="RME73" s="405"/>
      <c r="RMF73" s="405"/>
      <c r="RMG73" s="405"/>
      <c r="RMH73" s="405"/>
      <c r="RMI73" s="405"/>
      <c r="RMJ73" s="405"/>
      <c r="RMK73" s="405"/>
      <c r="RML73" s="405"/>
      <c r="RMM73" s="405"/>
      <c r="RMN73" s="405"/>
      <c r="RMO73" s="405"/>
      <c r="RMP73" s="405"/>
      <c r="RMQ73" s="405"/>
      <c r="RMR73" s="405"/>
      <c r="RMS73" s="405"/>
      <c r="RMT73" s="405"/>
      <c r="RMU73" s="405"/>
      <c r="RMV73" s="405"/>
      <c r="RMW73" s="405"/>
      <c r="RMX73" s="405"/>
      <c r="RMY73" s="405"/>
      <c r="RMZ73" s="405"/>
      <c r="RNA73" s="405"/>
      <c r="RNB73" s="405"/>
      <c r="RNC73" s="405"/>
      <c r="RND73" s="405"/>
      <c r="RNE73" s="405"/>
      <c r="RNF73" s="405"/>
      <c r="RNG73" s="405"/>
      <c r="RNH73" s="405"/>
      <c r="RNI73" s="405"/>
      <c r="RNJ73" s="405"/>
      <c r="RNK73" s="405"/>
      <c r="RNL73" s="405"/>
      <c r="RNM73" s="405"/>
      <c r="RNN73" s="405"/>
      <c r="RNO73" s="405"/>
      <c r="RNP73" s="405"/>
      <c r="RNQ73" s="405"/>
      <c r="RNR73" s="405"/>
      <c r="RNS73" s="405"/>
      <c r="RNT73" s="405"/>
      <c r="RNU73" s="405"/>
      <c r="RNV73" s="405"/>
      <c r="RNW73" s="405"/>
      <c r="RNX73" s="405"/>
      <c r="RNY73" s="405"/>
      <c r="RNZ73" s="405"/>
      <c r="ROA73" s="405"/>
      <c r="ROB73" s="405"/>
      <c r="ROC73" s="405"/>
      <c r="ROD73" s="405"/>
      <c r="ROE73" s="405"/>
      <c r="ROF73" s="405"/>
      <c r="ROG73" s="405"/>
      <c r="ROH73" s="405"/>
      <c r="ROI73" s="405"/>
      <c r="ROJ73" s="405"/>
      <c r="ROK73" s="405"/>
      <c r="ROL73" s="405"/>
      <c r="ROM73" s="405"/>
      <c r="RON73" s="405"/>
      <c r="ROO73" s="405"/>
      <c r="ROP73" s="405"/>
      <c r="ROQ73" s="405"/>
      <c r="ROR73" s="405"/>
      <c r="ROS73" s="405"/>
      <c r="ROT73" s="405"/>
      <c r="ROU73" s="405"/>
      <c r="ROV73" s="405"/>
      <c r="ROW73" s="405"/>
      <c r="ROX73" s="405"/>
      <c r="ROY73" s="405"/>
      <c r="ROZ73" s="405"/>
      <c r="RPA73" s="405"/>
      <c r="RPB73" s="405"/>
      <c r="RPC73" s="405"/>
      <c r="RPD73" s="405"/>
      <c r="RPE73" s="405"/>
      <c r="RPF73" s="405"/>
      <c r="RPG73" s="405"/>
      <c r="RPH73" s="405"/>
      <c r="RPI73" s="405"/>
      <c r="RPJ73" s="405"/>
      <c r="RPK73" s="405"/>
      <c r="RPL73" s="405"/>
      <c r="RPM73" s="405"/>
      <c r="RPN73" s="405"/>
      <c r="RPO73" s="405"/>
      <c r="RPP73" s="405"/>
      <c r="RPQ73" s="405"/>
      <c r="RPR73" s="405"/>
      <c r="RPS73" s="405"/>
      <c r="RPT73" s="405"/>
      <c r="RPU73" s="405"/>
      <c r="RPV73" s="405"/>
      <c r="RPW73" s="405"/>
      <c r="RPX73" s="405"/>
      <c r="RPY73" s="405"/>
      <c r="RPZ73" s="405"/>
      <c r="RQA73" s="405"/>
      <c r="RQB73" s="405"/>
      <c r="RQC73" s="405"/>
      <c r="RQD73" s="405"/>
      <c r="RQE73" s="405"/>
      <c r="RQF73" s="405"/>
      <c r="RQG73" s="405"/>
      <c r="RQH73" s="405"/>
      <c r="RQI73" s="405"/>
      <c r="RQJ73" s="405"/>
      <c r="RQK73" s="405"/>
      <c r="RQL73" s="405"/>
      <c r="RQM73" s="405"/>
      <c r="RQN73" s="405"/>
      <c r="RQO73" s="405"/>
      <c r="RQP73" s="405"/>
      <c r="RQQ73" s="405"/>
      <c r="RQR73" s="405"/>
      <c r="RQS73" s="405"/>
      <c r="RQT73" s="405"/>
      <c r="RQU73" s="405"/>
      <c r="RQV73" s="405"/>
      <c r="RQW73" s="405"/>
      <c r="RQX73" s="405"/>
      <c r="RQY73" s="405"/>
      <c r="RQZ73" s="405"/>
      <c r="RRA73" s="405"/>
      <c r="RRB73" s="405"/>
      <c r="RRC73" s="405"/>
      <c r="RRD73" s="405"/>
      <c r="RRE73" s="405"/>
      <c r="RRF73" s="405"/>
      <c r="RRG73" s="405"/>
      <c r="RRH73" s="405"/>
      <c r="RRI73" s="405"/>
      <c r="RRJ73" s="405"/>
      <c r="RRK73" s="405"/>
      <c r="RRL73" s="405"/>
      <c r="RRM73" s="405"/>
      <c r="RRN73" s="405"/>
      <c r="RRO73" s="405"/>
      <c r="RRP73" s="405"/>
      <c r="RRQ73" s="405"/>
      <c r="RRR73" s="405"/>
      <c r="RRS73" s="405"/>
      <c r="RRT73" s="405"/>
      <c r="RRU73" s="405"/>
      <c r="RRV73" s="405"/>
      <c r="RRW73" s="405"/>
      <c r="RRX73" s="405"/>
      <c r="RRY73" s="405"/>
      <c r="RRZ73" s="405"/>
      <c r="RSA73" s="405"/>
      <c r="RSB73" s="405"/>
      <c r="RSC73" s="405"/>
      <c r="RSD73" s="405"/>
      <c r="RSE73" s="405"/>
      <c r="RSF73" s="405"/>
      <c r="RSG73" s="405"/>
      <c r="RSH73" s="405"/>
      <c r="RSI73" s="405"/>
      <c r="RSJ73" s="405"/>
      <c r="RSK73" s="405"/>
      <c r="RSL73" s="405"/>
      <c r="RSM73" s="405"/>
      <c r="RSN73" s="405"/>
      <c r="RSO73" s="405"/>
      <c r="RSP73" s="405"/>
      <c r="RSQ73" s="405"/>
      <c r="RSR73" s="405"/>
      <c r="RSS73" s="405"/>
      <c r="RST73" s="405"/>
      <c r="RSU73" s="405"/>
      <c r="RSV73" s="405"/>
      <c r="RSW73" s="405"/>
      <c r="RSX73" s="405"/>
      <c r="RSY73" s="405"/>
      <c r="RSZ73" s="405"/>
      <c r="RTA73" s="405"/>
      <c r="RTB73" s="405"/>
      <c r="RTC73" s="405"/>
      <c r="RTD73" s="405"/>
      <c r="RTE73" s="405"/>
      <c r="RTF73" s="405"/>
      <c r="RTG73" s="405"/>
      <c r="RTH73" s="405"/>
      <c r="RTI73" s="405"/>
      <c r="RTJ73" s="405"/>
      <c r="RTK73" s="405"/>
      <c r="RTL73" s="405"/>
      <c r="RTM73" s="405"/>
      <c r="RTN73" s="405"/>
      <c r="RTO73" s="405"/>
      <c r="RTP73" s="405"/>
      <c r="RTQ73" s="405"/>
      <c r="RTR73" s="405"/>
      <c r="RTS73" s="405"/>
      <c r="RTT73" s="405"/>
      <c r="RTU73" s="405"/>
      <c r="RTV73" s="405"/>
      <c r="RTW73" s="405"/>
      <c r="RTX73" s="405"/>
      <c r="RTY73" s="405"/>
      <c r="RTZ73" s="405"/>
      <c r="RUA73" s="405"/>
      <c r="RUB73" s="405"/>
      <c r="RUC73" s="405"/>
      <c r="RUD73" s="405"/>
      <c r="RUE73" s="405"/>
      <c r="RUF73" s="405"/>
      <c r="RUG73" s="405"/>
      <c r="RUH73" s="405"/>
      <c r="RUI73" s="405"/>
      <c r="RUJ73" s="405"/>
      <c r="RUK73" s="405"/>
      <c r="RUL73" s="405"/>
      <c r="RUM73" s="405"/>
      <c r="RUN73" s="405"/>
      <c r="RUO73" s="405"/>
      <c r="RUP73" s="405"/>
      <c r="RUQ73" s="405"/>
      <c r="RUR73" s="405"/>
      <c r="RUS73" s="405"/>
      <c r="RUT73" s="405"/>
      <c r="RUU73" s="405"/>
      <c r="RUV73" s="405"/>
      <c r="RUW73" s="405"/>
      <c r="RUX73" s="405"/>
      <c r="RUY73" s="405"/>
      <c r="RUZ73" s="405"/>
      <c r="RVA73" s="405"/>
      <c r="RVB73" s="405"/>
      <c r="RVC73" s="405"/>
      <c r="RVD73" s="405"/>
      <c r="RVE73" s="405"/>
      <c r="RVF73" s="405"/>
      <c r="RVG73" s="405"/>
      <c r="RVH73" s="405"/>
      <c r="RVI73" s="405"/>
      <c r="RVJ73" s="405"/>
      <c r="RVK73" s="405"/>
      <c r="RVL73" s="405"/>
      <c r="RVM73" s="405"/>
      <c r="RVN73" s="405"/>
      <c r="RVO73" s="405"/>
      <c r="RVP73" s="405"/>
      <c r="RVQ73" s="405"/>
      <c r="RVR73" s="405"/>
      <c r="RVS73" s="405"/>
      <c r="RVT73" s="405"/>
      <c r="RVU73" s="405"/>
      <c r="RVV73" s="405"/>
      <c r="RVW73" s="405"/>
      <c r="RVX73" s="405"/>
      <c r="RVY73" s="405"/>
      <c r="RVZ73" s="405"/>
      <c r="RWA73" s="405"/>
      <c r="RWB73" s="405"/>
      <c r="RWC73" s="405"/>
      <c r="RWD73" s="405"/>
      <c r="RWE73" s="405"/>
      <c r="RWF73" s="405"/>
      <c r="RWG73" s="405"/>
      <c r="RWH73" s="405"/>
      <c r="RWI73" s="405"/>
      <c r="RWJ73" s="405"/>
      <c r="RWK73" s="405"/>
      <c r="RWL73" s="405"/>
      <c r="RWM73" s="405"/>
      <c r="RWN73" s="405"/>
      <c r="RWO73" s="405"/>
      <c r="RWP73" s="405"/>
      <c r="RWQ73" s="405"/>
      <c r="RWR73" s="405"/>
      <c r="RWS73" s="405"/>
      <c r="RWT73" s="405"/>
      <c r="RWU73" s="405"/>
      <c r="RWV73" s="405"/>
      <c r="RWW73" s="405"/>
      <c r="RWX73" s="405"/>
      <c r="RWY73" s="405"/>
      <c r="RWZ73" s="405"/>
      <c r="RXA73" s="405"/>
      <c r="RXB73" s="405"/>
      <c r="RXC73" s="405"/>
      <c r="RXD73" s="405"/>
      <c r="RXE73" s="405"/>
      <c r="RXF73" s="405"/>
      <c r="RXG73" s="405"/>
      <c r="RXH73" s="405"/>
      <c r="RXI73" s="405"/>
      <c r="RXJ73" s="405"/>
      <c r="RXK73" s="405"/>
      <c r="RXL73" s="405"/>
      <c r="RXM73" s="405"/>
      <c r="RXN73" s="405"/>
      <c r="RXO73" s="405"/>
      <c r="RXP73" s="405"/>
      <c r="RXQ73" s="405"/>
      <c r="RXR73" s="405"/>
      <c r="RXS73" s="405"/>
      <c r="RXT73" s="405"/>
      <c r="RXU73" s="405"/>
      <c r="RXV73" s="405"/>
      <c r="RXW73" s="405"/>
      <c r="RXX73" s="405"/>
      <c r="RXY73" s="405"/>
      <c r="RXZ73" s="405"/>
      <c r="RYA73" s="405"/>
      <c r="RYB73" s="405"/>
      <c r="RYC73" s="405"/>
      <c r="RYD73" s="405"/>
      <c r="RYE73" s="405"/>
      <c r="RYF73" s="405"/>
      <c r="RYG73" s="405"/>
      <c r="RYH73" s="405"/>
      <c r="RYI73" s="405"/>
      <c r="RYJ73" s="405"/>
      <c r="RYK73" s="405"/>
      <c r="RYL73" s="405"/>
      <c r="RYM73" s="405"/>
      <c r="RYN73" s="405"/>
      <c r="RYO73" s="405"/>
      <c r="RYP73" s="405"/>
      <c r="RYQ73" s="405"/>
      <c r="RYR73" s="405"/>
      <c r="RYS73" s="405"/>
      <c r="RYT73" s="405"/>
      <c r="RYU73" s="405"/>
      <c r="RYV73" s="405"/>
      <c r="RYW73" s="405"/>
      <c r="RYX73" s="405"/>
      <c r="RYY73" s="405"/>
      <c r="RYZ73" s="405"/>
      <c r="RZA73" s="405"/>
      <c r="RZB73" s="405"/>
      <c r="RZC73" s="405"/>
      <c r="RZD73" s="405"/>
      <c r="RZE73" s="405"/>
      <c r="RZF73" s="405"/>
      <c r="RZG73" s="405"/>
      <c r="RZH73" s="405"/>
      <c r="RZI73" s="405"/>
      <c r="RZJ73" s="405"/>
      <c r="RZK73" s="405"/>
      <c r="RZL73" s="405"/>
      <c r="RZM73" s="405"/>
      <c r="RZN73" s="405"/>
      <c r="RZO73" s="405"/>
      <c r="RZP73" s="405"/>
      <c r="RZQ73" s="405"/>
      <c r="RZR73" s="405"/>
      <c r="RZS73" s="405"/>
      <c r="RZT73" s="405"/>
      <c r="RZU73" s="405"/>
      <c r="RZV73" s="405"/>
      <c r="RZW73" s="405"/>
      <c r="RZX73" s="405"/>
      <c r="RZY73" s="405"/>
      <c r="RZZ73" s="405"/>
      <c r="SAA73" s="405"/>
      <c r="SAB73" s="405"/>
      <c r="SAC73" s="405"/>
      <c r="SAD73" s="405"/>
      <c r="SAE73" s="405"/>
      <c r="SAF73" s="405"/>
      <c r="SAG73" s="405"/>
      <c r="SAH73" s="405"/>
      <c r="SAI73" s="405"/>
      <c r="SAJ73" s="405"/>
      <c r="SAK73" s="405"/>
      <c r="SAL73" s="405"/>
      <c r="SAM73" s="405"/>
      <c r="SAN73" s="405"/>
      <c r="SAO73" s="405"/>
      <c r="SAP73" s="405"/>
      <c r="SAQ73" s="405"/>
      <c r="SAR73" s="405"/>
      <c r="SAS73" s="405"/>
      <c r="SAT73" s="405"/>
      <c r="SAU73" s="405"/>
      <c r="SAV73" s="405"/>
      <c r="SAW73" s="405"/>
      <c r="SAX73" s="405"/>
      <c r="SAY73" s="405"/>
      <c r="SAZ73" s="405"/>
      <c r="SBA73" s="405"/>
      <c r="SBB73" s="405"/>
      <c r="SBC73" s="405"/>
      <c r="SBD73" s="405"/>
      <c r="SBE73" s="405"/>
      <c r="SBF73" s="405"/>
      <c r="SBG73" s="405"/>
      <c r="SBH73" s="405"/>
      <c r="SBI73" s="405"/>
      <c r="SBJ73" s="405"/>
      <c r="SBK73" s="405"/>
      <c r="SBL73" s="405"/>
      <c r="SBM73" s="405"/>
      <c r="SBN73" s="405"/>
      <c r="SBO73" s="405"/>
      <c r="SBP73" s="405"/>
      <c r="SBQ73" s="405"/>
      <c r="SBR73" s="405"/>
      <c r="SBS73" s="405"/>
      <c r="SBT73" s="405"/>
      <c r="SBU73" s="405"/>
      <c r="SBV73" s="405"/>
      <c r="SBW73" s="405"/>
      <c r="SBX73" s="405"/>
      <c r="SBY73" s="405"/>
      <c r="SBZ73" s="405"/>
      <c r="SCA73" s="405"/>
      <c r="SCB73" s="405"/>
      <c r="SCC73" s="405"/>
      <c r="SCD73" s="405"/>
      <c r="SCE73" s="405"/>
      <c r="SCF73" s="405"/>
      <c r="SCG73" s="405"/>
      <c r="SCH73" s="405"/>
      <c r="SCI73" s="405"/>
      <c r="SCJ73" s="405"/>
      <c r="SCK73" s="405"/>
      <c r="SCL73" s="405"/>
      <c r="SCM73" s="405"/>
      <c r="SCN73" s="405"/>
      <c r="SCO73" s="405"/>
      <c r="SCP73" s="405"/>
      <c r="SCQ73" s="405"/>
      <c r="SCR73" s="405"/>
      <c r="SCS73" s="405"/>
      <c r="SCT73" s="405"/>
      <c r="SCU73" s="405"/>
      <c r="SCV73" s="405"/>
      <c r="SCW73" s="405"/>
      <c r="SCX73" s="405"/>
      <c r="SCY73" s="405"/>
      <c r="SCZ73" s="405"/>
      <c r="SDA73" s="405"/>
      <c r="SDB73" s="405"/>
      <c r="SDC73" s="405"/>
      <c r="SDD73" s="405"/>
      <c r="SDE73" s="405"/>
      <c r="SDF73" s="405"/>
      <c r="SDG73" s="405"/>
      <c r="SDH73" s="405"/>
      <c r="SDI73" s="405"/>
      <c r="SDJ73" s="405"/>
      <c r="SDK73" s="405"/>
      <c r="SDL73" s="405"/>
      <c r="SDM73" s="405"/>
      <c r="SDN73" s="405"/>
      <c r="SDO73" s="405"/>
      <c r="SDP73" s="405"/>
      <c r="SDQ73" s="405"/>
      <c r="SDR73" s="405"/>
      <c r="SDS73" s="405"/>
      <c r="SDT73" s="405"/>
      <c r="SDU73" s="405"/>
      <c r="SDV73" s="405"/>
      <c r="SDW73" s="405"/>
      <c r="SDX73" s="405"/>
      <c r="SDY73" s="405"/>
      <c r="SDZ73" s="405"/>
      <c r="SEA73" s="405"/>
      <c r="SEB73" s="405"/>
      <c r="SEC73" s="405"/>
      <c r="SED73" s="405"/>
      <c r="SEE73" s="405"/>
      <c r="SEF73" s="405"/>
      <c r="SEG73" s="405"/>
      <c r="SEH73" s="405"/>
      <c r="SEI73" s="405"/>
      <c r="SEJ73" s="405"/>
      <c r="SEK73" s="405"/>
      <c r="SEL73" s="405"/>
      <c r="SEM73" s="405"/>
      <c r="SEN73" s="405"/>
      <c r="SEO73" s="405"/>
      <c r="SEP73" s="405"/>
      <c r="SEQ73" s="405"/>
      <c r="SER73" s="405"/>
      <c r="SES73" s="405"/>
      <c r="SET73" s="405"/>
      <c r="SEU73" s="405"/>
      <c r="SEV73" s="405"/>
      <c r="SEW73" s="405"/>
      <c r="SEX73" s="405"/>
      <c r="SEY73" s="405"/>
      <c r="SEZ73" s="405"/>
      <c r="SFA73" s="405"/>
      <c r="SFB73" s="405"/>
      <c r="SFC73" s="405"/>
      <c r="SFD73" s="405"/>
      <c r="SFE73" s="405"/>
      <c r="SFF73" s="405"/>
      <c r="SFG73" s="405"/>
      <c r="SFH73" s="405"/>
      <c r="SFI73" s="405"/>
      <c r="SFJ73" s="405"/>
      <c r="SFK73" s="405"/>
      <c r="SFL73" s="405"/>
      <c r="SFM73" s="405"/>
      <c r="SFN73" s="405"/>
      <c r="SFO73" s="405"/>
      <c r="SFP73" s="405"/>
      <c r="SFQ73" s="405"/>
      <c r="SFR73" s="405"/>
      <c r="SFS73" s="405"/>
      <c r="SFT73" s="405"/>
      <c r="SFU73" s="405"/>
      <c r="SFV73" s="405"/>
      <c r="SFW73" s="405"/>
      <c r="SFX73" s="405"/>
      <c r="SFY73" s="405"/>
      <c r="SFZ73" s="405"/>
      <c r="SGA73" s="405"/>
      <c r="SGB73" s="405"/>
      <c r="SGC73" s="405"/>
      <c r="SGD73" s="405"/>
      <c r="SGE73" s="405"/>
      <c r="SGF73" s="405"/>
      <c r="SGG73" s="405"/>
      <c r="SGH73" s="405"/>
      <c r="SGI73" s="405"/>
      <c r="SGJ73" s="405"/>
      <c r="SGK73" s="405"/>
      <c r="SGL73" s="405"/>
      <c r="SGM73" s="405"/>
      <c r="SGN73" s="405"/>
      <c r="SGO73" s="405"/>
      <c r="SGP73" s="405"/>
      <c r="SGQ73" s="405"/>
      <c r="SGR73" s="405"/>
      <c r="SGS73" s="405"/>
      <c r="SGT73" s="405"/>
      <c r="SGU73" s="405"/>
      <c r="SGV73" s="405"/>
      <c r="SGW73" s="405"/>
      <c r="SGX73" s="405"/>
      <c r="SGY73" s="405"/>
      <c r="SGZ73" s="405"/>
      <c r="SHA73" s="405"/>
      <c r="SHB73" s="405"/>
      <c r="SHC73" s="405"/>
      <c r="SHD73" s="405"/>
      <c r="SHE73" s="405"/>
      <c r="SHF73" s="405"/>
      <c r="SHG73" s="405"/>
      <c r="SHH73" s="405"/>
      <c r="SHI73" s="405"/>
      <c r="SHJ73" s="405"/>
      <c r="SHK73" s="405"/>
      <c r="SHL73" s="405"/>
      <c r="SHM73" s="405"/>
      <c r="SHN73" s="405"/>
      <c r="SHO73" s="405"/>
      <c r="SHP73" s="405"/>
      <c r="SHQ73" s="405"/>
      <c r="SHR73" s="405"/>
      <c r="SHS73" s="405"/>
      <c r="SHT73" s="405"/>
      <c r="SHU73" s="405"/>
      <c r="SHV73" s="405"/>
      <c r="SHW73" s="405"/>
      <c r="SHX73" s="405"/>
      <c r="SHY73" s="405"/>
      <c r="SHZ73" s="405"/>
      <c r="SIA73" s="405"/>
      <c r="SIB73" s="405"/>
      <c r="SIC73" s="405"/>
      <c r="SID73" s="405"/>
      <c r="SIE73" s="405"/>
      <c r="SIF73" s="405"/>
      <c r="SIG73" s="405"/>
      <c r="SIH73" s="405"/>
      <c r="SII73" s="405"/>
      <c r="SIJ73" s="405"/>
      <c r="SIK73" s="405"/>
      <c r="SIL73" s="405"/>
      <c r="SIM73" s="405"/>
      <c r="SIN73" s="405"/>
      <c r="SIO73" s="405"/>
      <c r="SIP73" s="405"/>
      <c r="SIQ73" s="405"/>
      <c r="SIR73" s="405"/>
      <c r="SIS73" s="405"/>
      <c r="SIT73" s="405"/>
      <c r="SIU73" s="405"/>
      <c r="SIV73" s="405"/>
      <c r="SIW73" s="405"/>
      <c r="SIX73" s="405"/>
      <c r="SIY73" s="405"/>
      <c r="SIZ73" s="405"/>
      <c r="SJA73" s="405"/>
      <c r="SJB73" s="405"/>
      <c r="SJC73" s="405"/>
      <c r="SJD73" s="405"/>
      <c r="SJE73" s="405"/>
      <c r="SJF73" s="405"/>
      <c r="SJG73" s="405"/>
      <c r="SJH73" s="405"/>
      <c r="SJI73" s="405"/>
      <c r="SJJ73" s="405"/>
      <c r="SJK73" s="405"/>
      <c r="SJL73" s="405"/>
      <c r="SJM73" s="405"/>
      <c r="SJN73" s="405"/>
      <c r="SJO73" s="405"/>
      <c r="SJP73" s="405"/>
      <c r="SJQ73" s="405"/>
      <c r="SJR73" s="405"/>
      <c r="SJS73" s="405"/>
      <c r="SJT73" s="405"/>
      <c r="SJU73" s="405"/>
      <c r="SJV73" s="405"/>
      <c r="SJW73" s="405"/>
      <c r="SJX73" s="405"/>
      <c r="SJY73" s="405"/>
      <c r="SJZ73" s="405"/>
      <c r="SKA73" s="405"/>
      <c r="SKB73" s="405"/>
      <c r="SKC73" s="405"/>
      <c r="SKD73" s="405"/>
      <c r="SKE73" s="405"/>
      <c r="SKF73" s="405"/>
      <c r="SKG73" s="405"/>
      <c r="SKH73" s="405"/>
      <c r="SKI73" s="405"/>
      <c r="SKJ73" s="405"/>
      <c r="SKK73" s="405"/>
      <c r="SKL73" s="405"/>
      <c r="SKM73" s="405"/>
      <c r="SKN73" s="405"/>
      <c r="SKO73" s="405"/>
      <c r="SKP73" s="405"/>
      <c r="SKQ73" s="405"/>
      <c r="SKR73" s="405"/>
      <c r="SKS73" s="405"/>
      <c r="SKT73" s="405"/>
      <c r="SKU73" s="405"/>
      <c r="SKV73" s="405"/>
      <c r="SKW73" s="405"/>
      <c r="SKX73" s="405"/>
      <c r="SKY73" s="405"/>
      <c r="SKZ73" s="405"/>
      <c r="SLA73" s="405"/>
      <c r="SLB73" s="405"/>
      <c r="SLC73" s="405"/>
      <c r="SLD73" s="405"/>
      <c r="SLE73" s="405"/>
      <c r="SLF73" s="405"/>
      <c r="SLG73" s="405"/>
      <c r="SLH73" s="405"/>
      <c r="SLI73" s="405"/>
      <c r="SLJ73" s="405"/>
      <c r="SLK73" s="405"/>
      <c r="SLL73" s="405"/>
      <c r="SLM73" s="405"/>
      <c r="SLN73" s="405"/>
      <c r="SLO73" s="405"/>
      <c r="SLP73" s="405"/>
      <c r="SLQ73" s="405"/>
      <c r="SLR73" s="405"/>
      <c r="SLS73" s="405"/>
      <c r="SLT73" s="405"/>
      <c r="SLU73" s="405"/>
      <c r="SLV73" s="405"/>
      <c r="SLW73" s="405"/>
      <c r="SLX73" s="405"/>
      <c r="SLY73" s="405"/>
      <c r="SLZ73" s="405"/>
      <c r="SMA73" s="405"/>
      <c r="SMB73" s="405"/>
      <c r="SMC73" s="405"/>
      <c r="SMD73" s="405"/>
      <c r="SME73" s="405"/>
      <c r="SMF73" s="405"/>
      <c r="SMG73" s="405"/>
      <c r="SMH73" s="405"/>
      <c r="SMI73" s="405"/>
      <c r="SMJ73" s="405"/>
      <c r="SMK73" s="405"/>
      <c r="SML73" s="405"/>
      <c r="SMM73" s="405"/>
      <c r="SMN73" s="405"/>
      <c r="SMO73" s="405"/>
      <c r="SMP73" s="405"/>
      <c r="SMQ73" s="405"/>
      <c r="SMR73" s="405"/>
      <c r="SMS73" s="405"/>
      <c r="SMT73" s="405"/>
      <c r="SMU73" s="405"/>
      <c r="SMV73" s="405"/>
      <c r="SMW73" s="405"/>
      <c r="SMX73" s="405"/>
      <c r="SMY73" s="405"/>
      <c r="SMZ73" s="405"/>
      <c r="SNA73" s="405"/>
      <c r="SNB73" s="405"/>
      <c r="SNC73" s="405"/>
      <c r="SND73" s="405"/>
      <c r="SNE73" s="405"/>
      <c r="SNF73" s="405"/>
      <c r="SNG73" s="405"/>
      <c r="SNH73" s="405"/>
      <c r="SNI73" s="405"/>
      <c r="SNJ73" s="405"/>
      <c r="SNK73" s="405"/>
      <c r="SNL73" s="405"/>
      <c r="SNM73" s="405"/>
      <c r="SNN73" s="405"/>
      <c r="SNO73" s="405"/>
      <c r="SNP73" s="405"/>
      <c r="SNQ73" s="405"/>
      <c r="SNR73" s="405"/>
      <c r="SNS73" s="405"/>
      <c r="SNT73" s="405"/>
      <c r="SNU73" s="405"/>
      <c r="SNV73" s="405"/>
      <c r="SNW73" s="405"/>
      <c r="SNX73" s="405"/>
      <c r="SNY73" s="405"/>
      <c r="SNZ73" s="405"/>
      <c r="SOA73" s="405"/>
      <c r="SOB73" s="405"/>
      <c r="SOC73" s="405"/>
      <c r="SOD73" s="405"/>
      <c r="SOE73" s="405"/>
      <c r="SOF73" s="405"/>
      <c r="SOG73" s="405"/>
      <c r="SOH73" s="405"/>
      <c r="SOI73" s="405"/>
      <c r="SOJ73" s="405"/>
      <c r="SOK73" s="405"/>
      <c r="SOL73" s="405"/>
      <c r="SOM73" s="405"/>
      <c r="SON73" s="405"/>
      <c r="SOO73" s="405"/>
      <c r="SOP73" s="405"/>
      <c r="SOQ73" s="405"/>
      <c r="SOR73" s="405"/>
      <c r="SOS73" s="405"/>
      <c r="SOT73" s="405"/>
      <c r="SOU73" s="405"/>
      <c r="SOV73" s="405"/>
      <c r="SOW73" s="405"/>
      <c r="SOX73" s="405"/>
      <c r="SOY73" s="405"/>
      <c r="SOZ73" s="405"/>
      <c r="SPA73" s="405"/>
      <c r="SPB73" s="405"/>
      <c r="SPC73" s="405"/>
      <c r="SPD73" s="405"/>
      <c r="SPE73" s="405"/>
      <c r="SPF73" s="405"/>
      <c r="SPG73" s="405"/>
      <c r="SPH73" s="405"/>
      <c r="SPI73" s="405"/>
      <c r="SPJ73" s="405"/>
      <c r="SPK73" s="405"/>
      <c r="SPL73" s="405"/>
      <c r="SPM73" s="405"/>
      <c r="SPN73" s="405"/>
      <c r="SPO73" s="405"/>
      <c r="SPP73" s="405"/>
      <c r="SPQ73" s="405"/>
      <c r="SPR73" s="405"/>
      <c r="SPS73" s="405"/>
      <c r="SPT73" s="405"/>
      <c r="SPU73" s="405"/>
      <c r="SPV73" s="405"/>
      <c r="SPW73" s="405"/>
      <c r="SPX73" s="405"/>
      <c r="SPY73" s="405"/>
      <c r="SPZ73" s="405"/>
      <c r="SQA73" s="405"/>
      <c r="SQB73" s="405"/>
      <c r="SQC73" s="405"/>
      <c r="SQD73" s="405"/>
      <c r="SQE73" s="405"/>
      <c r="SQF73" s="405"/>
      <c r="SQG73" s="405"/>
      <c r="SQH73" s="405"/>
      <c r="SQI73" s="405"/>
      <c r="SQJ73" s="405"/>
      <c r="SQK73" s="405"/>
      <c r="SQL73" s="405"/>
      <c r="SQM73" s="405"/>
      <c r="SQN73" s="405"/>
      <c r="SQO73" s="405"/>
      <c r="SQP73" s="405"/>
      <c r="SQQ73" s="405"/>
      <c r="SQR73" s="405"/>
      <c r="SQS73" s="405"/>
      <c r="SQT73" s="405"/>
      <c r="SQU73" s="405"/>
      <c r="SQV73" s="405"/>
      <c r="SQW73" s="405"/>
      <c r="SQX73" s="405"/>
      <c r="SQY73" s="405"/>
      <c r="SQZ73" s="405"/>
      <c r="SRA73" s="405"/>
      <c r="SRB73" s="405"/>
      <c r="SRC73" s="405"/>
      <c r="SRD73" s="405"/>
      <c r="SRE73" s="405"/>
      <c r="SRF73" s="405"/>
      <c r="SRG73" s="405"/>
      <c r="SRH73" s="405"/>
      <c r="SRI73" s="405"/>
      <c r="SRJ73" s="405"/>
      <c r="SRK73" s="405"/>
      <c r="SRL73" s="405"/>
      <c r="SRM73" s="405"/>
      <c r="SRN73" s="405"/>
      <c r="SRO73" s="405"/>
      <c r="SRP73" s="405"/>
      <c r="SRQ73" s="405"/>
      <c r="SRR73" s="405"/>
      <c r="SRS73" s="405"/>
      <c r="SRT73" s="405"/>
      <c r="SRU73" s="405"/>
      <c r="SRV73" s="405"/>
      <c r="SRW73" s="405"/>
      <c r="SRX73" s="405"/>
      <c r="SRY73" s="405"/>
      <c r="SRZ73" s="405"/>
      <c r="SSA73" s="405"/>
      <c r="SSB73" s="405"/>
      <c r="SSC73" s="405"/>
      <c r="SSD73" s="405"/>
      <c r="SSE73" s="405"/>
      <c r="SSF73" s="405"/>
      <c r="SSG73" s="405"/>
      <c r="SSH73" s="405"/>
      <c r="SSI73" s="405"/>
      <c r="SSJ73" s="405"/>
      <c r="SSK73" s="405"/>
      <c r="SSL73" s="405"/>
      <c r="SSM73" s="405"/>
      <c r="SSN73" s="405"/>
      <c r="SSO73" s="405"/>
      <c r="SSP73" s="405"/>
      <c r="SSQ73" s="405"/>
      <c r="SSR73" s="405"/>
      <c r="SSS73" s="405"/>
      <c r="SST73" s="405"/>
      <c r="SSU73" s="405"/>
      <c r="SSV73" s="405"/>
      <c r="SSW73" s="405"/>
      <c r="SSX73" s="405"/>
      <c r="SSY73" s="405"/>
      <c r="SSZ73" s="405"/>
      <c r="STA73" s="405"/>
      <c r="STB73" s="405"/>
      <c r="STC73" s="405"/>
      <c r="STD73" s="405"/>
      <c r="STE73" s="405"/>
      <c r="STF73" s="405"/>
      <c r="STG73" s="405"/>
      <c r="STH73" s="405"/>
      <c r="STI73" s="405"/>
      <c r="STJ73" s="405"/>
      <c r="STK73" s="405"/>
      <c r="STL73" s="405"/>
      <c r="STM73" s="405"/>
      <c r="STN73" s="405"/>
      <c r="STO73" s="405"/>
      <c r="STP73" s="405"/>
      <c r="STQ73" s="405"/>
      <c r="STR73" s="405"/>
      <c r="STS73" s="405"/>
      <c r="STT73" s="405"/>
      <c r="STU73" s="405"/>
      <c r="STV73" s="405"/>
      <c r="STW73" s="405"/>
      <c r="STX73" s="405"/>
      <c r="STY73" s="405"/>
      <c r="STZ73" s="405"/>
      <c r="SUA73" s="405"/>
      <c r="SUB73" s="405"/>
      <c r="SUC73" s="405"/>
      <c r="SUD73" s="405"/>
      <c r="SUE73" s="405"/>
      <c r="SUF73" s="405"/>
      <c r="SUG73" s="405"/>
      <c r="SUH73" s="405"/>
      <c r="SUI73" s="405"/>
      <c r="SUJ73" s="405"/>
      <c r="SUK73" s="405"/>
      <c r="SUL73" s="405"/>
      <c r="SUM73" s="405"/>
      <c r="SUN73" s="405"/>
      <c r="SUO73" s="405"/>
      <c r="SUP73" s="405"/>
      <c r="SUQ73" s="405"/>
      <c r="SUR73" s="405"/>
      <c r="SUS73" s="405"/>
      <c r="SUT73" s="405"/>
      <c r="SUU73" s="405"/>
      <c r="SUV73" s="405"/>
      <c r="SUW73" s="405"/>
      <c r="SUX73" s="405"/>
      <c r="SUY73" s="405"/>
      <c r="SUZ73" s="405"/>
      <c r="SVA73" s="405"/>
      <c r="SVB73" s="405"/>
      <c r="SVC73" s="405"/>
      <c r="SVD73" s="405"/>
      <c r="SVE73" s="405"/>
      <c r="SVF73" s="405"/>
      <c r="SVG73" s="405"/>
      <c r="SVH73" s="405"/>
      <c r="SVI73" s="405"/>
      <c r="SVJ73" s="405"/>
      <c r="SVK73" s="405"/>
      <c r="SVL73" s="405"/>
      <c r="SVM73" s="405"/>
      <c r="SVN73" s="405"/>
      <c r="SVO73" s="405"/>
      <c r="SVP73" s="405"/>
      <c r="SVQ73" s="405"/>
      <c r="SVR73" s="405"/>
      <c r="SVS73" s="405"/>
      <c r="SVT73" s="405"/>
      <c r="SVU73" s="405"/>
      <c r="SVV73" s="405"/>
      <c r="SVW73" s="405"/>
      <c r="SVX73" s="405"/>
      <c r="SVY73" s="405"/>
      <c r="SVZ73" s="405"/>
      <c r="SWA73" s="405"/>
      <c r="SWB73" s="405"/>
      <c r="SWC73" s="405"/>
      <c r="SWD73" s="405"/>
      <c r="SWE73" s="405"/>
      <c r="SWF73" s="405"/>
      <c r="SWG73" s="405"/>
      <c r="SWH73" s="405"/>
      <c r="SWI73" s="405"/>
      <c r="SWJ73" s="405"/>
      <c r="SWK73" s="405"/>
      <c r="SWL73" s="405"/>
      <c r="SWM73" s="405"/>
      <c r="SWN73" s="405"/>
      <c r="SWO73" s="405"/>
      <c r="SWP73" s="405"/>
      <c r="SWQ73" s="405"/>
      <c r="SWR73" s="405"/>
      <c r="SWS73" s="405"/>
      <c r="SWT73" s="405"/>
      <c r="SWU73" s="405"/>
      <c r="SWV73" s="405"/>
      <c r="SWW73" s="405"/>
      <c r="SWX73" s="405"/>
      <c r="SWY73" s="405"/>
      <c r="SWZ73" s="405"/>
      <c r="SXA73" s="405"/>
      <c r="SXB73" s="405"/>
      <c r="SXC73" s="405"/>
      <c r="SXD73" s="405"/>
      <c r="SXE73" s="405"/>
      <c r="SXF73" s="405"/>
      <c r="SXG73" s="405"/>
      <c r="SXH73" s="405"/>
      <c r="SXI73" s="405"/>
      <c r="SXJ73" s="405"/>
      <c r="SXK73" s="405"/>
      <c r="SXL73" s="405"/>
      <c r="SXM73" s="405"/>
      <c r="SXN73" s="405"/>
      <c r="SXO73" s="405"/>
      <c r="SXP73" s="405"/>
      <c r="SXQ73" s="405"/>
      <c r="SXR73" s="405"/>
      <c r="SXS73" s="405"/>
      <c r="SXT73" s="405"/>
      <c r="SXU73" s="405"/>
      <c r="SXV73" s="405"/>
      <c r="SXW73" s="405"/>
      <c r="SXX73" s="405"/>
      <c r="SXY73" s="405"/>
      <c r="SXZ73" s="405"/>
      <c r="SYA73" s="405"/>
      <c r="SYB73" s="405"/>
      <c r="SYC73" s="405"/>
      <c r="SYD73" s="405"/>
      <c r="SYE73" s="405"/>
      <c r="SYF73" s="405"/>
      <c r="SYG73" s="405"/>
      <c r="SYH73" s="405"/>
      <c r="SYI73" s="405"/>
      <c r="SYJ73" s="405"/>
      <c r="SYK73" s="405"/>
      <c r="SYL73" s="405"/>
      <c r="SYM73" s="405"/>
      <c r="SYN73" s="405"/>
      <c r="SYO73" s="405"/>
      <c r="SYP73" s="405"/>
      <c r="SYQ73" s="405"/>
      <c r="SYR73" s="405"/>
      <c r="SYS73" s="405"/>
      <c r="SYT73" s="405"/>
      <c r="SYU73" s="405"/>
      <c r="SYV73" s="405"/>
      <c r="SYW73" s="405"/>
      <c r="SYX73" s="405"/>
      <c r="SYY73" s="405"/>
      <c r="SYZ73" s="405"/>
      <c r="SZA73" s="405"/>
      <c r="SZB73" s="405"/>
      <c r="SZC73" s="405"/>
      <c r="SZD73" s="405"/>
      <c r="SZE73" s="405"/>
      <c r="SZF73" s="405"/>
      <c r="SZG73" s="405"/>
      <c r="SZH73" s="405"/>
      <c r="SZI73" s="405"/>
      <c r="SZJ73" s="405"/>
      <c r="SZK73" s="405"/>
      <c r="SZL73" s="405"/>
      <c r="SZM73" s="405"/>
      <c r="SZN73" s="405"/>
      <c r="SZO73" s="405"/>
      <c r="SZP73" s="405"/>
      <c r="SZQ73" s="405"/>
      <c r="SZR73" s="405"/>
      <c r="SZS73" s="405"/>
      <c r="SZT73" s="405"/>
      <c r="SZU73" s="405"/>
      <c r="SZV73" s="405"/>
      <c r="SZW73" s="405"/>
      <c r="SZX73" s="405"/>
      <c r="SZY73" s="405"/>
      <c r="SZZ73" s="405"/>
      <c r="TAA73" s="405"/>
      <c r="TAB73" s="405"/>
      <c r="TAC73" s="405"/>
      <c r="TAD73" s="405"/>
      <c r="TAE73" s="405"/>
      <c r="TAF73" s="405"/>
      <c r="TAG73" s="405"/>
      <c r="TAH73" s="405"/>
      <c r="TAI73" s="405"/>
      <c r="TAJ73" s="405"/>
      <c r="TAK73" s="405"/>
      <c r="TAL73" s="405"/>
      <c r="TAM73" s="405"/>
      <c r="TAN73" s="405"/>
      <c r="TAO73" s="405"/>
      <c r="TAP73" s="405"/>
      <c r="TAQ73" s="405"/>
      <c r="TAR73" s="405"/>
      <c r="TAS73" s="405"/>
      <c r="TAT73" s="405"/>
      <c r="TAU73" s="405"/>
      <c r="TAV73" s="405"/>
      <c r="TAW73" s="405"/>
      <c r="TAX73" s="405"/>
      <c r="TAY73" s="405"/>
      <c r="TAZ73" s="405"/>
      <c r="TBA73" s="405"/>
      <c r="TBB73" s="405"/>
      <c r="TBC73" s="405"/>
      <c r="TBD73" s="405"/>
      <c r="TBE73" s="405"/>
      <c r="TBF73" s="405"/>
      <c r="TBG73" s="405"/>
      <c r="TBH73" s="405"/>
      <c r="TBI73" s="405"/>
      <c r="TBJ73" s="405"/>
      <c r="TBK73" s="405"/>
      <c r="TBL73" s="405"/>
      <c r="TBM73" s="405"/>
      <c r="TBN73" s="405"/>
      <c r="TBO73" s="405"/>
      <c r="TBP73" s="405"/>
      <c r="TBQ73" s="405"/>
      <c r="TBR73" s="405"/>
      <c r="TBS73" s="405"/>
      <c r="TBT73" s="405"/>
      <c r="TBU73" s="405"/>
      <c r="TBV73" s="405"/>
      <c r="TBW73" s="405"/>
      <c r="TBX73" s="405"/>
      <c r="TBY73" s="405"/>
      <c r="TBZ73" s="405"/>
      <c r="TCA73" s="405"/>
      <c r="TCB73" s="405"/>
      <c r="TCC73" s="405"/>
      <c r="TCD73" s="405"/>
      <c r="TCE73" s="405"/>
      <c r="TCF73" s="405"/>
      <c r="TCG73" s="405"/>
      <c r="TCH73" s="405"/>
      <c r="TCI73" s="405"/>
      <c r="TCJ73" s="405"/>
      <c r="TCK73" s="405"/>
      <c r="TCL73" s="405"/>
      <c r="TCM73" s="405"/>
      <c r="TCN73" s="405"/>
      <c r="TCO73" s="405"/>
      <c r="TCP73" s="405"/>
      <c r="TCQ73" s="405"/>
      <c r="TCR73" s="405"/>
      <c r="TCS73" s="405"/>
      <c r="TCT73" s="405"/>
      <c r="TCU73" s="405"/>
      <c r="TCV73" s="405"/>
      <c r="TCW73" s="405"/>
      <c r="TCX73" s="405"/>
      <c r="TCY73" s="405"/>
      <c r="TCZ73" s="405"/>
      <c r="TDA73" s="405"/>
      <c r="TDB73" s="405"/>
      <c r="TDC73" s="405"/>
      <c r="TDD73" s="405"/>
      <c r="TDE73" s="405"/>
      <c r="TDF73" s="405"/>
      <c r="TDG73" s="405"/>
      <c r="TDH73" s="405"/>
      <c r="TDI73" s="405"/>
      <c r="TDJ73" s="405"/>
      <c r="TDK73" s="405"/>
      <c r="TDL73" s="405"/>
      <c r="TDM73" s="405"/>
      <c r="TDN73" s="405"/>
      <c r="TDO73" s="405"/>
      <c r="TDP73" s="405"/>
      <c r="TDQ73" s="405"/>
      <c r="TDR73" s="405"/>
      <c r="TDS73" s="405"/>
      <c r="TDT73" s="405"/>
      <c r="TDU73" s="405"/>
      <c r="TDV73" s="405"/>
      <c r="TDW73" s="405"/>
      <c r="TDX73" s="405"/>
      <c r="TDY73" s="405"/>
      <c r="TDZ73" s="405"/>
      <c r="TEA73" s="405"/>
      <c r="TEB73" s="405"/>
      <c r="TEC73" s="405"/>
      <c r="TED73" s="405"/>
      <c r="TEE73" s="405"/>
      <c r="TEF73" s="405"/>
      <c r="TEG73" s="405"/>
      <c r="TEH73" s="405"/>
      <c r="TEI73" s="405"/>
      <c r="TEJ73" s="405"/>
      <c r="TEK73" s="405"/>
      <c r="TEL73" s="405"/>
      <c r="TEM73" s="405"/>
      <c r="TEN73" s="405"/>
      <c r="TEO73" s="405"/>
      <c r="TEP73" s="405"/>
      <c r="TEQ73" s="405"/>
      <c r="TER73" s="405"/>
      <c r="TES73" s="405"/>
      <c r="TET73" s="405"/>
      <c r="TEU73" s="405"/>
      <c r="TEV73" s="405"/>
      <c r="TEW73" s="405"/>
      <c r="TEX73" s="405"/>
      <c r="TEY73" s="405"/>
      <c r="TEZ73" s="405"/>
      <c r="TFA73" s="405"/>
      <c r="TFB73" s="405"/>
      <c r="TFC73" s="405"/>
      <c r="TFD73" s="405"/>
      <c r="TFE73" s="405"/>
      <c r="TFF73" s="405"/>
      <c r="TFG73" s="405"/>
      <c r="TFH73" s="405"/>
      <c r="TFI73" s="405"/>
      <c r="TFJ73" s="405"/>
      <c r="TFK73" s="405"/>
      <c r="TFL73" s="405"/>
      <c r="TFM73" s="405"/>
      <c r="TFN73" s="405"/>
      <c r="TFO73" s="405"/>
      <c r="TFP73" s="405"/>
      <c r="TFQ73" s="405"/>
      <c r="TFR73" s="405"/>
      <c r="TFS73" s="405"/>
      <c r="TFT73" s="405"/>
      <c r="TFU73" s="405"/>
      <c r="TFV73" s="405"/>
      <c r="TFW73" s="405"/>
      <c r="TFX73" s="405"/>
      <c r="TFY73" s="405"/>
      <c r="TFZ73" s="405"/>
      <c r="TGA73" s="405"/>
      <c r="TGB73" s="405"/>
      <c r="TGC73" s="405"/>
      <c r="TGD73" s="405"/>
      <c r="TGE73" s="405"/>
      <c r="TGF73" s="405"/>
      <c r="TGG73" s="405"/>
      <c r="TGH73" s="405"/>
      <c r="TGI73" s="405"/>
      <c r="TGJ73" s="405"/>
      <c r="TGK73" s="405"/>
      <c r="TGL73" s="405"/>
      <c r="TGM73" s="405"/>
      <c r="TGN73" s="405"/>
      <c r="TGO73" s="405"/>
      <c r="TGP73" s="405"/>
      <c r="TGQ73" s="405"/>
      <c r="TGR73" s="405"/>
      <c r="TGS73" s="405"/>
      <c r="TGT73" s="405"/>
      <c r="TGU73" s="405"/>
      <c r="TGV73" s="405"/>
      <c r="TGW73" s="405"/>
      <c r="TGX73" s="405"/>
      <c r="TGY73" s="405"/>
      <c r="TGZ73" s="405"/>
      <c r="THA73" s="405"/>
      <c r="THB73" s="405"/>
      <c r="THC73" s="405"/>
      <c r="THD73" s="405"/>
      <c r="THE73" s="405"/>
      <c r="THF73" s="405"/>
      <c r="THG73" s="405"/>
      <c r="THH73" s="405"/>
      <c r="THI73" s="405"/>
      <c r="THJ73" s="405"/>
      <c r="THK73" s="405"/>
      <c r="THL73" s="405"/>
      <c r="THM73" s="405"/>
      <c r="THN73" s="405"/>
      <c r="THO73" s="405"/>
      <c r="THP73" s="405"/>
      <c r="THQ73" s="405"/>
      <c r="THR73" s="405"/>
      <c r="THS73" s="405"/>
      <c r="THT73" s="405"/>
      <c r="THU73" s="405"/>
      <c r="THV73" s="405"/>
      <c r="THW73" s="405"/>
      <c r="THX73" s="405"/>
      <c r="THY73" s="405"/>
      <c r="THZ73" s="405"/>
      <c r="TIA73" s="405"/>
      <c r="TIB73" s="405"/>
      <c r="TIC73" s="405"/>
      <c r="TID73" s="405"/>
      <c r="TIE73" s="405"/>
      <c r="TIF73" s="405"/>
      <c r="TIG73" s="405"/>
      <c r="TIH73" s="405"/>
      <c r="TII73" s="405"/>
      <c r="TIJ73" s="405"/>
      <c r="TIK73" s="405"/>
      <c r="TIL73" s="405"/>
      <c r="TIM73" s="405"/>
      <c r="TIN73" s="405"/>
      <c r="TIO73" s="405"/>
      <c r="TIP73" s="405"/>
      <c r="TIQ73" s="405"/>
      <c r="TIR73" s="405"/>
      <c r="TIS73" s="405"/>
      <c r="TIT73" s="405"/>
      <c r="TIU73" s="405"/>
      <c r="TIV73" s="405"/>
      <c r="TIW73" s="405"/>
      <c r="TIX73" s="405"/>
      <c r="TIY73" s="405"/>
      <c r="TIZ73" s="405"/>
      <c r="TJA73" s="405"/>
      <c r="TJB73" s="405"/>
      <c r="TJC73" s="405"/>
      <c r="TJD73" s="405"/>
      <c r="TJE73" s="405"/>
      <c r="TJF73" s="405"/>
      <c r="TJG73" s="405"/>
      <c r="TJH73" s="405"/>
      <c r="TJI73" s="405"/>
      <c r="TJJ73" s="405"/>
      <c r="TJK73" s="405"/>
      <c r="TJL73" s="405"/>
      <c r="TJM73" s="405"/>
      <c r="TJN73" s="405"/>
      <c r="TJO73" s="405"/>
      <c r="TJP73" s="405"/>
      <c r="TJQ73" s="405"/>
      <c r="TJR73" s="405"/>
      <c r="TJS73" s="405"/>
      <c r="TJT73" s="405"/>
      <c r="TJU73" s="405"/>
      <c r="TJV73" s="405"/>
      <c r="TJW73" s="405"/>
      <c r="TJX73" s="405"/>
      <c r="TJY73" s="405"/>
      <c r="TJZ73" s="405"/>
      <c r="TKA73" s="405"/>
      <c r="TKB73" s="405"/>
      <c r="TKC73" s="405"/>
      <c r="TKD73" s="405"/>
      <c r="TKE73" s="405"/>
      <c r="TKF73" s="405"/>
      <c r="TKG73" s="405"/>
      <c r="TKH73" s="405"/>
      <c r="TKI73" s="405"/>
      <c r="TKJ73" s="405"/>
      <c r="TKK73" s="405"/>
      <c r="TKL73" s="405"/>
      <c r="TKM73" s="405"/>
      <c r="TKN73" s="405"/>
      <c r="TKO73" s="405"/>
      <c r="TKP73" s="405"/>
      <c r="TKQ73" s="405"/>
      <c r="TKR73" s="405"/>
      <c r="TKS73" s="405"/>
      <c r="TKT73" s="405"/>
      <c r="TKU73" s="405"/>
      <c r="TKV73" s="405"/>
      <c r="TKW73" s="405"/>
      <c r="TKX73" s="405"/>
      <c r="TKY73" s="405"/>
      <c r="TKZ73" s="405"/>
      <c r="TLA73" s="405"/>
      <c r="TLB73" s="405"/>
      <c r="TLC73" s="405"/>
      <c r="TLD73" s="405"/>
      <c r="TLE73" s="405"/>
      <c r="TLF73" s="405"/>
      <c r="TLG73" s="405"/>
      <c r="TLH73" s="405"/>
      <c r="TLI73" s="405"/>
      <c r="TLJ73" s="405"/>
      <c r="TLK73" s="405"/>
      <c r="TLL73" s="405"/>
      <c r="TLM73" s="405"/>
      <c r="TLN73" s="405"/>
      <c r="TLO73" s="405"/>
      <c r="TLP73" s="405"/>
      <c r="TLQ73" s="405"/>
      <c r="TLR73" s="405"/>
      <c r="TLS73" s="405"/>
      <c r="TLT73" s="405"/>
      <c r="TLU73" s="405"/>
      <c r="TLV73" s="405"/>
      <c r="TLW73" s="405"/>
      <c r="TLX73" s="405"/>
      <c r="TLY73" s="405"/>
      <c r="TLZ73" s="405"/>
      <c r="TMA73" s="405"/>
      <c r="TMB73" s="405"/>
      <c r="TMC73" s="405"/>
      <c r="TMD73" s="405"/>
      <c r="TME73" s="405"/>
      <c r="TMF73" s="405"/>
      <c r="TMG73" s="405"/>
      <c r="TMH73" s="405"/>
      <c r="TMI73" s="405"/>
      <c r="TMJ73" s="405"/>
      <c r="TMK73" s="405"/>
      <c r="TML73" s="405"/>
      <c r="TMM73" s="405"/>
      <c r="TMN73" s="405"/>
      <c r="TMO73" s="405"/>
      <c r="TMP73" s="405"/>
      <c r="TMQ73" s="405"/>
      <c r="TMR73" s="405"/>
      <c r="TMS73" s="405"/>
      <c r="TMT73" s="405"/>
      <c r="TMU73" s="405"/>
      <c r="TMV73" s="405"/>
      <c r="TMW73" s="405"/>
      <c r="TMX73" s="405"/>
      <c r="TMY73" s="405"/>
      <c r="TMZ73" s="405"/>
      <c r="TNA73" s="405"/>
      <c r="TNB73" s="405"/>
      <c r="TNC73" s="405"/>
      <c r="TND73" s="405"/>
      <c r="TNE73" s="405"/>
      <c r="TNF73" s="405"/>
      <c r="TNG73" s="405"/>
      <c r="TNH73" s="405"/>
      <c r="TNI73" s="405"/>
      <c r="TNJ73" s="405"/>
      <c r="TNK73" s="405"/>
      <c r="TNL73" s="405"/>
      <c r="TNM73" s="405"/>
      <c r="TNN73" s="405"/>
      <c r="TNO73" s="405"/>
      <c r="TNP73" s="405"/>
      <c r="TNQ73" s="405"/>
      <c r="TNR73" s="405"/>
      <c r="TNS73" s="405"/>
      <c r="TNT73" s="405"/>
      <c r="TNU73" s="405"/>
      <c r="TNV73" s="405"/>
      <c r="TNW73" s="405"/>
      <c r="TNX73" s="405"/>
      <c r="TNY73" s="405"/>
      <c r="TNZ73" s="405"/>
      <c r="TOA73" s="405"/>
      <c r="TOB73" s="405"/>
      <c r="TOC73" s="405"/>
      <c r="TOD73" s="405"/>
      <c r="TOE73" s="405"/>
      <c r="TOF73" s="405"/>
      <c r="TOG73" s="405"/>
      <c r="TOH73" s="405"/>
      <c r="TOI73" s="405"/>
      <c r="TOJ73" s="405"/>
      <c r="TOK73" s="405"/>
      <c r="TOL73" s="405"/>
      <c r="TOM73" s="405"/>
      <c r="TON73" s="405"/>
      <c r="TOO73" s="405"/>
      <c r="TOP73" s="405"/>
      <c r="TOQ73" s="405"/>
      <c r="TOR73" s="405"/>
      <c r="TOS73" s="405"/>
      <c r="TOT73" s="405"/>
      <c r="TOU73" s="405"/>
      <c r="TOV73" s="405"/>
      <c r="TOW73" s="405"/>
      <c r="TOX73" s="405"/>
      <c r="TOY73" s="405"/>
      <c r="TOZ73" s="405"/>
      <c r="TPA73" s="405"/>
      <c r="TPB73" s="405"/>
      <c r="TPC73" s="405"/>
      <c r="TPD73" s="405"/>
      <c r="TPE73" s="405"/>
      <c r="TPF73" s="405"/>
      <c r="TPG73" s="405"/>
      <c r="TPH73" s="405"/>
      <c r="TPI73" s="405"/>
      <c r="TPJ73" s="405"/>
      <c r="TPK73" s="405"/>
      <c r="TPL73" s="405"/>
      <c r="TPM73" s="405"/>
      <c r="TPN73" s="405"/>
      <c r="TPO73" s="405"/>
      <c r="TPP73" s="405"/>
      <c r="TPQ73" s="405"/>
      <c r="TPR73" s="405"/>
      <c r="TPS73" s="405"/>
      <c r="TPT73" s="405"/>
      <c r="TPU73" s="405"/>
      <c r="TPV73" s="405"/>
      <c r="TPW73" s="405"/>
      <c r="TPX73" s="405"/>
      <c r="TPY73" s="405"/>
      <c r="TPZ73" s="405"/>
      <c r="TQA73" s="405"/>
      <c r="TQB73" s="405"/>
      <c r="TQC73" s="405"/>
      <c r="TQD73" s="405"/>
      <c r="TQE73" s="405"/>
      <c r="TQF73" s="405"/>
      <c r="TQG73" s="405"/>
      <c r="TQH73" s="405"/>
      <c r="TQI73" s="405"/>
      <c r="TQJ73" s="405"/>
      <c r="TQK73" s="405"/>
      <c r="TQL73" s="405"/>
      <c r="TQM73" s="405"/>
      <c r="TQN73" s="405"/>
      <c r="TQO73" s="405"/>
      <c r="TQP73" s="405"/>
      <c r="TQQ73" s="405"/>
      <c r="TQR73" s="405"/>
      <c r="TQS73" s="405"/>
      <c r="TQT73" s="405"/>
      <c r="TQU73" s="405"/>
      <c r="TQV73" s="405"/>
      <c r="TQW73" s="405"/>
      <c r="TQX73" s="405"/>
      <c r="TQY73" s="405"/>
      <c r="TQZ73" s="405"/>
      <c r="TRA73" s="405"/>
      <c r="TRB73" s="405"/>
      <c r="TRC73" s="405"/>
      <c r="TRD73" s="405"/>
      <c r="TRE73" s="405"/>
      <c r="TRF73" s="405"/>
      <c r="TRG73" s="405"/>
      <c r="TRH73" s="405"/>
      <c r="TRI73" s="405"/>
      <c r="TRJ73" s="405"/>
      <c r="TRK73" s="405"/>
      <c r="TRL73" s="405"/>
      <c r="TRM73" s="405"/>
      <c r="TRN73" s="405"/>
      <c r="TRO73" s="405"/>
      <c r="TRP73" s="405"/>
      <c r="TRQ73" s="405"/>
      <c r="TRR73" s="405"/>
      <c r="TRS73" s="405"/>
      <c r="TRT73" s="405"/>
      <c r="TRU73" s="405"/>
      <c r="TRV73" s="405"/>
      <c r="TRW73" s="405"/>
      <c r="TRX73" s="405"/>
      <c r="TRY73" s="405"/>
      <c r="TRZ73" s="405"/>
      <c r="TSA73" s="405"/>
      <c r="TSB73" s="405"/>
      <c r="TSC73" s="405"/>
      <c r="TSD73" s="405"/>
      <c r="TSE73" s="405"/>
      <c r="TSF73" s="405"/>
      <c r="TSG73" s="405"/>
      <c r="TSH73" s="405"/>
      <c r="TSI73" s="405"/>
      <c r="TSJ73" s="405"/>
      <c r="TSK73" s="405"/>
      <c r="TSL73" s="405"/>
      <c r="TSM73" s="405"/>
      <c r="TSN73" s="405"/>
      <c r="TSO73" s="405"/>
      <c r="TSP73" s="405"/>
      <c r="TSQ73" s="405"/>
      <c r="TSR73" s="405"/>
      <c r="TSS73" s="405"/>
      <c r="TST73" s="405"/>
      <c r="TSU73" s="405"/>
      <c r="TSV73" s="405"/>
      <c r="TSW73" s="405"/>
      <c r="TSX73" s="405"/>
      <c r="TSY73" s="405"/>
      <c r="TSZ73" s="405"/>
      <c r="TTA73" s="405"/>
      <c r="TTB73" s="405"/>
      <c r="TTC73" s="405"/>
      <c r="TTD73" s="405"/>
      <c r="TTE73" s="405"/>
      <c r="TTF73" s="405"/>
      <c r="TTG73" s="405"/>
      <c r="TTH73" s="405"/>
      <c r="TTI73" s="405"/>
      <c r="TTJ73" s="405"/>
      <c r="TTK73" s="405"/>
      <c r="TTL73" s="405"/>
      <c r="TTM73" s="405"/>
      <c r="TTN73" s="405"/>
      <c r="TTO73" s="405"/>
      <c r="TTP73" s="405"/>
      <c r="TTQ73" s="405"/>
      <c r="TTR73" s="405"/>
      <c r="TTS73" s="405"/>
      <c r="TTT73" s="405"/>
      <c r="TTU73" s="405"/>
      <c r="TTV73" s="405"/>
      <c r="TTW73" s="405"/>
      <c r="TTX73" s="405"/>
      <c r="TTY73" s="405"/>
      <c r="TTZ73" s="405"/>
      <c r="TUA73" s="405"/>
      <c r="TUB73" s="405"/>
      <c r="TUC73" s="405"/>
      <c r="TUD73" s="405"/>
      <c r="TUE73" s="405"/>
      <c r="TUF73" s="405"/>
      <c r="TUG73" s="405"/>
      <c r="TUH73" s="405"/>
      <c r="TUI73" s="405"/>
      <c r="TUJ73" s="405"/>
      <c r="TUK73" s="405"/>
      <c r="TUL73" s="405"/>
      <c r="TUM73" s="405"/>
      <c r="TUN73" s="405"/>
      <c r="TUO73" s="405"/>
      <c r="TUP73" s="405"/>
      <c r="TUQ73" s="405"/>
      <c r="TUR73" s="405"/>
      <c r="TUS73" s="405"/>
      <c r="TUT73" s="405"/>
      <c r="TUU73" s="405"/>
      <c r="TUV73" s="405"/>
      <c r="TUW73" s="405"/>
      <c r="TUX73" s="405"/>
      <c r="TUY73" s="405"/>
      <c r="TUZ73" s="405"/>
      <c r="TVA73" s="405"/>
      <c r="TVB73" s="405"/>
      <c r="TVC73" s="405"/>
      <c r="TVD73" s="405"/>
      <c r="TVE73" s="405"/>
      <c r="TVF73" s="405"/>
      <c r="TVG73" s="405"/>
      <c r="TVH73" s="405"/>
      <c r="TVI73" s="405"/>
      <c r="TVJ73" s="405"/>
      <c r="TVK73" s="405"/>
      <c r="TVL73" s="405"/>
      <c r="TVM73" s="405"/>
      <c r="TVN73" s="405"/>
      <c r="TVO73" s="405"/>
      <c r="TVP73" s="405"/>
      <c r="TVQ73" s="405"/>
      <c r="TVR73" s="405"/>
      <c r="TVS73" s="405"/>
      <c r="TVT73" s="405"/>
      <c r="TVU73" s="405"/>
      <c r="TVV73" s="405"/>
      <c r="TVW73" s="405"/>
      <c r="TVX73" s="405"/>
      <c r="TVY73" s="405"/>
      <c r="TVZ73" s="405"/>
      <c r="TWA73" s="405"/>
      <c r="TWB73" s="405"/>
      <c r="TWC73" s="405"/>
      <c r="TWD73" s="405"/>
      <c r="TWE73" s="405"/>
      <c r="TWF73" s="405"/>
      <c r="TWG73" s="405"/>
      <c r="TWH73" s="405"/>
      <c r="TWI73" s="405"/>
      <c r="TWJ73" s="405"/>
      <c r="TWK73" s="405"/>
      <c r="TWL73" s="405"/>
      <c r="TWM73" s="405"/>
      <c r="TWN73" s="405"/>
      <c r="TWO73" s="405"/>
      <c r="TWP73" s="405"/>
      <c r="TWQ73" s="405"/>
      <c r="TWR73" s="405"/>
      <c r="TWS73" s="405"/>
      <c r="TWT73" s="405"/>
      <c r="TWU73" s="405"/>
      <c r="TWV73" s="405"/>
      <c r="TWW73" s="405"/>
      <c r="TWX73" s="405"/>
      <c r="TWY73" s="405"/>
      <c r="TWZ73" s="405"/>
      <c r="TXA73" s="405"/>
      <c r="TXB73" s="405"/>
      <c r="TXC73" s="405"/>
      <c r="TXD73" s="405"/>
      <c r="TXE73" s="405"/>
      <c r="TXF73" s="405"/>
      <c r="TXG73" s="405"/>
      <c r="TXH73" s="405"/>
      <c r="TXI73" s="405"/>
      <c r="TXJ73" s="405"/>
      <c r="TXK73" s="405"/>
      <c r="TXL73" s="405"/>
      <c r="TXM73" s="405"/>
      <c r="TXN73" s="405"/>
      <c r="TXO73" s="405"/>
      <c r="TXP73" s="405"/>
      <c r="TXQ73" s="405"/>
      <c r="TXR73" s="405"/>
      <c r="TXS73" s="405"/>
      <c r="TXT73" s="405"/>
      <c r="TXU73" s="405"/>
      <c r="TXV73" s="405"/>
      <c r="TXW73" s="405"/>
      <c r="TXX73" s="405"/>
      <c r="TXY73" s="405"/>
      <c r="TXZ73" s="405"/>
      <c r="TYA73" s="405"/>
      <c r="TYB73" s="405"/>
      <c r="TYC73" s="405"/>
      <c r="TYD73" s="405"/>
      <c r="TYE73" s="405"/>
      <c r="TYF73" s="405"/>
      <c r="TYG73" s="405"/>
      <c r="TYH73" s="405"/>
      <c r="TYI73" s="405"/>
      <c r="TYJ73" s="405"/>
      <c r="TYK73" s="405"/>
      <c r="TYL73" s="405"/>
      <c r="TYM73" s="405"/>
      <c r="TYN73" s="405"/>
      <c r="TYO73" s="405"/>
      <c r="TYP73" s="405"/>
      <c r="TYQ73" s="405"/>
      <c r="TYR73" s="405"/>
      <c r="TYS73" s="405"/>
      <c r="TYT73" s="405"/>
      <c r="TYU73" s="405"/>
      <c r="TYV73" s="405"/>
      <c r="TYW73" s="405"/>
      <c r="TYX73" s="405"/>
      <c r="TYY73" s="405"/>
      <c r="TYZ73" s="405"/>
      <c r="TZA73" s="405"/>
      <c r="TZB73" s="405"/>
      <c r="TZC73" s="405"/>
      <c r="TZD73" s="405"/>
      <c r="TZE73" s="405"/>
      <c r="TZF73" s="405"/>
      <c r="TZG73" s="405"/>
      <c r="TZH73" s="405"/>
      <c r="TZI73" s="405"/>
      <c r="TZJ73" s="405"/>
      <c r="TZK73" s="405"/>
      <c r="TZL73" s="405"/>
      <c r="TZM73" s="405"/>
      <c r="TZN73" s="405"/>
      <c r="TZO73" s="405"/>
      <c r="TZP73" s="405"/>
      <c r="TZQ73" s="405"/>
      <c r="TZR73" s="405"/>
      <c r="TZS73" s="405"/>
      <c r="TZT73" s="405"/>
      <c r="TZU73" s="405"/>
      <c r="TZV73" s="405"/>
      <c r="TZW73" s="405"/>
      <c r="TZX73" s="405"/>
      <c r="TZY73" s="405"/>
      <c r="TZZ73" s="405"/>
      <c r="UAA73" s="405"/>
      <c r="UAB73" s="405"/>
      <c r="UAC73" s="405"/>
      <c r="UAD73" s="405"/>
      <c r="UAE73" s="405"/>
      <c r="UAF73" s="405"/>
      <c r="UAG73" s="405"/>
      <c r="UAH73" s="405"/>
      <c r="UAI73" s="405"/>
      <c r="UAJ73" s="405"/>
      <c r="UAK73" s="405"/>
      <c r="UAL73" s="405"/>
      <c r="UAM73" s="405"/>
      <c r="UAN73" s="405"/>
      <c r="UAO73" s="405"/>
      <c r="UAP73" s="405"/>
      <c r="UAQ73" s="405"/>
      <c r="UAR73" s="405"/>
      <c r="UAS73" s="405"/>
      <c r="UAT73" s="405"/>
      <c r="UAU73" s="405"/>
      <c r="UAV73" s="405"/>
      <c r="UAW73" s="405"/>
      <c r="UAX73" s="405"/>
      <c r="UAY73" s="405"/>
      <c r="UAZ73" s="405"/>
      <c r="UBA73" s="405"/>
      <c r="UBB73" s="405"/>
      <c r="UBC73" s="405"/>
      <c r="UBD73" s="405"/>
      <c r="UBE73" s="405"/>
      <c r="UBF73" s="405"/>
      <c r="UBG73" s="405"/>
      <c r="UBH73" s="405"/>
      <c r="UBI73" s="405"/>
      <c r="UBJ73" s="405"/>
      <c r="UBK73" s="405"/>
      <c r="UBL73" s="405"/>
      <c r="UBM73" s="405"/>
      <c r="UBN73" s="405"/>
      <c r="UBO73" s="405"/>
      <c r="UBP73" s="405"/>
      <c r="UBQ73" s="405"/>
      <c r="UBR73" s="405"/>
      <c r="UBS73" s="405"/>
      <c r="UBT73" s="405"/>
      <c r="UBU73" s="405"/>
      <c r="UBV73" s="405"/>
      <c r="UBW73" s="405"/>
      <c r="UBX73" s="405"/>
      <c r="UBY73" s="405"/>
      <c r="UBZ73" s="405"/>
      <c r="UCA73" s="405"/>
      <c r="UCB73" s="405"/>
      <c r="UCC73" s="405"/>
      <c r="UCD73" s="405"/>
      <c r="UCE73" s="405"/>
      <c r="UCF73" s="405"/>
      <c r="UCG73" s="405"/>
      <c r="UCH73" s="405"/>
      <c r="UCI73" s="405"/>
      <c r="UCJ73" s="405"/>
      <c r="UCK73" s="405"/>
      <c r="UCL73" s="405"/>
      <c r="UCM73" s="405"/>
      <c r="UCN73" s="405"/>
      <c r="UCO73" s="405"/>
      <c r="UCP73" s="405"/>
      <c r="UCQ73" s="405"/>
      <c r="UCR73" s="405"/>
      <c r="UCS73" s="405"/>
      <c r="UCT73" s="405"/>
      <c r="UCU73" s="405"/>
      <c r="UCV73" s="405"/>
      <c r="UCW73" s="405"/>
      <c r="UCX73" s="405"/>
      <c r="UCY73" s="405"/>
      <c r="UCZ73" s="405"/>
      <c r="UDA73" s="405"/>
      <c r="UDB73" s="405"/>
      <c r="UDC73" s="405"/>
      <c r="UDD73" s="405"/>
      <c r="UDE73" s="405"/>
      <c r="UDF73" s="405"/>
      <c r="UDG73" s="405"/>
      <c r="UDH73" s="405"/>
      <c r="UDI73" s="405"/>
      <c r="UDJ73" s="405"/>
      <c r="UDK73" s="405"/>
      <c r="UDL73" s="405"/>
      <c r="UDM73" s="405"/>
      <c r="UDN73" s="405"/>
      <c r="UDO73" s="405"/>
      <c r="UDP73" s="405"/>
      <c r="UDQ73" s="405"/>
      <c r="UDR73" s="405"/>
      <c r="UDS73" s="405"/>
      <c r="UDT73" s="405"/>
      <c r="UDU73" s="405"/>
      <c r="UDV73" s="405"/>
      <c r="UDW73" s="405"/>
      <c r="UDX73" s="405"/>
      <c r="UDY73" s="405"/>
      <c r="UDZ73" s="405"/>
      <c r="UEA73" s="405"/>
      <c r="UEB73" s="405"/>
      <c r="UEC73" s="405"/>
      <c r="UED73" s="405"/>
      <c r="UEE73" s="405"/>
      <c r="UEF73" s="405"/>
      <c r="UEG73" s="405"/>
      <c r="UEH73" s="405"/>
      <c r="UEI73" s="405"/>
      <c r="UEJ73" s="405"/>
      <c r="UEK73" s="405"/>
      <c r="UEL73" s="405"/>
      <c r="UEM73" s="405"/>
      <c r="UEN73" s="405"/>
      <c r="UEO73" s="405"/>
      <c r="UEP73" s="405"/>
      <c r="UEQ73" s="405"/>
      <c r="UER73" s="405"/>
      <c r="UES73" s="405"/>
      <c r="UET73" s="405"/>
      <c r="UEU73" s="405"/>
      <c r="UEV73" s="405"/>
      <c r="UEW73" s="405"/>
      <c r="UEX73" s="405"/>
      <c r="UEY73" s="405"/>
      <c r="UEZ73" s="405"/>
      <c r="UFA73" s="405"/>
      <c r="UFB73" s="405"/>
      <c r="UFC73" s="405"/>
      <c r="UFD73" s="405"/>
      <c r="UFE73" s="405"/>
      <c r="UFF73" s="405"/>
      <c r="UFG73" s="405"/>
      <c r="UFH73" s="405"/>
      <c r="UFI73" s="405"/>
      <c r="UFJ73" s="405"/>
      <c r="UFK73" s="405"/>
      <c r="UFL73" s="405"/>
      <c r="UFM73" s="405"/>
      <c r="UFN73" s="405"/>
      <c r="UFO73" s="405"/>
      <c r="UFP73" s="405"/>
      <c r="UFQ73" s="405"/>
      <c r="UFR73" s="405"/>
      <c r="UFS73" s="405"/>
      <c r="UFT73" s="405"/>
      <c r="UFU73" s="405"/>
      <c r="UFV73" s="405"/>
      <c r="UFW73" s="405"/>
      <c r="UFX73" s="405"/>
      <c r="UFY73" s="405"/>
      <c r="UFZ73" s="405"/>
      <c r="UGA73" s="405"/>
      <c r="UGB73" s="405"/>
      <c r="UGC73" s="405"/>
      <c r="UGD73" s="405"/>
      <c r="UGE73" s="405"/>
      <c r="UGF73" s="405"/>
      <c r="UGG73" s="405"/>
      <c r="UGH73" s="405"/>
      <c r="UGI73" s="405"/>
      <c r="UGJ73" s="405"/>
      <c r="UGK73" s="405"/>
      <c r="UGL73" s="405"/>
      <c r="UGM73" s="405"/>
      <c r="UGN73" s="405"/>
      <c r="UGO73" s="405"/>
      <c r="UGP73" s="405"/>
      <c r="UGQ73" s="405"/>
      <c r="UGR73" s="405"/>
      <c r="UGS73" s="405"/>
      <c r="UGT73" s="405"/>
      <c r="UGU73" s="405"/>
      <c r="UGV73" s="405"/>
      <c r="UGW73" s="405"/>
      <c r="UGX73" s="405"/>
      <c r="UGY73" s="405"/>
      <c r="UGZ73" s="405"/>
      <c r="UHA73" s="405"/>
      <c r="UHB73" s="405"/>
      <c r="UHC73" s="405"/>
      <c r="UHD73" s="405"/>
      <c r="UHE73" s="405"/>
      <c r="UHF73" s="405"/>
      <c r="UHG73" s="405"/>
      <c r="UHH73" s="405"/>
      <c r="UHI73" s="405"/>
      <c r="UHJ73" s="405"/>
      <c r="UHK73" s="405"/>
      <c r="UHL73" s="405"/>
      <c r="UHM73" s="405"/>
      <c r="UHN73" s="405"/>
      <c r="UHO73" s="405"/>
      <c r="UHP73" s="405"/>
      <c r="UHQ73" s="405"/>
      <c r="UHR73" s="405"/>
      <c r="UHS73" s="405"/>
      <c r="UHT73" s="405"/>
      <c r="UHU73" s="405"/>
      <c r="UHV73" s="405"/>
      <c r="UHW73" s="405"/>
      <c r="UHX73" s="405"/>
      <c r="UHY73" s="405"/>
      <c r="UHZ73" s="405"/>
      <c r="UIA73" s="405"/>
      <c r="UIB73" s="405"/>
      <c r="UIC73" s="405"/>
      <c r="UID73" s="405"/>
      <c r="UIE73" s="405"/>
      <c r="UIF73" s="405"/>
      <c r="UIG73" s="405"/>
      <c r="UIH73" s="405"/>
      <c r="UII73" s="405"/>
      <c r="UIJ73" s="405"/>
      <c r="UIK73" s="405"/>
      <c r="UIL73" s="405"/>
      <c r="UIM73" s="405"/>
      <c r="UIN73" s="405"/>
      <c r="UIO73" s="405"/>
      <c r="UIP73" s="405"/>
      <c r="UIQ73" s="405"/>
      <c r="UIR73" s="405"/>
      <c r="UIS73" s="405"/>
      <c r="UIT73" s="405"/>
      <c r="UIU73" s="405"/>
      <c r="UIV73" s="405"/>
      <c r="UIW73" s="405"/>
      <c r="UIX73" s="405"/>
      <c r="UIY73" s="405"/>
      <c r="UIZ73" s="405"/>
      <c r="UJA73" s="405"/>
      <c r="UJB73" s="405"/>
      <c r="UJC73" s="405"/>
      <c r="UJD73" s="405"/>
      <c r="UJE73" s="405"/>
      <c r="UJF73" s="405"/>
      <c r="UJG73" s="405"/>
      <c r="UJH73" s="405"/>
      <c r="UJI73" s="405"/>
      <c r="UJJ73" s="405"/>
      <c r="UJK73" s="405"/>
      <c r="UJL73" s="405"/>
      <c r="UJM73" s="405"/>
      <c r="UJN73" s="405"/>
      <c r="UJO73" s="405"/>
      <c r="UJP73" s="405"/>
      <c r="UJQ73" s="405"/>
      <c r="UJR73" s="405"/>
      <c r="UJS73" s="405"/>
      <c r="UJT73" s="405"/>
      <c r="UJU73" s="405"/>
      <c r="UJV73" s="405"/>
      <c r="UJW73" s="405"/>
      <c r="UJX73" s="405"/>
      <c r="UJY73" s="405"/>
      <c r="UJZ73" s="405"/>
      <c r="UKA73" s="405"/>
      <c r="UKB73" s="405"/>
      <c r="UKC73" s="405"/>
      <c r="UKD73" s="405"/>
      <c r="UKE73" s="405"/>
      <c r="UKF73" s="405"/>
      <c r="UKG73" s="405"/>
      <c r="UKH73" s="405"/>
      <c r="UKI73" s="405"/>
      <c r="UKJ73" s="405"/>
      <c r="UKK73" s="405"/>
      <c r="UKL73" s="405"/>
      <c r="UKM73" s="405"/>
      <c r="UKN73" s="405"/>
      <c r="UKO73" s="405"/>
      <c r="UKP73" s="405"/>
      <c r="UKQ73" s="405"/>
      <c r="UKR73" s="405"/>
      <c r="UKS73" s="405"/>
      <c r="UKT73" s="405"/>
      <c r="UKU73" s="405"/>
      <c r="UKV73" s="405"/>
      <c r="UKW73" s="405"/>
      <c r="UKX73" s="405"/>
      <c r="UKY73" s="405"/>
      <c r="UKZ73" s="405"/>
      <c r="ULA73" s="405"/>
      <c r="ULB73" s="405"/>
      <c r="ULC73" s="405"/>
      <c r="ULD73" s="405"/>
      <c r="ULE73" s="405"/>
      <c r="ULF73" s="405"/>
      <c r="ULG73" s="405"/>
      <c r="ULH73" s="405"/>
      <c r="ULI73" s="405"/>
      <c r="ULJ73" s="405"/>
      <c r="ULK73" s="405"/>
      <c r="ULL73" s="405"/>
      <c r="ULM73" s="405"/>
      <c r="ULN73" s="405"/>
      <c r="ULO73" s="405"/>
      <c r="ULP73" s="405"/>
      <c r="ULQ73" s="405"/>
      <c r="ULR73" s="405"/>
      <c r="ULS73" s="405"/>
      <c r="ULT73" s="405"/>
      <c r="ULU73" s="405"/>
      <c r="ULV73" s="405"/>
      <c r="ULW73" s="405"/>
      <c r="ULX73" s="405"/>
      <c r="ULY73" s="405"/>
      <c r="ULZ73" s="405"/>
      <c r="UMA73" s="405"/>
      <c r="UMB73" s="405"/>
      <c r="UMC73" s="405"/>
      <c r="UMD73" s="405"/>
      <c r="UME73" s="405"/>
      <c r="UMF73" s="405"/>
      <c r="UMG73" s="405"/>
      <c r="UMH73" s="405"/>
      <c r="UMI73" s="405"/>
      <c r="UMJ73" s="405"/>
      <c r="UMK73" s="405"/>
      <c r="UML73" s="405"/>
      <c r="UMM73" s="405"/>
      <c r="UMN73" s="405"/>
      <c r="UMO73" s="405"/>
      <c r="UMP73" s="405"/>
      <c r="UMQ73" s="405"/>
      <c r="UMR73" s="405"/>
      <c r="UMS73" s="405"/>
      <c r="UMT73" s="405"/>
      <c r="UMU73" s="405"/>
      <c r="UMV73" s="405"/>
      <c r="UMW73" s="405"/>
      <c r="UMX73" s="405"/>
      <c r="UMY73" s="405"/>
      <c r="UMZ73" s="405"/>
      <c r="UNA73" s="405"/>
      <c r="UNB73" s="405"/>
      <c r="UNC73" s="405"/>
      <c r="UND73" s="405"/>
      <c r="UNE73" s="405"/>
      <c r="UNF73" s="405"/>
      <c r="UNG73" s="405"/>
      <c r="UNH73" s="405"/>
      <c r="UNI73" s="405"/>
      <c r="UNJ73" s="405"/>
      <c r="UNK73" s="405"/>
      <c r="UNL73" s="405"/>
      <c r="UNM73" s="405"/>
      <c r="UNN73" s="405"/>
      <c r="UNO73" s="405"/>
      <c r="UNP73" s="405"/>
      <c r="UNQ73" s="405"/>
      <c r="UNR73" s="405"/>
      <c r="UNS73" s="405"/>
      <c r="UNT73" s="405"/>
      <c r="UNU73" s="405"/>
      <c r="UNV73" s="405"/>
      <c r="UNW73" s="405"/>
      <c r="UNX73" s="405"/>
      <c r="UNY73" s="405"/>
      <c r="UNZ73" s="405"/>
      <c r="UOA73" s="405"/>
      <c r="UOB73" s="405"/>
      <c r="UOC73" s="405"/>
      <c r="UOD73" s="405"/>
      <c r="UOE73" s="405"/>
      <c r="UOF73" s="405"/>
      <c r="UOG73" s="405"/>
      <c r="UOH73" s="405"/>
      <c r="UOI73" s="405"/>
      <c r="UOJ73" s="405"/>
      <c r="UOK73" s="405"/>
      <c r="UOL73" s="405"/>
      <c r="UOM73" s="405"/>
      <c r="UON73" s="405"/>
      <c r="UOO73" s="405"/>
      <c r="UOP73" s="405"/>
      <c r="UOQ73" s="405"/>
      <c r="UOR73" s="405"/>
      <c r="UOS73" s="405"/>
      <c r="UOT73" s="405"/>
      <c r="UOU73" s="405"/>
      <c r="UOV73" s="405"/>
      <c r="UOW73" s="405"/>
      <c r="UOX73" s="405"/>
      <c r="UOY73" s="405"/>
      <c r="UOZ73" s="405"/>
      <c r="UPA73" s="405"/>
      <c r="UPB73" s="405"/>
      <c r="UPC73" s="405"/>
      <c r="UPD73" s="405"/>
      <c r="UPE73" s="405"/>
      <c r="UPF73" s="405"/>
      <c r="UPG73" s="405"/>
      <c r="UPH73" s="405"/>
      <c r="UPI73" s="405"/>
      <c r="UPJ73" s="405"/>
      <c r="UPK73" s="405"/>
      <c r="UPL73" s="405"/>
      <c r="UPM73" s="405"/>
      <c r="UPN73" s="405"/>
      <c r="UPO73" s="405"/>
      <c r="UPP73" s="405"/>
      <c r="UPQ73" s="405"/>
      <c r="UPR73" s="405"/>
      <c r="UPS73" s="405"/>
      <c r="UPT73" s="405"/>
      <c r="UPU73" s="405"/>
      <c r="UPV73" s="405"/>
      <c r="UPW73" s="405"/>
      <c r="UPX73" s="405"/>
      <c r="UPY73" s="405"/>
      <c r="UPZ73" s="405"/>
      <c r="UQA73" s="405"/>
      <c r="UQB73" s="405"/>
      <c r="UQC73" s="405"/>
      <c r="UQD73" s="405"/>
      <c r="UQE73" s="405"/>
      <c r="UQF73" s="405"/>
      <c r="UQG73" s="405"/>
      <c r="UQH73" s="405"/>
      <c r="UQI73" s="405"/>
      <c r="UQJ73" s="405"/>
      <c r="UQK73" s="405"/>
      <c r="UQL73" s="405"/>
      <c r="UQM73" s="405"/>
      <c r="UQN73" s="405"/>
      <c r="UQO73" s="405"/>
      <c r="UQP73" s="405"/>
      <c r="UQQ73" s="405"/>
      <c r="UQR73" s="405"/>
      <c r="UQS73" s="405"/>
      <c r="UQT73" s="405"/>
      <c r="UQU73" s="405"/>
      <c r="UQV73" s="405"/>
      <c r="UQW73" s="405"/>
      <c r="UQX73" s="405"/>
      <c r="UQY73" s="405"/>
      <c r="UQZ73" s="405"/>
      <c r="URA73" s="405"/>
      <c r="URB73" s="405"/>
      <c r="URC73" s="405"/>
      <c r="URD73" s="405"/>
      <c r="URE73" s="405"/>
      <c r="URF73" s="405"/>
      <c r="URG73" s="405"/>
      <c r="URH73" s="405"/>
      <c r="URI73" s="405"/>
      <c r="URJ73" s="405"/>
      <c r="URK73" s="405"/>
      <c r="URL73" s="405"/>
      <c r="URM73" s="405"/>
      <c r="URN73" s="405"/>
      <c r="URO73" s="405"/>
      <c r="URP73" s="405"/>
      <c r="URQ73" s="405"/>
      <c r="URR73" s="405"/>
      <c r="URS73" s="405"/>
      <c r="URT73" s="405"/>
      <c r="URU73" s="405"/>
      <c r="URV73" s="405"/>
      <c r="URW73" s="405"/>
      <c r="URX73" s="405"/>
      <c r="URY73" s="405"/>
      <c r="URZ73" s="405"/>
      <c r="USA73" s="405"/>
      <c r="USB73" s="405"/>
      <c r="USC73" s="405"/>
      <c r="USD73" s="405"/>
      <c r="USE73" s="405"/>
      <c r="USF73" s="405"/>
      <c r="USG73" s="405"/>
      <c r="USH73" s="405"/>
      <c r="USI73" s="405"/>
      <c r="USJ73" s="405"/>
      <c r="USK73" s="405"/>
      <c r="USL73" s="405"/>
      <c r="USM73" s="405"/>
      <c r="USN73" s="405"/>
      <c r="USO73" s="405"/>
      <c r="USP73" s="405"/>
      <c r="USQ73" s="405"/>
      <c r="USR73" s="405"/>
      <c r="USS73" s="405"/>
      <c r="UST73" s="405"/>
      <c r="USU73" s="405"/>
      <c r="USV73" s="405"/>
      <c r="USW73" s="405"/>
      <c r="USX73" s="405"/>
      <c r="USY73" s="405"/>
      <c r="USZ73" s="405"/>
      <c r="UTA73" s="405"/>
      <c r="UTB73" s="405"/>
      <c r="UTC73" s="405"/>
      <c r="UTD73" s="405"/>
      <c r="UTE73" s="405"/>
      <c r="UTF73" s="405"/>
      <c r="UTG73" s="405"/>
      <c r="UTH73" s="405"/>
      <c r="UTI73" s="405"/>
      <c r="UTJ73" s="405"/>
      <c r="UTK73" s="405"/>
      <c r="UTL73" s="405"/>
      <c r="UTM73" s="405"/>
      <c r="UTN73" s="405"/>
      <c r="UTO73" s="405"/>
      <c r="UTP73" s="405"/>
      <c r="UTQ73" s="405"/>
      <c r="UTR73" s="405"/>
      <c r="UTS73" s="405"/>
      <c r="UTT73" s="405"/>
      <c r="UTU73" s="405"/>
      <c r="UTV73" s="405"/>
      <c r="UTW73" s="405"/>
      <c r="UTX73" s="405"/>
      <c r="UTY73" s="405"/>
      <c r="UTZ73" s="405"/>
      <c r="UUA73" s="405"/>
      <c r="UUB73" s="405"/>
      <c r="UUC73" s="405"/>
      <c r="UUD73" s="405"/>
      <c r="UUE73" s="405"/>
      <c r="UUF73" s="405"/>
      <c r="UUG73" s="405"/>
      <c r="UUH73" s="405"/>
      <c r="UUI73" s="405"/>
      <c r="UUJ73" s="405"/>
      <c r="UUK73" s="405"/>
      <c r="UUL73" s="405"/>
      <c r="UUM73" s="405"/>
      <c r="UUN73" s="405"/>
      <c r="UUO73" s="405"/>
      <c r="UUP73" s="405"/>
      <c r="UUQ73" s="405"/>
      <c r="UUR73" s="405"/>
      <c r="UUS73" s="405"/>
      <c r="UUT73" s="405"/>
      <c r="UUU73" s="405"/>
      <c r="UUV73" s="405"/>
      <c r="UUW73" s="405"/>
      <c r="UUX73" s="405"/>
      <c r="UUY73" s="405"/>
      <c r="UUZ73" s="405"/>
      <c r="UVA73" s="405"/>
      <c r="UVB73" s="405"/>
      <c r="UVC73" s="405"/>
      <c r="UVD73" s="405"/>
      <c r="UVE73" s="405"/>
      <c r="UVF73" s="405"/>
      <c r="UVG73" s="405"/>
      <c r="UVH73" s="405"/>
      <c r="UVI73" s="405"/>
      <c r="UVJ73" s="405"/>
      <c r="UVK73" s="405"/>
      <c r="UVL73" s="405"/>
      <c r="UVM73" s="405"/>
      <c r="UVN73" s="405"/>
      <c r="UVO73" s="405"/>
      <c r="UVP73" s="405"/>
      <c r="UVQ73" s="405"/>
      <c r="UVR73" s="405"/>
      <c r="UVS73" s="405"/>
      <c r="UVT73" s="405"/>
      <c r="UVU73" s="405"/>
      <c r="UVV73" s="405"/>
      <c r="UVW73" s="405"/>
      <c r="UVX73" s="405"/>
      <c r="UVY73" s="405"/>
      <c r="UVZ73" s="405"/>
      <c r="UWA73" s="405"/>
      <c r="UWB73" s="405"/>
      <c r="UWC73" s="405"/>
      <c r="UWD73" s="405"/>
      <c r="UWE73" s="405"/>
      <c r="UWF73" s="405"/>
      <c r="UWG73" s="405"/>
      <c r="UWH73" s="405"/>
      <c r="UWI73" s="405"/>
      <c r="UWJ73" s="405"/>
      <c r="UWK73" s="405"/>
      <c r="UWL73" s="405"/>
      <c r="UWM73" s="405"/>
      <c r="UWN73" s="405"/>
      <c r="UWO73" s="405"/>
      <c r="UWP73" s="405"/>
      <c r="UWQ73" s="405"/>
      <c r="UWR73" s="405"/>
      <c r="UWS73" s="405"/>
      <c r="UWT73" s="405"/>
      <c r="UWU73" s="405"/>
      <c r="UWV73" s="405"/>
      <c r="UWW73" s="405"/>
      <c r="UWX73" s="405"/>
      <c r="UWY73" s="405"/>
      <c r="UWZ73" s="405"/>
      <c r="UXA73" s="405"/>
      <c r="UXB73" s="405"/>
      <c r="UXC73" s="405"/>
      <c r="UXD73" s="405"/>
      <c r="UXE73" s="405"/>
      <c r="UXF73" s="405"/>
      <c r="UXG73" s="405"/>
      <c r="UXH73" s="405"/>
      <c r="UXI73" s="405"/>
      <c r="UXJ73" s="405"/>
      <c r="UXK73" s="405"/>
      <c r="UXL73" s="405"/>
      <c r="UXM73" s="405"/>
      <c r="UXN73" s="405"/>
      <c r="UXO73" s="405"/>
      <c r="UXP73" s="405"/>
      <c r="UXQ73" s="405"/>
      <c r="UXR73" s="405"/>
      <c r="UXS73" s="405"/>
      <c r="UXT73" s="405"/>
      <c r="UXU73" s="405"/>
      <c r="UXV73" s="405"/>
      <c r="UXW73" s="405"/>
      <c r="UXX73" s="405"/>
      <c r="UXY73" s="405"/>
      <c r="UXZ73" s="405"/>
      <c r="UYA73" s="405"/>
      <c r="UYB73" s="405"/>
      <c r="UYC73" s="405"/>
      <c r="UYD73" s="405"/>
      <c r="UYE73" s="405"/>
      <c r="UYF73" s="405"/>
      <c r="UYG73" s="405"/>
      <c r="UYH73" s="405"/>
      <c r="UYI73" s="405"/>
      <c r="UYJ73" s="405"/>
      <c r="UYK73" s="405"/>
      <c r="UYL73" s="405"/>
      <c r="UYM73" s="405"/>
      <c r="UYN73" s="405"/>
      <c r="UYO73" s="405"/>
      <c r="UYP73" s="405"/>
      <c r="UYQ73" s="405"/>
      <c r="UYR73" s="405"/>
      <c r="UYS73" s="405"/>
      <c r="UYT73" s="405"/>
      <c r="UYU73" s="405"/>
      <c r="UYV73" s="405"/>
      <c r="UYW73" s="405"/>
      <c r="UYX73" s="405"/>
      <c r="UYY73" s="405"/>
      <c r="UYZ73" s="405"/>
      <c r="UZA73" s="405"/>
      <c r="UZB73" s="405"/>
      <c r="UZC73" s="405"/>
      <c r="UZD73" s="405"/>
      <c r="UZE73" s="405"/>
      <c r="UZF73" s="405"/>
      <c r="UZG73" s="405"/>
      <c r="UZH73" s="405"/>
      <c r="UZI73" s="405"/>
      <c r="UZJ73" s="405"/>
      <c r="UZK73" s="405"/>
      <c r="UZL73" s="405"/>
      <c r="UZM73" s="405"/>
      <c r="UZN73" s="405"/>
      <c r="UZO73" s="405"/>
      <c r="UZP73" s="405"/>
      <c r="UZQ73" s="405"/>
      <c r="UZR73" s="405"/>
      <c r="UZS73" s="405"/>
      <c r="UZT73" s="405"/>
      <c r="UZU73" s="405"/>
      <c r="UZV73" s="405"/>
      <c r="UZW73" s="405"/>
      <c r="UZX73" s="405"/>
      <c r="UZY73" s="405"/>
      <c r="UZZ73" s="405"/>
      <c r="VAA73" s="405"/>
      <c r="VAB73" s="405"/>
      <c r="VAC73" s="405"/>
      <c r="VAD73" s="405"/>
      <c r="VAE73" s="405"/>
      <c r="VAF73" s="405"/>
      <c r="VAG73" s="405"/>
      <c r="VAH73" s="405"/>
      <c r="VAI73" s="405"/>
      <c r="VAJ73" s="405"/>
      <c r="VAK73" s="405"/>
      <c r="VAL73" s="405"/>
      <c r="VAM73" s="405"/>
      <c r="VAN73" s="405"/>
      <c r="VAO73" s="405"/>
      <c r="VAP73" s="405"/>
      <c r="VAQ73" s="405"/>
      <c r="VAR73" s="405"/>
      <c r="VAS73" s="405"/>
      <c r="VAT73" s="405"/>
      <c r="VAU73" s="405"/>
      <c r="VAV73" s="405"/>
      <c r="VAW73" s="405"/>
      <c r="VAX73" s="405"/>
      <c r="VAY73" s="405"/>
      <c r="VAZ73" s="405"/>
      <c r="VBA73" s="405"/>
      <c r="VBB73" s="405"/>
      <c r="VBC73" s="405"/>
      <c r="VBD73" s="405"/>
      <c r="VBE73" s="405"/>
      <c r="VBF73" s="405"/>
      <c r="VBG73" s="405"/>
      <c r="VBH73" s="405"/>
      <c r="VBI73" s="405"/>
      <c r="VBJ73" s="405"/>
      <c r="VBK73" s="405"/>
      <c r="VBL73" s="405"/>
      <c r="VBM73" s="405"/>
      <c r="VBN73" s="405"/>
      <c r="VBO73" s="405"/>
      <c r="VBP73" s="405"/>
      <c r="VBQ73" s="405"/>
      <c r="VBR73" s="405"/>
      <c r="VBS73" s="405"/>
      <c r="VBT73" s="405"/>
      <c r="VBU73" s="405"/>
      <c r="VBV73" s="405"/>
      <c r="VBW73" s="405"/>
      <c r="VBX73" s="405"/>
      <c r="VBY73" s="405"/>
      <c r="VBZ73" s="405"/>
      <c r="VCA73" s="405"/>
      <c r="VCB73" s="405"/>
      <c r="VCC73" s="405"/>
      <c r="VCD73" s="405"/>
      <c r="VCE73" s="405"/>
      <c r="VCF73" s="405"/>
      <c r="VCG73" s="405"/>
      <c r="VCH73" s="405"/>
      <c r="VCI73" s="405"/>
      <c r="VCJ73" s="405"/>
      <c r="VCK73" s="405"/>
      <c r="VCL73" s="405"/>
      <c r="VCM73" s="405"/>
      <c r="VCN73" s="405"/>
      <c r="VCO73" s="405"/>
      <c r="VCP73" s="405"/>
      <c r="VCQ73" s="405"/>
      <c r="VCR73" s="405"/>
      <c r="VCS73" s="405"/>
      <c r="VCT73" s="405"/>
      <c r="VCU73" s="405"/>
      <c r="VCV73" s="405"/>
      <c r="VCW73" s="405"/>
      <c r="VCX73" s="405"/>
      <c r="VCY73" s="405"/>
      <c r="VCZ73" s="405"/>
      <c r="VDA73" s="405"/>
      <c r="VDB73" s="405"/>
      <c r="VDC73" s="405"/>
      <c r="VDD73" s="405"/>
      <c r="VDE73" s="405"/>
      <c r="VDF73" s="405"/>
      <c r="VDG73" s="405"/>
      <c r="VDH73" s="405"/>
      <c r="VDI73" s="405"/>
      <c r="VDJ73" s="405"/>
      <c r="VDK73" s="405"/>
      <c r="VDL73" s="405"/>
      <c r="VDM73" s="405"/>
      <c r="VDN73" s="405"/>
      <c r="VDO73" s="405"/>
      <c r="VDP73" s="405"/>
      <c r="VDQ73" s="405"/>
      <c r="VDR73" s="405"/>
      <c r="VDS73" s="405"/>
      <c r="VDT73" s="405"/>
      <c r="VDU73" s="405"/>
      <c r="VDV73" s="405"/>
      <c r="VDW73" s="405"/>
      <c r="VDX73" s="405"/>
      <c r="VDY73" s="405"/>
      <c r="VDZ73" s="405"/>
      <c r="VEA73" s="405"/>
      <c r="VEB73" s="405"/>
      <c r="VEC73" s="405"/>
      <c r="VED73" s="405"/>
      <c r="VEE73" s="405"/>
      <c r="VEF73" s="405"/>
      <c r="VEG73" s="405"/>
      <c r="VEH73" s="405"/>
      <c r="VEI73" s="405"/>
      <c r="VEJ73" s="405"/>
      <c r="VEK73" s="405"/>
      <c r="VEL73" s="405"/>
      <c r="VEM73" s="405"/>
      <c r="VEN73" s="405"/>
      <c r="VEO73" s="405"/>
      <c r="VEP73" s="405"/>
      <c r="VEQ73" s="405"/>
      <c r="VER73" s="405"/>
      <c r="VES73" s="405"/>
      <c r="VET73" s="405"/>
      <c r="VEU73" s="405"/>
      <c r="VEV73" s="405"/>
      <c r="VEW73" s="405"/>
      <c r="VEX73" s="405"/>
      <c r="VEY73" s="405"/>
      <c r="VEZ73" s="405"/>
      <c r="VFA73" s="405"/>
      <c r="VFB73" s="405"/>
      <c r="VFC73" s="405"/>
      <c r="VFD73" s="405"/>
      <c r="VFE73" s="405"/>
      <c r="VFF73" s="405"/>
      <c r="VFG73" s="405"/>
      <c r="VFH73" s="405"/>
      <c r="VFI73" s="405"/>
      <c r="VFJ73" s="405"/>
      <c r="VFK73" s="405"/>
      <c r="VFL73" s="405"/>
      <c r="VFM73" s="405"/>
      <c r="VFN73" s="405"/>
      <c r="VFO73" s="405"/>
      <c r="VFP73" s="405"/>
      <c r="VFQ73" s="405"/>
      <c r="VFR73" s="405"/>
      <c r="VFS73" s="405"/>
      <c r="VFT73" s="405"/>
      <c r="VFU73" s="405"/>
      <c r="VFV73" s="405"/>
      <c r="VFW73" s="405"/>
      <c r="VFX73" s="405"/>
      <c r="VFY73" s="405"/>
      <c r="VFZ73" s="405"/>
      <c r="VGA73" s="405"/>
      <c r="VGB73" s="405"/>
      <c r="VGC73" s="405"/>
      <c r="VGD73" s="405"/>
      <c r="VGE73" s="405"/>
      <c r="VGF73" s="405"/>
      <c r="VGG73" s="405"/>
      <c r="VGH73" s="405"/>
      <c r="VGI73" s="405"/>
      <c r="VGJ73" s="405"/>
      <c r="VGK73" s="405"/>
      <c r="VGL73" s="405"/>
      <c r="VGM73" s="405"/>
      <c r="VGN73" s="405"/>
      <c r="VGO73" s="405"/>
      <c r="VGP73" s="405"/>
      <c r="VGQ73" s="405"/>
      <c r="VGR73" s="405"/>
      <c r="VGS73" s="405"/>
      <c r="VGT73" s="405"/>
      <c r="VGU73" s="405"/>
      <c r="VGV73" s="405"/>
      <c r="VGW73" s="405"/>
      <c r="VGX73" s="405"/>
      <c r="VGY73" s="405"/>
      <c r="VGZ73" s="405"/>
      <c r="VHA73" s="405"/>
      <c r="VHB73" s="405"/>
      <c r="VHC73" s="405"/>
      <c r="VHD73" s="405"/>
      <c r="VHE73" s="405"/>
      <c r="VHF73" s="405"/>
      <c r="VHG73" s="405"/>
      <c r="VHH73" s="405"/>
      <c r="VHI73" s="405"/>
      <c r="VHJ73" s="405"/>
      <c r="VHK73" s="405"/>
      <c r="VHL73" s="405"/>
      <c r="VHM73" s="405"/>
      <c r="VHN73" s="405"/>
      <c r="VHO73" s="405"/>
      <c r="VHP73" s="405"/>
      <c r="VHQ73" s="405"/>
      <c r="VHR73" s="405"/>
      <c r="VHS73" s="405"/>
      <c r="VHT73" s="405"/>
      <c r="VHU73" s="405"/>
      <c r="VHV73" s="405"/>
      <c r="VHW73" s="405"/>
      <c r="VHX73" s="405"/>
      <c r="VHY73" s="405"/>
      <c r="VHZ73" s="405"/>
      <c r="VIA73" s="405"/>
      <c r="VIB73" s="405"/>
      <c r="VIC73" s="405"/>
      <c r="VID73" s="405"/>
      <c r="VIE73" s="405"/>
      <c r="VIF73" s="405"/>
      <c r="VIG73" s="405"/>
      <c r="VIH73" s="405"/>
      <c r="VII73" s="405"/>
      <c r="VIJ73" s="405"/>
      <c r="VIK73" s="405"/>
      <c r="VIL73" s="405"/>
      <c r="VIM73" s="405"/>
      <c r="VIN73" s="405"/>
      <c r="VIO73" s="405"/>
      <c r="VIP73" s="405"/>
      <c r="VIQ73" s="405"/>
      <c r="VIR73" s="405"/>
      <c r="VIS73" s="405"/>
      <c r="VIT73" s="405"/>
      <c r="VIU73" s="405"/>
      <c r="VIV73" s="405"/>
      <c r="VIW73" s="405"/>
      <c r="VIX73" s="405"/>
      <c r="VIY73" s="405"/>
      <c r="VIZ73" s="405"/>
      <c r="VJA73" s="405"/>
      <c r="VJB73" s="405"/>
      <c r="VJC73" s="405"/>
      <c r="VJD73" s="405"/>
      <c r="VJE73" s="405"/>
      <c r="VJF73" s="405"/>
      <c r="VJG73" s="405"/>
      <c r="VJH73" s="405"/>
      <c r="VJI73" s="405"/>
      <c r="VJJ73" s="405"/>
      <c r="VJK73" s="405"/>
      <c r="VJL73" s="405"/>
      <c r="VJM73" s="405"/>
      <c r="VJN73" s="405"/>
      <c r="VJO73" s="405"/>
      <c r="VJP73" s="405"/>
      <c r="VJQ73" s="405"/>
      <c r="VJR73" s="405"/>
      <c r="VJS73" s="405"/>
      <c r="VJT73" s="405"/>
      <c r="VJU73" s="405"/>
      <c r="VJV73" s="405"/>
      <c r="VJW73" s="405"/>
      <c r="VJX73" s="405"/>
      <c r="VJY73" s="405"/>
      <c r="VJZ73" s="405"/>
      <c r="VKA73" s="405"/>
      <c r="VKB73" s="405"/>
      <c r="VKC73" s="405"/>
      <c r="VKD73" s="405"/>
      <c r="VKE73" s="405"/>
      <c r="VKF73" s="405"/>
      <c r="VKG73" s="405"/>
      <c r="VKH73" s="405"/>
      <c r="VKI73" s="405"/>
      <c r="VKJ73" s="405"/>
      <c r="VKK73" s="405"/>
      <c r="VKL73" s="405"/>
      <c r="VKM73" s="405"/>
      <c r="VKN73" s="405"/>
      <c r="VKO73" s="405"/>
      <c r="VKP73" s="405"/>
      <c r="VKQ73" s="405"/>
      <c r="VKR73" s="405"/>
      <c r="VKS73" s="405"/>
      <c r="VKT73" s="405"/>
      <c r="VKU73" s="405"/>
      <c r="VKV73" s="405"/>
      <c r="VKW73" s="405"/>
      <c r="VKX73" s="405"/>
      <c r="VKY73" s="405"/>
      <c r="VKZ73" s="405"/>
      <c r="VLA73" s="405"/>
      <c r="VLB73" s="405"/>
      <c r="VLC73" s="405"/>
      <c r="VLD73" s="405"/>
      <c r="VLE73" s="405"/>
      <c r="VLF73" s="405"/>
      <c r="VLG73" s="405"/>
      <c r="VLH73" s="405"/>
      <c r="VLI73" s="405"/>
      <c r="VLJ73" s="405"/>
      <c r="VLK73" s="405"/>
      <c r="VLL73" s="405"/>
      <c r="VLM73" s="405"/>
      <c r="VLN73" s="405"/>
      <c r="VLO73" s="405"/>
      <c r="VLP73" s="405"/>
      <c r="VLQ73" s="405"/>
      <c r="VLR73" s="405"/>
      <c r="VLS73" s="405"/>
      <c r="VLT73" s="405"/>
      <c r="VLU73" s="405"/>
      <c r="VLV73" s="405"/>
      <c r="VLW73" s="405"/>
      <c r="VLX73" s="405"/>
      <c r="VLY73" s="405"/>
      <c r="VLZ73" s="405"/>
      <c r="VMA73" s="405"/>
      <c r="VMB73" s="405"/>
      <c r="VMC73" s="405"/>
      <c r="VMD73" s="405"/>
      <c r="VME73" s="405"/>
      <c r="VMF73" s="405"/>
      <c r="VMG73" s="405"/>
      <c r="VMH73" s="405"/>
      <c r="VMI73" s="405"/>
      <c r="VMJ73" s="405"/>
      <c r="VMK73" s="405"/>
      <c r="VML73" s="405"/>
      <c r="VMM73" s="405"/>
      <c r="VMN73" s="405"/>
      <c r="VMO73" s="405"/>
      <c r="VMP73" s="405"/>
      <c r="VMQ73" s="405"/>
      <c r="VMR73" s="405"/>
      <c r="VMS73" s="405"/>
      <c r="VMT73" s="405"/>
      <c r="VMU73" s="405"/>
      <c r="VMV73" s="405"/>
      <c r="VMW73" s="405"/>
      <c r="VMX73" s="405"/>
      <c r="VMY73" s="405"/>
      <c r="VMZ73" s="405"/>
      <c r="VNA73" s="405"/>
      <c r="VNB73" s="405"/>
      <c r="VNC73" s="405"/>
      <c r="VND73" s="405"/>
      <c r="VNE73" s="405"/>
      <c r="VNF73" s="405"/>
      <c r="VNG73" s="405"/>
      <c r="VNH73" s="405"/>
      <c r="VNI73" s="405"/>
      <c r="VNJ73" s="405"/>
      <c r="VNK73" s="405"/>
      <c r="VNL73" s="405"/>
      <c r="VNM73" s="405"/>
      <c r="VNN73" s="405"/>
      <c r="VNO73" s="405"/>
      <c r="VNP73" s="405"/>
      <c r="VNQ73" s="405"/>
      <c r="VNR73" s="405"/>
      <c r="VNS73" s="405"/>
      <c r="VNT73" s="405"/>
      <c r="VNU73" s="405"/>
      <c r="VNV73" s="405"/>
      <c r="VNW73" s="405"/>
      <c r="VNX73" s="405"/>
      <c r="VNY73" s="405"/>
      <c r="VNZ73" s="405"/>
      <c r="VOA73" s="405"/>
      <c r="VOB73" s="405"/>
      <c r="VOC73" s="405"/>
      <c r="VOD73" s="405"/>
      <c r="VOE73" s="405"/>
      <c r="VOF73" s="405"/>
      <c r="VOG73" s="405"/>
      <c r="VOH73" s="405"/>
      <c r="VOI73" s="405"/>
      <c r="VOJ73" s="405"/>
      <c r="VOK73" s="405"/>
      <c r="VOL73" s="405"/>
      <c r="VOM73" s="405"/>
      <c r="VON73" s="405"/>
      <c r="VOO73" s="405"/>
      <c r="VOP73" s="405"/>
      <c r="VOQ73" s="405"/>
      <c r="VOR73" s="405"/>
      <c r="VOS73" s="405"/>
      <c r="VOT73" s="405"/>
      <c r="VOU73" s="405"/>
      <c r="VOV73" s="405"/>
      <c r="VOW73" s="405"/>
      <c r="VOX73" s="405"/>
      <c r="VOY73" s="405"/>
      <c r="VOZ73" s="405"/>
      <c r="VPA73" s="405"/>
      <c r="VPB73" s="405"/>
      <c r="VPC73" s="405"/>
      <c r="VPD73" s="405"/>
      <c r="VPE73" s="405"/>
      <c r="VPF73" s="405"/>
      <c r="VPG73" s="405"/>
      <c r="VPH73" s="405"/>
      <c r="VPI73" s="405"/>
      <c r="VPJ73" s="405"/>
      <c r="VPK73" s="405"/>
      <c r="VPL73" s="405"/>
      <c r="VPM73" s="405"/>
      <c r="VPN73" s="405"/>
      <c r="VPO73" s="405"/>
      <c r="VPP73" s="405"/>
      <c r="VPQ73" s="405"/>
      <c r="VPR73" s="405"/>
      <c r="VPS73" s="405"/>
      <c r="VPT73" s="405"/>
      <c r="VPU73" s="405"/>
      <c r="VPV73" s="405"/>
      <c r="VPW73" s="405"/>
      <c r="VPX73" s="405"/>
      <c r="VPY73" s="405"/>
      <c r="VPZ73" s="405"/>
      <c r="VQA73" s="405"/>
      <c r="VQB73" s="405"/>
      <c r="VQC73" s="405"/>
      <c r="VQD73" s="405"/>
      <c r="VQE73" s="405"/>
      <c r="VQF73" s="405"/>
      <c r="VQG73" s="405"/>
      <c r="VQH73" s="405"/>
      <c r="VQI73" s="405"/>
      <c r="VQJ73" s="405"/>
      <c r="VQK73" s="405"/>
      <c r="VQL73" s="405"/>
      <c r="VQM73" s="405"/>
      <c r="VQN73" s="405"/>
      <c r="VQO73" s="405"/>
      <c r="VQP73" s="405"/>
      <c r="VQQ73" s="405"/>
      <c r="VQR73" s="405"/>
      <c r="VQS73" s="405"/>
      <c r="VQT73" s="405"/>
      <c r="VQU73" s="405"/>
      <c r="VQV73" s="405"/>
      <c r="VQW73" s="405"/>
      <c r="VQX73" s="405"/>
      <c r="VQY73" s="405"/>
      <c r="VQZ73" s="405"/>
      <c r="VRA73" s="405"/>
      <c r="VRB73" s="405"/>
      <c r="VRC73" s="405"/>
      <c r="VRD73" s="405"/>
      <c r="VRE73" s="405"/>
      <c r="VRF73" s="405"/>
      <c r="VRG73" s="405"/>
      <c r="VRH73" s="405"/>
      <c r="VRI73" s="405"/>
      <c r="VRJ73" s="405"/>
      <c r="VRK73" s="405"/>
      <c r="VRL73" s="405"/>
      <c r="VRM73" s="405"/>
      <c r="VRN73" s="405"/>
      <c r="VRO73" s="405"/>
      <c r="VRP73" s="405"/>
      <c r="VRQ73" s="405"/>
      <c r="VRR73" s="405"/>
      <c r="VRS73" s="405"/>
      <c r="VRT73" s="405"/>
      <c r="VRU73" s="405"/>
      <c r="VRV73" s="405"/>
      <c r="VRW73" s="405"/>
      <c r="VRX73" s="405"/>
      <c r="VRY73" s="405"/>
      <c r="VRZ73" s="405"/>
      <c r="VSA73" s="405"/>
      <c r="VSB73" s="405"/>
      <c r="VSC73" s="405"/>
      <c r="VSD73" s="405"/>
      <c r="VSE73" s="405"/>
      <c r="VSF73" s="405"/>
      <c r="VSG73" s="405"/>
      <c r="VSH73" s="405"/>
      <c r="VSI73" s="405"/>
      <c r="VSJ73" s="405"/>
      <c r="VSK73" s="405"/>
      <c r="VSL73" s="405"/>
      <c r="VSM73" s="405"/>
      <c r="VSN73" s="405"/>
      <c r="VSO73" s="405"/>
      <c r="VSP73" s="405"/>
      <c r="VSQ73" s="405"/>
      <c r="VSR73" s="405"/>
      <c r="VSS73" s="405"/>
      <c r="VST73" s="405"/>
      <c r="VSU73" s="405"/>
      <c r="VSV73" s="405"/>
      <c r="VSW73" s="405"/>
      <c r="VSX73" s="405"/>
      <c r="VSY73" s="405"/>
      <c r="VSZ73" s="405"/>
      <c r="VTA73" s="405"/>
      <c r="VTB73" s="405"/>
      <c r="VTC73" s="405"/>
      <c r="VTD73" s="405"/>
      <c r="VTE73" s="405"/>
      <c r="VTF73" s="405"/>
      <c r="VTG73" s="405"/>
      <c r="VTH73" s="405"/>
      <c r="VTI73" s="405"/>
      <c r="VTJ73" s="405"/>
      <c r="VTK73" s="405"/>
      <c r="VTL73" s="405"/>
      <c r="VTM73" s="405"/>
      <c r="VTN73" s="405"/>
      <c r="VTO73" s="405"/>
      <c r="VTP73" s="405"/>
      <c r="VTQ73" s="405"/>
      <c r="VTR73" s="405"/>
      <c r="VTS73" s="405"/>
      <c r="VTT73" s="405"/>
      <c r="VTU73" s="405"/>
      <c r="VTV73" s="405"/>
      <c r="VTW73" s="405"/>
      <c r="VTX73" s="405"/>
      <c r="VTY73" s="405"/>
      <c r="VTZ73" s="405"/>
      <c r="VUA73" s="405"/>
      <c r="VUB73" s="405"/>
      <c r="VUC73" s="405"/>
      <c r="VUD73" s="405"/>
      <c r="VUE73" s="405"/>
      <c r="VUF73" s="405"/>
      <c r="VUG73" s="405"/>
      <c r="VUH73" s="405"/>
      <c r="VUI73" s="405"/>
      <c r="VUJ73" s="405"/>
      <c r="VUK73" s="405"/>
      <c r="VUL73" s="405"/>
      <c r="VUM73" s="405"/>
      <c r="VUN73" s="405"/>
      <c r="VUO73" s="405"/>
      <c r="VUP73" s="405"/>
      <c r="VUQ73" s="405"/>
      <c r="VUR73" s="405"/>
      <c r="VUS73" s="405"/>
      <c r="VUT73" s="405"/>
      <c r="VUU73" s="405"/>
      <c r="VUV73" s="405"/>
      <c r="VUW73" s="405"/>
      <c r="VUX73" s="405"/>
      <c r="VUY73" s="405"/>
      <c r="VUZ73" s="405"/>
      <c r="VVA73" s="405"/>
      <c r="VVB73" s="405"/>
      <c r="VVC73" s="405"/>
      <c r="VVD73" s="405"/>
      <c r="VVE73" s="405"/>
      <c r="VVF73" s="405"/>
      <c r="VVG73" s="405"/>
      <c r="VVH73" s="405"/>
      <c r="VVI73" s="405"/>
      <c r="VVJ73" s="405"/>
      <c r="VVK73" s="405"/>
      <c r="VVL73" s="405"/>
      <c r="VVM73" s="405"/>
      <c r="VVN73" s="405"/>
      <c r="VVO73" s="405"/>
      <c r="VVP73" s="405"/>
      <c r="VVQ73" s="405"/>
      <c r="VVR73" s="405"/>
      <c r="VVS73" s="405"/>
      <c r="VVT73" s="405"/>
      <c r="VVU73" s="405"/>
      <c r="VVV73" s="405"/>
      <c r="VVW73" s="405"/>
      <c r="VVX73" s="405"/>
      <c r="VVY73" s="405"/>
      <c r="VVZ73" s="405"/>
      <c r="VWA73" s="405"/>
      <c r="VWB73" s="405"/>
      <c r="VWC73" s="405"/>
      <c r="VWD73" s="405"/>
      <c r="VWE73" s="405"/>
      <c r="VWF73" s="405"/>
      <c r="VWG73" s="405"/>
      <c r="VWH73" s="405"/>
      <c r="VWI73" s="405"/>
      <c r="VWJ73" s="405"/>
      <c r="VWK73" s="405"/>
      <c r="VWL73" s="405"/>
      <c r="VWM73" s="405"/>
      <c r="VWN73" s="405"/>
      <c r="VWO73" s="405"/>
      <c r="VWP73" s="405"/>
      <c r="VWQ73" s="405"/>
      <c r="VWR73" s="405"/>
      <c r="VWS73" s="405"/>
      <c r="VWT73" s="405"/>
      <c r="VWU73" s="405"/>
      <c r="VWV73" s="405"/>
      <c r="VWW73" s="405"/>
      <c r="VWX73" s="405"/>
      <c r="VWY73" s="405"/>
      <c r="VWZ73" s="405"/>
      <c r="VXA73" s="405"/>
      <c r="VXB73" s="405"/>
      <c r="VXC73" s="405"/>
      <c r="VXD73" s="405"/>
      <c r="VXE73" s="405"/>
      <c r="VXF73" s="405"/>
      <c r="VXG73" s="405"/>
      <c r="VXH73" s="405"/>
      <c r="VXI73" s="405"/>
      <c r="VXJ73" s="405"/>
      <c r="VXK73" s="405"/>
      <c r="VXL73" s="405"/>
      <c r="VXM73" s="405"/>
      <c r="VXN73" s="405"/>
      <c r="VXO73" s="405"/>
      <c r="VXP73" s="405"/>
      <c r="VXQ73" s="405"/>
      <c r="VXR73" s="405"/>
      <c r="VXS73" s="405"/>
      <c r="VXT73" s="405"/>
      <c r="VXU73" s="405"/>
      <c r="VXV73" s="405"/>
      <c r="VXW73" s="405"/>
      <c r="VXX73" s="405"/>
      <c r="VXY73" s="405"/>
      <c r="VXZ73" s="405"/>
      <c r="VYA73" s="405"/>
      <c r="VYB73" s="405"/>
      <c r="VYC73" s="405"/>
      <c r="VYD73" s="405"/>
      <c r="VYE73" s="405"/>
      <c r="VYF73" s="405"/>
      <c r="VYG73" s="405"/>
      <c r="VYH73" s="405"/>
      <c r="VYI73" s="405"/>
      <c r="VYJ73" s="405"/>
      <c r="VYK73" s="405"/>
      <c r="VYL73" s="405"/>
      <c r="VYM73" s="405"/>
      <c r="VYN73" s="405"/>
      <c r="VYO73" s="405"/>
      <c r="VYP73" s="405"/>
      <c r="VYQ73" s="405"/>
      <c r="VYR73" s="405"/>
      <c r="VYS73" s="405"/>
      <c r="VYT73" s="405"/>
      <c r="VYU73" s="405"/>
      <c r="VYV73" s="405"/>
      <c r="VYW73" s="405"/>
      <c r="VYX73" s="405"/>
      <c r="VYY73" s="405"/>
      <c r="VYZ73" s="405"/>
      <c r="VZA73" s="405"/>
      <c r="VZB73" s="405"/>
      <c r="VZC73" s="405"/>
      <c r="VZD73" s="405"/>
      <c r="VZE73" s="405"/>
      <c r="VZF73" s="405"/>
      <c r="VZG73" s="405"/>
      <c r="VZH73" s="405"/>
      <c r="VZI73" s="405"/>
      <c r="VZJ73" s="405"/>
      <c r="VZK73" s="405"/>
      <c r="VZL73" s="405"/>
      <c r="VZM73" s="405"/>
      <c r="VZN73" s="405"/>
      <c r="VZO73" s="405"/>
      <c r="VZP73" s="405"/>
      <c r="VZQ73" s="405"/>
      <c r="VZR73" s="405"/>
      <c r="VZS73" s="405"/>
      <c r="VZT73" s="405"/>
      <c r="VZU73" s="405"/>
      <c r="VZV73" s="405"/>
      <c r="VZW73" s="405"/>
      <c r="VZX73" s="405"/>
      <c r="VZY73" s="405"/>
      <c r="VZZ73" s="405"/>
      <c r="WAA73" s="405"/>
      <c r="WAB73" s="405"/>
      <c r="WAC73" s="405"/>
      <c r="WAD73" s="405"/>
      <c r="WAE73" s="405"/>
      <c r="WAF73" s="405"/>
      <c r="WAG73" s="405"/>
      <c r="WAH73" s="405"/>
      <c r="WAI73" s="405"/>
      <c r="WAJ73" s="405"/>
      <c r="WAK73" s="405"/>
      <c r="WAL73" s="405"/>
      <c r="WAM73" s="405"/>
      <c r="WAN73" s="405"/>
      <c r="WAO73" s="405"/>
      <c r="WAP73" s="405"/>
      <c r="WAQ73" s="405"/>
      <c r="WAR73" s="405"/>
      <c r="WAS73" s="405"/>
      <c r="WAT73" s="405"/>
      <c r="WAU73" s="405"/>
      <c r="WAV73" s="405"/>
      <c r="WAW73" s="405"/>
      <c r="WAX73" s="405"/>
      <c r="WAY73" s="405"/>
      <c r="WAZ73" s="405"/>
      <c r="WBA73" s="405"/>
      <c r="WBB73" s="405"/>
      <c r="WBC73" s="405"/>
      <c r="WBD73" s="405"/>
      <c r="WBE73" s="405"/>
      <c r="WBF73" s="405"/>
      <c r="WBG73" s="405"/>
      <c r="WBH73" s="405"/>
      <c r="WBI73" s="405"/>
      <c r="WBJ73" s="405"/>
      <c r="WBK73" s="405"/>
      <c r="WBL73" s="405"/>
      <c r="WBM73" s="405"/>
      <c r="WBN73" s="405"/>
      <c r="WBO73" s="405"/>
      <c r="WBP73" s="405"/>
      <c r="WBQ73" s="405"/>
      <c r="WBR73" s="405"/>
      <c r="WBS73" s="405"/>
      <c r="WBT73" s="405"/>
      <c r="WBU73" s="405"/>
      <c r="WBV73" s="405"/>
      <c r="WBW73" s="405"/>
      <c r="WBX73" s="405"/>
      <c r="WBY73" s="405"/>
      <c r="WBZ73" s="405"/>
      <c r="WCA73" s="405"/>
      <c r="WCB73" s="405"/>
      <c r="WCC73" s="405"/>
      <c r="WCD73" s="405"/>
      <c r="WCE73" s="405"/>
      <c r="WCF73" s="405"/>
      <c r="WCG73" s="405"/>
      <c r="WCH73" s="405"/>
      <c r="WCI73" s="405"/>
      <c r="WCJ73" s="405"/>
      <c r="WCK73" s="405"/>
      <c r="WCL73" s="405"/>
      <c r="WCM73" s="405"/>
      <c r="WCN73" s="405"/>
      <c r="WCO73" s="405"/>
      <c r="WCP73" s="405"/>
      <c r="WCQ73" s="405"/>
      <c r="WCR73" s="405"/>
      <c r="WCS73" s="405"/>
      <c r="WCT73" s="405"/>
      <c r="WCU73" s="405"/>
      <c r="WCV73" s="405"/>
      <c r="WCW73" s="405"/>
      <c r="WCX73" s="405"/>
      <c r="WCY73" s="405"/>
      <c r="WCZ73" s="405"/>
      <c r="WDA73" s="405"/>
      <c r="WDB73" s="405"/>
      <c r="WDC73" s="405"/>
      <c r="WDD73" s="405"/>
      <c r="WDE73" s="405"/>
      <c r="WDF73" s="405"/>
      <c r="WDG73" s="405"/>
      <c r="WDH73" s="405"/>
      <c r="WDI73" s="405"/>
      <c r="WDJ73" s="405"/>
      <c r="WDK73" s="405"/>
      <c r="WDL73" s="405"/>
      <c r="WDM73" s="405"/>
      <c r="WDN73" s="405"/>
      <c r="WDO73" s="405"/>
      <c r="WDP73" s="405"/>
      <c r="WDQ73" s="405"/>
      <c r="WDR73" s="405"/>
      <c r="WDS73" s="405"/>
      <c r="WDT73" s="405"/>
      <c r="WDU73" s="405"/>
      <c r="WDV73" s="405"/>
      <c r="WDW73" s="405"/>
      <c r="WDX73" s="405"/>
      <c r="WDY73" s="405"/>
      <c r="WDZ73" s="405"/>
      <c r="WEA73" s="405"/>
      <c r="WEB73" s="405"/>
      <c r="WEC73" s="405"/>
      <c r="WED73" s="405"/>
      <c r="WEE73" s="405"/>
      <c r="WEF73" s="405"/>
      <c r="WEG73" s="405"/>
      <c r="WEH73" s="405"/>
      <c r="WEI73" s="405"/>
      <c r="WEJ73" s="405"/>
      <c r="WEK73" s="405"/>
      <c r="WEL73" s="405"/>
      <c r="WEM73" s="405"/>
      <c r="WEN73" s="405"/>
      <c r="WEO73" s="405"/>
      <c r="WEP73" s="405"/>
      <c r="WEQ73" s="405"/>
      <c r="WER73" s="405"/>
      <c r="WES73" s="405"/>
      <c r="WET73" s="405"/>
      <c r="WEU73" s="405"/>
      <c r="WEV73" s="405"/>
      <c r="WEW73" s="405"/>
      <c r="WEX73" s="405"/>
      <c r="WEY73" s="405"/>
      <c r="WEZ73" s="405"/>
      <c r="WFA73" s="405"/>
      <c r="WFB73" s="405"/>
      <c r="WFC73" s="405"/>
      <c r="WFD73" s="405"/>
      <c r="WFE73" s="405"/>
      <c r="WFF73" s="405"/>
      <c r="WFG73" s="405"/>
      <c r="WFH73" s="405"/>
      <c r="WFI73" s="405"/>
      <c r="WFJ73" s="405"/>
      <c r="WFK73" s="405"/>
      <c r="WFL73" s="405"/>
      <c r="WFM73" s="405"/>
      <c r="WFN73" s="405"/>
      <c r="WFO73" s="405"/>
      <c r="WFP73" s="405"/>
      <c r="WFQ73" s="405"/>
      <c r="WFR73" s="405"/>
      <c r="WFS73" s="405"/>
      <c r="WFT73" s="405"/>
      <c r="WFU73" s="405"/>
      <c r="WFV73" s="405"/>
      <c r="WFW73" s="405"/>
      <c r="WFX73" s="405"/>
      <c r="WFY73" s="405"/>
      <c r="WFZ73" s="405"/>
      <c r="WGA73" s="405"/>
      <c r="WGB73" s="405"/>
      <c r="WGC73" s="405"/>
      <c r="WGD73" s="405"/>
      <c r="WGE73" s="405"/>
      <c r="WGF73" s="405"/>
      <c r="WGG73" s="405"/>
      <c r="WGH73" s="405"/>
      <c r="WGI73" s="405"/>
      <c r="WGJ73" s="405"/>
      <c r="WGK73" s="405"/>
      <c r="WGL73" s="405"/>
      <c r="WGM73" s="405"/>
      <c r="WGN73" s="405"/>
      <c r="WGO73" s="405"/>
      <c r="WGP73" s="405"/>
      <c r="WGQ73" s="405"/>
      <c r="WGR73" s="405"/>
      <c r="WGS73" s="405"/>
      <c r="WGT73" s="405"/>
      <c r="WGU73" s="405"/>
      <c r="WGV73" s="405"/>
      <c r="WGW73" s="405"/>
      <c r="WGX73" s="405"/>
      <c r="WGY73" s="405"/>
      <c r="WGZ73" s="405"/>
      <c r="WHA73" s="405"/>
      <c r="WHB73" s="405"/>
      <c r="WHC73" s="405"/>
      <c r="WHD73" s="405"/>
      <c r="WHE73" s="405"/>
      <c r="WHF73" s="405"/>
      <c r="WHG73" s="405"/>
      <c r="WHH73" s="405"/>
      <c r="WHI73" s="405"/>
      <c r="WHJ73" s="405"/>
      <c r="WHK73" s="405"/>
      <c r="WHL73" s="405"/>
      <c r="WHM73" s="405"/>
      <c r="WHN73" s="405"/>
      <c r="WHO73" s="405"/>
      <c r="WHP73" s="405"/>
      <c r="WHQ73" s="405"/>
      <c r="WHR73" s="405"/>
      <c r="WHS73" s="405"/>
      <c r="WHT73" s="405"/>
      <c r="WHU73" s="405"/>
      <c r="WHV73" s="405"/>
      <c r="WHW73" s="405"/>
      <c r="WHX73" s="405"/>
      <c r="WHY73" s="405"/>
      <c r="WHZ73" s="405"/>
      <c r="WIA73" s="405"/>
      <c r="WIB73" s="405"/>
      <c r="WIC73" s="405"/>
      <c r="WID73" s="405"/>
      <c r="WIE73" s="405"/>
      <c r="WIF73" s="405"/>
      <c r="WIG73" s="405"/>
      <c r="WIH73" s="405"/>
      <c r="WII73" s="405"/>
      <c r="WIJ73" s="405"/>
      <c r="WIK73" s="405"/>
      <c r="WIL73" s="405"/>
      <c r="WIM73" s="405"/>
      <c r="WIN73" s="405"/>
      <c r="WIO73" s="405"/>
      <c r="WIP73" s="405"/>
      <c r="WIQ73" s="405"/>
      <c r="WIR73" s="405"/>
      <c r="WIS73" s="405"/>
      <c r="WIT73" s="405"/>
      <c r="WIU73" s="405"/>
      <c r="WIV73" s="405"/>
      <c r="WIW73" s="405"/>
      <c r="WIX73" s="405"/>
      <c r="WIY73" s="405"/>
      <c r="WIZ73" s="405"/>
      <c r="WJA73" s="405"/>
      <c r="WJB73" s="405"/>
      <c r="WJC73" s="405"/>
      <c r="WJD73" s="405"/>
      <c r="WJE73" s="405"/>
      <c r="WJF73" s="405"/>
      <c r="WJG73" s="405"/>
      <c r="WJH73" s="405"/>
      <c r="WJI73" s="405"/>
      <c r="WJJ73" s="405"/>
      <c r="WJK73" s="405"/>
      <c r="WJL73" s="405"/>
      <c r="WJM73" s="405"/>
      <c r="WJN73" s="405"/>
      <c r="WJO73" s="405"/>
      <c r="WJP73" s="405"/>
      <c r="WJQ73" s="405"/>
      <c r="WJR73" s="405"/>
      <c r="WJS73" s="405"/>
      <c r="WJT73" s="405"/>
      <c r="WJU73" s="405"/>
      <c r="WJV73" s="405"/>
      <c r="WJW73" s="405"/>
      <c r="WJX73" s="405"/>
      <c r="WJY73" s="405"/>
      <c r="WJZ73" s="405"/>
      <c r="WKA73" s="405"/>
      <c r="WKB73" s="405"/>
      <c r="WKC73" s="405"/>
      <c r="WKD73" s="405"/>
      <c r="WKE73" s="405"/>
      <c r="WKF73" s="405"/>
      <c r="WKG73" s="405"/>
      <c r="WKH73" s="405"/>
      <c r="WKI73" s="405"/>
      <c r="WKJ73" s="405"/>
      <c r="WKK73" s="405"/>
      <c r="WKL73" s="405"/>
      <c r="WKM73" s="405"/>
      <c r="WKN73" s="405"/>
      <c r="WKO73" s="405"/>
      <c r="WKP73" s="405"/>
      <c r="WKQ73" s="405"/>
      <c r="WKR73" s="405"/>
      <c r="WKS73" s="405"/>
      <c r="WKT73" s="405"/>
      <c r="WKU73" s="405"/>
      <c r="WKV73" s="405"/>
      <c r="WKW73" s="405"/>
      <c r="WKX73" s="405"/>
      <c r="WKY73" s="405"/>
      <c r="WKZ73" s="405"/>
      <c r="WLA73" s="405"/>
      <c r="WLB73" s="405"/>
      <c r="WLC73" s="405"/>
      <c r="WLD73" s="405"/>
      <c r="WLE73" s="405"/>
      <c r="WLF73" s="405"/>
      <c r="WLG73" s="405"/>
      <c r="WLH73" s="405"/>
      <c r="WLI73" s="405"/>
      <c r="WLJ73" s="405"/>
      <c r="WLK73" s="405"/>
      <c r="WLL73" s="405"/>
      <c r="WLM73" s="405"/>
      <c r="WLN73" s="405"/>
      <c r="WLO73" s="405"/>
      <c r="WLP73" s="405"/>
      <c r="WLQ73" s="405"/>
      <c r="WLR73" s="405"/>
      <c r="WLS73" s="405"/>
      <c r="WLT73" s="405"/>
      <c r="WLU73" s="405"/>
      <c r="WLV73" s="405"/>
      <c r="WLW73" s="405"/>
      <c r="WLX73" s="405"/>
      <c r="WLY73" s="405"/>
      <c r="WLZ73" s="405"/>
      <c r="WMA73" s="405"/>
      <c r="WMB73" s="405"/>
      <c r="WMC73" s="405"/>
      <c r="WMD73" s="405"/>
      <c r="WME73" s="405"/>
      <c r="WMF73" s="405"/>
      <c r="WMG73" s="405"/>
      <c r="WMH73" s="405"/>
      <c r="WMI73" s="405"/>
      <c r="WMJ73" s="405"/>
      <c r="WMK73" s="405"/>
      <c r="WML73" s="405"/>
      <c r="WMM73" s="405"/>
      <c r="WMN73" s="405"/>
      <c r="WMO73" s="405"/>
      <c r="WMP73" s="405"/>
      <c r="WMQ73" s="405"/>
      <c r="WMR73" s="405"/>
      <c r="WMS73" s="405"/>
      <c r="WMT73" s="405"/>
      <c r="WMU73" s="405"/>
      <c r="WMV73" s="405"/>
      <c r="WMW73" s="405"/>
      <c r="WMX73" s="405"/>
      <c r="WMY73" s="405"/>
      <c r="WMZ73" s="405"/>
      <c r="WNA73" s="405"/>
      <c r="WNB73" s="405"/>
      <c r="WNC73" s="405"/>
      <c r="WND73" s="405"/>
      <c r="WNE73" s="405"/>
      <c r="WNF73" s="405"/>
      <c r="WNG73" s="405"/>
      <c r="WNH73" s="405"/>
      <c r="WNI73" s="405"/>
      <c r="WNJ73" s="405"/>
      <c r="WNK73" s="405"/>
      <c r="WNL73" s="405"/>
      <c r="WNM73" s="405"/>
      <c r="WNN73" s="405"/>
      <c r="WNO73" s="405"/>
      <c r="WNP73" s="405"/>
      <c r="WNQ73" s="405"/>
      <c r="WNR73" s="405"/>
      <c r="WNS73" s="405"/>
      <c r="WNT73" s="405"/>
      <c r="WNU73" s="405"/>
      <c r="WNV73" s="405"/>
      <c r="WNW73" s="405"/>
      <c r="WNX73" s="405"/>
      <c r="WNY73" s="405"/>
      <c r="WNZ73" s="405"/>
      <c r="WOA73" s="405"/>
      <c r="WOB73" s="405"/>
      <c r="WOC73" s="405"/>
      <c r="WOD73" s="405"/>
      <c r="WOE73" s="405"/>
      <c r="WOF73" s="405"/>
      <c r="WOG73" s="405"/>
      <c r="WOH73" s="405"/>
      <c r="WOI73" s="405"/>
      <c r="WOJ73" s="405"/>
      <c r="WOK73" s="405"/>
      <c r="WOL73" s="405"/>
      <c r="WOM73" s="405"/>
      <c r="WON73" s="405"/>
      <c r="WOO73" s="405"/>
      <c r="WOP73" s="405"/>
      <c r="WOQ73" s="405"/>
      <c r="WOR73" s="405"/>
      <c r="WOS73" s="405"/>
      <c r="WOT73" s="405"/>
      <c r="WOU73" s="405"/>
      <c r="WOV73" s="405"/>
      <c r="WOW73" s="405"/>
      <c r="WOX73" s="405"/>
      <c r="WOY73" s="405"/>
      <c r="WOZ73" s="405"/>
      <c r="WPA73" s="405"/>
      <c r="WPB73" s="405"/>
      <c r="WPC73" s="405"/>
      <c r="WPD73" s="405"/>
      <c r="WPE73" s="405"/>
      <c r="WPF73" s="405"/>
      <c r="WPG73" s="405"/>
      <c r="WPH73" s="405"/>
      <c r="WPI73" s="405"/>
      <c r="WPJ73" s="405"/>
      <c r="WPK73" s="405"/>
      <c r="WPL73" s="405"/>
      <c r="WPM73" s="405"/>
      <c r="WPN73" s="405"/>
      <c r="WPO73" s="405"/>
      <c r="WPP73" s="405"/>
      <c r="WPQ73" s="405"/>
      <c r="WPR73" s="405"/>
      <c r="WPS73" s="405"/>
      <c r="WPT73" s="405"/>
      <c r="WPU73" s="405"/>
      <c r="WPV73" s="405"/>
      <c r="WPW73" s="405"/>
      <c r="WPX73" s="405"/>
      <c r="WPY73" s="405"/>
      <c r="WPZ73" s="405"/>
      <c r="WQA73" s="405"/>
      <c r="WQB73" s="405"/>
      <c r="WQC73" s="405"/>
      <c r="WQD73" s="405"/>
      <c r="WQE73" s="405"/>
      <c r="WQF73" s="405"/>
      <c r="WQG73" s="405"/>
      <c r="WQH73" s="405"/>
      <c r="WQI73" s="405"/>
      <c r="WQJ73" s="405"/>
      <c r="WQK73" s="405"/>
      <c r="WQL73" s="405"/>
      <c r="WQM73" s="405"/>
      <c r="WQN73" s="405"/>
      <c r="WQO73" s="405"/>
      <c r="WQP73" s="405"/>
      <c r="WQQ73" s="405"/>
      <c r="WQR73" s="405"/>
      <c r="WQS73" s="405"/>
      <c r="WQT73" s="405"/>
      <c r="WQU73" s="405"/>
      <c r="WQV73" s="405"/>
      <c r="WQW73" s="405"/>
      <c r="WQX73" s="405"/>
      <c r="WQY73" s="405"/>
      <c r="WQZ73" s="405"/>
      <c r="WRA73" s="405"/>
      <c r="WRB73" s="405"/>
      <c r="WRC73" s="405"/>
      <c r="WRD73" s="405"/>
      <c r="WRE73" s="405"/>
      <c r="WRF73" s="405"/>
      <c r="WRG73" s="405"/>
      <c r="WRH73" s="405"/>
      <c r="WRI73" s="405"/>
      <c r="WRJ73" s="405"/>
      <c r="WRK73" s="405"/>
      <c r="WRL73" s="405"/>
      <c r="WRM73" s="405"/>
      <c r="WRN73" s="405"/>
      <c r="WRO73" s="405"/>
      <c r="WRP73" s="405"/>
      <c r="WRQ73" s="405"/>
      <c r="WRR73" s="405"/>
      <c r="WRS73" s="405"/>
      <c r="WRT73" s="405"/>
      <c r="WRU73" s="405"/>
      <c r="WRV73" s="405"/>
      <c r="WRW73" s="405"/>
      <c r="WRX73" s="405"/>
      <c r="WRY73" s="405"/>
      <c r="WRZ73" s="405"/>
      <c r="WSA73" s="405"/>
      <c r="WSB73" s="405"/>
      <c r="WSC73" s="405"/>
      <c r="WSD73" s="405"/>
      <c r="WSE73" s="405"/>
      <c r="WSF73" s="405"/>
      <c r="WSG73" s="405"/>
      <c r="WSH73" s="405"/>
      <c r="WSI73" s="405"/>
      <c r="WSJ73" s="405"/>
      <c r="WSK73" s="405"/>
      <c r="WSL73" s="405"/>
      <c r="WSM73" s="405"/>
      <c r="WSN73" s="405"/>
      <c r="WSO73" s="405"/>
      <c r="WSP73" s="405"/>
      <c r="WSQ73" s="405"/>
      <c r="WSR73" s="405"/>
      <c r="WSS73" s="405"/>
      <c r="WST73" s="405"/>
      <c r="WSU73" s="405"/>
      <c r="WSV73" s="405"/>
      <c r="WSW73" s="405"/>
      <c r="WSX73" s="405"/>
      <c r="WSY73" s="405"/>
      <c r="WSZ73" s="405"/>
      <c r="WTA73" s="405"/>
      <c r="WTB73" s="405"/>
      <c r="WTC73" s="405"/>
      <c r="WTD73" s="405"/>
      <c r="WTE73" s="405"/>
      <c r="WTF73" s="405"/>
      <c r="WTG73" s="405"/>
      <c r="WTH73" s="405"/>
      <c r="WTI73" s="405"/>
      <c r="WTJ73" s="405"/>
      <c r="WTK73" s="405"/>
      <c r="WTL73" s="405"/>
      <c r="WTM73" s="405"/>
      <c r="WTN73" s="405"/>
      <c r="WTO73" s="405"/>
      <c r="WTP73" s="405"/>
      <c r="WTQ73" s="405"/>
      <c r="WTR73" s="405"/>
      <c r="WTS73" s="405"/>
      <c r="WTT73" s="405"/>
      <c r="WTU73" s="405"/>
      <c r="WTV73" s="405"/>
      <c r="WTW73" s="405"/>
      <c r="WTX73" s="405"/>
      <c r="WTY73" s="405"/>
      <c r="WTZ73" s="405"/>
      <c r="WUA73" s="405"/>
      <c r="WUB73" s="405"/>
      <c r="WUC73" s="405"/>
      <c r="WUD73" s="405"/>
      <c r="WUE73" s="405"/>
      <c r="WUF73" s="405"/>
      <c r="WUG73" s="405"/>
      <c r="WUH73" s="405"/>
      <c r="WUI73" s="405"/>
      <c r="WUJ73" s="405"/>
      <c r="WUK73" s="405"/>
      <c r="WUL73" s="405"/>
      <c r="WUM73" s="405"/>
      <c r="WUN73" s="405"/>
      <c r="WUO73" s="405"/>
      <c r="WUP73" s="405"/>
      <c r="WUQ73" s="405"/>
      <c r="WUR73" s="405"/>
      <c r="WUS73" s="405"/>
      <c r="WUT73" s="405"/>
      <c r="WUU73" s="405"/>
      <c r="WUV73" s="405"/>
      <c r="WUW73" s="405"/>
      <c r="WUX73" s="405"/>
      <c r="WUY73" s="405"/>
      <c r="WUZ73" s="405"/>
      <c r="WVA73" s="405"/>
      <c r="WVB73" s="405"/>
      <c r="WVC73" s="405"/>
      <c r="WVD73" s="405"/>
      <c r="WVE73" s="405"/>
      <c r="WVF73" s="405"/>
      <c r="WVG73" s="405"/>
      <c r="WVH73" s="405"/>
      <c r="WVI73" s="405"/>
      <c r="WVJ73" s="405"/>
      <c r="WVK73" s="405"/>
      <c r="WVL73" s="405"/>
      <c r="WVM73" s="405"/>
      <c r="WVN73" s="405"/>
      <c r="WVO73" s="405"/>
      <c r="WVP73" s="405"/>
      <c r="WVQ73" s="405"/>
      <c r="WVR73" s="405"/>
      <c r="WVS73" s="405"/>
      <c r="WVT73" s="405"/>
      <c r="WVU73" s="405"/>
      <c r="WVV73" s="405"/>
      <c r="WVW73" s="405"/>
      <c r="WVX73" s="405"/>
      <c r="WVY73" s="405"/>
      <c r="WVZ73" s="405"/>
      <c r="WWA73" s="405"/>
      <c r="WWB73" s="405"/>
      <c r="WWC73" s="405"/>
      <c r="WWD73" s="405"/>
      <c r="WWE73" s="405"/>
      <c r="WWF73" s="405"/>
      <c r="WWG73" s="405"/>
      <c r="WWH73" s="405"/>
      <c r="WWI73" s="405"/>
      <c r="WWJ73" s="405"/>
      <c r="WWK73" s="405"/>
      <c r="WWL73" s="405"/>
      <c r="WWM73" s="405"/>
      <c r="WWN73" s="405"/>
      <c r="WWO73" s="405"/>
      <c r="WWP73" s="405"/>
      <c r="WWQ73" s="405"/>
      <c r="WWR73" s="405"/>
      <c r="WWS73" s="405"/>
      <c r="WWT73" s="405"/>
      <c r="WWU73" s="405"/>
      <c r="WWV73" s="405"/>
      <c r="WWW73" s="405"/>
      <c r="WWX73" s="405"/>
      <c r="WWY73" s="405"/>
      <c r="WWZ73" s="405"/>
      <c r="WXA73" s="405"/>
      <c r="WXB73" s="405"/>
      <c r="WXC73" s="405"/>
      <c r="WXD73" s="405"/>
      <c r="WXE73" s="405"/>
      <c r="WXF73" s="405"/>
      <c r="WXG73" s="405"/>
      <c r="WXH73" s="405"/>
      <c r="WXI73" s="405"/>
      <c r="WXJ73" s="405"/>
      <c r="WXK73" s="405"/>
      <c r="WXL73" s="405"/>
      <c r="WXM73" s="405"/>
      <c r="WXN73" s="405"/>
      <c r="WXO73" s="405"/>
      <c r="WXP73" s="405"/>
      <c r="WXQ73" s="405"/>
      <c r="WXR73" s="405"/>
      <c r="WXS73" s="405"/>
      <c r="WXT73" s="405"/>
      <c r="WXU73" s="405"/>
      <c r="WXV73" s="405"/>
      <c r="WXW73" s="405"/>
      <c r="WXX73" s="405"/>
      <c r="WXY73" s="405"/>
      <c r="WXZ73" s="405"/>
      <c r="WYA73" s="405"/>
      <c r="WYB73" s="405"/>
      <c r="WYC73" s="405"/>
      <c r="WYD73" s="405"/>
      <c r="WYE73" s="405"/>
      <c r="WYF73" s="405"/>
      <c r="WYG73" s="405"/>
      <c r="WYH73" s="405"/>
      <c r="WYI73" s="405"/>
      <c r="WYJ73" s="405"/>
      <c r="WYK73" s="405"/>
      <c r="WYL73" s="405"/>
      <c r="WYM73" s="405"/>
      <c r="WYN73" s="405"/>
      <c r="WYO73" s="405"/>
      <c r="WYP73" s="405"/>
      <c r="WYQ73" s="405"/>
      <c r="WYR73" s="405"/>
      <c r="WYS73" s="405"/>
      <c r="WYT73" s="405"/>
      <c r="WYU73" s="405"/>
      <c r="WYV73" s="405"/>
      <c r="WYW73" s="405"/>
      <c r="WYX73" s="405"/>
      <c r="WYY73" s="405"/>
      <c r="WYZ73" s="405"/>
      <c r="WZA73" s="405"/>
      <c r="WZB73" s="405"/>
      <c r="WZC73" s="405"/>
      <c r="WZD73" s="405"/>
      <c r="WZE73" s="405"/>
      <c r="WZF73" s="405"/>
      <c r="WZG73" s="405"/>
      <c r="WZH73" s="405"/>
      <c r="WZI73" s="405"/>
      <c r="WZJ73" s="405"/>
      <c r="WZK73" s="405"/>
      <c r="WZL73" s="405"/>
      <c r="WZM73" s="405"/>
      <c r="WZN73" s="405"/>
      <c r="WZO73" s="405"/>
      <c r="WZP73" s="405"/>
      <c r="WZQ73" s="405"/>
      <c r="WZR73" s="405"/>
      <c r="WZS73" s="405"/>
      <c r="WZT73" s="405"/>
      <c r="WZU73" s="405"/>
      <c r="WZV73" s="405"/>
      <c r="WZW73" s="405"/>
      <c r="WZX73" s="405"/>
      <c r="WZY73" s="405"/>
      <c r="WZZ73" s="405"/>
      <c r="XAA73" s="405"/>
      <c r="XAB73" s="405"/>
      <c r="XAC73" s="405"/>
      <c r="XAD73" s="405"/>
      <c r="XAE73" s="405"/>
      <c r="XAF73" s="405"/>
      <c r="XAG73" s="405"/>
      <c r="XAH73" s="405"/>
      <c r="XAI73" s="405"/>
      <c r="XAJ73" s="405"/>
      <c r="XAK73" s="405"/>
      <c r="XAL73" s="405"/>
      <c r="XAM73" s="405"/>
      <c r="XAN73" s="405"/>
      <c r="XAO73" s="405"/>
      <c r="XAP73" s="405"/>
      <c r="XAQ73" s="405"/>
      <c r="XAR73" s="405"/>
      <c r="XAS73" s="405"/>
      <c r="XAT73" s="405"/>
      <c r="XAU73" s="405"/>
      <c r="XAV73" s="405"/>
      <c r="XAW73" s="405"/>
      <c r="XAX73" s="405"/>
      <c r="XAY73" s="405"/>
      <c r="XAZ73" s="405"/>
      <c r="XBA73" s="405"/>
      <c r="XBB73" s="405"/>
      <c r="XBC73" s="405"/>
      <c r="XBD73" s="405"/>
      <c r="XBE73" s="405"/>
      <c r="XBF73" s="405"/>
      <c r="XBG73" s="405"/>
      <c r="XBH73" s="405"/>
      <c r="XBI73" s="405"/>
      <c r="XBJ73" s="405"/>
      <c r="XBK73" s="405"/>
      <c r="XBL73" s="405"/>
      <c r="XBM73" s="405"/>
      <c r="XBN73" s="405"/>
      <c r="XBO73" s="405"/>
      <c r="XBP73" s="405"/>
      <c r="XBQ73" s="405"/>
      <c r="XBR73" s="405"/>
      <c r="XBS73" s="405"/>
      <c r="XBT73" s="405"/>
      <c r="XBU73" s="405"/>
      <c r="XBV73" s="405"/>
      <c r="XBW73" s="405"/>
      <c r="XBX73" s="405"/>
      <c r="XBY73" s="405"/>
      <c r="XBZ73" s="405"/>
      <c r="XCA73" s="405"/>
      <c r="XCB73" s="405"/>
      <c r="XCC73" s="405"/>
      <c r="XCD73" s="405"/>
      <c r="XCE73" s="405"/>
      <c r="XCF73" s="405"/>
      <c r="XCG73" s="405"/>
      <c r="XCH73" s="405"/>
      <c r="XCI73" s="405"/>
      <c r="XCJ73" s="405"/>
      <c r="XCK73" s="405"/>
      <c r="XCL73" s="405"/>
      <c r="XCM73" s="405"/>
      <c r="XCN73" s="405"/>
      <c r="XCO73" s="405"/>
      <c r="XCP73" s="405"/>
      <c r="XCQ73" s="405"/>
      <c r="XCR73" s="405"/>
      <c r="XCS73" s="405"/>
      <c r="XCT73" s="405"/>
      <c r="XCU73" s="405"/>
      <c r="XCV73" s="405"/>
      <c r="XCW73" s="405"/>
      <c r="XCX73" s="405"/>
      <c r="XCY73" s="405"/>
      <c r="XCZ73" s="405"/>
      <c r="XDA73" s="405"/>
      <c r="XDB73" s="405"/>
      <c r="XDC73" s="405"/>
      <c r="XDD73" s="405"/>
      <c r="XDE73" s="405"/>
      <c r="XDF73" s="405"/>
      <c r="XDG73" s="405"/>
      <c r="XDH73" s="405"/>
      <c r="XDI73" s="405"/>
      <c r="XDJ73" s="405"/>
      <c r="XDK73" s="405"/>
      <c r="XDL73" s="405"/>
      <c r="XDM73" s="405"/>
      <c r="XDN73" s="405"/>
      <c r="XDO73" s="405"/>
      <c r="XDP73" s="405"/>
      <c r="XDQ73" s="405"/>
      <c r="XDR73" s="405"/>
      <c r="XDS73" s="405"/>
      <c r="XDT73" s="405"/>
      <c r="XDU73" s="405"/>
      <c r="XDV73" s="405"/>
      <c r="XDW73" s="405"/>
      <c r="XDX73" s="405"/>
      <c r="XDY73" s="405"/>
      <c r="XDZ73" s="405"/>
      <c r="XEA73" s="405"/>
      <c r="XEB73" s="405"/>
      <c r="XEC73" s="405"/>
      <c r="XED73" s="405"/>
      <c r="XEE73" s="405"/>
      <c r="XEF73" s="405"/>
      <c r="XEG73" s="405"/>
      <c r="XEH73" s="406"/>
    </row>
    <row r="74" spans="1:16362" ht="18" customHeight="1">
      <c r="A74" s="886"/>
      <c r="B74" s="886"/>
      <c r="C74" s="894" t="s">
        <v>1426</v>
      </c>
      <c r="D74" s="894"/>
      <c r="E74" s="894"/>
      <c r="F74" s="436" t="s">
        <v>1376</v>
      </c>
      <c r="G74" s="413">
        <v>1</v>
      </c>
      <c r="H74" s="430">
        <f>I74</f>
        <v>30000</v>
      </c>
      <c r="I74" s="442">
        <v>30000</v>
      </c>
      <c r="J74" s="928"/>
    </row>
    <row r="75" spans="1:16362" ht="18" customHeight="1">
      <c r="A75" s="886"/>
      <c r="B75" s="886"/>
      <c r="C75" s="888" t="s">
        <v>1427</v>
      </c>
      <c r="D75" s="888"/>
      <c r="E75" s="888"/>
      <c r="F75" s="436"/>
      <c r="G75" s="409"/>
      <c r="H75" s="409"/>
      <c r="I75" s="439">
        <f>SUM(I70:I74)</f>
        <v>115161</v>
      </c>
      <c r="J75" s="928"/>
    </row>
    <row r="76" spans="1:16362" ht="18" customHeight="1">
      <c r="A76" s="411"/>
      <c r="B76" s="411"/>
      <c r="C76" s="888" t="s">
        <v>1428</v>
      </c>
      <c r="D76" s="888"/>
      <c r="E76" s="888"/>
      <c r="F76" s="436"/>
      <c r="G76" s="409"/>
      <c r="H76" s="409"/>
      <c r="I76" s="439">
        <f>I69+I75</f>
        <v>966771</v>
      </c>
      <c r="J76" s="928"/>
    </row>
    <row r="77" spans="1:16362" ht="18" customHeight="1">
      <c r="A77" s="886">
        <v>7</v>
      </c>
      <c r="B77" s="886" t="s">
        <v>1580</v>
      </c>
      <c r="C77" s="886" t="s">
        <v>1430</v>
      </c>
      <c r="D77" s="886" t="s">
        <v>1581</v>
      </c>
      <c r="E77" s="886"/>
      <c r="F77" s="411" t="s">
        <v>1372</v>
      </c>
      <c r="G77" s="412">
        <v>422</v>
      </c>
      <c r="H77" s="412">
        <v>45</v>
      </c>
      <c r="I77" s="437">
        <f t="shared" ref="I77:I81" si="5">G77*H77</f>
        <v>18990</v>
      </c>
      <c r="J77" s="887">
        <f>ROUND(I88*0.8,0)</f>
        <v>729264</v>
      </c>
    </row>
    <row r="78" spans="1:16362" ht="18" customHeight="1">
      <c r="A78" s="886"/>
      <c r="B78" s="886"/>
      <c r="C78" s="886"/>
      <c r="D78" s="886" t="s">
        <v>1582</v>
      </c>
      <c r="E78" s="886"/>
      <c r="F78" s="411" t="s">
        <v>1388</v>
      </c>
      <c r="G78" s="412">
        <v>30</v>
      </c>
      <c r="H78" s="412">
        <v>230</v>
      </c>
      <c r="I78" s="437">
        <f t="shared" si="5"/>
        <v>6900</v>
      </c>
      <c r="J78" s="928"/>
    </row>
    <row r="79" spans="1:16362" ht="18" customHeight="1">
      <c r="A79" s="886"/>
      <c r="B79" s="886"/>
      <c r="C79" s="886"/>
      <c r="D79" s="886" t="s">
        <v>1583</v>
      </c>
      <c r="E79" s="886"/>
      <c r="F79" s="411" t="s">
        <v>1376</v>
      </c>
      <c r="G79" s="412">
        <v>1</v>
      </c>
      <c r="H79" s="412">
        <v>6755.82</v>
      </c>
      <c r="I79" s="437">
        <f t="shared" si="5"/>
        <v>6755.82</v>
      </c>
      <c r="J79" s="928"/>
    </row>
    <row r="80" spans="1:16362" ht="18" customHeight="1">
      <c r="A80" s="886"/>
      <c r="B80" s="886"/>
      <c r="C80" s="921" t="s">
        <v>1421</v>
      </c>
      <c r="D80" s="886" t="s">
        <v>1584</v>
      </c>
      <c r="E80" s="886"/>
      <c r="F80" s="436" t="s">
        <v>1372</v>
      </c>
      <c r="G80" s="412">
        <v>2209</v>
      </c>
      <c r="H80" s="412">
        <v>310</v>
      </c>
      <c r="I80" s="441">
        <f t="shared" si="5"/>
        <v>684790</v>
      </c>
      <c r="J80" s="928"/>
    </row>
    <row r="81" spans="1:16361" ht="18" customHeight="1">
      <c r="A81" s="886"/>
      <c r="B81" s="886"/>
      <c r="C81" s="923"/>
      <c r="D81" s="929" t="s">
        <v>1423</v>
      </c>
      <c r="E81" s="930"/>
      <c r="F81" s="411" t="s">
        <v>1388</v>
      </c>
      <c r="G81" s="412">
        <v>240</v>
      </c>
      <c r="H81" s="412">
        <v>350</v>
      </c>
      <c r="I81" s="441">
        <f t="shared" si="5"/>
        <v>84000</v>
      </c>
      <c r="J81" s="928"/>
    </row>
    <row r="82" spans="1:16361" s="416" customFormat="1" ht="18" customHeight="1">
      <c r="A82" s="888"/>
      <c r="B82" s="888"/>
      <c r="C82" s="888" t="s">
        <v>1424</v>
      </c>
      <c r="D82" s="888"/>
      <c r="E82" s="888"/>
      <c r="F82" s="438"/>
      <c r="G82" s="409"/>
      <c r="H82" s="409"/>
      <c r="I82" s="439">
        <f>SUM(I77:I81)</f>
        <v>801435.82</v>
      </c>
      <c r="J82" s="928"/>
      <c r="K82" s="410"/>
      <c r="L82" s="410"/>
      <c r="M82" s="410"/>
      <c r="N82" s="410"/>
      <c r="O82" s="410"/>
      <c r="P82" s="410"/>
      <c r="Q82" s="410"/>
      <c r="R82" s="410"/>
      <c r="S82" s="410"/>
      <c r="T82" s="410"/>
      <c r="U82" s="410"/>
      <c r="V82" s="410"/>
      <c r="W82" s="410"/>
      <c r="X82" s="410"/>
      <c r="Y82" s="410"/>
      <c r="Z82" s="410"/>
      <c r="AA82" s="410"/>
      <c r="AB82" s="410"/>
      <c r="AC82" s="410"/>
      <c r="AD82" s="410"/>
      <c r="AE82" s="410"/>
      <c r="AF82" s="410"/>
      <c r="AG82" s="410"/>
      <c r="AH82" s="410"/>
      <c r="AI82" s="410"/>
      <c r="AJ82" s="410"/>
      <c r="AK82" s="410"/>
      <c r="AL82" s="410"/>
      <c r="AM82" s="410"/>
      <c r="AN82" s="410"/>
      <c r="AO82" s="410"/>
      <c r="AP82" s="410"/>
      <c r="AQ82" s="410"/>
      <c r="AR82" s="410"/>
      <c r="AS82" s="410"/>
      <c r="AT82" s="410"/>
      <c r="AU82" s="410"/>
      <c r="AV82" s="410"/>
      <c r="AW82" s="410"/>
      <c r="AX82" s="410"/>
      <c r="AY82" s="410"/>
      <c r="AZ82" s="410"/>
      <c r="BA82" s="410"/>
      <c r="BB82" s="410"/>
      <c r="BC82" s="410"/>
      <c r="BD82" s="410"/>
      <c r="BE82" s="410"/>
      <c r="BF82" s="410"/>
      <c r="BG82" s="410"/>
      <c r="BH82" s="410"/>
      <c r="BI82" s="410"/>
      <c r="BJ82" s="410"/>
      <c r="BK82" s="410"/>
      <c r="BL82" s="410"/>
      <c r="BM82" s="410"/>
      <c r="BN82" s="410"/>
      <c r="BO82" s="410"/>
      <c r="BP82" s="410"/>
      <c r="BQ82" s="410"/>
      <c r="BR82" s="410"/>
      <c r="BS82" s="410"/>
      <c r="BT82" s="410"/>
      <c r="BU82" s="410"/>
      <c r="BV82" s="410"/>
      <c r="BW82" s="410"/>
      <c r="BX82" s="410"/>
      <c r="BY82" s="410"/>
      <c r="BZ82" s="410"/>
      <c r="CA82" s="410"/>
      <c r="CB82" s="410"/>
      <c r="CC82" s="410"/>
      <c r="CD82" s="410"/>
      <c r="CE82" s="410"/>
      <c r="CF82" s="410"/>
      <c r="CG82" s="410"/>
      <c r="CH82" s="410"/>
      <c r="CI82" s="410"/>
      <c r="CJ82" s="410"/>
      <c r="CK82" s="410"/>
      <c r="CL82" s="410"/>
      <c r="CM82" s="410"/>
      <c r="CN82" s="410"/>
      <c r="CO82" s="410"/>
      <c r="CP82" s="410"/>
      <c r="CQ82" s="410"/>
      <c r="CR82" s="410"/>
      <c r="CS82" s="410"/>
      <c r="CT82" s="410"/>
      <c r="CU82" s="410"/>
      <c r="CV82" s="410"/>
      <c r="CW82" s="410"/>
      <c r="CX82" s="410"/>
      <c r="CY82" s="410"/>
      <c r="CZ82" s="410"/>
      <c r="DA82" s="410"/>
      <c r="DB82" s="410"/>
      <c r="DC82" s="410"/>
      <c r="DD82" s="410"/>
      <c r="DE82" s="410"/>
      <c r="DF82" s="410"/>
      <c r="DG82" s="410"/>
      <c r="DH82" s="410"/>
      <c r="DI82" s="410"/>
      <c r="DJ82" s="410"/>
      <c r="DK82" s="410"/>
      <c r="DL82" s="410"/>
      <c r="DM82" s="410"/>
      <c r="DN82" s="410"/>
      <c r="DO82" s="410"/>
      <c r="DP82" s="410"/>
      <c r="DQ82" s="410"/>
      <c r="DR82" s="410"/>
      <c r="DS82" s="410"/>
      <c r="DT82" s="410"/>
      <c r="DU82" s="410"/>
      <c r="DV82" s="410"/>
      <c r="DW82" s="410"/>
      <c r="DX82" s="410"/>
      <c r="DY82" s="410"/>
      <c r="DZ82" s="410"/>
      <c r="EA82" s="410"/>
      <c r="EB82" s="410"/>
      <c r="EC82" s="410"/>
      <c r="ED82" s="410"/>
      <c r="EE82" s="410"/>
      <c r="EF82" s="410"/>
      <c r="EG82" s="410"/>
      <c r="EH82" s="410"/>
      <c r="EI82" s="410"/>
      <c r="EJ82" s="410"/>
      <c r="EK82" s="410"/>
      <c r="EL82" s="410"/>
      <c r="EM82" s="410"/>
      <c r="EN82" s="410"/>
      <c r="EO82" s="410"/>
      <c r="EP82" s="410"/>
      <c r="EQ82" s="410"/>
      <c r="ER82" s="410"/>
      <c r="ES82" s="410"/>
      <c r="ET82" s="410"/>
      <c r="EU82" s="410"/>
      <c r="EV82" s="410"/>
      <c r="EW82" s="410"/>
      <c r="EX82" s="410"/>
      <c r="EY82" s="410"/>
      <c r="EZ82" s="410"/>
      <c r="FA82" s="410"/>
      <c r="FB82" s="410"/>
      <c r="FC82" s="410"/>
      <c r="FD82" s="410"/>
      <c r="FE82" s="410"/>
      <c r="FF82" s="410"/>
      <c r="FG82" s="410"/>
      <c r="FH82" s="410"/>
      <c r="FI82" s="410"/>
      <c r="FJ82" s="410"/>
      <c r="FK82" s="410"/>
      <c r="FL82" s="410"/>
      <c r="FM82" s="410"/>
      <c r="FN82" s="410"/>
      <c r="FO82" s="410"/>
      <c r="FP82" s="410"/>
      <c r="FQ82" s="410"/>
      <c r="FR82" s="410"/>
      <c r="FS82" s="410"/>
      <c r="FT82" s="410"/>
      <c r="FU82" s="410"/>
      <c r="FV82" s="410"/>
      <c r="FW82" s="410"/>
      <c r="FX82" s="410"/>
      <c r="FY82" s="410"/>
      <c r="FZ82" s="410"/>
      <c r="GA82" s="410"/>
      <c r="GB82" s="410"/>
      <c r="GC82" s="410"/>
      <c r="GD82" s="410"/>
      <c r="GE82" s="410"/>
      <c r="GF82" s="410"/>
      <c r="GG82" s="410"/>
      <c r="GH82" s="410"/>
      <c r="GI82" s="410"/>
      <c r="GJ82" s="410"/>
      <c r="GK82" s="410"/>
      <c r="GL82" s="410"/>
      <c r="GM82" s="410"/>
      <c r="GN82" s="410"/>
      <c r="GO82" s="410"/>
      <c r="GP82" s="410"/>
      <c r="GQ82" s="410"/>
      <c r="GR82" s="410"/>
      <c r="GS82" s="410"/>
      <c r="GT82" s="410"/>
      <c r="GU82" s="410"/>
      <c r="GV82" s="410"/>
      <c r="GW82" s="410"/>
      <c r="GX82" s="410"/>
      <c r="GY82" s="410"/>
      <c r="GZ82" s="410"/>
      <c r="HA82" s="410"/>
      <c r="HB82" s="410"/>
      <c r="HC82" s="410"/>
      <c r="HD82" s="410"/>
      <c r="HE82" s="410"/>
      <c r="HF82" s="410"/>
      <c r="HG82" s="410"/>
      <c r="HH82" s="410"/>
      <c r="HI82" s="410"/>
      <c r="HJ82" s="410"/>
      <c r="HK82" s="410"/>
      <c r="HL82" s="410"/>
      <c r="HM82" s="410"/>
      <c r="HN82" s="410"/>
      <c r="HO82" s="410"/>
      <c r="HP82" s="410"/>
      <c r="HQ82" s="410"/>
      <c r="HR82" s="410"/>
      <c r="HS82" s="410"/>
      <c r="HT82" s="410"/>
      <c r="HU82" s="410"/>
      <c r="HV82" s="410"/>
      <c r="HW82" s="410"/>
      <c r="HX82" s="410"/>
      <c r="HY82" s="410"/>
      <c r="HZ82" s="410"/>
      <c r="IA82" s="410"/>
      <c r="IB82" s="410"/>
      <c r="IC82" s="410"/>
      <c r="ID82" s="410"/>
      <c r="IE82" s="410"/>
      <c r="IF82" s="410"/>
      <c r="IG82" s="410"/>
      <c r="IH82" s="410"/>
      <c r="II82" s="410"/>
      <c r="IJ82" s="410"/>
      <c r="IK82" s="410"/>
      <c r="IL82" s="410"/>
      <c r="IM82" s="410"/>
      <c r="IN82" s="410"/>
      <c r="IO82" s="410"/>
      <c r="IP82" s="410"/>
      <c r="IQ82" s="410"/>
      <c r="IR82" s="410"/>
      <c r="IS82" s="410"/>
      <c r="IT82" s="410"/>
      <c r="IU82" s="410"/>
      <c r="IV82" s="410"/>
      <c r="IW82" s="410"/>
      <c r="IX82" s="410"/>
      <c r="IY82" s="410"/>
      <c r="IZ82" s="410"/>
      <c r="JA82" s="410"/>
      <c r="JB82" s="410"/>
      <c r="JC82" s="410"/>
      <c r="JD82" s="410"/>
      <c r="JE82" s="410"/>
      <c r="JF82" s="410"/>
      <c r="JG82" s="410"/>
      <c r="JH82" s="410"/>
      <c r="JI82" s="410"/>
      <c r="JJ82" s="410"/>
      <c r="JK82" s="410"/>
      <c r="JL82" s="410"/>
      <c r="JM82" s="410"/>
      <c r="JN82" s="410"/>
      <c r="JO82" s="410"/>
      <c r="JP82" s="410"/>
      <c r="JQ82" s="410"/>
      <c r="JR82" s="410"/>
      <c r="JS82" s="410"/>
      <c r="JT82" s="410"/>
      <c r="JU82" s="410"/>
      <c r="JV82" s="410"/>
      <c r="JW82" s="410"/>
      <c r="JX82" s="410"/>
      <c r="JY82" s="410"/>
      <c r="JZ82" s="410"/>
      <c r="KA82" s="410"/>
      <c r="KB82" s="410"/>
      <c r="KC82" s="410"/>
      <c r="KD82" s="410"/>
      <c r="KE82" s="410"/>
      <c r="KF82" s="410"/>
      <c r="KG82" s="410"/>
      <c r="KH82" s="410"/>
      <c r="KI82" s="410"/>
      <c r="KJ82" s="410"/>
      <c r="KK82" s="410"/>
      <c r="KL82" s="410"/>
      <c r="KM82" s="410"/>
      <c r="KN82" s="410"/>
      <c r="KO82" s="410"/>
      <c r="KP82" s="410"/>
      <c r="KQ82" s="410"/>
      <c r="KR82" s="410"/>
      <c r="KS82" s="410"/>
      <c r="KT82" s="410"/>
      <c r="KU82" s="410"/>
      <c r="KV82" s="410"/>
      <c r="KW82" s="410"/>
      <c r="KX82" s="410"/>
      <c r="KY82" s="410"/>
      <c r="KZ82" s="410"/>
      <c r="LA82" s="410"/>
      <c r="LB82" s="410"/>
      <c r="LC82" s="410"/>
      <c r="LD82" s="410"/>
      <c r="LE82" s="410"/>
      <c r="LF82" s="410"/>
      <c r="LG82" s="410"/>
      <c r="LH82" s="410"/>
      <c r="LI82" s="410"/>
      <c r="LJ82" s="410"/>
      <c r="LK82" s="410"/>
      <c r="LL82" s="410"/>
      <c r="LM82" s="410"/>
      <c r="LN82" s="410"/>
      <c r="LO82" s="410"/>
      <c r="LP82" s="410"/>
      <c r="LQ82" s="410"/>
      <c r="LR82" s="410"/>
      <c r="LS82" s="410"/>
      <c r="LT82" s="410"/>
      <c r="LU82" s="410"/>
      <c r="LV82" s="410"/>
      <c r="LW82" s="410"/>
      <c r="LX82" s="410"/>
      <c r="LY82" s="410"/>
      <c r="LZ82" s="410"/>
      <c r="MA82" s="410"/>
      <c r="MB82" s="410"/>
      <c r="MC82" s="410"/>
      <c r="MD82" s="410"/>
      <c r="ME82" s="410"/>
      <c r="MF82" s="410"/>
      <c r="MG82" s="410"/>
      <c r="MH82" s="410"/>
      <c r="MI82" s="410"/>
      <c r="MJ82" s="410"/>
      <c r="MK82" s="410"/>
      <c r="ML82" s="410"/>
      <c r="MM82" s="410"/>
      <c r="MN82" s="410"/>
      <c r="MO82" s="410"/>
      <c r="MP82" s="410"/>
      <c r="MQ82" s="410"/>
      <c r="MR82" s="410"/>
      <c r="MS82" s="410"/>
      <c r="MT82" s="410"/>
      <c r="MU82" s="410"/>
      <c r="MV82" s="410"/>
      <c r="MW82" s="410"/>
      <c r="MX82" s="410"/>
      <c r="MY82" s="410"/>
      <c r="MZ82" s="410"/>
      <c r="NA82" s="410"/>
      <c r="NB82" s="410"/>
      <c r="NC82" s="410"/>
      <c r="ND82" s="410"/>
      <c r="NE82" s="410"/>
      <c r="NF82" s="410"/>
      <c r="NG82" s="410"/>
      <c r="NH82" s="410"/>
      <c r="NI82" s="410"/>
      <c r="NJ82" s="410"/>
      <c r="NK82" s="410"/>
      <c r="NL82" s="410"/>
      <c r="NM82" s="410"/>
      <c r="NN82" s="410"/>
      <c r="NO82" s="410"/>
      <c r="NP82" s="410"/>
      <c r="NQ82" s="410"/>
      <c r="NR82" s="410"/>
      <c r="NS82" s="410"/>
      <c r="NT82" s="410"/>
      <c r="NU82" s="410"/>
      <c r="NV82" s="410"/>
      <c r="NW82" s="410"/>
      <c r="NX82" s="410"/>
      <c r="NY82" s="410"/>
      <c r="NZ82" s="410"/>
      <c r="OA82" s="410"/>
      <c r="OB82" s="410"/>
      <c r="OC82" s="410"/>
      <c r="OD82" s="410"/>
      <c r="OE82" s="410"/>
      <c r="OF82" s="410"/>
      <c r="OG82" s="410"/>
      <c r="OH82" s="410"/>
      <c r="OI82" s="410"/>
      <c r="OJ82" s="410"/>
      <c r="OK82" s="410"/>
      <c r="OL82" s="410"/>
      <c r="OM82" s="410"/>
      <c r="ON82" s="410"/>
      <c r="OO82" s="410"/>
      <c r="OP82" s="410"/>
      <c r="OQ82" s="410"/>
      <c r="OR82" s="410"/>
      <c r="OS82" s="410"/>
      <c r="OT82" s="410"/>
      <c r="OU82" s="410"/>
      <c r="OV82" s="410"/>
      <c r="OW82" s="410"/>
      <c r="OX82" s="410"/>
      <c r="OY82" s="410"/>
      <c r="OZ82" s="410"/>
      <c r="PA82" s="410"/>
      <c r="PB82" s="410"/>
      <c r="PC82" s="410"/>
      <c r="PD82" s="410"/>
      <c r="PE82" s="410"/>
      <c r="PF82" s="410"/>
      <c r="PG82" s="410"/>
      <c r="PH82" s="410"/>
      <c r="PI82" s="410"/>
      <c r="PJ82" s="410"/>
      <c r="PK82" s="410"/>
      <c r="PL82" s="410"/>
      <c r="PM82" s="410"/>
      <c r="PN82" s="410"/>
      <c r="PO82" s="410"/>
      <c r="PP82" s="410"/>
      <c r="PQ82" s="410"/>
      <c r="PR82" s="410"/>
      <c r="PS82" s="410"/>
      <c r="PT82" s="410"/>
      <c r="PU82" s="410"/>
      <c r="PV82" s="410"/>
      <c r="PW82" s="410"/>
      <c r="PX82" s="410"/>
      <c r="PY82" s="410"/>
      <c r="PZ82" s="410"/>
      <c r="QA82" s="410"/>
      <c r="QB82" s="410"/>
      <c r="QC82" s="410"/>
      <c r="QD82" s="410"/>
      <c r="QE82" s="410"/>
      <c r="QF82" s="410"/>
      <c r="QG82" s="410"/>
      <c r="QH82" s="410"/>
      <c r="QI82" s="410"/>
      <c r="QJ82" s="410"/>
      <c r="QK82" s="410"/>
      <c r="QL82" s="410"/>
      <c r="QM82" s="410"/>
      <c r="QN82" s="410"/>
      <c r="QO82" s="410"/>
      <c r="QP82" s="410"/>
      <c r="QQ82" s="410"/>
      <c r="QR82" s="410"/>
      <c r="QS82" s="410"/>
      <c r="QT82" s="410"/>
      <c r="QU82" s="410"/>
      <c r="QV82" s="410"/>
      <c r="QW82" s="410"/>
      <c r="QX82" s="410"/>
      <c r="QY82" s="410"/>
      <c r="QZ82" s="410"/>
      <c r="RA82" s="410"/>
      <c r="RB82" s="410"/>
      <c r="RC82" s="410"/>
      <c r="RD82" s="410"/>
      <c r="RE82" s="410"/>
      <c r="RF82" s="410"/>
      <c r="RG82" s="410"/>
      <c r="RH82" s="410"/>
      <c r="RI82" s="410"/>
      <c r="RJ82" s="410"/>
      <c r="RK82" s="410"/>
      <c r="RL82" s="410"/>
      <c r="RM82" s="410"/>
      <c r="RN82" s="410"/>
      <c r="RO82" s="410"/>
      <c r="RP82" s="410"/>
      <c r="RQ82" s="410"/>
      <c r="RR82" s="410"/>
      <c r="RS82" s="410"/>
      <c r="RT82" s="410"/>
      <c r="RU82" s="410"/>
      <c r="RV82" s="410"/>
      <c r="RW82" s="410"/>
      <c r="RX82" s="410"/>
      <c r="RY82" s="410"/>
      <c r="RZ82" s="410"/>
      <c r="SA82" s="410"/>
      <c r="SB82" s="410"/>
      <c r="SC82" s="410"/>
      <c r="SD82" s="410"/>
      <c r="SE82" s="410"/>
      <c r="SF82" s="410"/>
      <c r="SG82" s="410"/>
      <c r="SH82" s="410"/>
      <c r="SI82" s="410"/>
      <c r="SJ82" s="410"/>
      <c r="SK82" s="410"/>
      <c r="SL82" s="410"/>
      <c r="SM82" s="410"/>
      <c r="SN82" s="410"/>
      <c r="SO82" s="410"/>
      <c r="SP82" s="410"/>
      <c r="SQ82" s="410"/>
      <c r="SR82" s="410"/>
      <c r="SS82" s="410"/>
      <c r="ST82" s="410"/>
      <c r="SU82" s="410"/>
      <c r="SV82" s="410"/>
      <c r="SW82" s="410"/>
      <c r="SX82" s="410"/>
      <c r="SY82" s="410"/>
      <c r="SZ82" s="410"/>
      <c r="TA82" s="410"/>
      <c r="TB82" s="410"/>
      <c r="TC82" s="410"/>
      <c r="TD82" s="410"/>
      <c r="TE82" s="410"/>
      <c r="TF82" s="410"/>
      <c r="TG82" s="410"/>
      <c r="TH82" s="410"/>
      <c r="TI82" s="410"/>
      <c r="TJ82" s="410"/>
      <c r="TK82" s="410"/>
      <c r="TL82" s="410"/>
      <c r="TM82" s="410"/>
      <c r="TN82" s="410"/>
      <c r="TO82" s="410"/>
      <c r="TP82" s="410"/>
      <c r="TQ82" s="410"/>
      <c r="TR82" s="410"/>
      <c r="TS82" s="410"/>
      <c r="TT82" s="410"/>
      <c r="TU82" s="410"/>
      <c r="TV82" s="410"/>
      <c r="TW82" s="410"/>
      <c r="TX82" s="410"/>
      <c r="TY82" s="410"/>
      <c r="TZ82" s="410"/>
      <c r="UA82" s="410"/>
      <c r="UB82" s="410"/>
      <c r="UC82" s="410"/>
      <c r="UD82" s="410"/>
      <c r="UE82" s="410"/>
      <c r="UF82" s="410"/>
      <c r="UG82" s="410"/>
      <c r="UH82" s="410"/>
      <c r="UI82" s="410"/>
      <c r="UJ82" s="410"/>
      <c r="UK82" s="410"/>
      <c r="UL82" s="410"/>
      <c r="UM82" s="410"/>
      <c r="UN82" s="410"/>
      <c r="UO82" s="410"/>
      <c r="UP82" s="410"/>
      <c r="UQ82" s="410"/>
      <c r="UR82" s="410"/>
      <c r="US82" s="410"/>
      <c r="UT82" s="410"/>
      <c r="UU82" s="410"/>
      <c r="UV82" s="410"/>
      <c r="UW82" s="410"/>
      <c r="UX82" s="410"/>
      <c r="UY82" s="410"/>
      <c r="UZ82" s="410"/>
      <c r="VA82" s="410"/>
      <c r="VB82" s="410"/>
      <c r="VC82" s="410"/>
      <c r="VD82" s="410"/>
      <c r="VE82" s="410"/>
      <c r="VF82" s="410"/>
      <c r="VG82" s="410"/>
      <c r="VH82" s="410"/>
      <c r="VI82" s="410"/>
      <c r="VJ82" s="410"/>
      <c r="VK82" s="410"/>
      <c r="VL82" s="410"/>
      <c r="VM82" s="410"/>
      <c r="VN82" s="410"/>
      <c r="VO82" s="410"/>
      <c r="VP82" s="410"/>
      <c r="VQ82" s="410"/>
      <c r="VR82" s="410"/>
      <c r="VS82" s="410"/>
      <c r="VT82" s="410"/>
      <c r="VU82" s="410"/>
      <c r="VV82" s="410"/>
      <c r="VW82" s="410"/>
      <c r="VX82" s="410"/>
      <c r="VY82" s="410"/>
      <c r="VZ82" s="410"/>
      <c r="WA82" s="410"/>
      <c r="WB82" s="410"/>
      <c r="WC82" s="410"/>
      <c r="WD82" s="410"/>
      <c r="WE82" s="410"/>
      <c r="WF82" s="410"/>
      <c r="WG82" s="410"/>
      <c r="WH82" s="410"/>
      <c r="WI82" s="410"/>
      <c r="WJ82" s="410"/>
      <c r="WK82" s="410"/>
      <c r="WL82" s="410"/>
      <c r="WM82" s="410"/>
      <c r="WN82" s="410"/>
      <c r="WO82" s="410"/>
      <c r="WP82" s="410"/>
      <c r="WQ82" s="410"/>
      <c r="WR82" s="410"/>
      <c r="WS82" s="410"/>
      <c r="WT82" s="410"/>
      <c r="WU82" s="410"/>
      <c r="WV82" s="410"/>
      <c r="WW82" s="410"/>
      <c r="WX82" s="410"/>
      <c r="WY82" s="410"/>
      <c r="WZ82" s="410"/>
      <c r="XA82" s="410"/>
      <c r="XB82" s="410"/>
      <c r="XC82" s="410"/>
      <c r="XD82" s="410"/>
      <c r="XE82" s="410"/>
      <c r="XF82" s="410"/>
      <c r="XG82" s="410"/>
      <c r="XH82" s="410"/>
      <c r="XI82" s="410"/>
      <c r="XJ82" s="410"/>
      <c r="XK82" s="410"/>
      <c r="XL82" s="410"/>
      <c r="XM82" s="410"/>
      <c r="XN82" s="410"/>
      <c r="XO82" s="410"/>
      <c r="XP82" s="410"/>
      <c r="XQ82" s="410"/>
      <c r="XR82" s="410"/>
      <c r="XS82" s="410"/>
      <c r="XT82" s="410"/>
      <c r="XU82" s="410"/>
      <c r="XV82" s="410"/>
      <c r="XW82" s="410"/>
      <c r="XX82" s="410"/>
      <c r="XY82" s="410"/>
      <c r="XZ82" s="410"/>
      <c r="YA82" s="410"/>
      <c r="YB82" s="410"/>
      <c r="YC82" s="410"/>
      <c r="YD82" s="410"/>
      <c r="YE82" s="410"/>
      <c r="YF82" s="410"/>
      <c r="YG82" s="410"/>
      <c r="YH82" s="410"/>
      <c r="YI82" s="410"/>
      <c r="YJ82" s="410"/>
      <c r="YK82" s="410"/>
      <c r="YL82" s="410"/>
      <c r="YM82" s="410"/>
      <c r="YN82" s="410"/>
      <c r="YO82" s="410"/>
      <c r="YP82" s="410"/>
      <c r="YQ82" s="410"/>
      <c r="YR82" s="410"/>
      <c r="YS82" s="410"/>
      <c r="YT82" s="410"/>
      <c r="YU82" s="410"/>
      <c r="YV82" s="410"/>
      <c r="YW82" s="410"/>
      <c r="YX82" s="410"/>
      <c r="YY82" s="410"/>
      <c r="YZ82" s="410"/>
      <c r="ZA82" s="410"/>
      <c r="ZB82" s="410"/>
      <c r="ZC82" s="410"/>
      <c r="ZD82" s="410"/>
      <c r="ZE82" s="410"/>
      <c r="ZF82" s="410"/>
      <c r="ZG82" s="410"/>
      <c r="ZH82" s="410"/>
      <c r="ZI82" s="410"/>
      <c r="ZJ82" s="410"/>
      <c r="ZK82" s="410"/>
      <c r="ZL82" s="410"/>
      <c r="ZM82" s="410"/>
      <c r="ZN82" s="410"/>
      <c r="ZO82" s="410"/>
      <c r="ZP82" s="410"/>
      <c r="ZQ82" s="410"/>
      <c r="ZR82" s="410"/>
      <c r="ZS82" s="410"/>
      <c r="ZT82" s="410"/>
      <c r="ZU82" s="410"/>
      <c r="ZV82" s="410"/>
      <c r="ZW82" s="410"/>
      <c r="ZX82" s="410"/>
      <c r="ZY82" s="410"/>
      <c r="ZZ82" s="410"/>
      <c r="AAA82" s="410"/>
      <c r="AAB82" s="410"/>
      <c r="AAC82" s="410"/>
      <c r="AAD82" s="410"/>
      <c r="AAE82" s="410"/>
      <c r="AAF82" s="410"/>
      <c r="AAG82" s="410"/>
      <c r="AAH82" s="410"/>
      <c r="AAI82" s="410"/>
      <c r="AAJ82" s="410"/>
      <c r="AAK82" s="410"/>
      <c r="AAL82" s="410"/>
      <c r="AAM82" s="410"/>
      <c r="AAN82" s="410"/>
      <c r="AAO82" s="410"/>
      <c r="AAP82" s="410"/>
      <c r="AAQ82" s="410"/>
      <c r="AAR82" s="410"/>
      <c r="AAS82" s="410"/>
      <c r="AAT82" s="410"/>
      <c r="AAU82" s="410"/>
      <c r="AAV82" s="410"/>
      <c r="AAW82" s="410"/>
      <c r="AAX82" s="410"/>
      <c r="AAY82" s="410"/>
      <c r="AAZ82" s="410"/>
      <c r="ABA82" s="410"/>
      <c r="ABB82" s="410"/>
      <c r="ABC82" s="410"/>
      <c r="ABD82" s="410"/>
      <c r="ABE82" s="410"/>
      <c r="ABF82" s="410"/>
      <c r="ABG82" s="410"/>
      <c r="ABH82" s="410"/>
      <c r="ABI82" s="410"/>
      <c r="ABJ82" s="410"/>
      <c r="ABK82" s="410"/>
      <c r="ABL82" s="410"/>
      <c r="ABM82" s="410"/>
      <c r="ABN82" s="410"/>
      <c r="ABO82" s="410"/>
      <c r="ABP82" s="410"/>
      <c r="ABQ82" s="410"/>
      <c r="ABR82" s="410"/>
      <c r="ABS82" s="410"/>
      <c r="ABT82" s="410"/>
      <c r="ABU82" s="410"/>
      <c r="ABV82" s="410"/>
      <c r="ABW82" s="410"/>
      <c r="ABX82" s="410"/>
      <c r="ABY82" s="410"/>
      <c r="ABZ82" s="410"/>
      <c r="ACA82" s="410"/>
      <c r="ACB82" s="410"/>
      <c r="ACC82" s="410"/>
      <c r="ACD82" s="410"/>
      <c r="ACE82" s="410"/>
      <c r="ACF82" s="410"/>
      <c r="ACG82" s="410"/>
      <c r="ACH82" s="410"/>
      <c r="ACI82" s="410"/>
      <c r="ACJ82" s="410"/>
      <c r="ACK82" s="410"/>
      <c r="ACL82" s="410"/>
      <c r="ACM82" s="410"/>
      <c r="ACN82" s="410"/>
      <c r="ACO82" s="410"/>
      <c r="ACP82" s="410"/>
      <c r="ACQ82" s="410"/>
      <c r="ACR82" s="410"/>
      <c r="ACS82" s="410"/>
      <c r="ACT82" s="410"/>
      <c r="ACU82" s="410"/>
      <c r="ACV82" s="410"/>
      <c r="ACW82" s="410"/>
      <c r="ACX82" s="410"/>
      <c r="ACY82" s="410"/>
      <c r="ACZ82" s="410"/>
      <c r="ADA82" s="410"/>
      <c r="ADB82" s="410"/>
      <c r="ADC82" s="410"/>
      <c r="ADD82" s="410"/>
      <c r="ADE82" s="410"/>
      <c r="ADF82" s="410"/>
      <c r="ADG82" s="410"/>
      <c r="ADH82" s="410"/>
      <c r="ADI82" s="410"/>
      <c r="ADJ82" s="410"/>
      <c r="ADK82" s="410"/>
      <c r="ADL82" s="410"/>
      <c r="ADM82" s="410"/>
      <c r="ADN82" s="410"/>
      <c r="ADO82" s="410"/>
      <c r="ADP82" s="410"/>
      <c r="ADQ82" s="410"/>
      <c r="ADR82" s="410"/>
      <c r="ADS82" s="410"/>
      <c r="ADT82" s="410"/>
      <c r="ADU82" s="410"/>
      <c r="ADV82" s="410"/>
      <c r="ADW82" s="410"/>
      <c r="ADX82" s="410"/>
      <c r="ADY82" s="410"/>
      <c r="ADZ82" s="410"/>
      <c r="AEA82" s="410"/>
      <c r="AEB82" s="410"/>
      <c r="AEC82" s="410"/>
      <c r="AED82" s="410"/>
      <c r="AEE82" s="410"/>
      <c r="AEF82" s="410"/>
      <c r="AEG82" s="410"/>
      <c r="AEH82" s="410"/>
      <c r="AEI82" s="410"/>
      <c r="AEJ82" s="410"/>
      <c r="AEK82" s="410"/>
      <c r="AEL82" s="410"/>
      <c r="AEM82" s="410"/>
      <c r="AEN82" s="410"/>
      <c r="AEO82" s="410"/>
      <c r="AEP82" s="410"/>
      <c r="AEQ82" s="410"/>
      <c r="AER82" s="410"/>
      <c r="AES82" s="410"/>
      <c r="AET82" s="410"/>
      <c r="AEU82" s="410"/>
      <c r="AEV82" s="410"/>
      <c r="AEW82" s="410"/>
      <c r="AEX82" s="410"/>
      <c r="AEY82" s="410"/>
      <c r="AEZ82" s="410"/>
      <c r="AFA82" s="410"/>
      <c r="AFB82" s="410"/>
      <c r="AFC82" s="410"/>
      <c r="AFD82" s="410"/>
      <c r="AFE82" s="410"/>
      <c r="AFF82" s="410"/>
      <c r="AFG82" s="410"/>
      <c r="AFH82" s="410"/>
      <c r="AFI82" s="410"/>
      <c r="AFJ82" s="410"/>
      <c r="AFK82" s="410"/>
      <c r="AFL82" s="410"/>
      <c r="AFM82" s="410"/>
      <c r="AFN82" s="410"/>
      <c r="AFO82" s="410"/>
      <c r="AFP82" s="410"/>
      <c r="AFQ82" s="410"/>
      <c r="AFR82" s="410"/>
      <c r="AFS82" s="410"/>
      <c r="AFT82" s="410"/>
      <c r="AFU82" s="410"/>
      <c r="AFV82" s="410"/>
      <c r="AFW82" s="410"/>
      <c r="AFX82" s="410"/>
      <c r="AFY82" s="410"/>
      <c r="AFZ82" s="410"/>
      <c r="AGA82" s="410"/>
      <c r="AGB82" s="410"/>
      <c r="AGC82" s="410"/>
      <c r="AGD82" s="410"/>
      <c r="AGE82" s="410"/>
      <c r="AGF82" s="410"/>
      <c r="AGG82" s="410"/>
      <c r="AGH82" s="410"/>
      <c r="AGI82" s="410"/>
      <c r="AGJ82" s="410"/>
      <c r="AGK82" s="410"/>
      <c r="AGL82" s="410"/>
      <c r="AGM82" s="410"/>
      <c r="AGN82" s="410"/>
      <c r="AGO82" s="410"/>
      <c r="AGP82" s="410"/>
      <c r="AGQ82" s="410"/>
      <c r="AGR82" s="410"/>
      <c r="AGS82" s="410"/>
      <c r="AGT82" s="410"/>
      <c r="AGU82" s="410"/>
      <c r="AGV82" s="410"/>
      <c r="AGW82" s="410"/>
      <c r="AGX82" s="410"/>
      <c r="AGY82" s="410"/>
      <c r="AGZ82" s="410"/>
      <c r="AHA82" s="410"/>
      <c r="AHB82" s="410"/>
      <c r="AHC82" s="410"/>
      <c r="AHD82" s="410"/>
      <c r="AHE82" s="410"/>
      <c r="AHF82" s="410"/>
      <c r="AHG82" s="410"/>
      <c r="AHH82" s="410"/>
      <c r="AHI82" s="410"/>
      <c r="AHJ82" s="410"/>
      <c r="AHK82" s="410"/>
      <c r="AHL82" s="410"/>
      <c r="AHM82" s="410"/>
      <c r="AHN82" s="410"/>
      <c r="AHO82" s="410"/>
      <c r="AHP82" s="410"/>
      <c r="AHQ82" s="410"/>
      <c r="AHR82" s="410"/>
      <c r="AHS82" s="410"/>
      <c r="AHT82" s="410"/>
      <c r="AHU82" s="410"/>
      <c r="AHV82" s="410"/>
      <c r="AHW82" s="410"/>
      <c r="AHX82" s="410"/>
      <c r="AHY82" s="410"/>
      <c r="AHZ82" s="410"/>
      <c r="AIA82" s="410"/>
      <c r="AIB82" s="410"/>
      <c r="AIC82" s="410"/>
      <c r="AID82" s="410"/>
      <c r="AIE82" s="410"/>
      <c r="AIF82" s="410"/>
      <c r="AIG82" s="410"/>
      <c r="AIH82" s="410"/>
      <c r="AII82" s="410"/>
      <c r="AIJ82" s="410"/>
      <c r="AIK82" s="410"/>
      <c r="AIL82" s="410"/>
      <c r="AIM82" s="410"/>
      <c r="AIN82" s="410"/>
      <c r="AIO82" s="410"/>
      <c r="AIP82" s="410"/>
      <c r="AIQ82" s="410"/>
      <c r="AIR82" s="410"/>
      <c r="AIS82" s="410"/>
      <c r="AIT82" s="410"/>
      <c r="AIU82" s="410"/>
      <c r="AIV82" s="410"/>
      <c r="AIW82" s="410"/>
      <c r="AIX82" s="410"/>
      <c r="AIY82" s="410"/>
      <c r="AIZ82" s="410"/>
      <c r="AJA82" s="410"/>
      <c r="AJB82" s="410"/>
      <c r="AJC82" s="410"/>
      <c r="AJD82" s="410"/>
      <c r="AJE82" s="410"/>
      <c r="AJF82" s="410"/>
      <c r="AJG82" s="410"/>
      <c r="AJH82" s="410"/>
      <c r="AJI82" s="410"/>
      <c r="AJJ82" s="410"/>
      <c r="AJK82" s="410"/>
      <c r="AJL82" s="410"/>
      <c r="AJM82" s="410"/>
      <c r="AJN82" s="410"/>
      <c r="AJO82" s="410"/>
      <c r="AJP82" s="410"/>
      <c r="AJQ82" s="410"/>
      <c r="AJR82" s="410"/>
      <c r="AJS82" s="410"/>
      <c r="AJT82" s="410"/>
      <c r="AJU82" s="410"/>
      <c r="AJV82" s="410"/>
      <c r="AJW82" s="410"/>
      <c r="AJX82" s="410"/>
      <c r="AJY82" s="410"/>
      <c r="AJZ82" s="410"/>
      <c r="AKA82" s="410"/>
      <c r="AKB82" s="410"/>
      <c r="AKC82" s="410"/>
      <c r="AKD82" s="410"/>
      <c r="AKE82" s="410"/>
      <c r="AKF82" s="410"/>
      <c r="AKG82" s="410"/>
      <c r="AKH82" s="410"/>
      <c r="AKI82" s="410"/>
      <c r="AKJ82" s="410"/>
      <c r="AKK82" s="410"/>
      <c r="AKL82" s="410"/>
      <c r="AKM82" s="410"/>
      <c r="AKN82" s="410"/>
      <c r="AKO82" s="410"/>
      <c r="AKP82" s="410"/>
      <c r="AKQ82" s="410"/>
      <c r="AKR82" s="410"/>
      <c r="AKS82" s="410"/>
      <c r="AKT82" s="410"/>
      <c r="AKU82" s="410"/>
      <c r="AKV82" s="410"/>
      <c r="AKW82" s="410"/>
      <c r="AKX82" s="410"/>
      <c r="AKY82" s="410"/>
      <c r="AKZ82" s="410"/>
      <c r="ALA82" s="410"/>
      <c r="ALB82" s="410"/>
      <c r="ALC82" s="410"/>
      <c r="ALD82" s="410"/>
      <c r="ALE82" s="410"/>
      <c r="ALF82" s="410"/>
      <c r="ALG82" s="410"/>
      <c r="ALH82" s="410"/>
      <c r="ALI82" s="410"/>
      <c r="ALJ82" s="410"/>
      <c r="ALK82" s="410"/>
      <c r="ALL82" s="410"/>
      <c r="ALM82" s="410"/>
      <c r="ALN82" s="410"/>
      <c r="ALO82" s="410"/>
      <c r="ALP82" s="410"/>
      <c r="ALQ82" s="410"/>
      <c r="ALR82" s="410"/>
      <c r="ALS82" s="410"/>
      <c r="ALT82" s="410"/>
      <c r="ALU82" s="410"/>
      <c r="ALV82" s="410"/>
      <c r="ALW82" s="410"/>
      <c r="ALX82" s="410"/>
      <c r="ALY82" s="410"/>
      <c r="ALZ82" s="410"/>
      <c r="AMA82" s="410"/>
      <c r="AMB82" s="410"/>
      <c r="AMC82" s="410"/>
      <c r="AMD82" s="410"/>
      <c r="AME82" s="410"/>
      <c r="AMF82" s="410"/>
      <c r="AMG82" s="410"/>
      <c r="AMH82" s="410"/>
      <c r="AMI82" s="410"/>
      <c r="AMJ82" s="410"/>
      <c r="AMK82" s="410"/>
      <c r="AML82" s="410"/>
      <c r="AMM82" s="410"/>
      <c r="AMN82" s="410"/>
      <c r="AMO82" s="410"/>
      <c r="AMP82" s="410"/>
      <c r="AMQ82" s="410"/>
      <c r="AMR82" s="410"/>
      <c r="AMS82" s="410"/>
      <c r="AMT82" s="410"/>
      <c r="AMU82" s="410"/>
      <c r="AMV82" s="410"/>
      <c r="AMW82" s="410"/>
      <c r="AMX82" s="410"/>
      <c r="AMY82" s="410"/>
      <c r="AMZ82" s="410"/>
      <c r="ANA82" s="410"/>
      <c r="ANB82" s="410"/>
      <c r="ANC82" s="410"/>
      <c r="AND82" s="410"/>
      <c r="ANE82" s="410"/>
      <c r="ANF82" s="410"/>
      <c r="ANG82" s="410"/>
      <c r="ANH82" s="410"/>
      <c r="ANI82" s="410"/>
      <c r="ANJ82" s="410"/>
      <c r="ANK82" s="410"/>
      <c r="ANL82" s="410"/>
      <c r="ANM82" s="410"/>
      <c r="ANN82" s="410"/>
      <c r="ANO82" s="410"/>
      <c r="ANP82" s="410"/>
      <c r="ANQ82" s="410"/>
      <c r="ANR82" s="410"/>
      <c r="ANS82" s="410"/>
      <c r="ANT82" s="410"/>
      <c r="ANU82" s="410"/>
      <c r="ANV82" s="410"/>
      <c r="ANW82" s="410"/>
      <c r="ANX82" s="410"/>
      <c r="ANY82" s="410"/>
      <c r="ANZ82" s="410"/>
      <c r="AOA82" s="410"/>
      <c r="AOB82" s="410"/>
      <c r="AOC82" s="410"/>
      <c r="AOD82" s="410"/>
      <c r="AOE82" s="410"/>
      <c r="AOF82" s="410"/>
      <c r="AOG82" s="410"/>
      <c r="AOH82" s="410"/>
      <c r="AOI82" s="410"/>
      <c r="AOJ82" s="410"/>
      <c r="AOK82" s="410"/>
      <c r="AOL82" s="410"/>
      <c r="AOM82" s="410"/>
      <c r="AON82" s="410"/>
      <c r="AOO82" s="410"/>
      <c r="AOP82" s="410"/>
      <c r="AOQ82" s="410"/>
      <c r="AOR82" s="410"/>
      <c r="AOS82" s="410"/>
      <c r="AOT82" s="410"/>
      <c r="AOU82" s="410"/>
      <c r="AOV82" s="410"/>
      <c r="AOW82" s="410"/>
      <c r="AOX82" s="410"/>
      <c r="AOY82" s="410"/>
      <c r="AOZ82" s="410"/>
      <c r="APA82" s="410"/>
      <c r="APB82" s="410"/>
      <c r="APC82" s="410"/>
      <c r="APD82" s="410"/>
      <c r="APE82" s="410"/>
      <c r="APF82" s="410"/>
      <c r="APG82" s="410"/>
      <c r="APH82" s="410"/>
      <c r="API82" s="410"/>
      <c r="APJ82" s="410"/>
      <c r="APK82" s="410"/>
      <c r="APL82" s="410"/>
      <c r="APM82" s="410"/>
      <c r="APN82" s="410"/>
      <c r="APO82" s="410"/>
      <c r="APP82" s="410"/>
      <c r="APQ82" s="410"/>
      <c r="APR82" s="410"/>
      <c r="APS82" s="410"/>
      <c r="APT82" s="410"/>
      <c r="APU82" s="410"/>
      <c r="APV82" s="410"/>
      <c r="APW82" s="410"/>
      <c r="APX82" s="410"/>
      <c r="APY82" s="410"/>
      <c r="APZ82" s="410"/>
      <c r="AQA82" s="410"/>
      <c r="AQB82" s="410"/>
      <c r="AQC82" s="410"/>
      <c r="AQD82" s="410"/>
      <c r="AQE82" s="410"/>
      <c r="AQF82" s="410"/>
      <c r="AQG82" s="410"/>
      <c r="AQH82" s="410"/>
      <c r="AQI82" s="410"/>
      <c r="AQJ82" s="410"/>
      <c r="AQK82" s="410"/>
      <c r="AQL82" s="410"/>
      <c r="AQM82" s="410"/>
      <c r="AQN82" s="410"/>
      <c r="AQO82" s="410"/>
      <c r="AQP82" s="410"/>
      <c r="AQQ82" s="410"/>
      <c r="AQR82" s="410"/>
      <c r="AQS82" s="410"/>
      <c r="AQT82" s="410"/>
      <c r="AQU82" s="410"/>
      <c r="AQV82" s="410"/>
      <c r="AQW82" s="410"/>
      <c r="AQX82" s="410"/>
      <c r="AQY82" s="410"/>
      <c r="AQZ82" s="410"/>
      <c r="ARA82" s="410"/>
      <c r="ARB82" s="410"/>
      <c r="ARC82" s="410"/>
      <c r="ARD82" s="410"/>
      <c r="ARE82" s="410"/>
      <c r="ARF82" s="410"/>
      <c r="ARG82" s="410"/>
      <c r="ARH82" s="410"/>
      <c r="ARI82" s="410"/>
      <c r="ARJ82" s="410"/>
      <c r="ARK82" s="410"/>
      <c r="ARL82" s="410"/>
      <c r="ARM82" s="410"/>
      <c r="ARN82" s="410"/>
      <c r="ARO82" s="410"/>
      <c r="ARP82" s="410"/>
      <c r="ARQ82" s="410"/>
      <c r="ARR82" s="410"/>
      <c r="ARS82" s="410"/>
      <c r="ART82" s="410"/>
      <c r="ARU82" s="410"/>
      <c r="ARV82" s="410"/>
      <c r="ARW82" s="410"/>
      <c r="ARX82" s="410"/>
      <c r="ARY82" s="410"/>
      <c r="ARZ82" s="410"/>
      <c r="ASA82" s="410"/>
      <c r="ASB82" s="410"/>
      <c r="ASC82" s="410"/>
      <c r="ASD82" s="410"/>
      <c r="ASE82" s="410"/>
      <c r="ASF82" s="410"/>
      <c r="ASG82" s="410"/>
      <c r="ASH82" s="410"/>
      <c r="ASI82" s="410"/>
      <c r="ASJ82" s="410"/>
      <c r="ASK82" s="410"/>
      <c r="ASL82" s="410"/>
      <c r="ASM82" s="410"/>
      <c r="ASN82" s="410"/>
      <c r="ASO82" s="410"/>
      <c r="ASP82" s="410"/>
      <c r="ASQ82" s="410"/>
      <c r="ASR82" s="410"/>
      <c r="ASS82" s="410"/>
      <c r="AST82" s="410"/>
      <c r="ASU82" s="410"/>
      <c r="ASV82" s="410"/>
      <c r="ASW82" s="410"/>
      <c r="ASX82" s="410"/>
      <c r="ASY82" s="410"/>
      <c r="ASZ82" s="410"/>
      <c r="ATA82" s="410"/>
      <c r="ATB82" s="410"/>
      <c r="ATC82" s="410"/>
      <c r="ATD82" s="410"/>
      <c r="ATE82" s="410"/>
      <c r="ATF82" s="410"/>
      <c r="ATG82" s="410"/>
      <c r="ATH82" s="410"/>
      <c r="ATI82" s="410"/>
      <c r="ATJ82" s="410"/>
      <c r="ATK82" s="410"/>
      <c r="ATL82" s="410"/>
      <c r="ATM82" s="410"/>
      <c r="ATN82" s="410"/>
      <c r="ATO82" s="410"/>
      <c r="ATP82" s="410"/>
      <c r="ATQ82" s="410"/>
      <c r="ATR82" s="410"/>
      <c r="ATS82" s="410"/>
      <c r="ATT82" s="410"/>
      <c r="ATU82" s="410"/>
      <c r="ATV82" s="410"/>
      <c r="ATW82" s="410"/>
      <c r="ATX82" s="410"/>
      <c r="ATY82" s="410"/>
      <c r="ATZ82" s="410"/>
      <c r="AUA82" s="410"/>
      <c r="AUB82" s="410"/>
      <c r="AUC82" s="410"/>
      <c r="AUD82" s="410"/>
      <c r="AUE82" s="410"/>
      <c r="AUF82" s="410"/>
      <c r="AUG82" s="410"/>
      <c r="AUH82" s="410"/>
      <c r="AUI82" s="410"/>
      <c r="AUJ82" s="410"/>
      <c r="AUK82" s="410"/>
      <c r="AUL82" s="410"/>
      <c r="AUM82" s="410"/>
      <c r="AUN82" s="410"/>
      <c r="AUO82" s="410"/>
      <c r="AUP82" s="410"/>
      <c r="AUQ82" s="410"/>
      <c r="AUR82" s="410"/>
      <c r="AUS82" s="410"/>
      <c r="AUT82" s="410"/>
      <c r="AUU82" s="410"/>
      <c r="AUV82" s="410"/>
      <c r="AUW82" s="410"/>
      <c r="AUX82" s="410"/>
      <c r="AUY82" s="410"/>
      <c r="AUZ82" s="410"/>
      <c r="AVA82" s="410"/>
      <c r="AVB82" s="410"/>
      <c r="AVC82" s="410"/>
      <c r="AVD82" s="410"/>
      <c r="AVE82" s="410"/>
      <c r="AVF82" s="410"/>
      <c r="AVG82" s="410"/>
      <c r="AVH82" s="410"/>
      <c r="AVI82" s="410"/>
      <c r="AVJ82" s="410"/>
      <c r="AVK82" s="410"/>
      <c r="AVL82" s="410"/>
      <c r="AVM82" s="410"/>
      <c r="AVN82" s="410"/>
      <c r="AVO82" s="410"/>
      <c r="AVP82" s="410"/>
      <c r="AVQ82" s="410"/>
      <c r="AVR82" s="410"/>
      <c r="AVS82" s="410"/>
      <c r="AVT82" s="410"/>
      <c r="AVU82" s="410"/>
      <c r="AVV82" s="410"/>
      <c r="AVW82" s="410"/>
      <c r="AVX82" s="410"/>
      <c r="AVY82" s="410"/>
      <c r="AVZ82" s="410"/>
      <c r="AWA82" s="410"/>
      <c r="AWB82" s="410"/>
      <c r="AWC82" s="410"/>
      <c r="AWD82" s="410"/>
      <c r="AWE82" s="410"/>
      <c r="AWF82" s="410"/>
      <c r="AWG82" s="410"/>
      <c r="AWH82" s="410"/>
      <c r="AWI82" s="410"/>
      <c r="AWJ82" s="410"/>
      <c r="AWK82" s="410"/>
      <c r="AWL82" s="410"/>
      <c r="AWM82" s="410"/>
      <c r="AWN82" s="410"/>
      <c r="AWO82" s="410"/>
      <c r="AWP82" s="410"/>
      <c r="AWQ82" s="410"/>
      <c r="AWR82" s="410"/>
      <c r="AWS82" s="410"/>
      <c r="AWT82" s="410"/>
      <c r="AWU82" s="410"/>
      <c r="AWV82" s="410"/>
      <c r="AWW82" s="410"/>
      <c r="AWX82" s="410"/>
      <c r="AWY82" s="410"/>
      <c r="AWZ82" s="410"/>
      <c r="AXA82" s="410"/>
      <c r="AXB82" s="410"/>
      <c r="AXC82" s="410"/>
      <c r="AXD82" s="410"/>
      <c r="AXE82" s="410"/>
      <c r="AXF82" s="410"/>
      <c r="AXG82" s="410"/>
      <c r="AXH82" s="410"/>
      <c r="AXI82" s="410"/>
      <c r="AXJ82" s="410"/>
      <c r="AXK82" s="410"/>
      <c r="AXL82" s="410"/>
      <c r="AXM82" s="410"/>
      <c r="AXN82" s="410"/>
      <c r="AXO82" s="410"/>
      <c r="AXP82" s="410"/>
      <c r="AXQ82" s="410"/>
      <c r="AXR82" s="410"/>
      <c r="AXS82" s="410"/>
      <c r="AXT82" s="410"/>
      <c r="AXU82" s="410"/>
      <c r="AXV82" s="410"/>
      <c r="AXW82" s="410"/>
      <c r="AXX82" s="410"/>
      <c r="AXY82" s="410"/>
      <c r="AXZ82" s="410"/>
      <c r="AYA82" s="410"/>
      <c r="AYB82" s="410"/>
      <c r="AYC82" s="410"/>
      <c r="AYD82" s="410"/>
      <c r="AYE82" s="410"/>
      <c r="AYF82" s="410"/>
      <c r="AYG82" s="410"/>
      <c r="AYH82" s="410"/>
      <c r="AYI82" s="410"/>
      <c r="AYJ82" s="410"/>
      <c r="AYK82" s="410"/>
      <c r="AYL82" s="410"/>
      <c r="AYM82" s="410"/>
      <c r="AYN82" s="410"/>
      <c r="AYO82" s="410"/>
      <c r="AYP82" s="410"/>
      <c r="AYQ82" s="410"/>
      <c r="AYR82" s="410"/>
      <c r="AYS82" s="410"/>
      <c r="AYT82" s="410"/>
      <c r="AYU82" s="410"/>
      <c r="AYV82" s="410"/>
      <c r="AYW82" s="410"/>
      <c r="AYX82" s="410"/>
      <c r="AYY82" s="410"/>
      <c r="AYZ82" s="410"/>
      <c r="AZA82" s="410"/>
      <c r="AZB82" s="410"/>
      <c r="AZC82" s="410"/>
      <c r="AZD82" s="410"/>
      <c r="AZE82" s="410"/>
      <c r="AZF82" s="410"/>
      <c r="AZG82" s="410"/>
      <c r="AZH82" s="410"/>
      <c r="AZI82" s="410"/>
      <c r="AZJ82" s="410"/>
      <c r="AZK82" s="410"/>
      <c r="AZL82" s="410"/>
      <c r="AZM82" s="410"/>
      <c r="AZN82" s="410"/>
      <c r="AZO82" s="410"/>
      <c r="AZP82" s="410"/>
      <c r="AZQ82" s="410"/>
      <c r="AZR82" s="410"/>
      <c r="AZS82" s="410"/>
      <c r="AZT82" s="410"/>
      <c r="AZU82" s="410"/>
      <c r="AZV82" s="410"/>
      <c r="AZW82" s="410"/>
      <c r="AZX82" s="410"/>
      <c r="AZY82" s="410"/>
      <c r="AZZ82" s="410"/>
      <c r="BAA82" s="410"/>
      <c r="BAB82" s="410"/>
      <c r="BAC82" s="410"/>
      <c r="BAD82" s="410"/>
      <c r="BAE82" s="410"/>
      <c r="BAF82" s="410"/>
      <c r="BAG82" s="410"/>
      <c r="BAH82" s="410"/>
      <c r="BAI82" s="410"/>
      <c r="BAJ82" s="410"/>
      <c r="BAK82" s="410"/>
      <c r="BAL82" s="410"/>
      <c r="BAM82" s="410"/>
      <c r="BAN82" s="410"/>
      <c r="BAO82" s="410"/>
      <c r="BAP82" s="410"/>
      <c r="BAQ82" s="410"/>
      <c r="BAR82" s="410"/>
      <c r="BAS82" s="410"/>
      <c r="BAT82" s="410"/>
      <c r="BAU82" s="410"/>
      <c r="BAV82" s="410"/>
      <c r="BAW82" s="410"/>
      <c r="BAX82" s="410"/>
      <c r="BAY82" s="410"/>
      <c r="BAZ82" s="410"/>
      <c r="BBA82" s="410"/>
      <c r="BBB82" s="410"/>
      <c r="BBC82" s="410"/>
      <c r="BBD82" s="410"/>
      <c r="BBE82" s="410"/>
      <c r="BBF82" s="410"/>
      <c r="BBG82" s="410"/>
      <c r="BBH82" s="410"/>
      <c r="BBI82" s="410"/>
      <c r="BBJ82" s="410"/>
      <c r="BBK82" s="410"/>
      <c r="BBL82" s="410"/>
      <c r="BBM82" s="410"/>
      <c r="BBN82" s="410"/>
      <c r="BBO82" s="410"/>
      <c r="BBP82" s="410"/>
      <c r="BBQ82" s="410"/>
      <c r="BBR82" s="410"/>
      <c r="BBS82" s="410"/>
      <c r="BBT82" s="410"/>
      <c r="BBU82" s="410"/>
      <c r="BBV82" s="410"/>
      <c r="BBW82" s="410"/>
      <c r="BBX82" s="410"/>
      <c r="BBY82" s="410"/>
      <c r="BBZ82" s="410"/>
      <c r="BCA82" s="410"/>
      <c r="BCB82" s="410"/>
      <c r="BCC82" s="410"/>
      <c r="BCD82" s="410"/>
      <c r="BCE82" s="410"/>
      <c r="BCF82" s="410"/>
      <c r="BCG82" s="410"/>
      <c r="BCH82" s="410"/>
      <c r="BCI82" s="410"/>
      <c r="BCJ82" s="410"/>
      <c r="BCK82" s="410"/>
      <c r="BCL82" s="410"/>
      <c r="BCM82" s="410"/>
      <c r="BCN82" s="410"/>
      <c r="BCO82" s="410"/>
      <c r="BCP82" s="410"/>
      <c r="BCQ82" s="410"/>
      <c r="BCR82" s="410"/>
      <c r="BCS82" s="410"/>
      <c r="BCT82" s="410"/>
      <c r="BCU82" s="410"/>
      <c r="BCV82" s="410"/>
      <c r="BCW82" s="410"/>
      <c r="BCX82" s="410"/>
      <c r="BCY82" s="410"/>
      <c r="BCZ82" s="410"/>
      <c r="BDA82" s="410"/>
      <c r="BDB82" s="410"/>
      <c r="BDC82" s="410"/>
      <c r="BDD82" s="410"/>
      <c r="BDE82" s="410"/>
      <c r="BDF82" s="410"/>
      <c r="BDG82" s="410"/>
      <c r="BDH82" s="410"/>
      <c r="BDI82" s="410"/>
      <c r="BDJ82" s="410"/>
      <c r="BDK82" s="410"/>
      <c r="BDL82" s="410"/>
      <c r="BDM82" s="410"/>
      <c r="BDN82" s="410"/>
      <c r="BDO82" s="410"/>
      <c r="BDP82" s="410"/>
      <c r="BDQ82" s="410"/>
      <c r="BDR82" s="410"/>
      <c r="BDS82" s="410"/>
      <c r="BDT82" s="410"/>
      <c r="BDU82" s="410"/>
      <c r="BDV82" s="410"/>
      <c r="BDW82" s="410"/>
      <c r="BDX82" s="410"/>
      <c r="BDY82" s="410"/>
      <c r="BDZ82" s="410"/>
      <c r="BEA82" s="410"/>
      <c r="BEB82" s="410"/>
      <c r="BEC82" s="410"/>
      <c r="BED82" s="410"/>
      <c r="BEE82" s="410"/>
      <c r="BEF82" s="410"/>
      <c r="BEG82" s="410"/>
      <c r="BEH82" s="410"/>
      <c r="BEI82" s="410"/>
      <c r="BEJ82" s="410"/>
      <c r="BEK82" s="410"/>
      <c r="BEL82" s="410"/>
      <c r="BEM82" s="410"/>
      <c r="BEN82" s="410"/>
      <c r="BEO82" s="410"/>
      <c r="BEP82" s="410"/>
      <c r="BEQ82" s="410"/>
      <c r="BER82" s="410"/>
      <c r="BES82" s="410"/>
      <c r="BET82" s="410"/>
      <c r="BEU82" s="410"/>
      <c r="BEV82" s="410"/>
      <c r="BEW82" s="410"/>
      <c r="BEX82" s="410"/>
      <c r="BEY82" s="410"/>
      <c r="BEZ82" s="410"/>
      <c r="BFA82" s="410"/>
      <c r="BFB82" s="410"/>
      <c r="BFC82" s="410"/>
      <c r="BFD82" s="410"/>
      <c r="BFE82" s="410"/>
      <c r="BFF82" s="410"/>
      <c r="BFG82" s="410"/>
      <c r="BFH82" s="410"/>
      <c r="BFI82" s="410"/>
      <c r="BFJ82" s="410"/>
      <c r="BFK82" s="410"/>
      <c r="BFL82" s="410"/>
      <c r="BFM82" s="410"/>
      <c r="BFN82" s="410"/>
      <c r="BFO82" s="410"/>
      <c r="BFP82" s="410"/>
      <c r="BFQ82" s="410"/>
      <c r="BFR82" s="410"/>
      <c r="BFS82" s="410"/>
      <c r="BFT82" s="410"/>
      <c r="BFU82" s="410"/>
      <c r="BFV82" s="410"/>
      <c r="BFW82" s="410"/>
      <c r="BFX82" s="410"/>
      <c r="BFY82" s="410"/>
      <c r="BFZ82" s="410"/>
      <c r="BGA82" s="410"/>
      <c r="BGB82" s="410"/>
      <c r="BGC82" s="410"/>
      <c r="BGD82" s="410"/>
      <c r="BGE82" s="410"/>
      <c r="BGF82" s="410"/>
      <c r="BGG82" s="410"/>
      <c r="BGH82" s="410"/>
      <c r="BGI82" s="410"/>
      <c r="BGJ82" s="410"/>
      <c r="BGK82" s="410"/>
      <c r="BGL82" s="410"/>
      <c r="BGM82" s="410"/>
      <c r="BGN82" s="410"/>
      <c r="BGO82" s="410"/>
      <c r="BGP82" s="410"/>
      <c r="BGQ82" s="410"/>
      <c r="BGR82" s="410"/>
      <c r="BGS82" s="410"/>
      <c r="BGT82" s="410"/>
      <c r="BGU82" s="410"/>
      <c r="BGV82" s="410"/>
      <c r="BGW82" s="410"/>
      <c r="BGX82" s="410"/>
      <c r="BGY82" s="410"/>
      <c r="BGZ82" s="410"/>
      <c r="BHA82" s="410"/>
      <c r="BHB82" s="410"/>
      <c r="BHC82" s="410"/>
      <c r="BHD82" s="410"/>
      <c r="BHE82" s="410"/>
      <c r="BHF82" s="410"/>
      <c r="BHG82" s="410"/>
      <c r="BHH82" s="410"/>
      <c r="BHI82" s="410"/>
      <c r="BHJ82" s="410"/>
      <c r="BHK82" s="410"/>
      <c r="BHL82" s="410"/>
      <c r="BHM82" s="410"/>
      <c r="BHN82" s="410"/>
      <c r="BHO82" s="410"/>
      <c r="BHP82" s="410"/>
      <c r="BHQ82" s="410"/>
      <c r="BHR82" s="410"/>
      <c r="BHS82" s="410"/>
      <c r="BHT82" s="410"/>
      <c r="BHU82" s="410"/>
      <c r="BHV82" s="410"/>
      <c r="BHW82" s="410"/>
      <c r="BHX82" s="410"/>
      <c r="BHY82" s="410"/>
      <c r="BHZ82" s="410"/>
      <c r="BIA82" s="410"/>
      <c r="BIB82" s="410"/>
      <c r="BIC82" s="410"/>
      <c r="BID82" s="410"/>
      <c r="BIE82" s="410"/>
      <c r="BIF82" s="410"/>
      <c r="BIG82" s="410"/>
      <c r="BIH82" s="410"/>
      <c r="BII82" s="410"/>
      <c r="BIJ82" s="410"/>
      <c r="BIK82" s="410"/>
      <c r="BIL82" s="410"/>
      <c r="BIM82" s="410"/>
      <c r="BIN82" s="410"/>
      <c r="BIO82" s="410"/>
      <c r="BIP82" s="410"/>
      <c r="BIQ82" s="410"/>
      <c r="BIR82" s="410"/>
      <c r="BIS82" s="410"/>
      <c r="BIT82" s="410"/>
      <c r="BIU82" s="410"/>
      <c r="BIV82" s="410"/>
      <c r="BIW82" s="410"/>
      <c r="BIX82" s="410"/>
      <c r="BIY82" s="410"/>
      <c r="BIZ82" s="410"/>
      <c r="BJA82" s="410"/>
      <c r="BJB82" s="410"/>
      <c r="BJC82" s="410"/>
      <c r="BJD82" s="410"/>
      <c r="BJE82" s="410"/>
      <c r="BJF82" s="410"/>
      <c r="BJG82" s="410"/>
      <c r="BJH82" s="410"/>
      <c r="BJI82" s="410"/>
      <c r="BJJ82" s="410"/>
      <c r="BJK82" s="410"/>
      <c r="BJL82" s="410"/>
      <c r="BJM82" s="410"/>
      <c r="BJN82" s="410"/>
      <c r="BJO82" s="410"/>
      <c r="BJP82" s="410"/>
      <c r="BJQ82" s="410"/>
      <c r="BJR82" s="410"/>
      <c r="BJS82" s="410"/>
      <c r="BJT82" s="410"/>
      <c r="BJU82" s="410"/>
      <c r="BJV82" s="410"/>
      <c r="BJW82" s="410"/>
      <c r="BJX82" s="410"/>
      <c r="BJY82" s="410"/>
      <c r="BJZ82" s="410"/>
      <c r="BKA82" s="410"/>
      <c r="BKB82" s="410"/>
      <c r="BKC82" s="410"/>
      <c r="BKD82" s="410"/>
      <c r="BKE82" s="410"/>
      <c r="BKF82" s="410"/>
      <c r="BKG82" s="410"/>
      <c r="BKH82" s="410"/>
      <c r="BKI82" s="410"/>
      <c r="BKJ82" s="410"/>
      <c r="BKK82" s="410"/>
      <c r="BKL82" s="410"/>
      <c r="BKM82" s="410"/>
      <c r="BKN82" s="410"/>
      <c r="BKO82" s="410"/>
      <c r="BKP82" s="410"/>
      <c r="BKQ82" s="410"/>
      <c r="BKR82" s="410"/>
      <c r="BKS82" s="410"/>
      <c r="BKT82" s="410"/>
      <c r="BKU82" s="410"/>
      <c r="BKV82" s="410"/>
      <c r="BKW82" s="410"/>
      <c r="BKX82" s="410"/>
      <c r="BKY82" s="410"/>
      <c r="BKZ82" s="410"/>
      <c r="BLA82" s="410"/>
      <c r="BLB82" s="410"/>
      <c r="BLC82" s="410"/>
      <c r="BLD82" s="410"/>
      <c r="BLE82" s="410"/>
      <c r="BLF82" s="410"/>
      <c r="BLG82" s="410"/>
      <c r="BLH82" s="410"/>
      <c r="BLI82" s="410"/>
      <c r="BLJ82" s="410"/>
      <c r="BLK82" s="410"/>
      <c r="BLL82" s="410"/>
      <c r="BLM82" s="410"/>
      <c r="BLN82" s="410"/>
      <c r="BLO82" s="410"/>
      <c r="BLP82" s="410"/>
      <c r="BLQ82" s="410"/>
      <c r="BLR82" s="410"/>
      <c r="BLS82" s="410"/>
      <c r="BLT82" s="410"/>
      <c r="BLU82" s="410"/>
      <c r="BLV82" s="410"/>
      <c r="BLW82" s="410"/>
      <c r="BLX82" s="410"/>
      <c r="BLY82" s="410"/>
      <c r="BLZ82" s="410"/>
      <c r="BMA82" s="410"/>
      <c r="BMB82" s="410"/>
      <c r="BMC82" s="410"/>
      <c r="BMD82" s="410"/>
      <c r="BME82" s="410"/>
      <c r="BMF82" s="410"/>
      <c r="BMG82" s="410"/>
      <c r="BMH82" s="410"/>
      <c r="BMI82" s="410"/>
      <c r="BMJ82" s="410"/>
      <c r="BMK82" s="410"/>
      <c r="BML82" s="410"/>
      <c r="BMM82" s="410"/>
      <c r="BMN82" s="410"/>
      <c r="BMO82" s="410"/>
      <c r="BMP82" s="410"/>
      <c r="BMQ82" s="410"/>
      <c r="BMR82" s="410"/>
      <c r="BMS82" s="410"/>
      <c r="BMT82" s="410"/>
      <c r="BMU82" s="410"/>
      <c r="BMV82" s="410"/>
      <c r="BMW82" s="410"/>
      <c r="BMX82" s="410"/>
      <c r="BMY82" s="410"/>
      <c r="BMZ82" s="410"/>
      <c r="BNA82" s="410"/>
      <c r="BNB82" s="410"/>
      <c r="BNC82" s="410"/>
      <c r="BND82" s="410"/>
      <c r="BNE82" s="410"/>
      <c r="BNF82" s="410"/>
      <c r="BNG82" s="410"/>
      <c r="BNH82" s="410"/>
      <c r="BNI82" s="410"/>
      <c r="BNJ82" s="410"/>
      <c r="BNK82" s="410"/>
      <c r="BNL82" s="410"/>
      <c r="BNM82" s="410"/>
      <c r="BNN82" s="410"/>
      <c r="BNO82" s="410"/>
      <c r="BNP82" s="410"/>
      <c r="BNQ82" s="410"/>
      <c r="BNR82" s="410"/>
      <c r="BNS82" s="410"/>
      <c r="BNT82" s="410"/>
      <c r="BNU82" s="410"/>
      <c r="BNV82" s="410"/>
      <c r="BNW82" s="410"/>
      <c r="BNX82" s="410"/>
      <c r="BNY82" s="410"/>
      <c r="BNZ82" s="410"/>
      <c r="BOA82" s="410"/>
      <c r="BOB82" s="410"/>
      <c r="BOC82" s="410"/>
      <c r="BOD82" s="410"/>
      <c r="BOE82" s="410"/>
      <c r="BOF82" s="410"/>
      <c r="BOG82" s="410"/>
      <c r="BOH82" s="410"/>
      <c r="BOI82" s="410"/>
      <c r="BOJ82" s="410"/>
      <c r="BOK82" s="410"/>
      <c r="BOL82" s="410"/>
      <c r="BOM82" s="410"/>
      <c r="BON82" s="410"/>
      <c r="BOO82" s="410"/>
      <c r="BOP82" s="410"/>
      <c r="BOQ82" s="410"/>
      <c r="BOR82" s="410"/>
      <c r="BOS82" s="410"/>
      <c r="BOT82" s="410"/>
      <c r="BOU82" s="410"/>
      <c r="BOV82" s="410"/>
      <c r="BOW82" s="410"/>
      <c r="BOX82" s="410"/>
      <c r="BOY82" s="410"/>
      <c r="BOZ82" s="410"/>
      <c r="BPA82" s="410"/>
      <c r="BPB82" s="410"/>
      <c r="BPC82" s="410"/>
      <c r="BPD82" s="410"/>
      <c r="BPE82" s="410"/>
      <c r="BPF82" s="410"/>
      <c r="BPG82" s="410"/>
      <c r="BPH82" s="410"/>
      <c r="BPI82" s="410"/>
      <c r="BPJ82" s="410"/>
      <c r="BPK82" s="410"/>
      <c r="BPL82" s="410"/>
      <c r="BPM82" s="410"/>
      <c r="BPN82" s="410"/>
      <c r="BPO82" s="410"/>
      <c r="BPP82" s="410"/>
      <c r="BPQ82" s="410"/>
      <c r="BPR82" s="410"/>
      <c r="BPS82" s="410"/>
      <c r="BPT82" s="410"/>
      <c r="BPU82" s="410"/>
      <c r="BPV82" s="410"/>
      <c r="BPW82" s="410"/>
      <c r="BPX82" s="410"/>
      <c r="BPY82" s="410"/>
      <c r="BPZ82" s="410"/>
      <c r="BQA82" s="410"/>
      <c r="BQB82" s="410"/>
      <c r="BQC82" s="410"/>
      <c r="BQD82" s="410"/>
      <c r="BQE82" s="410"/>
      <c r="BQF82" s="410"/>
      <c r="BQG82" s="410"/>
      <c r="BQH82" s="410"/>
      <c r="BQI82" s="410"/>
      <c r="BQJ82" s="410"/>
      <c r="BQK82" s="410"/>
      <c r="BQL82" s="410"/>
      <c r="BQM82" s="410"/>
      <c r="BQN82" s="410"/>
      <c r="BQO82" s="410"/>
      <c r="BQP82" s="410"/>
      <c r="BQQ82" s="410"/>
      <c r="BQR82" s="410"/>
      <c r="BQS82" s="410"/>
      <c r="BQT82" s="410"/>
      <c r="BQU82" s="410"/>
      <c r="BQV82" s="410"/>
      <c r="BQW82" s="410"/>
      <c r="BQX82" s="410"/>
      <c r="BQY82" s="410"/>
      <c r="BQZ82" s="410"/>
      <c r="BRA82" s="410"/>
      <c r="BRB82" s="410"/>
      <c r="BRC82" s="410"/>
      <c r="BRD82" s="410"/>
      <c r="BRE82" s="410"/>
      <c r="BRF82" s="410"/>
      <c r="BRG82" s="410"/>
      <c r="BRH82" s="410"/>
      <c r="BRI82" s="410"/>
      <c r="BRJ82" s="410"/>
      <c r="BRK82" s="410"/>
      <c r="BRL82" s="410"/>
      <c r="BRM82" s="410"/>
      <c r="BRN82" s="410"/>
      <c r="BRO82" s="410"/>
      <c r="BRP82" s="410"/>
      <c r="BRQ82" s="410"/>
      <c r="BRR82" s="410"/>
      <c r="BRS82" s="410"/>
      <c r="BRT82" s="410"/>
      <c r="BRU82" s="410"/>
      <c r="BRV82" s="410"/>
      <c r="BRW82" s="410"/>
      <c r="BRX82" s="410"/>
      <c r="BRY82" s="410"/>
      <c r="BRZ82" s="410"/>
      <c r="BSA82" s="410"/>
      <c r="BSB82" s="410"/>
      <c r="BSC82" s="410"/>
      <c r="BSD82" s="410"/>
      <c r="BSE82" s="410"/>
      <c r="BSF82" s="410"/>
      <c r="BSG82" s="410"/>
      <c r="BSH82" s="410"/>
      <c r="BSI82" s="410"/>
      <c r="BSJ82" s="410"/>
      <c r="BSK82" s="410"/>
      <c r="BSL82" s="410"/>
      <c r="BSM82" s="410"/>
      <c r="BSN82" s="410"/>
      <c r="BSO82" s="410"/>
      <c r="BSP82" s="410"/>
      <c r="BSQ82" s="410"/>
      <c r="BSR82" s="410"/>
      <c r="BSS82" s="410"/>
      <c r="BST82" s="410"/>
      <c r="BSU82" s="410"/>
      <c r="BSV82" s="410"/>
      <c r="BSW82" s="410"/>
      <c r="BSX82" s="410"/>
      <c r="BSY82" s="410"/>
      <c r="BSZ82" s="410"/>
      <c r="BTA82" s="410"/>
      <c r="BTB82" s="410"/>
      <c r="BTC82" s="410"/>
      <c r="BTD82" s="410"/>
      <c r="BTE82" s="410"/>
      <c r="BTF82" s="410"/>
      <c r="BTG82" s="410"/>
      <c r="BTH82" s="410"/>
      <c r="BTI82" s="410"/>
      <c r="BTJ82" s="410"/>
      <c r="BTK82" s="410"/>
      <c r="BTL82" s="410"/>
      <c r="BTM82" s="410"/>
      <c r="BTN82" s="410"/>
      <c r="BTO82" s="410"/>
      <c r="BTP82" s="410"/>
      <c r="BTQ82" s="410"/>
      <c r="BTR82" s="410"/>
      <c r="BTS82" s="410"/>
      <c r="BTT82" s="410"/>
      <c r="BTU82" s="410"/>
      <c r="BTV82" s="410"/>
      <c r="BTW82" s="410"/>
      <c r="BTX82" s="410"/>
      <c r="BTY82" s="410"/>
      <c r="BTZ82" s="410"/>
      <c r="BUA82" s="410"/>
      <c r="BUB82" s="410"/>
      <c r="BUC82" s="410"/>
      <c r="BUD82" s="410"/>
      <c r="BUE82" s="410"/>
      <c r="BUF82" s="410"/>
      <c r="BUG82" s="410"/>
      <c r="BUH82" s="410"/>
      <c r="BUI82" s="410"/>
      <c r="BUJ82" s="410"/>
      <c r="BUK82" s="410"/>
      <c r="BUL82" s="410"/>
      <c r="BUM82" s="410"/>
      <c r="BUN82" s="410"/>
      <c r="BUO82" s="410"/>
      <c r="BUP82" s="410"/>
      <c r="BUQ82" s="410"/>
      <c r="BUR82" s="410"/>
      <c r="BUS82" s="410"/>
      <c r="BUT82" s="410"/>
      <c r="BUU82" s="410"/>
      <c r="BUV82" s="410"/>
      <c r="BUW82" s="410"/>
      <c r="BUX82" s="410"/>
      <c r="BUY82" s="410"/>
      <c r="BUZ82" s="410"/>
      <c r="BVA82" s="410"/>
      <c r="BVB82" s="410"/>
      <c r="BVC82" s="410"/>
      <c r="BVD82" s="410"/>
      <c r="BVE82" s="410"/>
      <c r="BVF82" s="410"/>
      <c r="BVG82" s="410"/>
      <c r="BVH82" s="410"/>
      <c r="BVI82" s="410"/>
      <c r="BVJ82" s="410"/>
      <c r="BVK82" s="410"/>
      <c r="BVL82" s="410"/>
      <c r="BVM82" s="410"/>
      <c r="BVN82" s="410"/>
      <c r="BVO82" s="410"/>
      <c r="BVP82" s="410"/>
      <c r="BVQ82" s="410"/>
      <c r="BVR82" s="410"/>
      <c r="BVS82" s="410"/>
      <c r="BVT82" s="410"/>
      <c r="BVU82" s="410"/>
      <c r="BVV82" s="410"/>
      <c r="BVW82" s="410"/>
      <c r="BVX82" s="410"/>
      <c r="BVY82" s="410"/>
      <c r="BVZ82" s="410"/>
      <c r="BWA82" s="410"/>
      <c r="BWB82" s="410"/>
      <c r="BWC82" s="410"/>
      <c r="BWD82" s="410"/>
      <c r="BWE82" s="410"/>
      <c r="BWF82" s="410"/>
      <c r="BWG82" s="410"/>
      <c r="BWH82" s="410"/>
      <c r="BWI82" s="410"/>
      <c r="BWJ82" s="410"/>
      <c r="BWK82" s="410"/>
      <c r="BWL82" s="410"/>
      <c r="BWM82" s="410"/>
      <c r="BWN82" s="410"/>
      <c r="BWO82" s="410"/>
      <c r="BWP82" s="410"/>
      <c r="BWQ82" s="410"/>
      <c r="BWR82" s="410"/>
      <c r="BWS82" s="410"/>
      <c r="BWT82" s="410"/>
      <c r="BWU82" s="410"/>
      <c r="BWV82" s="410"/>
      <c r="BWW82" s="410"/>
      <c r="BWX82" s="410"/>
      <c r="BWY82" s="410"/>
      <c r="BWZ82" s="410"/>
      <c r="BXA82" s="410"/>
      <c r="BXB82" s="410"/>
      <c r="BXC82" s="410"/>
      <c r="BXD82" s="410"/>
      <c r="BXE82" s="410"/>
      <c r="BXF82" s="410"/>
      <c r="BXG82" s="410"/>
      <c r="BXH82" s="410"/>
      <c r="BXI82" s="410"/>
      <c r="BXJ82" s="410"/>
      <c r="BXK82" s="410"/>
      <c r="BXL82" s="410"/>
      <c r="BXM82" s="410"/>
      <c r="BXN82" s="410"/>
      <c r="BXO82" s="410"/>
      <c r="BXP82" s="410"/>
      <c r="BXQ82" s="410"/>
      <c r="BXR82" s="410"/>
      <c r="BXS82" s="410"/>
      <c r="BXT82" s="410"/>
      <c r="BXU82" s="410"/>
      <c r="BXV82" s="410"/>
      <c r="BXW82" s="410"/>
      <c r="BXX82" s="410"/>
      <c r="BXY82" s="410"/>
      <c r="BXZ82" s="410"/>
      <c r="BYA82" s="410"/>
      <c r="BYB82" s="410"/>
      <c r="BYC82" s="410"/>
      <c r="BYD82" s="410"/>
      <c r="BYE82" s="410"/>
      <c r="BYF82" s="410"/>
      <c r="BYG82" s="410"/>
      <c r="BYH82" s="410"/>
      <c r="BYI82" s="410"/>
      <c r="BYJ82" s="410"/>
      <c r="BYK82" s="410"/>
      <c r="BYL82" s="410"/>
      <c r="BYM82" s="410"/>
      <c r="BYN82" s="410"/>
      <c r="BYO82" s="410"/>
      <c r="BYP82" s="410"/>
      <c r="BYQ82" s="410"/>
      <c r="BYR82" s="410"/>
      <c r="BYS82" s="410"/>
      <c r="BYT82" s="410"/>
      <c r="BYU82" s="410"/>
      <c r="BYV82" s="410"/>
      <c r="BYW82" s="410"/>
      <c r="BYX82" s="410"/>
      <c r="BYY82" s="410"/>
      <c r="BYZ82" s="410"/>
      <c r="BZA82" s="410"/>
      <c r="BZB82" s="410"/>
      <c r="BZC82" s="410"/>
      <c r="BZD82" s="410"/>
      <c r="BZE82" s="410"/>
      <c r="BZF82" s="410"/>
      <c r="BZG82" s="410"/>
      <c r="BZH82" s="410"/>
      <c r="BZI82" s="410"/>
      <c r="BZJ82" s="410"/>
      <c r="BZK82" s="410"/>
      <c r="BZL82" s="410"/>
      <c r="BZM82" s="410"/>
      <c r="BZN82" s="410"/>
      <c r="BZO82" s="410"/>
      <c r="BZP82" s="410"/>
      <c r="BZQ82" s="410"/>
      <c r="BZR82" s="410"/>
      <c r="BZS82" s="410"/>
      <c r="BZT82" s="410"/>
      <c r="BZU82" s="410"/>
      <c r="BZV82" s="410"/>
      <c r="BZW82" s="410"/>
      <c r="BZX82" s="410"/>
      <c r="BZY82" s="410"/>
      <c r="BZZ82" s="410"/>
      <c r="CAA82" s="410"/>
      <c r="CAB82" s="410"/>
      <c r="CAC82" s="410"/>
      <c r="CAD82" s="410"/>
      <c r="CAE82" s="410"/>
      <c r="CAF82" s="410"/>
      <c r="CAG82" s="410"/>
      <c r="CAH82" s="410"/>
      <c r="CAI82" s="410"/>
      <c r="CAJ82" s="410"/>
      <c r="CAK82" s="410"/>
      <c r="CAL82" s="410"/>
      <c r="CAM82" s="410"/>
      <c r="CAN82" s="410"/>
      <c r="CAO82" s="410"/>
      <c r="CAP82" s="410"/>
      <c r="CAQ82" s="410"/>
      <c r="CAR82" s="410"/>
      <c r="CAS82" s="410"/>
      <c r="CAT82" s="410"/>
      <c r="CAU82" s="410"/>
      <c r="CAV82" s="410"/>
      <c r="CAW82" s="410"/>
      <c r="CAX82" s="410"/>
      <c r="CAY82" s="410"/>
      <c r="CAZ82" s="410"/>
      <c r="CBA82" s="410"/>
      <c r="CBB82" s="410"/>
      <c r="CBC82" s="410"/>
      <c r="CBD82" s="410"/>
      <c r="CBE82" s="410"/>
      <c r="CBF82" s="410"/>
      <c r="CBG82" s="410"/>
      <c r="CBH82" s="410"/>
      <c r="CBI82" s="410"/>
      <c r="CBJ82" s="410"/>
      <c r="CBK82" s="410"/>
      <c r="CBL82" s="410"/>
      <c r="CBM82" s="410"/>
      <c r="CBN82" s="410"/>
      <c r="CBO82" s="410"/>
      <c r="CBP82" s="410"/>
      <c r="CBQ82" s="410"/>
      <c r="CBR82" s="410"/>
      <c r="CBS82" s="410"/>
      <c r="CBT82" s="410"/>
      <c r="CBU82" s="410"/>
      <c r="CBV82" s="410"/>
      <c r="CBW82" s="410"/>
      <c r="CBX82" s="410"/>
      <c r="CBY82" s="410"/>
      <c r="CBZ82" s="410"/>
      <c r="CCA82" s="410"/>
      <c r="CCB82" s="410"/>
      <c r="CCC82" s="410"/>
      <c r="CCD82" s="410"/>
      <c r="CCE82" s="410"/>
      <c r="CCF82" s="410"/>
      <c r="CCG82" s="410"/>
      <c r="CCH82" s="410"/>
      <c r="CCI82" s="410"/>
      <c r="CCJ82" s="410"/>
      <c r="CCK82" s="410"/>
      <c r="CCL82" s="410"/>
      <c r="CCM82" s="410"/>
      <c r="CCN82" s="410"/>
      <c r="CCO82" s="410"/>
      <c r="CCP82" s="410"/>
      <c r="CCQ82" s="410"/>
      <c r="CCR82" s="410"/>
      <c r="CCS82" s="410"/>
      <c r="CCT82" s="410"/>
      <c r="CCU82" s="410"/>
      <c r="CCV82" s="410"/>
      <c r="CCW82" s="410"/>
      <c r="CCX82" s="410"/>
      <c r="CCY82" s="410"/>
      <c r="CCZ82" s="410"/>
      <c r="CDA82" s="410"/>
      <c r="CDB82" s="410"/>
      <c r="CDC82" s="410"/>
      <c r="CDD82" s="410"/>
      <c r="CDE82" s="410"/>
      <c r="CDF82" s="410"/>
      <c r="CDG82" s="410"/>
      <c r="CDH82" s="410"/>
      <c r="CDI82" s="410"/>
      <c r="CDJ82" s="410"/>
      <c r="CDK82" s="410"/>
      <c r="CDL82" s="410"/>
      <c r="CDM82" s="410"/>
      <c r="CDN82" s="410"/>
      <c r="CDO82" s="410"/>
      <c r="CDP82" s="410"/>
      <c r="CDQ82" s="410"/>
      <c r="CDR82" s="410"/>
      <c r="CDS82" s="410"/>
      <c r="CDT82" s="410"/>
      <c r="CDU82" s="410"/>
      <c r="CDV82" s="410"/>
      <c r="CDW82" s="410"/>
      <c r="CDX82" s="410"/>
      <c r="CDY82" s="410"/>
      <c r="CDZ82" s="410"/>
      <c r="CEA82" s="410"/>
      <c r="CEB82" s="410"/>
      <c r="CEC82" s="410"/>
      <c r="CED82" s="410"/>
      <c r="CEE82" s="410"/>
      <c r="CEF82" s="410"/>
      <c r="CEG82" s="410"/>
      <c r="CEH82" s="410"/>
      <c r="CEI82" s="410"/>
      <c r="CEJ82" s="410"/>
      <c r="CEK82" s="410"/>
      <c r="CEL82" s="410"/>
      <c r="CEM82" s="410"/>
      <c r="CEN82" s="410"/>
      <c r="CEO82" s="410"/>
      <c r="CEP82" s="410"/>
      <c r="CEQ82" s="410"/>
      <c r="CER82" s="410"/>
      <c r="CES82" s="410"/>
      <c r="CET82" s="410"/>
      <c r="CEU82" s="410"/>
      <c r="CEV82" s="410"/>
      <c r="CEW82" s="410"/>
      <c r="CEX82" s="410"/>
      <c r="CEY82" s="410"/>
      <c r="CEZ82" s="410"/>
      <c r="CFA82" s="410"/>
      <c r="CFB82" s="410"/>
      <c r="CFC82" s="410"/>
      <c r="CFD82" s="410"/>
      <c r="CFE82" s="410"/>
      <c r="CFF82" s="410"/>
      <c r="CFG82" s="410"/>
      <c r="CFH82" s="410"/>
      <c r="CFI82" s="410"/>
      <c r="CFJ82" s="410"/>
      <c r="CFK82" s="410"/>
      <c r="CFL82" s="410"/>
      <c r="CFM82" s="410"/>
      <c r="CFN82" s="410"/>
      <c r="CFO82" s="410"/>
      <c r="CFP82" s="410"/>
      <c r="CFQ82" s="410"/>
      <c r="CFR82" s="410"/>
      <c r="CFS82" s="410"/>
      <c r="CFT82" s="410"/>
      <c r="CFU82" s="410"/>
      <c r="CFV82" s="410"/>
      <c r="CFW82" s="410"/>
      <c r="CFX82" s="410"/>
      <c r="CFY82" s="410"/>
      <c r="CFZ82" s="410"/>
      <c r="CGA82" s="410"/>
      <c r="CGB82" s="410"/>
      <c r="CGC82" s="410"/>
      <c r="CGD82" s="410"/>
      <c r="CGE82" s="410"/>
      <c r="CGF82" s="410"/>
      <c r="CGG82" s="410"/>
      <c r="CGH82" s="410"/>
      <c r="CGI82" s="410"/>
      <c r="CGJ82" s="410"/>
      <c r="CGK82" s="410"/>
      <c r="CGL82" s="410"/>
      <c r="CGM82" s="410"/>
      <c r="CGN82" s="410"/>
      <c r="CGO82" s="410"/>
      <c r="CGP82" s="410"/>
      <c r="CGQ82" s="410"/>
      <c r="CGR82" s="410"/>
      <c r="CGS82" s="410"/>
      <c r="CGT82" s="410"/>
      <c r="CGU82" s="410"/>
      <c r="CGV82" s="410"/>
      <c r="CGW82" s="410"/>
      <c r="CGX82" s="410"/>
      <c r="CGY82" s="410"/>
      <c r="CGZ82" s="410"/>
      <c r="CHA82" s="410"/>
      <c r="CHB82" s="410"/>
      <c r="CHC82" s="410"/>
      <c r="CHD82" s="410"/>
      <c r="CHE82" s="410"/>
      <c r="CHF82" s="410"/>
      <c r="CHG82" s="410"/>
      <c r="CHH82" s="410"/>
      <c r="CHI82" s="410"/>
      <c r="CHJ82" s="410"/>
      <c r="CHK82" s="410"/>
      <c r="CHL82" s="410"/>
      <c r="CHM82" s="410"/>
      <c r="CHN82" s="410"/>
      <c r="CHO82" s="410"/>
      <c r="CHP82" s="410"/>
      <c r="CHQ82" s="410"/>
      <c r="CHR82" s="410"/>
      <c r="CHS82" s="410"/>
      <c r="CHT82" s="410"/>
      <c r="CHU82" s="410"/>
      <c r="CHV82" s="410"/>
      <c r="CHW82" s="410"/>
      <c r="CHX82" s="410"/>
      <c r="CHY82" s="410"/>
      <c r="CHZ82" s="410"/>
      <c r="CIA82" s="410"/>
      <c r="CIB82" s="410"/>
      <c r="CIC82" s="410"/>
      <c r="CID82" s="410"/>
      <c r="CIE82" s="410"/>
      <c r="CIF82" s="410"/>
      <c r="CIG82" s="410"/>
      <c r="CIH82" s="410"/>
      <c r="CII82" s="410"/>
      <c r="CIJ82" s="410"/>
      <c r="CIK82" s="410"/>
      <c r="CIL82" s="410"/>
      <c r="CIM82" s="410"/>
      <c r="CIN82" s="410"/>
      <c r="CIO82" s="410"/>
      <c r="CIP82" s="410"/>
      <c r="CIQ82" s="410"/>
      <c r="CIR82" s="410"/>
      <c r="CIS82" s="410"/>
      <c r="CIT82" s="410"/>
      <c r="CIU82" s="410"/>
      <c r="CIV82" s="410"/>
      <c r="CIW82" s="410"/>
      <c r="CIX82" s="410"/>
      <c r="CIY82" s="410"/>
      <c r="CIZ82" s="410"/>
      <c r="CJA82" s="410"/>
      <c r="CJB82" s="410"/>
      <c r="CJC82" s="410"/>
      <c r="CJD82" s="410"/>
      <c r="CJE82" s="410"/>
      <c r="CJF82" s="410"/>
      <c r="CJG82" s="410"/>
      <c r="CJH82" s="410"/>
      <c r="CJI82" s="410"/>
      <c r="CJJ82" s="410"/>
      <c r="CJK82" s="410"/>
      <c r="CJL82" s="410"/>
      <c r="CJM82" s="410"/>
      <c r="CJN82" s="410"/>
      <c r="CJO82" s="410"/>
      <c r="CJP82" s="410"/>
      <c r="CJQ82" s="410"/>
      <c r="CJR82" s="410"/>
      <c r="CJS82" s="410"/>
      <c r="CJT82" s="410"/>
      <c r="CJU82" s="410"/>
      <c r="CJV82" s="410"/>
      <c r="CJW82" s="410"/>
      <c r="CJX82" s="410"/>
      <c r="CJY82" s="410"/>
      <c r="CJZ82" s="410"/>
      <c r="CKA82" s="410"/>
      <c r="CKB82" s="410"/>
      <c r="CKC82" s="410"/>
      <c r="CKD82" s="410"/>
      <c r="CKE82" s="410"/>
      <c r="CKF82" s="410"/>
      <c r="CKG82" s="410"/>
      <c r="CKH82" s="410"/>
      <c r="CKI82" s="410"/>
      <c r="CKJ82" s="410"/>
      <c r="CKK82" s="410"/>
      <c r="CKL82" s="410"/>
      <c r="CKM82" s="410"/>
      <c r="CKN82" s="410"/>
      <c r="CKO82" s="410"/>
      <c r="CKP82" s="410"/>
      <c r="CKQ82" s="410"/>
      <c r="CKR82" s="410"/>
      <c r="CKS82" s="410"/>
      <c r="CKT82" s="410"/>
      <c r="CKU82" s="410"/>
      <c r="CKV82" s="410"/>
      <c r="CKW82" s="410"/>
      <c r="CKX82" s="410"/>
      <c r="CKY82" s="410"/>
      <c r="CKZ82" s="410"/>
      <c r="CLA82" s="410"/>
      <c r="CLB82" s="410"/>
      <c r="CLC82" s="410"/>
      <c r="CLD82" s="410"/>
      <c r="CLE82" s="410"/>
      <c r="CLF82" s="410"/>
      <c r="CLG82" s="410"/>
      <c r="CLH82" s="410"/>
      <c r="CLI82" s="410"/>
      <c r="CLJ82" s="410"/>
      <c r="CLK82" s="410"/>
      <c r="CLL82" s="410"/>
      <c r="CLM82" s="410"/>
      <c r="CLN82" s="410"/>
      <c r="CLO82" s="410"/>
      <c r="CLP82" s="410"/>
      <c r="CLQ82" s="410"/>
      <c r="CLR82" s="410"/>
      <c r="CLS82" s="410"/>
      <c r="CLT82" s="410"/>
      <c r="CLU82" s="410"/>
      <c r="CLV82" s="410"/>
      <c r="CLW82" s="410"/>
      <c r="CLX82" s="410"/>
      <c r="CLY82" s="410"/>
      <c r="CLZ82" s="410"/>
      <c r="CMA82" s="410"/>
      <c r="CMB82" s="410"/>
      <c r="CMC82" s="410"/>
      <c r="CMD82" s="410"/>
      <c r="CME82" s="410"/>
      <c r="CMF82" s="410"/>
      <c r="CMG82" s="410"/>
      <c r="CMH82" s="410"/>
      <c r="CMI82" s="410"/>
      <c r="CMJ82" s="410"/>
      <c r="CMK82" s="410"/>
      <c r="CML82" s="410"/>
      <c r="CMM82" s="410"/>
      <c r="CMN82" s="410"/>
      <c r="CMO82" s="410"/>
      <c r="CMP82" s="410"/>
      <c r="CMQ82" s="410"/>
      <c r="CMR82" s="410"/>
      <c r="CMS82" s="410"/>
      <c r="CMT82" s="410"/>
      <c r="CMU82" s="410"/>
      <c r="CMV82" s="410"/>
      <c r="CMW82" s="410"/>
      <c r="CMX82" s="410"/>
      <c r="CMY82" s="410"/>
      <c r="CMZ82" s="410"/>
      <c r="CNA82" s="410"/>
      <c r="CNB82" s="410"/>
      <c r="CNC82" s="410"/>
      <c r="CND82" s="410"/>
      <c r="CNE82" s="410"/>
      <c r="CNF82" s="410"/>
      <c r="CNG82" s="410"/>
      <c r="CNH82" s="410"/>
      <c r="CNI82" s="410"/>
      <c r="CNJ82" s="410"/>
      <c r="CNK82" s="410"/>
      <c r="CNL82" s="410"/>
      <c r="CNM82" s="410"/>
      <c r="CNN82" s="410"/>
      <c r="CNO82" s="410"/>
      <c r="CNP82" s="410"/>
      <c r="CNQ82" s="410"/>
      <c r="CNR82" s="410"/>
      <c r="CNS82" s="410"/>
      <c r="CNT82" s="410"/>
      <c r="CNU82" s="410"/>
      <c r="CNV82" s="410"/>
      <c r="CNW82" s="410"/>
      <c r="CNX82" s="410"/>
      <c r="CNY82" s="410"/>
      <c r="CNZ82" s="410"/>
      <c r="COA82" s="410"/>
      <c r="COB82" s="410"/>
      <c r="COC82" s="410"/>
      <c r="COD82" s="410"/>
      <c r="COE82" s="410"/>
      <c r="COF82" s="410"/>
      <c r="COG82" s="410"/>
      <c r="COH82" s="410"/>
      <c r="COI82" s="410"/>
      <c r="COJ82" s="410"/>
      <c r="COK82" s="410"/>
      <c r="COL82" s="410"/>
      <c r="COM82" s="410"/>
      <c r="CON82" s="410"/>
      <c r="COO82" s="410"/>
      <c r="COP82" s="410"/>
      <c r="COQ82" s="410"/>
      <c r="COR82" s="410"/>
      <c r="COS82" s="410"/>
      <c r="COT82" s="410"/>
      <c r="COU82" s="410"/>
      <c r="COV82" s="410"/>
      <c r="COW82" s="410"/>
      <c r="COX82" s="410"/>
      <c r="COY82" s="410"/>
      <c r="COZ82" s="410"/>
      <c r="CPA82" s="410"/>
      <c r="CPB82" s="410"/>
      <c r="CPC82" s="410"/>
      <c r="CPD82" s="410"/>
      <c r="CPE82" s="410"/>
      <c r="CPF82" s="410"/>
      <c r="CPG82" s="410"/>
      <c r="CPH82" s="410"/>
      <c r="CPI82" s="410"/>
      <c r="CPJ82" s="410"/>
      <c r="CPK82" s="410"/>
      <c r="CPL82" s="410"/>
      <c r="CPM82" s="410"/>
      <c r="CPN82" s="410"/>
      <c r="CPO82" s="410"/>
      <c r="CPP82" s="410"/>
      <c r="CPQ82" s="410"/>
      <c r="CPR82" s="410"/>
      <c r="CPS82" s="410"/>
      <c r="CPT82" s="410"/>
      <c r="CPU82" s="410"/>
      <c r="CPV82" s="410"/>
      <c r="CPW82" s="410"/>
      <c r="CPX82" s="410"/>
      <c r="CPY82" s="410"/>
      <c r="CPZ82" s="410"/>
      <c r="CQA82" s="410"/>
      <c r="CQB82" s="410"/>
      <c r="CQC82" s="410"/>
      <c r="CQD82" s="410"/>
      <c r="CQE82" s="410"/>
      <c r="CQF82" s="410"/>
      <c r="CQG82" s="410"/>
      <c r="CQH82" s="410"/>
      <c r="CQI82" s="410"/>
      <c r="CQJ82" s="410"/>
      <c r="CQK82" s="410"/>
      <c r="CQL82" s="410"/>
      <c r="CQM82" s="410"/>
      <c r="CQN82" s="410"/>
      <c r="CQO82" s="410"/>
      <c r="CQP82" s="410"/>
      <c r="CQQ82" s="410"/>
      <c r="CQR82" s="410"/>
      <c r="CQS82" s="410"/>
      <c r="CQT82" s="410"/>
      <c r="CQU82" s="410"/>
      <c r="CQV82" s="410"/>
      <c r="CQW82" s="410"/>
      <c r="CQX82" s="410"/>
      <c r="CQY82" s="410"/>
      <c r="CQZ82" s="410"/>
      <c r="CRA82" s="410"/>
      <c r="CRB82" s="410"/>
      <c r="CRC82" s="410"/>
      <c r="CRD82" s="410"/>
      <c r="CRE82" s="410"/>
      <c r="CRF82" s="410"/>
      <c r="CRG82" s="410"/>
      <c r="CRH82" s="410"/>
      <c r="CRI82" s="410"/>
      <c r="CRJ82" s="410"/>
      <c r="CRK82" s="410"/>
      <c r="CRL82" s="410"/>
      <c r="CRM82" s="410"/>
      <c r="CRN82" s="410"/>
      <c r="CRO82" s="410"/>
      <c r="CRP82" s="410"/>
      <c r="CRQ82" s="410"/>
      <c r="CRR82" s="410"/>
      <c r="CRS82" s="410"/>
      <c r="CRT82" s="410"/>
      <c r="CRU82" s="410"/>
      <c r="CRV82" s="410"/>
      <c r="CRW82" s="410"/>
      <c r="CRX82" s="410"/>
      <c r="CRY82" s="410"/>
      <c r="CRZ82" s="410"/>
      <c r="CSA82" s="410"/>
      <c r="CSB82" s="410"/>
      <c r="CSC82" s="410"/>
      <c r="CSD82" s="410"/>
      <c r="CSE82" s="410"/>
      <c r="CSF82" s="410"/>
      <c r="CSG82" s="410"/>
      <c r="CSH82" s="410"/>
      <c r="CSI82" s="410"/>
      <c r="CSJ82" s="410"/>
      <c r="CSK82" s="410"/>
      <c r="CSL82" s="410"/>
      <c r="CSM82" s="410"/>
      <c r="CSN82" s="410"/>
      <c r="CSO82" s="410"/>
      <c r="CSP82" s="410"/>
      <c r="CSQ82" s="410"/>
      <c r="CSR82" s="410"/>
      <c r="CSS82" s="410"/>
      <c r="CST82" s="410"/>
      <c r="CSU82" s="410"/>
      <c r="CSV82" s="410"/>
      <c r="CSW82" s="410"/>
      <c r="CSX82" s="410"/>
      <c r="CSY82" s="410"/>
      <c r="CSZ82" s="410"/>
      <c r="CTA82" s="410"/>
      <c r="CTB82" s="410"/>
      <c r="CTC82" s="410"/>
      <c r="CTD82" s="410"/>
      <c r="CTE82" s="410"/>
      <c r="CTF82" s="410"/>
      <c r="CTG82" s="410"/>
      <c r="CTH82" s="410"/>
      <c r="CTI82" s="410"/>
      <c r="CTJ82" s="410"/>
      <c r="CTK82" s="410"/>
      <c r="CTL82" s="410"/>
      <c r="CTM82" s="410"/>
      <c r="CTN82" s="410"/>
      <c r="CTO82" s="410"/>
      <c r="CTP82" s="410"/>
      <c r="CTQ82" s="410"/>
      <c r="CTR82" s="410"/>
      <c r="CTS82" s="410"/>
      <c r="CTT82" s="410"/>
      <c r="CTU82" s="410"/>
      <c r="CTV82" s="410"/>
      <c r="CTW82" s="410"/>
      <c r="CTX82" s="410"/>
      <c r="CTY82" s="410"/>
      <c r="CTZ82" s="410"/>
      <c r="CUA82" s="410"/>
      <c r="CUB82" s="410"/>
      <c r="CUC82" s="410"/>
      <c r="CUD82" s="410"/>
      <c r="CUE82" s="410"/>
      <c r="CUF82" s="410"/>
      <c r="CUG82" s="410"/>
      <c r="CUH82" s="410"/>
      <c r="CUI82" s="410"/>
      <c r="CUJ82" s="410"/>
      <c r="CUK82" s="410"/>
      <c r="CUL82" s="410"/>
      <c r="CUM82" s="410"/>
      <c r="CUN82" s="410"/>
      <c r="CUO82" s="410"/>
      <c r="CUP82" s="410"/>
      <c r="CUQ82" s="410"/>
      <c r="CUR82" s="410"/>
      <c r="CUS82" s="410"/>
      <c r="CUT82" s="410"/>
      <c r="CUU82" s="410"/>
      <c r="CUV82" s="410"/>
      <c r="CUW82" s="410"/>
      <c r="CUX82" s="410"/>
      <c r="CUY82" s="410"/>
      <c r="CUZ82" s="410"/>
      <c r="CVA82" s="410"/>
      <c r="CVB82" s="410"/>
      <c r="CVC82" s="410"/>
      <c r="CVD82" s="410"/>
      <c r="CVE82" s="410"/>
      <c r="CVF82" s="410"/>
      <c r="CVG82" s="410"/>
      <c r="CVH82" s="410"/>
      <c r="CVI82" s="410"/>
      <c r="CVJ82" s="410"/>
      <c r="CVK82" s="410"/>
      <c r="CVL82" s="410"/>
      <c r="CVM82" s="410"/>
      <c r="CVN82" s="410"/>
      <c r="CVO82" s="410"/>
      <c r="CVP82" s="410"/>
      <c r="CVQ82" s="410"/>
      <c r="CVR82" s="410"/>
      <c r="CVS82" s="410"/>
      <c r="CVT82" s="410"/>
      <c r="CVU82" s="410"/>
      <c r="CVV82" s="410"/>
      <c r="CVW82" s="410"/>
      <c r="CVX82" s="410"/>
      <c r="CVY82" s="410"/>
      <c r="CVZ82" s="410"/>
      <c r="CWA82" s="410"/>
      <c r="CWB82" s="410"/>
      <c r="CWC82" s="410"/>
      <c r="CWD82" s="410"/>
      <c r="CWE82" s="410"/>
      <c r="CWF82" s="410"/>
      <c r="CWG82" s="410"/>
      <c r="CWH82" s="410"/>
      <c r="CWI82" s="410"/>
      <c r="CWJ82" s="410"/>
      <c r="CWK82" s="410"/>
      <c r="CWL82" s="410"/>
      <c r="CWM82" s="410"/>
      <c r="CWN82" s="410"/>
      <c r="CWO82" s="410"/>
      <c r="CWP82" s="410"/>
      <c r="CWQ82" s="410"/>
      <c r="CWR82" s="410"/>
      <c r="CWS82" s="410"/>
      <c r="CWT82" s="410"/>
      <c r="CWU82" s="410"/>
      <c r="CWV82" s="410"/>
      <c r="CWW82" s="410"/>
      <c r="CWX82" s="410"/>
      <c r="CWY82" s="410"/>
      <c r="CWZ82" s="410"/>
      <c r="CXA82" s="410"/>
      <c r="CXB82" s="410"/>
      <c r="CXC82" s="410"/>
      <c r="CXD82" s="410"/>
      <c r="CXE82" s="410"/>
      <c r="CXF82" s="410"/>
      <c r="CXG82" s="410"/>
      <c r="CXH82" s="410"/>
      <c r="CXI82" s="410"/>
      <c r="CXJ82" s="410"/>
      <c r="CXK82" s="410"/>
      <c r="CXL82" s="410"/>
      <c r="CXM82" s="410"/>
      <c r="CXN82" s="410"/>
      <c r="CXO82" s="410"/>
      <c r="CXP82" s="410"/>
      <c r="CXQ82" s="410"/>
      <c r="CXR82" s="410"/>
      <c r="CXS82" s="410"/>
      <c r="CXT82" s="410"/>
      <c r="CXU82" s="410"/>
      <c r="CXV82" s="410"/>
      <c r="CXW82" s="410"/>
      <c r="CXX82" s="410"/>
      <c r="CXY82" s="410"/>
      <c r="CXZ82" s="410"/>
      <c r="CYA82" s="410"/>
      <c r="CYB82" s="410"/>
      <c r="CYC82" s="410"/>
      <c r="CYD82" s="410"/>
      <c r="CYE82" s="410"/>
      <c r="CYF82" s="410"/>
      <c r="CYG82" s="410"/>
      <c r="CYH82" s="410"/>
      <c r="CYI82" s="410"/>
      <c r="CYJ82" s="410"/>
      <c r="CYK82" s="410"/>
      <c r="CYL82" s="410"/>
      <c r="CYM82" s="410"/>
      <c r="CYN82" s="410"/>
      <c r="CYO82" s="410"/>
      <c r="CYP82" s="410"/>
      <c r="CYQ82" s="410"/>
      <c r="CYR82" s="410"/>
      <c r="CYS82" s="410"/>
      <c r="CYT82" s="410"/>
      <c r="CYU82" s="410"/>
      <c r="CYV82" s="410"/>
      <c r="CYW82" s="410"/>
      <c r="CYX82" s="410"/>
      <c r="CYY82" s="410"/>
      <c r="CYZ82" s="410"/>
      <c r="CZA82" s="410"/>
      <c r="CZB82" s="410"/>
      <c r="CZC82" s="410"/>
      <c r="CZD82" s="410"/>
      <c r="CZE82" s="410"/>
      <c r="CZF82" s="410"/>
      <c r="CZG82" s="410"/>
      <c r="CZH82" s="410"/>
      <c r="CZI82" s="410"/>
      <c r="CZJ82" s="410"/>
      <c r="CZK82" s="410"/>
      <c r="CZL82" s="410"/>
      <c r="CZM82" s="410"/>
      <c r="CZN82" s="410"/>
      <c r="CZO82" s="410"/>
      <c r="CZP82" s="410"/>
      <c r="CZQ82" s="410"/>
      <c r="CZR82" s="410"/>
      <c r="CZS82" s="410"/>
      <c r="CZT82" s="410"/>
      <c r="CZU82" s="410"/>
      <c r="CZV82" s="410"/>
      <c r="CZW82" s="410"/>
      <c r="CZX82" s="410"/>
      <c r="CZY82" s="410"/>
      <c r="CZZ82" s="410"/>
      <c r="DAA82" s="410"/>
      <c r="DAB82" s="410"/>
      <c r="DAC82" s="410"/>
      <c r="DAD82" s="410"/>
      <c r="DAE82" s="410"/>
      <c r="DAF82" s="410"/>
      <c r="DAG82" s="410"/>
      <c r="DAH82" s="410"/>
      <c r="DAI82" s="410"/>
      <c r="DAJ82" s="410"/>
      <c r="DAK82" s="410"/>
      <c r="DAL82" s="410"/>
      <c r="DAM82" s="410"/>
      <c r="DAN82" s="410"/>
      <c r="DAO82" s="410"/>
      <c r="DAP82" s="410"/>
      <c r="DAQ82" s="410"/>
      <c r="DAR82" s="410"/>
      <c r="DAS82" s="410"/>
      <c r="DAT82" s="410"/>
      <c r="DAU82" s="410"/>
      <c r="DAV82" s="410"/>
      <c r="DAW82" s="410"/>
      <c r="DAX82" s="410"/>
      <c r="DAY82" s="410"/>
      <c r="DAZ82" s="410"/>
      <c r="DBA82" s="410"/>
      <c r="DBB82" s="410"/>
      <c r="DBC82" s="410"/>
      <c r="DBD82" s="410"/>
      <c r="DBE82" s="410"/>
      <c r="DBF82" s="410"/>
      <c r="DBG82" s="410"/>
      <c r="DBH82" s="410"/>
      <c r="DBI82" s="410"/>
      <c r="DBJ82" s="410"/>
      <c r="DBK82" s="410"/>
      <c r="DBL82" s="410"/>
      <c r="DBM82" s="410"/>
      <c r="DBN82" s="410"/>
      <c r="DBO82" s="410"/>
      <c r="DBP82" s="410"/>
      <c r="DBQ82" s="410"/>
      <c r="DBR82" s="410"/>
      <c r="DBS82" s="410"/>
      <c r="DBT82" s="410"/>
      <c r="DBU82" s="410"/>
      <c r="DBV82" s="410"/>
      <c r="DBW82" s="410"/>
      <c r="DBX82" s="410"/>
      <c r="DBY82" s="410"/>
      <c r="DBZ82" s="410"/>
      <c r="DCA82" s="410"/>
      <c r="DCB82" s="410"/>
      <c r="DCC82" s="410"/>
      <c r="DCD82" s="410"/>
      <c r="DCE82" s="410"/>
      <c r="DCF82" s="410"/>
      <c r="DCG82" s="410"/>
      <c r="DCH82" s="410"/>
      <c r="DCI82" s="410"/>
      <c r="DCJ82" s="410"/>
      <c r="DCK82" s="410"/>
      <c r="DCL82" s="410"/>
      <c r="DCM82" s="410"/>
      <c r="DCN82" s="410"/>
      <c r="DCO82" s="410"/>
      <c r="DCP82" s="410"/>
      <c r="DCQ82" s="410"/>
      <c r="DCR82" s="410"/>
      <c r="DCS82" s="410"/>
      <c r="DCT82" s="410"/>
      <c r="DCU82" s="410"/>
      <c r="DCV82" s="410"/>
      <c r="DCW82" s="410"/>
      <c r="DCX82" s="410"/>
      <c r="DCY82" s="410"/>
      <c r="DCZ82" s="410"/>
      <c r="DDA82" s="410"/>
      <c r="DDB82" s="410"/>
      <c r="DDC82" s="410"/>
      <c r="DDD82" s="410"/>
      <c r="DDE82" s="410"/>
      <c r="DDF82" s="410"/>
      <c r="DDG82" s="410"/>
      <c r="DDH82" s="410"/>
      <c r="DDI82" s="410"/>
      <c r="DDJ82" s="410"/>
      <c r="DDK82" s="410"/>
      <c r="DDL82" s="410"/>
      <c r="DDM82" s="410"/>
      <c r="DDN82" s="410"/>
      <c r="DDO82" s="410"/>
      <c r="DDP82" s="410"/>
      <c r="DDQ82" s="410"/>
      <c r="DDR82" s="410"/>
      <c r="DDS82" s="410"/>
      <c r="DDT82" s="410"/>
      <c r="DDU82" s="410"/>
      <c r="DDV82" s="410"/>
      <c r="DDW82" s="410"/>
      <c r="DDX82" s="410"/>
      <c r="DDY82" s="410"/>
      <c r="DDZ82" s="410"/>
      <c r="DEA82" s="410"/>
      <c r="DEB82" s="410"/>
      <c r="DEC82" s="410"/>
      <c r="DED82" s="410"/>
      <c r="DEE82" s="410"/>
      <c r="DEF82" s="410"/>
      <c r="DEG82" s="410"/>
      <c r="DEH82" s="410"/>
      <c r="DEI82" s="410"/>
      <c r="DEJ82" s="410"/>
      <c r="DEK82" s="410"/>
      <c r="DEL82" s="410"/>
      <c r="DEM82" s="410"/>
      <c r="DEN82" s="410"/>
      <c r="DEO82" s="410"/>
      <c r="DEP82" s="410"/>
      <c r="DEQ82" s="410"/>
      <c r="DER82" s="410"/>
      <c r="DES82" s="410"/>
      <c r="DET82" s="410"/>
      <c r="DEU82" s="410"/>
      <c r="DEV82" s="410"/>
      <c r="DEW82" s="410"/>
      <c r="DEX82" s="410"/>
      <c r="DEY82" s="410"/>
      <c r="DEZ82" s="410"/>
      <c r="DFA82" s="410"/>
      <c r="DFB82" s="410"/>
      <c r="DFC82" s="410"/>
      <c r="DFD82" s="410"/>
      <c r="DFE82" s="410"/>
      <c r="DFF82" s="410"/>
      <c r="DFG82" s="410"/>
      <c r="DFH82" s="410"/>
      <c r="DFI82" s="410"/>
      <c r="DFJ82" s="410"/>
      <c r="DFK82" s="410"/>
      <c r="DFL82" s="410"/>
      <c r="DFM82" s="410"/>
      <c r="DFN82" s="410"/>
      <c r="DFO82" s="410"/>
      <c r="DFP82" s="410"/>
      <c r="DFQ82" s="410"/>
      <c r="DFR82" s="410"/>
      <c r="DFS82" s="410"/>
      <c r="DFT82" s="410"/>
      <c r="DFU82" s="410"/>
      <c r="DFV82" s="410"/>
      <c r="DFW82" s="410"/>
      <c r="DFX82" s="410"/>
      <c r="DFY82" s="410"/>
      <c r="DFZ82" s="410"/>
      <c r="DGA82" s="410"/>
      <c r="DGB82" s="410"/>
      <c r="DGC82" s="410"/>
      <c r="DGD82" s="410"/>
      <c r="DGE82" s="410"/>
      <c r="DGF82" s="410"/>
      <c r="DGG82" s="410"/>
      <c r="DGH82" s="410"/>
      <c r="DGI82" s="410"/>
      <c r="DGJ82" s="410"/>
      <c r="DGK82" s="410"/>
      <c r="DGL82" s="410"/>
      <c r="DGM82" s="410"/>
      <c r="DGN82" s="410"/>
      <c r="DGO82" s="410"/>
      <c r="DGP82" s="410"/>
      <c r="DGQ82" s="410"/>
      <c r="DGR82" s="410"/>
      <c r="DGS82" s="410"/>
      <c r="DGT82" s="410"/>
      <c r="DGU82" s="410"/>
      <c r="DGV82" s="410"/>
      <c r="DGW82" s="410"/>
      <c r="DGX82" s="410"/>
      <c r="DGY82" s="410"/>
      <c r="DGZ82" s="410"/>
      <c r="DHA82" s="410"/>
      <c r="DHB82" s="410"/>
      <c r="DHC82" s="410"/>
      <c r="DHD82" s="410"/>
      <c r="DHE82" s="410"/>
      <c r="DHF82" s="410"/>
      <c r="DHG82" s="410"/>
      <c r="DHH82" s="410"/>
      <c r="DHI82" s="410"/>
      <c r="DHJ82" s="410"/>
      <c r="DHK82" s="410"/>
      <c r="DHL82" s="410"/>
      <c r="DHM82" s="410"/>
      <c r="DHN82" s="410"/>
      <c r="DHO82" s="410"/>
      <c r="DHP82" s="410"/>
      <c r="DHQ82" s="410"/>
      <c r="DHR82" s="410"/>
      <c r="DHS82" s="410"/>
      <c r="DHT82" s="410"/>
      <c r="DHU82" s="410"/>
      <c r="DHV82" s="410"/>
      <c r="DHW82" s="410"/>
      <c r="DHX82" s="410"/>
      <c r="DHY82" s="410"/>
      <c r="DHZ82" s="410"/>
      <c r="DIA82" s="410"/>
      <c r="DIB82" s="410"/>
      <c r="DIC82" s="410"/>
      <c r="DID82" s="410"/>
      <c r="DIE82" s="410"/>
      <c r="DIF82" s="410"/>
      <c r="DIG82" s="410"/>
      <c r="DIH82" s="410"/>
      <c r="DII82" s="410"/>
      <c r="DIJ82" s="410"/>
      <c r="DIK82" s="410"/>
      <c r="DIL82" s="410"/>
      <c r="DIM82" s="410"/>
      <c r="DIN82" s="410"/>
      <c r="DIO82" s="410"/>
      <c r="DIP82" s="410"/>
      <c r="DIQ82" s="410"/>
      <c r="DIR82" s="410"/>
      <c r="DIS82" s="410"/>
      <c r="DIT82" s="410"/>
      <c r="DIU82" s="410"/>
      <c r="DIV82" s="410"/>
      <c r="DIW82" s="410"/>
      <c r="DIX82" s="410"/>
      <c r="DIY82" s="410"/>
      <c r="DIZ82" s="410"/>
      <c r="DJA82" s="410"/>
      <c r="DJB82" s="410"/>
      <c r="DJC82" s="410"/>
      <c r="DJD82" s="410"/>
      <c r="DJE82" s="410"/>
      <c r="DJF82" s="410"/>
      <c r="DJG82" s="410"/>
      <c r="DJH82" s="410"/>
      <c r="DJI82" s="410"/>
      <c r="DJJ82" s="410"/>
      <c r="DJK82" s="410"/>
      <c r="DJL82" s="410"/>
      <c r="DJM82" s="410"/>
      <c r="DJN82" s="410"/>
      <c r="DJO82" s="410"/>
      <c r="DJP82" s="410"/>
      <c r="DJQ82" s="410"/>
      <c r="DJR82" s="410"/>
      <c r="DJS82" s="410"/>
      <c r="DJT82" s="410"/>
      <c r="DJU82" s="410"/>
      <c r="DJV82" s="410"/>
      <c r="DJW82" s="410"/>
      <c r="DJX82" s="410"/>
      <c r="DJY82" s="410"/>
      <c r="DJZ82" s="410"/>
      <c r="DKA82" s="410"/>
      <c r="DKB82" s="410"/>
      <c r="DKC82" s="410"/>
      <c r="DKD82" s="410"/>
      <c r="DKE82" s="410"/>
      <c r="DKF82" s="410"/>
      <c r="DKG82" s="410"/>
      <c r="DKH82" s="410"/>
      <c r="DKI82" s="410"/>
      <c r="DKJ82" s="410"/>
      <c r="DKK82" s="410"/>
      <c r="DKL82" s="410"/>
      <c r="DKM82" s="410"/>
      <c r="DKN82" s="410"/>
      <c r="DKO82" s="410"/>
      <c r="DKP82" s="410"/>
      <c r="DKQ82" s="410"/>
      <c r="DKR82" s="410"/>
      <c r="DKS82" s="410"/>
      <c r="DKT82" s="410"/>
      <c r="DKU82" s="410"/>
      <c r="DKV82" s="410"/>
      <c r="DKW82" s="410"/>
      <c r="DKX82" s="410"/>
      <c r="DKY82" s="410"/>
      <c r="DKZ82" s="410"/>
      <c r="DLA82" s="410"/>
      <c r="DLB82" s="410"/>
      <c r="DLC82" s="410"/>
      <c r="DLD82" s="410"/>
      <c r="DLE82" s="410"/>
      <c r="DLF82" s="410"/>
      <c r="DLG82" s="410"/>
      <c r="DLH82" s="410"/>
      <c r="DLI82" s="410"/>
      <c r="DLJ82" s="410"/>
      <c r="DLK82" s="410"/>
      <c r="DLL82" s="410"/>
      <c r="DLM82" s="410"/>
      <c r="DLN82" s="410"/>
      <c r="DLO82" s="410"/>
      <c r="DLP82" s="410"/>
      <c r="DLQ82" s="410"/>
      <c r="DLR82" s="410"/>
      <c r="DLS82" s="410"/>
      <c r="DLT82" s="410"/>
      <c r="DLU82" s="410"/>
      <c r="DLV82" s="410"/>
      <c r="DLW82" s="410"/>
      <c r="DLX82" s="410"/>
      <c r="DLY82" s="410"/>
      <c r="DLZ82" s="410"/>
      <c r="DMA82" s="410"/>
      <c r="DMB82" s="410"/>
      <c r="DMC82" s="410"/>
      <c r="DMD82" s="410"/>
      <c r="DME82" s="410"/>
      <c r="DMF82" s="410"/>
      <c r="DMG82" s="410"/>
      <c r="DMH82" s="410"/>
      <c r="DMI82" s="410"/>
      <c r="DMJ82" s="410"/>
      <c r="DMK82" s="410"/>
      <c r="DML82" s="410"/>
      <c r="DMM82" s="410"/>
      <c r="DMN82" s="410"/>
      <c r="DMO82" s="410"/>
      <c r="DMP82" s="410"/>
      <c r="DMQ82" s="410"/>
      <c r="DMR82" s="410"/>
      <c r="DMS82" s="410"/>
      <c r="DMT82" s="410"/>
      <c r="DMU82" s="410"/>
      <c r="DMV82" s="410"/>
      <c r="DMW82" s="410"/>
      <c r="DMX82" s="410"/>
      <c r="DMY82" s="410"/>
      <c r="DMZ82" s="410"/>
      <c r="DNA82" s="410"/>
      <c r="DNB82" s="410"/>
      <c r="DNC82" s="410"/>
      <c r="DND82" s="410"/>
      <c r="DNE82" s="410"/>
      <c r="DNF82" s="410"/>
      <c r="DNG82" s="410"/>
      <c r="DNH82" s="410"/>
      <c r="DNI82" s="410"/>
      <c r="DNJ82" s="410"/>
      <c r="DNK82" s="410"/>
      <c r="DNL82" s="410"/>
      <c r="DNM82" s="410"/>
      <c r="DNN82" s="410"/>
      <c r="DNO82" s="410"/>
      <c r="DNP82" s="410"/>
      <c r="DNQ82" s="410"/>
      <c r="DNR82" s="410"/>
      <c r="DNS82" s="410"/>
      <c r="DNT82" s="410"/>
      <c r="DNU82" s="410"/>
      <c r="DNV82" s="410"/>
      <c r="DNW82" s="410"/>
      <c r="DNX82" s="410"/>
      <c r="DNY82" s="410"/>
      <c r="DNZ82" s="410"/>
      <c r="DOA82" s="410"/>
      <c r="DOB82" s="410"/>
      <c r="DOC82" s="410"/>
      <c r="DOD82" s="410"/>
      <c r="DOE82" s="410"/>
      <c r="DOF82" s="410"/>
      <c r="DOG82" s="410"/>
      <c r="DOH82" s="410"/>
      <c r="DOI82" s="410"/>
      <c r="DOJ82" s="410"/>
      <c r="DOK82" s="410"/>
      <c r="DOL82" s="410"/>
      <c r="DOM82" s="410"/>
      <c r="DON82" s="410"/>
      <c r="DOO82" s="410"/>
      <c r="DOP82" s="410"/>
      <c r="DOQ82" s="410"/>
      <c r="DOR82" s="410"/>
      <c r="DOS82" s="410"/>
      <c r="DOT82" s="410"/>
      <c r="DOU82" s="410"/>
      <c r="DOV82" s="410"/>
      <c r="DOW82" s="410"/>
      <c r="DOX82" s="410"/>
      <c r="DOY82" s="410"/>
      <c r="DOZ82" s="410"/>
      <c r="DPA82" s="410"/>
      <c r="DPB82" s="410"/>
      <c r="DPC82" s="410"/>
      <c r="DPD82" s="410"/>
      <c r="DPE82" s="410"/>
      <c r="DPF82" s="410"/>
      <c r="DPG82" s="410"/>
      <c r="DPH82" s="410"/>
      <c r="DPI82" s="410"/>
      <c r="DPJ82" s="410"/>
      <c r="DPK82" s="410"/>
      <c r="DPL82" s="410"/>
      <c r="DPM82" s="410"/>
      <c r="DPN82" s="410"/>
      <c r="DPO82" s="410"/>
      <c r="DPP82" s="410"/>
      <c r="DPQ82" s="410"/>
      <c r="DPR82" s="410"/>
      <c r="DPS82" s="410"/>
      <c r="DPT82" s="410"/>
      <c r="DPU82" s="410"/>
      <c r="DPV82" s="410"/>
      <c r="DPW82" s="410"/>
      <c r="DPX82" s="410"/>
      <c r="DPY82" s="410"/>
      <c r="DPZ82" s="410"/>
      <c r="DQA82" s="410"/>
      <c r="DQB82" s="410"/>
      <c r="DQC82" s="410"/>
      <c r="DQD82" s="410"/>
      <c r="DQE82" s="410"/>
      <c r="DQF82" s="410"/>
      <c r="DQG82" s="410"/>
      <c r="DQH82" s="410"/>
      <c r="DQI82" s="410"/>
      <c r="DQJ82" s="410"/>
      <c r="DQK82" s="410"/>
      <c r="DQL82" s="410"/>
      <c r="DQM82" s="410"/>
      <c r="DQN82" s="410"/>
      <c r="DQO82" s="410"/>
      <c r="DQP82" s="410"/>
      <c r="DQQ82" s="410"/>
      <c r="DQR82" s="410"/>
      <c r="DQS82" s="410"/>
      <c r="DQT82" s="410"/>
      <c r="DQU82" s="410"/>
      <c r="DQV82" s="410"/>
      <c r="DQW82" s="410"/>
      <c r="DQX82" s="410"/>
      <c r="DQY82" s="410"/>
      <c r="DQZ82" s="410"/>
      <c r="DRA82" s="410"/>
      <c r="DRB82" s="410"/>
      <c r="DRC82" s="410"/>
      <c r="DRD82" s="410"/>
      <c r="DRE82" s="410"/>
      <c r="DRF82" s="410"/>
      <c r="DRG82" s="410"/>
      <c r="DRH82" s="410"/>
      <c r="DRI82" s="410"/>
      <c r="DRJ82" s="410"/>
      <c r="DRK82" s="410"/>
      <c r="DRL82" s="410"/>
      <c r="DRM82" s="410"/>
      <c r="DRN82" s="410"/>
      <c r="DRO82" s="410"/>
      <c r="DRP82" s="410"/>
      <c r="DRQ82" s="410"/>
      <c r="DRR82" s="410"/>
      <c r="DRS82" s="410"/>
      <c r="DRT82" s="410"/>
      <c r="DRU82" s="410"/>
      <c r="DRV82" s="410"/>
      <c r="DRW82" s="410"/>
      <c r="DRX82" s="410"/>
      <c r="DRY82" s="410"/>
      <c r="DRZ82" s="410"/>
      <c r="DSA82" s="410"/>
      <c r="DSB82" s="410"/>
      <c r="DSC82" s="410"/>
      <c r="DSD82" s="410"/>
      <c r="DSE82" s="410"/>
      <c r="DSF82" s="410"/>
      <c r="DSG82" s="410"/>
      <c r="DSH82" s="410"/>
      <c r="DSI82" s="410"/>
      <c r="DSJ82" s="410"/>
      <c r="DSK82" s="410"/>
      <c r="DSL82" s="410"/>
      <c r="DSM82" s="410"/>
      <c r="DSN82" s="410"/>
      <c r="DSO82" s="410"/>
      <c r="DSP82" s="410"/>
      <c r="DSQ82" s="410"/>
      <c r="DSR82" s="410"/>
      <c r="DSS82" s="410"/>
      <c r="DST82" s="410"/>
      <c r="DSU82" s="410"/>
      <c r="DSV82" s="410"/>
      <c r="DSW82" s="410"/>
      <c r="DSX82" s="410"/>
      <c r="DSY82" s="410"/>
      <c r="DSZ82" s="410"/>
      <c r="DTA82" s="410"/>
      <c r="DTB82" s="410"/>
      <c r="DTC82" s="410"/>
      <c r="DTD82" s="410"/>
      <c r="DTE82" s="410"/>
      <c r="DTF82" s="410"/>
      <c r="DTG82" s="410"/>
      <c r="DTH82" s="410"/>
      <c r="DTI82" s="410"/>
      <c r="DTJ82" s="410"/>
      <c r="DTK82" s="410"/>
      <c r="DTL82" s="410"/>
      <c r="DTM82" s="410"/>
      <c r="DTN82" s="410"/>
      <c r="DTO82" s="410"/>
      <c r="DTP82" s="410"/>
      <c r="DTQ82" s="410"/>
      <c r="DTR82" s="410"/>
      <c r="DTS82" s="410"/>
      <c r="DTT82" s="410"/>
      <c r="DTU82" s="410"/>
      <c r="DTV82" s="410"/>
      <c r="DTW82" s="410"/>
      <c r="DTX82" s="410"/>
      <c r="DTY82" s="410"/>
      <c r="DTZ82" s="410"/>
      <c r="DUA82" s="410"/>
      <c r="DUB82" s="410"/>
      <c r="DUC82" s="410"/>
      <c r="DUD82" s="410"/>
      <c r="DUE82" s="410"/>
      <c r="DUF82" s="410"/>
      <c r="DUG82" s="410"/>
      <c r="DUH82" s="410"/>
      <c r="DUI82" s="410"/>
      <c r="DUJ82" s="410"/>
      <c r="DUK82" s="410"/>
      <c r="DUL82" s="410"/>
      <c r="DUM82" s="410"/>
      <c r="DUN82" s="410"/>
      <c r="DUO82" s="410"/>
      <c r="DUP82" s="410"/>
      <c r="DUQ82" s="410"/>
      <c r="DUR82" s="410"/>
      <c r="DUS82" s="410"/>
      <c r="DUT82" s="410"/>
      <c r="DUU82" s="410"/>
      <c r="DUV82" s="410"/>
      <c r="DUW82" s="410"/>
      <c r="DUX82" s="410"/>
      <c r="DUY82" s="410"/>
      <c r="DUZ82" s="410"/>
      <c r="DVA82" s="410"/>
      <c r="DVB82" s="410"/>
      <c r="DVC82" s="410"/>
      <c r="DVD82" s="410"/>
      <c r="DVE82" s="410"/>
      <c r="DVF82" s="410"/>
      <c r="DVG82" s="410"/>
      <c r="DVH82" s="410"/>
      <c r="DVI82" s="410"/>
      <c r="DVJ82" s="410"/>
      <c r="DVK82" s="410"/>
      <c r="DVL82" s="410"/>
      <c r="DVM82" s="410"/>
      <c r="DVN82" s="410"/>
      <c r="DVO82" s="410"/>
      <c r="DVP82" s="410"/>
      <c r="DVQ82" s="410"/>
      <c r="DVR82" s="410"/>
      <c r="DVS82" s="410"/>
      <c r="DVT82" s="410"/>
      <c r="DVU82" s="410"/>
      <c r="DVV82" s="410"/>
      <c r="DVW82" s="410"/>
      <c r="DVX82" s="410"/>
      <c r="DVY82" s="410"/>
      <c r="DVZ82" s="410"/>
      <c r="DWA82" s="410"/>
      <c r="DWB82" s="410"/>
      <c r="DWC82" s="410"/>
      <c r="DWD82" s="410"/>
      <c r="DWE82" s="410"/>
      <c r="DWF82" s="410"/>
      <c r="DWG82" s="410"/>
      <c r="DWH82" s="410"/>
      <c r="DWI82" s="410"/>
      <c r="DWJ82" s="410"/>
      <c r="DWK82" s="410"/>
      <c r="DWL82" s="410"/>
      <c r="DWM82" s="410"/>
      <c r="DWN82" s="410"/>
      <c r="DWO82" s="410"/>
      <c r="DWP82" s="410"/>
      <c r="DWQ82" s="410"/>
      <c r="DWR82" s="410"/>
      <c r="DWS82" s="410"/>
      <c r="DWT82" s="410"/>
      <c r="DWU82" s="410"/>
      <c r="DWV82" s="410"/>
      <c r="DWW82" s="410"/>
      <c r="DWX82" s="410"/>
      <c r="DWY82" s="410"/>
      <c r="DWZ82" s="410"/>
      <c r="DXA82" s="410"/>
      <c r="DXB82" s="410"/>
      <c r="DXC82" s="410"/>
      <c r="DXD82" s="410"/>
      <c r="DXE82" s="410"/>
      <c r="DXF82" s="410"/>
      <c r="DXG82" s="410"/>
      <c r="DXH82" s="410"/>
      <c r="DXI82" s="410"/>
      <c r="DXJ82" s="410"/>
      <c r="DXK82" s="410"/>
      <c r="DXL82" s="410"/>
      <c r="DXM82" s="410"/>
      <c r="DXN82" s="410"/>
      <c r="DXO82" s="410"/>
      <c r="DXP82" s="410"/>
      <c r="DXQ82" s="410"/>
      <c r="DXR82" s="410"/>
      <c r="DXS82" s="410"/>
      <c r="DXT82" s="410"/>
      <c r="DXU82" s="410"/>
      <c r="DXV82" s="410"/>
      <c r="DXW82" s="410"/>
      <c r="DXX82" s="410"/>
      <c r="DXY82" s="410"/>
      <c r="DXZ82" s="410"/>
      <c r="DYA82" s="410"/>
      <c r="DYB82" s="410"/>
      <c r="DYC82" s="410"/>
      <c r="DYD82" s="410"/>
      <c r="DYE82" s="410"/>
      <c r="DYF82" s="410"/>
      <c r="DYG82" s="410"/>
      <c r="DYH82" s="410"/>
      <c r="DYI82" s="410"/>
      <c r="DYJ82" s="410"/>
      <c r="DYK82" s="410"/>
      <c r="DYL82" s="410"/>
      <c r="DYM82" s="410"/>
      <c r="DYN82" s="410"/>
      <c r="DYO82" s="410"/>
      <c r="DYP82" s="410"/>
      <c r="DYQ82" s="410"/>
      <c r="DYR82" s="410"/>
      <c r="DYS82" s="410"/>
      <c r="DYT82" s="410"/>
      <c r="DYU82" s="410"/>
      <c r="DYV82" s="410"/>
      <c r="DYW82" s="410"/>
      <c r="DYX82" s="410"/>
      <c r="DYY82" s="410"/>
      <c r="DYZ82" s="410"/>
      <c r="DZA82" s="410"/>
      <c r="DZB82" s="410"/>
      <c r="DZC82" s="410"/>
      <c r="DZD82" s="410"/>
      <c r="DZE82" s="410"/>
      <c r="DZF82" s="410"/>
      <c r="DZG82" s="410"/>
      <c r="DZH82" s="410"/>
      <c r="DZI82" s="410"/>
      <c r="DZJ82" s="410"/>
      <c r="DZK82" s="410"/>
      <c r="DZL82" s="410"/>
      <c r="DZM82" s="410"/>
      <c r="DZN82" s="410"/>
      <c r="DZO82" s="410"/>
      <c r="DZP82" s="410"/>
      <c r="DZQ82" s="410"/>
      <c r="DZR82" s="410"/>
      <c r="DZS82" s="410"/>
      <c r="DZT82" s="410"/>
      <c r="DZU82" s="410"/>
      <c r="DZV82" s="410"/>
      <c r="DZW82" s="410"/>
      <c r="DZX82" s="410"/>
      <c r="DZY82" s="410"/>
      <c r="DZZ82" s="410"/>
      <c r="EAA82" s="410"/>
      <c r="EAB82" s="410"/>
      <c r="EAC82" s="410"/>
      <c r="EAD82" s="410"/>
      <c r="EAE82" s="410"/>
      <c r="EAF82" s="410"/>
      <c r="EAG82" s="410"/>
      <c r="EAH82" s="410"/>
      <c r="EAI82" s="410"/>
      <c r="EAJ82" s="410"/>
      <c r="EAK82" s="410"/>
      <c r="EAL82" s="410"/>
      <c r="EAM82" s="410"/>
      <c r="EAN82" s="410"/>
      <c r="EAO82" s="410"/>
      <c r="EAP82" s="410"/>
      <c r="EAQ82" s="410"/>
      <c r="EAR82" s="410"/>
      <c r="EAS82" s="410"/>
      <c r="EAT82" s="410"/>
      <c r="EAU82" s="410"/>
      <c r="EAV82" s="410"/>
      <c r="EAW82" s="410"/>
      <c r="EAX82" s="410"/>
      <c r="EAY82" s="410"/>
      <c r="EAZ82" s="410"/>
      <c r="EBA82" s="410"/>
      <c r="EBB82" s="410"/>
      <c r="EBC82" s="410"/>
      <c r="EBD82" s="410"/>
      <c r="EBE82" s="410"/>
      <c r="EBF82" s="410"/>
      <c r="EBG82" s="410"/>
      <c r="EBH82" s="410"/>
      <c r="EBI82" s="410"/>
      <c r="EBJ82" s="410"/>
      <c r="EBK82" s="410"/>
      <c r="EBL82" s="410"/>
      <c r="EBM82" s="410"/>
      <c r="EBN82" s="410"/>
      <c r="EBO82" s="410"/>
      <c r="EBP82" s="410"/>
      <c r="EBQ82" s="410"/>
      <c r="EBR82" s="410"/>
      <c r="EBS82" s="410"/>
      <c r="EBT82" s="410"/>
      <c r="EBU82" s="410"/>
      <c r="EBV82" s="410"/>
      <c r="EBW82" s="410"/>
      <c r="EBX82" s="410"/>
      <c r="EBY82" s="410"/>
      <c r="EBZ82" s="410"/>
      <c r="ECA82" s="410"/>
      <c r="ECB82" s="410"/>
      <c r="ECC82" s="410"/>
      <c r="ECD82" s="410"/>
      <c r="ECE82" s="410"/>
      <c r="ECF82" s="410"/>
      <c r="ECG82" s="410"/>
      <c r="ECH82" s="410"/>
      <c r="ECI82" s="410"/>
      <c r="ECJ82" s="410"/>
      <c r="ECK82" s="410"/>
      <c r="ECL82" s="410"/>
      <c r="ECM82" s="410"/>
      <c r="ECN82" s="410"/>
      <c r="ECO82" s="410"/>
      <c r="ECP82" s="410"/>
      <c r="ECQ82" s="410"/>
      <c r="ECR82" s="410"/>
      <c r="ECS82" s="410"/>
      <c r="ECT82" s="410"/>
      <c r="ECU82" s="410"/>
      <c r="ECV82" s="410"/>
      <c r="ECW82" s="410"/>
      <c r="ECX82" s="410"/>
      <c r="ECY82" s="410"/>
      <c r="ECZ82" s="410"/>
      <c r="EDA82" s="410"/>
      <c r="EDB82" s="410"/>
      <c r="EDC82" s="410"/>
      <c r="EDD82" s="410"/>
      <c r="EDE82" s="410"/>
      <c r="EDF82" s="410"/>
      <c r="EDG82" s="410"/>
      <c r="EDH82" s="410"/>
      <c r="EDI82" s="410"/>
      <c r="EDJ82" s="410"/>
      <c r="EDK82" s="410"/>
      <c r="EDL82" s="410"/>
      <c r="EDM82" s="410"/>
      <c r="EDN82" s="410"/>
      <c r="EDO82" s="410"/>
      <c r="EDP82" s="410"/>
      <c r="EDQ82" s="410"/>
      <c r="EDR82" s="410"/>
      <c r="EDS82" s="410"/>
      <c r="EDT82" s="410"/>
      <c r="EDU82" s="410"/>
      <c r="EDV82" s="410"/>
      <c r="EDW82" s="410"/>
      <c r="EDX82" s="410"/>
      <c r="EDY82" s="410"/>
      <c r="EDZ82" s="410"/>
      <c r="EEA82" s="410"/>
      <c r="EEB82" s="410"/>
      <c r="EEC82" s="410"/>
      <c r="EED82" s="410"/>
      <c r="EEE82" s="410"/>
      <c r="EEF82" s="410"/>
      <c r="EEG82" s="410"/>
      <c r="EEH82" s="410"/>
      <c r="EEI82" s="410"/>
      <c r="EEJ82" s="410"/>
      <c r="EEK82" s="410"/>
      <c r="EEL82" s="410"/>
      <c r="EEM82" s="410"/>
      <c r="EEN82" s="410"/>
      <c r="EEO82" s="410"/>
      <c r="EEP82" s="410"/>
      <c r="EEQ82" s="410"/>
      <c r="EER82" s="410"/>
      <c r="EES82" s="410"/>
      <c r="EET82" s="410"/>
      <c r="EEU82" s="410"/>
      <c r="EEV82" s="410"/>
      <c r="EEW82" s="410"/>
      <c r="EEX82" s="410"/>
      <c r="EEY82" s="410"/>
      <c r="EEZ82" s="410"/>
      <c r="EFA82" s="410"/>
      <c r="EFB82" s="410"/>
      <c r="EFC82" s="410"/>
      <c r="EFD82" s="410"/>
      <c r="EFE82" s="410"/>
      <c r="EFF82" s="410"/>
      <c r="EFG82" s="410"/>
      <c r="EFH82" s="410"/>
      <c r="EFI82" s="410"/>
      <c r="EFJ82" s="410"/>
      <c r="EFK82" s="410"/>
      <c r="EFL82" s="410"/>
      <c r="EFM82" s="410"/>
      <c r="EFN82" s="410"/>
      <c r="EFO82" s="410"/>
      <c r="EFP82" s="410"/>
      <c r="EFQ82" s="410"/>
      <c r="EFR82" s="410"/>
      <c r="EFS82" s="410"/>
      <c r="EFT82" s="410"/>
      <c r="EFU82" s="410"/>
      <c r="EFV82" s="410"/>
      <c r="EFW82" s="410"/>
      <c r="EFX82" s="410"/>
      <c r="EFY82" s="410"/>
      <c r="EFZ82" s="410"/>
      <c r="EGA82" s="410"/>
      <c r="EGB82" s="410"/>
      <c r="EGC82" s="410"/>
      <c r="EGD82" s="410"/>
      <c r="EGE82" s="410"/>
      <c r="EGF82" s="410"/>
      <c r="EGG82" s="410"/>
      <c r="EGH82" s="410"/>
      <c r="EGI82" s="410"/>
      <c r="EGJ82" s="410"/>
      <c r="EGK82" s="410"/>
      <c r="EGL82" s="410"/>
      <c r="EGM82" s="410"/>
      <c r="EGN82" s="410"/>
      <c r="EGO82" s="410"/>
      <c r="EGP82" s="410"/>
      <c r="EGQ82" s="410"/>
      <c r="EGR82" s="410"/>
      <c r="EGS82" s="410"/>
      <c r="EGT82" s="410"/>
      <c r="EGU82" s="410"/>
      <c r="EGV82" s="410"/>
      <c r="EGW82" s="410"/>
      <c r="EGX82" s="410"/>
      <c r="EGY82" s="410"/>
      <c r="EGZ82" s="410"/>
      <c r="EHA82" s="410"/>
      <c r="EHB82" s="410"/>
      <c r="EHC82" s="410"/>
      <c r="EHD82" s="410"/>
      <c r="EHE82" s="410"/>
      <c r="EHF82" s="410"/>
      <c r="EHG82" s="410"/>
      <c r="EHH82" s="410"/>
      <c r="EHI82" s="410"/>
      <c r="EHJ82" s="410"/>
      <c r="EHK82" s="410"/>
      <c r="EHL82" s="410"/>
      <c r="EHM82" s="410"/>
      <c r="EHN82" s="410"/>
      <c r="EHO82" s="410"/>
      <c r="EHP82" s="410"/>
      <c r="EHQ82" s="410"/>
      <c r="EHR82" s="410"/>
      <c r="EHS82" s="410"/>
      <c r="EHT82" s="410"/>
      <c r="EHU82" s="410"/>
      <c r="EHV82" s="410"/>
      <c r="EHW82" s="410"/>
      <c r="EHX82" s="410"/>
      <c r="EHY82" s="410"/>
      <c r="EHZ82" s="410"/>
      <c r="EIA82" s="410"/>
      <c r="EIB82" s="410"/>
      <c r="EIC82" s="410"/>
      <c r="EID82" s="410"/>
      <c r="EIE82" s="410"/>
      <c r="EIF82" s="410"/>
      <c r="EIG82" s="410"/>
      <c r="EIH82" s="410"/>
      <c r="EII82" s="410"/>
      <c r="EIJ82" s="410"/>
      <c r="EIK82" s="410"/>
      <c r="EIL82" s="410"/>
      <c r="EIM82" s="410"/>
      <c r="EIN82" s="410"/>
      <c r="EIO82" s="410"/>
      <c r="EIP82" s="410"/>
      <c r="EIQ82" s="410"/>
      <c r="EIR82" s="410"/>
      <c r="EIS82" s="410"/>
      <c r="EIT82" s="410"/>
      <c r="EIU82" s="410"/>
      <c r="EIV82" s="410"/>
      <c r="EIW82" s="410"/>
      <c r="EIX82" s="410"/>
      <c r="EIY82" s="410"/>
      <c r="EIZ82" s="410"/>
      <c r="EJA82" s="410"/>
      <c r="EJB82" s="410"/>
      <c r="EJC82" s="410"/>
      <c r="EJD82" s="410"/>
      <c r="EJE82" s="410"/>
      <c r="EJF82" s="410"/>
      <c r="EJG82" s="410"/>
      <c r="EJH82" s="410"/>
      <c r="EJI82" s="410"/>
      <c r="EJJ82" s="410"/>
      <c r="EJK82" s="410"/>
      <c r="EJL82" s="410"/>
      <c r="EJM82" s="410"/>
      <c r="EJN82" s="410"/>
      <c r="EJO82" s="410"/>
      <c r="EJP82" s="410"/>
      <c r="EJQ82" s="410"/>
      <c r="EJR82" s="410"/>
      <c r="EJS82" s="410"/>
      <c r="EJT82" s="410"/>
      <c r="EJU82" s="410"/>
      <c r="EJV82" s="410"/>
      <c r="EJW82" s="410"/>
      <c r="EJX82" s="410"/>
      <c r="EJY82" s="410"/>
      <c r="EJZ82" s="410"/>
      <c r="EKA82" s="410"/>
      <c r="EKB82" s="410"/>
      <c r="EKC82" s="410"/>
      <c r="EKD82" s="410"/>
      <c r="EKE82" s="410"/>
      <c r="EKF82" s="410"/>
      <c r="EKG82" s="410"/>
      <c r="EKH82" s="410"/>
      <c r="EKI82" s="410"/>
      <c r="EKJ82" s="410"/>
      <c r="EKK82" s="410"/>
      <c r="EKL82" s="410"/>
      <c r="EKM82" s="410"/>
      <c r="EKN82" s="410"/>
      <c r="EKO82" s="410"/>
      <c r="EKP82" s="410"/>
      <c r="EKQ82" s="410"/>
      <c r="EKR82" s="410"/>
      <c r="EKS82" s="410"/>
      <c r="EKT82" s="410"/>
      <c r="EKU82" s="410"/>
      <c r="EKV82" s="410"/>
      <c r="EKW82" s="410"/>
      <c r="EKX82" s="410"/>
      <c r="EKY82" s="410"/>
      <c r="EKZ82" s="410"/>
      <c r="ELA82" s="410"/>
      <c r="ELB82" s="410"/>
      <c r="ELC82" s="410"/>
      <c r="ELD82" s="410"/>
      <c r="ELE82" s="410"/>
      <c r="ELF82" s="410"/>
      <c r="ELG82" s="410"/>
      <c r="ELH82" s="410"/>
      <c r="ELI82" s="410"/>
      <c r="ELJ82" s="410"/>
      <c r="ELK82" s="410"/>
      <c r="ELL82" s="410"/>
      <c r="ELM82" s="410"/>
      <c r="ELN82" s="410"/>
      <c r="ELO82" s="410"/>
      <c r="ELP82" s="410"/>
      <c r="ELQ82" s="410"/>
      <c r="ELR82" s="410"/>
      <c r="ELS82" s="410"/>
      <c r="ELT82" s="410"/>
      <c r="ELU82" s="410"/>
      <c r="ELV82" s="410"/>
      <c r="ELW82" s="410"/>
      <c r="ELX82" s="410"/>
      <c r="ELY82" s="410"/>
      <c r="ELZ82" s="410"/>
      <c r="EMA82" s="410"/>
      <c r="EMB82" s="410"/>
      <c r="EMC82" s="410"/>
      <c r="EMD82" s="410"/>
      <c r="EME82" s="410"/>
      <c r="EMF82" s="410"/>
      <c r="EMG82" s="410"/>
      <c r="EMH82" s="410"/>
      <c r="EMI82" s="410"/>
      <c r="EMJ82" s="410"/>
      <c r="EMK82" s="410"/>
      <c r="EML82" s="410"/>
      <c r="EMM82" s="410"/>
      <c r="EMN82" s="410"/>
      <c r="EMO82" s="410"/>
      <c r="EMP82" s="410"/>
      <c r="EMQ82" s="410"/>
      <c r="EMR82" s="410"/>
      <c r="EMS82" s="410"/>
      <c r="EMT82" s="410"/>
      <c r="EMU82" s="410"/>
      <c r="EMV82" s="410"/>
      <c r="EMW82" s="410"/>
      <c r="EMX82" s="410"/>
      <c r="EMY82" s="410"/>
      <c r="EMZ82" s="410"/>
      <c r="ENA82" s="410"/>
      <c r="ENB82" s="410"/>
      <c r="ENC82" s="410"/>
      <c r="END82" s="410"/>
      <c r="ENE82" s="410"/>
      <c r="ENF82" s="410"/>
      <c r="ENG82" s="410"/>
      <c r="ENH82" s="410"/>
      <c r="ENI82" s="410"/>
      <c r="ENJ82" s="410"/>
      <c r="ENK82" s="410"/>
      <c r="ENL82" s="410"/>
      <c r="ENM82" s="410"/>
      <c r="ENN82" s="410"/>
      <c r="ENO82" s="410"/>
      <c r="ENP82" s="410"/>
      <c r="ENQ82" s="410"/>
      <c r="ENR82" s="410"/>
      <c r="ENS82" s="410"/>
      <c r="ENT82" s="410"/>
      <c r="ENU82" s="410"/>
      <c r="ENV82" s="410"/>
      <c r="ENW82" s="410"/>
      <c r="ENX82" s="410"/>
      <c r="ENY82" s="410"/>
      <c r="ENZ82" s="410"/>
      <c r="EOA82" s="410"/>
      <c r="EOB82" s="410"/>
      <c r="EOC82" s="410"/>
      <c r="EOD82" s="410"/>
      <c r="EOE82" s="410"/>
      <c r="EOF82" s="410"/>
      <c r="EOG82" s="410"/>
      <c r="EOH82" s="410"/>
      <c r="EOI82" s="410"/>
      <c r="EOJ82" s="410"/>
      <c r="EOK82" s="410"/>
      <c r="EOL82" s="410"/>
      <c r="EOM82" s="410"/>
      <c r="EON82" s="410"/>
      <c r="EOO82" s="410"/>
      <c r="EOP82" s="410"/>
      <c r="EOQ82" s="410"/>
      <c r="EOR82" s="410"/>
      <c r="EOS82" s="410"/>
      <c r="EOT82" s="410"/>
      <c r="EOU82" s="410"/>
      <c r="EOV82" s="410"/>
      <c r="EOW82" s="410"/>
      <c r="EOX82" s="410"/>
      <c r="EOY82" s="410"/>
      <c r="EOZ82" s="410"/>
      <c r="EPA82" s="410"/>
      <c r="EPB82" s="410"/>
      <c r="EPC82" s="410"/>
      <c r="EPD82" s="410"/>
      <c r="EPE82" s="410"/>
      <c r="EPF82" s="410"/>
      <c r="EPG82" s="410"/>
      <c r="EPH82" s="410"/>
      <c r="EPI82" s="410"/>
      <c r="EPJ82" s="410"/>
      <c r="EPK82" s="410"/>
      <c r="EPL82" s="410"/>
      <c r="EPM82" s="410"/>
      <c r="EPN82" s="410"/>
      <c r="EPO82" s="410"/>
      <c r="EPP82" s="410"/>
      <c r="EPQ82" s="410"/>
      <c r="EPR82" s="410"/>
      <c r="EPS82" s="410"/>
      <c r="EPT82" s="410"/>
      <c r="EPU82" s="410"/>
      <c r="EPV82" s="410"/>
      <c r="EPW82" s="410"/>
      <c r="EPX82" s="410"/>
      <c r="EPY82" s="410"/>
      <c r="EPZ82" s="410"/>
      <c r="EQA82" s="410"/>
      <c r="EQB82" s="410"/>
      <c r="EQC82" s="410"/>
      <c r="EQD82" s="410"/>
      <c r="EQE82" s="410"/>
      <c r="EQF82" s="410"/>
      <c r="EQG82" s="410"/>
      <c r="EQH82" s="410"/>
      <c r="EQI82" s="410"/>
      <c r="EQJ82" s="410"/>
      <c r="EQK82" s="410"/>
      <c r="EQL82" s="410"/>
      <c r="EQM82" s="410"/>
      <c r="EQN82" s="410"/>
      <c r="EQO82" s="410"/>
      <c r="EQP82" s="410"/>
      <c r="EQQ82" s="410"/>
      <c r="EQR82" s="410"/>
      <c r="EQS82" s="410"/>
      <c r="EQT82" s="410"/>
      <c r="EQU82" s="410"/>
      <c r="EQV82" s="410"/>
      <c r="EQW82" s="410"/>
      <c r="EQX82" s="410"/>
      <c r="EQY82" s="410"/>
      <c r="EQZ82" s="410"/>
      <c r="ERA82" s="410"/>
      <c r="ERB82" s="410"/>
      <c r="ERC82" s="410"/>
      <c r="ERD82" s="410"/>
      <c r="ERE82" s="410"/>
      <c r="ERF82" s="410"/>
      <c r="ERG82" s="410"/>
      <c r="ERH82" s="410"/>
      <c r="ERI82" s="410"/>
      <c r="ERJ82" s="410"/>
      <c r="ERK82" s="410"/>
      <c r="ERL82" s="410"/>
      <c r="ERM82" s="410"/>
      <c r="ERN82" s="410"/>
      <c r="ERO82" s="410"/>
      <c r="ERP82" s="410"/>
      <c r="ERQ82" s="410"/>
      <c r="ERR82" s="410"/>
      <c r="ERS82" s="410"/>
      <c r="ERT82" s="410"/>
      <c r="ERU82" s="410"/>
      <c r="ERV82" s="410"/>
      <c r="ERW82" s="410"/>
      <c r="ERX82" s="410"/>
      <c r="ERY82" s="410"/>
      <c r="ERZ82" s="410"/>
      <c r="ESA82" s="410"/>
      <c r="ESB82" s="410"/>
      <c r="ESC82" s="410"/>
      <c r="ESD82" s="410"/>
      <c r="ESE82" s="410"/>
      <c r="ESF82" s="410"/>
      <c r="ESG82" s="410"/>
      <c r="ESH82" s="410"/>
      <c r="ESI82" s="410"/>
      <c r="ESJ82" s="410"/>
      <c r="ESK82" s="410"/>
      <c r="ESL82" s="410"/>
      <c r="ESM82" s="410"/>
      <c r="ESN82" s="410"/>
      <c r="ESO82" s="410"/>
      <c r="ESP82" s="410"/>
      <c r="ESQ82" s="410"/>
      <c r="ESR82" s="410"/>
      <c r="ESS82" s="410"/>
      <c r="EST82" s="410"/>
      <c r="ESU82" s="410"/>
      <c r="ESV82" s="410"/>
      <c r="ESW82" s="410"/>
      <c r="ESX82" s="410"/>
      <c r="ESY82" s="410"/>
      <c r="ESZ82" s="410"/>
      <c r="ETA82" s="410"/>
      <c r="ETB82" s="410"/>
      <c r="ETC82" s="410"/>
      <c r="ETD82" s="410"/>
      <c r="ETE82" s="410"/>
      <c r="ETF82" s="410"/>
      <c r="ETG82" s="410"/>
      <c r="ETH82" s="410"/>
      <c r="ETI82" s="410"/>
      <c r="ETJ82" s="410"/>
      <c r="ETK82" s="410"/>
      <c r="ETL82" s="410"/>
      <c r="ETM82" s="410"/>
      <c r="ETN82" s="410"/>
      <c r="ETO82" s="410"/>
      <c r="ETP82" s="410"/>
      <c r="ETQ82" s="410"/>
      <c r="ETR82" s="410"/>
      <c r="ETS82" s="410"/>
      <c r="ETT82" s="410"/>
      <c r="ETU82" s="410"/>
      <c r="ETV82" s="410"/>
      <c r="ETW82" s="410"/>
      <c r="ETX82" s="410"/>
      <c r="ETY82" s="410"/>
      <c r="ETZ82" s="410"/>
      <c r="EUA82" s="410"/>
      <c r="EUB82" s="410"/>
      <c r="EUC82" s="410"/>
      <c r="EUD82" s="410"/>
      <c r="EUE82" s="410"/>
      <c r="EUF82" s="410"/>
      <c r="EUG82" s="410"/>
      <c r="EUH82" s="410"/>
      <c r="EUI82" s="410"/>
      <c r="EUJ82" s="410"/>
      <c r="EUK82" s="410"/>
      <c r="EUL82" s="410"/>
      <c r="EUM82" s="410"/>
      <c r="EUN82" s="410"/>
      <c r="EUO82" s="410"/>
      <c r="EUP82" s="410"/>
      <c r="EUQ82" s="410"/>
      <c r="EUR82" s="410"/>
      <c r="EUS82" s="410"/>
      <c r="EUT82" s="410"/>
      <c r="EUU82" s="410"/>
      <c r="EUV82" s="410"/>
      <c r="EUW82" s="410"/>
      <c r="EUX82" s="410"/>
      <c r="EUY82" s="410"/>
      <c r="EUZ82" s="410"/>
      <c r="EVA82" s="410"/>
      <c r="EVB82" s="410"/>
      <c r="EVC82" s="410"/>
      <c r="EVD82" s="410"/>
      <c r="EVE82" s="410"/>
      <c r="EVF82" s="410"/>
      <c r="EVG82" s="410"/>
      <c r="EVH82" s="410"/>
      <c r="EVI82" s="410"/>
      <c r="EVJ82" s="410"/>
      <c r="EVK82" s="410"/>
      <c r="EVL82" s="410"/>
      <c r="EVM82" s="410"/>
      <c r="EVN82" s="410"/>
      <c r="EVO82" s="410"/>
      <c r="EVP82" s="410"/>
      <c r="EVQ82" s="410"/>
      <c r="EVR82" s="410"/>
      <c r="EVS82" s="410"/>
      <c r="EVT82" s="410"/>
      <c r="EVU82" s="410"/>
      <c r="EVV82" s="410"/>
      <c r="EVW82" s="410"/>
      <c r="EVX82" s="410"/>
      <c r="EVY82" s="410"/>
      <c r="EVZ82" s="410"/>
      <c r="EWA82" s="410"/>
      <c r="EWB82" s="410"/>
      <c r="EWC82" s="410"/>
      <c r="EWD82" s="410"/>
      <c r="EWE82" s="410"/>
      <c r="EWF82" s="410"/>
      <c r="EWG82" s="410"/>
      <c r="EWH82" s="410"/>
      <c r="EWI82" s="410"/>
      <c r="EWJ82" s="410"/>
      <c r="EWK82" s="410"/>
      <c r="EWL82" s="410"/>
      <c r="EWM82" s="410"/>
      <c r="EWN82" s="410"/>
      <c r="EWO82" s="410"/>
      <c r="EWP82" s="410"/>
      <c r="EWQ82" s="410"/>
      <c r="EWR82" s="410"/>
      <c r="EWS82" s="410"/>
      <c r="EWT82" s="410"/>
      <c r="EWU82" s="410"/>
      <c r="EWV82" s="410"/>
      <c r="EWW82" s="410"/>
      <c r="EWX82" s="410"/>
      <c r="EWY82" s="410"/>
      <c r="EWZ82" s="410"/>
      <c r="EXA82" s="410"/>
      <c r="EXB82" s="410"/>
      <c r="EXC82" s="410"/>
      <c r="EXD82" s="410"/>
      <c r="EXE82" s="410"/>
      <c r="EXF82" s="410"/>
      <c r="EXG82" s="410"/>
      <c r="EXH82" s="410"/>
      <c r="EXI82" s="410"/>
      <c r="EXJ82" s="410"/>
      <c r="EXK82" s="410"/>
      <c r="EXL82" s="410"/>
      <c r="EXM82" s="410"/>
      <c r="EXN82" s="410"/>
      <c r="EXO82" s="410"/>
      <c r="EXP82" s="410"/>
      <c r="EXQ82" s="410"/>
      <c r="EXR82" s="410"/>
      <c r="EXS82" s="410"/>
      <c r="EXT82" s="410"/>
      <c r="EXU82" s="410"/>
      <c r="EXV82" s="410"/>
      <c r="EXW82" s="410"/>
      <c r="EXX82" s="410"/>
      <c r="EXY82" s="410"/>
      <c r="EXZ82" s="410"/>
      <c r="EYA82" s="410"/>
      <c r="EYB82" s="410"/>
      <c r="EYC82" s="410"/>
      <c r="EYD82" s="410"/>
      <c r="EYE82" s="410"/>
      <c r="EYF82" s="410"/>
      <c r="EYG82" s="410"/>
      <c r="EYH82" s="410"/>
      <c r="EYI82" s="410"/>
      <c r="EYJ82" s="410"/>
      <c r="EYK82" s="410"/>
      <c r="EYL82" s="410"/>
      <c r="EYM82" s="410"/>
      <c r="EYN82" s="410"/>
      <c r="EYO82" s="410"/>
      <c r="EYP82" s="410"/>
      <c r="EYQ82" s="410"/>
      <c r="EYR82" s="410"/>
      <c r="EYS82" s="410"/>
      <c r="EYT82" s="410"/>
      <c r="EYU82" s="410"/>
      <c r="EYV82" s="410"/>
      <c r="EYW82" s="410"/>
      <c r="EYX82" s="410"/>
      <c r="EYY82" s="410"/>
      <c r="EYZ82" s="410"/>
      <c r="EZA82" s="410"/>
      <c r="EZB82" s="410"/>
      <c r="EZC82" s="410"/>
      <c r="EZD82" s="410"/>
      <c r="EZE82" s="410"/>
      <c r="EZF82" s="410"/>
      <c r="EZG82" s="410"/>
      <c r="EZH82" s="410"/>
      <c r="EZI82" s="410"/>
      <c r="EZJ82" s="410"/>
      <c r="EZK82" s="410"/>
      <c r="EZL82" s="410"/>
      <c r="EZM82" s="410"/>
      <c r="EZN82" s="410"/>
      <c r="EZO82" s="410"/>
      <c r="EZP82" s="410"/>
      <c r="EZQ82" s="410"/>
      <c r="EZR82" s="410"/>
      <c r="EZS82" s="410"/>
      <c r="EZT82" s="410"/>
      <c r="EZU82" s="410"/>
      <c r="EZV82" s="410"/>
      <c r="EZW82" s="410"/>
      <c r="EZX82" s="410"/>
      <c r="EZY82" s="410"/>
      <c r="EZZ82" s="410"/>
      <c r="FAA82" s="410"/>
      <c r="FAB82" s="410"/>
      <c r="FAC82" s="410"/>
      <c r="FAD82" s="410"/>
      <c r="FAE82" s="410"/>
      <c r="FAF82" s="410"/>
      <c r="FAG82" s="410"/>
      <c r="FAH82" s="410"/>
      <c r="FAI82" s="410"/>
      <c r="FAJ82" s="410"/>
      <c r="FAK82" s="410"/>
      <c r="FAL82" s="410"/>
      <c r="FAM82" s="410"/>
      <c r="FAN82" s="410"/>
      <c r="FAO82" s="410"/>
      <c r="FAP82" s="410"/>
      <c r="FAQ82" s="410"/>
      <c r="FAR82" s="410"/>
      <c r="FAS82" s="410"/>
      <c r="FAT82" s="410"/>
      <c r="FAU82" s="410"/>
      <c r="FAV82" s="410"/>
      <c r="FAW82" s="410"/>
      <c r="FAX82" s="410"/>
      <c r="FAY82" s="410"/>
      <c r="FAZ82" s="410"/>
      <c r="FBA82" s="410"/>
      <c r="FBB82" s="410"/>
      <c r="FBC82" s="410"/>
      <c r="FBD82" s="410"/>
      <c r="FBE82" s="410"/>
      <c r="FBF82" s="410"/>
      <c r="FBG82" s="410"/>
      <c r="FBH82" s="410"/>
      <c r="FBI82" s="410"/>
      <c r="FBJ82" s="410"/>
      <c r="FBK82" s="410"/>
      <c r="FBL82" s="410"/>
      <c r="FBM82" s="410"/>
      <c r="FBN82" s="410"/>
      <c r="FBO82" s="410"/>
      <c r="FBP82" s="410"/>
      <c r="FBQ82" s="410"/>
      <c r="FBR82" s="410"/>
      <c r="FBS82" s="410"/>
      <c r="FBT82" s="410"/>
      <c r="FBU82" s="410"/>
      <c r="FBV82" s="410"/>
      <c r="FBW82" s="410"/>
      <c r="FBX82" s="410"/>
      <c r="FBY82" s="410"/>
      <c r="FBZ82" s="410"/>
      <c r="FCA82" s="410"/>
      <c r="FCB82" s="410"/>
      <c r="FCC82" s="410"/>
      <c r="FCD82" s="410"/>
      <c r="FCE82" s="410"/>
      <c r="FCF82" s="410"/>
      <c r="FCG82" s="410"/>
      <c r="FCH82" s="410"/>
      <c r="FCI82" s="410"/>
      <c r="FCJ82" s="410"/>
      <c r="FCK82" s="410"/>
      <c r="FCL82" s="410"/>
      <c r="FCM82" s="410"/>
      <c r="FCN82" s="410"/>
      <c r="FCO82" s="410"/>
      <c r="FCP82" s="410"/>
      <c r="FCQ82" s="410"/>
      <c r="FCR82" s="410"/>
      <c r="FCS82" s="410"/>
      <c r="FCT82" s="410"/>
      <c r="FCU82" s="410"/>
      <c r="FCV82" s="410"/>
      <c r="FCW82" s="410"/>
      <c r="FCX82" s="410"/>
      <c r="FCY82" s="410"/>
      <c r="FCZ82" s="410"/>
      <c r="FDA82" s="410"/>
      <c r="FDB82" s="410"/>
      <c r="FDC82" s="410"/>
      <c r="FDD82" s="410"/>
      <c r="FDE82" s="410"/>
      <c r="FDF82" s="410"/>
      <c r="FDG82" s="410"/>
      <c r="FDH82" s="410"/>
      <c r="FDI82" s="410"/>
      <c r="FDJ82" s="410"/>
      <c r="FDK82" s="410"/>
      <c r="FDL82" s="410"/>
      <c r="FDM82" s="410"/>
      <c r="FDN82" s="410"/>
      <c r="FDO82" s="410"/>
      <c r="FDP82" s="410"/>
      <c r="FDQ82" s="410"/>
      <c r="FDR82" s="410"/>
      <c r="FDS82" s="410"/>
      <c r="FDT82" s="410"/>
      <c r="FDU82" s="410"/>
      <c r="FDV82" s="410"/>
      <c r="FDW82" s="410"/>
      <c r="FDX82" s="410"/>
      <c r="FDY82" s="410"/>
      <c r="FDZ82" s="410"/>
      <c r="FEA82" s="410"/>
      <c r="FEB82" s="410"/>
      <c r="FEC82" s="410"/>
      <c r="FED82" s="410"/>
      <c r="FEE82" s="410"/>
      <c r="FEF82" s="410"/>
      <c r="FEG82" s="410"/>
      <c r="FEH82" s="410"/>
      <c r="FEI82" s="410"/>
      <c r="FEJ82" s="410"/>
      <c r="FEK82" s="410"/>
      <c r="FEL82" s="410"/>
      <c r="FEM82" s="410"/>
      <c r="FEN82" s="410"/>
      <c r="FEO82" s="410"/>
      <c r="FEP82" s="410"/>
      <c r="FEQ82" s="410"/>
      <c r="FER82" s="410"/>
      <c r="FES82" s="410"/>
      <c r="FET82" s="410"/>
      <c r="FEU82" s="410"/>
      <c r="FEV82" s="410"/>
      <c r="FEW82" s="410"/>
      <c r="FEX82" s="410"/>
      <c r="FEY82" s="410"/>
      <c r="FEZ82" s="410"/>
      <c r="FFA82" s="410"/>
      <c r="FFB82" s="410"/>
      <c r="FFC82" s="410"/>
      <c r="FFD82" s="410"/>
      <c r="FFE82" s="410"/>
      <c r="FFF82" s="410"/>
      <c r="FFG82" s="410"/>
      <c r="FFH82" s="410"/>
      <c r="FFI82" s="410"/>
      <c r="FFJ82" s="410"/>
      <c r="FFK82" s="410"/>
      <c r="FFL82" s="410"/>
      <c r="FFM82" s="410"/>
      <c r="FFN82" s="410"/>
      <c r="FFO82" s="410"/>
      <c r="FFP82" s="410"/>
      <c r="FFQ82" s="410"/>
      <c r="FFR82" s="410"/>
      <c r="FFS82" s="410"/>
      <c r="FFT82" s="410"/>
      <c r="FFU82" s="410"/>
      <c r="FFV82" s="410"/>
      <c r="FFW82" s="410"/>
      <c r="FFX82" s="410"/>
      <c r="FFY82" s="410"/>
      <c r="FFZ82" s="410"/>
      <c r="FGA82" s="410"/>
      <c r="FGB82" s="410"/>
      <c r="FGC82" s="410"/>
      <c r="FGD82" s="410"/>
      <c r="FGE82" s="410"/>
      <c r="FGF82" s="410"/>
      <c r="FGG82" s="410"/>
      <c r="FGH82" s="410"/>
      <c r="FGI82" s="410"/>
      <c r="FGJ82" s="410"/>
      <c r="FGK82" s="410"/>
      <c r="FGL82" s="410"/>
      <c r="FGM82" s="410"/>
      <c r="FGN82" s="410"/>
      <c r="FGO82" s="410"/>
      <c r="FGP82" s="410"/>
      <c r="FGQ82" s="410"/>
      <c r="FGR82" s="410"/>
      <c r="FGS82" s="410"/>
      <c r="FGT82" s="410"/>
      <c r="FGU82" s="410"/>
      <c r="FGV82" s="410"/>
      <c r="FGW82" s="410"/>
      <c r="FGX82" s="410"/>
      <c r="FGY82" s="410"/>
      <c r="FGZ82" s="410"/>
      <c r="FHA82" s="410"/>
      <c r="FHB82" s="410"/>
      <c r="FHC82" s="410"/>
      <c r="FHD82" s="410"/>
      <c r="FHE82" s="410"/>
      <c r="FHF82" s="410"/>
      <c r="FHG82" s="410"/>
      <c r="FHH82" s="410"/>
      <c r="FHI82" s="410"/>
      <c r="FHJ82" s="410"/>
      <c r="FHK82" s="410"/>
      <c r="FHL82" s="410"/>
      <c r="FHM82" s="410"/>
      <c r="FHN82" s="410"/>
      <c r="FHO82" s="410"/>
      <c r="FHP82" s="410"/>
      <c r="FHQ82" s="410"/>
      <c r="FHR82" s="410"/>
      <c r="FHS82" s="410"/>
      <c r="FHT82" s="410"/>
      <c r="FHU82" s="410"/>
      <c r="FHV82" s="410"/>
      <c r="FHW82" s="410"/>
      <c r="FHX82" s="410"/>
      <c r="FHY82" s="410"/>
      <c r="FHZ82" s="410"/>
      <c r="FIA82" s="410"/>
      <c r="FIB82" s="410"/>
      <c r="FIC82" s="410"/>
      <c r="FID82" s="410"/>
      <c r="FIE82" s="410"/>
      <c r="FIF82" s="410"/>
      <c r="FIG82" s="410"/>
      <c r="FIH82" s="410"/>
      <c r="FII82" s="410"/>
      <c r="FIJ82" s="410"/>
      <c r="FIK82" s="410"/>
      <c r="FIL82" s="410"/>
      <c r="FIM82" s="410"/>
      <c r="FIN82" s="410"/>
      <c r="FIO82" s="410"/>
      <c r="FIP82" s="410"/>
      <c r="FIQ82" s="410"/>
      <c r="FIR82" s="410"/>
      <c r="FIS82" s="410"/>
      <c r="FIT82" s="410"/>
      <c r="FIU82" s="410"/>
      <c r="FIV82" s="410"/>
      <c r="FIW82" s="410"/>
      <c r="FIX82" s="410"/>
      <c r="FIY82" s="410"/>
      <c r="FIZ82" s="410"/>
      <c r="FJA82" s="410"/>
      <c r="FJB82" s="410"/>
      <c r="FJC82" s="410"/>
      <c r="FJD82" s="410"/>
      <c r="FJE82" s="410"/>
      <c r="FJF82" s="410"/>
      <c r="FJG82" s="410"/>
      <c r="FJH82" s="410"/>
      <c r="FJI82" s="410"/>
      <c r="FJJ82" s="410"/>
      <c r="FJK82" s="410"/>
      <c r="FJL82" s="410"/>
      <c r="FJM82" s="410"/>
      <c r="FJN82" s="410"/>
      <c r="FJO82" s="410"/>
      <c r="FJP82" s="410"/>
      <c r="FJQ82" s="410"/>
      <c r="FJR82" s="410"/>
      <c r="FJS82" s="410"/>
      <c r="FJT82" s="410"/>
      <c r="FJU82" s="410"/>
      <c r="FJV82" s="410"/>
      <c r="FJW82" s="410"/>
      <c r="FJX82" s="410"/>
      <c r="FJY82" s="410"/>
      <c r="FJZ82" s="410"/>
      <c r="FKA82" s="410"/>
      <c r="FKB82" s="410"/>
      <c r="FKC82" s="410"/>
      <c r="FKD82" s="410"/>
      <c r="FKE82" s="410"/>
      <c r="FKF82" s="410"/>
      <c r="FKG82" s="410"/>
      <c r="FKH82" s="410"/>
      <c r="FKI82" s="410"/>
      <c r="FKJ82" s="410"/>
      <c r="FKK82" s="410"/>
      <c r="FKL82" s="410"/>
      <c r="FKM82" s="410"/>
      <c r="FKN82" s="410"/>
      <c r="FKO82" s="410"/>
      <c r="FKP82" s="410"/>
      <c r="FKQ82" s="410"/>
      <c r="FKR82" s="410"/>
      <c r="FKS82" s="410"/>
      <c r="FKT82" s="410"/>
      <c r="FKU82" s="410"/>
      <c r="FKV82" s="410"/>
      <c r="FKW82" s="410"/>
      <c r="FKX82" s="410"/>
      <c r="FKY82" s="410"/>
      <c r="FKZ82" s="410"/>
      <c r="FLA82" s="410"/>
      <c r="FLB82" s="410"/>
      <c r="FLC82" s="410"/>
      <c r="FLD82" s="410"/>
      <c r="FLE82" s="410"/>
      <c r="FLF82" s="410"/>
      <c r="FLG82" s="410"/>
      <c r="FLH82" s="410"/>
      <c r="FLI82" s="410"/>
      <c r="FLJ82" s="410"/>
      <c r="FLK82" s="410"/>
      <c r="FLL82" s="410"/>
      <c r="FLM82" s="410"/>
      <c r="FLN82" s="410"/>
      <c r="FLO82" s="410"/>
      <c r="FLP82" s="410"/>
      <c r="FLQ82" s="410"/>
      <c r="FLR82" s="410"/>
      <c r="FLS82" s="410"/>
      <c r="FLT82" s="410"/>
      <c r="FLU82" s="410"/>
      <c r="FLV82" s="410"/>
      <c r="FLW82" s="410"/>
      <c r="FLX82" s="410"/>
      <c r="FLY82" s="410"/>
      <c r="FLZ82" s="410"/>
      <c r="FMA82" s="410"/>
      <c r="FMB82" s="410"/>
      <c r="FMC82" s="410"/>
      <c r="FMD82" s="410"/>
      <c r="FME82" s="410"/>
      <c r="FMF82" s="410"/>
      <c r="FMG82" s="410"/>
      <c r="FMH82" s="410"/>
      <c r="FMI82" s="410"/>
      <c r="FMJ82" s="410"/>
      <c r="FMK82" s="410"/>
      <c r="FML82" s="410"/>
      <c r="FMM82" s="410"/>
      <c r="FMN82" s="410"/>
      <c r="FMO82" s="410"/>
      <c r="FMP82" s="410"/>
      <c r="FMQ82" s="410"/>
      <c r="FMR82" s="410"/>
      <c r="FMS82" s="410"/>
      <c r="FMT82" s="410"/>
      <c r="FMU82" s="410"/>
      <c r="FMV82" s="410"/>
      <c r="FMW82" s="410"/>
      <c r="FMX82" s="410"/>
      <c r="FMY82" s="410"/>
      <c r="FMZ82" s="410"/>
      <c r="FNA82" s="410"/>
      <c r="FNB82" s="410"/>
      <c r="FNC82" s="410"/>
      <c r="FND82" s="410"/>
      <c r="FNE82" s="410"/>
      <c r="FNF82" s="410"/>
      <c r="FNG82" s="410"/>
      <c r="FNH82" s="410"/>
      <c r="FNI82" s="410"/>
      <c r="FNJ82" s="410"/>
      <c r="FNK82" s="410"/>
      <c r="FNL82" s="410"/>
      <c r="FNM82" s="410"/>
      <c r="FNN82" s="410"/>
      <c r="FNO82" s="410"/>
      <c r="FNP82" s="410"/>
      <c r="FNQ82" s="410"/>
      <c r="FNR82" s="410"/>
      <c r="FNS82" s="410"/>
      <c r="FNT82" s="410"/>
      <c r="FNU82" s="410"/>
      <c r="FNV82" s="410"/>
      <c r="FNW82" s="410"/>
      <c r="FNX82" s="410"/>
      <c r="FNY82" s="410"/>
      <c r="FNZ82" s="410"/>
      <c r="FOA82" s="410"/>
      <c r="FOB82" s="410"/>
      <c r="FOC82" s="410"/>
      <c r="FOD82" s="410"/>
      <c r="FOE82" s="410"/>
      <c r="FOF82" s="410"/>
      <c r="FOG82" s="410"/>
      <c r="FOH82" s="410"/>
      <c r="FOI82" s="410"/>
      <c r="FOJ82" s="410"/>
      <c r="FOK82" s="410"/>
      <c r="FOL82" s="410"/>
      <c r="FOM82" s="410"/>
      <c r="FON82" s="410"/>
      <c r="FOO82" s="410"/>
      <c r="FOP82" s="410"/>
      <c r="FOQ82" s="410"/>
      <c r="FOR82" s="410"/>
      <c r="FOS82" s="410"/>
      <c r="FOT82" s="410"/>
      <c r="FOU82" s="410"/>
      <c r="FOV82" s="410"/>
      <c r="FOW82" s="410"/>
      <c r="FOX82" s="410"/>
      <c r="FOY82" s="410"/>
      <c r="FOZ82" s="410"/>
      <c r="FPA82" s="410"/>
      <c r="FPB82" s="410"/>
      <c r="FPC82" s="410"/>
      <c r="FPD82" s="410"/>
      <c r="FPE82" s="410"/>
      <c r="FPF82" s="410"/>
      <c r="FPG82" s="410"/>
      <c r="FPH82" s="410"/>
      <c r="FPI82" s="410"/>
      <c r="FPJ82" s="410"/>
      <c r="FPK82" s="410"/>
      <c r="FPL82" s="410"/>
      <c r="FPM82" s="410"/>
      <c r="FPN82" s="410"/>
      <c r="FPO82" s="410"/>
      <c r="FPP82" s="410"/>
      <c r="FPQ82" s="410"/>
      <c r="FPR82" s="410"/>
      <c r="FPS82" s="410"/>
      <c r="FPT82" s="410"/>
      <c r="FPU82" s="410"/>
      <c r="FPV82" s="410"/>
      <c r="FPW82" s="410"/>
      <c r="FPX82" s="410"/>
      <c r="FPY82" s="410"/>
      <c r="FPZ82" s="410"/>
      <c r="FQA82" s="410"/>
      <c r="FQB82" s="410"/>
      <c r="FQC82" s="410"/>
      <c r="FQD82" s="410"/>
      <c r="FQE82" s="410"/>
      <c r="FQF82" s="410"/>
      <c r="FQG82" s="410"/>
      <c r="FQH82" s="410"/>
      <c r="FQI82" s="410"/>
      <c r="FQJ82" s="410"/>
      <c r="FQK82" s="410"/>
      <c r="FQL82" s="410"/>
      <c r="FQM82" s="410"/>
      <c r="FQN82" s="410"/>
      <c r="FQO82" s="410"/>
      <c r="FQP82" s="410"/>
      <c r="FQQ82" s="410"/>
      <c r="FQR82" s="410"/>
      <c r="FQS82" s="410"/>
      <c r="FQT82" s="410"/>
      <c r="FQU82" s="410"/>
      <c r="FQV82" s="410"/>
      <c r="FQW82" s="410"/>
      <c r="FQX82" s="410"/>
      <c r="FQY82" s="410"/>
      <c r="FQZ82" s="410"/>
      <c r="FRA82" s="410"/>
      <c r="FRB82" s="410"/>
      <c r="FRC82" s="410"/>
      <c r="FRD82" s="410"/>
      <c r="FRE82" s="410"/>
      <c r="FRF82" s="410"/>
      <c r="FRG82" s="410"/>
      <c r="FRH82" s="410"/>
      <c r="FRI82" s="410"/>
      <c r="FRJ82" s="410"/>
      <c r="FRK82" s="410"/>
      <c r="FRL82" s="410"/>
      <c r="FRM82" s="410"/>
      <c r="FRN82" s="410"/>
      <c r="FRO82" s="410"/>
      <c r="FRP82" s="410"/>
      <c r="FRQ82" s="410"/>
      <c r="FRR82" s="410"/>
      <c r="FRS82" s="410"/>
      <c r="FRT82" s="410"/>
      <c r="FRU82" s="410"/>
      <c r="FRV82" s="410"/>
      <c r="FRW82" s="410"/>
      <c r="FRX82" s="410"/>
      <c r="FRY82" s="410"/>
      <c r="FRZ82" s="410"/>
      <c r="FSA82" s="410"/>
      <c r="FSB82" s="410"/>
      <c r="FSC82" s="410"/>
      <c r="FSD82" s="410"/>
      <c r="FSE82" s="410"/>
      <c r="FSF82" s="410"/>
      <c r="FSG82" s="410"/>
      <c r="FSH82" s="410"/>
      <c r="FSI82" s="410"/>
      <c r="FSJ82" s="410"/>
      <c r="FSK82" s="410"/>
      <c r="FSL82" s="410"/>
      <c r="FSM82" s="410"/>
      <c r="FSN82" s="410"/>
      <c r="FSO82" s="410"/>
      <c r="FSP82" s="410"/>
      <c r="FSQ82" s="410"/>
      <c r="FSR82" s="410"/>
      <c r="FSS82" s="410"/>
      <c r="FST82" s="410"/>
      <c r="FSU82" s="410"/>
      <c r="FSV82" s="410"/>
      <c r="FSW82" s="410"/>
      <c r="FSX82" s="410"/>
      <c r="FSY82" s="410"/>
      <c r="FSZ82" s="410"/>
      <c r="FTA82" s="410"/>
      <c r="FTB82" s="410"/>
      <c r="FTC82" s="410"/>
      <c r="FTD82" s="410"/>
      <c r="FTE82" s="410"/>
      <c r="FTF82" s="410"/>
      <c r="FTG82" s="410"/>
      <c r="FTH82" s="410"/>
      <c r="FTI82" s="410"/>
      <c r="FTJ82" s="410"/>
      <c r="FTK82" s="410"/>
      <c r="FTL82" s="410"/>
      <c r="FTM82" s="410"/>
      <c r="FTN82" s="410"/>
      <c r="FTO82" s="410"/>
      <c r="FTP82" s="410"/>
      <c r="FTQ82" s="410"/>
      <c r="FTR82" s="410"/>
      <c r="FTS82" s="410"/>
      <c r="FTT82" s="410"/>
      <c r="FTU82" s="410"/>
      <c r="FTV82" s="410"/>
      <c r="FTW82" s="410"/>
      <c r="FTX82" s="410"/>
      <c r="FTY82" s="410"/>
      <c r="FTZ82" s="410"/>
      <c r="FUA82" s="410"/>
      <c r="FUB82" s="410"/>
      <c r="FUC82" s="410"/>
      <c r="FUD82" s="410"/>
      <c r="FUE82" s="410"/>
      <c r="FUF82" s="410"/>
      <c r="FUG82" s="410"/>
      <c r="FUH82" s="410"/>
      <c r="FUI82" s="410"/>
      <c r="FUJ82" s="410"/>
      <c r="FUK82" s="410"/>
      <c r="FUL82" s="410"/>
      <c r="FUM82" s="410"/>
      <c r="FUN82" s="410"/>
      <c r="FUO82" s="410"/>
      <c r="FUP82" s="410"/>
      <c r="FUQ82" s="410"/>
      <c r="FUR82" s="410"/>
      <c r="FUS82" s="410"/>
      <c r="FUT82" s="410"/>
      <c r="FUU82" s="410"/>
      <c r="FUV82" s="410"/>
      <c r="FUW82" s="410"/>
      <c r="FUX82" s="410"/>
      <c r="FUY82" s="410"/>
      <c r="FUZ82" s="410"/>
      <c r="FVA82" s="410"/>
      <c r="FVB82" s="410"/>
      <c r="FVC82" s="410"/>
      <c r="FVD82" s="410"/>
      <c r="FVE82" s="410"/>
      <c r="FVF82" s="410"/>
      <c r="FVG82" s="410"/>
      <c r="FVH82" s="410"/>
      <c r="FVI82" s="410"/>
      <c r="FVJ82" s="410"/>
      <c r="FVK82" s="410"/>
      <c r="FVL82" s="410"/>
      <c r="FVM82" s="410"/>
      <c r="FVN82" s="410"/>
      <c r="FVO82" s="410"/>
      <c r="FVP82" s="410"/>
      <c r="FVQ82" s="410"/>
      <c r="FVR82" s="410"/>
      <c r="FVS82" s="410"/>
      <c r="FVT82" s="410"/>
      <c r="FVU82" s="410"/>
      <c r="FVV82" s="410"/>
      <c r="FVW82" s="410"/>
      <c r="FVX82" s="410"/>
      <c r="FVY82" s="410"/>
      <c r="FVZ82" s="410"/>
      <c r="FWA82" s="410"/>
      <c r="FWB82" s="410"/>
      <c r="FWC82" s="410"/>
      <c r="FWD82" s="410"/>
      <c r="FWE82" s="410"/>
      <c r="FWF82" s="410"/>
      <c r="FWG82" s="410"/>
      <c r="FWH82" s="410"/>
      <c r="FWI82" s="410"/>
      <c r="FWJ82" s="410"/>
      <c r="FWK82" s="410"/>
      <c r="FWL82" s="410"/>
      <c r="FWM82" s="410"/>
      <c r="FWN82" s="410"/>
      <c r="FWO82" s="410"/>
      <c r="FWP82" s="410"/>
      <c r="FWQ82" s="410"/>
      <c r="FWR82" s="410"/>
      <c r="FWS82" s="410"/>
      <c r="FWT82" s="410"/>
      <c r="FWU82" s="410"/>
      <c r="FWV82" s="410"/>
      <c r="FWW82" s="410"/>
      <c r="FWX82" s="410"/>
      <c r="FWY82" s="410"/>
      <c r="FWZ82" s="410"/>
      <c r="FXA82" s="410"/>
      <c r="FXB82" s="410"/>
      <c r="FXC82" s="410"/>
      <c r="FXD82" s="410"/>
      <c r="FXE82" s="410"/>
      <c r="FXF82" s="410"/>
      <c r="FXG82" s="410"/>
      <c r="FXH82" s="410"/>
      <c r="FXI82" s="410"/>
      <c r="FXJ82" s="410"/>
      <c r="FXK82" s="410"/>
      <c r="FXL82" s="410"/>
      <c r="FXM82" s="410"/>
      <c r="FXN82" s="410"/>
      <c r="FXO82" s="410"/>
      <c r="FXP82" s="410"/>
      <c r="FXQ82" s="410"/>
      <c r="FXR82" s="410"/>
      <c r="FXS82" s="410"/>
      <c r="FXT82" s="410"/>
      <c r="FXU82" s="410"/>
      <c r="FXV82" s="410"/>
      <c r="FXW82" s="410"/>
      <c r="FXX82" s="410"/>
      <c r="FXY82" s="410"/>
      <c r="FXZ82" s="410"/>
      <c r="FYA82" s="410"/>
      <c r="FYB82" s="410"/>
      <c r="FYC82" s="410"/>
      <c r="FYD82" s="410"/>
      <c r="FYE82" s="410"/>
      <c r="FYF82" s="410"/>
      <c r="FYG82" s="410"/>
      <c r="FYH82" s="410"/>
      <c r="FYI82" s="410"/>
      <c r="FYJ82" s="410"/>
      <c r="FYK82" s="410"/>
      <c r="FYL82" s="410"/>
      <c r="FYM82" s="410"/>
      <c r="FYN82" s="410"/>
      <c r="FYO82" s="410"/>
      <c r="FYP82" s="410"/>
      <c r="FYQ82" s="410"/>
      <c r="FYR82" s="410"/>
      <c r="FYS82" s="410"/>
      <c r="FYT82" s="410"/>
      <c r="FYU82" s="410"/>
      <c r="FYV82" s="410"/>
      <c r="FYW82" s="410"/>
      <c r="FYX82" s="410"/>
      <c r="FYY82" s="410"/>
      <c r="FYZ82" s="410"/>
      <c r="FZA82" s="410"/>
      <c r="FZB82" s="410"/>
      <c r="FZC82" s="410"/>
      <c r="FZD82" s="410"/>
      <c r="FZE82" s="410"/>
      <c r="FZF82" s="410"/>
      <c r="FZG82" s="410"/>
      <c r="FZH82" s="410"/>
      <c r="FZI82" s="410"/>
      <c r="FZJ82" s="410"/>
      <c r="FZK82" s="410"/>
      <c r="FZL82" s="410"/>
      <c r="FZM82" s="410"/>
      <c r="FZN82" s="410"/>
      <c r="FZO82" s="410"/>
      <c r="FZP82" s="410"/>
      <c r="FZQ82" s="410"/>
      <c r="FZR82" s="410"/>
      <c r="FZS82" s="410"/>
      <c r="FZT82" s="410"/>
      <c r="FZU82" s="410"/>
      <c r="FZV82" s="410"/>
      <c r="FZW82" s="410"/>
      <c r="FZX82" s="410"/>
      <c r="FZY82" s="410"/>
      <c r="FZZ82" s="410"/>
      <c r="GAA82" s="410"/>
      <c r="GAB82" s="410"/>
      <c r="GAC82" s="410"/>
      <c r="GAD82" s="410"/>
      <c r="GAE82" s="410"/>
      <c r="GAF82" s="410"/>
      <c r="GAG82" s="410"/>
      <c r="GAH82" s="410"/>
      <c r="GAI82" s="410"/>
      <c r="GAJ82" s="410"/>
      <c r="GAK82" s="410"/>
      <c r="GAL82" s="410"/>
      <c r="GAM82" s="410"/>
      <c r="GAN82" s="410"/>
      <c r="GAO82" s="410"/>
      <c r="GAP82" s="410"/>
      <c r="GAQ82" s="410"/>
      <c r="GAR82" s="410"/>
      <c r="GAS82" s="410"/>
      <c r="GAT82" s="410"/>
      <c r="GAU82" s="410"/>
      <c r="GAV82" s="410"/>
      <c r="GAW82" s="410"/>
      <c r="GAX82" s="410"/>
      <c r="GAY82" s="410"/>
      <c r="GAZ82" s="410"/>
      <c r="GBA82" s="410"/>
      <c r="GBB82" s="410"/>
      <c r="GBC82" s="410"/>
      <c r="GBD82" s="410"/>
      <c r="GBE82" s="410"/>
      <c r="GBF82" s="410"/>
      <c r="GBG82" s="410"/>
      <c r="GBH82" s="410"/>
      <c r="GBI82" s="410"/>
      <c r="GBJ82" s="410"/>
      <c r="GBK82" s="410"/>
      <c r="GBL82" s="410"/>
      <c r="GBM82" s="410"/>
      <c r="GBN82" s="410"/>
      <c r="GBO82" s="410"/>
      <c r="GBP82" s="410"/>
      <c r="GBQ82" s="410"/>
      <c r="GBR82" s="410"/>
      <c r="GBS82" s="410"/>
      <c r="GBT82" s="410"/>
      <c r="GBU82" s="410"/>
      <c r="GBV82" s="410"/>
      <c r="GBW82" s="410"/>
      <c r="GBX82" s="410"/>
      <c r="GBY82" s="410"/>
      <c r="GBZ82" s="410"/>
      <c r="GCA82" s="410"/>
      <c r="GCB82" s="410"/>
      <c r="GCC82" s="410"/>
      <c r="GCD82" s="410"/>
      <c r="GCE82" s="410"/>
      <c r="GCF82" s="410"/>
      <c r="GCG82" s="410"/>
      <c r="GCH82" s="410"/>
      <c r="GCI82" s="410"/>
      <c r="GCJ82" s="410"/>
      <c r="GCK82" s="410"/>
      <c r="GCL82" s="410"/>
      <c r="GCM82" s="410"/>
      <c r="GCN82" s="410"/>
      <c r="GCO82" s="410"/>
      <c r="GCP82" s="410"/>
      <c r="GCQ82" s="410"/>
      <c r="GCR82" s="410"/>
      <c r="GCS82" s="410"/>
      <c r="GCT82" s="410"/>
      <c r="GCU82" s="410"/>
      <c r="GCV82" s="410"/>
      <c r="GCW82" s="410"/>
      <c r="GCX82" s="410"/>
      <c r="GCY82" s="410"/>
      <c r="GCZ82" s="410"/>
      <c r="GDA82" s="410"/>
      <c r="GDB82" s="410"/>
      <c r="GDC82" s="410"/>
      <c r="GDD82" s="410"/>
      <c r="GDE82" s="410"/>
      <c r="GDF82" s="410"/>
      <c r="GDG82" s="410"/>
      <c r="GDH82" s="410"/>
      <c r="GDI82" s="410"/>
      <c r="GDJ82" s="410"/>
      <c r="GDK82" s="410"/>
      <c r="GDL82" s="410"/>
      <c r="GDM82" s="410"/>
      <c r="GDN82" s="410"/>
      <c r="GDO82" s="410"/>
      <c r="GDP82" s="410"/>
      <c r="GDQ82" s="410"/>
      <c r="GDR82" s="410"/>
      <c r="GDS82" s="410"/>
      <c r="GDT82" s="410"/>
      <c r="GDU82" s="410"/>
      <c r="GDV82" s="410"/>
      <c r="GDW82" s="410"/>
      <c r="GDX82" s="410"/>
      <c r="GDY82" s="410"/>
      <c r="GDZ82" s="410"/>
      <c r="GEA82" s="410"/>
      <c r="GEB82" s="410"/>
      <c r="GEC82" s="410"/>
      <c r="GED82" s="410"/>
      <c r="GEE82" s="410"/>
      <c r="GEF82" s="410"/>
      <c r="GEG82" s="410"/>
      <c r="GEH82" s="410"/>
      <c r="GEI82" s="410"/>
      <c r="GEJ82" s="410"/>
      <c r="GEK82" s="410"/>
      <c r="GEL82" s="410"/>
      <c r="GEM82" s="410"/>
      <c r="GEN82" s="410"/>
      <c r="GEO82" s="410"/>
      <c r="GEP82" s="410"/>
      <c r="GEQ82" s="410"/>
      <c r="GER82" s="410"/>
      <c r="GES82" s="410"/>
      <c r="GET82" s="410"/>
      <c r="GEU82" s="410"/>
      <c r="GEV82" s="410"/>
      <c r="GEW82" s="410"/>
      <c r="GEX82" s="410"/>
      <c r="GEY82" s="410"/>
      <c r="GEZ82" s="410"/>
      <c r="GFA82" s="410"/>
      <c r="GFB82" s="410"/>
      <c r="GFC82" s="410"/>
      <c r="GFD82" s="410"/>
      <c r="GFE82" s="410"/>
      <c r="GFF82" s="410"/>
      <c r="GFG82" s="410"/>
      <c r="GFH82" s="410"/>
      <c r="GFI82" s="410"/>
      <c r="GFJ82" s="410"/>
      <c r="GFK82" s="410"/>
      <c r="GFL82" s="410"/>
      <c r="GFM82" s="410"/>
      <c r="GFN82" s="410"/>
      <c r="GFO82" s="410"/>
      <c r="GFP82" s="410"/>
      <c r="GFQ82" s="410"/>
      <c r="GFR82" s="410"/>
      <c r="GFS82" s="410"/>
      <c r="GFT82" s="410"/>
      <c r="GFU82" s="410"/>
      <c r="GFV82" s="410"/>
      <c r="GFW82" s="410"/>
      <c r="GFX82" s="410"/>
      <c r="GFY82" s="410"/>
      <c r="GFZ82" s="410"/>
      <c r="GGA82" s="410"/>
      <c r="GGB82" s="410"/>
      <c r="GGC82" s="410"/>
      <c r="GGD82" s="410"/>
      <c r="GGE82" s="410"/>
      <c r="GGF82" s="410"/>
      <c r="GGG82" s="410"/>
      <c r="GGH82" s="410"/>
      <c r="GGI82" s="410"/>
      <c r="GGJ82" s="410"/>
      <c r="GGK82" s="410"/>
      <c r="GGL82" s="410"/>
      <c r="GGM82" s="410"/>
      <c r="GGN82" s="410"/>
      <c r="GGO82" s="410"/>
      <c r="GGP82" s="410"/>
      <c r="GGQ82" s="410"/>
      <c r="GGR82" s="410"/>
      <c r="GGS82" s="410"/>
      <c r="GGT82" s="410"/>
      <c r="GGU82" s="410"/>
      <c r="GGV82" s="410"/>
      <c r="GGW82" s="410"/>
      <c r="GGX82" s="410"/>
      <c r="GGY82" s="410"/>
      <c r="GGZ82" s="410"/>
      <c r="GHA82" s="410"/>
      <c r="GHB82" s="410"/>
      <c r="GHC82" s="410"/>
      <c r="GHD82" s="410"/>
      <c r="GHE82" s="410"/>
      <c r="GHF82" s="410"/>
      <c r="GHG82" s="410"/>
      <c r="GHH82" s="410"/>
      <c r="GHI82" s="410"/>
      <c r="GHJ82" s="410"/>
      <c r="GHK82" s="410"/>
      <c r="GHL82" s="410"/>
      <c r="GHM82" s="410"/>
      <c r="GHN82" s="410"/>
      <c r="GHO82" s="410"/>
      <c r="GHP82" s="410"/>
      <c r="GHQ82" s="410"/>
      <c r="GHR82" s="410"/>
      <c r="GHS82" s="410"/>
      <c r="GHT82" s="410"/>
      <c r="GHU82" s="410"/>
      <c r="GHV82" s="410"/>
      <c r="GHW82" s="410"/>
      <c r="GHX82" s="410"/>
      <c r="GHY82" s="410"/>
      <c r="GHZ82" s="410"/>
      <c r="GIA82" s="410"/>
      <c r="GIB82" s="410"/>
      <c r="GIC82" s="410"/>
      <c r="GID82" s="410"/>
      <c r="GIE82" s="410"/>
      <c r="GIF82" s="410"/>
      <c r="GIG82" s="410"/>
      <c r="GIH82" s="410"/>
      <c r="GII82" s="410"/>
      <c r="GIJ82" s="410"/>
      <c r="GIK82" s="410"/>
      <c r="GIL82" s="410"/>
      <c r="GIM82" s="410"/>
      <c r="GIN82" s="410"/>
      <c r="GIO82" s="410"/>
      <c r="GIP82" s="410"/>
      <c r="GIQ82" s="410"/>
      <c r="GIR82" s="410"/>
      <c r="GIS82" s="410"/>
      <c r="GIT82" s="410"/>
      <c r="GIU82" s="410"/>
      <c r="GIV82" s="410"/>
      <c r="GIW82" s="410"/>
      <c r="GIX82" s="410"/>
      <c r="GIY82" s="410"/>
      <c r="GIZ82" s="410"/>
      <c r="GJA82" s="410"/>
      <c r="GJB82" s="410"/>
      <c r="GJC82" s="410"/>
      <c r="GJD82" s="410"/>
      <c r="GJE82" s="410"/>
      <c r="GJF82" s="410"/>
      <c r="GJG82" s="410"/>
      <c r="GJH82" s="410"/>
      <c r="GJI82" s="410"/>
      <c r="GJJ82" s="410"/>
      <c r="GJK82" s="410"/>
      <c r="GJL82" s="410"/>
      <c r="GJM82" s="410"/>
      <c r="GJN82" s="410"/>
      <c r="GJO82" s="410"/>
      <c r="GJP82" s="410"/>
      <c r="GJQ82" s="410"/>
      <c r="GJR82" s="410"/>
      <c r="GJS82" s="410"/>
      <c r="GJT82" s="410"/>
      <c r="GJU82" s="410"/>
      <c r="GJV82" s="410"/>
      <c r="GJW82" s="410"/>
      <c r="GJX82" s="410"/>
      <c r="GJY82" s="410"/>
      <c r="GJZ82" s="410"/>
      <c r="GKA82" s="410"/>
      <c r="GKB82" s="410"/>
      <c r="GKC82" s="410"/>
      <c r="GKD82" s="410"/>
      <c r="GKE82" s="410"/>
      <c r="GKF82" s="410"/>
      <c r="GKG82" s="410"/>
      <c r="GKH82" s="410"/>
      <c r="GKI82" s="410"/>
      <c r="GKJ82" s="410"/>
      <c r="GKK82" s="410"/>
      <c r="GKL82" s="410"/>
      <c r="GKM82" s="410"/>
      <c r="GKN82" s="410"/>
      <c r="GKO82" s="410"/>
      <c r="GKP82" s="410"/>
      <c r="GKQ82" s="410"/>
      <c r="GKR82" s="410"/>
      <c r="GKS82" s="410"/>
      <c r="GKT82" s="410"/>
      <c r="GKU82" s="410"/>
      <c r="GKV82" s="410"/>
      <c r="GKW82" s="410"/>
      <c r="GKX82" s="410"/>
      <c r="GKY82" s="410"/>
      <c r="GKZ82" s="410"/>
      <c r="GLA82" s="410"/>
      <c r="GLB82" s="410"/>
      <c r="GLC82" s="410"/>
      <c r="GLD82" s="410"/>
      <c r="GLE82" s="410"/>
      <c r="GLF82" s="410"/>
      <c r="GLG82" s="410"/>
      <c r="GLH82" s="410"/>
      <c r="GLI82" s="410"/>
      <c r="GLJ82" s="410"/>
      <c r="GLK82" s="410"/>
      <c r="GLL82" s="410"/>
      <c r="GLM82" s="410"/>
      <c r="GLN82" s="410"/>
      <c r="GLO82" s="410"/>
      <c r="GLP82" s="410"/>
      <c r="GLQ82" s="410"/>
      <c r="GLR82" s="410"/>
      <c r="GLS82" s="410"/>
      <c r="GLT82" s="410"/>
      <c r="GLU82" s="410"/>
      <c r="GLV82" s="410"/>
      <c r="GLW82" s="410"/>
      <c r="GLX82" s="410"/>
      <c r="GLY82" s="410"/>
      <c r="GLZ82" s="410"/>
      <c r="GMA82" s="410"/>
      <c r="GMB82" s="410"/>
      <c r="GMC82" s="410"/>
      <c r="GMD82" s="410"/>
      <c r="GME82" s="410"/>
      <c r="GMF82" s="410"/>
      <c r="GMG82" s="410"/>
      <c r="GMH82" s="410"/>
      <c r="GMI82" s="410"/>
      <c r="GMJ82" s="410"/>
      <c r="GMK82" s="410"/>
      <c r="GML82" s="410"/>
      <c r="GMM82" s="410"/>
      <c r="GMN82" s="410"/>
      <c r="GMO82" s="410"/>
      <c r="GMP82" s="410"/>
      <c r="GMQ82" s="410"/>
      <c r="GMR82" s="410"/>
      <c r="GMS82" s="410"/>
      <c r="GMT82" s="410"/>
      <c r="GMU82" s="410"/>
      <c r="GMV82" s="410"/>
      <c r="GMW82" s="410"/>
      <c r="GMX82" s="410"/>
      <c r="GMY82" s="410"/>
      <c r="GMZ82" s="410"/>
      <c r="GNA82" s="410"/>
      <c r="GNB82" s="410"/>
      <c r="GNC82" s="410"/>
      <c r="GND82" s="410"/>
      <c r="GNE82" s="410"/>
      <c r="GNF82" s="410"/>
      <c r="GNG82" s="410"/>
      <c r="GNH82" s="410"/>
      <c r="GNI82" s="410"/>
      <c r="GNJ82" s="410"/>
      <c r="GNK82" s="410"/>
      <c r="GNL82" s="410"/>
      <c r="GNM82" s="410"/>
      <c r="GNN82" s="410"/>
      <c r="GNO82" s="410"/>
      <c r="GNP82" s="410"/>
      <c r="GNQ82" s="410"/>
      <c r="GNR82" s="410"/>
      <c r="GNS82" s="410"/>
      <c r="GNT82" s="410"/>
      <c r="GNU82" s="410"/>
      <c r="GNV82" s="410"/>
      <c r="GNW82" s="410"/>
      <c r="GNX82" s="410"/>
      <c r="GNY82" s="410"/>
      <c r="GNZ82" s="410"/>
      <c r="GOA82" s="410"/>
      <c r="GOB82" s="410"/>
      <c r="GOC82" s="410"/>
      <c r="GOD82" s="410"/>
      <c r="GOE82" s="410"/>
      <c r="GOF82" s="410"/>
      <c r="GOG82" s="410"/>
      <c r="GOH82" s="410"/>
      <c r="GOI82" s="410"/>
      <c r="GOJ82" s="410"/>
      <c r="GOK82" s="410"/>
      <c r="GOL82" s="410"/>
      <c r="GOM82" s="410"/>
      <c r="GON82" s="410"/>
      <c r="GOO82" s="410"/>
      <c r="GOP82" s="410"/>
      <c r="GOQ82" s="410"/>
      <c r="GOR82" s="410"/>
      <c r="GOS82" s="410"/>
      <c r="GOT82" s="410"/>
      <c r="GOU82" s="410"/>
      <c r="GOV82" s="410"/>
      <c r="GOW82" s="410"/>
      <c r="GOX82" s="410"/>
      <c r="GOY82" s="410"/>
      <c r="GOZ82" s="410"/>
      <c r="GPA82" s="410"/>
      <c r="GPB82" s="410"/>
      <c r="GPC82" s="410"/>
      <c r="GPD82" s="410"/>
      <c r="GPE82" s="410"/>
      <c r="GPF82" s="410"/>
      <c r="GPG82" s="410"/>
      <c r="GPH82" s="410"/>
      <c r="GPI82" s="410"/>
      <c r="GPJ82" s="410"/>
      <c r="GPK82" s="410"/>
      <c r="GPL82" s="410"/>
      <c r="GPM82" s="410"/>
      <c r="GPN82" s="410"/>
      <c r="GPO82" s="410"/>
      <c r="GPP82" s="410"/>
      <c r="GPQ82" s="410"/>
      <c r="GPR82" s="410"/>
      <c r="GPS82" s="410"/>
      <c r="GPT82" s="410"/>
      <c r="GPU82" s="410"/>
      <c r="GPV82" s="410"/>
      <c r="GPW82" s="410"/>
      <c r="GPX82" s="410"/>
      <c r="GPY82" s="410"/>
      <c r="GPZ82" s="410"/>
      <c r="GQA82" s="410"/>
      <c r="GQB82" s="410"/>
      <c r="GQC82" s="410"/>
      <c r="GQD82" s="410"/>
      <c r="GQE82" s="410"/>
      <c r="GQF82" s="410"/>
      <c r="GQG82" s="410"/>
      <c r="GQH82" s="410"/>
      <c r="GQI82" s="410"/>
      <c r="GQJ82" s="410"/>
      <c r="GQK82" s="410"/>
      <c r="GQL82" s="410"/>
      <c r="GQM82" s="410"/>
      <c r="GQN82" s="410"/>
      <c r="GQO82" s="410"/>
      <c r="GQP82" s="410"/>
      <c r="GQQ82" s="410"/>
      <c r="GQR82" s="410"/>
      <c r="GQS82" s="410"/>
      <c r="GQT82" s="410"/>
      <c r="GQU82" s="410"/>
      <c r="GQV82" s="410"/>
      <c r="GQW82" s="410"/>
      <c r="GQX82" s="410"/>
      <c r="GQY82" s="410"/>
      <c r="GQZ82" s="410"/>
      <c r="GRA82" s="410"/>
      <c r="GRB82" s="410"/>
      <c r="GRC82" s="410"/>
      <c r="GRD82" s="410"/>
      <c r="GRE82" s="410"/>
      <c r="GRF82" s="410"/>
      <c r="GRG82" s="410"/>
      <c r="GRH82" s="410"/>
      <c r="GRI82" s="410"/>
      <c r="GRJ82" s="410"/>
      <c r="GRK82" s="410"/>
      <c r="GRL82" s="410"/>
      <c r="GRM82" s="410"/>
      <c r="GRN82" s="410"/>
      <c r="GRO82" s="410"/>
      <c r="GRP82" s="410"/>
      <c r="GRQ82" s="410"/>
      <c r="GRR82" s="410"/>
      <c r="GRS82" s="410"/>
      <c r="GRT82" s="410"/>
      <c r="GRU82" s="410"/>
      <c r="GRV82" s="410"/>
      <c r="GRW82" s="410"/>
      <c r="GRX82" s="410"/>
      <c r="GRY82" s="410"/>
      <c r="GRZ82" s="410"/>
      <c r="GSA82" s="410"/>
      <c r="GSB82" s="410"/>
      <c r="GSC82" s="410"/>
      <c r="GSD82" s="410"/>
      <c r="GSE82" s="410"/>
      <c r="GSF82" s="410"/>
      <c r="GSG82" s="410"/>
      <c r="GSH82" s="410"/>
      <c r="GSI82" s="410"/>
      <c r="GSJ82" s="410"/>
      <c r="GSK82" s="410"/>
      <c r="GSL82" s="410"/>
      <c r="GSM82" s="410"/>
      <c r="GSN82" s="410"/>
      <c r="GSO82" s="410"/>
      <c r="GSP82" s="410"/>
      <c r="GSQ82" s="410"/>
      <c r="GSR82" s="410"/>
      <c r="GSS82" s="410"/>
      <c r="GST82" s="410"/>
      <c r="GSU82" s="410"/>
      <c r="GSV82" s="410"/>
      <c r="GSW82" s="410"/>
      <c r="GSX82" s="410"/>
      <c r="GSY82" s="410"/>
      <c r="GSZ82" s="410"/>
      <c r="GTA82" s="410"/>
      <c r="GTB82" s="410"/>
      <c r="GTC82" s="410"/>
      <c r="GTD82" s="410"/>
      <c r="GTE82" s="410"/>
      <c r="GTF82" s="410"/>
      <c r="GTG82" s="410"/>
      <c r="GTH82" s="410"/>
      <c r="GTI82" s="410"/>
      <c r="GTJ82" s="410"/>
      <c r="GTK82" s="410"/>
      <c r="GTL82" s="410"/>
      <c r="GTM82" s="410"/>
      <c r="GTN82" s="410"/>
      <c r="GTO82" s="410"/>
      <c r="GTP82" s="410"/>
      <c r="GTQ82" s="410"/>
      <c r="GTR82" s="410"/>
      <c r="GTS82" s="410"/>
      <c r="GTT82" s="410"/>
      <c r="GTU82" s="410"/>
      <c r="GTV82" s="410"/>
      <c r="GTW82" s="410"/>
      <c r="GTX82" s="410"/>
      <c r="GTY82" s="410"/>
      <c r="GTZ82" s="410"/>
      <c r="GUA82" s="410"/>
      <c r="GUB82" s="410"/>
      <c r="GUC82" s="410"/>
      <c r="GUD82" s="410"/>
      <c r="GUE82" s="410"/>
      <c r="GUF82" s="410"/>
      <c r="GUG82" s="410"/>
      <c r="GUH82" s="410"/>
      <c r="GUI82" s="410"/>
      <c r="GUJ82" s="410"/>
      <c r="GUK82" s="410"/>
      <c r="GUL82" s="410"/>
      <c r="GUM82" s="410"/>
      <c r="GUN82" s="410"/>
      <c r="GUO82" s="410"/>
      <c r="GUP82" s="410"/>
      <c r="GUQ82" s="410"/>
      <c r="GUR82" s="410"/>
      <c r="GUS82" s="410"/>
      <c r="GUT82" s="410"/>
      <c r="GUU82" s="410"/>
      <c r="GUV82" s="410"/>
      <c r="GUW82" s="410"/>
      <c r="GUX82" s="410"/>
      <c r="GUY82" s="410"/>
      <c r="GUZ82" s="410"/>
      <c r="GVA82" s="410"/>
      <c r="GVB82" s="410"/>
      <c r="GVC82" s="410"/>
      <c r="GVD82" s="410"/>
      <c r="GVE82" s="410"/>
      <c r="GVF82" s="410"/>
      <c r="GVG82" s="410"/>
      <c r="GVH82" s="410"/>
      <c r="GVI82" s="410"/>
      <c r="GVJ82" s="410"/>
      <c r="GVK82" s="410"/>
      <c r="GVL82" s="410"/>
      <c r="GVM82" s="410"/>
      <c r="GVN82" s="410"/>
      <c r="GVO82" s="410"/>
      <c r="GVP82" s="410"/>
      <c r="GVQ82" s="410"/>
      <c r="GVR82" s="410"/>
      <c r="GVS82" s="410"/>
      <c r="GVT82" s="410"/>
      <c r="GVU82" s="410"/>
      <c r="GVV82" s="410"/>
      <c r="GVW82" s="410"/>
      <c r="GVX82" s="410"/>
      <c r="GVY82" s="410"/>
      <c r="GVZ82" s="410"/>
      <c r="GWA82" s="410"/>
      <c r="GWB82" s="410"/>
      <c r="GWC82" s="410"/>
      <c r="GWD82" s="410"/>
      <c r="GWE82" s="410"/>
      <c r="GWF82" s="410"/>
      <c r="GWG82" s="410"/>
      <c r="GWH82" s="410"/>
      <c r="GWI82" s="410"/>
      <c r="GWJ82" s="410"/>
      <c r="GWK82" s="410"/>
      <c r="GWL82" s="410"/>
      <c r="GWM82" s="410"/>
      <c r="GWN82" s="410"/>
      <c r="GWO82" s="410"/>
      <c r="GWP82" s="410"/>
      <c r="GWQ82" s="410"/>
      <c r="GWR82" s="410"/>
      <c r="GWS82" s="410"/>
      <c r="GWT82" s="410"/>
      <c r="GWU82" s="410"/>
      <c r="GWV82" s="410"/>
      <c r="GWW82" s="410"/>
      <c r="GWX82" s="410"/>
      <c r="GWY82" s="410"/>
      <c r="GWZ82" s="410"/>
      <c r="GXA82" s="410"/>
      <c r="GXB82" s="410"/>
      <c r="GXC82" s="410"/>
      <c r="GXD82" s="410"/>
      <c r="GXE82" s="410"/>
      <c r="GXF82" s="410"/>
      <c r="GXG82" s="410"/>
      <c r="GXH82" s="410"/>
      <c r="GXI82" s="410"/>
      <c r="GXJ82" s="410"/>
      <c r="GXK82" s="410"/>
      <c r="GXL82" s="410"/>
      <c r="GXM82" s="410"/>
      <c r="GXN82" s="410"/>
      <c r="GXO82" s="410"/>
      <c r="GXP82" s="410"/>
      <c r="GXQ82" s="410"/>
      <c r="GXR82" s="410"/>
      <c r="GXS82" s="410"/>
      <c r="GXT82" s="410"/>
      <c r="GXU82" s="410"/>
      <c r="GXV82" s="410"/>
      <c r="GXW82" s="410"/>
      <c r="GXX82" s="410"/>
      <c r="GXY82" s="410"/>
      <c r="GXZ82" s="410"/>
      <c r="GYA82" s="410"/>
      <c r="GYB82" s="410"/>
      <c r="GYC82" s="410"/>
      <c r="GYD82" s="410"/>
      <c r="GYE82" s="410"/>
      <c r="GYF82" s="410"/>
      <c r="GYG82" s="410"/>
      <c r="GYH82" s="410"/>
      <c r="GYI82" s="410"/>
      <c r="GYJ82" s="410"/>
      <c r="GYK82" s="410"/>
      <c r="GYL82" s="410"/>
      <c r="GYM82" s="410"/>
      <c r="GYN82" s="410"/>
      <c r="GYO82" s="410"/>
      <c r="GYP82" s="410"/>
      <c r="GYQ82" s="410"/>
      <c r="GYR82" s="410"/>
      <c r="GYS82" s="410"/>
      <c r="GYT82" s="410"/>
      <c r="GYU82" s="410"/>
      <c r="GYV82" s="410"/>
      <c r="GYW82" s="410"/>
      <c r="GYX82" s="410"/>
      <c r="GYY82" s="410"/>
      <c r="GYZ82" s="410"/>
      <c r="GZA82" s="410"/>
      <c r="GZB82" s="410"/>
      <c r="GZC82" s="410"/>
      <c r="GZD82" s="410"/>
      <c r="GZE82" s="410"/>
      <c r="GZF82" s="410"/>
      <c r="GZG82" s="410"/>
      <c r="GZH82" s="410"/>
      <c r="GZI82" s="410"/>
      <c r="GZJ82" s="410"/>
      <c r="GZK82" s="410"/>
      <c r="GZL82" s="410"/>
      <c r="GZM82" s="410"/>
      <c r="GZN82" s="410"/>
      <c r="GZO82" s="410"/>
      <c r="GZP82" s="410"/>
      <c r="GZQ82" s="410"/>
      <c r="GZR82" s="410"/>
      <c r="GZS82" s="410"/>
      <c r="GZT82" s="410"/>
      <c r="GZU82" s="410"/>
      <c r="GZV82" s="410"/>
      <c r="GZW82" s="410"/>
      <c r="GZX82" s="410"/>
      <c r="GZY82" s="410"/>
      <c r="GZZ82" s="410"/>
      <c r="HAA82" s="410"/>
      <c r="HAB82" s="410"/>
      <c r="HAC82" s="410"/>
      <c r="HAD82" s="410"/>
      <c r="HAE82" s="410"/>
      <c r="HAF82" s="410"/>
      <c r="HAG82" s="410"/>
      <c r="HAH82" s="410"/>
      <c r="HAI82" s="410"/>
      <c r="HAJ82" s="410"/>
      <c r="HAK82" s="410"/>
      <c r="HAL82" s="410"/>
      <c r="HAM82" s="410"/>
      <c r="HAN82" s="410"/>
      <c r="HAO82" s="410"/>
      <c r="HAP82" s="410"/>
      <c r="HAQ82" s="410"/>
      <c r="HAR82" s="410"/>
      <c r="HAS82" s="410"/>
      <c r="HAT82" s="410"/>
      <c r="HAU82" s="410"/>
      <c r="HAV82" s="410"/>
      <c r="HAW82" s="410"/>
      <c r="HAX82" s="410"/>
      <c r="HAY82" s="410"/>
      <c r="HAZ82" s="410"/>
      <c r="HBA82" s="410"/>
      <c r="HBB82" s="410"/>
      <c r="HBC82" s="410"/>
      <c r="HBD82" s="410"/>
      <c r="HBE82" s="410"/>
      <c r="HBF82" s="410"/>
      <c r="HBG82" s="410"/>
      <c r="HBH82" s="410"/>
      <c r="HBI82" s="410"/>
      <c r="HBJ82" s="410"/>
      <c r="HBK82" s="410"/>
      <c r="HBL82" s="410"/>
      <c r="HBM82" s="410"/>
      <c r="HBN82" s="410"/>
      <c r="HBO82" s="410"/>
      <c r="HBP82" s="410"/>
      <c r="HBQ82" s="410"/>
      <c r="HBR82" s="410"/>
      <c r="HBS82" s="410"/>
      <c r="HBT82" s="410"/>
      <c r="HBU82" s="410"/>
      <c r="HBV82" s="410"/>
      <c r="HBW82" s="410"/>
      <c r="HBX82" s="410"/>
      <c r="HBY82" s="410"/>
      <c r="HBZ82" s="410"/>
      <c r="HCA82" s="410"/>
      <c r="HCB82" s="410"/>
      <c r="HCC82" s="410"/>
      <c r="HCD82" s="410"/>
      <c r="HCE82" s="410"/>
      <c r="HCF82" s="410"/>
      <c r="HCG82" s="410"/>
      <c r="HCH82" s="410"/>
      <c r="HCI82" s="410"/>
      <c r="HCJ82" s="410"/>
      <c r="HCK82" s="410"/>
      <c r="HCL82" s="410"/>
      <c r="HCM82" s="410"/>
      <c r="HCN82" s="410"/>
      <c r="HCO82" s="410"/>
      <c r="HCP82" s="410"/>
      <c r="HCQ82" s="410"/>
      <c r="HCR82" s="410"/>
      <c r="HCS82" s="410"/>
      <c r="HCT82" s="410"/>
      <c r="HCU82" s="410"/>
      <c r="HCV82" s="410"/>
      <c r="HCW82" s="410"/>
      <c r="HCX82" s="410"/>
      <c r="HCY82" s="410"/>
      <c r="HCZ82" s="410"/>
      <c r="HDA82" s="410"/>
      <c r="HDB82" s="410"/>
      <c r="HDC82" s="410"/>
      <c r="HDD82" s="410"/>
      <c r="HDE82" s="410"/>
      <c r="HDF82" s="410"/>
      <c r="HDG82" s="410"/>
      <c r="HDH82" s="410"/>
      <c r="HDI82" s="410"/>
      <c r="HDJ82" s="410"/>
      <c r="HDK82" s="410"/>
      <c r="HDL82" s="410"/>
      <c r="HDM82" s="410"/>
      <c r="HDN82" s="410"/>
      <c r="HDO82" s="410"/>
      <c r="HDP82" s="410"/>
      <c r="HDQ82" s="410"/>
      <c r="HDR82" s="410"/>
      <c r="HDS82" s="410"/>
      <c r="HDT82" s="410"/>
      <c r="HDU82" s="410"/>
      <c r="HDV82" s="410"/>
      <c r="HDW82" s="410"/>
      <c r="HDX82" s="410"/>
      <c r="HDY82" s="410"/>
      <c r="HDZ82" s="410"/>
      <c r="HEA82" s="410"/>
      <c r="HEB82" s="410"/>
      <c r="HEC82" s="410"/>
      <c r="HED82" s="410"/>
      <c r="HEE82" s="410"/>
      <c r="HEF82" s="410"/>
      <c r="HEG82" s="410"/>
      <c r="HEH82" s="410"/>
      <c r="HEI82" s="410"/>
      <c r="HEJ82" s="410"/>
      <c r="HEK82" s="410"/>
      <c r="HEL82" s="410"/>
      <c r="HEM82" s="410"/>
      <c r="HEN82" s="410"/>
      <c r="HEO82" s="410"/>
      <c r="HEP82" s="410"/>
      <c r="HEQ82" s="410"/>
      <c r="HER82" s="410"/>
      <c r="HES82" s="410"/>
      <c r="HET82" s="410"/>
      <c r="HEU82" s="410"/>
      <c r="HEV82" s="410"/>
      <c r="HEW82" s="410"/>
      <c r="HEX82" s="410"/>
      <c r="HEY82" s="410"/>
      <c r="HEZ82" s="410"/>
      <c r="HFA82" s="410"/>
      <c r="HFB82" s="410"/>
      <c r="HFC82" s="410"/>
      <c r="HFD82" s="410"/>
      <c r="HFE82" s="410"/>
      <c r="HFF82" s="410"/>
      <c r="HFG82" s="410"/>
      <c r="HFH82" s="410"/>
      <c r="HFI82" s="410"/>
      <c r="HFJ82" s="410"/>
      <c r="HFK82" s="410"/>
      <c r="HFL82" s="410"/>
      <c r="HFM82" s="410"/>
      <c r="HFN82" s="410"/>
      <c r="HFO82" s="410"/>
      <c r="HFP82" s="410"/>
      <c r="HFQ82" s="410"/>
      <c r="HFR82" s="410"/>
      <c r="HFS82" s="410"/>
      <c r="HFT82" s="410"/>
      <c r="HFU82" s="410"/>
      <c r="HFV82" s="410"/>
      <c r="HFW82" s="410"/>
      <c r="HFX82" s="410"/>
      <c r="HFY82" s="410"/>
      <c r="HFZ82" s="410"/>
      <c r="HGA82" s="410"/>
      <c r="HGB82" s="410"/>
      <c r="HGC82" s="410"/>
      <c r="HGD82" s="410"/>
      <c r="HGE82" s="410"/>
      <c r="HGF82" s="410"/>
      <c r="HGG82" s="410"/>
      <c r="HGH82" s="410"/>
      <c r="HGI82" s="410"/>
      <c r="HGJ82" s="410"/>
      <c r="HGK82" s="410"/>
      <c r="HGL82" s="410"/>
      <c r="HGM82" s="410"/>
      <c r="HGN82" s="410"/>
      <c r="HGO82" s="410"/>
      <c r="HGP82" s="410"/>
      <c r="HGQ82" s="410"/>
      <c r="HGR82" s="410"/>
      <c r="HGS82" s="410"/>
      <c r="HGT82" s="410"/>
      <c r="HGU82" s="410"/>
      <c r="HGV82" s="410"/>
      <c r="HGW82" s="410"/>
      <c r="HGX82" s="410"/>
      <c r="HGY82" s="410"/>
      <c r="HGZ82" s="410"/>
      <c r="HHA82" s="410"/>
      <c r="HHB82" s="410"/>
      <c r="HHC82" s="410"/>
      <c r="HHD82" s="410"/>
      <c r="HHE82" s="410"/>
      <c r="HHF82" s="410"/>
      <c r="HHG82" s="410"/>
      <c r="HHH82" s="410"/>
      <c r="HHI82" s="410"/>
      <c r="HHJ82" s="410"/>
      <c r="HHK82" s="410"/>
      <c r="HHL82" s="410"/>
      <c r="HHM82" s="410"/>
      <c r="HHN82" s="410"/>
      <c r="HHO82" s="410"/>
      <c r="HHP82" s="410"/>
      <c r="HHQ82" s="410"/>
      <c r="HHR82" s="410"/>
      <c r="HHS82" s="410"/>
      <c r="HHT82" s="410"/>
      <c r="HHU82" s="410"/>
      <c r="HHV82" s="410"/>
      <c r="HHW82" s="410"/>
      <c r="HHX82" s="410"/>
      <c r="HHY82" s="410"/>
      <c r="HHZ82" s="410"/>
      <c r="HIA82" s="410"/>
      <c r="HIB82" s="410"/>
      <c r="HIC82" s="410"/>
      <c r="HID82" s="410"/>
      <c r="HIE82" s="410"/>
      <c r="HIF82" s="410"/>
      <c r="HIG82" s="410"/>
      <c r="HIH82" s="410"/>
      <c r="HII82" s="410"/>
      <c r="HIJ82" s="410"/>
      <c r="HIK82" s="410"/>
      <c r="HIL82" s="410"/>
      <c r="HIM82" s="410"/>
      <c r="HIN82" s="410"/>
      <c r="HIO82" s="410"/>
      <c r="HIP82" s="410"/>
      <c r="HIQ82" s="410"/>
      <c r="HIR82" s="410"/>
      <c r="HIS82" s="410"/>
      <c r="HIT82" s="410"/>
      <c r="HIU82" s="410"/>
      <c r="HIV82" s="410"/>
      <c r="HIW82" s="410"/>
      <c r="HIX82" s="410"/>
      <c r="HIY82" s="410"/>
      <c r="HIZ82" s="410"/>
      <c r="HJA82" s="410"/>
      <c r="HJB82" s="410"/>
      <c r="HJC82" s="410"/>
      <c r="HJD82" s="410"/>
      <c r="HJE82" s="410"/>
      <c r="HJF82" s="410"/>
      <c r="HJG82" s="410"/>
      <c r="HJH82" s="410"/>
      <c r="HJI82" s="410"/>
      <c r="HJJ82" s="410"/>
      <c r="HJK82" s="410"/>
      <c r="HJL82" s="410"/>
      <c r="HJM82" s="410"/>
      <c r="HJN82" s="410"/>
      <c r="HJO82" s="410"/>
      <c r="HJP82" s="410"/>
      <c r="HJQ82" s="410"/>
      <c r="HJR82" s="410"/>
      <c r="HJS82" s="410"/>
      <c r="HJT82" s="410"/>
      <c r="HJU82" s="410"/>
      <c r="HJV82" s="410"/>
      <c r="HJW82" s="410"/>
      <c r="HJX82" s="410"/>
      <c r="HJY82" s="410"/>
      <c r="HJZ82" s="410"/>
      <c r="HKA82" s="410"/>
      <c r="HKB82" s="410"/>
      <c r="HKC82" s="410"/>
      <c r="HKD82" s="410"/>
      <c r="HKE82" s="410"/>
      <c r="HKF82" s="410"/>
      <c r="HKG82" s="410"/>
      <c r="HKH82" s="410"/>
      <c r="HKI82" s="410"/>
      <c r="HKJ82" s="410"/>
      <c r="HKK82" s="410"/>
      <c r="HKL82" s="410"/>
      <c r="HKM82" s="410"/>
      <c r="HKN82" s="410"/>
      <c r="HKO82" s="410"/>
      <c r="HKP82" s="410"/>
      <c r="HKQ82" s="410"/>
      <c r="HKR82" s="410"/>
      <c r="HKS82" s="410"/>
      <c r="HKT82" s="410"/>
      <c r="HKU82" s="410"/>
      <c r="HKV82" s="410"/>
      <c r="HKW82" s="410"/>
      <c r="HKX82" s="410"/>
      <c r="HKY82" s="410"/>
      <c r="HKZ82" s="410"/>
      <c r="HLA82" s="410"/>
      <c r="HLB82" s="410"/>
      <c r="HLC82" s="410"/>
      <c r="HLD82" s="410"/>
      <c r="HLE82" s="410"/>
      <c r="HLF82" s="410"/>
      <c r="HLG82" s="410"/>
      <c r="HLH82" s="410"/>
      <c r="HLI82" s="410"/>
      <c r="HLJ82" s="410"/>
      <c r="HLK82" s="410"/>
      <c r="HLL82" s="410"/>
      <c r="HLM82" s="410"/>
      <c r="HLN82" s="410"/>
      <c r="HLO82" s="410"/>
      <c r="HLP82" s="410"/>
      <c r="HLQ82" s="410"/>
      <c r="HLR82" s="410"/>
      <c r="HLS82" s="410"/>
      <c r="HLT82" s="410"/>
      <c r="HLU82" s="410"/>
      <c r="HLV82" s="410"/>
      <c r="HLW82" s="410"/>
      <c r="HLX82" s="410"/>
      <c r="HLY82" s="410"/>
      <c r="HLZ82" s="410"/>
      <c r="HMA82" s="410"/>
      <c r="HMB82" s="410"/>
      <c r="HMC82" s="410"/>
      <c r="HMD82" s="410"/>
      <c r="HME82" s="410"/>
      <c r="HMF82" s="410"/>
      <c r="HMG82" s="410"/>
      <c r="HMH82" s="410"/>
      <c r="HMI82" s="410"/>
      <c r="HMJ82" s="410"/>
      <c r="HMK82" s="410"/>
      <c r="HML82" s="410"/>
      <c r="HMM82" s="410"/>
      <c r="HMN82" s="410"/>
      <c r="HMO82" s="410"/>
      <c r="HMP82" s="410"/>
      <c r="HMQ82" s="410"/>
      <c r="HMR82" s="410"/>
      <c r="HMS82" s="410"/>
      <c r="HMT82" s="410"/>
      <c r="HMU82" s="410"/>
      <c r="HMV82" s="410"/>
      <c r="HMW82" s="410"/>
      <c r="HMX82" s="410"/>
      <c r="HMY82" s="410"/>
      <c r="HMZ82" s="410"/>
      <c r="HNA82" s="410"/>
      <c r="HNB82" s="410"/>
      <c r="HNC82" s="410"/>
      <c r="HND82" s="410"/>
      <c r="HNE82" s="410"/>
      <c r="HNF82" s="410"/>
      <c r="HNG82" s="410"/>
      <c r="HNH82" s="410"/>
      <c r="HNI82" s="410"/>
      <c r="HNJ82" s="410"/>
      <c r="HNK82" s="410"/>
      <c r="HNL82" s="410"/>
      <c r="HNM82" s="410"/>
      <c r="HNN82" s="410"/>
      <c r="HNO82" s="410"/>
      <c r="HNP82" s="410"/>
      <c r="HNQ82" s="410"/>
      <c r="HNR82" s="410"/>
      <c r="HNS82" s="410"/>
      <c r="HNT82" s="410"/>
      <c r="HNU82" s="410"/>
      <c r="HNV82" s="410"/>
      <c r="HNW82" s="410"/>
      <c r="HNX82" s="410"/>
      <c r="HNY82" s="410"/>
      <c r="HNZ82" s="410"/>
      <c r="HOA82" s="410"/>
      <c r="HOB82" s="410"/>
      <c r="HOC82" s="410"/>
      <c r="HOD82" s="410"/>
      <c r="HOE82" s="410"/>
      <c r="HOF82" s="410"/>
      <c r="HOG82" s="410"/>
      <c r="HOH82" s="410"/>
      <c r="HOI82" s="410"/>
      <c r="HOJ82" s="410"/>
      <c r="HOK82" s="410"/>
      <c r="HOL82" s="410"/>
      <c r="HOM82" s="410"/>
      <c r="HON82" s="410"/>
      <c r="HOO82" s="410"/>
      <c r="HOP82" s="410"/>
      <c r="HOQ82" s="410"/>
      <c r="HOR82" s="410"/>
      <c r="HOS82" s="410"/>
      <c r="HOT82" s="410"/>
      <c r="HOU82" s="410"/>
      <c r="HOV82" s="410"/>
      <c r="HOW82" s="410"/>
      <c r="HOX82" s="410"/>
      <c r="HOY82" s="410"/>
      <c r="HOZ82" s="410"/>
      <c r="HPA82" s="410"/>
      <c r="HPB82" s="410"/>
      <c r="HPC82" s="410"/>
      <c r="HPD82" s="410"/>
      <c r="HPE82" s="410"/>
      <c r="HPF82" s="410"/>
      <c r="HPG82" s="410"/>
      <c r="HPH82" s="410"/>
      <c r="HPI82" s="410"/>
      <c r="HPJ82" s="410"/>
      <c r="HPK82" s="410"/>
      <c r="HPL82" s="410"/>
      <c r="HPM82" s="410"/>
      <c r="HPN82" s="410"/>
      <c r="HPO82" s="410"/>
      <c r="HPP82" s="410"/>
      <c r="HPQ82" s="410"/>
      <c r="HPR82" s="410"/>
      <c r="HPS82" s="410"/>
      <c r="HPT82" s="410"/>
      <c r="HPU82" s="410"/>
      <c r="HPV82" s="410"/>
      <c r="HPW82" s="410"/>
      <c r="HPX82" s="410"/>
      <c r="HPY82" s="410"/>
      <c r="HPZ82" s="410"/>
      <c r="HQA82" s="410"/>
      <c r="HQB82" s="410"/>
      <c r="HQC82" s="410"/>
      <c r="HQD82" s="410"/>
      <c r="HQE82" s="410"/>
      <c r="HQF82" s="410"/>
      <c r="HQG82" s="410"/>
      <c r="HQH82" s="410"/>
      <c r="HQI82" s="410"/>
      <c r="HQJ82" s="410"/>
      <c r="HQK82" s="410"/>
      <c r="HQL82" s="410"/>
      <c r="HQM82" s="410"/>
      <c r="HQN82" s="410"/>
      <c r="HQO82" s="410"/>
      <c r="HQP82" s="410"/>
      <c r="HQQ82" s="410"/>
      <c r="HQR82" s="410"/>
      <c r="HQS82" s="410"/>
      <c r="HQT82" s="410"/>
      <c r="HQU82" s="410"/>
      <c r="HQV82" s="410"/>
      <c r="HQW82" s="410"/>
      <c r="HQX82" s="410"/>
      <c r="HQY82" s="410"/>
      <c r="HQZ82" s="410"/>
      <c r="HRA82" s="410"/>
      <c r="HRB82" s="410"/>
      <c r="HRC82" s="410"/>
      <c r="HRD82" s="410"/>
      <c r="HRE82" s="410"/>
      <c r="HRF82" s="410"/>
      <c r="HRG82" s="410"/>
      <c r="HRH82" s="410"/>
      <c r="HRI82" s="410"/>
      <c r="HRJ82" s="410"/>
      <c r="HRK82" s="410"/>
      <c r="HRL82" s="410"/>
      <c r="HRM82" s="410"/>
      <c r="HRN82" s="410"/>
      <c r="HRO82" s="410"/>
      <c r="HRP82" s="410"/>
      <c r="HRQ82" s="410"/>
      <c r="HRR82" s="410"/>
      <c r="HRS82" s="410"/>
      <c r="HRT82" s="410"/>
      <c r="HRU82" s="410"/>
      <c r="HRV82" s="410"/>
      <c r="HRW82" s="410"/>
      <c r="HRX82" s="410"/>
      <c r="HRY82" s="410"/>
      <c r="HRZ82" s="410"/>
      <c r="HSA82" s="410"/>
      <c r="HSB82" s="410"/>
      <c r="HSC82" s="410"/>
      <c r="HSD82" s="410"/>
      <c r="HSE82" s="410"/>
      <c r="HSF82" s="410"/>
      <c r="HSG82" s="410"/>
      <c r="HSH82" s="410"/>
      <c r="HSI82" s="410"/>
      <c r="HSJ82" s="410"/>
      <c r="HSK82" s="410"/>
      <c r="HSL82" s="410"/>
      <c r="HSM82" s="410"/>
      <c r="HSN82" s="410"/>
      <c r="HSO82" s="410"/>
      <c r="HSP82" s="410"/>
      <c r="HSQ82" s="410"/>
      <c r="HSR82" s="410"/>
      <c r="HSS82" s="410"/>
      <c r="HST82" s="410"/>
      <c r="HSU82" s="410"/>
      <c r="HSV82" s="410"/>
      <c r="HSW82" s="410"/>
      <c r="HSX82" s="410"/>
      <c r="HSY82" s="410"/>
      <c r="HSZ82" s="410"/>
      <c r="HTA82" s="410"/>
      <c r="HTB82" s="410"/>
      <c r="HTC82" s="410"/>
      <c r="HTD82" s="410"/>
      <c r="HTE82" s="410"/>
      <c r="HTF82" s="410"/>
      <c r="HTG82" s="410"/>
      <c r="HTH82" s="410"/>
      <c r="HTI82" s="410"/>
      <c r="HTJ82" s="410"/>
      <c r="HTK82" s="410"/>
      <c r="HTL82" s="410"/>
      <c r="HTM82" s="410"/>
      <c r="HTN82" s="410"/>
      <c r="HTO82" s="410"/>
      <c r="HTP82" s="410"/>
      <c r="HTQ82" s="410"/>
      <c r="HTR82" s="410"/>
      <c r="HTS82" s="410"/>
      <c r="HTT82" s="410"/>
      <c r="HTU82" s="410"/>
      <c r="HTV82" s="410"/>
      <c r="HTW82" s="410"/>
      <c r="HTX82" s="410"/>
      <c r="HTY82" s="410"/>
      <c r="HTZ82" s="410"/>
      <c r="HUA82" s="410"/>
      <c r="HUB82" s="410"/>
      <c r="HUC82" s="410"/>
      <c r="HUD82" s="410"/>
      <c r="HUE82" s="410"/>
      <c r="HUF82" s="410"/>
      <c r="HUG82" s="410"/>
      <c r="HUH82" s="410"/>
      <c r="HUI82" s="410"/>
      <c r="HUJ82" s="410"/>
      <c r="HUK82" s="410"/>
      <c r="HUL82" s="410"/>
      <c r="HUM82" s="410"/>
      <c r="HUN82" s="410"/>
      <c r="HUO82" s="410"/>
      <c r="HUP82" s="410"/>
      <c r="HUQ82" s="410"/>
      <c r="HUR82" s="410"/>
      <c r="HUS82" s="410"/>
      <c r="HUT82" s="410"/>
      <c r="HUU82" s="410"/>
      <c r="HUV82" s="410"/>
      <c r="HUW82" s="410"/>
      <c r="HUX82" s="410"/>
      <c r="HUY82" s="410"/>
      <c r="HUZ82" s="410"/>
      <c r="HVA82" s="410"/>
      <c r="HVB82" s="410"/>
      <c r="HVC82" s="410"/>
      <c r="HVD82" s="410"/>
      <c r="HVE82" s="410"/>
      <c r="HVF82" s="410"/>
      <c r="HVG82" s="410"/>
      <c r="HVH82" s="410"/>
      <c r="HVI82" s="410"/>
      <c r="HVJ82" s="410"/>
      <c r="HVK82" s="410"/>
      <c r="HVL82" s="410"/>
      <c r="HVM82" s="410"/>
      <c r="HVN82" s="410"/>
      <c r="HVO82" s="410"/>
      <c r="HVP82" s="410"/>
      <c r="HVQ82" s="410"/>
      <c r="HVR82" s="410"/>
      <c r="HVS82" s="410"/>
      <c r="HVT82" s="410"/>
      <c r="HVU82" s="410"/>
      <c r="HVV82" s="410"/>
      <c r="HVW82" s="410"/>
      <c r="HVX82" s="410"/>
      <c r="HVY82" s="410"/>
      <c r="HVZ82" s="410"/>
      <c r="HWA82" s="410"/>
      <c r="HWB82" s="410"/>
      <c r="HWC82" s="410"/>
      <c r="HWD82" s="410"/>
      <c r="HWE82" s="410"/>
      <c r="HWF82" s="410"/>
      <c r="HWG82" s="410"/>
      <c r="HWH82" s="410"/>
      <c r="HWI82" s="410"/>
      <c r="HWJ82" s="410"/>
      <c r="HWK82" s="410"/>
      <c r="HWL82" s="410"/>
      <c r="HWM82" s="410"/>
      <c r="HWN82" s="410"/>
      <c r="HWO82" s="410"/>
      <c r="HWP82" s="410"/>
      <c r="HWQ82" s="410"/>
      <c r="HWR82" s="410"/>
      <c r="HWS82" s="410"/>
      <c r="HWT82" s="410"/>
      <c r="HWU82" s="410"/>
      <c r="HWV82" s="410"/>
      <c r="HWW82" s="410"/>
      <c r="HWX82" s="410"/>
      <c r="HWY82" s="410"/>
      <c r="HWZ82" s="410"/>
      <c r="HXA82" s="410"/>
      <c r="HXB82" s="410"/>
      <c r="HXC82" s="410"/>
      <c r="HXD82" s="410"/>
      <c r="HXE82" s="410"/>
      <c r="HXF82" s="410"/>
      <c r="HXG82" s="410"/>
      <c r="HXH82" s="410"/>
      <c r="HXI82" s="410"/>
      <c r="HXJ82" s="410"/>
      <c r="HXK82" s="410"/>
      <c r="HXL82" s="410"/>
      <c r="HXM82" s="410"/>
      <c r="HXN82" s="410"/>
      <c r="HXO82" s="410"/>
      <c r="HXP82" s="410"/>
      <c r="HXQ82" s="410"/>
      <c r="HXR82" s="410"/>
      <c r="HXS82" s="410"/>
      <c r="HXT82" s="410"/>
      <c r="HXU82" s="410"/>
      <c r="HXV82" s="410"/>
      <c r="HXW82" s="410"/>
      <c r="HXX82" s="410"/>
      <c r="HXY82" s="410"/>
      <c r="HXZ82" s="410"/>
      <c r="HYA82" s="410"/>
      <c r="HYB82" s="410"/>
      <c r="HYC82" s="410"/>
      <c r="HYD82" s="410"/>
      <c r="HYE82" s="410"/>
      <c r="HYF82" s="410"/>
      <c r="HYG82" s="410"/>
      <c r="HYH82" s="410"/>
      <c r="HYI82" s="410"/>
      <c r="HYJ82" s="410"/>
      <c r="HYK82" s="410"/>
      <c r="HYL82" s="410"/>
      <c r="HYM82" s="410"/>
      <c r="HYN82" s="410"/>
      <c r="HYO82" s="410"/>
      <c r="HYP82" s="410"/>
      <c r="HYQ82" s="410"/>
      <c r="HYR82" s="410"/>
      <c r="HYS82" s="410"/>
      <c r="HYT82" s="410"/>
      <c r="HYU82" s="410"/>
      <c r="HYV82" s="410"/>
      <c r="HYW82" s="410"/>
      <c r="HYX82" s="410"/>
      <c r="HYY82" s="410"/>
      <c r="HYZ82" s="410"/>
      <c r="HZA82" s="410"/>
      <c r="HZB82" s="410"/>
      <c r="HZC82" s="410"/>
      <c r="HZD82" s="410"/>
      <c r="HZE82" s="410"/>
      <c r="HZF82" s="410"/>
      <c r="HZG82" s="410"/>
      <c r="HZH82" s="410"/>
      <c r="HZI82" s="410"/>
      <c r="HZJ82" s="410"/>
      <c r="HZK82" s="410"/>
      <c r="HZL82" s="410"/>
      <c r="HZM82" s="410"/>
      <c r="HZN82" s="410"/>
      <c r="HZO82" s="410"/>
      <c r="HZP82" s="410"/>
      <c r="HZQ82" s="410"/>
      <c r="HZR82" s="410"/>
      <c r="HZS82" s="410"/>
      <c r="HZT82" s="410"/>
      <c r="HZU82" s="410"/>
      <c r="HZV82" s="410"/>
      <c r="HZW82" s="410"/>
      <c r="HZX82" s="410"/>
      <c r="HZY82" s="410"/>
      <c r="HZZ82" s="410"/>
      <c r="IAA82" s="410"/>
      <c r="IAB82" s="410"/>
      <c r="IAC82" s="410"/>
      <c r="IAD82" s="410"/>
      <c r="IAE82" s="410"/>
      <c r="IAF82" s="410"/>
      <c r="IAG82" s="410"/>
      <c r="IAH82" s="410"/>
      <c r="IAI82" s="410"/>
      <c r="IAJ82" s="410"/>
      <c r="IAK82" s="410"/>
      <c r="IAL82" s="410"/>
      <c r="IAM82" s="410"/>
      <c r="IAN82" s="410"/>
      <c r="IAO82" s="410"/>
      <c r="IAP82" s="410"/>
      <c r="IAQ82" s="410"/>
      <c r="IAR82" s="410"/>
      <c r="IAS82" s="410"/>
      <c r="IAT82" s="410"/>
      <c r="IAU82" s="410"/>
      <c r="IAV82" s="410"/>
      <c r="IAW82" s="410"/>
      <c r="IAX82" s="410"/>
      <c r="IAY82" s="410"/>
      <c r="IAZ82" s="410"/>
      <c r="IBA82" s="410"/>
      <c r="IBB82" s="410"/>
      <c r="IBC82" s="410"/>
      <c r="IBD82" s="410"/>
      <c r="IBE82" s="410"/>
      <c r="IBF82" s="410"/>
      <c r="IBG82" s="410"/>
      <c r="IBH82" s="410"/>
      <c r="IBI82" s="410"/>
      <c r="IBJ82" s="410"/>
      <c r="IBK82" s="410"/>
      <c r="IBL82" s="410"/>
      <c r="IBM82" s="410"/>
      <c r="IBN82" s="410"/>
      <c r="IBO82" s="410"/>
      <c r="IBP82" s="410"/>
      <c r="IBQ82" s="410"/>
      <c r="IBR82" s="410"/>
      <c r="IBS82" s="410"/>
      <c r="IBT82" s="410"/>
      <c r="IBU82" s="410"/>
      <c r="IBV82" s="410"/>
      <c r="IBW82" s="410"/>
      <c r="IBX82" s="410"/>
      <c r="IBY82" s="410"/>
      <c r="IBZ82" s="410"/>
      <c r="ICA82" s="410"/>
      <c r="ICB82" s="410"/>
      <c r="ICC82" s="410"/>
      <c r="ICD82" s="410"/>
      <c r="ICE82" s="410"/>
      <c r="ICF82" s="410"/>
      <c r="ICG82" s="410"/>
      <c r="ICH82" s="410"/>
      <c r="ICI82" s="410"/>
      <c r="ICJ82" s="410"/>
      <c r="ICK82" s="410"/>
      <c r="ICL82" s="410"/>
      <c r="ICM82" s="410"/>
      <c r="ICN82" s="410"/>
      <c r="ICO82" s="410"/>
      <c r="ICP82" s="410"/>
      <c r="ICQ82" s="410"/>
      <c r="ICR82" s="410"/>
      <c r="ICS82" s="410"/>
      <c r="ICT82" s="410"/>
      <c r="ICU82" s="410"/>
      <c r="ICV82" s="410"/>
      <c r="ICW82" s="410"/>
      <c r="ICX82" s="410"/>
      <c r="ICY82" s="410"/>
      <c r="ICZ82" s="410"/>
      <c r="IDA82" s="410"/>
      <c r="IDB82" s="410"/>
      <c r="IDC82" s="410"/>
      <c r="IDD82" s="410"/>
      <c r="IDE82" s="410"/>
      <c r="IDF82" s="410"/>
      <c r="IDG82" s="410"/>
      <c r="IDH82" s="410"/>
      <c r="IDI82" s="410"/>
      <c r="IDJ82" s="410"/>
      <c r="IDK82" s="410"/>
      <c r="IDL82" s="410"/>
      <c r="IDM82" s="410"/>
      <c r="IDN82" s="410"/>
      <c r="IDO82" s="410"/>
      <c r="IDP82" s="410"/>
      <c r="IDQ82" s="410"/>
      <c r="IDR82" s="410"/>
      <c r="IDS82" s="410"/>
      <c r="IDT82" s="410"/>
      <c r="IDU82" s="410"/>
      <c r="IDV82" s="410"/>
      <c r="IDW82" s="410"/>
      <c r="IDX82" s="410"/>
      <c r="IDY82" s="410"/>
      <c r="IDZ82" s="410"/>
      <c r="IEA82" s="410"/>
      <c r="IEB82" s="410"/>
      <c r="IEC82" s="410"/>
      <c r="IED82" s="410"/>
      <c r="IEE82" s="410"/>
      <c r="IEF82" s="410"/>
      <c r="IEG82" s="410"/>
      <c r="IEH82" s="410"/>
      <c r="IEI82" s="410"/>
      <c r="IEJ82" s="410"/>
      <c r="IEK82" s="410"/>
      <c r="IEL82" s="410"/>
      <c r="IEM82" s="410"/>
      <c r="IEN82" s="410"/>
      <c r="IEO82" s="410"/>
      <c r="IEP82" s="410"/>
      <c r="IEQ82" s="410"/>
      <c r="IER82" s="410"/>
      <c r="IES82" s="410"/>
      <c r="IET82" s="410"/>
      <c r="IEU82" s="410"/>
      <c r="IEV82" s="410"/>
      <c r="IEW82" s="410"/>
      <c r="IEX82" s="410"/>
      <c r="IEY82" s="410"/>
      <c r="IEZ82" s="410"/>
      <c r="IFA82" s="410"/>
      <c r="IFB82" s="410"/>
      <c r="IFC82" s="410"/>
      <c r="IFD82" s="410"/>
      <c r="IFE82" s="410"/>
      <c r="IFF82" s="410"/>
      <c r="IFG82" s="410"/>
      <c r="IFH82" s="410"/>
      <c r="IFI82" s="410"/>
      <c r="IFJ82" s="410"/>
      <c r="IFK82" s="410"/>
      <c r="IFL82" s="410"/>
      <c r="IFM82" s="410"/>
      <c r="IFN82" s="410"/>
      <c r="IFO82" s="410"/>
      <c r="IFP82" s="410"/>
      <c r="IFQ82" s="410"/>
      <c r="IFR82" s="410"/>
      <c r="IFS82" s="410"/>
      <c r="IFT82" s="410"/>
      <c r="IFU82" s="410"/>
      <c r="IFV82" s="410"/>
      <c r="IFW82" s="410"/>
      <c r="IFX82" s="410"/>
      <c r="IFY82" s="410"/>
      <c r="IFZ82" s="410"/>
      <c r="IGA82" s="410"/>
      <c r="IGB82" s="410"/>
      <c r="IGC82" s="410"/>
      <c r="IGD82" s="410"/>
      <c r="IGE82" s="410"/>
      <c r="IGF82" s="410"/>
      <c r="IGG82" s="410"/>
      <c r="IGH82" s="410"/>
      <c r="IGI82" s="410"/>
      <c r="IGJ82" s="410"/>
      <c r="IGK82" s="410"/>
      <c r="IGL82" s="410"/>
      <c r="IGM82" s="410"/>
      <c r="IGN82" s="410"/>
      <c r="IGO82" s="410"/>
      <c r="IGP82" s="410"/>
      <c r="IGQ82" s="410"/>
      <c r="IGR82" s="410"/>
      <c r="IGS82" s="410"/>
      <c r="IGT82" s="410"/>
      <c r="IGU82" s="410"/>
      <c r="IGV82" s="410"/>
      <c r="IGW82" s="410"/>
      <c r="IGX82" s="410"/>
      <c r="IGY82" s="410"/>
      <c r="IGZ82" s="410"/>
      <c r="IHA82" s="410"/>
      <c r="IHB82" s="410"/>
      <c r="IHC82" s="410"/>
      <c r="IHD82" s="410"/>
      <c r="IHE82" s="410"/>
      <c r="IHF82" s="410"/>
      <c r="IHG82" s="410"/>
      <c r="IHH82" s="410"/>
      <c r="IHI82" s="410"/>
      <c r="IHJ82" s="410"/>
      <c r="IHK82" s="410"/>
      <c r="IHL82" s="410"/>
      <c r="IHM82" s="410"/>
      <c r="IHN82" s="410"/>
      <c r="IHO82" s="410"/>
      <c r="IHP82" s="410"/>
      <c r="IHQ82" s="410"/>
      <c r="IHR82" s="410"/>
      <c r="IHS82" s="410"/>
      <c r="IHT82" s="410"/>
      <c r="IHU82" s="410"/>
      <c r="IHV82" s="410"/>
      <c r="IHW82" s="410"/>
      <c r="IHX82" s="410"/>
      <c r="IHY82" s="410"/>
      <c r="IHZ82" s="410"/>
      <c r="IIA82" s="410"/>
      <c r="IIB82" s="410"/>
      <c r="IIC82" s="410"/>
      <c r="IID82" s="410"/>
      <c r="IIE82" s="410"/>
      <c r="IIF82" s="410"/>
      <c r="IIG82" s="410"/>
      <c r="IIH82" s="410"/>
      <c r="III82" s="410"/>
      <c r="IIJ82" s="410"/>
      <c r="IIK82" s="410"/>
      <c r="IIL82" s="410"/>
      <c r="IIM82" s="410"/>
      <c r="IIN82" s="410"/>
      <c r="IIO82" s="410"/>
      <c r="IIP82" s="410"/>
      <c r="IIQ82" s="410"/>
      <c r="IIR82" s="410"/>
      <c r="IIS82" s="410"/>
      <c r="IIT82" s="410"/>
      <c r="IIU82" s="410"/>
      <c r="IIV82" s="410"/>
      <c r="IIW82" s="410"/>
      <c r="IIX82" s="410"/>
      <c r="IIY82" s="410"/>
      <c r="IIZ82" s="410"/>
      <c r="IJA82" s="410"/>
      <c r="IJB82" s="410"/>
      <c r="IJC82" s="410"/>
      <c r="IJD82" s="410"/>
      <c r="IJE82" s="410"/>
      <c r="IJF82" s="410"/>
      <c r="IJG82" s="410"/>
      <c r="IJH82" s="410"/>
      <c r="IJI82" s="410"/>
      <c r="IJJ82" s="410"/>
      <c r="IJK82" s="410"/>
      <c r="IJL82" s="410"/>
      <c r="IJM82" s="410"/>
      <c r="IJN82" s="410"/>
      <c r="IJO82" s="410"/>
      <c r="IJP82" s="410"/>
      <c r="IJQ82" s="410"/>
      <c r="IJR82" s="410"/>
      <c r="IJS82" s="410"/>
      <c r="IJT82" s="410"/>
      <c r="IJU82" s="410"/>
      <c r="IJV82" s="410"/>
      <c r="IJW82" s="410"/>
      <c r="IJX82" s="410"/>
      <c r="IJY82" s="410"/>
      <c r="IJZ82" s="410"/>
      <c r="IKA82" s="410"/>
      <c r="IKB82" s="410"/>
      <c r="IKC82" s="410"/>
      <c r="IKD82" s="410"/>
      <c r="IKE82" s="410"/>
      <c r="IKF82" s="410"/>
      <c r="IKG82" s="410"/>
      <c r="IKH82" s="410"/>
      <c r="IKI82" s="410"/>
      <c r="IKJ82" s="410"/>
      <c r="IKK82" s="410"/>
      <c r="IKL82" s="410"/>
      <c r="IKM82" s="410"/>
      <c r="IKN82" s="410"/>
      <c r="IKO82" s="410"/>
      <c r="IKP82" s="410"/>
      <c r="IKQ82" s="410"/>
      <c r="IKR82" s="410"/>
      <c r="IKS82" s="410"/>
      <c r="IKT82" s="410"/>
      <c r="IKU82" s="410"/>
      <c r="IKV82" s="410"/>
      <c r="IKW82" s="410"/>
      <c r="IKX82" s="410"/>
      <c r="IKY82" s="410"/>
      <c r="IKZ82" s="410"/>
      <c r="ILA82" s="410"/>
      <c r="ILB82" s="410"/>
      <c r="ILC82" s="410"/>
      <c r="ILD82" s="410"/>
      <c r="ILE82" s="410"/>
      <c r="ILF82" s="410"/>
      <c r="ILG82" s="410"/>
      <c r="ILH82" s="410"/>
      <c r="ILI82" s="410"/>
      <c r="ILJ82" s="410"/>
      <c r="ILK82" s="410"/>
      <c r="ILL82" s="410"/>
      <c r="ILM82" s="410"/>
      <c r="ILN82" s="410"/>
      <c r="ILO82" s="410"/>
      <c r="ILP82" s="410"/>
      <c r="ILQ82" s="410"/>
      <c r="ILR82" s="410"/>
      <c r="ILS82" s="410"/>
      <c r="ILT82" s="410"/>
      <c r="ILU82" s="410"/>
      <c r="ILV82" s="410"/>
      <c r="ILW82" s="410"/>
      <c r="ILX82" s="410"/>
      <c r="ILY82" s="410"/>
      <c r="ILZ82" s="410"/>
      <c r="IMA82" s="410"/>
      <c r="IMB82" s="410"/>
      <c r="IMC82" s="410"/>
      <c r="IMD82" s="410"/>
      <c r="IME82" s="410"/>
      <c r="IMF82" s="410"/>
      <c r="IMG82" s="410"/>
      <c r="IMH82" s="410"/>
      <c r="IMI82" s="410"/>
      <c r="IMJ82" s="410"/>
      <c r="IMK82" s="410"/>
      <c r="IML82" s="410"/>
      <c r="IMM82" s="410"/>
      <c r="IMN82" s="410"/>
      <c r="IMO82" s="410"/>
      <c r="IMP82" s="410"/>
      <c r="IMQ82" s="410"/>
      <c r="IMR82" s="410"/>
      <c r="IMS82" s="410"/>
      <c r="IMT82" s="410"/>
      <c r="IMU82" s="410"/>
      <c r="IMV82" s="410"/>
      <c r="IMW82" s="410"/>
      <c r="IMX82" s="410"/>
      <c r="IMY82" s="410"/>
      <c r="IMZ82" s="410"/>
      <c r="INA82" s="410"/>
      <c r="INB82" s="410"/>
      <c r="INC82" s="410"/>
      <c r="IND82" s="410"/>
      <c r="INE82" s="410"/>
      <c r="INF82" s="410"/>
      <c r="ING82" s="410"/>
      <c r="INH82" s="410"/>
      <c r="INI82" s="410"/>
      <c r="INJ82" s="410"/>
      <c r="INK82" s="410"/>
      <c r="INL82" s="410"/>
      <c r="INM82" s="410"/>
      <c r="INN82" s="410"/>
      <c r="INO82" s="410"/>
      <c r="INP82" s="410"/>
      <c r="INQ82" s="410"/>
      <c r="INR82" s="410"/>
      <c r="INS82" s="410"/>
      <c r="INT82" s="410"/>
      <c r="INU82" s="410"/>
      <c r="INV82" s="410"/>
      <c r="INW82" s="410"/>
      <c r="INX82" s="410"/>
      <c r="INY82" s="410"/>
      <c r="INZ82" s="410"/>
      <c r="IOA82" s="410"/>
      <c r="IOB82" s="410"/>
      <c r="IOC82" s="410"/>
      <c r="IOD82" s="410"/>
      <c r="IOE82" s="410"/>
      <c r="IOF82" s="410"/>
      <c r="IOG82" s="410"/>
      <c r="IOH82" s="410"/>
      <c r="IOI82" s="410"/>
      <c r="IOJ82" s="410"/>
      <c r="IOK82" s="410"/>
      <c r="IOL82" s="410"/>
      <c r="IOM82" s="410"/>
      <c r="ION82" s="410"/>
      <c r="IOO82" s="410"/>
      <c r="IOP82" s="410"/>
      <c r="IOQ82" s="410"/>
      <c r="IOR82" s="410"/>
      <c r="IOS82" s="410"/>
      <c r="IOT82" s="410"/>
      <c r="IOU82" s="410"/>
      <c r="IOV82" s="410"/>
      <c r="IOW82" s="410"/>
      <c r="IOX82" s="410"/>
      <c r="IOY82" s="410"/>
      <c r="IOZ82" s="410"/>
      <c r="IPA82" s="410"/>
      <c r="IPB82" s="410"/>
      <c r="IPC82" s="410"/>
      <c r="IPD82" s="410"/>
      <c r="IPE82" s="410"/>
      <c r="IPF82" s="410"/>
      <c r="IPG82" s="410"/>
      <c r="IPH82" s="410"/>
      <c r="IPI82" s="410"/>
      <c r="IPJ82" s="410"/>
      <c r="IPK82" s="410"/>
      <c r="IPL82" s="410"/>
      <c r="IPM82" s="410"/>
      <c r="IPN82" s="410"/>
      <c r="IPO82" s="410"/>
      <c r="IPP82" s="410"/>
      <c r="IPQ82" s="410"/>
      <c r="IPR82" s="410"/>
      <c r="IPS82" s="410"/>
      <c r="IPT82" s="410"/>
      <c r="IPU82" s="410"/>
      <c r="IPV82" s="410"/>
      <c r="IPW82" s="410"/>
      <c r="IPX82" s="410"/>
      <c r="IPY82" s="410"/>
      <c r="IPZ82" s="410"/>
      <c r="IQA82" s="410"/>
      <c r="IQB82" s="410"/>
      <c r="IQC82" s="410"/>
      <c r="IQD82" s="410"/>
      <c r="IQE82" s="410"/>
      <c r="IQF82" s="410"/>
      <c r="IQG82" s="410"/>
      <c r="IQH82" s="410"/>
      <c r="IQI82" s="410"/>
      <c r="IQJ82" s="410"/>
      <c r="IQK82" s="410"/>
      <c r="IQL82" s="410"/>
      <c r="IQM82" s="410"/>
      <c r="IQN82" s="410"/>
      <c r="IQO82" s="410"/>
      <c r="IQP82" s="410"/>
      <c r="IQQ82" s="410"/>
      <c r="IQR82" s="410"/>
      <c r="IQS82" s="410"/>
      <c r="IQT82" s="410"/>
      <c r="IQU82" s="410"/>
      <c r="IQV82" s="410"/>
      <c r="IQW82" s="410"/>
      <c r="IQX82" s="410"/>
      <c r="IQY82" s="410"/>
      <c r="IQZ82" s="410"/>
      <c r="IRA82" s="410"/>
      <c r="IRB82" s="410"/>
      <c r="IRC82" s="410"/>
      <c r="IRD82" s="410"/>
      <c r="IRE82" s="410"/>
      <c r="IRF82" s="410"/>
      <c r="IRG82" s="410"/>
      <c r="IRH82" s="410"/>
      <c r="IRI82" s="410"/>
      <c r="IRJ82" s="410"/>
      <c r="IRK82" s="410"/>
      <c r="IRL82" s="410"/>
      <c r="IRM82" s="410"/>
      <c r="IRN82" s="410"/>
      <c r="IRO82" s="410"/>
      <c r="IRP82" s="410"/>
      <c r="IRQ82" s="410"/>
      <c r="IRR82" s="410"/>
      <c r="IRS82" s="410"/>
      <c r="IRT82" s="410"/>
      <c r="IRU82" s="410"/>
      <c r="IRV82" s="410"/>
      <c r="IRW82" s="410"/>
      <c r="IRX82" s="410"/>
      <c r="IRY82" s="410"/>
      <c r="IRZ82" s="410"/>
      <c r="ISA82" s="410"/>
      <c r="ISB82" s="410"/>
      <c r="ISC82" s="410"/>
      <c r="ISD82" s="410"/>
      <c r="ISE82" s="410"/>
      <c r="ISF82" s="410"/>
      <c r="ISG82" s="410"/>
      <c r="ISH82" s="410"/>
      <c r="ISI82" s="410"/>
      <c r="ISJ82" s="410"/>
      <c r="ISK82" s="410"/>
      <c r="ISL82" s="410"/>
      <c r="ISM82" s="410"/>
      <c r="ISN82" s="410"/>
      <c r="ISO82" s="410"/>
      <c r="ISP82" s="410"/>
      <c r="ISQ82" s="410"/>
      <c r="ISR82" s="410"/>
      <c r="ISS82" s="410"/>
      <c r="IST82" s="410"/>
      <c r="ISU82" s="410"/>
      <c r="ISV82" s="410"/>
      <c r="ISW82" s="410"/>
      <c r="ISX82" s="410"/>
      <c r="ISY82" s="410"/>
      <c r="ISZ82" s="410"/>
      <c r="ITA82" s="410"/>
      <c r="ITB82" s="410"/>
      <c r="ITC82" s="410"/>
      <c r="ITD82" s="410"/>
      <c r="ITE82" s="410"/>
      <c r="ITF82" s="410"/>
      <c r="ITG82" s="410"/>
      <c r="ITH82" s="410"/>
      <c r="ITI82" s="410"/>
      <c r="ITJ82" s="410"/>
      <c r="ITK82" s="410"/>
      <c r="ITL82" s="410"/>
      <c r="ITM82" s="410"/>
      <c r="ITN82" s="410"/>
      <c r="ITO82" s="410"/>
      <c r="ITP82" s="410"/>
      <c r="ITQ82" s="410"/>
      <c r="ITR82" s="410"/>
      <c r="ITS82" s="410"/>
      <c r="ITT82" s="410"/>
      <c r="ITU82" s="410"/>
      <c r="ITV82" s="410"/>
      <c r="ITW82" s="410"/>
      <c r="ITX82" s="410"/>
      <c r="ITY82" s="410"/>
      <c r="ITZ82" s="410"/>
      <c r="IUA82" s="410"/>
      <c r="IUB82" s="410"/>
      <c r="IUC82" s="410"/>
      <c r="IUD82" s="410"/>
      <c r="IUE82" s="410"/>
      <c r="IUF82" s="410"/>
      <c r="IUG82" s="410"/>
      <c r="IUH82" s="410"/>
      <c r="IUI82" s="410"/>
      <c r="IUJ82" s="410"/>
      <c r="IUK82" s="410"/>
      <c r="IUL82" s="410"/>
      <c r="IUM82" s="410"/>
      <c r="IUN82" s="410"/>
      <c r="IUO82" s="410"/>
      <c r="IUP82" s="410"/>
      <c r="IUQ82" s="410"/>
      <c r="IUR82" s="410"/>
      <c r="IUS82" s="410"/>
      <c r="IUT82" s="410"/>
      <c r="IUU82" s="410"/>
      <c r="IUV82" s="410"/>
      <c r="IUW82" s="410"/>
      <c r="IUX82" s="410"/>
      <c r="IUY82" s="410"/>
      <c r="IUZ82" s="410"/>
      <c r="IVA82" s="410"/>
      <c r="IVB82" s="410"/>
      <c r="IVC82" s="410"/>
      <c r="IVD82" s="410"/>
      <c r="IVE82" s="410"/>
      <c r="IVF82" s="410"/>
      <c r="IVG82" s="410"/>
      <c r="IVH82" s="410"/>
      <c r="IVI82" s="410"/>
      <c r="IVJ82" s="410"/>
      <c r="IVK82" s="410"/>
      <c r="IVL82" s="410"/>
      <c r="IVM82" s="410"/>
      <c r="IVN82" s="410"/>
      <c r="IVO82" s="410"/>
      <c r="IVP82" s="410"/>
      <c r="IVQ82" s="410"/>
      <c r="IVR82" s="410"/>
      <c r="IVS82" s="410"/>
      <c r="IVT82" s="410"/>
      <c r="IVU82" s="410"/>
      <c r="IVV82" s="410"/>
      <c r="IVW82" s="410"/>
      <c r="IVX82" s="410"/>
      <c r="IVY82" s="410"/>
      <c r="IVZ82" s="410"/>
      <c r="IWA82" s="410"/>
      <c r="IWB82" s="410"/>
      <c r="IWC82" s="410"/>
      <c r="IWD82" s="410"/>
      <c r="IWE82" s="410"/>
      <c r="IWF82" s="410"/>
      <c r="IWG82" s="410"/>
      <c r="IWH82" s="410"/>
      <c r="IWI82" s="410"/>
      <c r="IWJ82" s="410"/>
      <c r="IWK82" s="410"/>
      <c r="IWL82" s="410"/>
      <c r="IWM82" s="410"/>
      <c r="IWN82" s="410"/>
      <c r="IWO82" s="410"/>
      <c r="IWP82" s="410"/>
      <c r="IWQ82" s="410"/>
      <c r="IWR82" s="410"/>
      <c r="IWS82" s="410"/>
      <c r="IWT82" s="410"/>
      <c r="IWU82" s="410"/>
      <c r="IWV82" s="410"/>
      <c r="IWW82" s="410"/>
      <c r="IWX82" s="410"/>
      <c r="IWY82" s="410"/>
      <c r="IWZ82" s="410"/>
      <c r="IXA82" s="410"/>
      <c r="IXB82" s="410"/>
      <c r="IXC82" s="410"/>
      <c r="IXD82" s="410"/>
      <c r="IXE82" s="410"/>
      <c r="IXF82" s="410"/>
      <c r="IXG82" s="410"/>
      <c r="IXH82" s="410"/>
      <c r="IXI82" s="410"/>
      <c r="IXJ82" s="410"/>
      <c r="IXK82" s="410"/>
      <c r="IXL82" s="410"/>
      <c r="IXM82" s="410"/>
      <c r="IXN82" s="410"/>
      <c r="IXO82" s="410"/>
      <c r="IXP82" s="410"/>
      <c r="IXQ82" s="410"/>
      <c r="IXR82" s="410"/>
      <c r="IXS82" s="410"/>
      <c r="IXT82" s="410"/>
      <c r="IXU82" s="410"/>
      <c r="IXV82" s="410"/>
      <c r="IXW82" s="410"/>
      <c r="IXX82" s="410"/>
      <c r="IXY82" s="410"/>
      <c r="IXZ82" s="410"/>
      <c r="IYA82" s="410"/>
      <c r="IYB82" s="410"/>
      <c r="IYC82" s="410"/>
      <c r="IYD82" s="410"/>
      <c r="IYE82" s="410"/>
      <c r="IYF82" s="410"/>
      <c r="IYG82" s="410"/>
      <c r="IYH82" s="410"/>
      <c r="IYI82" s="410"/>
      <c r="IYJ82" s="410"/>
      <c r="IYK82" s="410"/>
      <c r="IYL82" s="410"/>
      <c r="IYM82" s="410"/>
      <c r="IYN82" s="410"/>
      <c r="IYO82" s="410"/>
      <c r="IYP82" s="410"/>
      <c r="IYQ82" s="410"/>
      <c r="IYR82" s="410"/>
      <c r="IYS82" s="410"/>
      <c r="IYT82" s="410"/>
      <c r="IYU82" s="410"/>
      <c r="IYV82" s="410"/>
      <c r="IYW82" s="410"/>
      <c r="IYX82" s="410"/>
      <c r="IYY82" s="410"/>
      <c r="IYZ82" s="410"/>
      <c r="IZA82" s="410"/>
      <c r="IZB82" s="410"/>
      <c r="IZC82" s="410"/>
      <c r="IZD82" s="410"/>
      <c r="IZE82" s="410"/>
      <c r="IZF82" s="410"/>
      <c r="IZG82" s="410"/>
      <c r="IZH82" s="410"/>
      <c r="IZI82" s="410"/>
      <c r="IZJ82" s="410"/>
      <c r="IZK82" s="410"/>
      <c r="IZL82" s="410"/>
      <c r="IZM82" s="410"/>
      <c r="IZN82" s="410"/>
      <c r="IZO82" s="410"/>
      <c r="IZP82" s="410"/>
      <c r="IZQ82" s="410"/>
      <c r="IZR82" s="410"/>
      <c r="IZS82" s="410"/>
      <c r="IZT82" s="410"/>
      <c r="IZU82" s="410"/>
      <c r="IZV82" s="410"/>
      <c r="IZW82" s="410"/>
      <c r="IZX82" s="410"/>
      <c r="IZY82" s="410"/>
      <c r="IZZ82" s="410"/>
      <c r="JAA82" s="410"/>
      <c r="JAB82" s="410"/>
      <c r="JAC82" s="410"/>
      <c r="JAD82" s="410"/>
      <c r="JAE82" s="410"/>
      <c r="JAF82" s="410"/>
      <c r="JAG82" s="410"/>
      <c r="JAH82" s="410"/>
      <c r="JAI82" s="410"/>
      <c r="JAJ82" s="410"/>
      <c r="JAK82" s="410"/>
      <c r="JAL82" s="410"/>
      <c r="JAM82" s="410"/>
      <c r="JAN82" s="410"/>
      <c r="JAO82" s="410"/>
      <c r="JAP82" s="410"/>
      <c r="JAQ82" s="410"/>
      <c r="JAR82" s="410"/>
      <c r="JAS82" s="410"/>
      <c r="JAT82" s="410"/>
      <c r="JAU82" s="410"/>
      <c r="JAV82" s="410"/>
      <c r="JAW82" s="410"/>
      <c r="JAX82" s="410"/>
      <c r="JAY82" s="410"/>
      <c r="JAZ82" s="410"/>
      <c r="JBA82" s="410"/>
      <c r="JBB82" s="410"/>
      <c r="JBC82" s="410"/>
      <c r="JBD82" s="410"/>
      <c r="JBE82" s="410"/>
      <c r="JBF82" s="410"/>
      <c r="JBG82" s="410"/>
      <c r="JBH82" s="410"/>
      <c r="JBI82" s="410"/>
      <c r="JBJ82" s="410"/>
      <c r="JBK82" s="410"/>
      <c r="JBL82" s="410"/>
      <c r="JBM82" s="410"/>
      <c r="JBN82" s="410"/>
      <c r="JBO82" s="410"/>
      <c r="JBP82" s="410"/>
      <c r="JBQ82" s="410"/>
      <c r="JBR82" s="410"/>
      <c r="JBS82" s="410"/>
      <c r="JBT82" s="410"/>
      <c r="JBU82" s="410"/>
      <c r="JBV82" s="410"/>
      <c r="JBW82" s="410"/>
      <c r="JBX82" s="410"/>
      <c r="JBY82" s="410"/>
      <c r="JBZ82" s="410"/>
      <c r="JCA82" s="410"/>
      <c r="JCB82" s="410"/>
      <c r="JCC82" s="410"/>
      <c r="JCD82" s="410"/>
      <c r="JCE82" s="410"/>
      <c r="JCF82" s="410"/>
      <c r="JCG82" s="410"/>
      <c r="JCH82" s="410"/>
      <c r="JCI82" s="410"/>
      <c r="JCJ82" s="410"/>
      <c r="JCK82" s="410"/>
      <c r="JCL82" s="410"/>
      <c r="JCM82" s="410"/>
      <c r="JCN82" s="410"/>
      <c r="JCO82" s="410"/>
      <c r="JCP82" s="410"/>
      <c r="JCQ82" s="410"/>
      <c r="JCR82" s="410"/>
      <c r="JCS82" s="410"/>
      <c r="JCT82" s="410"/>
      <c r="JCU82" s="410"/>
      <c r="JCV82" s="410"/>
      <c r="JCW82" s="410"/>
      <c r="JCX82" s="410"/>
      <c r="JCY82" s="410"/>
      <c r="JCZ82" s="410"/>
      <c r="JDA82" s="410"/>
      <c r="JDB82" s="410"/>
      <c r="JDC82" s="410"/>
      <c r="JDD82" s="410"/>
      <c r="JDE82" s="410"/>
      <c r="JDF82" s="410"/>
      <c r="JDG82" s="410"/>
      <c r="JDH82" s="410"/>
      <c r="JDI82" s="410"/>
      <c r="JDJ82" s="410"/>
      <c r="JDK82" s="410"/>
      <c r="JDL82" s="410"/>
      <c r="JDM82" s="410"/>
      <c r="JDN82" s="410"/>
      <c r="JDO82" s="410"/>
      <c r="JDP82" s="410"/>
      <c r="JDQ82" s="410"/>
      <c r="JDR82" s="410"/>
      <c r="JDS82" s="410"/>
      <c r="JDT82" s="410"/>
      <c r="JDU82" s="410"/>
      <c r="JDV82" s="410"/>
      <c r="JDW82" s="410"/>
      <c r="JDX82" s="410"/>
      <c r="JDY82" s="410"/>
      <c r="JDZ82" s="410"/>
      <c r="JEA82" s="410"/>
      <c r="JEB82" s="410"/>
      <c r="JEC82" s="410"/>
      <c r="JED82" s="410"/>
      <c r="JEE82" s="410"/>
      <c r="JEF82" s="410"/>
      <c r="JEG82" s="410"/>
      <c r="JEH82" s="410"/>
      <c r="JEI82" s="410"/>
      <c r="JEJ82" s="410"/>
      <c r="JEK82" s="410"/>
      <c r="JEL82" s="410"/>
      <c r="JEM82" s="410"/>
      <c r="JEN82" s="410"/>
      <c r="JEO82" s="410"/>
      <c r="JEP82" s="410"/>
      <c r="JEQ82" s="410"/>
      <c r="JER82" s="410"/>
      <c r="JES82" s="410"/>
      <c r="JET82" s="410"/>
      <c r="JEU82" s="410"/>
      <c r="JEV82" s="410"/>
      <c r="JEW82" s="410"/>
      <c r="JEX82" s="410"/>
      <c r="JEY82" s="410"/>
      <c r="JEZ82" s="410"/>
      <c r="JFA82" s="410"/>
      <c r="JFB82" s="410"/>
      <c r="JFC82" s="410"/>
      <c r="JFD82" s="410"/>
      <c r="JFE82" s="410"/>
      <c r="JFF82" s="410"/>
      <c r="JFG82" s="410"/>
      <c r="JFH82" s="410"/>
      <c r="JFI82" s="410"/>
      <c r="JFJ82" s="410"/>
      <c r="JFK82" s="410"/>
      <c r="JFL82" s="410"/>
      <c r="JFM82" s="410"/>
      <c r="JFN82" s="410"/>
      <c r="JFO82" s="410"/>
      <c r="JFP82" s="410"/>
      <c r="JFQ82" s="410"/>
      <c r="JFR82" s="410"/>
      <c r="JFS82" s="410"/>
      <c r="JFT82" s="410"/>
      <c r="JFU82" s="410"/>
      <c r="JFV82" s="410"/>
      <c r="JFW82" s="410"/>
      <c r="JFX82" s="410"/>
      <c r="JFY82" s="410"/>
      <c r="JFZ82" s="410"/>
      <c r="JGA82" s="410"/>
      <c r="JGB82" s="410"/>
      <c r="JGC82" s="410"/>
      <c r="JGD82" s="410"/>
      <c r="JGE82" s="410"/>
      <c r="JGF82" s="410"/>
      <c r="JGG82" s="410"/>
      <c r="JGH82" s="410"/>
      <c r="JGI82" s="410"/>
      <c r="JGJ82" s="410"/>
      <c r="JGK82" s="410"/>
      <c r="JGL82" s="410"/>
      <c r="JGM82" s="410"/>
      <c r="JGN82" s="410"/>
      <c r="JGO82" s="410"/>
      <c r="JGP82" s="410"/>
      <c r="JGQ82" s="410"/>
      <c r="JGR82" s="410"/>
      <c r="JGS82" s="410"/>
      <c r="JGT82" s="410"/>
      <c r="JGU82" s="410"/>
      <c r="JGV82" s="410"/>
      <c r="JGW82" s="410"/>
      <c r="JGX82" s="410"/>
      <c r="JGY82" s="410"/>
      <c r="JGZ82" s="410"/>
      <c r="JHA82" s="410"/>
      <c r="JHB82" s="410"/>
      <c r="JHC82" s="410"/>
      <c r="JHD82" s="410"/>
      <c r="JHE82" s="410"/>
      <c r="JHF82" s="410"/>
      <c r="JHG82" s="410"/>
      <c r="JHH82" s="410"/>
      <c r="JHI82" s="410"/>
      <c r="JHJ82" s="410"/>
      <c r="JHK82" s="410"/>
      <c r="JHL82" s="410"/>
      <c r="JHM82" s="410"/>
      <c r="JHN82" s="410"/>
      <c r="JHO82" s="410"/>
      <c r="JHP82" s="410"/>
      <c r="JHQ82" s="410"/>
      <c r="JHR82" s="410"/>
      <c r="JHS82" s="410"/>
      <c r="JHT82" s="410"/>
      <c r="JHU82" s="410"/>
      <c r="JHV82" s="410"/>
      <c r="JHW82" s="410"/>
      <c r="JHX82" s="410"/>
      <c r="JHY82" s="410"/>
      <c r="JHZ82" s="410"/>
      <c r="JIA82" s="410"/>
      <c r="JIB82" s="410"/>
      <c r="JIC82" s="410"/>
      <c r="JID82" s="410"/>
      <c r="JIE82" s="410"/>
      <c r="JIF82" s="410"/>
      <c r="JIG82" s="410"/>
      <c r="JIH82" s="410"/>
      <c r="JII82" s="410"/>
      <c r="JIJ82" s="410"/>
      <c r="JIK82" s="410"/>
      <c r="JIL82" s="410"/>
      <c r="JIM82" s="410"/>
      <c r="JIN82" s="410"/>
      <c r="JIO82" s="410"/>
      <c r="JIP82" s="410"/>
      <c r="JIQ82" s="410"/>
      <c r="JIR82" s="410"/>
      <c r="JIS82" s="410"/>
      <c r="JIT82" s="410"/>
      <c r="JIU82" s="410"/>
      <c r="JIV82" s="410"/>
      <c r="JIW82" s="410"/>
      <c r="JIX82" s="410"/>
      <c r="JIY82" s="410"/>
      <c r="JIZ82" s="410"/>
      <c r="JJA82" s="410"/>
      <c r="JJB82" s="410"/>
      <c r="JJC82" s="410"/>
      <c r="JJD82" s="410"/>
      <c r="JJE82" s="410"/>
      <c r="JJF82" s="410"/>
      <c r="JJG82" s="410"/>
      <c r="JJH82" s="410"/>
      <c r="JJI82" s="410"/>
      <c r="JJJ82" s="410"/>
      <c r="JJK82" s="410"/>
      <c r="JJL82" s="410"/>
      <c r="JJM82" s="410"/>
      <c r="JJN82" s="410"/>
      <c r="JJO82" s="410"/>
      <c r="JJP82" s="410"/>
      <c r="JJQ82" s="410"/>
      <c r="JJR82" s="410"/>
      <c r="JJS82" s="410"/>
      <c r="JJT82" s="410"/>
      <c r="JJU82" s="410"/>
      <c r="JJV82" s="410"/>
      <c r="JJW82" s="410"/>
      <c r="JJX82" s="410"/>
      <c r="JJY82" s="410"/>
      <c r="JJZ82" s="410"/>
      <c r="JKA82" s="410"/>
      <c r="JKB82" s="410"/>
      <c r="JKC82" s="410"/>
      <c r="JKD82" s="410"/>
      <c r="JKE82" s="410"/>
      <c r="JKF82" s="410"/>
      <c r="JKG82" s="410"/>
      <c r="JKH82" s="410"/>
      <c r="JKI82" s="410"/>
      <c r="JKJ82" s="410"/>
      <c r="JKK82" s="410"/>
      <c r="JKL82" s="410"/>
      <c r="JKM82" s="410"/>
      <c r="JKN82" s="410"/>
      <c r="JKO82" s="410"/>
      <c r="JKP82" s="410"/>
      <c r="JKQ82" s="410"/>
      <c r="JKR82" s="410"/>
      <c r="JKS82" s="410"/>
      <c r="JKT82" s="410"/>
      <c r="JKU82" s="410"/>
      <c r="JKV82" s="410"/>
      <c r="JKW82" s="410"/>
      <c r="JKX82" s="410"/>
      <c r="JKY82" s="410"/>
      <c r="JKZ82" s="410"/>
      <c r="JLA82" s="410"/>
      <c r="JLB82" s="410"/>
      <c r="JLC82" s="410"/>
      <c r="JLD82" s="410"/>
      <c r="JLE82" s="410"/>
      <c r="JLF82" s="410"/>
      <c r="JLG82" s="410"/>
      <c r="JLH82" s="410"/>
      <c r="JLI82" s="410"/>
      <c r="JLJ82" s="410"/>
      <c r="JLK82" s="410"/>
      <c r="JLL82" s="410"/>
      <c r="JLM82" s="410"/>
      <c r="JLN82" s="410"/>
      <c r="JLO82" s="410"/>
      <c r="JLP82" s="410"/>
      <c r="JLQ82" s="410"/>
      <c r="JLR82" s="410"/>
      <c r="JLS82" s="410"/>
      <c r="JLT82" s="410"/>
      <c r="JLU82" s="410"/>
      <c r="JLV82" s="410"/>
      <c r="JLW82" s="410"/>
      <c r="JLX82" s="410"/>
      <c r="JLY82" s="410"/>
      <c r="JLZ82" s="410"/>
      <c r="JMA82" s="410"/>
      <c r="JMB82" s="410"/>
      <c r="JMC82" s="410"/>
      <c r="JMD82" s="410"/>
      <c r="JME82" s="410"/>
      <c r="JMF82" s="410"/>
      <c r="JMG82" s="410"/>
      <c r="JMH82" s="410"/>
      <c r="JMI82" s="410"/>
      <c r="JMJ82" s="410"/>
      <c r="JMK82" s="410"/>
      <c r="JML82" s="410"/>
      <c r="JMM82" s="410"/>
      <c r="JMN82" s="410"/>
      <c r="JMO82" s="410"/>
      <c r="JMP82" s="410"/>
      <c r="JMQ82" s="410"/>
      <c r="JMR82" s="410"/>
      <c r="JMS82" s="410"/>
      <c r="JMT82" s="410"/>
      <c r="JMU82" s="410"/>
      <c r="JMV82" s="410"/>
      <c r="JMW82" s="410"/>
      <c r="JMX82" s="410"/>
      <c r="JMY82" s="410"/>
      <c r="JMZ82" s="410"/>
      <c r="JNA82" s="410"/>
      <c r="JNB82" s="410"/>
      <c r="JNC82" s="410"/>
      <c r="JND82" s="410"/>
      <c r="JNE82" s="410"/>
      <c r="JNF82" s="410"/>
      <c r="JNG82" s="410"/>
      <c r="JNH82" s="410"/>
      <c r="JNI82" s="410"/>
      <c r="JNJ82" s="410"/>
      <c r="JNK82" s="410"/>
      <c r="JNL82" s="410"/>
      <c r="JNM82" s="410"/>
      <c r="JNN82" s="410"/>
      <c r="JNO82" s="410"/>
      <c r="JNP82" s="410"/>
      <c r="JNQ82" s="410"/>
      <c r="JNR82" s="410"/>
      <c r="JNS82" s="410"/>
      <c r="JNT82" s="410"/>
      <c r="JNU82" s="410"/>
      <c r="JNV82" s="410"/>
      <c r="JNW82" s="410"/>
      <c r="JNX82" s="410"/>
      <c r="JNY82" s="410"/>
      <c r="JNZ82" s="410"/>
      <c r="JOA82" s="410"/>
      <c r="JOB82" s="410"/>
      <c r="JOC82" s="410"/>
      <c r="JOD82" s="410"/>
      <c r="JOE82" s="410"/>
      <c r="JOF82" s="410"/>
      <c r="JOG82" s="410"/>
      <c r="JOH82" s="410"/>
      <c r="JOI82" s="410"/>
      <c r="JOJ82" s="410"/>
      <c r="JOK82" s="410"/>
      <c r="JOL82" s="410"/>
      <c r="JOM82" s="410"/>
      <c r="JON82" s="410"/>
      <c r="JOO82" s="410"/>
      <c r="JOP82" s="410"/>
      <c r="JOQ82" s="410"/>
      <c r="JOR82" s="410"/>
      <c r="JOS82" s="410"/>
      <c r="JOT82" s="410"/>
      <c r="JOU82" s="410"/>
      <c r="JOV82" s="410"/>
      <c r="JOW82" s="410"/>
      <c r="JOX82" s="410"/>
      <c r="JOY82" s="410"/>
      <c r="JOZ82" s="410"/>
      <c r="JPA82" s="410"/>
      <c r="JPB82" s="410"/>
      <c r="JPC82" s="410"/>
      <c r="JPD82" s="410"/>
      <c r="JPE82" s="410"/>
      <c r="JPF82" s="410"/>
      <c r="JPG82" s="410"/>
      <c r="JPH82" s="410"/>
      <c r="JPI82" s="410"/>
      <c r="JPJ82" s="410"/>
      <c r="JPK82" s="410"/>
      <c r="JPL82" s="410"/>
      <c r="JPM82" s="410"/>
      <c r="JPN82" s="410"/>
      <c r="JPO82" s="410"/>
      <c r="JPP82" s="410"/>
      <c r="JPQ82" s="410"/>
      <c r="JPR82" s="410"/>
      <c r="JPS82" s="410"/>
      <c r="JPT82" s="410"/>
      <c r="JPU82" s="410"/>
      <c r="JPV82" s="410"/>
      <c r="JPW82" s="410"/>
      <c r="JPX82" s="410"/>
      <c r="JPY82" s="410"/>
      <c r="JPZ82" s="410"/>
      <c r="JQA82" s="410"/>
      <c r="JQB82" s="410"/>
      <c r="JQC82" s="410"/>
      <c r="JQD82" s="410"/>
      <c r="JQE82" s="410"/>
      <c r="JQF82" s="410"/>
      <c r="JQG82" s="410"/>
      <c r="JQH82" s="410"/>
      <c r="JQI82" s="410"/>
      <c r="JQJ82" s="410"/>
      <c r="JQK82" s="410"/>
      <c r="JQL82" s="410"/>
      <c r="JQM82" s="410"/>
      <c r="JQN82" s="410"/>
      <c r="JQO82" s="410"/>
      <c r="JQP82" s="410"/>
      <c r="JQQ82" s="410"/>
      <c r="JQR82" s="410"/>
      <c r="JQS82" s="410"/>
      <c r="JQT82" s="410"/>
      <c r="JQU82" s="410"/>
      <c r="JQV82" s="410"/>
      <c r="JQW82" s="410"/>
      <c r="JQX82" s="410"/>
      <c r="JQY82" s="410"/>
      <c r="JQZ82" s="410"/>
      <c r="JRA82" s="410"/>
      <c r="JRB82" s="410"/>
      <c r="JRC82" s="410"/>
      <c r="JRD82" s="410"/>
      <c r="JRE82" s="410"/>
      <c r="JRF82" s="410"/>
      <c r="JRG82" s="410"/>
      <c r="JRH82" s="410"/>
      <c r="JRI82" s="410"/>
      <c r="JRJ82" s="410"/>
      <c r="JRK82" s="410"/>
      <c r="JRL82" s="410"/>
      <c r="JRM82" s="410"/>
      <c r="JRN82" s="410"/>
      <c r="JRO82" s="410"/>
      <c r="JRP82" s="410"/>
      <c r="JRQ82" s="410"/>
      <c r="JRR82" s="410"/>
      <c r="JRS82" s="410"/>
      <c r="JRT82" s="410"/>
      <c r="JRU82" s="410"/>
      <c r="JRV82" s="410"/>
      <c r="JRW82" s="410"/>
      <c r="JRX82" s="410"/>
      <c r="JRY82" s="410"/>
      <c r="JRZ82" s="410"/>
      <c r="JSA82" s="410"/>
      <c r="JSB82" s="410"/>
      <c r="JSC82" s="410"/>
      <c r="JSD82" s="410"/>
      <c r="JSE82" s="410"/>
      <c r="JSF82" s="410"/>
      <c r="JSG82" s="410"/>
      <c r="JSH82" s="410"/>
      <c r="JSI82" s="410"/>
      <c r="JSJ82" s="410"/>
      <c r="JSK82" s="410"/>
      <c r="JSL82" s="410"/>
      <c r="JSM82" s="410"/>
      <c r="JSN82" s="410"/>
      <c r="JSO82" s="410"/>
      <c r="JSP82" s="410"/>
      <c r="JSQ82" s="410"/>
      <c r="JSR82" s="410"/>
      <c r="JSS82" s="410"/>
      <c r="JST82" s="410"/>
      <c r="JSU82" s="410"/>
      <c r="JSV82" s="410"/>
      <c r="JSW82" s="410"/>
      <c r="JSX82" s="410"/>
      <c r="JSY82" s="410"/>
      <c r="JSZ82" s="410"/>
      <c r="JTA82" s="410"/>
      <c r="JTB82" s="410"/>
      <c r="JTC82" s="410"/>
      <c r="JTD82" s="410"/>
      <c r="JTE82" s="410"/>
      <c r="JTF82" s="410"/>
      <c r="JTG82" s="410"/>
      <c r="JTH82" s="410"/>
      <c r="JTI82" s="410"/>
      <c r="JTJ82" s="410"/>
      <c r="JTK82" s="410"/>
      <c r="JTL82" s="410"/>
      <c r="JTM82" s="410"/>
      <c r="JTN82" s="410"/>
      <c r="JTO82" s="410"/>
      <c r="JTP82" s="410"/>
      <c r="JTQ82" s="410"/>
      <c r="JTR82" s="410"/>
      <c r="JTS82" s="410"/>
      <c r="JTT82" s="410"/>
      <c r="JTU82" s="410"/>
      <c r="JTV82" s="410"/>
      <c r="JTW82" s="410"/>
      <c r="JTX82" s="410"/>
      <c r="JTY82" s="410"/>
      <c r="JTZ82" s="410"/>
      <c r="JUA82" s="410"/>
      <c r="JUB82" s="410"/>
      <c r="JUC82" s="410"/>
      <c r="JUD82" s="410"/>
      <c r="JUE82" s="410"/>
      <c r="JUF82" s="410"/>
      <c r="JUG82" s="410"/>
      <c r="JUH82" s="410"/>
      <c r="JUI82" s="410"/>
      <c r="JUJ82" s="410"/>
      <c r="JUK82" s="410"/>
      <c r="JUL82" s="410"/>
      <c r="JUM82" s="410"/>
      <c r="JUN82" s="410"/>
      <c r="JUO82" s="410"/>
      <c r="JUP82" s="410"/>
      <c r="JUQ82" s="410"/>
      <c r="JUR82" s="410"/>
      <c r="JUS82" s="410"/>
      <c r="JUT82" s="410"/>
      <c r="JUU82" s="410"/>
      <c r="JUV82" s="410"/>
      <c r="JUW82" s="410"/>
      <c r="JUX82" s="410"/>
      <c r="JUY82" s="410"/>
      <c r="JUZ82" s="410"/>
      <c r="JVA82" s="410"/>
      <c r="JVB82" s="410"/>
      <c r="JVC82" s="410"/>
      <c r="JVD82" s="410"/>
      <c r="JVE82" s="410"/>
      <c r="JVF82" s="410"/>
      <c r="JVG82" s="410"/>
      <c r="JVH82" s="410"/>
      <c r="JVI82" s="410"/>
      <c r="JVJ82" s="410"/>
      <c r="JVK82" s="410"/>
      <c r="JVL82" s="410"/>
      <c r="JVM82" s="410"/>
      <c r="JVN82" s="410"/>
      <c r="JVO82" s="410"/>
      <c r="JVP82" s="410"/>
      <c r="JVQ82" s="410"/>
      <c r="JVR82" s="410"/>
      <c r="JVS82" s="410"/>
      <c r="JVT82" s="410"/>
      <c r="JVU82" s="410"/>
      <c r="JVV82" s="410"/>
      <c r="JVW82" s="410"/>
      <c r="JVX82" s="410"/>
      <c r="JVY82" s="410"/>
      <c r="JVZ82" s="410"/>
      <c r="JWA82" s="410"/>
      <c r="JWB82" s="410"/>
      <c r="JWC82" s="410"/>
      <c r="JWD82" s="410"/>
      <c r="JWE82" s="410"/>
      <c r="JWF82" s="410"/>
      <c r="JWG82" s="410"/>
      <c r="JWH82" s="410"/>
      <c r="JWI82" s="410"/>
      <c r="JWJ82" s="410"/>
      <c r="JWK82" s="410"/>
      <c r="JWL82" s="410"/>
      <c r="JWM82" s="410"/>
      <c r="JWN82" s="410"/>
      <c r="JWO82" s="410"/>
      <c r="JWP82" s="410"/>
      <c r="JWQ82" s="410"/>
      <c r="JWR82" s="410"/>
      <c r="JWS82" s="410"/>
      <c r="JWT82" s="410"/>
      <c r="JWU82" s="410"/>
      <c r="JWV82" s="410"/>
      <c r="JWW82" s="410"/>
      <c r="JWX82" s="410"/>
      <c r="JWY82" s="410"/>
      <c r="JWZ82" s="410"/>
      <c r="JXA82" s="410"/>
      <c r="JXB82" s="410"/>
      <c r="JXC82" s="410"/>
      <c r="JXD82" s="410"/>
      <c r="JXE82" s="410"/>
      <c r="JXF82" s="410"/>
      <c r="JXG82" s="410"/>
      <c r="JXH82" s="410"/>
      <c r="JXI82" s="410"/>
      <c r="JXJ82" s="410"/>
      <c r="JXK82" s="410"/>
      <c r="JXL82" s="410"/>
      <c r="JXM82" s="410"/>
      <c r="JXN82" s="410"/>
      <c r="JXO82" s="410"/>
      <c r="JXP82" s="410"/>
      <c r="JXQ82" s="410"/>
      <c r="JXR82" s="410"/>
      <c r="JXS82" s="410"/>
      <c r="JXT82" s="410"/>
      <c r="JXU82" s="410"/>
      <c r="JXV82" s="410"/>
      <c r="JXW82" s="410"/>
      <c r="JXX82" s="410"/>
      <c r="JXY82" s="410"/>
      <c r="JXZ82" s="410"/>
      <c r="JYA82" s="410"/>
      <c r="JYB82" s="410"/>
      <c r="JYC82" s="410"/>
      <c r="JYD82" s="410"/>
      <c r="JYE82" s="410"/>
      <c r="JYF82" s="410"/>
      <c r="JYG82" s="410"/>
      <c r="JYH82" s="410"/>
      <c r="JYI82" s="410"/>
      <c r="JYJ82" s="410"/>
      <c r="JYK82" s="410"/>
      <c r="JYL82" s="410"/>
      <c r="JYM82" s="410"/>
      <c r="JYN82" s="410"/>
      <c r="JYO82" s="410"/>
      <c r="JYP82" s="410"/>
      <c r="JYQ82" s="410"/>
      <c r="JYR82" s="410"/>
      <c r="JYS82" s="410"/>
      <c r="JYT82" s="410"/>
      <c r="JYU82" s="410"/>
      <c r="JYV82" s="410"/>
      <c r="JYW82" s="410"/>
      <c r="JYX82" s="410"/>
      <c r="JYY82" s="410"/>
      <c r="JYZ82" s="410"/>
      <c r="JZA82" s="410"/>
      <c r="JZB82" s="410"/>
      <c r="JZC82" s="410"/>
      <c r="JZD82" s="410"/>
      <c r="JZE82" s="410"/>
      <c r="JZF82" s="410"/>
      <c r="JZG82" s="410"/>
      <c r="JZH82" s="410"/>
      <c r="JZI82" s="410"/>
      <c r="JZJ82" s="410"/>
      <c r="JZK82" s="410"/>
      <c r="JZL82" s="410"/>
      <c r="JZM82" s="410"/>
      <c r="JZN82" s="410"/>
      <c r="JZO82" s="410"/>
      <c r="JZP82" s="410"/>
      <c r="JZQ82" s="410"/>
      <c r="JZR82" s="410"/>
      <c r="JZS82" s="410"/>
      <c r="JZT82" s="410"/>
      <c r="JZU82" s="410"/>
      <c r="JZV82" s="410"/>
      <c r="JZW82" s="410"/>
      <c r="JZX82" s="410"/>
      <c r="JZY82" s="410"/>
      <c r="JZZ82" s="410"/>
      <c r="KAA82" s="410"/>
      <c r="KAB82" s="410"/>
      <c r="KAC82" s="410"/>
      <c r="KAD82" s="410"/>
      <c r="KAE82" s="410"/>
      <c r="KAF82" s="410"/>
      <c r="KAG82" s="410"/>
      <c r="KAH82" s="410"/>
      <c r="KAI82" s="410"/>
      <c r="KAJ82" s="410"/>
      <c r="KAK82" s="410"/>
      <c r="KAL82" s="410"/>
      <c r="KAM82" s="410"/>
      <c r="KAN82" s="410"/>
      <c r="KAO82" s="410"/>
      <c r="KAP82" s="410"/>
      <c r="KAQ82" s="410"/>
      <c r="KAR82" s="410"/>
      <c r="KAS82" s="410"/>
      <c r="KAT82" s="410"/>
      <c r="KAU82" s="410"/>
      <c r="KAV82" s="410"/>
      <c r="KAW82" s="410"/>
      <c r="KAX82" s="410"/>
      <c r="KAY82" s="410"/>
      <c r="KAZ82" s="410"/>
      <c r="KBA82" s="410"/>
      <c r="KBB82" s="410"/>
      <c r="KBC82" s="410"/>
      <c r="KBD82" s="410"/>
      <c r="KBE82" s="410"/>
      <c r="KBF82" s="410"/>
      <c r="KBG82" s="410"/>
      <c r="KBH82" s="410"/>
      <c r="KBI82" s="410"/>
      <c r="KBJ82" s="410"/>
      <c r="KBK82" s="410"/>
      <c r="KBL82" s="410"/>
      <c r="KBM82" s="410"/>
      <c r="KBN82" s="410"/>
      <c r="KBO82" s="410"/>
      <c r="KBP82" s="410"/>
      <c r="KBQ82" s="410"/>
      <c r="KBR82" s="410"/>
      <c r="KBS82" s="410"/>
      <c r="KBT82" s="410"/>
      <c r="KBU82" s="410"/>
      <c r="KBV82" s="410"/>
      <c r="KBW82" s="410"/>
      <c r="KBX82" s="410"/>
      <c r="KBY82" s="410"/>
      <c r="KBZ82" s="410"/>
      <c r="KCA82" s="410"/>
      <c r="KCB82" s="410"/>
      <c r="KCC82" s="410"/>
      <c r="KCD82" s="410"/>
      <c r="KCE82" s="410"/>
      <c r="KCF82" s="410"/>
      <c r="KCG82" s="410"/>
      <c r="KCH82" s="410"/>
      <c r="KCI82" s="410"/>
      <c r="KCJ82" s="410"/>
      <c r="KCK82" s="410"/>
      <c r="KCL82" s="410"/>
      <c r="KCM82" s="410"/>
      <c r="KCN82" s="410"/>
      <c r="KCO82" s="410"/>
      <c r="KCP82" s="410"/>
      <c r="KCQ82" s="410"/>
      <c r="KCR82" s="410"/>
      <c r="KCS82" s="410"/>
      <c r="KCT82" s="410"/>
      <c r="KCU82" s="410"/>
      <c r="KCV82" s="410"/>
      <c r="KCW82" s="410"/>
      <c r="KCX82" s="410"/>
      <c r="KCY82" s="410"/>
      <c r="KCZ82" s="410"/>
      <c r="KDA82" s="410"/>
      <c r="KDB82" s="410"/>
      <c r="KDC82" s="410"/>
      <c r="KDD82" s="410"/>
      <c r="KDE82" s="410"/>
      <c r="KDF82" s="410"/>
      <c r="KDG82" s="410"/>
      <c r="KDH82" s="410"/>
      <c r="KDI82" s="410"/>
      <c r="KDJ82" s="410"/>
      <c r="KDK82" s="410"/>
      <c r="KDL82" s="410"/>
      <c r="KDM82" s="410"/>
      <c r="KDN82" s="410"/>
      <c r="KDO82" s="410"/>
      <c r="KDP82" s="410"/>
      <c r="KDQ82" s="410"/>
      <c r="KDR82" s="410"/>
      <c r="KDS82" s="410"/>
      <c r="KDT82" s="410"/>
      <c r="KDU82" s="410"/>
      <c r="KDV82" s="410"/>
      <c r="KDW82" s="410"/>
      <c r="KDX82" s="410"/>
      <c r="KDY82" s="410"/>
      <c r="KDZ82" s="410"/>
      <c r="KEA82" s="410"/>
      <c r="KEB82" s="410"/>
      <c r="KEC82" s="410"/>
      <c r="KED82" s="410"/>
      <c r="KEE82" s="410"/>
      <c r="KEF82" s="410"/>
      <c r="KEG82" s="410"/>
      <c r="KEH82" s="410"/>
      <c r="KEI82" s="410"/>
      <c r="KEJ82" s="410"/>
      <c r="KEK82" s="410"/>
      <c r="KEL82" s="410"/>
      <c r="KEM82" s="410"/>
      <c r="KEN82" s="410"/>
      <c r="KEO82" s="410"/>
      <c r="KEP82" s="410"/>
      <c r="KEQ82" s="410"/>
      <c r="KER82" s="410"/>
      <c r="KES82" s="410"/>
      <c r="KET82" s="410"/>
      <c r="KEU82" s="410"/>
      <c r="KEV82" s="410"/>
      <c r="KEW82" s="410"/>
      <c r="KEX82" s="410"/>
      <c r="KEY82" s="410"/>
      <c r="KEZ82" s="410"/>
      <c r="KFA82" s="410"/>
      <c r="KFB82" s="410"/>
      <c r="KFC82" s="410"/>
      <c r="KFD82" s="410"/>
      <c r="KFE82" s="410"/>
      <c r="KFF82" s="410"/>
      <c r="KFG82" s="410"/>
      <c r="KFH82" s="410"/>
      <c r="KFI82" s="410"/>
      <c r="KFJ82" s="410"/>
      <c r="KFK82" s="410"/>
      <c r="KFL82" s="410"/>
      <c r="KFM82" s="410"/>
      <c r="KFN82" s="410"/>
      <c r="KFO82" s="410"/>
      <c r="KFP82" s="410"/>
      <c r="KFQ82" s="410"/>
      <c r="KFR82" s="410"/>
      <c r="KFS82" s="410"/>
      <c r="KFT82" s="410"/>
      <c r="KFU82" s="410"/>
      <c r="KFV82" s="410"/>
      <c r="KFW82" s="410"/>
      <c r="KFX82" s="410"/>
      <c r="KFY82" s="410"/>
      <c r="KFZ82" s="410"/>
      <c r="KGA82" s="410"/>
      <c r="KGB82" s="410"/>
      <c r="KGC82" s="410"/>
      <c r="KGD82" s="410"/>
      <c r="KGE82" s="410"/>
      <c r="KGF82" s="410"/>
      <c r="KGG82" s="410"/>
      <c r="KGH82" s="410"/>
      <c r="KGI82" s="410"/>
      <c r="KGJ82" s="410"/>
      <c r="KGK82" s="410"/>
      <c r="KGL82" s="410"/>
      <c r="KGM82" s="410"/>
      <c r="KGN82" s="410"/>
      <c r="KGO82" s="410"/>
      <c r="KGP82" s="410"/>
      <c r="KGQ82" s="410"/>
      <c r="KGR82" s="410"/>
      <c r="KGS82" s="410"/>
      <c r="KGT82" s="410"/>
      <c r="KGU82" s="410"/>
      <c r="KGV82" s="410"/>
      <c r="KGW82" s="410"/>
      <c r="KGX82" s="410"/>
      <c r="KGY82" s="410"/>
      <c r="KGZ82" s="410"/>
      <c r="KHA82" s="410"/>
      <c r="KHB82" s="410"/>
      <c r="KHC82" s="410"/>
      <c r="KHD82" s="410"/>
      <c r="KHE82" s="410"/>
      <c r="KHF82" s="410"/>
      <c r="KHG82" s="410"/>
      <c r="KHH82" s="410"/>
      <c r="KHI82" s="410"/>
      <c r="KHJ82" s="410"/>
      <c r="KHK82" s="410"/>
      <c r="KHL82" s="410"/>
      <c r="KHM82" s="410"/>
      <c r="KHN82" s="410"/>
      <c r="KHO82" s="410"/>
      <c r="KHP82" s="410"/>
      <c r="KHQ82" s="410"/>
      <c r="KHR82" s="410"/>
      <c r="KHS82" s="410"/>
      <c r="KHT82" s="410"/>
      <c r="KHU82" s="410"/>
      <c r="KHV82" s="410"/>
      <c r="KHW82" s="410"/>
      <c r="KHX82" s="410"/>
      <c r="KHY82" s="410"/>
      <c r="KHZ82" s="410"/>
      <c r="KIA82" s="410"/>
      <c r="KIB82" s="410"/>
      <c r="KIC82" s="410"/>
      <c r="KID82" s="410"/>
      <c r="KIE82" s="410"/>
      <c r="KIF82" s="410"/>
      <c r="KIG82" s="410"/>
      <c r="KIH82" s="410"/>
      <c r="KII82" s="410"/>
      <c r="KIJ82" s="410"/>
      <c r="KIK82" s="410"/>
      <c r="KIL82" s="410"/>
      <c r="KIM82" s="410"/>
      <c r="KIN82" s="410"/>
      <c r="KIO82" s="410"/>
      <c r="KIP82" s="410"/>
      <c r="KIQ82" s="410"/>
      <c r="KIR82" s="410"/>
      <c r="KIS82" s="410"/>
      <c r="KIT82" s="410"/>
      <c r="KIU82" s="410"/>
      <c r="KIV82" s="410"/>
      <c r="KIW82" s="410"/>
      <c r="KIX82" s="410"/>
      <c r="KIY82" s="410"/>
      <c r="KIZ82" s="410"/>
      <c r="KJA82" s="410"/>
      <c r="KJB82" s="410"/>
      <c r="KJC82" s="410"/>
      <c r="KJD82" s="410"/>
      <c r="KJE82" s="410"/>
      <c r="KJF82" s="410"/>
      <c r="KJG82" s="410"/>
      <c r="KJH82" s="410"/>
      <c r="KJI82" s="410"/>
      <c r="KJJ82" s="410"/>
      <c r="KJK82" s="410"/>
      <c r="KJL82" s="410"/>
      <c r="KJM82" s="410"/>
      <c r="KJN82" s="410"/>
      <c r="KJO82" s="410"/>
      <c r="KJP82" s="410"/>
      <c r="KJQ82" s="410"/>
      <c r="KJR82" s="410"/>
      <c r="KJS82" s="410"/>
      <c r="KJT82" s="410"/>
      <c r="KJU82" s="410"/>
      <c r="KJV82" s="410"/>
      <c r="KJW82" s="410"/>
      <c r="KJX82" s="410"/>
      <c r="KJY82" s="410"/>
      <c r="KJZ82" s="410"/>
      <c r="KKA82" s="410"/>
      <c r="KKB82" s="410"/>
      <c r="KKC82" s="410"/>
      <c r="KKD82" s="410"/>
      <c r="KKE82" s="410"/>
      <c r="KKF82" s="410"/>
      <c r="KKG82" s="410"/>
      <c r="KKH82" s="410"/>
      <c r="KKI82" s="410"/>
      <c r="KKJ82" s="410"/>
      <c r="KKK82" s="410"/>
      <c r="KKL82" s="410"/>
      <c r="KKM82" s="410"/>
      <c r="KKN82" s="410"/>
      <c r="KKO82" s="410"/>
      <c r="KKP82" s="410"/>
      <c r="KKQ82" s="410"/>
      <c r="KKR82" s="410"/>
      <c r="KKS82" s="410"/>
      <c r="KKT82" s="410"/>
      <c r="KKU82" s="410"/>
      <c r="KKV82" s="410"/>
      <c r="KKW82" s="410"/>
      <c r="KKX82" s="410"/>
      <c r="KKY82" s="410"/>
      <c r="KKZ82" s="410"/>
      <c r="KLA82" s="410"/>
      <c r="KLB82" s="410"/>
      <c r="KLC82" s="410"/>
      <c r="KLD82" s="410"/>
      <c r="KLE82" s="410"/>
      <c r="KLF82" s="410"/>
      <c r="KLG82" s="410"/>
      <c r="KLH82" s="410"/>
      <c r="KLI82" s="410"/>
      <c r="KLJ82" s="410"/>
      <c r="KLK82" s="410"/>
      <c r="KLL82" s="410"/>
      <c r="KLM82" s="410"/>
      <c r="KLN82" s="410"/>
      <c r="KLO82" s="410"/>
      <c r="KLP82" s="410"/>
      <c r="KLQ82" s="410"/>
      <c r="KLR82" s="410"/>
      <c r="KLS82" s="410"/>
      <c r="KLT82" s="410"/>
      <c r="KLU82" s="410"/>
      <c r="KLV82" s="410"/>
      <c r="KLW82" s="410"/>
      <c r="KLX82" s="410"/>
      <c r="KLY82" s="410"/>
      <c r="KLZ82" s="410"/>
      <c r="KMA82" s="410"/>
      <c r="KMB82" s="410"/>
      <c r="KMC82" s="410"/>
      <c r="KMD82" s="410"/>
      <c r="KME82" s="410"/>
      <c r="KMF82" s="410"/>
      <c r="KMG82" s="410"/>
      <c r="KMH82" s="410"/>
      <c r="KMI82" s="410"/>
      <c r="KMJ82" s="410"/>
      <c r="KMK82" s="410"/>
      <c r="KML82" s="410"/>
      <c r="KMM82" s="410"/>
      <c r="KMN82" s="410"/>
      <c r="KMO82" s="410"/>
      <c r="KMP82" s="410"/>
      <c r="KMQ82" s="410"/>
      <c r="KMR82" s="410"/>
      <c r="KMS82" s="410"/>
      <c r="KMT82" s="410"/>
      <c r="KMU82" s="410"/>
      <c r="KMV82" s="410"/>
      <c r="KMW82" s="410"/>
      <c r="KMX82" s="410"/>
      <c r="KMY82" s="410"/>
      <c r="KMZ82" s="410"/>
      <c r="KNA82" s="410"/>
      <c r="KNB82" s="410"/>
      <c r="KNC82" s="410"/>
      <c r="KND82" s="410"/>
      <c r="KNE82" s="410"/>
      <c r="KNF82" s="410"/>
      <c r="KNG82" s="410"/>
      <c r="KNH82" s="410"/>
      <c r="KNI82" s="410"/>
      <c r="KNJ82" s="410"/>
      <c r="KNK82" s="410"/>
      <c r="KNL82" s="410"/>
      <c r="KNM82" s="410"/>
      <c r="KNN82" s="410"/>
      <c r="KNO82" s="410"/>
      <c r="KNP82" s="410"/>
      <c r="KNQ82" s="410"/>
      <c r="KNR82" s="410"/>
      <c r="KNS82" s="410"/>
      <c r="KNT82" s="410"/>
      <c r="KNU82" s="410"/>
      <c r="KNV82" s="410"/>
      <c r="KNW82" s="410"/>
      <c r="KNX82" s="410"/>
      <c r="KNY82" s="410"/>
      <c r="KNZ82" s="410"/>
      <c r="KOA82" s="410"/>
      <c r="KOB82" s="410"/>
      <c r="KOC82" s="410"/>
      <c r="KOD82" s="410"/>
      <c r="KOE82" s="410"/>
      <c r="KOF82" s="410"/>
      <c r="KOG82" s="410"/>
      <c r="KOH82" s="410"/>
      <c r="KOI82" s="410"/>
      <c r="KOJ82" s="410"/>
      <c r="KOK82" s="410"/>
      <c r="KOL82" s="410"/>
      <c r="KOM82" s="410"/>
      <c r="KON82" s="410"/>
      <c r="KOO82" s="410"/>
      <c r="KOP82" s="410"/>
      <c r="KOQ82" s="410"/>
      <c r="KOR82" s="410"/>
      <c r="KOS82" s="410"/>
      <c r="KOT82" s="410"/>
      <c r="KOU82" s="410"/>
      <c r="KOV82" s="410"/>
      <c r="KOW82" s="410"/>
      <c r="KOX82" s="410"/>
      <c r="KOY82" s="410"/>
      <c r="KOZ82" s="410"/>
      <c r="KPA82" s="410"/>
      <c r="KPB82" s="410"/>
      <c r="KPC82" s="410"/>
      <c r="KPD82" s="410"/>
      <c r="KPE82" s="410"/>
      <c r="KPF82" s="410"/>
      <c r="KPG82" s="410"/>
      <c r="KPH82" s="410"/>
      <c r="KPI82" s="410"/>
      <c r="KPJ82" s="410"/>
      <c r="KPK82" s="410"/>
      <c r="KPL82" s="410"/>
      <c r="KPM82" s="410"/>
      <c r="KPN82" s="410"/>
      <c r="KPO82" s="410"/>
      <c r="KPP82" s="410"/>
      <c r="KPQ82" s="410"/>
      <c r="KPR82" s="410"/>
      <c r="KPS82" s="410"/>
      <c r="KPT82" s="410"/>
      <c r="KPU82" s="410"/>
      <c r="KPV82" s="410"/>
      <c r="KPW82" s="410"/>
      <c r="KPX82" s="410"/>
      <c r="KPY82" s="410"/>
      <c r="KPZ82" s="410"/>
      <c r="KQA82" s="410"/>
      <c r="KQB82" s="410"/>
      <c r="KQC82" s="410"/>
      <c r="KQD82" s="410"/>
      <c r="KQE82" s="410"/>
      <c r="KQF82" s="410"/>
      <c r="KQG82" s="410"/>
      <c r="KQH82" s="410"/>
      <c r="KQI82" s="410"/>
      <c r="KQJ82" s="410"/>
      <c r="KQK82" s="410"/>
      <c r="KQL82" s="410"/>
      <c r="KQM82" s="410"/>
      <c r="KQN82" s="410"/>
      <c r="KQO82" s="410"/>
      <c r="KQP82" s="410"/>
      <c r="KQQ82" s="410"/>
      <c r="KQR82" s="410"/>
      <c r="KQS82" s="410"/>
      <c r="KQT82" s="410"/>
      <c r="KQU82" s="410"/>
      <c r="KQV82" s="410"/>
      <c r="KQW82" s="410"/>
      <c r="KQX82" s="410"/>
      <c r="KQY82" s="410"/>
      <c r="KQZ82" s="410"/>
      <c r="KRA82" s="410"/>
      <c r="KRB82" s="410"/>
      <c r="KRC82" s="410"/>
      <c r="KRD82" s="410"/>
      <c r="KRE82" s="410"/>
      <c r="KRF82" s="410"/>
      <c r="KRG82" s="410"/>
      <c r="KRH82" s="410"/>
      <c r="KRI82" s="410"/>
      <c r="KRJ82" s="410"/>
      <c r="KRK82" s="410"/>
      <c r="KRL82" s="410"/>
      <c r="KRM82" s="410"/>
      <c r="KRN82" s="410"/>
      <c r="KRO82" s="410"/>
      <c r="KRP82" s="410"/>
      <c r="KRQ82" s="410"/>
      <c r="KRR82" s="410"/>
      <c r="KRS82" s="410"/>
      <c r="KRT82" s="410"/>
      <c r="KRU82" s="410"/>
      <c r="KRV82" s="410"/>
      <c r="KRW82" s="410"/>
      <c r="KRX82" s="410"/>
      <c r="KRY82" s="410"/>
      <c r="KRZ82" s="410"/>
      <c r="KSA82" s="410"/>
      <c r="KSB82" s="410"/>
      <c r="KSC82" s="410"/>
      <c r="KSD82" s="410"/>
      <c r="KSE82" s="410"/>
      <c r="KSF82" s="410"/>
      <c r="KSG82" s="410"/>
      <c r="KSH82" s="410"/>
      <c r="KSI82" s="410"/>
      <c r="KSJ82" s="410"/>
      <c r="KSK82" s="410"/>
      <c r="KSL82" s="410"/>
      <c r="KSM82" s="410"/>
      <c r="KSN82" s="410"/>
      <c r="KSO82" s="410"/>
      <c r="KSP82" s="410"/>
      <c r="KSQ82" s="410"/>
      <c r="KSR82" s="410"/>
      <c r="KSS82" s="410"/>
      <c r="KST82" s="410"/>
      <c r="KSU82" s="410"/>
      <c r="KSV82" s="410"/>
      <c r="KSW82" s="410"/>
      <c r="KSX82" s="410"/>
      <c r="KSY82" s="410"/>
      <c r="KSZ82" s="410"/>
      <c r="KTA82" s="410"/>
      <c r="KTB82" s="410"/>
      <c r="KTC82" s="410"/>
      <c r="KTD82" s="410"/>
      <c r="KTE82" s="410"/>
      <c r="KTF82" s="410"/>
      <c r="KTG82" s="410"/>
      <c r="KTH82" s="410"/>
      <c r="KTI82" s="410"/>
      <c r="KTJ82" s="410"/>
      <c r="KTK82" s="410"/>
      <c r="KTL82" s="410"/>
      <c r="KTM82" s="410"/>
      <c r="KTN82" s="410"/>
      <c r="KTO82" s="410"/>
      <c r="KTP82" s="410"/>
      <c r="KTQ82" s="410"/>
      <c r="KTR82" s="410"/>
      <c r="KTS82" s="410"/>
      <c r="KTT82" s="410"/>
      <c r="KTU82" s="410"/>
      <c r="KTV82" s="410"/>
      <c r="KTW82" s="410"/>
      <c r="KTX82" s="410"/>
      <c r="KTY82" s="410"/>
      <c r="KTZ82" s="410"/>
      <c r="KUA82" s="410"/>
      <c r="KUB82" s="410"/>
      <c r="KUC82" s="410"/>
      <c r="KUD82" s="410"/>
      <c r="KUE82" s="410"/>
      <c r="KUF82" s="410"/>
      <c r="KUG82" s="410"/>
      <c r="KUH82" s="410"/>
      <c r="KUI82" s="410"/>
      <c r="KUJ82" s="410"/>
      <c r="KUK82" s="410"/>
      <c r="KUL82" s="410"/>
      <c r="KUM82" s="410"/>
      <c r="KUN82" s="410"/>
      <c r="KUO82" s="410"/>
      <c r="KUP82" s="410"/>
      <c r="KUQ82" s="410"/>
      <c r="KUR82" s="410"/>
      <c r="KUS82" s="410"/>
      <c r="KUT82" s="410"/>
      <c r="KUU82" s="410"/>
      <c r="KUV82" s="410"/>
      <c r="KUW82" s="410"/>
      <c r="KUX82" s="410"/>
      <c r="KUY82" s="410"/>
      <c r="KUZ82" s="410"/>
      <c r="KVA82" s="410"/>
      <c r="KVB82" s="410"/>
      <c r="KVC82" s="410"/>
      <c r="KVD82" s="410"/>
      <c r="KVE82" s="410"/>
      <c r="KVF82" s="410"/>
      <c r="KVG82" s="410"/>
      <c r="KVH82" s="410"/>
      <c r="KVI82" s="410"/>
      <c r="KVJ82" s="410"/>
      <c r="KVK82" s="410"/>
      <c r="KVL82" s="410"/>
      <c r="KVM82" s="410"/>
      <c r="KVN82" s="410"/>
      <c r="KVO82" s="410"/>
      <c r="KVP82" s="410"/>
      <c r="KVQ82" s="410"/>
      <c r="KVR82" s="410"/>
      <c r="KVS82" s="410"/>
      <c r="KVT82" s="410"/>
      <c r="KVU82" s="410"/>
      <c r="KVV82" s="410"/>
      <c r="KVW82" s="410"/>
      <c r="KVX82" s="410"/>
      <c r="KVY82" s="410"/>
      <c r="KVZ82" s="410"/>
      <c r="KWA82" s="410"/>
      <c r="KWB82" s="410"/>
      <c r="KWC82" s="410"/>
      <c r="KWD82" s="410"/>
      <c r="KWE82" s="410"/>
      <c r="KWF82" s="410"/>
      <c r="KWG82" s="410"/>
      <c r="KWH82" s="410"/>
      <c r="KWI82" s="410"/>
      <c r="KWJ82" s="410"/>
      <c r="KWK82" s="410"/>
      <c r="KWL82" s="410"/>
      <c r="KWM82" s="410"/>
      <c r="KWN82" s="410"/>
      <c r="KWO82" s="410"/>
      <c r="KWP82" s="410"/>
      <c r="KWQ82" s="410"/>
      <c r="KWR82" s="410"/>
      <c r="KWS82" s="410"/>
      <c r="KWT82" s="410"/>
      <c r="KWU82" s="410"/>
      <c r="KWV82" s="410"/>
      <c r="KWW82" s="410"/>
      <c r="KWX82" s="410"/>
      <c r="KWY82" s="410"/>
      <c r="KWZ82" s="410"/>
      <c r="KXA82" s="410"/>
      <c r="KXB82" s="410"/>
      <c r="KXC82" s="410"/>
      <c r="KXD82" s="410"/>
      <c r="KXE82" s="410"/>
      <c r="KXF82" s="410"/>
      <c r="KXG82" s="410"/>
      <c r="KXH82" s="410"/>
      <c r="KXI82" s="410"/>
      <c r="KXJ82" s="410"/>
      <c r="KXK82" s="410"/>
      <c r="KXL82" s="410"/>
      <c r="KXM82" s="410"/>
      <c r="KXN82" s="410"/>
      <c r="KXO82" s="410"/>
      <c r="KXP82" s="410"/>
      <c r="KXQ82" s="410"/>
      <c r="KXR82" s="410"/>
      <c r="KXS82" s="410"/>
      <c r="KXT82" s="410"/>
      <c r="KXU82" s="410"/>
      <c r="KXV82" s="410"/>
      <c r="KXW82" s="410"/>
      <c r="KXX82" s="410"/>
      <c r="KXY82" s="410"/>
      <c r="KXZ82" s="410"/>
      <c r="KYA82" s="410"/>
      <c r="KYB82" s="410"/>
      <c r="KYC82" s="410"/>
      <c r="KYD82" s="410"/>
      <c r="KYE82" s="410"/>
      <c r="KYF82" s="410"/>
      <c r="KYG82" s="410"/>
      <c r="KYH82" s="410"/>
      <c r="KYI82" s="410"/>
      <c r="KYJ82" s="410"/>
      <c r="KYK82" s="410"/>
      <c r="KYL82" s="410"/>
      <c r="KYM82" s="410"/>
      <c r="KYN82" s="410"/>
      <c r="KYO82" s="410"/>
      <c r="KYP82" s="410"/>
      <c r="KYQ82" s="410"/>
      <c r="KYR82" s="410"/>
      <c r="KYS82" s="410"/>
      <c r="KYT82" s="410"/>
      <c r="KYU82" s="410"/>
      <c r="KYV82" s="410"/>
      <c r="KYW82" s="410"/>
      <c r="KYX82" s="410"/>
      <c r="KYY82" s="410"/>
      <c r="KYZ82" s="410"/>
      <c r="KZA82" s="410"/>
      <c r="KZB82" s="410"/>
      <c r="KZC82" s="410"/>
      <c r="KZD82" s="410"/>
      <c r="KZE82" s="410"/>
      <c r="KZF82" s="410"/>
      <c r="KZG82" s="410"/>
      <c r="KZH82" s="410"/>
      <c r="KZI82" s="410"/>
      <c r="KZJ82" s="410"/>
      <c r="KZK82" s="410"/>
      <c r="KZL82" s="410"/>
      <c r="KZM82" s="410"/>
      <c r="KZN82" s="410"/>
      <c r="KZO82" s="410"/>
      <c r="KZP82" s="410"/>
      <c r="KZQ82" s="410"/>
      <c r="KZR82" s="410"/>
      <c r="KZS82" s="410"/>
      <c r="KZT82" s="410"/>
      <c r="KZU82" s="410"/>
      <c r="KZV82" s="410"/>
      <c r="KZW82" s="410"/>
      <c r="KZX82" s="410"/>
      <c r="KZY82" s="410"/>
      <c r="KZZ82" s="410"/>
      <c r="LAA82" s="410"/>
      <c r="LAB82" s="410"/>
      <c r="LAC82" s="410"/>
      <c r="LAD82" s="410"/>
      <c r="LAE82" s="410"/>
      <c r="LAF82" s="410"/>
      <c r="LAG82" s="410"/>
      <c r="LAH82" s="410"/>
      <c r="LAI82" s="410"/>
      <c r="LAJ82" s="410"/>
      <c r="LAK82" s="410"/>
      <c r="LAL82" s="410"/>
      <c r="LAM82" s="410"/>
      <c r="LAN82" s="410"/>
      <c r="LAO82" s="410"/>
      <c r="LAP82" s="410"/>
      <c r="LAQ82" s="410"/>
      <c r="LAR82" s="410"/>
      <c r="LAS82" s="410"/>
      <c r="LAT82" s="410"/>
      <c r="LAU82" s="410"/>
      <c r="LAV82" s="410"/>
      <c r="LAW82" s="410"/>
      <c r="LAX82" s="410"/>
      <c r="LAY82" s="410"/>
      <c r="LAZ82" s="410"/>
      <c r="LBA82" s="410"/>
      <c r="LBB82" s="410"/>
      <c r="LBC82" s="410"/>
      <c r="LBD82" s="410"/>
      <c r="LBE82" s="410"/>
      <c r="LBF82" s="410"/>
      <c r="LBG82" s="410"/>
      <c r="LBH82" s="410"/>
      <c r="LBI82" s="410"/>
      <c r="LBJ82" s="410"/>
      <c r="LBK82" s="410"/>
      <c r="LBL82" s="410"/>
      <c r="LBM82" s="410"/>
      <c r="LBN82" s="410"/>
      <c r="LBO82" s="410"/>
      <c r="LBP82" s="410"/>
      <c r="LBQ82" s="410"/>
      <c r="LBR82" s="410"/>
      <c r="LBS82" s="410"/>
      <c r="LBT82" s="410"/>
      <c r="LBU82" s="410"/>
      <c r="LBV82" s="410"/>
      <c r="LBW82" s="410"/>
      <c r="LBX82" s="410"/>
      <c r="LBY82" s="410"/>
      <c r="LBZ82" s="410"/>
      <c r="LCA82" s="410"/>
      <c r="LCB82" s="410"/>
      <c r="LCC82" s="410"/>
      <c r="LCD82" s="410"/>
      <c r="LCE82" s="410"/>
      <c r="LCF82" s="410"/>
      <c r="LCG82" s="410"/>
      <c r="LCH82" s="410"/>
      <c r="LCI82" s="410"/>
      <c r="LCJ82" s="410"/>
      <c r="LCK82" s="410"/>
      <c r="LCL82" s="410"/>
      <c r="LCM82" s="410"/>
      <c r="LCN82" s="410"/>
      <c r="LCO82" s="410"/>
      <c r="LCP82" s="410"/>
      <c r="LCQ82" s="410"/>
      <c r="LCR82" s="410"/>
      <c r="LCS82" s="410"/>
      <c r="LCT82" s="410"/>
      <c r="LCU82" s="410"/>
      <c r="LCV82" s="410"/>
      <c r="LCW82" s="410"/>
      <c r="LCX82" s="410"/>
      <c r="LCY82" s="410"/>
      <c r="LCZ82" s="410"/>
      <c r="LDA82" s="410"/>
      <c r="LDB82" s="410"/>
      <c r="LDC82" s="410"/>
      <c r="LDD82" s="410"/>
      <c r="LDE82" s="410"/>
      <c r="LDF82" s="410"/>
      <c r="LDG82" s="410"/>
      <c r="LDH82" s="410"/>
      <c r="LDI82" s="410"/>
      <c r="LDJ82" s="410"/>
      <c r="LDK82" s="410"/>
      <c r="LDL82" s="410"/>
      <c r="LDM82" s="410"/>
      <c r="LDN82" s="410"/>
      <c r="LDO82" s="410"/>
      <c r="LDP82" s="410"/>
      <c r="LDQ82" s="410"/>
      <c r="LDR82" s="410"/>
      <c r="LDS82" s="410"/>
      <c r="LDT82" s="410"/>
      <c r="LDU82" s="410"/>
      <c r="LDV82" s="410"/>
      <c r="LDW82" s="410"/>
      <c r="LDX82" s="410"/>
      <c r="LDY82" s="410"/>
      <c r="LDZ82" s="410"/>
      <c r="LEA82" s="410"/>
      <c r="LEB82" s="410"/>
      <c r="LEC82" s="410"/>
      <c r="LED82" s="410"/>
      <c r="LEE82" s="410"/>
      <c r="LEF82" s="410"/>
      <c r="LEG82" s="410"/>
      <c r="LEH82" s="410"/>
      <c r="LEI82" s="410"/>
      <c r="LEJ82" s="410"/>
      <c r="LEK82" s="410"/>
      <c r="LEL82" s="410"/>
      <c r="LEM82" s="410"/>
      <c r="LEN82" s="410"/>
      <c r="LEO82" s="410"/>
      <c r="LEP82" s="410"/>
      <c r="LEQ82" s="410"/>
      <c r="LER82" s="410"/>
      <c r="LES82" s="410"/>
      <c r="LET82" s="410"/>
      <c r="LEU82" s="410"/>
      <c r="LEV82" s="410"/>
      <c r="LEW82" s="410"/>
      <c r="LEX82" s="410"/>
      <c r="LEY82" s="410"/>
      <c r="LEZ82" s="410"/>
      <c r="LFA82" s="410"/>
      <c r="LFB82" s="410"/>
      <c r="LFC82" s="410"/>
      <c r="LFD82" s="410"/>
      <c r="LFE82" s="410"/>
      <c r="LFF82" s="410"/>
      <c r="LFG82" s="410"/>
      <c r="LFH82" s="410"/>
      <c r="LFI82" s="410"/>
      <c r="LFJ82" s="410"/>
      <c r="LFK82" s="410"/>
      <c r="LFL82" s="410"/>
      <c r="LFM82" s="410"/>
      <c r="LFN82" s="410"/>
      <c r="LFO82" s="410"/>
      <c r="LFP82" s="410"/>
      <c r="LFQ82" s="410"/>
      <c r="LFR82" s="410"/>
      <c r="LFS82" s="410"/>
      <c r="LFT82" s="410"/>
      <c r="LFU82" s="410"/>
      <c r="LFV82" s="410"/>
      <c r="LFW82" s="410"/>
      <c r="LFX82" s="410"/>
      <c r="LFY82" s="410"/>
      <c r="LFZ82" s="410"/>
      <c r="LGA82" s="410"/>
      <c r="LGB82" s="410"/>
      <c r="LGC82" s="410"/>
      <c r="LGD82" s="410"/>
      <c r="LGE82" s="410"/>
      <c r="LGF82" s="410"/>
      <c r="LGG82" s="410"/>
      <c r="LGH82" s="410"/>
      <c r="LGI82" s="410"/>
      <c r="LGJ82" s="410"/>
      <c r="LGK82" s="410"/>
      <c r="LGL82" s="410"/>
      <c r="LGM82" s="410"/>
      <c r="LGN82" s="410"/>
      <c r="LGO82" s="410"/>
      <c r="LGP82" s="410"/>
      <c r="LGQ82" s="410"/>
      <c r="LGR82" s="410"/>
      <c r="LGS82" s="410"/>
      <c r="LGT82" s="410"/>
      <c r="LGU82" s="410"/>
      <c r="LGV82" s="410"/>
      <c r="LGW82" s="410"/>
      <c r="LGX82" s="410"/>
      <c r="LGY82" s="410"/>
      <c r="LGZ82" s="410"/>
      <c r="LHA82" s="410"/>
      <c r="LHB82" s="410"/>
      <c r="LHC82" s="410"/>
      <c r="LHD82" s="410"/>
      <c r="LHE82" s="410"/>
      <c r="LHF82" s="410"/>
      <c r="LHG82" s="410"/>
      <c r="LHH82" s="410"/>
      <c r="LHI82" s="410"/>
      <c r="LHJ82" s="410"/>
      <c r="LHK82" s="410"/>
      <c r="LHL82" s="410"/>
      <c r="LHM82" s="410"/>
      <c r="LHN82" s="410"/>
      <c r="LHO82" s="410"/>
      <c r="LHP82" s="410"/>
      <c r="LHQ82" s="410"/>
      <c r="LHR82" s="410"/>
      <c r="LHS82" s="410"/>
      <c r="LHT82" s="410"/>
      <c r="LHU82" s="410"/>
      <c r="LHV82" s="410"/>
      <c r="LHW82" s="410"/>
      <c r="LHX82" s="410"/>
      <c r="LHY82" s="410"/>
      <c r="LHZ82" s="410"/>
      <c r="LIA82" s="410"/>
      <c r="LIB82" s="410"/>
      <c r="LIC82" s="410"/>
      <c r="LID82" s="410"/>
      <c r="LIE82" s="410"/>
      <c r="LIF82" s="410"/>
      <c r="LIG82" s="410"/>
      <c r="LIH82" s="410"/>
      <c r="LII82" s="410"/>
      <c r="LIJ82" s="410"/>
      <c r="LIK82" s="410"/>
      <c r="LIL82" s="410"/>
      <c r="LIM82" s="410"/>
      <c r="LIN82" s="410"/>
      <c r="LIO82" s="410"/>
      <c r="LIP82" s="410"/>
      <c r="LIQ82" s="410"/>
      <c r="LIR82" s="410"/>
      <c r="LIS82" s="410"/>
      <c r="LIT82" s="410"/>
      <c r="LIU82" s="410"/>
      <c r="LIV82" s="410"/>
      <c r="LIW82" s="410"/>
      <c r="LIX82" s="410"/>
      <c r="LIY82" s="410"/>
      <c r="LIZ82" s="410"/>
      <c r="LJA82" s="410"/>
      <c r="LJB82" s="410"/>
      <c r="LJC82" s="410"/>
      <c r="LJD82" s="410"/>
      <c r="LJE82" s="410"/>
      <c r="LJF82" s="410"/>
      <c r="LJG82" s="410"/>
      <c r="LJH82" s="410"/>
      <c r="LJI82" s="410"/>
      <c r="LJJ82" s="410"/>
      <c r="LJK82" s="410"/>
      <c r="LJL82" s="410"/>
      <c r="LJM82" s="410"/>
      <c r="LJN82" s="410"/>
      <c r="LJO82" s="410"/>
      <c r="LJP82" s="410"/>
      <c r="LJQ82" s="410"/>
      <c r="LJR82" s="410"/>
      <c r="LJS82" s="410"/>
      <c r="LJT82" s="410"/>
      <c r="LJU82" s="410"/>
      <c r="LJV82" s="410"/>
      <c r="LJW82" s="410"/>
      <c r="LJX82" s="410"/>
      <c r="LJY82" s="410"/>
      <c r="LJZ82" s="410"/>
      <c r="LKA82" s="410"/>
      <c r="LKB82" s="410"/>
      <c r="LKC82" s="410"/>
      <c r="LKD82" s="410"/>
      <c r="LKE82" s="410"/>
      <c r="LKF82" s="410"/>
      <c r="LKG82" s="410"/>
      <c r="LKH82" s="410"/>
      <c r="LKI82" s="410"/>
      <c r="LKJ82" s="410"/>
      <c r="LKK82" s="410"/>
      <c r="LKL82" s="410"/>
      <c r="LKM82" s="410"/>
      <c r="LKN82" s="410"/>
      <c r="LKO82" s="410"/>
      <c r="LKP82" s="410"/>
      <c r="LKQ82" s="410"/>
      <c r="LKR82" s="410"/>
      <c r="LKS82" s="410"/>
      <c r="LKT82" s="410"/>
      <c r="LKU82" s="410"/>
      <c r="LKV82" s="410"/>
      <c r="LKW82" s="410"/>
      <c r="LKX82" s="410"/>
      <c r="LKY82" s="410"/>
      <c r="LKZ82" s="410"/>
      <c r="LLA82" s="410"/>
      <c r="LLB82" s="410"/>
      <c r="LLC82" s="410"/>
      <c r="LLD82" s="410"/>
      <c r="LLE82" s="410"/>
      <c r="LLF82" s="410"/>
      <c r="LLG82" s="410"/>
      <c r="LLH82" s="410"/>
      <c r="LLI82" s="410"/>
      <c r="LLJ82" s="410"/>
      <c r="LLK82" s="410"/>
      <c r="LLL82" s="410"/>
      <c r="LLM82" s="410"/>
      <c r="LLN82" s="410"/>
      <c r="LLO82" s="410"/>
      <c r="LLP82" s="410"/>
      <c r="LLQ82" s="410"/>
      <c r="LLR82" s="410"/>
      <c r="LLS82" s="410"/>
      <c r="LLT82" s="410"/>
      <c r="LLU82" s="410"/>
      <c r="LLV82" s="410"/>
      <c r="LLW82" s="410"/>
      <c r="LLX82" s="410"/>
      <c r="LLY82" s="410"/>
      <c r="LLZ82" s="410"/>
      <c r="LMA82" s="410"/>
      <c r="LMB82" s="410"/>
      <c r="LMC82" s="410"/>
      <c r="LMD82" s="410"/>
      <c r="LME82" s="410"/>
      <c r="LMF82" s="410"/>
      <c r="LMG82" s="410"/>
      <c r="LMH82" s="410"/>
      <c r="LMI82" s="410"/>
      <c r="LMJ82" s="410"/>
      <c r="LMK82" s="410"/>
      <c r="LML82" s="410"/>
      <c r="LMM82" s="410"/>
      <c r="LMN82" s="410"/>
      <c r="LMO82" s="410"/>
      <c r="LMP82" s="410"/>
      <c r="LMQ82" s="410"/>
      <c r="LMR82" s="410"/>
      <c r="LMS82" s="410"/>
      <c r="LMT82" s="410"/>
      <c r="LMU82" s="410"/>
      <c r="LMV82" s="410"/>
      <c r="LMW82" s="410"/>
      <c r="LMX82" s="410"/>
      <c r="LMY82" s="410"/>
      <c r="LMZ82" s="410"/>
      <c r="LNA82" s="410"/>
      <c r="LNB82" s="410"/>
      <c r="LNC82" s="410"/>
      <c r="LND82" s="410"/>
      <c r="LNE82" s="410"/>
      <c r="LNF82" s="410"/>
      <c r="LNG82" s="410"/>
      <c r="LNH82" s="410"/>
      <c r="LNI82" s="410"/>
      <c r="LNJ82" s="410"/>
      <c r="LNK82" s="410"/>
      <c r="LNL82" s="410"/>
      <c r="LNM82" s="410"/>
      <c r="LNN82" s="410"/>
      <c r="LNO82" s="410"/>
      <c r="LNP82" s="410"/>
      <c r="LNQ82" s="410"/>
      <c r="LNR82" s="410"/>
      <c r="LNS82" s="410"/>
      <c r="LNT82" s="410"/>
      <c r="LNU82" s="410"/>
      <c r="LNV82" s="410"/>
      <c r="LNW82" s="410"/>
      <c r="LNX82" s="410"/>
      <c r="LNY82" s="410"/>
      <c r="LNZ82" s="410"/>
      <c r="LOA82" s="410"/>
      <c r="LOB82" s="410"/>
      <c r="LOC82" s="410"/>
      <c r="LOD82" s="410"/>
      <c r="LOE82" s="410"/>
      <c r="LOF82" s="410"/>
      <c r="LOG82" s="410"/>
      <c r="LOH82" s="410"/>
      <c r="LOI82" s="410"/>
      <c r="LOJ82" s="410"/>
      <c r="LOK82" s="410"/>
      <c r="LOL82" s="410"/>
      <c r="LOM82" s="410"/>
      <c r="LON82" s="410"/>
      <c r="LOO82" s="410"/>
      <c r="LOP82" s="410"/>
      <c r="LOQ82" s="410"/>
      <c r="LOR82" s="410"/>
      <c r="LOS82" s="410"/>
      <c r="LOT82" s="410"/>
      <c r="LOU82" s="410"/>
      <c r="LOV82" s="410"/>
      <c r="LOW82" s="410"/>
      <c r="LOX82" s="410"/>
      <c r="LOY82" s="410"/>
      <c r="LOZ82" s="410"/>
      <c r="LPA82" s="410"/>
      <c r="LPB82" s="410"/>
      <c r="LPC82" s="410"/>
      <c r="LPD82" s="410"/>
      <c r="LPE82" s="410"/>
      <c r="LPF82" s="410"/>
      <c r="LPG82" s="410"/>
      <c r="LPH82" s="410"/>
      <c r="LPI82" s="410"/>
      <c r="LPJ82" s="410"/>
      <c r="LPK82" s="410"/>
      <c r="LPL82" s="410"/>
      <c r="LPM82" s="410"/>
      <c r="LPN82" s="410"/>
      <c r="LPO82" s="410"/>
      <c r="LPP82" s="410"/>
      <c r="LPQ82" s="410"/>
      <c r="LPR82" s="410"/>
      <c r="LPS82" s="410"/>
      <c r="LPT82" s="410"/>
      <c r="LPU82" s="410"/>
      <c r="LPV82" s="410"/>
      <c r="LPW82" s="410"/>
      <c r="LPX82" s="410"/>
      <c r="LPY82" s="410"/>
      <c r="LPZ82" s="410"/>
      <c r="LQA82" s="410"/>
      <c r="LQB82" s="410"/>
      <c r="LQC82" s="410"/>
      <c r="LQD82" s="410"/>
      <c r="LQE82" s="410"/>
      <c r="LQF82" s="410"/>
      <c r="LQG82" s="410"/>
      <c r="LQH82" s="410"/>
      <c r="LQI82" s="410"/>
      <c r="LQJ82" s="410"/>
      <c r="LQK82" s="410"/>
      <c r="LQL82" s="410"/>
      <c r="LQM82" s="410"/>
      <c r="LQN82" s="410"/>
      <c r="LQO82" s="410"/>
      <c r="LQP82" s="410"/>
      <c r="LQQ82" s="410"/>
      <c r="LQR82" s="410"/>
      <c r="LQS82" s="410"/>
      <c r="LQT82" s="410"/>
      <c r="LQU82" s="410"/>
      <c r="LQV82" s="410"/>
      <c r="LQW82" s="410"/>
      <c r="LQX82" s="410"/>
      <c r="LQY82" s="410"/>
      <c r="LQZ82" s="410"/>
      <c r="LRA82" s="410"/>
      <c r="LRB82" s="410"/>
      <c r="LRC82" s="410"/>
      <c r="LRD82" s="410"/>
      <c r="LRE82" s="410"/>
      <c r="LRF82" s="410"/>
      <c r="LRG82" s="410"/>
      <c r="LRH82" s="410"/>
      <c r="LRI82" s="410"/>
      <c r="LRJ82" s="410"/>
      <c r="LRK82" s="410"/>
      <c r="LRL82" s="410"/>
      <c r="LRM82" s="410"/>
      <c r="LRN82" s="410"/>
      <c r="LRO82" s="410"/>
      <c r="LRP82" s="410"/>
      <c r="LRQ82" s="410"/>
      <c r="LRR82" s="410"/>
      <c r="LRS82" s="410"/>
      <c r="LRT82" s="410"/>
      <c r="LRU82" s="410"/>
      <c r="LRV82" s="410"/>
      <c r="LRW82" s="410"/>
      <c r="LRX82" s="410"/>
      <c r="LRY82" s="410"/>
      <c r="LRZ82" s="410"/>
      <c r="LSA82" s="410"/>
      <c r="LSB82" s="410"/>
      <c r="LSC82" s="410"/>
      <c r="LSD82" s="410"/>
      <c r="LSE82" s="410"/>
      <c r="LSF82" s="410"/>
      <c r="LSG82" s="410"/>
      <c r="LSH82" s="410"/>
      <c r="LSI82" s="410"/>
      <c r="LSJ82" s="410"/>
      <c r="LSK82" s="410"/>
      <c r="LSL82" s="410"/>
      <c r="LSM82" s="410"/>
      <c r="LSN82" s="410"/>
      <c r="LSO82" s="410"/>
      <c r="LSP82" s="410"/>
      <c r="LSQ82" s="410"/>
      <c r="LSR82" s="410"/>
      <c r="LSS82" s="410"/>
      <c r="LST82" s="410"/>
      <c r="LSU82" s="410"/>
      <c r="LSV82" s="410"/>
      <c r="LSW82" s="410"/>
      <c r="LSX82" s="410"/>
      <c r="LSY82" s="410"/>
      <c r="LSZ82" s="410"/>
      <c r="LTA82" s="410"/>
      <c r="LTB82" s="410"/>
      <c r="LTC82" s="410"/>
      <c r="LTD82" s="410"/>
      <c r="LTE82" s="410"/>
      <c r="LTF82" s="410"/>
      <c r="LTG82" s="410"/>
      <c r="LTH82" s="410"/>
      <c r="LTI82" s="410"/>
      <c r="LTJ82" s="410"/>
      <c r="LTK82" s="410"/>
      <c r="LTL82" s="410"/>
      <c r="LTM82" s="410"/>
      <c r="LTN82" s="410"/>
      <c r="LTO82" s="410"/>
      <c r="LTP82" s="410"/>
      <c r="LTQ82" s="410"/>
      <c r="LTR82" s="410"/>
      <c r="LTS82" s="410"/>
      <c r="LTT82" s="410"/>
      <c r="LTU82" s="410"/>
      <c r="LTV82" s="410"/>
      <c r="LTW82" s="410"/>
      <c r="LTX82" s="410"/>
      <c r="LTY82" s="410"/>
      <c r="LTZ82" s="410"/>
      <c r="LUA82" s="410"/>
      <c r="LUB82" s="410"/>
      <c r="LUC82" s="410"/>
      <c r="LUD82" s="410"/>
      <c r="LUE82" s="410"/>
      <c r="LUF82" s="410"/>
      <c r="LUG82" s="410"/>
      <c r="LUH82" s="410"/>
      <c r="LUI82" s="410"/>
      <c r="LUJ82" s="410"/>
      <c r="LUK82" s="410"/>
      <c r="LUL82" s="410"/>
      <c r="LUM82" s="410"/>
      <c r="LUN82" s="410"/>
      <c r="LUO82" s="410"/>
      <c r="LUP82" s="410"/>
      <c r="LUQ82" s="410"/>
      <c r="LUR82" s="410"/>
      <c r="LUS82" s="410"/>
      <c r="LUT82" s="410"/>
      <c r="LUU82" s="410"/>
      <c r="LUV82" s="410"/>
      <c r="LUW82" s="410"/>
      <c r="LUX82" s="410"/>
      <c r="LUY82" s="410"/>
      <c r="LUZ82" s="410"/>
      <c r="LVA82" s="410"/>
      <c r="LVB82" s="410"/>
      <c r="LVC82" s="410"/>
      <c r="LVD82" s="410"/>
      <c r="LVE82" s="410"/>
      <c r="LVF82" s="410"/>
      <c r="LVG82" s="410"/>
      <c r="LVH82" s="410"/>
      <c r="LVI82" s="410"/>
      <c r="LVJ82" s="410"/>
      <c r="LVK82" s="410"/>
      <c r="LVL82" s="410"/>
      <c r="LVM82" s="410"/>
      <c r="LVN82" s="410"/>
      <c r="LVO82" s="410"/>
      <c r="LVP82" s="410"/>
      <c r="LVQ82" s="410"/>
      <c r="LVR82" s="410"/>
      <c r="LVS82" s="410"/>
      <c r="LVT82" s="410"/>
      <c r="LVU82" s="410"/>
      <c r="LVV82" s="410"/>
      <c r="LVW82" s="410"/>
      <c r="LVX82" s="410"/>
      <c r="LVY82" s="410"/>
      <c r="LVZ82" s="410"/>
      <c r="LWA82" s="410"/>
      <c r="LWB82" s="410"/>
      <c r="LWC82" s="410"/>
      <c r="LWD82" s="410"/>
      <c r="LWE82" s="410"/>
      <c r="LWF82" s="410"/>
      <c r="LWG82" s="410"/>
      <c r="LWH82" s="410"/>
      <c r="LWI82" s="410"/>
      <c r="LWJ82" s="410"/>
      <c r="LWK82" s="410"/>
      <c r="LWL82" s="410"/>
      <c r="LWM82" s="410"/>
      <c r="LWN82" s="410"/>
      <c r="LWO82" s="410"/>
      <c r="LWP82" s="410"/>
      <c r="LWQ82" s="410"/>
      <c r="LWR82" s="410"/>
      <c r="LWS82" s="410"/>
      <c r="LWT82" s="410"/>
      <c r="LWU82" s="410"/>
      <c r="LWV82" s="410"/>
      <c r="LWW82" s="410"/>
      <c r="LWX82" s="410"/>
      <c r="LWY82" s="410"/>
      <c r="LWZ82" s="410"/>
      <c r="LXA82" s="410"/>
      <c r="LXB82" s="410"/>
      <c r="LXC82" s="410"/>
      <c r="LXD82" s="410"/>
      <c r="LXE82" s="410"/>
      <c r="LXF82" s="410"/>
      <c r="LXG82" s="410"/>
      <c r="LXH82" s="410"/>
      <c r="LXI82" s="410"/>
      <c r="LXJ82" s="410"/>
      <c r="LXK82" s="410"/>
      <c r="LXL82" s="410"/>
      <c r="LXM82" s="410"/>
      <c r="LXN82" s="410"/>
      <c r="LXO82" s="410"/>
      <c r="LXP82" s="410"/>
      <c r="LXQ82" s="410"/>
      <c r="LXR82" s="410"/>
      <c r="LXS82" s="410"/>
      <c r="LXT82" s="410"/>
      <c r="LXU82" s="410"/>
      <c r="LXV82" s="410"/>
      <c r="LXW82" s="410"/>
      <c r="LXX82" s="410"/>
      <c r="LXY82" s="410"/>
      <c r="LXZ82" s="410"/>
      <c r="LYA82" s="410"/>
      <c r="LYB82" s="410"/>
      <c r="LYC82" s="410"/>
      <c r="LYD82" s="410"/>
      <c r="LYE82" s="410"/>
      <c r="LYF82" s="410"/>
      <c r="LYG82" s="410"/>
      <c r="LYH82" s="410"/>
      <c r="LYI82" s="410"/>
      <c r="LYJ82" s="410"/>
      <c r="LYK82" s="410"/>
      <c r="LYL82" s="410"/>
      <c r="LYM82" s="410"/>
      <c r="LYN82" s="410"/>
      <c r="LYO82" s="410"/>
      <c r="LYP82" s="410"/>
      <c r="LYQ82" s="410"/>
      <c r="LYR82" s="410"/>
      <c r="LYS82" s="410"/>
      <c r="LYT82" s="410"/>
      <c r="LYU82" s="410"/>
      <c r="LYV82" s="410"/>
      <c r="LYW82" s="410"/>
      <c r="LYX82" s="410"/>
      <c r="LYY82" s="410"/>
      <c r="LYZ82" s="410"/>
      <c r="LZA82" s="410"/>
      <c r="LZB82" s="410"/>
      <c r="LZC82" s="410"/>
      <c r="LZD82" s="410"/>
      <c r="LZE82" s="410"/>
      <c r="LZF82" s="410"/>
      <c r="LZG82" s="410"/>
      <c r="LZH82" s="410"/>
      <c r="LZI82" s="410"/>
      <c r="LZJ82" s="410"/>
      <c r="LZK82" s="410"/>
      <c r="LZL82" s="410"/>
      <c r="LZM82" s="410"/>
      <c r="LZN82" s="410"/>
      <c r="LZO82" s="410"/>
      <c r="LZP82" s="410"/>
      <c r="LZQ82" s="410"/>
      <c r="LZR82" s="410"/>
      <c r="LZS82" s="410"/>
      <c r="LZT82" s="410"/>
      <c r="LZU82" s="410"/>
      <c r="LZV82" s="410"/>
      <c r="LZW82" s="410"/>
      <c r="LZX82" s="410"/>
      <c r="LZY82" s="410"/>
      <c r="LZZ82" s="410"/>
      <c r="MAA82" s="410"/>
      <c r="MAB82" s="410"/>
      <c r="MAC82" s="410"/>
      <c r="MAD82" s="410"/>
      <c r="MAE82" s="410"/>
      <c r="MAF82" s="410"/>
      <c r="MAG82" s="410"/>
      <c r="MAH82" s="410"/>
      <c r="MAI82" s="410"/>
      <c r="MAJ82" s="410"/>
      <c r="MAK82" s="410"/>
      <c r="MAL82" s="410"/>
      <c r="MAM82" s="410"/>
      <c r="MAN82" s="410"/>
      <c r="MAO82" s="410"/>
      <c r="MAP82" s="410"/>
      <c r="MAQ82" s="410"/>
      <c r="MAR82" s="410"/>
      <c r="MAS82" s="410"/>
      <c r="MAT82" s="410"/>
      <c r="MAU82" s="410"/>
      <c r="MAV82" s="410"/>
      <c r="MAW82" s="410"/>
      <c r="MAX82" s="410"/>
      <c r="MAY82" s="410"/>
      <c r="MAZ82" s="410"/>
      <c r="MBA82" s="410"/>
      <c r="MBB82" s="410"/>
      <c r="MBC82" s="410"/>
      <c r="MBD82" s="410"/>
      <c r="MBE82" s="410"/>
      <c r="MBF82" s="410"/>
      <c r="MBG82" s="410"/>
      <c r="MBH82" s="410"/>
      <c r="MBI82" s="410"/>
      <c r="MBJ82" s="410"/>
      <c r="MBK82" s="410"/>
      <c r="MBL82" s="410"/>
      <c r="MBM82" s="410"/>
      <c r="MBN82" s="410"/>
      <c r="MBO82" s="410"/>
      <c r="MBP82" s="410"/>
      <c r="MBQ82" s="410"/>
      <c r="MBR82" s="410"/>
      <c r="MBS82" s="410"/>
      <c r="MBT82" s="410"/>
      <c r="MBU82" s="410"/>
      <c r="MBV82" s="410"/>
      <c r="MBW82" s="410"/>
      <c r="MBX82" s="410"/>
      <c r="MBY82" s="410"/>
      <c r="MBZ82" s="410"/>
      <c r="MCA82" s="410"/>
      <c r="MCB82" s="410"/>
      <c r="MCC82" s="410"/>
      <c r="MCD82" s="410"/>
      <c r="MCE82" s="410"/>
      <c r="MCF82" s="410"/>
      <c r="MCG82" s="410"/>
      <c r="MCH82" s="410"/>
      <c r="MCI82" s="410"/>
      <c r="MCJ82" s="410"/>
      <c r="MCK82" s="410"/>
      <c r="MCL82" s="410"/>
      <c r="MCM82" s="410"/>
      <c r="MCN82" s="410"/>
      <c r="MCO82" s="410"/>
      <c r="MCP82" s="410"/>
      <c r="MCQ82" s="410"/>
      <c r="MCR82" s="410"/>
      <c r="MCS82" s="410"/>
      <c r="MCT82" s="410"/>
      <c r="MCU82" s="410"/>
      <c r="MCV82" s="410"/>
      <c r="MCW82" s="410"/>
      <c r="MCX82" s="410"/>
      <c r="MCY82" s="410"/>
      <c r="MCZ82" s="410"/>
      <c r="MDA82" s="410"/>
      <c r="MDB82" s="410"/>
      <c r="MDC82" s="410"/>
      <c r="MDD82" s="410"/>
      <c r="MDE82" s="410"/>
      <c r="MDF82" s="410"/>
      <c r="MDG82" s="410"/>
      <c r="MDH82" s="410"/>
      <c r="MDI82" s="410"/>
      <c r="MDJ82" s="410"/>
      <c r="MDK82" s="410"/>
      <c r="MDL82" s="410"/>
      <c r="MDM82" s="410"/>
      <c r="MDN82" s="410"/>
      <c r="MDO82" s="410"/>
      <c r="MDP82" s="410"/>
      <c r="MDQ82" s="410"/>
      <c r="MDR82" s="410"/>
      <c r="MDS82" s="410"/>
      <c r="MDT82" s="410"/>
      <c r="MDU82" s="410"/>
      <c r="MDV82" s="410"/>
      <c r="MDW82" s="410"/>
      <c r="MDX82" s="410"/>
      <c r="MDY82" s="410"/>
      <c r="MDZ82" s="410"/>
      <c r="MEA82" s="410"/>
      <c r="MEB82" s="410"/>
      <c r="MEC82" s="410"/>
      <c r="MED82" s="410"/>
      <c r="MEE82" s="410"/>
      <c r="MEF82" s="410"/>
      <c r="MEG82" s="410"/>
      <c r="MEH82" s="410"/>
      <c r="MEI82" s="410"/>
      <c r="MEJ82" s="410"/>
      <c r="MEK82" s="410"/>
      <c r="MEL82" s="410"/>
      <c r="MEM82" s="410"/>
      <c r="MEN82" s="410"/>
      <c r="MEO82" s="410"/>
      <c r="MEP82" s="410"/>
      <c r="MEQ82" s="410"/>
      <c r="MER82" s="410"/>
      <c r="MES82" s="410"/>
      <c r="MET82" s="410"/>
      <c r="MEU82" s="410"/>
      <c r="MEV82" s="410"/>
      <c r="MEW82" s="410"/>
      <c r="MEX82" s="410"/>
      <c r="MEY82" s="410"/>
      <c r="MEZ82" s="410"/>
      <c r="MFA82" s="410"/>
      <c r="MFB82" s="410"/>
      <c r="MFC82" s="410"/>
      <c r="MFD82" s="410"/>
      <c r="MFE82" s="410"/>
      <c r="MFF82" s="410"/>
      <c r="MFG82" s="410"/>
      <c r="MFH82" s="410"/>
      <c r="MFI82" s="410"/>
      <c r="MFJ82" s="410"/>
      <c r="MFK82" s="410"/>
      <c r="MFL82" s="410"/>
      <c r="MFM82" s="410"/>
      <c r="MFN82" s="410"/>
      <c r="MFO82" s="410"/>
      <c r="MFP82" s="410"/>
      <c r="MFQ82" s="410"/>
      <c r="MFR82" s="410"/>
      <c r="MFS82" s="410"/>
      <c r="MFT82" s="410"/>
      <c r="MFU82" s="410"/>
      <c r="MFV82" s="410"/>
      <c r="MFW82" s="410"/>
      <c r="MFX82" s="410"/>
      <c r="MFY82" s="410"/>
      <c r="MFZ82" s="410"/>
      <c r="MGA82" s="410"/>
      <c r="MGB82" s="410"/>
      <c r="MGC82" s="410"/>
      <c r="MGD82" s="410"/>
      <c r="MGE82" s="410"/>
      <c r="MGF82" s="410"/>
      <c r="MGG82" s="410"/>
      <c r="MGH82" s="410"/>
      <c r="MGI82" s="410"/>
      <c r="MGJ82" s="410"/>
      <c r="MGK82" s="410"/>
      <c r="MGL82" s="410"/>
      <c r="MGM82" s="410"/>
      <c r="MGN82" s="410"/>
      <c r="MGO82" s="410"/>
      <c r="MGP82" s="410"/>
      <c r="MGQ82" s="410"/>
      <c r="MGR82" s="410"/>
      <c r="MGS82" s="410"/>
      <c r="MGT82" s="410"/>
      <c r="MGU82" s="410"/>
      <c r="MGV82" s="410"/>
      <c r="MGW82" s="410"/>
      <c r="MGX82" s="410"/>
      <c r="MGY82" s="410"/>
      <c r="MGZ82" s="410"/>
      <c r="MHA82" s="410"/>
      <c r="MHB82" s="410"/>
      <c r="MHC82" s="410"/>
      <c r="MHD82" s="410"/>
      <c r="MHE82" s="410"/>
      <c r="MHF82" s="410"/>
      <c r="MHG82" s="410"/>
      <c r="MHH82" s="410"/>
      <c r="MHI82" s="410"/>
      <c r="MHJ82" s="410"/>
      <c r="MHK82" s="410"/>
      <c r="MHL82" s="410"/>
      <c r="MHM82" s="410"/>
      <c r="MHN82" s="410"/>
      <c r="MHO82" s="410"/>
      <c r="MHP82" s="410"/>
      <c r="MHQ82" s="410"/>
      <c r="MHR82" s="410"/>
      <c r="MHS82" s="410"/>
      <c r="MHT82" s="410"/>
      <c r="MHU82" s="410"/>
      <c r="MHV82" s="410"/>
      <c r="MHW82" s="410"/>
      <c r="MHX82" s="410"/>
      <c r="MHY82" s="410"/>
      <c r="MHZ82" s="410"/>
      <c r="MIA82" s="410"/>
      <c r="MIB82" s="410"/>
      <c r="MIC82" s="410"/>
      <c r="MID82" s="410"/>
      <c r="MIE82" s="410"/>
      <c r="MIF82" s="410"/>
      <c r="MIG82" s="410"/>
      <c r="MIH82" s="410"/>
      <c r="MII82" s="410"/>
      <c r="MIJ82" s="410"/>
      <c r="MIK82" s="410"/>
      <c r="MIL82" s="410"/>
      <c r="MIM82" s="410"/>
      <c r="MIN82" s="410"/>
      <c r="MIO82" s="410"/>
      <c r="MIP82" s="410"/>
      <c r="MIQ82" s="410"/>
      <c r="MIR82" s="410"/>
      <c r="MIS82" s="410"/>
      <c r="MIT82" s="410"/>
      <c r="MIU82" s="410"/>
      <c r="MIV82" s="410"/>
      <c r="MIW82" s="410"/>
      <c r="MIX82" s="410"/>
      <c r="MIY82" s="410"/>
      <c r="MIZ82" s="410"/>
      <c r="MJA82" s="410"/>
      <c r="MJB82" s="410"/>
      <c r="MJC82" s="410"/>
      <c r="MJD82" s="410"/>
      <c r="MJE82" s="410"/>
      <c r="MJF82" s="410"/>
      <c r="MJG82" s="410"/>
      <c r="MJH82" s="410"/>
      <c r="MJI82" s="410"/>
      <c r="MJJ82" s="410"/>
      <c r="MJK82" s="410"/>
      <c r="MJL82" s="410"/>
      <c r="MJM82" s="410"/>
      <c r="MJN82" s="410"/>
      <c r="MJO82" s="410"/>
      <c r="MJP82" s="410"/>
      <c r="MJQ82" s="410"/>
      <c r="MJR82" s="410"/>
      <c r="MJS82" s="410"/>
      <c r="MJT82" s="410"/>
      <c r="MJU82" s="410"/>
      <c r="MJV82" s="410"/>
      <c r="MJW82" s="410"/>
      <c r="MJX82" s="410"/>
      <c r="MJY82" s="410"/>
      <c r="MJZ82" s="410"/>
      <c r="MKA82" s="410"/>
      <c r="MKB82" s="410"/>
      <c r="MKC82" s="410"/>
      <c r="MKD82" s="410"/>
      <c r="MKE82" s="410"/>
      <c r="MKF82" s="410"/>
      <c r="MKG82" s="410"/>
      <c r="MKH82" s="410"/>
      <c r="MKI82" s="410"/>
      <c r="MKJ82" s="410"/>
      <c r="MKK82" s="410"/>
      <c r="MKL82" s="410"/>
      <c r="MKM82" s="410"/>
      <c r="MKN82" s="410"/>
      <c r="MKO82" s="410"/>
      <c r="MKP82" s="410"/>
      <c r="MKQ82" s="410"/>
      <c r="MKR82" s="410"/>
      <c r="MKS82" s="410"/>
      <c r="MKT82" s="410"/>
      <c r="MKU82" s="410"/>
      <c r="MKV82" s="410"/>
      <c r="MKW82" s="410"/>
      <c r="MKX82" s="410"/>
      <c r="MKY82" s="410"/>
      <c r="MKZ82" s="410"/>
      <c r="MLA82" s="410"/>
      <c r="MLB82" s="410"/>
      <c r="MLC82" s="410"/>
      <c r="MLD82" s="410"/>
      <c r="MLE82" s="410"/>
      <c r="MLF82" s="410"/>
      <c r="MLG82" s="410"/>
      <c r="MLH82" s="410"/>
      <c r="MLI82" s="410"/>
      <c r="MLJ82" s="410"/>
      <c r="MLK82" s="410"/>
      <c r="MLL82" s="410"/>
      <c r="MLM82" s="410"/>
      <c r="MLN82" s="410"/>
      <c r="MLO82" s="410"/>
      <c r="MLP82" s="410"/>
      <c r="MLQ82" s="410"/>
      <c r="MLR82" s="410"/>
      <c r="MLS82" s="410"/>
      <c r="MLT82" s="410"/>
      <c r="MLU82" s="410"/>
      <c r="MLV82" s="410"/>
      <c r="MLW82" s="410"/>
      <c r="MLX82" s="410"/>
      <c r="MLY82" s="410"/>
      <c r="MLZ82" s="410"/>
      <c r="MMA82" s="410"/>
      <c r="MMB82" s="410"/>
      <c r="MMC82" s="410"/>
      <c r="MMD82" s="410"/>
      <c r="MME82" s="410"/>
      <c r="MMF82" s="410"/>
      <c r="MMG82" s="410"/>
      <c r="MMH82" s="410"/>
      <c r="MMI82" s="410"/>
      <c r="MMJ82" s="410"/>
      <c r="MMK82" s="410"/>
      <c r="MML82" s="410"/>
      <c r="MMM82" s="410"/>
      <c r="MMN82" s="410"/>
      <c r="MMO82" s="410"/>
      <c r="MMP82" s="410"/>
      <c r="MMQ82" s="410"/>
      <c r="MMR82" s="410"/>
      <c r="MMS82" s="410"/>
      <c r="MMT82" s="410"/>
      <c r="MMU82" s="410"/>
      <c r="MMV82" s="410"/>
      <c r="MMW82" s="410"/>
      <c r="MMX82" s="410"/>
      <c r="MMY82" s="410"/>
      <c r="MMZ82" s="410"/>
      <c r="MNA82" s="410"/>
      <c r="MNB82" s="410"/>
      <c r="MNC82" s="410"/>
      <c r="MND82" s="410"/>
      <c r="MNE82" s="410"/>
      <c r="MNF82" s="410"/>
      <c r="MNG82" s="410"/>
      <c r="MNH82" s="410"/>
      <c r="MNI82" s="410"/>
      <c r="MNJ82" s="410"/>
      <c r="MNK82" s="410"/>
      <c r="MNL82" s="410"/>
      <c r="MNM82" s="410"/>
      <c r="MNN82" s="410"/>
      <c r="MNO82" s="410"/>
      <c r="MNP82" s="410"/>
      <c r="MNQ82" s="410"/>
      <c r="MNR82" s="410"/>
      <c r="MNS82" s="410"/>
      <c r="MNT82" s="410"/>
      <c r="MNU82" s="410"/>
      <c r="MNV82" s="410"/>
      <c r="MNW82" s="410"/>
      <c r="MNX82" s="410"/>
      <c r="MNY82" s="410"/>
      <c r="MNZ82" s="410"/>
      <c r="MOA82" s="410"/>
      <c r="MOB82" s="410"/>
      <c r="MOC82" s="410"/>
      <c r="MOD82" s="410"/>
      <c r="MOE82" s="410"/>
      <c r="MOF82" s="410"/>
      <c r="MOG82" s="410"/>
      <c r="MOH82" s="410"/>
      <c r="MOI82" s="410"/>
      <c r="MOJ82" s="410"/>
      <c r="MOK82" s="410"/>
      <c r="MOL82" s="410"/>
      <c r="MOM82" s="410"/>
      <c r="MON82" s="410"/>
      <c r="MOO82" s="410"/>
      <c r="MOP82" s="410"/>
      <c r="MOQ82" s="410"/>
      <c r="MOR82" s="410"/>
      <c r="MOS82" s="410"/>
      <c r="MOT82" s="410"/>
      <c r="MOU82" s="410"/>
      <c r="MOV82" s="410"/>
      <c r="MOW82" s="410"/>
      <c r="MOX82" s="410"/>
      <c r="MOY82" s="410"/>
      <c r="MOZ82" s="410"/>
      <c r="MPA82" s="410"/>
      <c r="MPB82" s="410"/>
      <c r="MPC82" s="410"/>
      <c r="MPD82" s="410"/>
      <c r="MPE82" s="410"/>
      <c r="MPF82" s="410"/>
      <c r="MPG82" s="410"/>
      <c r="MPH82" s="410"/>
      <c r="MPI82" s="410"/>
      <c r="MPJ82" s="410"/>
      <c r="MPK82" s="410"/>
      <c r="MPL82" s="410"/>
      <c r="MPM82" s="410"/>
      <c r="MPN82" s="410"/>
      <c r="MPO82" s="410"/>
      <c r="MPP82" s="410"/>
      <c r="MPQ82" s="410"/>
      <c r="MPR82" s="410"/>
      <c r="MPS82" s="410"/>
      <c r="MPT82" s="410"/>
      <c r="MPU82" s="410"/>
      <c r="MPV82" s="410"/>
      <c r="MPW82" s="410"/>
      <c r="MPX82" s="410"/>
      <c r="MPY82" s="410"/>
      <c r="MPZ82" s="410"/>
      <c r="MQA82" s="410"/>
      <c r="MQB82" s="410"/>
      <c r="MQC82" s="410"/>
      <c r="MQD82" s="410"/>
      <c r="MQE82" s="410"/>
      <c r="MQF82" s="410"/>
      <c r="MQG82" s="410"/>
      <c r="MQH82" s="410"/>
      <c r="MQI82" s="410"/>
      <c r="MQJ82" s="410"/>
      <c r="MQK82" s="410"/>
      <c r="MQL82" s="410"/>
      <c r="MQM82" s="410"/>
      <c r="MQN82" s="410"/>
      <c r="MQO82" s="410"/>
      <c r="MQP82" s="410"/>
      <c r="MQQ82" s="410"/>
      <c r="MQR82" s="410"/>
      <c r="MQS82" s="410"/>
      <c r="MQT82" s="410"/>
      <c r="MQU82" s="410"/>
      <c r="MQV82" s="410"/>
      <c r="MQW82" s="410"/>
      <c r="MQX82" s="410"/>
      <c r="MQY82" s="410"/>
      <c r="MQZ82" s="410"/>
      <c r="MRA82" s="410"/>
      <c r="MRB82" s="410"/>
      <c r="MRC82" s="410"/>
      <c r="MRD82" s="410"/>
      <c r="MRE82" s="410"/>
      <c r="MRF82" s="410"/>
      <c r="MRG82" s="410"/>
      <c r="MRH82" s="410"/>
      <c r="MRI82" s="410"/>
      <c r="MRJ82" s="410"/>
      <c r="MRK82" s="410"/>
      <c r="MRL82" s="410"/>
      <c r="MRM82" s="410"/>
      <c r="MRN82" s="410"/>
      <c r="MRO82" s="410"/>
      <c r="MRP82" s="410"/>
      <c r="MRQ82" s="410"/>
      <c r="MRR82" s="410"/>
      <c r="MRS82" s="410"/>
      <c r="MRT82" s="410"/>
      <c r="MRU82" s="410"/>
      <c r="MRV82" s="410"/>
      <c r="MRW82" s="410"/>
      <c r="MRX82" s="410"/>
      <c r="MRY82" s="410"/>
      <c r="MRZ82" s="410"/>
      <c r="MSA82" s="410"/>
      <c r="MSB82" s="410"/>
      <c r="MSC82" s="410"/>
      <c r="MSD82" s="410"/>
      <c r="MSE82" s="410"/>
      <c r="MSF82" s="410"/>
      <c r="MSG82" s="410"/>
      <c r="MSH82" s="410"/>
      <c r="MSI82" s="410"/>
      <c r="MSJ82" s="410"/>
      <c r="MSK82" s="410"/>
      <c r="MSL82" s="410"/>
      <c r="MSM82" s="410"/>
      <c r="MSN82" s="410"/>
      <c r="MSO82" s="410"/>
      <c r="MSP82" s="410"/>
      <c r="MSQ82" s="410"/>
      <c r="MSR82" s="410"/>
      <c r="MSS82" s="410"/>
      <c r="MST82" s="410"/>
      <c r="MSU82" s="410"/>
      <c r="MSV82" s="410"/>
      <c r="MSW82" s="410"/>
      <c r="MSX82" s="410"/>
      <c r="MSY82" s="410"/>
      <c r="MSZ82" s="410"/>
      <c r="MTA82" s="410"/>
      <c r="MTB82" s="410"/>
      <c r="MTC82" s="410"/>
      <c r="MTD82" s="410"/>
      <c r="MTE82" s="410"/>
      <c r="MTF82" s="410"/>
      <c r="MTG82" s="410"/>
      <c r="MTH82" s="410"/>
      <c r="MTI82" s="410"/>
      <c r="MTJ82" s="410"/>
      <c r="MTK82" s="410"/>
      <c r="MTL82" s="410"/>
      <c r="MTM82" s="410"/>
      <c r="MTN82" s="410"/>
      <c r="MTO82" s="410"/>
      <c r="MTP82" s="410"/>
      <c r="MTQ82" s="410"/>
      <c r="MTR82" s="410"/>
      <c r="MTS82" s="410"/>
      <c r="MTT82" s="410"/>
      <c r="MTU82" s="410"/>
      <c r="MTV82" s="410"/>
      <c r="MTW82" s="410"/>
      <c r="MTX82" s="410"/>
      <c r="MTY82" s="410"/>
      <c r="MTZ82" s="410"/>
      <c r="MUA82" s="410"/>
      <c r="MUB82" s="410"/>
      <c r="MUC82" s="410"/>
      <c r="MUD82" s="410"/>
      <c r="MUE82" s="410"/>
      <c r="MUF82" s="410"/>
      <c r="MUG82" s="410"/>
      <c r="MUH82" s="410"/>
      <c r="MUI82" s="410"/>
      <c r="MUJ82" s="410"/>
      <c r="MUK82" s="410"/>
      <c r="MUL82" s="410"/>
      <c r="MUM82" s="410"/>
      <c r="MUN82" s="410"/>
      <c r="MUO82" s="410"/>
      <c r="MUP82" s="410"/>
      <c r="MUQ82" s="410"/>
      <c r="MUR82" s="410"/>
      <c r="MUS82" s="410"/>
      <c r="MUT82" s="410"/>
      <c r="MUU82" s="410"/>
      <c r="MUV82" s="410"/>
      <c r="MUW82" s="410"/>
      <c r="MUX82" s="410"/>
      <c r="MUY82" s="410"/>
      <c r="MUZ82" s="410"/>
      <c r="MVA82" s="410"/>
      <c r="MVB82" s="410"/>
      <c r="MVC82" s="410"/>
      <c r="MVD82" s="410"/>
      <c r="MVE82" s="410"/>
      <c r="MVF82" s="410"/>
      <c r="MVG82" s="410"/>
      <c r="MVH82" s="410"/>
      <c r="MVI82" s="410"/>
      <c r="MVJ82" s="410"/>
      <c r="MVK82" s="410"/>
      <c r="MVL82" s="410"/>
      <c r="MVM82" s="410"/>
      <c r="MVN82" s="410"/>
      <c r="MVO82" s="410"/>
      <c r="MVP82" s="410"/>
      <c r="MVQ82" s="410"/>
      <c r="MVR82" s="410"/>
      <c r="MVS82" s="410"/>
      <c r="MVT82" s="410"/>
      <c r="MVU82" s="410"/>
      <c r="MVV82" s="410"/>
      <c r="MVW82" s="410"/>
      <c r="MVX82" s="410"/>
      <c r="MVY82" s="410"/>
      <c r="MVZ82" s="410"/>
      <c r="MWA82" s="410"/>
      <c r="MWB82" s="410"/>
      <c r="MWC82" s="410"/>
      <c r="MWD82" s="410"/>
      <c r="MWE82" s="410"/>
      <c r="MWF82" s="410"/>
      <c r="MWG82" s="410"/>
      <c r="MWH82" s="410"/>
      <c r="MWI82" s="410"/>
      <c r="MWJ82" s="410"/>
      <c r="MWK82" s="410"/>
      <c r="MWL82" s="410"/>
      <c r="MWM82" s="410"/>
      <c r="MWN82" s="410"/>
      <c r="MWO82" s="410"/>
      <c r="MWP82" s="410"/>
      <c r="MWQ82" s="410"/>
      <c r="MWR82" s="410"/>
      <c r="MWS82" s="410"/>
      <c r="MWT82" s="410"/>
      <c r="MWU82" s="410"/>
      <c r="MWV82" s="410"/>
      <c r="MWW82" s="410"/>
      <c r="MWX82" s="410"/>
      <c r="MWY82" s="410"/>
      <c r="MWZ82" s="410"/>
      <c r="MXA82" s="410"/>
      <c r="MXB82" s="410"/>
      <c r="MXC82" s="410"/>
      <c r="MXD82" s="410"/>
      <c r="MXE82" s="410"/>
      <c r="MXF82" s="410"/>
      <c r="MXG82" s="410"/>
      <c r="MXH82" s="410"/>
      <c r="MXI82" s="410"/>
      <c r="MXJ82" s="410"/>
      <c r="MXK82" s="410"/>
      <c r="MXL82" s="410"/>
      <c r="MXM82" s="410"/>
      <c r="MXN82" s="410"/>
      <c r="MXO82" s="410"/>
      <c r="MXP82" s="410"/>
      <c r="MXQ82" s="410"/>
      <c r="MXR82" s="410"/>
      <c r="MXS82" s="410"/>
      <c r="MXT82" s="410"/>
      <c r="MXU82" s="410"/>
      <c r="MXV82" s="410"/>
      <c r="MXW82" s="410"/>
      <c r="MXX82" s="410"/>
      <c r="MXY82" s="410"/>
      <c r="MXZ82" s="410"/>
      <c r="MYA82" s="410"/>
      <c r="MYB82" s="410"/>
      <c r="MYC82" s="410"/>
      <c r="MYD82" s="410"/>
      <c r="MYE82" s="410"/>
      <c r="MYF82" s="410"/>
      <c r="MYG82" s="410"/>
      <c r="MYH82" s="410"/>
      <c r="MYI82" s="410"/>
      <c r="MYJ82" s="410"/>
      <c r="MYK82" s="410"/>
      <c r="MYL82" s="410"/>
      <c r="MYM82" s="410"/>
      <c r="MYN82" s="410"/>
      <c r="MYO82" s="410"/>
      <c r="MYP82" s="410"/>
      <c r="MYQ82" s="410"/>
      <c r="MYR82" s="410"/>
      <c r="MYS82" s="410"/>
      <c r="MYT82" s="410"/>
      <c r="MYU82" s="410"/>
      <c r="MYV82" s="410"/>
      <c r="MYW82" s="410"/>
      <c r="MYX82" s="410"/>
      <c r="MYY82" s="410"/>
      <c r="MYZ82" s="410"/>
      <c r="MZA82" s="410"/>
      <c r="MZB82" s="410"/>
      <c r="MZC82" s="410"/>
      <c r="MZD82" s="410"/>
      <c r="MZE82" s="410"/>
      <c r="MZF82" s="410"/>
      <c r="MZG82" s="410"/>
      <c r="MZH82" s="410"/>
      <c r="MZI82" s="410"/>
      <c r="MZJ82" s="410"/>
      <c r="MZK82" s="410"/>
      <c r="MZL82" s="410"/>
      <c r="MZM82" s="410"/>
      <c r="MZN82" s="410"/>
      <c r="MZO82" s="410"/>
      <c r="MZP82" s="410"/>
      <c r="MZQ82" s="410"/>
      <c r="MZR82" s="410"/>
      <c r="MZS82" s="410"/>
      <c r="MZT82" s="410"/>
      <c r="MZU82" s="410"/>
      <c r="MZV82" s="410"/>
      <c r="MZW82" s="410"/>
      <c r="MZX82" s="410"/>
      <c r="MZY82" s="410"/>
      <c r="MZZ82" s="410"/>
      <c r="NAA82" s="410"/>
      <c r="NAB82" s="410"/>
      <c r="NAC82" s="410"/>
      <c r="NAD82" s="410"/>
      <c r="NAE82" s="410"/>
      <c r="NAF82" s="410"/>
      <c r="NAG82" s="410"/>
      <c r="NAH82" s="410"/>
      <c r="NAI82" s="410"/>
      <c r="NAJ82" s="410"/>
      <c r="NAK82" s="410"/>
      <c r="NAL82" s="410"/>
      <c r="NAM82" s="410"/>
      <c r="NAN82" s="410"/>
      <c r="NAO82" s="410"/>
      <c r="NAP82" s="410"/>
      <c r="NAQ82" s="410"/>
      <c r="NAR82" s="410"/>
      <c r="NAS82" s="410"/>
      <c r="NAT82" s="410"/>
      <c r="NAU82" s="410"/>
      <c r="NAV82" s="410"/>
      <c r="NAW82" s="410"/>
      <c r="NAX82" s="410"/>
      <c r="NAY82" s="410"/>
      <c r="NAZ82" s="410"/>
      <c r="NBA82" s="410"/>
      <c r="NBB82" s="410"/>
      <c r="NBC82" s="410"/>
      <c r="NBD82" s="410"/>
      <c r="NBE82" s="410"/>
      <c r="NBF82" s="410"/>
      <c r="NBG82" s="410"/>
      <c r="NBH82" s="410"/>
      <c r="NBI82" s="410"/>
      <c r="NBJ82" s="410"/>
      <c r="NBK82" s="410"/>
      <c r="NBL82" s="410"/>
      <c r="NBM82" s="410"/>
      <c r="NBN82" s="410"/>
      <c r="NBO82" s="410"/>
      <c r="NBP82" s="410"/>
      <c r="NBQ82" s="410"/>
      <c r="NBR82" s="410"/>
      <c r="NBS82" s="410"/>
      <c r="NBT82" s="410"/>
      <c r="NBU82" s="410"/>
      <c r="NBV82" s="410"/>
      <c r="NBW82" s="410"/>
      <c r="NBX82" s="410"/>
      <c r="NBY82" s="410"/>
      <c r="NBZ82" s="410"/>
      <c r="NCA82" s="410"/>
      <c r="NCB82" s="410"/>
      <c r="NCC82" s="410"/>
      <c r="NCD82" s="410"/>
      <c r="NCE82" s="410"/>
      <c r="NCF82" s="410"/>
      <c r="NCG82" s="410"/>
      <c r="NCH82" s="410"/>
      <c r="NCI82" s="410"/>
      <c r="NCJ82" s="410"/>
      <c r="NCK82" s="410"/>
      <c r="NCL82" s="410"/>
      <c r="NCM82" s="410"/>
      <c r="NCN82" s="410"/>
      <c r="NCO82" s="410"/>
      <c r="NCP82" s="410"/>
      <c r="NCQ82" s="410"/>
      <c r="NCR82" s="410"/>
      <c r="NCS82" s="410"/>
      <c r="NCT82" s="410"/>
      <c r="NCU82" s="410"/>
      <c r="NCV82" s="410"/>
      <c r="NCW82" s="410"/>
      <c r="NCX82" s="410"/>
      <c r="NCY82" s="410"/>
      <c r="NCZ82" s="410"/>
      <c r="NDA82" s="410"/>
      <c r="NDB82" s="410"/>
      <c r="NDC82" s="410"/>
      <c r="NDD82" s="410"/>
      <c r="NDE82" s="410"/>
      <c r="NDF82" s="410"/>
      <c r="NDG82" s="410"/>
      <c r="NDH82" s="410"/>
      <c r="NDI82" s="410"/>
      <c r="NDJ82" s="410"/>
      <c r="NDK82" s="410"/>
      <c r="NDL82" s="410"/>
      <c r="NDM82" s="410"/>
      <c r="NDN82" s="410"/>
      <c r="NDO82" s="410"/>
      <c r="NDP82" s="410"/>
      <c r="NDQ82" s="410"/>
      <c r="NDR82" s="410"/>
      <c r="NDS82" s="410"/>
      <c r="NDT82" s="410"/>
      <c r="NDU82" s="410"/>
      <c r="NDV82" s="410"/>
      <c r="NDW82" s="410"/>
      <c r="NDX82" s="410"/>
      <c r="NDY82" s="410"/>
      <c r="NDZ82" s="410"/>
      <c r="NEA82" s="410"/>
      <c r="NEB82" s="410"/>
      <c r="NEC82" s="410"/>
      <c r="NED82" s="410"/>
      <c r="NEE82" s="410"/>
      <c r="NEF82" s="410"/>
      <c r="NEG82" s="410"/>
      <c r="NEH82" s="410"/>
      <c r="NEI82" s="410"/>
      <c r="NEJ82" s="410"/>
      <c r="NEK82" s="410"/>
      <c r="NEL82" s="410"/>
      <c r="NEM82" s="410"/>
      <c r="NEN82" s="410"/>
      <c r="NEO82" s="410"/>
      <c r="NEP82" s="410"/>
      <c r="NEQ82" s="410"/>
      <c r="NER82" s="410"/>
      <c r="NES82" s="410"/>
      <c r="NET82" s="410"/>
      <c r="NEU82" s="410"/>
      <c r="NEV82" s="410"/>
      <c r="NEW82" s="410"/>
      <c r="NEX82" s="410"/>
      <c r="NEY82" s="410"/>
      <c r="NEZ82" s="410"/>
      <c r="NFA82" s="410"/>
      <c r="NFB82" s="410"/>
      <c r="NFC82" s="410"/>
      <c r="NFD82" s="410"/>
      <c r="NFE82" s="410"/>
      <c r="NFF82" s="410"/>
      <c r="NFG82" s="410"/>
      <c r="NFH82" s="410"/>
      <c r="NFI82" s="410"/>
      <c r="NFJ82" s="410"/>
      <c r="NFK82" s="410"/>
      <c r="NFL82" s="410"/>
      <c r="NFM82" s="410"/>
      <c r="NFN82" s="410"/>
      <c r="NFO82" s="410"/>
      <c r="NFP82" s="410"/>
      <c r="NFQ82" s="410"/>
      <c r="NFR82" s="410"/>
      <c r="NFS82" s="410"/>
      <c r="NFT82" s="410"/>
      <c r="NFU82" s="410"/>
      <c r="NFV82" s="410"/>
      <c r="NFW82" s="410"/>
      <c r="NFX82" s="410"/>
      <c r="NFY82" s="410"/>
      <c r="NFZ82" s="410"/>
      <c r="NGA82" s="410"/>
      <c r="NGB82" s="410"/>
      <c r="NGC82" s="410"/>
      <c r="NGD82" s="410"/>
      <c r="NGE82" s="410"/>
      <c r="NGF82" s="410"/>
      <c r="NGG82" s="410"/>
      <c r="NGH82" s="410"/>
      <c r="NGI82" s="410"/>
      <c r="NGJ82" s="410"/>
      <c r="NGK82" s="410"/>
      <c r="NGL82" s="410"/>
      <c r="NGM82" s="410"/>
      <c r="NGN82" s="410"/>
      <c r="NGO82" s="410"/>
      <c r="NGP82" s="410"/>
      <c r="NGQ82" s="410"/>
      <c r="NGR82" s="410"/>
      <c r="NGS82" s="410"/>
      <c r="NGT82" s="410"/>
      <c r="NGU82" s="410"/>
      <c r="NGV82" s="410"/>
      <c r="NGW82" s="410"/>
      <c r="NGX82" s="410"/>
      <c r="NGY82" s="410"/>
      <c r="NGZ82" s="410"/>
      <c r="NHA82" s="410"/>
      <c r="NHB82" s="410"/>
      <c r="NHC82" s="410"/>
      <c r="NHD82" s="410"/>
      <c r="NHE82" s="410"/>
      <c r="NHF82" s="410"/>
      <c r="NHG82" s="410"/>
      <c r="NHH82" s="410"/>
      <c r="NHI82" s="410"/>
      <c r="NHJ82" s="410"/>
      <c r="NHK82" s="410"/>
      <c r="NHL82" s="410"/>
      <c r="NHM82" s="410"/>
      <c r="NHN82" s="410"/>
      <c r="NHO82" s="410"/>
      <c r="NHP82" s="410"/>
      <c r="NHQ82" s="410"/>
      <c r="NHR82" s="410"/>
      <c r="NHS82" s="410"/>
      <c r="NHT82" s="410"/>
      <c r="NHU82" s="410"/>
      <c r="NHV82" s="410"/>
      <c r="NHW82" s="410"/>
      <c r="NHX82" s="410"/>
      <c r="NHY82" s="410"/>
      <c r="NHZ82" s="410"/>
      <c r="NIA82" s="410"/>
      <c r="NIB82" s="410"/>
      <c r="NIC82" s="410"/>
      <c r="NID82" s="410"/>
      <c r="NIE82" s="410"/>
      <c r="NIF82" s="410"/>
      <c r="NIG82" s="410"/>
      <c r="NIH82" s="410"/>
      <c r="NII82" s="410"/>
      <c r="NIJ82" s="410"/>
      <c r="NIK82" s="410"/>
      <c r="NIL82" s="410"/>
      <c r="NIM82" s="410"/>
      <c r="NIN82" s="410"/>
      <c r="NIO82" s="410"/>
      <c r="NIP82" s="410"/>
      <c r="NIQ82" s="410"/>
      <c r="NIR82" s="410"/>
      <c r="NIS82" s="410"/>
      <c r="NIT82" s="410"/>
      <c r="NIU82" s="410"/>
      <c r="NIV82" s="410"/>
      <c r="NIW82" s="410"/>
      <c r="NIX82" s="410"/>
      <c r="NIY82" s="410"/>
      <c r="NIZ82" s="410"/>
      <c r="NJA82" s="410"/>
      <c r="NJB82" s="410"/>
      <c r="NJC82" s="410"/>
      <c r="NJD82" s="410"/>
      <c r="NJE82" s="410"/>
      <c r="NJF82" s="410"/>
      <c r="NJG82" s="410"/>
      <c r="NJH82" s="410"/>
      <c r="NJI82" s="410"/>
      <c r="NJJ82" s="410"/>
      <c r="NJK82" s="410"/>
      <c r="NJL82" s="410"/>
      <c r="NJM82" s="410"/>
      <c r="NJN82" s="410"/>
      <c r="NJO82" s="410"/>
      <c r="NJP82" s="410"/>
      <c r="NJQ82" s="410"/>
      <c r="NJR82" s="410"/>
      <c r="NJS82" s="410"/>
      <c r="NJT82" s="410"/>
      <c r="NJU82" s="410"/>
      <c r="NJV82" s="410"/>
      <c r="NJW82" s="410"/>
      <c r="NJX82" s="410"/>
      <c r="NJY82" s="410"/>
      <c r="NJZ82" s="410"/>
      <c r="NKA82" s="410"/>
      <c r="NKB82" s="410"/>
      <c r="NKC82" s="410"/>
      <c r="NKD82" s="410"/>
      <c r="NKE82" s="410"/>
      <c r="NKF82" s="410"/>
      <c r="NKG82" s="410"/>
      <c r="NKH82" s="410"/>
      <c r="NKI82" s="410"/>
      <c r="NKJ82" s="410"/>
      <c r="NKK82" s="410"/>
      <c r="NKL82" s="410"/>
      <c r="NKM82" s="410"/>
      <c r="NKN82" s="410"/>
      <c r="NKO82" s="410"/>
      <c r="NKP82" s="410"/>
      <c r="NKQ82" s="410"/>
      <c r="NKR82" s="410"/>
      <c r="NKS82" s="410"/>
      <c r="NKT82" s="410"/>
      <c r="NKU82" s="410"/>
      <c r="NKV82" s="410"/>
      <c r="NKW82" s="410"/>
      <c r="NKX82" s="410"/>
      <c r="NKY82" s="410"/>
      <c r="NKZ82" s="410"/>
      <c r="NLA82" s="410"/>
      <c r="NLB82" s="410"/>
      <c r="NLC82" s="410"/>
      <c r="NLD82" s="410"/>
      <c r="NLE82" s="410"/>
      <c r="NLF82" s="410"/>
      <c r="NLG82" s="410"/>
      <c r="NLH82" s="410"/>
      <c r="NLI82" s="410"/>
      <c r="NLJ82" s="410"/>
      <c r="NLK82" s="410"/>
      <c r="NLL82" s="410"/>
      <c r="NLM82" s="410"/>
      <c r="NLN82" s="410"/>
      <c r="NLO82" s="410"/>
      <c r="NLP82" s="410"/>
      <c r="NLQ82" s="410"/>
      <c r="NLR82" s="410"/>
      <c r="NLS82" s="410"/>
      <c r="NLT82" s="410"/>
      <c r="NLU82" s="410"/>
      <c r="NLV82" s="410"/>
      <c r="NLW82" s="410"/>
      <c r="NLX82" s="410"/>
      <c r="NLY82" s="410"/>
      <c r="NLZ82" s="410"/>
      <c r="NMA82" s="410"/>
      <c r="NMB82" s="410"/>
      <c r="NMC82" s="410"/>
      <c r="NMD82" s="410"/>
      <c r="NME82" s="410"/>
      <c r="NMF82" s="410"/>
      <c r="NMG82" s="410"/>
      <c r="NMH82" s="410"/>
      <c r="NMI82" s="410"/>
      <c r="NMJ82" s="410"/>
      <c r="NMK82" s="410"/>
      <c r="NML82" s="410"/>
      <c r="NMM82" s="410"/>
      <c r="NMN82" s="410"/>
      <c r="NMO82" s="410"/>
      <c r="NMP82" s="410"/>
      <c r="NMQ82" s="410"/>
      <c r="NMR82" s="410"/>
      <c r="NMS82" s="410"/>
      <c r="NMT82" s="410"/>
      <c r="NMU82" s="410"/>
      <c r="NMV82" s="410"/>
      <c r="NMW82" s="410"/>
      <c r="NMX82" s="410"/>
      <c r="NMY82" s="410"/>
      <c r="NMZ82" s="410"/>
      <c r="NNA82" s="410"/>
      <c r="NNB82" s="410"/>
      <c r="NNC82" s="410"/>
      <c r="NND82" s="410"/>
      <c r="NNE82" s="410"/>
      <c r="NNF82" s="410"/>
      <c r="NNG82" s="410"/>
      <c r="NNH82" s="410"/>
      <c r="NNI82" s="410"/>
      <c r="NNJ82" s="410"/>
      <c r="NNK82" s="410"/>
      <c r="NNL82" s="410"/>
      <c r="NNM82" s="410"/>
      <c r="NNN82" s="410"/>
      <c r="NNO82" s="410"/>
      <c r="NNP82" s="410"/>
      <c r="NNQ82" s="410"/>
      <c r="NNR82" s="410"/>
      <c r="NNS82" s="410"/>
      <c r="NNT82" s="410"/>
      <c r="NNU82" s="410"/>
      <c r="NNV82" s="410"/>
      <c r="NNW82" s="410"/>
      <c r="NNX82" s="410"/>
      <c r="NNY82" s="410"/>
      <c r="NNZ82" s="410"/>
      <c r="NOA82" s="410"/>
      <c r="NOB82" s="410"/>
      <c r="NOC82" s="410"/>
      <c r="NOD82" s="410"/>
      <c r="NOE82" s="410"/>
      <c r="NOF82" s="410"/>
      <c r="NOG82" s="410"/>
      <c r="NOH82" s="410"/>
      <c r="NOI82" s="410"/>
      <c r="NOJ82" s="410"/>
      <c r="NOK82" s="410"/>
      <c r="NOL82" s="410"/>
      <c r="NOM82" s="410"/>
      <c r="NON82" s="410"/>
      <c r="NOO82" s="410"/>
      <c r="NOP82" s="410"/>
      <c r="NOQ82" s="410"/>
      <c r="NOR82" s="410"/>
      <c r="NOS82" s="410"/>
      <c r="NOT82" s="410"/>
      <c r="NOU82" s="410"/>
      <c r="NOV82" s="410"/>
      <c r="NOW82" s="410"/>
      <c r="NOX82" s="410"/>
      <c r="NOY82" s="410"/>
      <c r="NOZ82" s="410"/>
      <c r="NPA82" s="410"/>
      <c r="NPB82" s="410"/>
      <c r="NPC82" s="410"/>
      <c r="NPD82" s="410"/>
      <c r="NPE82" s="410"/>
      <c r="NPF82" s="410"/>
      <c r="NPG82" s="410"/>
      <c r="NPH82" s="410"/>
      <c r="NPI82" s="410"/>
      <c r="NPJ82" s="410"/>
      <c r="NPK82" s="410"/>
      <c r="NPL82" s="410"/>
      <c r="NPM82" s="410"/>
      <c r="NPN82" s="410"/>
      <c r="NPO82" s="410"/>
      <c r="NPP82" s="410"/>
      <c r="NPQ82" s="410"/>
      <c r="NPR82" s="410"/>
      <c r="NPS82" s="410"/>
      <c r="NPT82" s="410"/>
      <c r="NPU82" s="410"/>
      <c r="NPV82" s="410"/>
      <c r="NPW82" s="410"/>
      <c r="NPX82" s="410"/>
      <c r="NPY82" s="410"/>
      <c r="NPZ82" s="410"/>
      <c r="NQA82" s="410"/>
      <c r="NQB82" s="410"/>
      <c r="NQC82" s="410"/>
      <c r="NQD82" s="410"/>
      <c r="NQE82" s="410"/>
      <c r="NQF82" s="410"/>
      <c r="NQG82" s="410"/>
      <c r="NQH82" s="410"/>
      <c r="NQI82" s="410"/>
      <c r="NQJ82" s="410"/>
      <c r="NQK82" s="410"/>
      <c r="NQL82" s="410"/>
      <c r="NQM82" s="410"/>
      <c r="NQN82" s="410"/>
      <c r="NQO82" s="410"/>
      <c r="NQP82" s="410"/>
      <c r="NQQ82" s="410"/>
      <c r="NQR82" s="410"/>
      <c r="NQS82" s="410"/>
      <c r="NQT82" s="410"/>
      <c r="NQU82" s="410"/>
      <c r="NQV82" s="410"/>
      <c r="NQW82" s="410"/>
      <c r="NQX82" s="410"/>
      <c r="NQY82" s="410"/>
      <c r="NQZ82" s="410"/>
      <c r="NRA82" s="410"/>
      <c r="NRB82" s="410"/>
      <c r="NRC82" s="410"/>
      <c r="NRD82" s="410"/>
      <c r="NRE82" s="410"/>
      <c r="NRF82" s="410"/>
      <c r="NRG82" s="410"/>
      <c r="NRH82" s="410"/>
      <c r="NRI82" s="410"/>
      <c r="NRJ82" s="410"/>
      <c r="NRK82" s="410"/>
      <c r="NRL82" s="410"/>
      <c r="NRM82" s="410"/>
      <c r="NRN82" s="410"/>
      <c r="NRO82" s="410"/>
      <c r="NRP82" s="410"/>
      <c r="NRQ82" s="410"/>
      <c r="NRR82" s="410"/>
      <c r="NRS82" s="410"/>
      <c r="NRT82" s="410"/>
      <c r="NRU82" s="410"/>
      <c r="NRV82" s="410"/>
      <c r="NRW82" s="410"/>
      <c r="NRX82" s="410"/>
      <c r="NRY82" s="410"/>
      <c r="NRZ82" s="410"/>
      <c r="NSA82" s="410"/>
      <c r="NSB82" s="410"/>
      <c r="NSC82" s="410"/>
      <c r="NSD82" s="410"/>
      <c r="NSE82" s="410"/>
      <c r="NSF82" s="410"/>
      <c r="NSG82" s="410"/>
      <c r="NSH82" s="410"/>
      <c r="NSI82" s="410"/>
      <c r="NSJ82" s="410"/>
      <c r="NSK82" s="410"/>
      <c r="NSL82" s="410"/>
      <c r="NSM82" s="410"/>
      <c r="NSN82" s="410"/>
      <c r="NSO82" s="410"/>
      <c r="NSP82" s="410"/>
      <c r="NSQ82" s="410"/>
      <c r="NSR82" s="410"/>
      <c r="NSS82" s="410"/>
      <c r="NST82" s="410"/>
      <c r="NSU82" s="410"/>
      <c r="NSV82" s="410"/>
      <c r="NSW82" s="410"/>
      <c r="NSX82" s="410"/>
      <c r="NSY82" s="410"/>
      <c r="NSZ82" s="410"/>
      <c r="NTA82" s="410"/>
      <c r="NTB82" s="410"/>
      <c r="NTC82" s="410"/>
      <c r="NTD82" s="410"/>
      <c r="NTE82" s="410"/>
      <c r="NTF82" s="410"/>
      <c r="NTG82" s="410"/>
      <c r="NTH82" s="410"/>
      <c r="NTI82" s="410"/>
      <c r="NTJ82" s="410"/>
      <c r="NTK82" s="410"/>
      <c r="NTL82" s="410"/>
      <c r="NTM82" s="410"/>
      <c r="NTN82" s="410"/>
      <c r="NTO82" s="410"/>
      <c r="NTP82" s="410"/>
      <c r="NTQ82" s="410"/>
      <c r="NTR82" s="410"/>
      <c r="NTS82" s="410"/>
      <c r="NTT82" s="410"/>
      <c r="NTU82" s="410"/>
      <c r="NTV82" s="410"/>
      <c r="NTW82" s="410"/>
      <c r="NTX82" s="410"/>
      <c r="NTY82" s="410"/>
      <c r="NTZ82" s="410"/>
      <c r="NUA82" s="410"/>
      <c r="NUB82" s="410"/>
      <c r="NUC82" s="410"/>
      <c r="NUD82" s="410"/>
      <c r="NUE82" s="410"/>
      <c r="NUF82" s="410"/>
      <c r="NUG82" s="410"/>
      <c r="NUH82" s="410"/>
      <c r="NUI82" s="410"/>
      <c r="NUJ82" s="410"/>
      <c r="NUK82" s="410"/>
      <c r="NUL82" s="410"/>
      <c r="NUM82" s="410"/>
      <c r="NUN82" s="410"/>
      <c r="NUO82" s="410"/>
      <c r="NUP82" s="410"/>
      <c r="NUQ82" s="410"/>
      <c r="NUR82" s="410"/>
      <c r="NUS82" s="410"/>
      <c r="NUT82" s="410"/>
      <c r="NUU82" s="410"/>
      <c r="NUV82" s="410"/>
      <c r="NUW82" s="410"/>
      <c r="NUX82" s="410"/>
      <c r="NUY82" s="410"/>
      <c r="NUZ82" s="410"/>
      <c r="NVA82" s="410"/>
      <c r="NVB82" s="410"/>
      <c r="NVC82" s="410"/>
      <c r="NVD82" s="410"/>
      <c r="NVE82" s="410"/>
      <c r="NVF82" s="410"/>
      <c r="NVG82" s="410"/>
      <c r="NVH82" s="410"/>
      <c r="NVI82" s="410"/>
      <c r="NVJ82" s="410"/>
      <c r="NVK82" s="410"/>
      <c r="NVL82" s="410"/>
      <c r="NVM82" s="410"/>
      <c r="NVN82" s="410"/>
      <c r="NVO82" s="410"/>
      <c r="NVP82" s="410"/>
      <c r="NVQ82" s="410"/>
      <c r="NVR82" s="410"/>
      <c r="NVS82" s="410"/>
      <c r="NVT82" s="410"/>
      <c r="NVU82" s="410"/>
      <c r="NVV82" s="410"/>
      <c r="NVW82" s="410"/>
      <c r="NVX82" s="410"/>
      <c r="NVY82" s="410"/>
      <c r="NVZ82" s="410"/>
      <c r="NWA82" s="410"/>
      <c r="NWB82" s="410"/>
      <c r="NWC82" s="410"/>
      <c r="NWD82" s="410"/>
      <c r="NWE82" s="410"/>
      <c r="NWF82" s="410"/>
      <c r="NWG82" s="410"/>
      <c r="NWH82" s="410"/>
      <c r="NWI82" s="410"/>
      <c r="NWJ82" s="410"/>
      <c r="NWK82" s="410"/>
      <c r="NWL82" s="410"/>
      <c r="NWM82" s="410"/>
      <c r="NWN82" s="410"/>
      <c r="NWO82" s="410"/>
      <c r="NWP82" s="410"/>
      <c r="NWQ82" s="410"/>
      <c r="NWR82" s="410"/>
      <c r="NWS82" s="410"/>
      <c r="NWT82" s="410"/>
      <c r="NWU82" s="410"/>
      <c r="NWV82" s="410"/>
      <c r="NWW82" s="410"/>
      <c r="NWX82" s="410"/>
      <c r="NWY82" s="410"/>
      <c r="NWZ82" s="410"/>
      <c r="NXA82" s="410"/>
      <c r="NXB82" s="410"/>
      <c r="NXC82" s="410"/>
      <c r="NXD82" s="410"/>
      <c r="NXE82" s="410"/>
      <c r="NXF82" s="410"/>
      <c r="NXG82" s="410"/>
      <c r="NXH82" s="410"/>
      <c r="NXI82" s="410"/>
      <c r="NXJ82" s="410"/>
      <c r="NXK82" s="410"/>
      <c r="NXL82" s="410"/>
      <c r="NXM82" s="410"/>
      <c r="NXN82" s="410"/>
      <c r="NXO82" s="410"/>
      <c r="NXP82" s="410"/>
      <c r="NXQ82" s="410"/>
      <c r="NXR82" s="410"/>
      <c r="NXS82" s="410"/>
      <c r="NXT82" s="410"/>
      <c r="NXU82" s="410"/>
      <c r="NXV82" s="410"/>
      <c r="NXW82" s="410"/>
      <c r="NXX82" s="410"/>
      <c r="NXY82" s="410"/>
      <c r="NXZ82" s="410"/>
      <c r="NYA82" s="410"/>
      <c r="NYB82" s="410"/>
      <c r="NYC82" s="410"/>
      <c r="NYD82" s="410"/>
      <c r="NYE82" s="410"/>
      <c r="NYF82" s="410"/>
      <c r="NYG82" s="410"/>
      <c r="NYH82" s="410"/>
      <c r="NYI82" s="410"/>
      <c r="NYJ82" s="410"/>
      <c r="NYK82" s="410"/>
      <c r="NYL82" s="410"/>
      <c r="NYM82" s="410"/>
      <c r="NYN82" s="410"/>
      <c r="NYO82" s="410"/>
      <c r="NYP82" s="410"/>
      <c r="NYQ82" s="410"/>
      <c r="NYR82" s="410"/>
      <c r="NYS82" s="410"/>
      <c r="NYT82" s="410"/>
      <c r="NYU82" s="410"/>
      <c r="NYV82" s="410"/>
      <c r="NYW82" s="410"/>
      <c r="NYX82" s="410"/>
      <c r="NYY82" s="410"/>
      <c r="NYZ82" s="410"/>
      <c r="NZA82" s="410"/>
      <c r="NZB82" s="410"/>
      <c r="NZC82" s="410"/>
      <c r="NZD82" s="410"/>
      <c r="NZE82" s="410"/>
      <c r="NZF82" s="410"/>
      <c r="NZG82" s="410"/>
      <c r="NZH82" s="410"/>
      <c r="NZI82" s="410"/>
      <c r="NZJ82" s="410"/>
      <c r="NZK82" s="410"/>
      <c r="NZL82" s="410"/>
      <c r="NZM82" s="410"/>
      <c r="NZN82" s="410"/>
      <c r="NZO82" s="410"/>
      <c r="NZP82" s="410"/>
      <c r="NZQ82" s="410"/>
      <c r="NZR82" s="410"/>
      <c r="NZS82" s="410"/>
      <c r="NZT82" s="410"/>
      <c r="NZU82" s="410"/>
      <c r="NZV82" s="410"/>
      <c r="NZW82" s="410"/>
      <c r="NZX82" s="410"/>
      <c r="NZY82" s="410"/>
      <c r="NZZ82" s="410"/>
      <c r="OAA82" s="410"/>
      <c r="OAB82" s="410"/>
      <c r="OAC82" s="410"/>
      <c r="OAD82" s="410"/>
      <c r="OAE82" s="410"/>
      <c r="OAF82" s="410"/>
      <c r="OAG82" s="410"/>
      <c r="OAH82" s="410"/>
      <c r="OAI82" s="410"/>
      <c r="OAJ82" s="410"/>
      <c r="OAK82" s="410"/>
      <c r="OAL82" s="410"/>
      <c r="OAM82" s="410"/>
      <c r="OAN82" s="410"/>
      <c r="OAO82" s="410"/>
      <c r="OAP82" s="410"/>
      <c r="OAQ82" s="410"/>
      <c r="OAR82" s="410"/>
      <c r="OAS82" s="410"/>
      <c r="OAT82" s="410"/>
      <c r="OAU82" s="410"/>
      <c r="OAV82" s="410"/>
      <c r="OAW82" s="410"/>
      <c r="OAX82" s="410"/>
      <c r="OAY82" s="410"/>
      <c r="OAZ82" s="410"/>
      <c r="OBA82" s="410"/>
      <c r="OBB82" s="410"/>
      <c r="OBC82" s="410"/>
      <c r="OBD82" s="410"/>
      <c r="OBE82" s="410"/>
      <c r="OBF82" s="410"/>
      <c r="OBG82" s="410"/>
      <c r="OBH82" s="410"/>
      <c r="OBI82" s="410"/>
      <c r="OBJ82" s="410"/>
      <c r="OBK82" s="410"/>
      <c r="OBL82" s="410"/>
      <c r="OBM82" s="410"/>
      <c r="OBN82" s="410"/>
      <c r="OBO82" s="410"/>
      <c r="OBP82" s="410"/>
      <c r="OBQ82" s="410"/>
      <c r="OBR82" s="410"/>
      <c r="OBS82" s="410"/>
      <c r="OBT82" s="410"/>
      <c r="OBU82" s="410"/>
      <c r="OBV82" s="410"/>
      <c r="OBW82" s="410"/>
      <c r="OBX82" s="410"/>
      <c r="OBY82" s="410"/>
      <c r="OBZ82" s="410"/>
      <c r="OCA82" s="410"/>
      <c r="OCB82" s="410"/>
      <c r="OCC82" s="410"/>
      <c r="OCD82" s="410"/>
      <c r="OCE82" s="410"/>
      <c r="OCF82" s="410"/>
      <c r="OCG82" s="410"/>
      <c r="OCH82" s="410"/>
      <c r="OCI82" s="410"/>
      <c r="OCJ82" s="410"/>
      <c r="OCK82" s="410"/>
      <c r="OCL82" s="410"/>
      <c r="OCM82" s="410"/>
      <c r="OCN82" s="410"/>
      <c r="OCO82" s="410"/>
      <c r="OCP82" s="410"/>
      <c r="OCQ82" s="410"/>
      <c r="OCR82" s="410"/>
      <c r="OCS82" s="410"/>
      <c r="OCT82" s="410"/>
      <c r="OCU82" s="410"/>
      <c r="OCV82" s="410"/>
      <c r="OCW82" s="410"/>
      <c r="OCX82" s="410"/>
      <c r="OCY82" s="410"/>
      <c r="OCZ82" s="410"/>
      <c r="ODA82" s="410"/>
      <c r="ODB82" s="410"/>
      <c r="ODC82" s="410"/>
      <c r="ODD82" s="410"/>
      <c r="ODE82" s="410"/>
      <c r="ODF82" s="410"/>
      <c r="ODG82" s="410"/>
      <c r="ODH82" s="410"/>
      <c r="ODI82" s="410"/>
      <c r="ODJ82" s="410"/>
      <c r="ODK82" s="410"/>
      <c r="ODL82" s="410"/>
      <c r="ODM82" s="410"/>
      <c r="ODN82" s="410"/>
      <c r="ODO82" s="410"/>
      <c r="ODP82" s="410"/>
      <c r="ODQ82" s="410"/>
      <c r="ODR82" s="410"/>
      <c r="ODS82" s="410"/>
      <c r="ODT82" s="410"/>
      <c r="ODU82" s="410"/>
      <c r="ODV82" s="410"/>
      <c r="ODW82" s="410"/>
      <c r="ODX82" s="410"/>
      <c r="ODY82" s="410"/>
      <c r="ODZ82" s="410"/>
      <c r="OEA82" s="410"/>
      <c r="OEB82" s="410"/>
      <c r="OEC82" s="410"/>
      <c r="OED82" s="410"/>
      <c r="OEE82" s="410"/>
      <c r="OEF82" s="410"/>
      <c r="OEG82" s="410"/>
      <c r="OEH82" s="410"/>
      <c r="OEI82" s="410"/>
      <c r="OEJ82" s="410"/>
      <c r="OEK82" s="410"/>
      <c r="OEL82" s="410"/>
      <c r="OEM82" s="410"/>
      <c r="OEN82" s="410"/>
      <c r="OEO82" s="410"/>
      <c r="OEP82" s="410"/>
      <c r="OEQ82" s="410"/>
      <c r="OER82" s="410"/>
      <c r="OES82" s="410"/>
      <c r="OET82" s="410"/>
      <c r="OEU82" s="410"/>
      <c r="OEV82" s="410"/>
      <c r="OEW82" s="410"/>
      <c r="OEX82" s="410"/>
      <c r="OEY82" s="410"/>
      <c r="OEZ82" s="410"/>
      <c r="OFA82" s="410"/>
      <c r="OFB82" s="410"/>
      <c r="OFC82" s="410"/>
      <c r="OFD82" s="410"/>
      <c r="OFE82" s="410"/>
      <c r="OFF82" s="410"/>
      <c r="OFG82" s="410"/>
      <c r="OFH82" s="410"/>
      <c r="OFI82" s="410"/>
      <c r="OFJ82" s="410"/>
      <c r="OFK82" s="410"/>
      <c r="OFL82" s="410"/>
      <c r="OFM82" s="410"/>
      <c r="OFN82" s="410"/>
      <c r="OFO82" s="410"/>
      <c r="OFP82" s="410"/>
      <c r="OFQ82" s="410"/>
      <c r="OFR82" s="410"/>
      <c r="OFS82" s="410"/>
      <c r="OFT82" s="410"/>
      <c r="OFU82" s="410"/>
      <c r="OFV82" s="410"/>
      <c r="OFW82" s="410"/>
      <c r="OFX82" s="410"/>
      <c r="OFY82" s="410"/>
      <c r="OFZ82" s="410"/>
      <c r="OGA82" s="410"/>
      <c r="OGB82" s="410"/>
      <c r="OGC82" s="410"/>
      <c r="OGD82" s="410"/>
      <c r="OGE82" s="410"/>
      <c r="OGF82" s="410"/>
      <c r="OGG82" s="410"/>
      <c r="OGH82" s="410"/>
      <c r="OGI82" s="410"/>
      <c r="OGJ82" s="410"/>
      <c r="OGK82" s="410"/>
      <c r="OGL82" s="410"/>
      <c r="OGM82" s="410"/>
      <c r="OGN82" s="410"/>
      <c r="OGO82" s="410"/>
      <c r="OGP82" s="410"/>
      <c r="OGQ82" s="410"/>
      <c r="OGR82" s="410"/>
      <c r="OGS82" s="410"/>
      <c r="OGT82" s="410"/>
      <c r="OGU82" s="410"/>
      <c r="OGV82" s="410"/>
      <c r="OGW82" s="410"/>
      <c r="OGX82" s="410"/>
      <c r="OGY82" s="410"/>
      <c r="OGZ82" s="410"/>
      <c r="OHA82" s="410"/>
      <c r="OHB82" s="410"/>
      <c r="OHC82" s="410"/>
      <c r="OHD82" s="410"/>
      <c r="OHE82" s="410"/>
      <c r="OHF82" s="410"/>
      <c r="OHG82" s="410"/>
      <c r="OHH82" s="410"/>
      <c r="OHI82" s="410"/>
      <c r="OHJ82" s="410"/>
      <c r="OHK82" s="410"/>
      <c r="OHL82" s="410"/>
      <c r="OHM82" s="410"/>
      <c r="OHN82" s="410"/>
      <c r="OHO82" s="410"/>
      <c r="OHP82" s="410"/>
      <c r="OHQ82" s="410"/>
      <c r="OHR82" s="410"/>
      <c r="OHS82" s="410"/>
      <c r="OHT82" s="410"/>
      <c r="OHU82" s="410"/>
      <c r="OHV82" s="410"/>
      <c r="OHW82" s="410"/>
      <c r="OHX82" s="410"/>
      <c r="OHY82" s="410"/>
      <c r="OHZ82" s="410"/>
      <c r="OIA82" s="410"/>
      <c r="OIB82" s="410"/>
      <c r="OIC82" s="410"/>
      <c r="OID82" s="410"/>
      <c r="OIE82" s="410"/>
      <c r="OIF82" s="410"/>
      <c r="OIG82" s="410"/>
      <c r="OIH82" s="410"/>
      <c r="OII82" s="410"/>
      <c r="OIJ82" s="410"/>
      <c r="OIK82" s="410"/>
      <c r="OIL82" s="410"/>
      <c r="OIM82" s="410"/>
      <c r="OIN82" s="410"/>
      <c r="OIO82" s="410"/>
      <c r="OIP82" s="410"/>
      <c r="OIQ82" s="410"/>
      <c r="OIR82" s="410"/>
      <c r="OIS82" s="410"/>
      <c r="OIT82" s="410"/>
      <c r="OIU82" s="410"/>
      <c r="OIV82" s="410"/>
      <c r="OIW82" s="410"/>
      <c r="OIX82" s="410"/>
      <c r="OIY82" s="410"/>
      <c r="OIZ82" s="410"/>
      <c r="OJA82" s="410"/>
      <c r="OJB82" s="410"/>
      <c r="OJC82" s="410"/>
      <c r="OJD82" s="410"/>
      <c r="OJE82" s="410"/>
      <c r="OJF82" s="410"/>
      <c r="OJG82" s="410"/>
      <c r="OJH82" s="410"/>
      <c r="OJI82" s="410"/>
      <c r="OJJ82" s="410"/>
      <c r="OJK82" s="410"/>
      <c r="OJL82" s="410"/>
      <c r="OJM82" s="410"/>
      <c r="OJN82" s="410"/>
      <c r="OJO82" s="410"/>
      <c r="OJP82" s="410"/>
      <c r="OJQ82" s="410"/>
      <c r="OJR82" s="410"/>
      <c r="OJS82" s="410"/>
      <c r="OJT82" s="410"/>
      <c r="OJU82" s="410"/>
      <c r="OJV82" s="410"/>
      <c r="OJW82" s="410"/>
      <c r="OJX82" s="410"/>
      <c r="OJY82" s="410"/>
      <c r="OJZ82" s="410"/>
      <c r="OKA82" s="410"/>
      <c r="OKB82" s="410"/>
      <c r="OKC82" s="410"/>
      <c r="OKD82" s="410"/>
      <c r="OKE82" s="410"/>
      <c r="OKF82" s="410"/>
      <c r="OKG82" s="410"/>
      <c r="OKH82" s="410"/>
      <c r="OKI82" s="410"/>
      <c r="OKJ82" s="410"/>
      <c r="OKK82" s="410"/>
      <c r="OKL82" s="410"/>
      <c r="OKM82" s="410"/>
      <c r="OKN82" s="410"/>
      <c r="OKO82" s="410"/>
      <c r="OKP82" s="410"/>
      <c r="OKQ82" s="410"/>
      <c r="OKR82" s="410"/>
      <c r="OKS82" s="410"/>
      <c r="OKT82" s="410"/>
      <c r="OKU82" s="410"/>
      <c r="OKV82" s="410"/>
      <c r="OKW82" s="410"/>
      <c r="OKX82" s="410"/>
      <c r="OKY82" s="410"/>
      <c r="OKZ82" s="410"/>
      <c r="OLA82" s="410"/>
      <c r="OLB82" s="410"/>
      <c r="OLC82" s="410"/>
      <c r="OLD82" s="410"/>
      <c r="OLE82" s="410"/>
      <c r="OLF82" s="410"/>
      <c r="OLG82" s="410"/>
      <c r="OLH82" s="410"/>
      <c r="OLI82" s="410"/>
      <c r="OLJ82" s="410"/>
      <c r="OLK82" s="410"/>
      <c r="OLL82" s="410"/>
      <c r="OLM82" s="410"/>
      <c r="OLN82" s="410"/>
      <c r="OLO82" s="410"/>
      <c r="OLP82" s="410"/>
      <c r="OLQ82" s="410"/>
      <c r="OLR82" s="410"/>
      <c r="OLS82" s="410"/>
      <c r="OLT82" s="410"/>
      <c r="OLU82" s="410"/>
      <c r="OLV82" s="410"/>
      <c r="OLW82" s="410"/>
      <c r="OLX82" s="410"/>
      <c r="OLY82" s="410"/>
      <c r="OLZ82" s="410"/>
      <c r="OMA82" s="410"/>
      <c r="OMB82" s="410"/>
      <c r="OMC82" s="410"/>
      <c r="OMD82" s="410"/>
      <c r="OME82" s="410"/>
      <c r="OMF82" s="410"/>
      <c r="OMG82" s="410"/>
      <c r="OMH82" s="410"/>
      <c r="OMI82" s="410"/>
      <c r="OMJ82" s="410"/>
      <c r="OMK82" s="410"/>
      <c r="OML82" s="410"/>
      <c r="OMM82" s="410"/>
      <c r="OMN82" s="410"/>
      <c r="OMO82" s="410"/>
      <c r="OMP82" s="410"/>
      <c r="OMQ82" s="410"/>
      <c r="OMR82" s="410"/>
      <c r="OMS82" s="410"/>
      <c r="OMT82" s="410"/>
      <c r="OMU82" s="410"/>
      <c r="OMV82" s="410"/>
      <c r="OMW82" s="410"/>
      <c r="OMX82" s="410"/>
      <c r="OMY82" s="410"/>
      <c r="OMZ82" s="410"/>
      <c r="ONA82" s="410"/>
      <c r="ONB82" s="410"/>
      <c r="ONC82" s="410"/>
      <c r="OND82" s="410"/>
      <c r="ONE82" s="410"/>
      <c r="ONF82" s="410"/>
      <c r="ONG82" s="410"/>
      <c r="ONH82" s="410"/>
      <c r="ONI82" s="410"/>
      <c r="ONJ82" s="410"/>
      <c r="ONK82" s="410"/>
      <c r="ONL82" s="410"/>
      <c r="ONM82" s="410"/>
      <c r="ONN82" s="410"/>
      <c r="ONO82" s="410"/>
      <c r="ONP82" s="410"/>
      <c r="ONQ82" s="410"/>
      <c r="ONR82" s="410"/>
      <c r="ONS82" s="410"/>
      <c r="ONT82" s="410"/>
      <c r="ONU82" s="410"/>
      <c r="ONV82" s="410"/>
      <c r="ONW82" s="410"/>
      <c r="ONX82" s="410"/>
      <c r="ONY82" s="410"/>
      <c r="ONZ82" s="410"/>
      <c r="OOA82" s="410"/>
      <c r="OOB82" s="410"/>
      <c r="OOC82" s="410"/>
      <c r="OOD82" s="410"/>
      <c r="OOE82" s="410"/>
      <c r="OOF82" s="410"/>
      <c r="OOG82" s="410"/>
      <c r="OOH82" s="410"/>
      <c r="OOI82" s="410"/>
      <c r="OOJ82" s="410"/>
      <c r="OOK82" s="410"/>
      <c r="OOL82" s="410"/>
      <c r="OOM82" s="410"/>
      <c r="OON82" s="410"/>
      <c r="OOO82" s="410"/>
      <c r="OOP82" s="410"/>
      <c r="OOQ82" s="410"/>
      <c r="OOR82" s="410"/>
      <c r="OOS82" s="410"/>
      <c r="OOT82" s="410"/>
      <c r="OOU82" s="410"/>
      <c r="OOV82" s="410"/>
      <c r="OOW82" s="410"/>
      <c r="OOX82" s="410"/>
      <c r="OOY82" s="410"/>
      <c r="OOZ82" s="410"/>
      <c r="OPA82" s="410"/>
      <c r="OPB82" s="410"/>
      <c r="OPC82" s="410"/>
      <c r="OPD82" s="410"/>
      <c r="OPE82" s="410"/>
      <c r="OPF82" s="410"/>
      <c r="OPG82" s="410"/>
      <c r="OPH82" s="410"/>
      <c r="OPI82" s="410"/>
      <c r="OPJ82" s="410"/>
      <c r="OPK82" s="410"/>
      <c r="OPL82" s="410"/>
      <c r="OPM82" s="410"/>
      <c r="OPN82" s="410"/>
      <c r="OPO82" s="410"/>
      <c r="OPP82" s="410"/>
      <c r="OPQ82" s="410"/>
      <c r="OPR82" s="410"/>
      <c r="OPS82" s="410"/>
      <c r="OPT82" s="410"/>
      <c r="OPU82" s="410"/>
      <c r="OPV82" s="410"/>
      <c r="OPW82" s="410"/>
      <c r="OPX82" s="410"/>
      <c r="OPY82" s="410"/>
      <c r="OPZ82" s="410"/>
      <c r="OQA82" s="410"/>
      <c r="OQB82" s="410"/>
      <c r="OQC82" s="410"/>
      <c r="OQD82" s="410"/>
      <c r="OQE82" s="410"/>
      <c r="OQF82" s="410"/>
      <c r="OQG82" s="410"/>
      <c r="OQH82" s="410"/>
      <c r="OQI82" s="410"/>
      <c r="OQJ82" s="410"/>
      <c r="OQK82" s="410"/>
      <c r="OQL82" s="410"/>
      <c r="OQM82" s="410"/>
      <c r="OQN82" s="410"/>
      <c r="OQO82" s="410"/>
      <c r="OQP82" s="410"/>
      <c r="OQQ82" s="410"/>
      <c r="OQR82" s="410"/>
      <c r="OQS82" s="410"/>
      <c r="OQT82" s="410"/>
      <c r="OQU82" s="410"/>
      <c r="OQV82" s="410"/>
      <c r="OQW82" s="410"/>
      <c r="OQX82" s="410"/>
      <c r="OQY82" s="410"/>
      <c r="OQZ82" s="410"/>
      <c r="ORA82" s="410"/>
      <c r="ORB82" s="410"/>
      <c r="ORC82" s="410"/>
      <c r="ORD82" s="410"/>
      <c r="ORE82" s="410"/>
      <c r="ORF82" s="410"/>
      <c r="ORG82" s="410"/>
      <c r="ORH82" s="410"/>
      <c r="ORI82" s="410"/>
      <c r="ORJ82" s="410"/>
      <c r="ORK82" s="410"/>
      <c r="ORL82" s="410"/>
      <c r="ORM82" s="410"/>
      <c r="ORN82" s="410"/>
      <c r="ORO82" s="410"/>
      <c r="ORP82" s="410"/>
      <c r="ORQ82" s="410"/>
      <c r="ORR82" s="410"/>
      <c r="ORS82" s="410"/>
      <c r="ORT82" s="410"/>
      <c r="ORU82" s="410"/>
      <c r="ORV82" s="410"/>
      <c r="ORW82" s="410"/>
      <c r="ORX82" s="410"/>
      <c r="ORY82" s="410"/>
      <c r="ORZ82" s="410"/>
      <c r="OSA82" s="410"/>
      <c r="OSB82" s="410"/>
      <c r="OSC82" s="410"/>
      <c r="OSD82" s="410"/>
      <c r="OSE82" s="410"/>
      <c r="OSF82" s="410"/>
      <c r="OSG82" s="410"/>
      <c r="OSH82" s="410"/>
      <c r="OSI82" s="410"/>
      <c r="OSJ82" s="410"/>
      <c r="OSK82" s="410"/>
      <c r="OSL82" s="410"/>
      <c r="OSM82" s="410"/>
      <c r="OSN82" s="410"/>
      <c r="OSO82" s="410"/>
      <c r="OSP82" s="410"/>
      <c r="OSQ82" s="410"/>
      <c r="OSR82" s="410"/>
      <c r="OSS82" s="410"/>
      <c r="OST82" s="410"/>
      <c r="OSU82" s="410"/>
      <c r="OSV82" s="410"/>
      <c r="OSW82" s="410"/>
      <c r="OSX82" s="410"/>
      <c r="OSY82" s="410"/>
      <c r="OSZ82" s="410"/>
      <c r="OTA82" s="410"/>
      <c r="OTB82" s="410"/>
      <c r="OTC82" s="410"/>
      <c r="OTD82" s="410"/>
      <c r="OTE82" s="410"/>
      <c r="OTF82" s="410"/>
      <c r="OTG82" s="410"/>
      <c r="OTH82" s="410"/>
      <c r="OTI82" s="410"/>
      <c r="OTJ82" s="410"/>
      <c r="OTK82" s="410"/>
      <c r="OTL82" s="410"/>
      <c r="OTM82" s="410"/>
      <c r="OTN82" s="410"/>
      <c r="OTO82" s="410"/>
      <c r="OTP82" s="410"/>
      <c r="OTQ82" s="410"/>
      <c r="OTR82" s="410"/>
      <c r="OTS82" s="410"/>
      <c r="OTT82" s="410"/>
      <c r="OTU82" s="410"/>
      <c r="OTV82" s="410"/>
      <c r="OTW82" s="410"/>
      <c r="OTX82" s="410"/>
      <c r="OTY82" s="410"/>
      <c r="OTZ82" s="410"/>
      <c r="OUA82" s="410"/>
      <c r="OUB82" s="410"/>
      <c r="OUC82" s="410"/>
      <c r="OUD82" s="410"/>
      <c r="OUE82" s="410"/>
      <c r="OUF82" s="410"/>
      <c r="OUG82" s="410"/>
      <c r="OUH82" s="410"/>
      <c r="OUI82" s="410"/>
      <c r="OUJ82" s="410"/>
      <c r="OUK82" s="410"/>
      <c r="OUL82" s="410"/>
      <c r="OUM82" s="410"/>
      <c r="OUN82" s="410"/>
      <c r="OUO82" s="410"/>
      <c r="OUP82" s="410"/>
      <c r="OUQ82" s="410"/>
      <c r="OUR82" s="410"/>
      <c r="OUS82" s="410"/>
      <c r="OUT82" s="410"/>
      <c r="OUU82" s="410"/>
      <c r="OUV82" s="410"/>
      <c r="OUW82" s="410"/>
      <c r="OUX82" s="410"/>
      <c r="OUY82" s="410"/>
      <c r="OUZ82" s="410"/>
      <c r="OVA82" s="410"/>
      <c r="OVB82" s="410"/>
      <c r="OVC82" s="410"/>
      <c r="OVD82" s="410"/>
      <c r="OVE82" s="410"/>
      <c r="OVF82" s="410"/>
      <c r="OVG82" s="410"/>
      <c r="OVH82" s="410"/>
      <c r="OVI82" s="410"/>
      <c r="OVJ82" s="410"/>
      <c r="OVK82" s="410"/>
      <c r="OVL82" s="410"/>
      <c r="OVM82" s="410"/>
      <c r="OVN82" s="410"/>
      <c r="OVO82" s="410"/>
      <c r="OVP82" s="410"/>
      <c r="OVQ82" s="410"/>
      <c r="OVR82" s="410"/>
      <c r="OVS82" s="410"/>
      <c r="OVT82" s="410"/>
      <c r="OVU82" s="410"/>
      <c r="OVV82" s="410"/>
      <c r="OVW82" s="410"/>
      <c r="OVX82" s="410"/>
      <c r="OVY82" s="410"/>
      <c r="OVZ82" s="410"/>
      <c r="OWA82" s="410"/>
      <c r="OWB82" s="410"/>
      <c r="OWC82" s="410"/>
      <c r="OWD82" s="410"/>
      <c r="OWE82" s="410"/>
      <c r="OWF82" s="410"/>
      <c r="OWG82" s="410"/>
      <c r="OWH82" s="410"/>
      <c r="OWI82" s="410"/>
      <c r="OWJ82" s="410"/>
      <c r="OWK82" s="410"/>
      <c r="OWL82" s="410"/>
      <c r="OWM82" s="410"/>
      <c r="OWN82" s="410"/>
      <c r="OWO82" s="410"/>
      <c r="OWP82" s="410"/>
      <c r="OWQ82" s="410"/>
      <c r="OWR82" s="410"/>
      <c r="OWS82" s="410"/>
      <c r="OWT82" s="410"/>
      <c r="OWU82" s="410"/>
      <c r="OWV82" s="410"/>
      <c r="OWW82" s="410"/>
      <c r="OWX82" s="410"/>
      <c r="OWY82" s="410"/>
      <c r="OWZ82" s="410"/>
      <c r="OXA82" s="410"/>
      <c r="OXB82" s="410"/>
      <c r="OXC82" s="410"/>
      <c r="OXD82" s="410"/>
      <c r="OXE82" s="410"/>
      <c r="OXF82" s="410"/>
      <c r="OXG82" s="410"/>
      <c r="OXH82" s="410"/>
      <c r="OXI82" s="410"/>
      <c r="OXJ82" s="410"/>
      <c r="OXK82" s="410"/>
      <c r="OXL82" s="410"/>
      <c r="OXM82" s="410"/>
      <c r="OXN82" s="410"/>
      <c r="OXO82" s="410"/>
      <c r="OXP82" s="410"/>
      <c r="OXQ82" s="410"/>
      <c r="OXR82" s="410"/>
      <c r="OXS82" s="410"/>
      <c r="OXT82" s="410"/>
      <c r="OXU82" s="410"/>
      <c r="OXV82" s="410"/>
      <c r="OXW82" s="410"/>
      <c r="OXX82" s="410"/>
      <c r="OXY82" s="410"/>
      <c r="OXZ82" s="410"/>
      <c r="OYA82" s="410"/>
      <c r="OYB82" s="410"/>
      <c r="OYC82" s="410"/>
      <c r="OYD82" s="410"/>
      <c r="OYE82" s="410"/>
      <c r="OYF82" s="410"/>
      <c r="OYG82" s="410"/>
      <c r="OYH82" s="410"/>
      <c r="OYI82" s="410"/>
      <c r="OYJ82" s="410"/>
      <c r="OYK82" s="410"/>
      <c r="OYL82" s="410"/>
      <c r="OYM82" s="410"/>
      <c r="OYN82" s="410"/>
      <c r="OYO82" s="410"/>
      <c r="OYP82" s="410"/>
      <c r="OYQ82" s="410"/>
      <c r="OYR82" s="410"/>
      <c r="OYS82" s="410"/>
      <c r="OYT82" s="410"/>
      <c r="OYU82" s="410"/>
      <c r="OYV82" s="410"/>
      <c r="OYW82" s="410"/>
      <c r="OYX82" s="410"/>
      <c r="OYY82" s="410"/>
      <c r="OYZ82" s="410"/>
      <c r="OZA82" s="410"/>
      <c r="OZB82" s="410"/>
      <c r="OZC82" s="410"/>
      <c r="OZD82" s="410"/>
      <c r="OZE82" s="410"/>
      <c r="OZF82" s="410"/>
      <c r="OZG82" s="410"/>
      <c r="OZH82" s="410"/>
      <c r="OZI82" s="410"/>
      <c r="OZJ82" s="410"/>
      <c r="OZK82" s="410"/>
      <c r="OZL82" s="410"/>
      <c r="OZM82" s="410"/>
      <c r="OZN82" s="410"/>
      <c r="OZO82" s="410"/>
      <c r="OZP82" s="410"/>
      <c r="OZQ82" s="410"/>
      <c r="OZR82" s="410"/>
      <c r="OZS82" s="410"/>
      <c r="OZT82" s="410"/>
      <c r="OZU82" s="410"/>
      <c r="OZV82" s="410"/>
      <c r="OZW82" s="410"/>
      <c r="OZX82" s="410"/>
      <c r="OZY82" s="410"/>
      <c r="OZZ82" s="410"/>
      <c r="PAA82" s="410"/>
      <c r="PAB82" s="410"/>
      <c r="PAC82" s="410"/>
      <c r="PAD82" s="410"/>
      <c r="PAE82" s="410"/>
      <c r="PAF82" s="410"/>
      <c r="PAG82" s="410"/>
      <c r="PAH82" s="410"/>
      <c r="PAI82" s="410"/>
      <c r="PAJ82" s="410"/>
      <c r="PAK82" s="410"/>
      <c r="PAL82" s="410"/>
      <c r="PAM82" s="410"/>
      <c r="PAN82" s="410"/>
      <c r="PAO82" s="410"/>
      <c r="PAP82" s="410"/>
      <c r="PAQ82" s="410"/>
      <c r="PAR82" s="410"/>
      <c r="PAS82" s="410"/>
      <c r="PAT82" s="410"/>
      <c r="PAU82" s="410"/>
      <c r="PAV82" s="410"/>
      <c r="PAW82" s="410"/>
      <c r="PAX82" s="410"/>
      <c r="PAY82" s="410"/>
      <c r="PAZ82" s="410"/>
      <c r="PBA82" s="410"/>
      <c r="PBB82" s="410"/>
      <c r="PBC82" s="410"/>
      <c r="PBD82" s="410"/>
      <c r="PBE82" s="410"/>
      <c r="PBF82" s="410"/>
      <c r="PBG82" s="410"/>
      <c r="PBH82" s="410"/>
      <c r="PBI82" s="410"/>
      <c r="PBJ82" s="410"/>
      <c r="PBK82" s="410"/>
      <c r="PBL82" s="410"/>
      <c r="PBM82" s="410"/>
      <c r="PBN82" s="410"/>
      <c r="PBO82" s="410"/>
      <c r="PBP82" s="410"/>
      <c r="PBQ82" s="410"/>
      <c r="PBR82" s="410"/>
      <c r="PBS82" s="410"/>
      <c r="PBT82" s="410"/>
      <c r="PBU82" s="410"/>
      <c r="PBV82" s="410"/>
      <c r="PBW82" s="410"/>
      <c r="PBX82" s="410"/>
      <c r="PBY82" s="410"/>
      <c r="PBZ82" s="410"/>
      <c r="PCA82" s="410"/>
      <c r="PCB82" s="410"/>
      <c r="PCC82" s="410"/>
      <c r="PCD82" s="410"/>
      <c r="PCE82" s="410"/>
      <c r="PCF82" s="410"/>
      <c r="PCG82" s="410"/>
      <c r="PCH82" s="410"/>
      <c r="PCI82" s="410"/>
      <c r="PCJ82" s="410"/>
      <c r="PCK82" s="410"/>
      <c r="PCL82" s="410"/>
      <c r="PCM82" s="410"/>
      <c r="PCN82" s="410"/>
      <c r="PCO82" s="410"/>
      <c r="PCP82" s="410"/>
      <c r="PCQ82" s="410"/>
      <c r="PCR82" s="410"/>
      <c r="PCS82" s="410"/>
      <c r="PCT82" s="410"/>
      <c r="PCU82" s="410"/>
      <c r="PCV82" s="410"/>
      <c r="PCW82" s="410"/>
      <c r="PCX82" s="410"/>
      <c r="PCY82" s="410"/>
      <c r="PCZ82" s="410"/>
      <c r="PDA82" s="410"/>
      <c r="PDB82" s="410"/>
      <c r="PDC82" s="410"/>
      <c r="PDD82" s="410"/>
      <c r="PDE82" s="410"/>
      <c r="PDF82" s="410"/>
      <c r="PDG82" s="410"/>
      <c r="PDH82" s="410"/>
      <c r="PDI82" s="410"/>
      <c r="PDJ82" s="410"/>
      <c r="PDK82" s="410"/>
      <c r="PDL82" s="410"/>
      <c r="PDM82" s="410"/>
      <c r="PDN82" s="410"/>
      <c r="PDO82" s="410"/>
      <c r="PDP82" s="410"/>
      <c r="PDQ82" s="410"/>
      <c r="PDR82" s="410"/>
      <c r="PDS82" s="410"/>
      <c r="PDT82" s="410"/>
      <c r="PDU82" s="410"/>
      <c r="PDV82" s="410"/>
      <c r="PDW82" s="410"/>
      <c r="PDX82" s="410"/>
      <c r="PDY82" s="410"/>
      <c r="PDZ82" s="410"/>
      <c r="PEA82" s="410"/>
      <c r="PEB82" s="410"/>
      <c r="PEC82" s="410"/>
      <c r="PED82" s="410"/>
      <c r="PEE82" s="410"/>
      <c r="PEF82" s="410"/>
      <c r="PEG82" s="410"/>
      <c r="PEH82" s="410"/>
      <c r="PEI82" s="410"/>
      <c r="PEJ82" s="410"/>
      <c r="PEK82" s="410"/>
      <c r="PEL82" s="410"/>
      <c r="PEM82" s="410"/>
      <c r="PEN82" s="410"/>
      <c r="PEO82" s="410"/>
      <c r="PEP82" s="410"/>
      <c r="PEQ82" s="410"/>
      <c r="PER82" s="410"/>
      <c r="PES82" s="410"/>
      <c r="PET82" s="410"/>
      <c r="PEU82" s="410"/>
      <c r="PEV82" s="410"/>
      <c r="PEW82" s="410"/>
      <c r="PEX82" s="410"/>
      <c r="PEY82" s="410"/>
      <c r="PEZ82" s="410"/>
      <c r="PFA82" s="410"/>
      <c r="PFB82" s="410"/>
      <c r="PFC82" s="410"/>
      <c r="PFD82" s="410"/>
      <c r="PFE82" s="410"/>
      <c r="PFF82" s="410"/>
      <c r="PFG82" s="410"/>
      <c r="PFH82" s="410"/>
      <c r="PFI82" s="410"/>
      <c r="PFJ82" s="410"/>
      <c r="PFK82" s="410"/>
      <c r="PFL82" s="410"/>
      <c r="PFM82" s="410"/>
      <c r="PFN82" s="410"/>
      <c r="PFO82" s="410"/>
      <c r="PFP82" s="410"/>
      <c r="PFQ82" s="410"/>
      <c r="PFR82" s="410"/>
      <c r="PFS82" s="410"/>
      <c r="PFT82" s="410"/>
      <c r="PFU82" s="410"/>
      <c r="PFV82" s="410"/>
      <c r="PFW82" s="410"/>
      <c r="PFX82" s="410"/>
      <c r="PFY82" s="410"/>
      <c r="PFZ82" s="410"/>
      <c r="PGA82" s="410"/>
      <c r="PGB82" s="410"/>
      <c r="PGC82" s="410"/>
      <c r="PGD82" s="410"/>
      <c r="PGE82" s="410"/>
      <c r="PGF82" s="410"/>
      <c r="PGG82" s="410"/>
      <c r="PGH82" s="410"/>
      <c r="PGI82" s="410"/>
      <c r="PGJ82" s="410"/>
      <c r="PGK82" s="410"/>
      <c r="PGL82" s="410"/>
      <c r="PGM82" s="410"/>
      <c r="PGN82" s="410"/>
      <c r="PGO82" s="410"/>
      <c r="PGP82" s="410"/>
      <c r="PGQ82" s="410"/>
      <c r="PGR82" s="410"/>
      <c r="PGS82" s="410"/>
      <c r="PGT82" s="410"/>
      <c r="PGU82" s="410"/>
      <c r="PGV82" s="410"/>
      <c r="PGW82" s="410"/>
      <c r="PGX82" s="410"/>
      <c r="PGY82" s="410"/>
      <c r="PGZ82" s="410"/>
      <c r="PHA82" s="410"/>
      <c r="PHB82" s="410"/>
      <c r="PHC82" s="410"/>
      <c r="PHD82" s="410"/>
      <c r="PHE82" s="410"/>
      <c r="PHF82" s="410"/>
      <c r="PHG82" s="410"/>
      <c r="PHH82" s="410"/>
      <c r="PHI82" s="410"/>
      <c r="PHJ82" s="410"/>
      <c r="PHK82" s="410"/>
      <c r="PHL82" s="410"/>
      <c r="PHM82" s="410"/>
      <c r="PHN82" s="410"/>
      <c r="PHO82" s="410"/>
      <c r="PHP82" s="410"/>
      <c r="PHQ82" s="410"/>
      <c r="PHR82" s="410"/>
      <c r="PHS82" s="410"/>
      <c r="PHT82" s="410"/>
      <c r="PHU82" s="410"/>
      <c r="PHV82" s="410"/>
      <c r="PHW82" s="410"/>
      <c r="PHX82" s="410"/>
      <c r="PHY82" s="410"/>
      <c r="PHZ82" s="410"/>
      <c r="PIA82" s="410"/>
      <c r="PIB82" s="410"/>
      <c r="PIC82" s="410"/>
      <c r="PID82" s="410"/>
      <c r="PIE82" s="410"/>
      <c r="PIF82" s="410"/>
      <c r="PIG82" s="410"/>
      <c r="PIH82" s="410"/>
      <c r="PII82" s="410"/>
      <c r="PIJ82" s="410"/>
      <c r="PIK82" s="410"/>
      <c r="PIL82" s="410"/>
      <c r="PIM82" s="410"/>
      <c r="PIN82" s="410"/>
      <c r="PIO82" s="410"/>
      <c r="PIP82" s="410"/>
      <c r="PIQ82" s="410"/>
      <c r="PIR82" s="410"/>
      <c r="PIS82" s="410"/>
      <c r="PIT82" s="410"/>
      <c r="PIU82" s="410"/>
      <c r="PIV82" s="410"/>
      <c r="PIW82" s="410"/>
      <c r="PIX82" s="410"/>
      <c r="PIY82" s="410"/>
      <c r="PIZ82" s="410"/>
      <c r="PJA82" s="410"/>
      <c r="PJB82" s="410"/>
      <c r="PJC82" s="410"/>
      <c r="PJD82" s="410"/>
      <c r="PJE82" s="410"/>
      <c r="PJF82" s="410"/>
      <c r="PJG82" s="410"/>
      <c r="PJH82" s="410"/>
      <c r="PJI82" s="410"/>
      <c r="PJJ82" s="410"/>
      <c r="PJK82" s="410"/>
      <c r="PJL82" s="410"/>
      <c r="PJM82" s="410"/>
      <c r="PJN82" s="410"/>
      <c r="PJO82" s="410"/>
      <c r="PJP82" s="410"/>
      <c r="PJQ82" s="410"/>
      <c r="PJR82" s="410"/>
      <c r="PJS82" s="410"/>
      <c r="PJT82" s="410"/>
      <c r="PJU82" s="410"/>
      <c r="PJV82" s="410"/>
      <c r="PJW82" s="410"/>
      <c r="PJX82" s="410"/>
      <c r="PJY82" s="410"/>
      <c r="PJZ82" s="410"/>
      <c r="PKA82" s="410"/>
      <c r="PKB82" s="410"/>
      <c r="PKC82" s="410"/>
      <c r="PKD82" s="410"/>
      <c r="PKE82" s="410"/>
      <c r="PKF82" s="410"/>
      <c r="PKG82" s="410"/>
      <c r="PKH82" s="410"/>
      <c r="PKI82" s="410"/>
      <c r="PKJ82" s="410"/>
      <c r="PKK82" s="410"/>
      <c r="PKL82" s="410"/>
      <c r="PKM82" s="410"/>
      <c r="PKN82" s="410"/>
      <c r="PKO82" s="410"/>
      <c r="PKP82" s="410"/>
      <c r="PKQ82" s="410"/>
      <c r="PKR82" s="410"/>
      <c r="PKS82" s="410"/>
      <c r="PKT82" s="410"/>
      <c r="PKU82" s="410"/>
      <c r="PKV82" s="410"/>
      <c r="PKW82" s="410"/>
      <c r="PKX82" s="410"/>
      <c r="PKY82" s="410"/>
      <c r="PKZ82" s="410"/>
      <c r="PLA82" s="410"/>
      <c r="PLB82" s="410"/>
      <c r="PLC82" s="410"/>
      <c r="PLD82" s="410"/>
      <c r="PLE82" s="410"/>
      <c r="PLF82" s="410"/>
      <c r="PLG82" s="410"/>
      <c r="PLH82" s="410"/>
      <c r="PLI82" s="410"/>
      <c r="PLJ82" s="410"/>
      <c r="PLK82" s="410"/>
      <c r="PLL82" s="410"/>
      <c r="PLM82" s="410"/>
      <c r="PLN82" s="410"/>
      <c r="PLO82" s="410"/>
      <c r="PLP82" s="410"/>
      <c r="PLQ82" s="410"/>
      <c r="PLR82" s="410"/>
      <c r="PLS82" s="410"/>
      <c r="PLT82" s="410"/>
      <c r="PLU82" s="410"/>
      <c r="PLV82" s="410"/>
      <c r="PLW82" s="410"/>
      <c r="PLX82" s="410"/>
      <c r="PLY82" s="410"/>
      <c r="PLZ82" s="410"/>
      <c r="PMA82" s="410"/>
      <c r="PMB82" s="410"/>
      <c r="PMC82" s="410"/>
      <c r="PMD82" s="410"/>
      <c r="PME82" s="410"/>
      <c r="PMF82" s="410"/>
      <c r="PMG82" s="410"/>
      <c r="PMH82" s="410"/>
      <c r="PMI82" s="410"/>
      <c r="PMJ82" s="410"/>
      <c r="PMK82" s="410"/>
      <c r="PML82" s="410"/>
      <c r="PMM82" s="410"/>
      <c r="PMN82" s="410"/>
      <c r="PMO82" s="410"/>
      <c r="PMP82" s="410"/>
      <c r="PMQ82" s="410"/>
      <c r="PMR82" s="410"/>
      <c r="PMS82" s="410"/>
      <c r="PMT82" s="410"/>
      <c r="PMU82" s="410"/>
      <c r="PMV82" s="410"/>
      <c r="PMW82" s="410"/>
      <c r="PMX82" s="410"/>
      <c r="PMY82" s="410"/>
      <c r="PMZ82" s="410"/>
      <c r="PNA82" s="410"/>
      <c r="PNB82" s="410"/>
      <c r="PNC82" s="410"/>
      <c r="PND82" s="410"/>
      <c r="PNE82" s="410"/>
      <c r="PNF82" s="410"/>
      <c r="PNG82" s="410"/>
      <c r="PNH82" s="410"/>
      <c r="PNI82" s="410"/>
      <c r="PNJ82" s="410"/>
      <c r="PNK82" s="410"/>
      <c r="PNL82" s="410"/>
      <c r="PNM82" s="410"/>
      <c r="PNN82" s="410"/>
      <c r="PNO82" s="410"/>
      <c r="PNP82" s="410"/>
      <c r="PNQ82" s="410"/>
      <c r="PNR82" s="410"/>
      <c r="PNS82" s="410"/>
      <c r="PNT82" s="410"/>
      <c r="PNU82" s="410"/>
      <c r="PNV82" s="410"/>
      <c r="PNW82" s="410"/>
      <c r="PNX82" s="410"/>
      <c r="PNY82" s="410"/>
      <c r="PNZ82" s="410"/>
      <c r="POA82" s="410"/>
      <c r="POB82" s="410"/>
      <c r="POC82" s="410"/>
      <c r="POD82" s="410"/>
      <c r="POE82" s="410"/>
      <c r="POF82" s="410"/>
      <c r="POG82" s="410"/>
      <c r="POH82" s="410"/>
      <c r="POI82" s="410"/>
      <c r="POJ82" s="410"/>
      <c r="POK82" s="410"/>
      <c r="POL82" s="410"/>
      <c r="POM82" s="410"/>
      <c r="PON82" s="410"/>
      <c r="POO82" s="410"/>
      <c r="POP82" s="410"/>
      <c r="POQ82" s="410"/>
      <c r="POR82" s="410"/>
      <c r="POS82" s="410"/>
      <c r="POT82" s="410"/>
      <c r="POU82" s="410"/>
      <c r="POV82" s="410"/>
      <c r="POW82" s="410"/>
      <c r="POX82" s="410"/>
      <c r="POY82" s="410"/>
      <c r="POZ82" s="410"/>
      <c r="PPA82" s="410"/>
      <c r="PPB82" s="410"/>
      <c r="PPC82" s="410"/>
      <c r="PPD82" s="410"/>
      <c r="PPE82" s="410"/>
      <c r="PPF82" s="410"/>
      <c r="PPG82" s="410"/>
      <c r="PPH82" s="410"/>
      <c r="PPI82" s="410"/>
      <c r="PPJ82" s="410"/>
      <c r="PPK82" s="410"/>
      <c r="PPL82" s="410"/>
      <c r="PPM82" s="410"/>
      <c r="PPN82" s="410"/>
      <c r="PPO82" s="410"/>
      <c r="PPP82" s="410"/>
      <c r="PPQ82" s="410"/>
      <c r="PPR82" s="410"/>
      <c r="PPS82" s="410"/>
      <c r="PPT82" s="410"/>
      <c r="PPU82" s="410"/>
      <c r="PPV82" s="410"/>
      <c r="PPW82" s="410"/>
      <c r="PPX82" s="410"/>
      <c r="PPY82" s="410"/>
      <c r="PPZ82" s="410"/>
      <c r="PQA82" s="410"/>
      <c r="PQB82" s="410"/>
      <c r="PQC82" s="410"/>
      <c r="PQD82" s="410"/>
      <c r="PQE82" s="410"/>
      <c r="PQF82" s="410"/>
      <c r="PQG82" s="410"/>
      <c r="PQH82" s="410"/>
      <c r="PQI82" s="410"/>
      <c r="PQJ82" s="410"/>
      <c r="PQK82" s="410"/>
      <c r="PQL82" s="410"/>
      <c r="PQM82" s="410"/>
      <c r="PQN82" s="410"/>
      <c r="PQO82" s="410"/>
      <c r="PQP82" s="410"/>
      <c r="PQQ82" s="410"/>
      <c r="PQR82" s="410"/>
      <c r="PQS82" s="410"/>
      <c r="PQT82" s="410"/>
      <c r="PQU82" s="410"/>
      <c r="PQV82" s="410"/>
      <c r="PQW82" s="410"/>
      <c r="PQX82" s="410"/>
      <c r="PQY82" s="410"/>
      <c r="PQZ82" s="410"/>
      <c r="PRA82" s="410"/>
      <c r="PRB82" s="410"/>
      <c r="PRC82" s="410"/>
      <c r="PRD82" s="410"/>
      <c r="PRE82" s="410"/>
      <c r="PRF82" s="410"/>
      <c r="PRG82" s="410"/>
      <c r="PRH82" s="410"/>
      <c r="PRI82" s="410"/>
      <c r="PRJ82" s="410"/>
      <c r="PRK82" s="410"/>
      <c r="PRL82" s="410"/>
      <c r="PRM82" s="410"/>
      <c r="PRN82" s="410"/>
      <c r="PRO82" s="410"/>
      <c r="PRP82" s="410"/>
      <c r="PRQ82" s="410"/>
      <c r="PRR82" s="410"/>
      <c r="PRS82" s="410"/>
      <c r="PRT82" s="410"/>
      <c r="PRU82" s="410"/>
      <c r="PRV82" s="410"/>
      <c r="PRW82" s="410"/>
      <c r="PRX82" s="410"/>
      <c r="PRY82" s="410"/>
      <c r="PRZ82" s="410"/>
      <c r="PSA82" s="410"/>
      <c r="PSB82" s="410"/>
      <c r="PSC82" s="410"/>
      <c r="PSD82" s="410"/>
      <c r="PSE82" s="410"/>
      <c r="PSF82" s="410"/>
      <c r="PSG82" s="410"/>
      <c r="PSH82" s="410"/>
      <c r="PSI82" s="410"/>
      <c r="PSJ82" s="410"/>
      <c r="PSK82" s="410"/>
      <c r="PSL82" s="410"/>
      <c r="PSM82" s="410"/>
      <c r="PSN82" s="410"/>
      <c r="PSO82" s="410"/>
      <c r="PSP82" s="410"/>
      <c r="PSQ82" s="410"/>
      <c r="PSR82" s="410"/>
      <c r="PSS82" s="410"/>
      <c r="PST82" s="410"/>
      <c r="PSU82" s="410"/>
      <c r="PSV82" s="410"/>
      <c r="PSW82" s="410"/>
      <c r="PSX82" s="410"/>
      <c r="PSY82" s="410"/>
      <c r="PSZ82" s="410"/>
      <c r="PTA82" s="410"/>
      <c r="PTB82" s="410"/>
      <c r="PTC82" s="410"/>
      <c r="PTD82" s="410"/>
      <c r="PTE82" s="410"/>
      <c r="PTF82" s="410"/>
      <c r="PTG82" s="410"/>
      <c r="PTH82" s="410"/>
      <c r="PTI82" s="410"/>
      <c r="PTJ82" s="410"/>
      <c r="PTK82" s="410"/>
      <c r="PTL82" s="410"/>
      <c r="PTM82" s="410"/>
      <c r="PTN82" s="410"/>
      <c r="PTO82" s="410"/>
      <c r="PTP82" s="410"/>
      <c r="PTQ82" s="410"/>
      <c r="PTR82" s="410"/>
      <c r="PTS82" s="410"/>
      <c r="PTT82" s="410"/>
      <c r="PTU82" s="410"/>
      <c r="PTV82" s="410"/>
      <c r="PTW82" s="410"/>
      <c r="PTX82" s="410"/>
      <c r="PTY82" s="410"/>
      <c r="PTZ82" s="410"/>
      <c r="PUA82" s="410"/>
      <c r="PUB82" s="410"/>
      <c r="PUC82" s="410"/>
      <c r="PUD82" s="410"/>
      <c r="PUE82" s="410"/>
      <c r="PUF82" s="410"/>
      <c r="PUG82" s="410"/>
      <c r="PUH82" s="410"/>
      <c r="PUI82" s="410"/>
      <c r="PUJ82" s="410"/>
      <c r="PUK82" s="410"/>
      <c r="PUL82" s="410"/>
      <c r="PUM82" s="410"/>
      <c r="PUN82" s="410"/>
      <c r="PUO82" s="410"/>
      <c r="PUP82" s="410"/>
      <c r="PUQ82" s="410"/>
      <c r="PUR82" s="410"/>
      <c r="PUS82" s="410"/>
      <c r="PUT82" s="410"/>
      <c r="PUU82" s="410"/>
      <c r="PUV82" s="410"/>
      <c r="PUW82" s="410"/>
      <c r="PUX82" s="410"/>
      <c r="PUY82" s="410"/>
      <c r="PUZ82" s="410"/>
      <c r="PVA82" s="410"/>
      <c r="PVB82" s="410"/>
      <c r="PVC82" s="410"/>
      <c r="PVD82" s="410"/>
      <c r="PVE82" s="410"/>
      <c r="PVF82" s="410"/>
      <c r="PVG82" s="410"/>
      <c r="PVH82" s="410"/>
      <c r="PVI82" s="410"/>
      <c r="PVJ82" s="410"/>
      <c r="PVK82" s="410"/>
      <c r="PVL82" s="410"/>
      <c r="PVM82" s="410"/>
      <c r="PVN82" s="410"/>
      <c r="PVO82" s="410"/>
      <c r="PVP82" s="410"/>
      <c r="PVQ82" s="410"/>
      <c r="PVR82" s="410"/>
      <c r="PVS82" s="410"/>
      <c r="PVT82" s="410"/>
      <c r="PVU82" s="410"/>
      <c r="PVV82" s="410"/>
      <c r="PVW82" s="410"/>
      <c r="PVX82" s="410"/>
      <c r="PVY82" s="410"/>
      <c r="PVZ82" s="410"/>
      <c r="PWA82" s="410"/>
      <c r="PWB82" s="410"/>
      <c r="PWC82" s="410"/>
      <c r="PWD82" s="410"/>
      <c r="PWE82" s="410"/>
      <c r="PWF82" s="410"/>
      <c r="PWG82" s="410"/>
      <c r="PWH82" s="410"/>
      <c r="PWI82" s="410"/>
      <c r="PWJ82" s="410"/>
      <c r="PWK82" s="410"/>
      <c r="PWL82" s="410"/>
      <c r="PWM82" s="410"/>
      <c r="PWN82" s="410"/>
      <c r="PWO82" s="410"/>
      <c r="PWP82" s="410"/>
      <c r="PWQ82" s="410"/>
      <c r="PWR82" s="410"/>
      <c r="PWS82" s="410"/>
      <c r="PWT82" s="410"/>
      <c r="PWU82" s="410"/>
      <c r="PWV82" s="410"/>
      <c r="PWW82" s="410"/>
      <c r="PWX82" s="410"/>
      <c r="PWY82" s="410"/>
      <c r="PWZ82" s="410"/>
      <c r="PXA82" s="410"/>
      <c r="PXB82" s="410"/>
      <c r="PXC82" s="410"/>
      <c r="PXD82" s="410"/>
      <c r="PXE82" s="410"/>
      <c r="PXF82" s="410"/>
      <c r="PXG82" s="410"/>
      <c r="PXH82" s="410"/>
      <c r="PXI82" s="410"/>
      <c r="PXJ82" s="410"/>
      <c r="PXK82" s="410"/>
      <c r="PXL82" s="410"/>
      <c r="PXM82" s="410"/>
      <c r="PXN82" s="410"/>
      <c r="PXO82" s="410"/>
      <c r="PXP82" s="410"/>
      <c r="PXQ82" s="410"/>
      <c r="PXR82" s="410"/>
      <c r="PXS82" s="410"/>
      <c r="PXT82" s="410"/>
      <c r="PXU82" s="410"/>
      <c r="PXV82" s="410"/>
      <c r="PXW82" s="410"/>
      <c r="PXX82" s="410"/>
      <c r="PXY82" s="410"/>
      <c r="PXZ82" s="410"/>
      <c r="PYA82" s="410"/>
      <c r="PYB82" s="410"/>
      <c r="PYC82" s="410"/>
      <c r="PYD82" s="410"/>
      <c r="PYE82" s="410"/>
      <c r="PYF82" s="410"/>
      <c r="PYG82" s="410"/>
      <c r="PYH82" s="410"/>
      <c r="PYI82" s="410"/>
      <c r="PYJ82" s="410"/>
      <c r="PYK82" s="410"/>
      <c r="PYL82" s="410"/>
      <c r="PYM82" s="410"/>
      <c r="PYN82" s="410"/>
      <c r="PYO82" s="410"/>
      <c r="PYP82" s="410"/>
      <c r="PYQ82" s="410"/>
      <c r="PYR82" s="410"/>
      <c r="PYS82" s="410"/>
      <c r="PYT82" s="410"/>
      <c r="PYU82" s="410"/>
      <c r="PYV82" s="410"/>
      <c r="PYW82" s="410"/>
      <c r="PYX82" s="410"/>
      <c r="PYY82" s="410"/>
      <c r="PYZ82" s="410"/>
      <c r="PZA82" s="410"/>
      <c r="PZB82" s="410"/>
      <c r="PZC82" s="410"/>
      <c r="PZD82" s="410"/>
      <c r="PZE82" s="410"/>
      <c r="PZF82" s="410"/>
      <c r="PZG82" s="410"/>
      <c r="PZH82" s="410"/>
      <c r="PZI82" s="410"/>
      <c r="PZJ82" s="410"/>
      <c r="PZK82" s="410"/>
      <c r="PZL82" s="410"/>
      <c r="PZM82" s="410"/>
      <c r="PZN82" s="410"/>
      <c r="PZO82" s="410"/>
      <c r="PZP82" s="410"/>
      <c r="PZQ82" s="410"/>
      <c r="PZR82" s="410"/>
      <c r="PZS82" s="410"/>
      <c r="PZT82" s="410"/>
      <c r="PZU82" s="410"/>
      <c r="PZV82" s="410"/>
      <c r="PZW82" s="410"/>
      <c r="PZX82" s="410"/>
      <c r="PZY82" s="410"/>
      <c r="PZZ82" s="410"/>
      <c r="QAA82" s="410"/>
      <c r="QAB82" s="410"/>
      <c r="QAC82" s="410"/>
      <c r="QAD82" s="410"/>
      <c r="QAE82" s="410"/>
      <c r="QAF82" s="410"/>
      <c r="QAG82" s="410"/>
      <c r="QAH82" s="410"/>
      <c r="QAI82" s="410"/>
      <c r="QAJ82" s="410"/>
      <c r="QAK82" s="410"/>
      <c r="QAL82" s="410"/>
      <c r="QAM82" s="410"/>
      <c r="QAN82" s="410"/>
      <c r="QAO82" s="410"/>
      <c r="QAP82" s="410"/>
      <c r="QAQ82" s="410"/>
      <c r="QAR82" s="410"/>
      <c r="QAS82" s="410"/>
      <c r="QAT82" s="410"/>
      <c r="QAU82" s="410"/>
      <c r="QAV82" s="410"/>
      <c r="QAW82" s="410"/>
      <c r="QAX82" s="410"/>
      <c r="QAY82" s="410"/>
      <c r="QAZ82" s="410"/>
      <c r="QBA82" s="410"/>
      <c r="QBB82" s="410"/>
      <c r="QBC82" s="410"/>
      <c r="QBD82" s="410"/>
      <c r="QBE82" s="410"/>
      <c r="QBF82" s="410"/>
      <c r="QBG82" s="410"/>
      <c r="QBH82" s="410"/>
      <c r="QBI82" s="410"/>
      <c r="QBJ82" s="410"/>
      <c r="QBK82" s="410"/>
      <c r="QBL82" s="410"/>
      <c r="QBM82" s="410"/>
      <c r="QBN82" s="410"/>
      <c r="QBO82" s="410"/>
      <c r="QBP82" s="410"/>
      <c r="QBQ82" s="410"/>
      <c r="QBR82" s="410"/>
      <c r="QBS82" s="410"/>
      <c r="QBT82" s="410"/>
      <c r="QBU82" s="410"/>
      <c r="QBV82" s="410"/>
      <c r="QBW82" s="410"/>
      <c r="QBX82" s="410"/>
      <c r="QBY82" s="410"/>
      <c r="QBZ82" s="410"/>
      <c r="QCA82" s="410"/>
      <c r="QCB82" s="410"/>
      <c r="QCC82" s="410"/>
      <c r="QCD82" s="410"/>
      <c r="QCE82" s="410"/>
      <c r="QCF82" s="410"/>
      <c r="QCG82" s="410"/>
      <c r="QCH82" s="410"/>
      <c r="QCI82" s="410"/>
      <c r="QCJ82" s="410"/>
      <c r="QCK82" s="410"/>
      <c r="QCL82" s="410"/>
      <c r="QCM82" s="410"/>
      <c r="QCN82" s="410"/>
      <c r="QCO82" s="410"/>
      <c r="QCP82" s="410"/>
      <c r="QCQ82" s="410"/>
      <c r="QCR82" s="410"/>
      <c r="QCS82" s="410"/>
      <c r="QCT82" s="410"/>
      <c r="QCU82" s="410"/>
      <c r="QCV82" s="410"/>
      <c r="QCW82" s="410"/>
      <c r="QCX82" s="410"/>
      <c r="QCY82" s="410"/>
      <c r="QCZ82" s="410"/>
      <c r="QDA82" s="410"/>
      <c r="QDB82" s="410"/>
      <c r="QDC82" s="410"/>
      <c r="QDD82" s="410"/>
      <c r="QDE82" s="410"/>
      <c r="QDF82" s="410"/>
      <c r="QDG82" s="410"/>
      <c r="QDH82" s="410"/>
      <c r="QDI82" s="410"/>
      <c r="QDJ82" s="410"/>
      <c r="QDK82" s="410"/>
      <c r="QDL82" s="410"/>
      <c r="QDM82" s="410"/>
      <c r="QDN82" s="410"/>
      <c r="QDO82" s="410"/>
      <c r="QDP82" s="410"/>
      <c r="QDQ82" s="410"/>
      <c r="QDR82" s="410"/>
      <c r="QDS82" s="410"/>
      <c r="QDT82" s="410"/>
      <c r="QDU82" s="410"/>
      <c r="QDV82" s="410"/>
      <c r="QDW82" s="410"/>
      <c r="QDX82" s="410"/>
      <c r="QDY82" s="410"/>
      <c r="QDZ82" s="410"/>
      <c r="QEA82" s="410"/>
      <c r="QEB82" s="410"/>
      <c r="QEC82" s="410"/>
      <c r="QED82" s="410"/>
      <c r="QEE82" s="410"/>
      <c r="QEF82" s="410"/>
      <c r="QEG82" s="410"/>
      <c r="QEH82" s="410"/>
      <c r="QEI82" s="410"/>
      <c r="QEJ82" s="410"/>
      <c r="QEK82" s="410"/>
      <c r="QEL82" s="410"/>
      <c r="QEM82" s="410"/>
      <c r="QEN82" s="410"/>
      <c r="QEO82" s="410"/>
      <c r="QEP82" s="410"/>
      <c r="QEQ82" s="410"/>
      <c r="QER82" s="410"/>
      <c r="QES82" s="410"/>
      <c r="QET82" s="410"/>
      <c r="QEU82" s="410"/>
      <c r="QEV82" s="410"/>
      <c r="QEW82" s="410"/>
      <c r="QEX82" s="410"/>
      <c r="QEY82" s="410"/>
      <c r="QEZ82" s="410"/>
      <c r="QFA82" s="410"/>
      <c r="QFB82" s="410"/>
      <c r="QFC82" s="410"/>
      <c r="QFD82" s="410"/>
      <c r="QFE82" s="410"/>
      <c r="QFF82" s="410"/>
      <c r="QFG82" s="410"/>
      <c r="QFH82" s="410"/>
      <c r="QFI82" s="410"/>
      <c r="QFJ82" s="410"/>
      <c r="QFK82" s="410"/>
      <c r="QFL82" s="410"/>
      <c r="QFM82" s="410"/>
      <c r="QFN82" s="410"/>
      <c r="QFO82" s="410"/>
      <c r="QFP82" s="410"/>
      <c r="QFQ82" s="410"/>
      <c r="QFR82" s="410"/>
      <c r="QFS82" s="410"/>
      <c r="QFT82" s="410"/>
      <c r="QFU82" s="410"/>
      <c r="QFV82" s="410"/>
      <c r="QFW82" s="410"/>
      <c r="QFX82" s="410"/>
      <c r="QFY82" s="410"/>
      <c r="QFZ82" s="410"/>
      <c r="QGA82" s="410"/>
      <c r="QGB82" s="410"/>
      <c r="QGC82" s="410"/>
      <c r="QGD82" s="410"/>
      <c r="QGE82" s="410"/>
      <c r="QGF82" s="410"/>
      <c r="QGG82" s="410"/>
      <c r="QGH82" s="410"/>
      <c r="QGI82" s="410"/>
      <c r="QGJ82" s="410"/>
      <c r="QGK82" s="410"/>
      <c r="QGL82" s="410"/>
      <c r="QGM82" s="410"/>
      <c r="QGN82" s="410"/>
      <c r="QGO82" s="410"/>
      <c r="QGP82" s="410"/>
      <c r="QGQ82" s="410"/>
      <c r="QGR82" s="410"/>
      <c r="QGS82" s="410"/>
      <c r="QGT82" s="410"/>
      <c r="QGU82" s="410"/>
      <c r="QGV82" s="410"/>
      <c r="QGW82" s="410"/>
      <c r="QGX82" s="410"/>
      <c r="QGY82" s="410"/>
      <c r="QGZ82" s="410"/>
      <c r="QHA82" s="410"/>
      <c r="QHB82" s="410"/>
      <c r="QHC82" s="410"/>
      <c r="QHD82" s="410"/>
      <c r="QHE82" s="410"/>
      <c r="QHF82" s="410"/>
      <c r="QHG82" s="410"/>
      <c r="QHH82" s="410"/>
      <c r="QHI82" s="410"/>
      <c r="QHJ82" s="410"/>
      <c r="QHK82" s="410"/>
      <c r="QHL82" s="410"/>
      <c r="QHM82" s="410"/>
      <c r="QHN82" s="410"/>
      <c r="QHO82" s="410"/>
      <c r="QHP82" s="410"/>
      <c r="QHQ82" s="410"/>
      <c r="QHR82" s="410"/>
      <c r="QHS82" s="410"/>
      <c r="QHT82" s="410"/>
      <c r="QHU82" s="410"/>
      <c r="QHV82" s="410"/>
      <c r="QHW82" s="410"/>
      <c r="QHX82" s="410"/>
      <c r="QHY82" s="410"/>
      <c r="QHZ82" s="410"/>
      <c r="QIA82" s="410"/>
      <c r="QIB82" s="410"/>
      <c r="QIC82" s="410"/>
      <c r="QID82" s="410"/>
      <c r="QIE82" s="410"/>
      <c r="QIF82" s="410"/>
      <c r="QIG82" s="410"/>
      <c r="QIH82" s="410"/>
      <c r="QII82" s="410"/>
      <c r="QIJ82" s="410"/>
      <c r="QIK82" s="410"/>
      <c r="QIL82" s="410"/>
      <c r="QIM82" s="410"/>
      <c r="QIN82" s="410"/>
      <c r="QIO82" s="410"/>
      <c r="QIP82" s="410"/>
      <c r="QIQ82" s="410"/>
      <c r="QIR82" s="410"/>
      <c r="QIS82" s="410"/>
      <c r="QIT82" s="410"/>
      <c r="QIU82" s="410"/>
      <c r="QIV82" s="410"/>
      <c r="QIW82" s="410"/>
      <c r="QIX82" s="410"/>
      <c r="QIY82" s="410"/>
      <c r="QIZ82" s="410"/>
      <c r="QJA82" s="410"/>
      <c r="QJB82" s="410"/>
      <c r="QJC82" s="410"/>
      <c r="QJD82" s="410"/>
      <c r="QJE82" s="410"/>
      <c r="QJF82" s="410"/>
      <c r="QJG82" s="410"/>
      <c r="QJH82" s="410"/>
      <c r="QJI82" s="410"/>
      <c r="QJJ82" s="410"/>
      <c r="QJK82" s="410"/>
      <c r="QJL82" s="410"/>
      <c r="QJM82" s="410"/>
      <c r="QJN82" s="410"/>
      <c r="QJO82" s="410"/>
      <c r="QJP82" s="410"/>
      <c r="QJQ82" s="410"/>
      <c r="QJR82" s="410"/>
      <c r="QJS82" s="410"/>
      <c r="QJT82" s="410"/>
      <c r="QJU82" s="410"/>
      <c r="QJV82" s="410"/>
      <c r="QJW82" s="410"/>
      <c r="QJX82" s="410"/>
      <c r="QJY82" s="410"/>
      <c r="QJZ82" s="410"/>
      <c r="QKA82" s="410"/>
      <c r="QKB82" s="410"/>
      <c r="QKC82" s="410"/>
      <c r="QKD82" s="410"/>
      <c r="QKE82" s="410"/>
      <c r="QKF82" s="410"/>
      <c r="QKG82" s="410"/>
      <c r="QKH82" s="410"/>
      <c r="QKI82" s="410"/>
      <c r="QKJ82" s="410"/>
      <c r="QKK82" s="410"/>
      <c r="QKL82" s="410"/>
      <c r="QKM82" s="410"/>
      <c r="QKN82" s="410"/>
      <c r="QKO82" s="410"/>
      <c r="QKP82" s="410"/>
      <c r="QKQ82" s="410"/>
      <c r="QKR82" s="410"/>
      <c r="QKS82" s="410"/>
      <c r="QKT82" s="410"/>
      <c r="QKU82" s="410"/>
      <c r="QKV82" s="410"/>
      <c r="QKW82" s="410"/>
      <c r="QKX82" s="410"/>
      <c r="QKY82" s="410"/>
      <c r="QKZ82" s="410"/>
      <c r="QLA82" s="410"/>
      <c r="QLB82" s="410"/>
      <c r="QLC82" s="410"/>
      <c r="QLD82" s="410"/>
      <c r="QLE82" s="410"/>
      <c r="QLF82" s="410"/>
      <c r="QLG82" s="410"/>
      <c r="QLH82" s="410"/>
      <c r="QLI82" s="410"/>
      <c r="QLJ82" s="410"/>
      <c r="QLK82" s="410"/>
      <c r="QLL82" s="410"/>
      <c r="QLM82" s="410"/>
      <c r="QLN82" s="410"/>
      <c r="QLO82" s="410"/>
      <c r="QLP82" s="410"/>
      <c r="QLQ82" s="410"/>
      <c r="QLR82" s="410"/>
      <c r="QLS82" s="410"/>
      <c r="QLT82" s="410"/>
      <c r="QLU82" s="410"/>
      <c r="QLV82" s="410"/>
      <c r="QLW82" s="410"/>
      <c r="QLX82" s="410"/>
      <c r="QLY82" s="410"/>
      <c r="QLZ82" s="410"/>
      <c r="QMA82" s="410"/>
      <c r="QMB82" s="410"/>
      <c r="QMC82" s="410"/>
      <c r="QMD82" s="410"/>
      <c r="QME82" s="410"/>
      <c r="QMF82" s="410"/>
      <c r="QMG82" s="410"/>
      <c r="QMH82" s="410"/>
      <c r="QMI82" s="410"/>
      <c r="QMJ82" s="410"/>
      <c r="QMK82" s="410"/>
      <c r="QML82" s="410"/>
      <c r="QMM82" s="410"/>
      <c r="QMN82" s="410"/>
      <c r="QMO82" s="410"/>
      <c r="QMP82" s="410"/>
      <c r="QMQ82" s="410"/>
      <c r="QMR82" s="410"/>
      <c r="QMS82" s="410"/>
      <c r="QMT82" s="410"/>
      <c r="QMU82" s="410"/>
      <c r="QMV82" s="410"/>
      <c r="QMW82" s="410"/>
      <c r="QMX82" s="410"/>
      <c r="QMY82" s="410"/>
      <c r="QMZ82" s="410"/>
      <c r="QNA82" s="410"/>
      <c r="QNB82" s="410"/>
      <c r="QNC82" s="410"/>
      <c r="QND82" s="410"/>
      <c r="QNE82" s="410"/>
      <c r="QNF82" s="410"/>
      <c r="QNG82" s="410"/>
      <c r="QNH82" s="410"/>
      <c r="QNI82" s="410"/>
      <c r="QNJ82" s="410"/>
      <c r="QNK82" s="410"/>
      <c r="QNL82" s="410"/>
      <c r="QNM82" s="410"/>
      <c r="QNN82" s="410"/>
      <c r="QNO82" s="410"/>
      <c r="QNP82" s="410"/>
      <c r="QNQ82" s="410"/>
      <c r="QNR82" s="410"/>
      <c r="QNS82" s="410"/>
      <c r="QNT82" s="410"/>
      <c r="QNU82" s="410"/>
      <c r="QNV82" s="410"/>
      <c r="QNW82" s="410"/>
      <c r="QNX82" s="410"/>
      <c r="QNY82" s="410"/>
      <c r="QNZ82" s="410"/>
      <c r="QOA82" s="410"/>
      <c r="QOB82" s="410"/>
      <c r="QOC82" s="410"/>
      <c r="QOD82" s="410"/>
      <c r="QOE82" s="410"/>
      <c r="QOF82" s="410"/>
      <c r="QOG82" s="410"/>
      <c r="QOH82" s="410"/>
      <c r="QOI82" s="410"/>
      <c r="QOJ82" s="410"/>
      <c r="QOK82" s="410"/>
      <c r="QOL82" s="410"/>
      <c r="QOM82" s="410"/>
      <c r="QON82" s="410"/>
      <c r="QOO82" s="410"/>
      <c r="QOP82" s="410"/>
      <c r="QOQ82" s="410"/>
      <c r="QOR82" s="410"/>
      <c r="QOS82" s="410"/>
      <c r="QOT82" s="410"/>
      <c r="QOU82" s="410"/>
      <c r="QOV82" s="410"/>
      <c r="QOW82" s="410"/>
      <c r="QOX82" s="410"/>
      <c r="QOY82" s="410"/>
      <c r="QOZ82" s="410"/>
      <c r="QPA82" s="410"/>
      <c r="QPB82" s="410"/>
      <c r="QPC82" s="410"/>
      <c r="QPD82" s="410"/>
      <c r="QPE82" s="410"/>
      <c r="QPF82" s="410"/>
      <c r="QPG82" s="410"/>
      <c r="QPH82" s="410"/>
      <c r="QPI82" s="410"/>
      <c r="QPJ82" s="410"/>
      <c r="QPK82" s="410"/>
      <c r="QPL82" s="410"/>
      <c r="QPM82" s="410"/>
      <c r="QPN82" s="410"/>
      <c r="QPO82" s="410"/>
      <c r="QPP82" s="410"/>
      <c r="QPQ82" s="410"/>
      <c r="QPR82" s="410"/>
      <c r="QPS82" s="410"/>
      <c r="QPT82" s="410"/>
      <c r="QPU82" s="410"/>
      <c r="QPV82" s="410"/>
      <c r="QPW82" s="410"/>
      <c r="QPX82" s="410"/>
      <c r="QPY82" s="410"/>
      <c r="QPZ82" s="410"/>
      <c r="QQA82" s="410"/>
      <c r="QQB82" s="410"/>
      <c r="QQC82" s="410"/>
      <c r="QQD82" s="410"/>
      <c r="QQE82" s="410"/>
      <c r="QQF82" s="410"/>
      <c r="QQG82" s="410"/>
      <c r="QQH82" s="410"/>
      <c r="QQI82" s="410"/>
      <c r="QQJ82" s="410"/>
      <c r="QQK82" s="410"/>
      <c r="QQL82" s="410"/>
      <c r="QQM82" s="410"/>
      <c r="QQN82" s="410"/>
      <c r="QQO82" s="410"/>
      <c r="QQP82" s="410"/>
      <c r="QQQ82" s="410"/>
      <c r="QQR82" s="410"/>
      <c r="QQS82" s="410"/>
      <c r="QQT82" s="410"/>
      <c r="QQU82" s="410"/>
      <c r="QQV82" s="410"/>
      <c r="QQW82" s="410"/>
      <c r="QQX82" s="410"/>
      <c r="QQY82" s="410"/>
      <c r="QQZ82" s="410"/>
      <c r="QRA82" s="410"/>
      <c r="QRB82" s="410"/>
      <c r="QRC82" s="410"/>
      <c r="QRD82" s="410"/>
      <c r="QRE82" s="410"/>
      <c r="QRF82" s="410"/>
      <c r="QRG82" s="410"/>
      <c r="QRH82" s="410"/>
      <c r="QRI82" s="410"/>
      <c r="QRJ82" s="410"/>
      <c r="QRK82" s="410"/>
      <c r="QRL82" s="410"/>
      <c r="QRM82" s="410"/>
      <c r="QRN82" s="410"/>
      <c r="QRO82" s="410"/>
      <c r="QRP82" s="410"/>
      <c r="QRQ82" s="410"/>
      <c r="QRR82" s="410"/>
      <c r="QRS82" s="410"/>
      <c r="QRT82" s="410"/>
      <c r="QRU82" s="410"/>
      <c r="QRV82" s="410"/>
      <c r="QRW82" s="410"/>
      <c r="QRX82" s="410"/>
      <c r="QRY82" s="410"/>
      <c r="QRZ82" s="410"/>
      <c r="QSA82" s="410"/>
      <c r="QSB82" s="410"/>
      <c r="QSC82" s="410"/>
      <c r="QSD82" s="410"/>
      <c r="QSE82" s="410"/>
      <c r="QSF82" s="410"/>
      <c r="QSG82" s="410"/>
      <c r="QSH82" s="410"/>
      <c r="QSI82" s="410"/>
      <c r="QSJ82" s="410"/>
      <c r="QSK82" s="410"/>
      <c r="QSL82" s="410"/>
      <c r="QSM82" s="410"/>
      <c r="QSN82" s="410"/>
      <c r="QSO82" s="410"/>
      <c r="QSP82" s="410"/>
      <c r="QSQ82" s="410"/>
      <c r="QSR82" s="410"/>
      <c r="QSS82" s="410"/>
      <c r="QST82" s="410"/>
      <c r="QSU82" s="410"/>
      <c r="QSV82" s="410"/>
      <c r="QSW82" s="410"/>
      <c r="QSX82" s="410"/>
      <c r="QSY82" s="410"/>
      <c r="QSZ82" s="410"/>
      <c r="QTA82" s="410"/>
      <c r="QTB82" s="410"/>
      <c r="QTC82" s="410"/>
      <c r="QTD82" s="410"/>
      <c r="QTE82" s="410"/>
      <c r="QTF82" s="410"/>
      <c r="QTG82" s="410"/>
      <c r="QTH82" s="410"/>
      <c r="QTI82" s="410"/>
      <c r="QTJ82" s="410"/>
      <c r="QTK82" s="410"/>
      <c r="QTL82" s="410"/>
      <c r="QTM82" s="410"/>
      <c r="QTN82" s="410"/>
      <c r="QTO82" s="410"/>
      <c r="QTP82" s="410"/>
      <c r="QTQ82" s="410"/>
      <c r="QTR82" s="410"/>
      <c r="QTS82" s="410"/>
      <c r="QTT82" s="410"/>
      <c r="QTU82" s="410"/>
      <c r="QTV82" s="410"/>
      <c r="QTW82" s="410"/>
      <c r="QTX82" s="410"/>
      <c r="QTY82" s="410"/>
      <c r="QTZ82" s="410"/>
      <c r="QUA82" s="410"/>
      <c r="QUB82" s="410"/>
      <c r="QUC82" s="410"/>
      <c r="QUD82" s="410"/>
      <c r="QUE82" s="410"/>
      <c r="QUF82" s="410"/>
      <c r="QUG82" s="410"/>
      <c r="QUH82" s="410"/>
      <c r="QUI82" s="410"/>
      <c r="QUJ82" s="410"/>
      <c r="QUK82" s="410"/>
      <c r="QUL82" s="410"/>
      <c r="QUM82" s="410"/>
      <c r="QUN82" s="410"/>
      <c r="QUO82" s="410"/>
      <c r="QUP82" s="410"/>
      <c r="QUQ82" s="410"/>
      <c r="QUR82" s="410"/>
      <c r="QUS82" s="410"/>
      <c r="QUT82" s="410"/>
      <c r="QUU82" s="410"/>
      <c r="QUV82" s="410"/>
      <c r="QUW82" s="410"/>
      <c r="QUX82" s="410"/>
      <c r="QUY82" s="410"/>
      <c r="QUZ82" s="410"/>
      <c r="QVA82" s="410"/>
      <c r="QVB82" s="410"/>
      <c r="QVC82" s="410"/>
      <c r="QVD82" s="410"/>
      <c r="QVE82" s="410"/>
      <c r="QVF82" s="410"/>
      <c r="QVG82" s="410"/>
      <c r="QVH82" s="410"/>
      <c r="QVI82" s="410"/>
      <c r="QVJ82" s="410"/>
      <c r="QVK82" s="410"/>
      <c r="QVL82" s="410"/>
      <c r="QVM82" s="410"/>
      <c r="QVN82" s="410"/>
      <c r="QVO82" s="410"/>
      <c r="QVP82" s="410"/>
      <c r="QVQ82" s="410"/>
      <c r="QVR82" s="410"/>
      <c r="QVS82" s="410"/>
      <c r="QVT82" s="410"/>
      <c r="QVU82" s="410"/>
      <c r="QVV82" s="410"/>
      <c r="QVW82" s="410"/>
      <c r="QVX82" s="410"/>
      <c r="QVY82" s="410"/>
      <c r="QVZ82" s="410"/>
      <c r="QWA82" s="410"/>
      <c r="QWB82" s="410"/>
      <c r="QWC82" s="410"/>
      <c r="QWD82" s="410"/>
      <c r="QWE82" s="410"/>
      <c r="QWF82" s="410"/>
      <c r="QWG82" s="410"/>
      <c r="QWH82" s="410"/>
      <c r="QWI82" s="410"/>
      <c r="QWJ82" s="410"/>
      <c r="QWK82" s="410"/>
      <c r="QWL82" s="410"/>
      <c r="QWM82" s="410"/>
      <c r="QWN82" s="410"/>
      <c r="QWO82" s="410"/>
      <c r="QWP82" s="410"/>
      <c r="QWQ82" s="410"/>
      <c r="QWR82" s="410"/>
      <c r="QWS82" s="410"/>
      <c r="QWT82" s="410"/>
      <c r="QWU82" s="410"/>
      <c r="QWV82" s="410"/>
      <c r="QWW82" s="410"/>
      <c r="QWX82" s="410"/>
      <c r="QWY82" s="410"/>
      <c r="QWZ82" s="410"/>
      <c r="QXA82" s="410"/>
      <c r="QXB82" s="410"/>
      <c r="QXC82" s="410"/>
      <c r="QXD82" s="410"/>
      <c r="QXE82" s="410"/>
      <c r="QXF82" s="410"/>
      <c r="QXG82" s="410"/>
      <c r="QXH82" s="410"/>
      <c r="QXI82" s="410"/>
      <c r="QXJ82" s="410"/>
      <c r="QXK82" s="410"/>
      <c r="QXL82" s="410"/>
      <c r="QXM82" s="410"/>
      <c r="QXN82" s="410"/>
      <c r="QXO82" s="410"/>
      <c r="QXP82" s="410"/>
      <c r="QXQ82" s="410"/>
      <c r="QXR82" s="410"/>
      <c r="QXS82" s="410"/>
      <c r="QXT82" s="410"/>
      <c r="QXU82" s="410"/>
      <c r="QXV82" s="410"/>
      <c r="QXW82" s="410"/>
      <c r="QXX82" s="410"/>
      <c r="QXY82" s="410"/>
      <c r="QXZ82" s="410"/>
      <c r="QYA82" s="410"/>
      <c r="QYB82" s="410"/>
      <c r="QYC82" s="410"/>
      <c r="QYD82" s="410"/>
      <c r="QYE82" s="410"/>
      <c r="QYF82" s="410"/>
      <c r="QYG82" s="410"/>
      <c r="QYH82" s="410"/>
      <c r="QYI82" s="410"/>
      <c r="QYJ82" s="410"/>
      <c r="QYK82" s="410"/>
      <c r="QYL82" s="410"/>
      <c r="QYM82" s="410"/>
      <c r="QYN82" s="410"/>
      <c r="QYO82" s="410"/>
      <c r="QYP82" s="410"/>
      <c r="QYQ82" s="410"/>
      <c r="QYR82" s="410"/>
      <c r="QYS82" s="410"/>
      <c r="QYT82" s="410"/>
      <c r="QYU82" s="410"/>
      <c r="QYV82" s="410"/>
      <c r="QYW82" s="410"/>
      <c r="QYX82" s="410"/>
      <c r="QYY82" s="410"/>
      <c r="QYZ82" s="410"/>
      <c r="QZA82" s="410"/>
      <c r="QZB82" s="410"/>
      <c r="QZC82" s="410"/>
      <c r="QZD82" s="410"/>
      <c r="QZE82" s="410"/>
      <c r="QZF82" s="410"/>
      <c r="QZG82" s="410"/>
      <c r="QZH82" s="410"/>
      <c r="QZI82" s="410"/>
      <c r="QZJ82" s="410"/>
      <c r="QZK82" s="410"/>
      <c r="QZL82" s="410"/>
      <c r="QZM82" s="410"/>
      <c r="QZN82" s="410"/>
      <c r="QZO82" s="410"/>
      <c r="QZP82" s="410"/>
      <c r="QZQ82" s="410"/>
      <c r="QZR82" s="410"/>
      <c r="QZS82" s="410"/>
      <c r="QZT82" s="410"/>
      <c r="QZU82" s="410"/>
      <c r="QZV82" s="410"/>
      <c r="QZW82" s="410"/>
      <c r="QZX82" s="410"/>
      <c r="QZY82" s="410"/>
      <c r="QZZ82" s="410"/>
      <c r="RAA82" s="410"/>
      <c r="RAB82" s="410"/>
      <c r="RAC82" s="410"/>
      <c r="RAD82" s="410"/>
      <c r="RAE82" s="410"/>
      <c r="RAF82" s="410"/>
      <c r="RAG82" s="410"/>
      <c r="RAH82" s="410"/>
      <c r="RAI82" s="410"/>
      <c r="RAJ82" s="410"/>
      <c r="RAK82" s="410"/>
      <c r="RAL82" s="410"/>
      <c r="RAM82" s="410"/>
      <c r="RAN82" s="410"/>
      <c r="RAO82" s="410"/>
      <c r="RAP82" s="410"/>
      <c r="RAQ82" s="410"/>
      <c r="RAR82" s="410"/>
      <c r="RAS82" s="410"/>
      <c r="RAT82" s="410"/>
      <c r="RAU82" s="410"/>
      <c r="RAV82" s="410"/>
      <c r="RAW82" s="410"/>
      <c r="RAX82" s="410"/>
      <c r="RAY82" s="410"/>
      <c r="RAZ82" s="410"/>
      <c r="RBA82" s="410"/>
      <c r="RBB82" s="410"/>
      <c r="RBC82" s="410"/>
      <c r="RBD82" s="410"/>
      <c r="RBE82" s="410"/>
      <c r="RBF82" s="410"/>
      <c r="RBG82" s="410"/>
      <c r="RBH82" s="410"/>
      <c r="RBI82" s="410"/>
      <c r="RBJ82" s="410"/>
      <c r="RBK82" s="410"/>
      <c r="RBL82" s="410"/>
      <c r="RBM82" s="410"/>
      <c r="RBN82" s="410"/>
      <c r="RBO82" s="410"/>
      <c r="RBP82" s="410"/>
      <c r="RBQ82" s="410"/>
      <c r="RBR82" s="410"/>
      <c r="RBS82" s="410"/>
      <c r="RBT82" s="410"/>
      <c r="RBU82" s="410"/>
      <c r="RBV82" s="410"/>
      <c r="RBW82" s="410"/>
      <c r="RBX82" s="410"/>
      <c r="RBY82" s="410"/>
      <c r="RBZ82" s="410"/>
      <c r="RCA82" s="410"/>
      <c r="RCB82" s="410"/>
      <c r="RCC82" s="410"/>
      <c r="RCD82" s="410"/>
      <c r="RCE82" s="410"/>
      <c r="RCF82" s="410"/>
      <c r="RCG82" s="410"/>
      <c r="RCH82" s="410"/>
      <c r="RCI82" s="410"/>
      <c r="RCJ82" s="410"/>
      <c r="RCK82" s="410"/>
      <c r="RCL82" s="410"/>
      <c r="RCM82" s="410"/>
      <c r="RCN82" s="410"/>
      <c r="RCO82" s="410"/>
      <c r="RCP82" s="410"/>
      <c r="RCQ82" s="410"/>
      <c r="RCR82" s="410"/>
      <c r="RCS82" s="410"/>
      <c r="RCT82" s="410"/>
      <c r="RCU82" s="410"/>
      <c r="RCV82" s="410"/>
      <c r="RCW82" s="410"/>
      <c r="RCX82" s="410"/>
      <c r="RCY82" s="410"/>
      <c r="RCZ82" s="410"/>
      <c r="RDA82" s="410"/>
      <c r="RDB82" s="410"/>
      <c r="RDC82" s="410"/>
      <c r="RDD82" s="410"/>
      <c r="RDE82" s="410"/>
      <c r="RDF82" s="410"/>
      <c r="RDG82" s="410"/>
      <c r="RDH82" s="410"/>
      <c r="RDI82" s="410"/>
      <c r="RDJ82" s="410"/>
      <c r="RDK82" s="410"/>
      <c r="RDL82" s="410"/>
      <c r="RDM82" s="410"/>
      <c r="RDN82" s="410"/>
      <c r="RDO82" s="410"/>
      <c r="RDP82" s="410"/>
      <c r="RDQ82" s="410"/>
      <c r="RDR82" s="410"/>
      <c r="RDS82" s="410"/>
      <c r="RDT82" s="410"/>
      <c r="RDU82" s="410"/>
      <c r="RDV82" s="410"/>
      <c r="RDW82" s="410"/>
      <c r="RDX82" s="410"/>
      <c r="RDY82" s="410"/>
      <c r="RDZ82" s="410"/>
      <c r="REA82" s="410"/>
      <c r="REB82" s="410"/>
      <c r="REC82" s="410"/>
      <c r="RED82" s="410"/>
      <c r="REE82" s="410"/>
      <c r="REF82" s="410"/>
      <c r="REG82" s="410"/>
      <c r="REH82" s="410"/>
      <c r="REI82" s="410"/>
      <c r="REJ82" s="410"/>
      <c r="REK82" s="410"/>
      <c r="REL82" s="410"/>
      <c r="REM82" s="410"/>
      <c r="REN82" s="410"/>
      <c r="REO82" s="410"/>
      <c r="REP82" s="410"/>
      <c r="REQ82" s="410"/>
      <c r="RER82" s="410"/>
      <c r="RES82" s="410"/>
      <c r="RET82" s="410"/>
      <c r="REU82" s="410"/>
      <c r="REV82" s="410"/>
      <c r="REW82" s="410"/>
      <c r="REX82" s="410"/>
      <c r="REY82" s="410"/>
      <c r="REZ82" s="410"/>
      <c r="RFA82" s="410"/>
      <c r="RFB82" s="410"/>
      <c r="RFC82" s="410"/>
      <c r="RFD82" s="410"/>
      <c r="RFE82" s="410"/>
      <c r="RFF82" s="410"/>
      <c r="RFG82" s="410"/>
      <c r="RFH82" s="410"/>
      <c r="RFI82" s="410"/>
      <c r="RFJ82" s="410"/>
      <c r="RFK82" s="410"/>
      <c r="RFL82" s="410"/>
      <c r="RFM82" s="410"/>
      <c r="RFN82" s="410"/>
      <c r="RFO82" s="410"/>
      <c r="RFP82" s="410"/>
      <c r="RFQ82" s="410"/>
      <c r="RFR82" s="410"/>
      <c r="RFS82" s="410"/>
      <c r="RFT82" s="410"/>
      <c r="RFU82" s="410"/>
      <c r="RFV82" s="410"/>
      <c r="RFW82" s="410"/>
      <c r="RFX82" s="410"/>
      <c r="RFY82" s="410"/>
      <c r="RFZ82" s="410"/>
      <c r="RGA82" s="410"/>
      <c r="RGB82" s="410"/>
      <c r="RGC82" s="410"/>
      <c r="RGD82" s="410"/>
      <c r="RGE82" s="410"/>
      <c r="RGF82" s="410"/>
      <c r="RGG82" s="410"/>
      <c r="RGH82" s="410"/>
      <c r="RGI82" s="410"/>
      <c r="RGJ82" s="410"/>
      <c r="RGK82" s="410"/>
      <c r="RGL82" s="410"/>
      <c r="RGM82" s="410"/>
      <c r="RGN82" s="410"/>
      <c r="RGO82" s="410"/>
      <c r="RGP82" s="410"/>
      <c r="RGQ82" s="410"/>
      <c r="RGR82" s="410"/>
      <c r="RGS82" s="410"/>
      <c r="RGT82" s="410"/>
      <c r="RGU82" s="410"/>
      <c r="RGV82" s="410"/>
      <c r="RGW82" s="410"/>
      <c r="RGX82" s="410"/>
      <c r="RGY82" s="410"/>
      <c r="RGZ82" s="410"/>
      <c r="RHA82" s="410"/>
      <c r="RHB82" s="410"/>
      <c r="RHC82" s="410"/>
      <c r="RHD82" s="410"/>
      <c r="RHE82" s="410"/>
      <c r="RHF82" s="410"/>
      <c r="RHG82" s="410"/>
      <c r="RHH82" s="410"/>
      <c r="RHI82" s="410"/>
      <c r="RHJ82" s="410"/>
      <c r="RHK82" s="410"/>
      <c r="RHL82" s="410"/>
      <c r="RHM82" s="410"/>
      <c r="RHN82" s="410"/>
      <c r="RHO82" s="410"/>
      <c r="RHP82" s="410"/>
      <c r="RHQ82" s="410"/>
      <c r="RHR82" s="410"/>
      <c r="RHS82" s="410"/>
      <c r="RHT82" s="410"/>
      <c r="RHU82" s="410"/>
      <c r="RHV82" s="410"/>
      <c r="RHW82" s="410"/>
      <c r="RHX82" s="410"/>
      <c r="RHY82" s="410"/>
      <c r="RHZ82" s="410"/>
      <c r="RIA82" s="410"/>
      <c r="RIB82" s="410"/>
      <c r="RIC82" s="410"/>
      <c r="RID82" s="410"/>
      <c r="RIE82" s="410"/>
      <c r="RIF82" s="410"/>
      <c r="RIG82" s="410"/>
      <c r="RIH82" s="410"/>
      <c r="RII82" s="410"/>
      <c r="RIJ82" s="410"/>
      <c r="RIK82" s="410"/>
      <c r="RIL82" s="410"/>
      <c r="RIM82" s="410"/>
      <c r="RIN82" s="410"/>
      <c r="RIO82" s="410"/>
      <c r="RIP82" s="410"/>
      <c r="RIQ82" s="410"/>
      <c r="RIR82" s="410"/>
      <c r="RIS82" s="410"/>
      <c r="RIT82" s="410"/>
      <c r="RIU82" s="410"/>
      <c r="RIV82" s="410"/>
      <c r="RIW82" s="410"/>
      <c r="RIX82" s="410"/>
      <c r="RIY82" s="410"/>
      <c r="RIZ82" s="410"/>
      <c r="RJA82" s="410"/>
      <c r="RJB82" s="410"/>
      <c r="RJC82" s="410"/>
      <c r="RJD82" s="410"/>
      <c r="RJE82" s="410"/>
      <c r="RJF82" s="410"/>
      <c r="RJG82" s="410"/>
      <c r="RJH82" s="410"/>
      <c r="RJI82" s="410"/>
      <c r="RJJ82" s="410"/>
      <c r="RJK82" s="410"/>
      <c r="RJL82" s="410"/>
      <c r="RJM82" s="410"/>
      <c r="RJN82" s="410"/>
      <c r="RJO82" s="410"/>
      <c r="RJP82" s="410"/>
      <c r="RJQ82" s="410"/>
      <c r="RJR82" s="410"/>
      <c r="RJS82" s="410"/>
      <c r="RJT82" s="410"/>
      <c r="RJU82" s="410"/>
      <c r="RJV82" s="410"/>
      <c r="RJW82" s="410"/>
      <c r="RJX82" s="410"/>
      <c r="RJY82" s="410"/>
      <c r="RJZ82" s="410"/>
      <c r="RKA82" s="410"/>
      <c r="RKB82" s="410"/>
      <c r="RKC82" s="410"/>
      <c r="RKD82" s="410"/>
      <c r="RKE82" s="410"/>
      <c r="RKF82" s="410"/>
      <c r="RKG82" s="410"/>
      <c r="RKH82" s="410"/>
      <c r="RKI82" s="410"/>
      <c r="RKJ82" s="410"/>
      <c r="RKK82" s="410"/>
      <c r="RKL82" s="410"/>
      <c r="RKM82" s="410"/>
      <c r="RKN82" s="410"/>
      <c r="RKO82" s="410"/>
      <c r="RKP82" s="410"/>
      <c r="RKQ82" s="410"/>
      <c r="RKR82" s="410"/>
      <c r="RKS82" s="410"/>
      <c r="RKT82" s="410"/>
      <c r="RKU82" s="410"/>
      <c r="RKV82" s="410"/>
      <c r="RKW82" s="410"/>
      <c r="RKX82" s="410"/>
      <c r="RKY82" s="410"/>
      <c r="RKZ82" s="410"/>
      <c r="RLA82" s="410"/>
      <c r="RLB82" s="410"/>
      <c r="RLC82" s="410"/>
      <c r="RLD82" s="410"/>
      <c r="RLE82" s="410"/>
      <c r="RLF82" s="410"/>
      <c r="RLG82" s="410"/>
      <c r="RLH82" s="410"/>
      <c r="RLI82" s="410"/>
      <c r="RLJ82" s="410"/>
      <c r="RLK82" s="410"/>
      <c r="RLL82" s="410"/>
      <c r="RLM82" s="410"/>
      <c r="RLN82" s="410"/>
      <c r="RLO82" s="410"/>
      <c r="RLP82" s="410"/>
      <c r="RLQ82" s="410"/>
      <c r="RLR82" s="410"/>
      <c r="RLS82" s="410"/>
      <c r="RLT82" s="410"/>
      <c r="RLU82" s="410"/>
      <c r="RLV82" s="410"/>
      <c r="RLW82" s="410"/>
      <c r="RLX82" s="410"/>
      <c r="RLY82" s="410"/>
      <c r="RLZ82" s="410"/>
      <c r="RMA82" s="410"/>
      <c r="RMB82" s="410"/>
      <c r="RMC82" s="410"/>
      <c r="RMD82" s="410"/>
      <c r="RME82" s="410"/>
      <c r="RMF82" s="410"/>
      <c r="RMG82" s="410"/>
      <c r="RMH82" s="410"/>
      <c r="RMI82" s="410"/>
      <c r="RMJ82" s="410"/>
      <c r="RMK82" s="410"/>
      <c r="RML82" s="410"/>
      <c r="RMM82" s="410"/>
      <c r="RMN82" s="410"/>
      <c r="RMO82" s="410"/>
      <c r="RMP82" s="410"/>
      <c r="RMQ82" s="410"/>
      <c r="RMR82" s="410"/>
      <c r="RMS82" s="410"/>
      <c r="RMT82" s="410"/>
      <c r="RMU82" s="410"/>
      <c r="RMV82" s="410"/>
      <c r="RMW82" s="410"/>
      <c r="RMX82" s="410"/>
      <c r="RMY82" s="410"/>
      <c r="RMZ82" s="410"/>
      <c r="RNA82" s="410"/>
      <c r="RNB82" s="410"/>
      <c r="RNC82" s="410"/>
      <c r="RND82" s="410"/>
      <c r="RNE82" s="410"/>
      <c r="RNF82" s="410"/>
      <c r="RNG82" s="410"/>
      <c r="RNH82" s="410"/>
      <c r="RNI82" s="410"/>
      <c r="RNJ82" s="410"/>
      <c r="RNK82" s="410"/>
      <c r="RNL82" s="410"/>
      <c r="RNM82" s="410"/>
      <c r="RNN82" s="410"/>
      <c r="RNO82" s="410"/>
      <c r="RNP82" s="410"/>
      <c r="RNQ82" s="410"/>
      <c r="RNR82" s="410"/>
      <c r="RNS82" s="410"/>
      <c r="RNT82" s="410"/>
      <c r="RNU82" s="410"/>
      <c r="RNV82" s="410"/>
      <c r="RNW82" s="410"/>
      <c r="RNX82" s="410"/>
      <c r="RNY82" s="410"/>
      <c r="RNZ82" s="410"/>
      <c r="ROA82" s="410"/>
      <c r="ROB82" s="410"/>
      <c r="ROC82" s="410"/>
      <c r="ROD82" s="410"/>
      <c r="ROE82" s="410"/>
      <c r="ROF82" s="410"/>
      <c r="ROG82" s="410"/>
      <c r="ROH82" s="410"/>
      <c r="ROI82" s="410"/>
      <c r="ROJ82" s="410"/>
      <c r="ROK82" s="410"/>
      <c r="ROL82" s="410"/>
      <c r="ROM82" s="410"/>
      <c r="RON82" s="410"/>
      <c r="ROO82" s="410"/>
      <c r="ROP82" s="410"/>
      <c r="ROQ82" s="410"/>
      <c r="ROR82" s="410"/>
      <c r="ROS82" s="410"/>
      <c r="ROT82" s="410"/>
      <c r="ROU82" s="410"/>
      <c r="ROV82" s="410"/>
      <c r="ROW82" s="410"/>
      <c r="ROX82" s="410"/>
      <c r="ROY82" s="410"/>
      <c r="ROZ82" s="410"/>
      <c r="RPA82" s="410"/>
      <c r="RPB82" s="410"/>
      <c r="RPC82" s="410"/>
      <c r="RPD82" s="410"/>
      <c r="RPE82" s="410"/>
      <c r="RPF82" s="410"/>
      <c r="RPG82" s="410"/>
      <c r="RPH82" s="410"/>
      <c r="RPI82" s="410"/>
      <c r="RPJ82" s="410"/>
      <c r="RPK82" s="410"/>
      <c r="RPL82" s="410"/>
      <c r="RPM82" s="410"/>
      <c r="RPN82" s="410"/>
      <c r="RPO82" s="410"/>
      <c r="RPP82" s="410"/>
      <c r="RPQ82" s="410"/>
      <c r="RPR82" s="410"/>
      <c r="RPS82" s="410"/>
      <c r="RPT82" s="410"/>
      <c r="RPU82" s="410"/>
      <c r="RPV82" s="410"/>
      <c r="RPW82" s="410"/>
      <c r="RPX82" s="410"/>
      <c r="RPY82" s="410"/>
      <c r="RPZ82" s="410"/>
      <c r="RQA82" s="410"/>
      <c r="RQB82" s="410"/>
      <c r="RQC82" s="410"/>
      <c r="RQD82" s="410"/>
      <c r="RQE82" s="410"/>
      <c r="RQF82" s="410"/>
      <c r="RQG82" s="410"/>
      <c r="RQH82" s="410"/>
      <c r="RQI82" s="410"/>
      <c r="RQJ82" s="410"/>
      <c r="RQK82" s="410"/>
      <c r="RQL82" s="410"/>
      <c r="RQM82" s="410"/>
      <c r="RQN82" s="410"/>
      <c r="RQO82" s="410"/>
      <c r="RQP82" s="410"/>
      <c r="RQQ82" s="410"/>
      <c r="RQR82" s="410"/>
      <c r="RQS82" s="410"/>
      <c r="RQT82" s="410"/>
      <c r="RQU82" s="410"/>
      <c r="RQV82" s="410"/>
      <c r="RQW82" s="410"/>
      <c r="RQX82" s="410"/>
      <c r="RQY82" s="410"/>
      <c r="RQZ82" s="410"/>
      <c r="RRA82" s="410"/>
      <c r="RRB82" s="410"/>
      <c r="RRC82" s="410"/>
      <c r="RRD82" s="410"/>
      <c r="RRE82" s="410"/>
      <c r="RRF82" s="410"/>
      <c r="RRG82" s="410"/>
      <c r="RRH82" s="410"/>
      <c r="RRI82" s="410"/>
      <c r="RRJ82" s="410"/>
      <c r="RRK82" s="410"/>
      <c r="RRL82" s="410"/>
      <c r="RRM82" s="410"/>
      <c r="RRN82" s="410"/>
      <c r="RRO82" s="410"/>
      <c r="RRP82" s="410"/>
      <c r="RRQ82" s="410"/>
      <c r="RRR82" s="410"/>
      <c r="RRS82" s="410"/>
      <c r="RRT82" s="410"/>
      <c r="RRU82" s="410"/>
      <c r="RRV82" s="410"/>
      <c r="RRW82" s="410"/>
      <c r="RRX82" s="410"/>
      <c r="RRY82" s="410"/>
      <c r="RRZ82" s="410"/>
      <c r="RSA82" s="410"/>
      <c r="RSB82" s="410"/>
      <c r="RSC82" s="410"/>
      <c r="RSD82" s="410"/>
      <c r="RSE82" s="410"/>
      <c r="RSF82" s="410"/>
      <c r="RSG82" s="410"/>
      <c r="RSH82" s="410"/>
      <c r="RSI82" s="410"/>
      <c r="RSJ82" s="410"/>
      <c r="RSK82" s="410"/>
      <c r="RSL82" s="410"/>
      <c r="RSM82" s="410"/>
      <c r="RSN82" s="410"/>
      <c r="RSO82" s="410"/>
      <c r="RSP82" s="410"/>
      <c r="RSQ82" s="410"/>
      <c r="RSR82" s="410"/>
      <c r="RSS82" s="410"/>
      <c r="RST82" s="410"/>
      <c r="RSU82" s="410"/>
      <c r="RSV82" s="410"/>
      <c r="RSW82" s="410"/>
      <c r="RSX82" s="410"/>
      <c r="RSY82" s="410"/>
      <c r="RSZ82" s="410"/>
      <c r="RTA82" s="410"/>
      <c r="RTB82" s="410"/>
      <c r="RTC82" s="410"/>
      <c r="RTD82" s="410"/>
      <c r="RTE82" s="410"/>
      <c r="RTF82" s="410"/>
      <c r="RTG82" s="410"/>
      <c r="RTH82" s="410"/>
      <c r="RTI82" s="410"/>
      <c r="RTJ82" s="410"/>
      <c r="RTK82" s="410"/>
      <c r="RTL82" s="410"/>
      <c r="RTM82" s="410"/>
      <c r="RTN82" s="410"/>
      <c r="RTO82" s="410"/>
      <c r="RTP82" s="410"/>
      <c r="RTQ82" s="410"/>
      <c r="RTR82" s="410"/>
      <c r="RTS82" s="410"/>
      <c r="RTT82" s="410"/>
      <c r="RTU82" s="410"/>
      <c r="RTV82" s="410"/>
      <c r="RTW82" s="410"/>
      <c r="RTX82" s="410"/>
      <c r="RTY82" s="410"/>
      <c r="RTZ82" s="410"/>
      <c r="RUA82" s="410"/>
      <c r="RUB82" s="410"/>
      <c r="RUC82" s="410"/>
      <c r="RUD82" s="410"/>
      <c r="RUE82" s="410"/>
      <c r="RUF82" s="410"/>
      <c r="RUG82" s="410"/>
      <c r="RUH82" s="410"/>
      <c r="RUI82" s="410"/>
      <c r="RUJ82" s="410"/>
      <c r="RUK82" s="410"/>
      <c r="RUL82" s="410"/>
      <c r="RUM82" s="410"/>
      <c r="RUN82" s="410"/>
      <c r="RUO82" s="410"/>
      <c r="RUP82" s="410"/>
      <c r="RUQ82" s="410"/>
      <c r="RUR82" s="410"/>
      <c r="RUS82" s="410"/>
      <c r="RUT82" s="410"/>
      <c r="RUU82" s="410"/>
      <c r="RUV82" s="410"/>
      <c r="RUW82" s="410"/>
      <c r="RUX82" s="410"/>
      <c r="RUY82" s="410"/>
      <c r="RUZ82" s="410"/>
      <c r="RVA82" s="410"/>
      <c r="RVB82" s="410"/>
      <c r="RVC82" s="410"/>
      <c r="RVD82" s="410"/>
      <c r="RVE82" s="410"/>
      <c r="RVF82" s="410"/>
      <c r="RVG82" s="410"/>
      <c r="RVH82" s="410"/>
      <c r="RVI82" s="410"/>
      <c r="RVJ82" s="410"/>
      <c r="RVK82" s="410"/>
      <c r="RVL82" s="410"/>
      <c r="RVM82" s="410"/>
      <c r="RVN82" s="410"/>
      <c r="RVO82" s="410"/>
      <c r="RVP82" s="410"/>
      <c r="RVQ82" s="410"/>
      <c r="RVR82" s="410"/>
      <c r="RVS82" s="410"/>
      <c r="RVT82" s="410"/>
      <c r="RVU82" s="410"/>
      <c r="RVV82" s="410"/>
      <c r="RVW82" s="410"/>
      <c r="RVX82" s="410"/>
      <c r="RVY82" s="410"/>
      <c r="RVZ82" s="410"/>
      <c r="RWA82" s="410"/>
      <c r="RWB82" s="410"/>
      <c r="RWC82" s="410"/>
      <c r="RWD82" s="410"/>
      <c r="RWE82" s="410"/>
      <c r="RWF82" s="410"/>
      <c r="RWG82" s="410"/>
      <c r="RWH82" s="410"/>
      <c r="RWI82" s="410"/>
      <c r="RWJ82" s="410"/>
      <c r="RWK82" s="410"/>
      <c r="RWL82" s="410"/>
      <c r="RWM82" s="410"/>
      <c r="RWN82" s="410"/>
      <c r="RWO82" s="410"/>
      <c r="RWP82" s="410"/>
      <c r="RWQ82" s="410"/>
      <c r="RWR82" s="410"/>
      <c r="RWS82" s="410"/>
      <c r="RWT82" s="410"/>
      <c r="RWU82" s="410"/>
      <c r="RWV82" s="410"/>
      <c r="RWW82" s="410"/>
      <c r="RWX82" s="410"/>
      <c r="RWY82" s="410"/>
      <c r="RWZ82" s="410"/>
      <c r="RXA82" s="410"/>
      <c r="RXB82" s="410"/>
      <c r="RXC82" s="410"/>
      <c r="RXD82" s="410"/>
      <c r="RXE82" s="410"/>
      <c r="RXF82" s="410"/>
      <c r="RXG82" s="410"/>
      <c r="RXH82" s="410"/>
      <c r="RXI82" s="410"/>
      <c r="RXJ82" s="410"/>
      <c r="RXK82" s="410"/>
      <c r="RXL82" s="410"/>
      <c r="RXM82" s="410"/>
      <c r="RXN82" s="410"/>
      <c r="RXO82" s="410"/>
      <c r="RXP82" s="410"/>
      <c r="RXQ82" s="410"/>
      <c r="RXR82" s="410"/>
      <c r="RXS82" s="410"/>
      <c r="RXT82" s="410"/>
      <c r="RXU82" s="410"/>
      <c r="RXV82" s="410"/>
      <c r="RXW82" s="410"/>
      <c r="RXX82" s="410"/>
      <c r="RXY82" s="410"/>
      <c r="RXZ82" s="410"/>
      <c r="RYA82" s="410"/>
      <c r="RYB82" s="410"/>
      <c r="RYC82" s="410"/>
      <c r="RYD82" s="410"/>
      <c r="RYE82" s="410"/>
      <c r="RYF82" s="410"/>
      <c r="RYG82" s="410"/>
      <c r="RYH82" s="410"/>
      <c r="RYI82" s="410"/>
      <c r="RYJ82" s="410"/>
      <c r="RYK82" s="410"/>
      <c r="RYL82" s="410"/>
      <c r="RYM82" s="410"/>
      <c r="RYN82" s="410"/>
      <c r="RYO82" s="410"/>
      <c r="RYP82" s="410"/>
      <c r="RYQ82" s="410"/>
      <c r="RYR82" s="410"/>
      <c r="RYS82" s="410"/>
      <c r="RYT82" s="410"/>
      <c r="RYU82" s="410"/>
      <c r="RYV82" s="410"/>
      <c r="RYW82" s="410"/>
      <c r="RYX82" s="410"/>
      <c r="RYY82" s="410"/>
      <c r="RYZ82" s="410"/>
      <c r="RZA82" s="410"/>
      <c r="RZB82" s="410"/>
      <c r="RZC82" s="410"/>
      <c r="RZD82" s="410"/>
      <c r="RZE82" s="410"/>
      <c r="RZF82" s="410"/>
      <c r="RZG82" s="410"/>
      <c r="RZH82" s="410"/>
      <c r="RZI82" s="410"/>
      <c r="RZJ82" s="410"/>
      <c r="RZK82" s="410"/>
      <c r="RZL82" s="410"/>
      <c r="RZM82" s="410"/>
      <c r="RZN82" s="410"/>
      <c r="RZO82" s="410"/>
      <c r="RZP82" s="410"/>
      <c r="RZQ82" s="410"/>
      <c r="RZR82" s="410"/>
      <c r="RZS82" s="410"/>
      <c r="RZT82" s="410"/>
      <c r="RZU82" s="410"/>
      <c r="RZV82" s="410"/>
      <c r="RZW82" s="410"/>
      <c r="RZX82" s="410"/>
      <c r="RZY82" s="410"/>
      <c r="RZZ82" s="410"/>
      <c r="SAA82" s="410"/>
      <c r="SAB82" s="410"/>
      <c r="SAC82" s="410"/>
      <c r="SAD82" s="410"/>
      <c r="SAE82" s="410"/>
      <c r="SAF82" s="410"/>
      <c r="SAG82" s="410"/>
      <c r="SAH82" s="410"/>
      <c r="SAI82" s="410"/>
      <c r="SAJ82" s="410"/>
      <c r="SAK82" s="410"/>
      <c r="SAL82" s="410"/>
      <c r="SAM82" s="410"/>
      <c r="SAN82" s="410"/>
      <c r="SAO82" s="410"/>
      <c r="SAP82" s="410"/>
      <c r="SAQ82" s="410"/>
      <c r="SAR82" s="410"/>
      <c r="SAS82" s="410"/>
      <c r="SAT82" s="410"/>
      <c r="SAU82" s="410"/>
      <c r="SAV82" s="410"/>
      <c r="SAW82" s="410"/>
      <c r="SAX82" s="410"/>
      <c r="SAY82" s="410"/>
      <c r="SAZ82" s="410"/>
      <c r="SBA82" s="410"/>
      <c r="SBB82" s="410"/>
      <c r="SBC82" s="410"/>
      <c r="SBD82" s="410"/>
      <c r="SBE82" s="410"/>
      <c r="SBF82" s="410"/>
      <c r="SBG82" s="410"/>
      <c r="SBH82" s="410"/>
      <c r="SBI82" s="410"/>
      <c r="SBJ82" s="410"/>
      <c r="SBK82" s="410"/>
      <c r="SBL82" s="410"/>
      <c r="SBM82" s="410"/>
      <c r="SBN82" s="410"/>
      <c r="SBO82" s="410"/>
      <c r="SBP82" s="410"/>
      <c r="SBQ82" s="410"/>
      <c r="SBR82" s="410"/>
      <c r="SBS82" s="410"/>
      <c r="SBT82" s="410"/>
      <c r="SBU82" s="410"/>
      <c r="SBV82" s="410"/>
      <c r="SBW82" s="410"/>
      <c r="SBX82" s="410"/>
      <c r="SBY82" s="410"/>
      <c r="SBZ82" s="410"/>
      <c r="SCA82" s="410"/>
      <c r="SCB82" s="410"/>
      <c r="SCC82" s="410"/>
      <c r="SCD82" s="410"/>
      <c r="SCE82" s="410"/>
      <c r="SCF82" s="410"/>
      <c r="SCG82" s="410"/>
      <c r="SCH82" s="410"/>
      <c r="SCI82" s="410"/>
      <c r="SCJ82" s="410"/>
      <c r="SCK82" s="410"/>
      <c r="SCL82" s="410"/>
      <c r="SCM82" s="410"/>
      <c r="SCN82" s="410"/>
      <c r="SCO82" s="410"/>
      <c r="SCP82" s="410"/>
      <c r="SCQ82" s="410"/>
      <c r="SCR82" s="410"/>
      <c r="SCS82" s="410"/>
      <c r="SCT82" s="410"/>
      <c r="SCU82" s="410"/>
      <c r="SCV82" s="410"/>
      <c r="SCW82" s="410"/>
      <c r="SCX82" s="410"/>
      <c r="SCY82" s="410"/>
      <c r="SCZ82" s="410"/>
      <c r="SDA82" s="410"/>
      <c r="SDB82" s="410"/>
      <c r="SDC82" s="410"/>
      <c r="SDD82" s="410"/>
      <c r="SDE82" s="410"/>
      <c r="SDF82" s="410"/>
      <c r="SDG82" s="410"/>
      <c r="SDH82" s="410"/>
      <c r="SDI82" s="410"/>
      <c r="SDJ82" s="410"/>
      <c r="SDK82" s="410"/>
      <c r="SDL82" s="410"/>
      <c r="SDM82" s="410"/>
      <c r="SDN82" s="410"/>
      <c r="SDO82" s="410"/>
      <c r="SDP82" s="410"/>
      <c r="SDQ82" s="410"/>
      <c r="SDR82" s="410"/>
      <c r="SDS82" s="410"/>
      <c r="SDT82" s="410"/>
      <c r="SDU82" s="410"/>
      <c r="SDV82" s="410"/>
      <c r="SDW82" s="410"/>
      <c r="SDX82" s="410"/>
      <c r="SDY82" s="410"/>
      <c r="SDZ82" s="410"/>
      <c r="SEA82" s="410"/>
      <c r="SEB82" s="410"/>
      <c r="SEC82" s="410"/>
      <c r="SED82" s="410"/>
      <c r="SEE82" s="410"/>
      <c r="SEF82" s="410"/>
      <c r="SEG82" s="410"/>
      <c r="SEH82" s="410"/>
      <c r="SEI82" s="410"/>
      <c r="SEJ82" s="410"/>
      <c r="SEK82" s="410"/>
      <c r="SEL82" s="410"/>
      <c r="SEM82" s="410"/>
      <c r="SEN82" s="410"/>
      <c r="SEO82" s="410"/>
      <c r="SEP82" s="410"/>
      <c r="SEQ82" s="410"/>
      <c r="SER82" s="410"/>
      <c r="SES82" s="410"/>
      <c r="SET82" s="410"/>
      <c r="SEU82" s="410"/>
      <c r="SEV82" s="410"/>
      <c r="SEW82" s="410"/>
      <c r="SEX82" s="410"/>
      <c r="SEY82" s="410"/>
      <c r="SEZ82" s="410"/>
      <c r="SFA82" s="410"/>
      <c r="SFB82" s="410"/>
      <c r="SFC82" s="410"/>
      <c r="SFD82" s="410"/>
      <c r="SFE82" s="410"/>
      <c r="SFF82" s="410"/>
      <c r="SFG82" s="410"/>
      <c r="SFH82" s="410"/>
      <c r="SFI82" s="410"/>
      <c r="SFJ82" s="410"/>
      <c r="SFK82" s="410"/>
      <c r="SFL82" s="410"/>
      <c r="SFM82" s="410"/>
      <c r="SFN82" s="410"/>
      <c r="SFO82" s="410"/>
      <c r="SFP82" s="410"/>
      <c r="SFQ82" s="410"/>
      <c r="SFR82" s="410"/>
      <c r="SFS82" s="410"/>
      <c r="SFT82" s="410"/>
      <c r="SFU82" s="410"/>
      <c r="SFV82" s="410"/>
      <c r="SFW82" s="410"/>
      <c r="SFX82" s="410"/>
      <c r="SFY82" s="410"/>
      <c r="SFZ82" s="410"/>
      <c r="SGA82" s="410"/>
      <c r="SGB82" s="410"/>
      <c r="SGC82" s="410"/>
      <c r="SGD82" s="410"/>
      <c r="SGE82" s="410"/>
      <c r="SGF82" s="410"/>
      <c r="SGG82" s="410"/>
      <c r="SGH82" s="410"/>
      <c r="SGI82" s="410"/>
      <c r="SGJ82" s="410"/>
      <c r="SGK82" s="410"/>
      <c r="SGL82" s="410"/>
      <c r="SGM82" s="410"/>
      <c r="SGN82" s="410"/>
      <c r="SGO82" s="410"/>
      <c r="SGP82" s="410"/>
      <c r="SGQ82" s="410"/>
      <c r="SGR82" s="410"/>
      <c r="SGS82" s="410"/>
      <c r="SGT82" s="410"/>
      <c r="SGU82" s="410"/>
      <c r="SGV82" s="410"/>
      <c r="SGW82" s="410"/>
      <c r="SGX82" s="410"/>
      <c r="SGY82" s="410"/>
      <c r="SGZ82" s="410"/>
      <c r="SHA82" s="410"/>
      <c r="SHB82" s="410"/>
      <c r="SHC82" s="410"/>
      <c r="SHD82" s="410"/>
      <c r="SHE82" s="410"/>
      <c r="SHF82" s="410"/>
      <c r="SHG82" s="410"/>
      <c r="SHH82" s="410"/>
      <c r="SHI82" s="410"/>
      <c r="SHJ82" s="410"/>
      <c r="SHK82" s="410"/>
      <c r="SHL82" s="410"/>
      <c r="SHM82" s="410"/>
      <c r="SHN82" s="410"/>
      <c r="SHO82" s="410"/>
      <c r="SHP82" s="410"/>
      <c r="SHQ82" s="410"/>
      <c r="SHR82" s="410"/>
      <c r="SHS82" s="410"/>
      <c r="SHT82" s="410"/>
      <c r="SHU82" s="410"/>
      <c r="SHV82" s="410"/>
      <c r="SHW82" s="410"/>
      <c r="SHX82" s="410"/>
      <c r="SHY82" s="410"/>
      <c r="SHZ82" s="410"/>
      <c r="SIA82" s="410"/>
      <c r="SIB82" s="410"/>
      <c r="SIC82" s="410"/>
      <c r="SID82" s="410"/>
      <c r="SIE82" s="410"/>
      <c r="SIF82" s="410"/>
      <c r="SIG82" s="410"/>
      <c r="SIH82" s="410"/>
      <c r="SII82" s="410"/>
      <c r="SIJ82" s="410"/>
      <c r="SIK82" s="410"/>
      <c r="SIL82" s="410"/>
      <c r="SIM82" s="410"/>
      <c r="SIN82" s="410"/>
      <c r="SIO82" s="410"/>
      <c r="SIP82" s="410"/>
      <c r="SIQ82" s="410"/>
      <c r="SIR82" s="410"/>
      <c r="SIS82" s="410"/>
      <c r="SIT82" s="410"/>
      <c r="SIU82" s="410"/>
      <c r="SIV82" s="410"/>
      <c r="SIW82" s="410"/>
      <c r="SIX82" s="410"/>
      <c r="SIY82" s="410"/>
      <c r="SIZ82" s="410"/>
      <c r="SJA82" s="410"/>
      <c r="SJB82" s="410"/>
      <c r="SJC82" s="410"/>
      <c r="SJD82" s="410"/>
      <c r="SJE82" s="410"/>
      <c r="SJF82" s="410"/>
      <c r="SJG82" s="410"/>
      <c r="SJH82" s="410"/>
      <c r="SJI82" s="410"/>
      <c r="SJJ82" s="410"/>
      <c r="SJK82" s="410"/>
      <c r="SJL82" s="410"/>
      <c r="SJM82" s="410"/>
      <c r="SJN82" s="410"/>
      <c r="SJO82" s="410"/>
      <c r="SJP82" s="410"/>
      <c r="SJQ82" s="410"/>
      <c r="SJR82" s="410"/>
      <c r="SJS82" s="410"/>
      <c r="SJT82" s="410"/>
      <c r="SJU82" s="410"/>
      <c r="SJV82" s="410"/>
      <c r="SJW82" s="410"/>
      <c r="SJX82" s="410"/>
      <c r="SJY82" s="410"/>
      <c r="SJZ82" s="410"/>
      <c r="SKA82" s="410"/>
      <c r="SKB82" s="410"/>
      <c r="SKC82" s="410"/>
      <c r="SKD82" s="410"/>
      <c r="SKE82" s="410"/>
      <c r="SKF82" s="410"/>
      <c r="SKG82" s="410"/>
      <c r="SKH82" s="410"/>
      <c r="SKI82" s="410"/>
      <c r="SKJ82" s="410"/>
      <c r="SKK82" s="410"/>
      <c r="SKL82" s="410"/>
      <c r="SKM82" s="410"/>
      <c r="SKN82" s="410"/>
      <c r="SKO82" s="410"/>
      <c r="SKP82" s="410"/>
      <c r="SKQ82" s="410"/>
      <c r="SKR82" s="410"/>
      <c r="SKS82" s="410"/>
      <c r="SKT82" s="410"/>
      <c r="SKU82" s="410"/>
      <c r="SKV82" s="410"/>
      <c r="SKW82" s="410"/>
      <c r="SKX82" s="410"/>
      <c r="SKY82" s="410"/>
      <c r="SKZ82" s="410"/>
      <c r="SLA82" s="410"/>
      <c r="SLB82" s="410"/>
      <c r="SLC82" s="410"/>
      <c r="SLD82" s="410"/>
      <c r="SLE82" s="410"/>
      <c r="SLF82" s="410"/>
      <c r="SLG82" s="410"/>
      <c r="SLH82" s="410"/>
      <c r="SLI82" s="410"/>
      <c r="SLJ82" s="410"/>
      <c r="SLK82" s="410"/>
      <c r="SLL82" s="410"/>
      <c r="SLM82" s="410"/>
      <c r="SLN82" s="410"/>
      <c r="SLO82" s="410"/>
      <c r="SLP82" s="410"/>
      <c r="SLQ82" s="410"/>
      <c r="SLR82" s="410"/>
      <c r="SLS82" s="410"/>
      <c r="SLT82" s="410"/>
      <c r="SLU82" s="410"/>
      <c r="SLV82" s="410"/>
      <c r="SLW82" s="410"/>
      <c r="SLX82" s="410"/>
      <c r="SLY82" s="410"/>
      <c r="SLZ82" s="410"/>
      <c r="SMA82" s="410"/>
      <c r="SMB82" s="410"/>
      <c r="SMC82" s="410"/>
      <c r="SMD82" s="410"/>
      <c r="SME82" s="410"/>
      <c r="SMF82" s="410"/>
      <c r="SMG82" s="410"/>
      <c r="SMH82" s="410"/>
      <c r="SMI82" s="410"/>
      <c r="SMJ82" s="410"/>
      <c r="SMK82" s="410"/>
      <c r="SML82" s="410"/>
      <c r="SMM82" s="410"/>
      <c r="SMN82" s="410"/>
      <c r="SMO82" s="410"/>
      <c r="SMP82" s="410"/>
      <c r="SMQ82" s="410"/>
      <c r="SMR82" s="410"/>
      <c r="SMS82" s="410"/>
      <c r="SMT82" s="410"/>
      <c r="SMU82" s="410"/>
      <c r="SMV82" s="410"/>
      <c r="SMW82" s="410"/>
      <c r="SMX82" s="410"/>
      <c r="SMY82" s="410"/>
      <c r="SMZ82" s="410"/>
      <c r="SNA82" s="410"/>
      <c r="SNB82" s="410"/>
      <c r="SNC82" s="410"/>
      <c r="SND82" s="410"/>
      <c r="SNE82" s="410"/>
      <c r="SNF82" s="410"/>
      <c r="SNG82" s="410"/>
      <c r="SNH82" s="410"/>
      <c r="SNI82" s="410"/>
      <c r="SNJ82" s="410"/>
      <c r="SNK82" s="410"/>
      <c r="SNL82" s="410"/>
      <c r="SNM82" s="410"/>
      <c r="SNN82" s="410"/>
      <c r="SNO82" s="410"/>
      <c r="SNP82" s="410"/>
      <c r="SNQ82" s="410"/>
      <c r="SNR82" s="410"/>
      <c r="SNS82" s="410"/>
      <c r="SNT82" s="410"/>
      <c r="SNU82" s="410"/>
      <c r="SNV82" s="410"/>
      <c r="SNW82" s="410"/>
      <c r="SNX82" s="410"/>
      <c r="SNY82" s="410"/>
      <c r="SNZ82" s="410"/>
      <c r="SOA82" s="410"/>
      <c r="SOB82" s="410"/>
      <c r="SOC82" s="410"/>
      <c r="SOD82" s="410"/>
      <c r="SOE82" s="410"/>
      <c r="SOF82" s="410"/>
      <c r="SOG82" s="410"/>
      <c r="SOH82" s="410"/>
      <c r="SOI82" s="410"/>
      <c r="SOJ82" s="410"/>
      <c r="SOK82" s="410"/>
      <c r="SOL82" s="410"/>
      <c r="SOM82" s="410"/>
      <c r="SON82" s="410"/>
      <c r="SOO82" s="410"/>
      <c r="SOP82" s="410"/>
      <c r="SOQ82" s="410"/>
      <c r="SOR82" s="410"/>
      <c r="SOS82" s="410"/>
      <c r="SOT82" s="410"/>
      <c r="SOU82" s="410"/>
      <c r="SOV82" s="410"/>
      <c r="SOW82" s="410"/>
      <c r="SOX82" s="410"/>
      <c r="SOY82" s="410"/>
      <c r="SOZ82" s="410"/>
      <c r="SPA82" s="410"/>
      <c r="SPB82" s="410"/>
      <c r="SPC82" s="410"/>
      <c r="SPD82" s="410"/>
      <c r="SPE82" s="410"/>
      <c r="SPF82" s="410"/>
      <c r="SPG82" s="410"/>
      <c r="SPH82" s="410"/>
      <c r="SPI82" s="410"/>
      <c r="SPJ82" s="410"/>
      <c r="SPK82" s="410"/>
      <c r="SPL82" s="410"/>
      <c r="SPM82" s="410"/>
      <c r="SPN82" s="410"/>
      <c r="SPO82" s="410"/>
      <c r="SPP82" s="410"/>
      <c r="SPQ82" s="410"/>
      <c r="SPR82" s="410"/>
      <c r="SPS82" s="410"/>
      <c r="SPT82" s="410"/>
      <c r="SPU82" s="410"/>
      <c r="SPV82" s="410"/>
      <c r="SPW82" s="410"/>
      <c r="SPX82" s="410"/>
      <c r="SPY82" s="410"/>
      <c r="SPZ82" s="410"/>
      <c r="SQA82" s="410"/>
      <c r="SQB82" s="410"/>
      <c r="SQC82" s="410"/>
      <c r="SQD82" s="410"/>
      <c r="SQE82" s="410"/>
      <c r="SQF82" s="410"/>
      <c r="SQG82" s="410"/>
      <c r="SQH82" s="410"/>
      <c r="SQI82" s="410"/>
      <c r="SQJ82" s="410"/>
      <c r="SQK82" s="410"/>
      <c r="SQL82" s="410"/>
      <c r="SQM82" s="410"/>
      <c r="SQN82" s="410"/>
      <c r="SQO82" s="410"/>
      <c r="SQP82" s="410"/>
      <c r="SQQ82" s="410"/>
      <c r="SQR82" s="410"/>
      <c r="SQS82" s="410"/>
      <c r="SQT82" s="410"/>
      <c r="SQU82" s="410"/>
      <c r="SQV82" s="410"/>
      <c r="SQW82" s="410"/>
      <c r="SQX82" s="410"/>
      <c r="SQY82" s="410"/>
      <c r="SQZ82" s="410"/>
      <c r="SRA82" s="410"/>
      <c r="SRB82" s="410"/>
      <c r="SRC82" s="410"/>
      <c r="SRD82" s="410"/>
      <c r="SRE82" s="410"/>
      <c r="SRF82" s="410"/>
      <c r="SRG82" s="410"/>
      <c r="SRH82" s="410"/>
      <c r="SRI82" s="410"/>
      <c r="SRJ82" s="410"/>
      <c r="SRK82" s="410"/>
      <c r="SRL82" s="410"/>
      <c r="SRM82" s="410"/>
      <c r="SRN82" s="410"/>
      <c r="SRO82" s="410"/>
      <c r="SRP82" s="410"/>
      <c r="SRQ82" s="410"/>
      <c r="SRR82" s="410"/>
      <c r="SRS82" s="410"/>
      <c r="SRT82" s="410"/>
      <c r="SRU82" s="410"/>
      <c r="SRV82" s="410"/>
      <c r="SRW82" s="410"/>
      <c r="SRX82" s="410"/>
      <c r="SRY82" s="410"/>
      <c r="SRZ82" s="410"/>
      <c r="SSA82" s="410"/>
      <c r="SSB82" s="410"/>
      <c r="SSC82" s="410"/>
      <c r="SSD82" s="410"/>
      <c r="SSE82" s="410"/>
      <c r="SSF82" s="410"/>
      <c r="SSG82" s="410"/>
      <c r="SSH82" s="410"/>
      <c r="SSI82" s="410"/>
      <c r="SSJ82" s="410"/>
      <c r="SSK82" s="410"/>
      <c r="SSL82" s="410"/>
      <c r="SSM82" s="410"/>
      <c r="SSN82" s="410"/>
      <c r="SSO82" s="410"/>
      <c r="SSP82" s="410"/>
      <c r="SSQ82" s="410"/>
      <c r="SSR82" s="410"/>
      <c r="SSS82" s="410"/>
      <c r="SST82" s="410"/>
      <c r="SSU82" s="410"/>
      <c r="SSV82" s="410"/>
      <c r="SSW82" s="410"/>
      <c r="SSX82" s="410"/>
      <c r="SSY82" s="410"/>
      <c r="SSZ82" s="410"/>
      <c r="STA82" s="410"/>
      <c r="STB82" s="410"/>
      <c r="STC82" s="410"/>
      <c r="STD82" s="410"/>
      <c r="STE82" s="410"/>
      <c r="STF82" s="410"/>
      <c r="STG82" s="410"/>
      <c r="STH82" s="410"/>
      <c r="STI82" s="410"/>
      <c r="STJ82" s="410"/>
      <c r="STK82" s="410"/>
      <c r="STL82" s="410"/>
      <c r="STM82" s="410"/>
      <c r="STN82" s="410"/>
      <c r="STO82" s="410"/>
      <c r="STP82" s="410"/>
      <c r="STQ82" s="410"/>
      <c r="STR82" s="410"/>
      <c r="STS82" s="410"/>
      <c r="STT82" s="410"/>
      <c r="STU82" s="410"/>
      <c r="STV82" s="410"/>
      <c r="STW82" s="410"/>
      <c r="STX82" s="410"/>
      <c r="STY82" s="410"/>
      <c r="STZ82" s="410"/>
      <c r="SUA82" s="410"/>
      <c r="SUB82" s="410"/>
      <c r="SUC82" s="410"/>
      <c r="SUD82" s="410"/>
      <c r="SUE82" s="410"/>
      <c r="SUF82" s="410"/>
      <c r="SUG82" s="410"/>
      <c r="SUH82" s="410"/>
      <c r="SUI82" s="410"/>
      <c r="SUJ82" s="410"/>
      <c r="SUK82" s="410"/>
      <c r="SUL82" s="410"/>
      <c r="SUM82" s="410"/>
      <c r="SUN82" s="410"/>
      <c r="SUO82" s="410"/>
      <c r="SUP82" s="410"/>
      <c r="SUQ82" s="410"/>
      <c r="SUR82" s="410"/>
      <c r="SUS82" s="410"/>
      <c r="SUT82" s="410"/>
      <c r="SUU82" s="410"/>
      <c r="SUV82" s="410"/>
      <c r="SUW82" s="410"/>
      <c r="SUX82" s="410"/>
      <c r="SUY82" s="410"/>
      <c r="SUZ82" s="410"/>
      <c r="SVA82" s="410"/>
      <c r="SVB82" s="410"/>
      <c r="SVC82" s="410"/>
      <c r="SVD82" s="410"/>
      <c r="SVE82" s="410"/>
      <c r="SVF82" s="410"/>
      <c r="SVG82" s="410"/>
      <c r="SVH82" s="410"/>
      <c r="SVI82" s="410"/>
      <c r="SVJ82" s="410"/>
      <c r="SVK82" s="410"/>
      <c r="SVL82" s="410"/>
      <c r="SVM82" s="410"/>
      <c r="SVN82" s="410"/>
      <c r="SVO82" s="410"/>
      <c r="SVP82" s="410"/>
      <c r="SVQ82" s="410"/>
      <c r="SVR82" s="410"/>
      <c r="SVS82" s="410"/>
      <c r="SVT82" s="410"/>
      <c r="SVU82" s="410"/>
      <c r="SVV82" s="410"/>
      <c r="SVW82" s="410"/>
      <c r="SVX82" s="410"/>
      <c r="SVY82" s="410"/>
      <c r="SVZ82" s="410"/>
      <c r="SWA82" s="410"/>
      <c r="SWB82" s="410"/>
      <c r="SWC82" s="410"/>
      <c r="SWD82" s="410"/>
      <c r="SWE82" s="410"/>
      <c r="SWF82" s="410"/>
      <c r="SWG82" s="410"/>
      <c r="SWH82" s="410"/>
      <c r="SWI82" s="410"/>
      <c r="SWJ82" s="410"/>
      <c r="SWK82" s="410"/>
      <c r="SWL82" s="410"/>
      <c r="SWM82" s="410"/>
      <c r="SWN82" s="410"/>
      <c r="SWO82" s="410"/>
      <c r="SWP82" s="410"/>
      <c r="SWQ82" s="410"/>
      <c r="SWR82" s="410"/>
      <c r="SWS82" s="410"/>
      <c r="SWT82" s="410"/>
      <c r="SWU82" s="410"/>
      <c r="SWV82" s="410"/>
      <c r="SWW82" s="410"/>
      <c r="SWX82" s="410"/>
      <c r="SWY82" s="410"/>
      <c r="SWZ82" s="410"/>
      <c r="SXA82" s="410"/>
      <c r="SXB82" s="410"/>
      <c r="SXC82" s="410"/>
      <c r="SXD82" s="410"/>
      <c r="SXE82" s="410"/>
      <c r="SXF82" s="410"/>
      <c r="SXG82" s="410"/>
      <c r="SXH82" s="410"/>
      <c r="SXI82" s="410"/>
      <c r="SXJ82" s="410"/>
      <c r="SXK82" s="410"/>
      <c r="SXL82" s="410"/>
      <c r="SXM82" s="410"/>
      <c r="SXN82" s="410"/>
      <c r="SXO82" s="410"/>
      <c r="SXP82" s="410"/>
      <c r="SXQ82" s="410"/>
      <c r="SXR82" s="410"/>
      <c r="SXS82" s="410"/>
      <c r="SXT82" s="410"/>
      <c r="SXU82" s="410"/>
      <c r="SXV82" s="410"/>
      <c r="SXW82" s="410"/>
      <c r="SXX82" s="410"/>
      <c r="SXY82" s="410"/>
      <c r="SXZ82" s="410"/>
      <c r="SYA82" s="410"/>
      <c r="SYB82" s="410"/>
      <c r="SYC82" s="410"/>
      <c r="SYD82" s="410"/>
      <c r="SYE82" s="410"/>
      <c r="SYF82" s="410"/>
      <c r="SYG82" s="410"/>
      <c r="SYH82" s="410"/>
      <c r="SYI82" s="410"/>
      <c r="SYJ82" s="410"/>
      <c r="SYK82" s="410"/>
      <c r="SYL82" s="410"/>
      <c r="SYM82" s="410"/>
      <c r="SYN82" s="410"/>
      <c r="SYO82" s="410"/>
      <c r="SYP82" s="410"/>
      <c r="SYQ82" s="410"/>
      <c r="SYR82" s="410"/>
      <c r="SYS82" s="410"/>
      <c r="SYT82" s="410"/>
      <c r="SYU82" s="410"/>
      <c r="SYV82" s="410"/>
      <c r="SYW82" s="410"/>
      <c r="SYX82" s="410"/>
      <c r="SYY82" s="410"/>
      <c r="SYZ82" s="410"/>
      <c r="SZA82" s="410"/>
      <c r="SZB82" s="410"/>
      <c r="SZC82" s="410"/>
      <c r="SZD82" s="410"/>
      <c r="SZE82" s="410"/>
      <c r="SZF82" s="410"/>
      <c r="SZG82" s="410"/>
      <c r="SZH82" s="410"/>
      <c r="SZI82" s="410"/>
      <c r="SZJ82" s="410"/>
      <c r="SZK82" s="410"/>
      <c r="SZL82" s="410"/>
      <c r="SZM82" s="410"/>
      <c r="SZN82" s="410"/>
      <c r="SZO82" s="410"/>
      <c r="SZP82" s="410"/>
      <c r="SZQ82" s="410"/>
      <c r="SZR82" s="410"/>
      <c r="SZS82" s="410"/>
      <c r="SZT82" s="410"/>
      <c r="SZU82" s="410"/>
      <c r="SZV82" s="410"/>
      <c r="SZW82" s="410"/>
      <c r="SZX82" s="410"/>
      <c r="SZY82" s="410"/>
      <c r="SZZ82" s="410"/>
      <c r="TAA82" s="410"/>
      <c r="TAB82" s="410"/>
      <c r="TAC82" s="410"/>
      <c r="TAD82" s="410"/>
      <c r="TAE82" s="410"/>
      <c r="TAF82" s="410"/>
      <c r="TAG82" s="410"/>
      <c r="TAH82" s="410"/>
      <c r="TAI82" s="410"/>
      <c r="TAJ82" s="410"/>
      <c r="TAK82" s="410"/>
      <c r="TAL82" s="410"/>
      <c r="TAM82" s="410"/>
      <c r="TAN82" s="410"/>
      <c r="TAO82" s="410"/>
      <c r="TAP82" s="410"/>
      <c r="TAQ82" s="410"/>
      <c r="TAR82" s="410"/>
      <c r="TAS82" s="410"/>
      <c r="TAT82" s="410"/>
      <c r="TAU82" s="410"/>
      <c r="TAV82" s="410"/>
      <c r="TAW82" s="410"/>
      <c r="TAX82" s="410"/>
      <c r="TAY82" s="410"/>
      <c r="TAZ82" s="410"/>
      <c r="TBA82" s="410"/>
      <c r="TBB82" s="410"/>
      <c r="TBC82" s="410"/>
      <c r="TBD82" s="410"/>
      <c r="TBE82" s="410"/>
      <c r="TBF82" s="410"/>
      <c r="TBG82" s="410"/>
      <c r="TBH82" s="410"/>
      <c r="TBI82" s="410"/>
      <c r="TBJ82" s="410"/>
      <c r="TBK82" s="410"/>
      <c r="TBL82" s="410"/>
      <c r="TBM82" s="410"/>
      <c r="TBN82" s="410"/>
      <c r="TBO82" s="410"/>
      <c r="TBP82" s="410"/>
      <c r="TBQ82" s="410"/>
      <c r="TBR82" s="410"/>
      <c r="TBS82" s="410"/>
      <c r="TBT82" s="410"/>
      <c r="TBU82" s="410"/>
      <c r="TBV82" s="410"/>
      <c r="TBW82" s="410"/>
      <c r="TBX82" s="410"/>
      <c r="TBY82" s="410"/>
      <c r="TBZ82" s="410"/>
      <c r="TCA82" s="410"/>
      <c r="TCB82" s="410"/>
      <c r="TCC82" s="410"/>
      <c r="TCD82" s="410"/>
      <c r="TCE82" s="410"/>
      <c r="TCF82" s="410"/>
      <c r="TCG82" s="410"/>
      <c r="TCH82" s="410"/>
      <c r="TCI82" s="410"/>
      <c r="TCJ82" s="410"/>
      <c r="TCK82" s="410"/>
      <c r="TCL82" s="410"/>
      <c r="TCM82" s="410"/>
      <c r="TCN82" s="410"/>
      <c r="TCO82" s="410"/>
      <c r="TCP82" s="410"/>
      <c r="TCQ82" s="410"/>
      <c r="TCR82" s="410"/>
      <c r="TCS82" s="410"/>
      <c r="TCT82" s="410"/>
      <c r="TCU82" s="410"/>
      <c r="TCV82" s="410"/>
      <c r="TCW82" s="410"/>
      <c r="TCX82" s="410"/>
      <c r="TCY82" s="410"/>
      <c r="TCZ82" s="410"/>
      <c r="TDA82" s="410"/>
      <c r="TDB82" s="410"/>
      <c r="TDC82" s="410"/>
      <c r="TDD82" s="410"/>
      <c r="TDE82" s="410"/>
      <c r="TDF82" s="410"/>
      <c r="TDG82" s="410"/>
      <c r="TDH82" s="410"/>
      <c r="TDI82" s="410"/>
      <c r="TDJ82" s="410"/>
      <c r="TDK82" s="410"/>
      <c r="TDL82" s="410"/>
      <c r="TDM82" s="410"/>
      <c r="TDN82" s="410"/>
      <c r="TDO82" s="410"/>
      <c r="TDP82" s="410"/>
      <c r="TDQ82" s="410"/>
      <c r="TDR82" s="410"/>
      <c r="TDS82" s="410"/>
      <c r="TDT82" s="410"/>
      <c r="TDU82" s="410"/>
      <c r="TDV82" s="410"/>
      <c r="TDW82" s="410"/>
      <c r="TDX82" s="410"/>
      <c r="TDY82" s="410"/>
      <c r="TDZ82" s="410"/>
      <c r="TEA82" s="410"/>
      <c r="TEB82" s="410"/>
      <c r="TEC82" s="410"/>
      <c r="TED82" s="410"/>
      <c r="TEE82" s="410"/>
      <c r="TEF82" s="410"/>
      <c r="TEG82" s="410"/>
      <c r="TEH82" s="410"/>
      <c r="TEI82" s="410"/>
      <c r="TEJ82" s="410"/>
      <c r="TEK82" s="410"/>
      <c r="TEL82" s="410"/>
      <c r="TEM82" s="410"/>
      <c r="TEN82" s="410"/>
      <c r="TEO82" s="410"/>
      <c r="TEP82" s="410"/>
      <c r="TEQ82" s="410"/>
      <c r="TER82" s="410"/>
      <c r="TES82" s="410"/>
      <c r="TET82" s="410"/>
      <c r="TEU82" s="410"/>
      <c r="TEV82" s="410"/>
      <c r="TEW82" s="410"/>
      <c r="TEX82" s="410"/>
      <c r="TEY82" s="410"/>
      <c r="TEZ82" s="410"/>
      <c r="TFA82" s="410"/>
      <c r="TFB82" s="410"/>
      <c r="TFC82" s="410"/>
      <c r="TFD82" s="410"/>
      <c r="TFE82" s="410"/>
      <c r="TFF82" s="410"/>
      <c r="TFG82" s="410"/>
      <c r="TFH82" s="410"/>
      <c r="TFI82" s="410"/>
      <c r="TFJ82" s="410"/>
      <c r="TFK82" s="410"/>
      <c r="TFL82" s="410"/>
      <c r="TFM82" s="410"/>
      <c r="TFN82" s="410"/>
      <c r="TFO82" s="410"/>
      <c r="TFP82" s="410"/>
      <c r="TFQ82" s="410"/>
      <c r="TFR82" s="410"/>
      <c r="TFS82" s="410"/>
      <c r="TFT82" s="410"/>
      <c r="TFU82" s="410"/>
      <c r="TFV82" s="410"/>
      <c r="TFW82" s="410"/>
      <c r="TFX82" s="410"/>
      <c r="TFY82" s="410"/>
      <c r="TFZ82" s="410"/>
      <c r="TGA82" s="410"/>
      <c r="TGB82" s="410"/>
      <c r="TGC82" s="410"/>
      <c r="TGD82" s="410"/>
      <c r="TGE82" s="410"/>
      <c r="TGF82" s="410"/>
      <c r="TGG82" s="410"/>
      <c r="TGH82" s="410"/>
      <c r="TGI82" s="410"/>
      <c r="TGJ82" s="410"/>
      <c r="TGK82" s="410"/>
      <c r="TGL82" s="410"/>
      <c r="TGM82" s="410"/>
      <c r="TGN82" s="410"/>
      <c r="TGO82" s="410"/>
      <c r="TGP82" s="410"/>
      <c r="TGQ82" s="410"/>
      <c r="TGR82" s="410"/>
      <c r="TGS82" s="410"/>
      <c r="TGT82" s="410"/>
      <c r="TGU82" s="410"/>
      <c r="TGV82" s="410"/>
      <c r="TGW82" s="410"/>
      <c r="TGX82" s="410"/>
      <c r="TGY82" s="410"/>
      <c r="TGZ82" s="410"/>
      <c r="THA82" s="410"/>
      <c r="THB82" s="410"/>
      <c r="THC82" s="410"/>
      <c r="THD82" s="410"/>
      <c r="THE82" s="410"/>
      <c r="THF82" s="410"/>
      <c r="THG82" s="410"/>
      <c r="THH82" s="410"/>
      <c r="THI82" s="410"/>
      <c r="THJ82" s="410"/>
      <c r="THK82" s="410"/>
      <c r="THL82" s="410"/>
      <c r="THM82" s="410"/>
      <c r="THN82" s="410"/>
      <c r="THO82" s="410"/>
      <c r="THP82" s="410"/>
      <c r="THQ82" s="410"/>
      <c r="THR82" s="410"/>
      <c r="THS82" s="410"/>
      <c r="THT82" s="410"/>
      <c r="THU82" s="410"/>
      <c r="THV82" s="410"/>
      <c r="THW82" s="410"/>
      <c r="THX82" s="410"/>
      <c r="THY82" s="410"/>
      <c r="THZ82" s="410"/>
      <c r="TIA82" s="410"/>
      <c r="TIB82" s="410"/>
      <c r="TIC82" s="410"/>
      <c r="TID82" s="410"/>
      <c r="TIE82" s="410"/>
      <c r="TIF82" s="410"/>
      <c r="TIG82" s="410"/>
      <c r="TIH82" s="410"/>
      <c r="TII82" s="410"/>
      <c r="TIJ82" s="410"/>
      <c r="TIK82" s="410"/>
      <c r="TIL82" s="410"/>
      <c r="TIM82" s="410"/>
      <c r="TIN82" s="410"/>
      <c r="TIO82" s="410"/>
      <c r="TIP82" s="410"/>
      <c r="TIQ82" s="410"/>
      <c r="TIR82" s="410"/>
      <c r="TIS82" s="410"/>
      <c r="TIT82" s="410"/>
      <c r="TIU82" s="410"/>
      <c r="TIV82" s="410"/>
      <c r="TIW82" s="410"/>
      <c r="TIX82" s="410"/>
      <c r="TIY82" s="410"/>
      <c r="TIZ82" s="410"/>
      <c r="TJA82" s="410"/>
      <c r="TJB82" s="410"/>
      <c r="TJC82" s="410"/>
      <c r="TJD82" s="410"/>
      <c r="TJE82" s="410"/>
      <c r="TJF82" s="410"/>
      <c r="TJG82" s="410"/>
      <c r="TJH82" s="410"/>
      <c r="TJI82" s="410"/>
      <c r="TJJ82" s="410"/>
      <c r="TJK82" s="410"/>
      <c r="TJL82" s="410"/>
      <c r="TJM82" s="410"/>
      <c r="TJN82" s="410"/>
      <c r="TJO82" s="410"/>
      <c r="TJP82" s="410"/>
      <c r="TJQ82" s="410"/>
      <c r="TJR82" s="410"/>
      <c r="TJS82" s="410"/>
      <c r="TJT82" s="410"/>
      <c r="TJU82" s="410"/>
      <c r="TJV82" s="410"/>
      <c r="TJW82" s="410"/>
      <c r="TJX82" s="410"/>
      <c r="TJY82" s="410"/>
      <c r="TJZ82" s="410"/>
      <c r="TKA82" s="410"/>
      <c r="TKB82" s="410"/>
      <c r="TKC82" s="410"/>
      <c r="TKD82" s="410"/>
      <c r="TKE82" s="410"/>
      <c r="TKF82" s="410"/>
      <c r="TKG82" s="410"/>
      <c r="TKH82" s="410"/>
      <c r="TKI82" s="410"/>
      <c r="TKJ82" s="410"/>
      <c r="TKK82" s="410"/>
      <c r="TKL82" s="410"/>
      <c r="TKM82" s="410"/>
      <c r="TKN82" s="410"/>
      <c r="TKO82" s="410"/>
      <c r="TKP82" s="410"/>
      <c r="TKQ82" s="410"/>
      <c r="TKR82" s="410"/>
      <c r="TKS82" s="410"/>
      <c r="TKT82" s="410"/>
      <c r="TKU82" s="410"/>
      <c r="TKV82" s="410"/>
      <c r="TKW82" s="410"/>
      <c r="TKX82" s="410"/>
      <c r="TKY82" s="410"/>
      <c r="TKZ82" s="410"/>
      <c r="TLA82" s="410"/>
      <c r="TLB82" s="410"/>
      <c r="TLC82" s="410"/>
      <c r="TLD82" s="410"/>
      <c r="TLE82" s="410"/>
      <c r="TLF82" s="410"/>
      <c r="TLG82" s="410"/>
      <c r="TLH82" s="410"/>
      <c r="TLI82" s="410"/>
      <c r="TLJ82" s="410"/>
      <c r="TLK82" s="410"/>
      <c r="TLL82" s="410"/>
      <c r="TLM82" s="410"/>
      <c r="TLN82" s="410"/>
      <c r="TLO82" s="410"/>
      <c r="TLP82" s="410"/>
      <c r="TLQ82" s="410"/>
      <c r="TLR82" s="410"/>
      <c r="TLS82" s="410"/>
      <c r="TLT82" s="410"/>
      <c r="TLU82" s="410"/>
      <c r="TLV82" s="410"/>
      <c r="TLW82" s="410"/>
      <c r="TLX82" s="410"/>
      <c r="TLY82" s="410"/>
      <c r="TLZ82" s="410"/>
      <c r="TMA82" s="410"/>
      <c r="TMB82" s="410"/>
      <c r="TMC82" s="410"/>
      <c r="TMD82" s="410"/>
      <c r="TME82" s="410"/>
      <c r="TMF82" s="410"/>
      <c r="TMG82" s="410"/>
      <c r="TMH82" s="410"/>
      <c r="TMI82" s="410"/>
      <c r="TMJ82" s="410"/>
      <c r="TMK82" s="410"/>
      <c r="TML82" s="410"/>
      <c r="TMM82" s="410"/>
      <c r="TMN82" s="410"/>
      <c r="TMO82" s="410"/>
      <c r="TMP82" s="410"/>
      <c r="TMQ82" s="410"/>
      <c r="TMR82" s="410"/>
      <c r="TMS82" s="410"/>
      <c r="TMT82" s="410"/>
      <c r="TMU82" s="410"/>
      <c r="TMV82" s="410"/>
      <c r="TMW82" s="410"/>
      <c r="TMX82" s="410"/>
      <c r="TMY82" s="410"/>
      <c r="TMZ82" s="410"/>
      <c r="TNA82" s="410"/>
      <c r="TNB82" s="410"/>
      <c r="TNC82" s="410"/>
      <c r="TND82" s="410"/>
      <c r="TNE82" s="410"/>
      <c r="TNF82" s="410"/>
      <c r="TNG82" s="410"/>
      <c r="TNH82" s="410"/>
      <c r="TNI82" s="410"/>
      <c r="TNJ82" s="410"/>
      <c r="TNK82" s="410"/>
      <c r="TNL82" s="410"/>
      <c r="TNM82" s="410"/>
      <c r="TNN82" s="410"/>
      <c r="TNO82" s="410"/>
      <c r="TNP82" s="410"/>
      <c r="TNQ82" s="410"/>
      <c r="TNR82" s="410"/>
      <c r="TNS82" s="410"/>
      <c r="TNT82" s="410"/>
      <c r="TNU82" s="410"/>
      <c r="TNV82" s="410"/>
      <c r="TNW82" s="410"/>
      <c r="TNX82" s="410"/>
      <c r="TNY82" s="410"/>
      <c r="TNZ82" s="410"/>
      <c r="TOA82" s="410"/>
      <c r="TOB82" s="410"/>
      <c r="TOC82" s="410"/>
      <c r="TOD82" s="410"/>
      <c r="TOE82" s="410"/>
      <c r="TOF82" s="410"/>
      <c r="TOG82" s="410"/>
      <c r="TOH82" s="410"/>
      <c r="TOI82" s="410"/>
      <c r="TOJ82" s="410"/>
      <c r="TOK82" s="410"/>
      <c r="TOL82" s="410"/>
      <c r="TOM82" s="410"/>
      <c r="TON82" s="410"/>
      <c r="TOO82" s="410"/>
      <c r="TOP82" s="410"/>
      <c r="TOQ82" s="410"/>
      <c r="TOR82" s="410"/>
      <c r="TOS82" s="410"/>
      <c r="TOT82" s="410"/>
      <c r="TOU82" s="410"/>
      <c r="TOV82" s="410"/>
      <c r="TOW82" s="410"/>
      <c r="TOX82" s="410"/>
      <c r="TOY82" s="410"/>
      <c r="TOZ82" s="410"/>
      <c r="TPA82" s="410"/>
      <c r="TPB82" s="410"/>
      <c r="TPC82" s="410"/>
      <c r="TPD82" s="410"/>
      <c r="TPE82" s="410"/>
      <c r="TPF82" s="410"/>
      <c r="TPG82" s="410"/>
      <c r="TPH82" s="410"/>
      <c r="TPI82" s="410"/>
      <c r="TPJ82" s="410"/>
      <c r="TPK82" s="410"/>
      <c r="TPL82" s="410"/>
      <c r="TPM82" s="410"/>
      <c r="TPN82" s="410"/>
      <c r="TPO82" s="410"/>
      <c r="TPP82" s="410"/>
      <c r="TPQ82" s="410"/>
      <c r="TPR82" s="410"/>
      <c r="TPS82" s="410"/>
      <c r="TPT82" s="410"/>
      <c r="TPU82" s="410"/>
      <c r="TPV82" s="410"/>
      <c r="TPW82" s="410"/>
      <c r="TPX82" s="410"/>
      <c r="TPY82" s="410"/>
      <c r="TPZ82" s="410"/>
      <c r="TQA82" s="410"/>
      <c r="TQB82" s="410"/>
      <c r="TQC82" s="410"/>
      <c r="TQD82" s="410"/>
      <c r="TQE82" s="410"/>
      <c r="TQF82" s="410"/>
      <c r="TQG82" s="410"/>
      <c r="TQH82" s="410"/>
      <c r="TQI82" s="410"/>
      <c r="TQJ82" s="410"/>
      <c r="TQK82" s="410"/>
      <c r="TQL82" s="410"/>
      <c r="TQM82" s="410"/>
      <c r="TQN82" s="410"/>
      <c r="TQO82" s="410"/>
      <c r="TQP82" s="410"/>
      <c r="TQQ82" s="410"/>
      <c r="TQR82" s="410"/>
      <c r="TQS82" s="410"/>
      <c r="TQT82" s="410"/>
      <c r="TQU82" s="410"/>
      <c r="TQV82" s="410"/>
      <c r="TQW82" s="410"/>
      <c r="TQX82" s="410"/>
      <c r="TQY82" s="410"/>
      <c r="TQZ82" s="410"/>
      <c r="TRA82" s="410"/>
      <c r="TRB82" s="410"/>
      <c r="TRC82" s="410"/>
      <c r="TRD82" s="410"/>
      <c r="TRE82" s="410"/>
      <c r="TRF82" s="410"/>
      <c r="TRG82" s="410"/>
      <c r="TRH82" s="410"/>
      <c r="TRI82" s="410"/>
      <c r="TRJ82" s="410"/>
      <c r="TRK82" s="410"/>
      <c r="TRL82" s="410"/>
      <c r="TRM82" s="410"/>
      <c r="TRN82" s="410"/>
      <c r="TRO82" s="410"/>
      <c r="TRP82" s="410"/>
      <c r="TRQ82" s="410"/>
      <c r="TRR82" s="410"/>
      <c r="TRS82" s="410"/>
      <c r="TRT82" s="410"/>
      <c r="TRU82" s="410"/>
      <c r="TRV82" s="410"/>
      <c r="TRW82" s="410"/>
      <c r="TRX82" s="410"/>
      <c r="TRY82" s="410"/>
      <c r="TRZ82" s="410"/>
      <c r="TSA82" s="410"/>
      <c r="TSB82" s="410"/>
      <c r="TSC82" s="410"/>
      <c r="TSD82" s="410"/>
      <c r="TSE82" s="410"/>
      <c r="TSF82" s="410"/>
      <c r="TSG82" s="410"/>
      <c r="TSH82" s="410"/>
      <c r="TSI82" s="410"/>
      <c r="TSJ82" s="410"/>
      <c r="TSK82" s="410"/>
      <c r="TSL82" s="410"/>
      <c r="TSM82" s="410"/>
      <c r="TSN82" s="410"/>
      <c r="TSO82" s="410"/>
      <c r="TSP82" s="410"/>
      <c r="TSQ82" s="410"/>
      <c r="TSR82" s="410"/>
      <c r="TSS82" s="410"/>
      <c r="TST82" s="410"/>
      <c r="TSU82" s="410"/>
      <c r="TSV82" s="410"/>
      <c r="TSW82" s="410"/>
      <c r="TSX82" s="410"/>
      <c r="TSY82" s="410"/>
      <c r="TSZ82" s="410"/>
      <c r="TTA82" s="410"/>
      <c r="TTB82" s="410"/>
      <c r="TTC82" s="410"/>
      <c r="TTD82" s="410"/>
      <c r="TTE82" s="410"/>
      <c r="TTF82" s="410"/>
      <c r="TTG82" s="410"/>
      <c r="TTH82" s="410"/>
      <c r="TTI82" s="410"/>
      <c r="TTJ82" s="410"/>
      <c r="TTK82" s="410"/>
      <c r="TTL82" s="410"/>
      <c r="TTM82" s="410"/>
      <c r="TTN82" s="410"/>
      <c r="TTO82" s="410"/>
      <c r="TTP82" s="410"/>
      <c r="TTQ82" s="410"/>
      <c r="TTR82" s="410"/>
      <c r="TTS82" s="410"/>
      <c r="TTT82" s="410"/>
      <c r="TTU82" s="410"/>
      <c r="TTV82" s="410"/>
      <c r="TTW82" s="410"/>
      <c r="TTX82" s="410"/>
      <c r="TTY82" s="410"/>
      <c r="TTZ82" s="410"/>
      <c r="TUA82" s="410"/>
      <c r="TUB82" s="410"/>
      <c r="TUC82" s="410"/>
      <c r="TUD82" s="410"/>
      <c r="TUE82" s="410"/>
      <c r="TUF82" s="410"/>
      <c r="TUG82" s="410"/>
      <c r="TUH82" s="410"/>
      <c r="TUI82" s="410"/>
      <c r="TUJ82" s="410"/>
      <c r="TUK82" s="410"/>
      <c r="TUL82" s="410"/>
      <c r="TUM82" s="410"/>
      <c r="TUN82" s="410"/>
      <c r="TUO82" s="410"/>
      <c r="TUP82" s="410"/>
      <c r="TUQ82" s="410"/>
      <c r="TUR82" s="410"/>
      <c r="TUS82" s="410"/>
      <c r="TUT82" s="410"/>
      <c r="TUU82" s="410"/>
      <c r="TUV82" s="410"/>
      <c r="TUW82" s="410"/>
      <c r="TUX82" s="410"/>
      <c r="TUY82" s="410"/>
      <c r="TUZ82" s="410"/>
      <c r="TVA82" s="410"/>
      <c r="TVB82" s="410"/>
      <c r="TVC82" s="410"/>
      <c r="TVD82" s="410"/>
      <c r="TVE82" s="410"/>
      <c r="TVF82" s="410"/>
      <c r="TVG82" s="410"/>
      <c r="TVH82" s="410"/>
      <c r="TVI82" s="410"/>
      <c r="TVJ82" s="410"/>
      <c r="TVK82" s="410"/>
      <c r="TVL82" s="410"/>
      <c r="TVM82" s="410"/>
      <c r="TVN82" s="410"/>
      <c r="TVO82" s="410"/>
      <c r="TVP82" s="410"/>
      <c r="TVQ82" s="410"/>
      <c r="TVR82" s="410"/>
      <c r="TVS82" s="410"/>
      <c r="TVT82" s="410"/>
      <c r="TVU82" s="410"/>
      <c r="TVV82" s="410"/>
      <c r="TVW82" s="410"/>
      <c r="TVX82" s="410"/>
      <c r="TVY82" s="410"/>
      <c r="TVZ82" s="410"/>
      <c r="TWA82" s="410"/>
      <c r="TWB82" s="410"/>
      <c r="TWC82" s="410"/>
      <c r="TWD82" s="410"/>
      <c r="TWE82" s="410"/>
      <c r="TWF82" s="410"/>
      <c r="TWG82" s="410"/>
      <c r="TWH82" s="410"/>
      <c r="TWI82" s="410"/>
      <c r="TWJ82" s="410"/>
      <c r="TWK82" s="410"/>
      <c r="TWL82" s="410"/>
      <c r="TWM82" s="410"/>
      <c r="TWN82" s="410"/>
      <c r="TWO82" s="410"/>
      <c r="TWP82" s="410"/>
      <c r="TWQ82" s="410"/>
      <c r="TWR82" s="410"/>
      <c r="TWS82" s="410"/>
      <c r="TWT82" s="410"/>
      <c r="TWU82" s="410"/>
      <c r="TWV82" s="410"/>
      <c r="TWW82" s="410"/>
      <c r="TWX82" s="410"/>
      <c r="TWY82" s="410"/>
      <c r="TWZ82" s="410"/>
      <c r="TXA82" s="410"/>
      <c r="TXB82" s="410"/>
      <c r="TXC82" s="410"/>
      <c r="TXD82" s="410"/>
      <c r="TXE82" s="410"/>
      <c r="TXF82" s="410"/>
      <c r="TXG82" s="410"/>
      <c r="TXH82" s="410"/>
      <c r="TXI82" s="410"/>
      <c r="TXJ82" s="410"/>
      <c r="TXK82" s="410"/>
      <c r="TXL82" s="410"/>
      <c r="TXM82" s="410"/>
      <c r="TXN82" s="410"/>
      <c r="TXO82" s="410"/>
      <c r="TXP82" s="410"/>
      <c r="TXQ82" s="410"/>
      <c r="TXR82" s="410"/>
      <c r="TXS82" s="410"/>
      <c r="TXT82" s="410"/>
      <c r="TXU82" s="410"/>
      <c r="TXV82" s="410"/>
      <c r="TXW82" s="410"/>
      <c r="TXX82" s="410"/>
      <c r="TXY82" s="410"/>
      <c r="TXZ82" s="410"/>
      <c r="TYA82" s="410"/>
      <c r="TYB82" s="410"/>
      <c r="TYC82" s="410"/>
      <c r="TYD82" s="410"/>
      <c r="TYE82" s="410"/>
      <c r="TYF82" s="410"/>
      <c r="TYG82" s="410"/>
      <c r="TYH82" s="410"/>
      <c r="TYI82" s="410"/>
      <c r="TYJ82" s="410"/>
      <c r="TYK82" s="410"/>
      <c r="TYL82" s="410"/>
      <c r="TYM82" s="410"/>
      <c r="TYN82" s="410"/>
      <c r="TYO82" s="410"/>
      <c r="TYP82" s="410"/>
      <c r="TYQ82" s="410"/>
      <c r="TYR82" s="410"/>
      <c r="TYS82" s="410"/>
      <c r="TYT82" s="410"/>
      <c r="TYU82" s="410"/>
      <c r="TYV82" s="410"/>
      <c r="TYW82" s="410"/>
      <c r="TYX82" s="410"/>
      <c r="TYY82" s="410"/>
      <c r="TYZ82" s="410"/>
      <c r="TZA82" s="410"/>
      <c r="TZB82" s="410"/>
      <c r="TZC82" s="410"/>
      <c r="TZD82" s="410"/>
      <c r="TZE82" s="410"/>
      <c r="TZF82" s="410"/>
      <c r="TZG82" s="410"/>
      <c r="TZH82" s="410"/>
      <c r="TZI82" s="410"/>
      <c r="TZJ82" s="410"/>
      <c r="TZK82" s="410"/>
      <c r="TZL82" s="410"/>
      <c r="TZM82" s="410"/>
      <c r="TZN82" s="410"/>
      <c r="TZO82" s="410"/>
      <c r="TZP82" s="410"/>
      <c r="TZQ82" s="410"/>
      <c r="TZR82" s="410"/>
      <c r="TZS82" s="410"/>
      <c r="TZT82" s="410"/>
      <c r="TZU82" s="410"/>
      <c r="TZV82" s="410"/>
      <c r="TZW82" s="410"/>
      <c r="TZX82" s="410"/>
      <c r="TZY82" s="410"/>
      <c r="TZZ82" s="410"/>
      <c r="UAA82" s="410"/>
      <c r="UAB82" s="410"/>
      <c r="UAC82" s="410"/>
      <c r="UAD82" s="410"/>
      <c r="UAE82" s="410"/>
      <c r="UAF82" s="410"/>
      <c r="UAG82" s="410"/>
      <c r="UAH82" s="410"/>
      <c r="UAI82" s="410"/>
      <c r="UAJ82" s="410"/>
      <c r="UAK82" s="410"/>
      <c r="UAL82" s="410"/>
      <c r="UAM82" s="410"/>
      <c r="UAN82" s="410"/>
      <c r="UAO82" s="410"/>
      <c r="UAP82" s="410"/>
      <c r="UAQ82" s="410"/>
      <c r="UAR82" s="410"/>
      <c r="UAS82" s="410"/>
      <c r="UAT82" s="410"/>
      <c r="UAU82" s="410"/>
      <c r="UAV82" s="410"/>
      <c r="UAW82" s="410"/>
      <c r="UAX82" s="410"/>
      <c r="UAY82" s="410"/>
      <c r="UAZ82" s="410"/>
      <c r="UBA82" s="410"/>
      <c r="UBB82" s="410"/>
      <c r="UBC82" s="410"/>
      <c r="UBD82" s="410"/>
      <c r="UBE82" s="410"/>
      <c r="UBF82" s="410"/>
      <c r="UBG82" s="410"/>
      <c r="UBH82" s="410"/>
      <c r="UBI82" s="410"/>
      <c r="UBJ82" s="410"/>
      <c r="UBK82" s="410"/>
      <c r="UBL82" s="410"/>
      <c r="UBM82" s="410"/>
      <c r="UBN82" s="410"/>
      <c r="UBO82" s="410"/>
      <c r="UBP82" s="410"/>
      <c r="UBQ82" s="410"/>
      <c r="UBR82" s="410"/>
      <c r="UBS82" s="410"/>
      <c r="UBT82" s="410"/>
      <c r="UBU82" s="410"/>
      <c r="UBV82" s="410"/>
      <c r="UBW82" s="410"/>
      <c r="UBX82" s="410"/>
      <c r="UBY82" s="410"/>
      <c r="UBZ82" s="410"/>
      <c r="UCA82" s="410"/>
      <c r="UCB82" s="410"/>
      <c r="UCC82" s="410"/>
      <c r="UCD82" s="410"/>
      <c r="UCE82" s="410"/>
      <c r="UCF82" s="410"/>
      <c r="UCG82" s="410"/>
      <c r="UCH82" s="410"/>
      <c r="UCI82" s="410"/>
      <c r="UCJ82" s="410"/>
      <c r="UCK82" s="410"/>
      <c r="UCL82" s="410"/>
      <c r="UCM82" s="410"/>
      <c r="UCN82" s="410"/>
      <c r="UCO82" s="410"/>
      <c r="UCP82" s="410"/>
      <c r="UCQ82" s="410"/>
      <c r="UCR82" s="410"/>
      <c r="UCS82" s="410"/>
      <c r="UCT82" s="410"/>
      <c r="UCU82" s="410"/>
      <c r="UCV82" s="410"/>
      <c r="UCW82" s="410"/>
      <c r="UCX82" s="410"/>
      <c r="UCY82" s="410"/>
      <c r="UCZ82" s="410"/>
      <c r="UDA82" s="410"/>
      <c r="UDB82" s="410"/>
      <c r="UDC82" s="410"/>
      <c r="UDD82" s="410"/>
      <c r="UDE82" s="410"/>
      <c r="UDF82" s="410"/>
      <c r="UDG82" s="410"/>
      <c r="UDH82" s="410"/>
      <c r="UDI82" s="410"/>
      <c r="UDJ82" s="410"/>
      <c r="UDK82" s="410"/>
      <c r="UDL82" s="410"/>
      <c r="UDM82" s="410"/>
      <c r="UDN82" s="410"/>
      <c r="UDO82" s="410"/>
      <c r="UDP82" s="410"/>
      <c r="UDQ82" s="410"/>
      <c r="UDR82" s="410"/>
      <c r="UDS82" s="410"/>
      <c r="UDT82" s="410"/>
      <c r="UDU82" s="410"/>
      <c r="UDV82" s="410"/>
      <c r="UDW82" s="410"/>
      <c r="UDX82" s="410"/>
      <c r="UDY82" s="410"/>
      <c r="UDZ82" s="410"/>
      <c r="UEA82" s="410"/>
      <c r="UEB82" s="410"/>
      <c r="UEC82" s="410"/>
      <c r="UED82" s="410"/>
      <c r="UEE82" s="410"/>
      <c r="UEF82" s="410"/>
      <c r="UEG82" s="410"/>
      <c r="UEH82" s="410"/>
      <c r="UEI82" s="410"/>
      <c r="UEJ82" s="410"/>
      <c r="UEK82" s="410"/>
      <c r="UEL82" s="410"/>
      <c r="UEM82" s="410"/>
      <c r="UEN82" s="410"/>
      <c r="UEO82" s="410"/>
      <c r="UEP82" s="410"/>
      <c r="UEQ82" s="410"/>
      <c r="UER82" s="410"/>
      <c r="UES82" s="410"/>
      <c r="UET82" s="410"/>
      <c r="UEU82" s="410"/>
      <c r="UEV82" s="410"/>
      <c r="UEW82" s="410"/>
      <c r="UEX82" s="410"/>
      <c r="UEY82" s="410"/>
      <c r="UEZ82" s="410"/>
      <c r="UFA82" s="410"/>
      <c r="UFB82" s="410"/>
      <c r="UFC82" s="410"/>
      <c r="UFD82" s="410"/>
      <c r="UFE82" s="410"/>
      <c r="UFF82" s="410"/>
      <c r="UFG82" s="410"/>
      <c r="UFH82" s="410"/>
      <c r="UFI82" s="410"/>
      <c r="UFJ82" s="410"/>
      <c r="UFK82" s="410"/>
      <c r="UFL82" s="410"/>
      <c r="UFM82" s="410"/>
      <c r="UFN82" s="410"/>
      <c r="UFO82" s="410"/>
      <c r="UFP82" s="410"/>
      <c r="UFQ82" s="410"/>
      <c r="UFR82" s="410"/>
      <c r="UFS82" s="410"/>
      <c r="UFT82" s="410"/>
      <c r="UFU82" s="410"/>
      <c r="UFV82" s="410"/>
      <c r="UFW82" s="410"/>
      <c r="UFX82" s="410"/>
      <c r="UFY82" s="410"/>
      <c r="UFZ82" s="410"/>
      <c r="UGA82" s="410"/>
      <c r="UGB82" s="410"/>
      <c r="UGC82" s="410"/>
      <c r="UGD82" s="410"/>
      <c r="UGE82" s="410"/>
      <c r="UGF82" s="410"/>
      <c r="UGG82" s="410"/>
      <c r="UGH82" s="410"/>
      <c r="UGI82" s="410"/>
      <c r="UGJ82" s="410"/>
      <c r="UGK82" s="410"/>
      <c r="UGL82" s="410"/>
      <c r="UGM82" s="410"/>
      <c r="UGN82" s="410"/>
      <c r="UGO82" s="410"/>
      <c r="UGP82" s="410"/>
      <c r="UGQ82" s="410"/>
      <c r="UGR82" s="410"/>
      <c r="UGS82" s="410"/>
      <c r="UGT82" s="410"/>
      <c r="UGU82" s="410"/>
      <c r="UGV82" s="410"/>
      <c r="UGW82" s="410"/>
      <c r="UGX82" s="410"/>
      <c r="UGY82" s="410"/>
      <c r="UGZ82" s="410"/>
      <c r="UHA82" s="410"/>
      <c r="UHB82" s="410"/>
      <c r="UHC82" s="410"/>
      <c r="UHD82" s="410"/>
      <c r="UHE82" s="410"/>
      <c r="UHF82" s="410"/>
      <c r="UHG82" s="410"/>
      <c r="UHH82" s="410"/>
      <c r="UHI82" s="410"/>
      <c r="UHJ82" s="410"/>
      <c r="UHK82" s="410"/>
      <c r="UHL82" s="410"/>
      <c r="UHM82" s="410"/>
      <c r="UHN82" s="410"/>
      <c r="UHO82" s="410"/>
      <c r="UHP82" s="410"/>
      <c r="UHQ82" s="410"/>
      <c r="UHR82" s="410"/>
      <c r="UHS82" s="410"/>
      <c r="UHT82" s="410"/>
      <c r="UHU82" s="410"/>
      <c r="UHV82" s="410"/>
      <c r="UHW82" s="410"/>
      <c r="UHX82" s="410"/>
      <c r="UHY82" s="410"/>
      <c r="UHZ82" s="410"/>
      <c r="UIA82" s="410"/>
      <c r="UIB82" s="410"/>
      <c r="UIC82" s="410"/>
      <c r="UID82" s="410"/>
      <c r="UIE82" s="410"/>
      <c r="UIF82" s="410"/>
      <c r="UIG82" s="410"/>
      <c r="UIH82" s="410"/>
      <c r="UII82" s="410"/>
      <c r="UIJ82" s="410"/>
      <c r="UIK82" s="410"/>
      <c r="UIL82" s="410"/>
      <c r="UIM82" s="410"/>
      <c r="UIN82" s="410"/>
      <c r="UIO82" s="410"/>
      <c r="UIP82" s="410"/>
      <c r="UIQ82" s="410"/>
      <c r="UIR82" s="410"/>
      <c r="UIS82" s="410"/>
      <c r="UIT82" s="410"/>
      <c r="UIU82" s="410"/>
      <c r="UIV82" s="410"/>
      <c r="UIW82" s="410"/>
      <c r="UIX82" s="410"/>
      <c r="UIY82" s="410"/>
      <c r="UIZ82" s="410"/>
      <c r="UJA82" s="410"/>
      <c r="UJB82" s="410"/>
      <c r="UJC82" s="410"/>
      <c r="UJD82" s="410"/>
      <c r="UJE82" s="410"/>
      <c r="UJF82" s="410"/>
      <c r="UJG82" s="410"/>
      <c r="UJH82" s="410"/>
      <c r="UJI82" s="410"/>
      <c r="UJJ82" s="410"/>
      <c r="UJK82" s="410"/>
      <c r="UJL82" s="410"/>
      <c r="UJM82" s="410"/>
      <c r="UJN82" s="410"/>
      <c r="UJO82" s="410"/>
      <c r="UJP82" s="410"/>
      <c r="UJQ82" s="410"/>
      <c r="UJR82" s="410"/>
      <c r="UJS82" s="410"/>
      <c r="UJT82" s="410"/>
      <c r="UJU82" s="410"/>
      <c r="UJV82" s="410"/>
      <c r="UJW82" s="410"/>
      <c r="UJX82" s="410"/>
      <c r="UJY82" s="410"/>
      <c r="UJZ82" s="410"/>
      <c r="UKA82" s="410"/>
      <c r="UKB82" s="410"/>
      <c r="UKC82" s="410"/>
      <c r="UKD82" s="410"/>
      <c r="UKE82" s="410"/>
      <c r="UKF82" s="410"/>
      <c r="UKG82" s="410"/>
      <c r="UKH82" s="410"/>
      <c r="UKI82" s="410"/>
      <c r="UKJ82" s="410"/>
      <c r="UKK82" s="410"/>
      <c r="UKL82" s="410"/>
      <c r="UKM82" s="410"/>
      <c r="UKN82" s="410"/>
      <c r="UKO82" s="410"/>
      <c r="UKP82" s="410"/>
      <c r="UKQ82" s="410"/>
      <c r="UKR82" s="410"/>
      <c r="UKS82" s="410"/>
      <c r="UKT82" s="410"/>
      <c r="UKU82" s="410"/>
      <c r="UKV82" s="410"/>
      <c r="UKW82" s="410"/>
      <c r="UKX82" s="410"/>
      <c r="UKY82" s="410"/>
      <c r="UKZ82" s="410"/>
      <c r="ULA82" s="410"/>
      <c r="ULB82" s="410"/>
      <c r="ULC82" s="410"/>
      <c r="ULD82" s="410"/>
      <c r="ULE82" s="410"/>
      <c r="ULF82" s="410"/>
      <c r="ULG82" s="410"/>
      <c r="ULH82" s="410"/>
      <c r="ULI82" s="410"/>
      <c r="ULJ82" s="410"/>
      <c r="ULK82" s="410"/>
      <c r="ULL82" s="410"/>
      <c r="ULM82" s="410"/>
      <c r="ULN82" s="410"/>
      <c r="ULO82" s="410"/>
      <c r="ULP82" s="410"/>
      <c r="ULQ82" s="410"/>
      <c r="ULR82" s="410"/>
      <c r="ULS82" s="410"/>
      <c r="ULT82" s="410"/>
      <c r="ULU82" s="410"/>
      <c r="ULV82" s="410"/>
      <c r="ULW82" s="410"/>
      <c r="ULX82" s="410"/>
      <c r="ULY82" s="410"/>
      <c r="ULZ82" s="410"/>
      <c r="UMA82" s="410"/>
      <c r="UMB82" s="410"/>
      <c r="UMC82" s="410"/>
      <c r="UMD82" s="410"/>
      <c r="UME82" s="410"/>
      <c r="UMF82" s="410"/>
      <c r="UMG82" s="410"/>
      <c r="UMH82" s="410"/>
      <c r="UMI82" s="410"/>
      <c r="UMJ82" s="410"/>
      <c r="UMK82" s="410"/>
      <c r="UML82" s="410"/>
      <c r="UMM82" s="410"/>
      <c r="UMN82" s="410"/>
      <c r="UMO82" s="410"/>
      <c r="UMP82" s="410"/>
      <c r="UMQ82" s="410"/>
      <c r="UMR82" s="410"/>
      <c r="UMS82" s="410"/>
      <c r="UMT82" s="410"/>
      <c r="UMU82" s="410"/>
      <c r="UMV82" s="410"/>
      <c r="UMW82" s="410"/>
      <c r="UMX82" s="410"/>
      <c r="UMY82" s="410"/>
      <c r="UMZ82" s="410"/>
      <c r="UNA82" s="410"/>
      <c r="UNB82" s="410"/>
      <c r="UNC82" s="410"/>
      <c r="UND82" s="410"/>
      <c r="UNE82" s="410"/>
      <c r="UNF82" s="410"/>
      <c r="UNG82" s="410"/>
      <c r="UNH82" s="410"/>
      <c r="UNI82" s="410"/>
      <c r="UNJ82" s="410"/>
      <c r="UNK82" s="410"/>
      <c r="UNL82" s="410"/>
      <c r="UNM82" s="410"/>
      <c r="UNN82" s="410"/>
      <c r="UNO82" s="410"/>
      <c r="UNP82" s="410"/>
      <c r="UNQ82" s="410"/>
      <c r="UNR82" s="410"/>
      <c r="UNS82" s="410"/>
      <c r="UNT82" s="410"/>
      <c r="UNU82" s="410"/>
      <c r="UNV82" s="410"/>
      <c r="UNW82" s="410"/>
      <c r="UNX82" s="410"/>
      <c r="UNY82" s="410"/>
      <c r="UNZ82" s="410"/>
      <c r="UOA82" s="410"/>
      <c r="UOB82" s="410"/>
      <c r="UOC82" s="410"/>
      <c r="UOD82" s="410"/>
      <c r="UOE82" s="410"/>
      <c r="UOF82" s="410"/>
      <c r="UOG82" s="410"/>
      <c r="UOH82" s="410"/>
      <c r="UOI82" s="410"/>
      <c r="UOJ82" s="410"/>
      <c r="UOK82" s="410"/>
      <c r="UOL82" s="410"/>
      <c r="UOM82" s="410"/>
      <c r="UON82" s="410"/>
      <c r="UOO82" s="410"/>
      <c r="UOP82" s="410"/>
      <c r="UOQ82" s="410"/>
      <c r="UOR82" s="410"/>
      <c r="UOS82" s="410"/>
      <c r="UOT82" s="410"/>
      <c r="UOU82" s="410"/>
      <c r="UOV82" s="410"/>
      <c r="UOW82" s="410"/>
      <c r="UOX82" s="410"/>
      <c r="UOY82" s="410"/>
      <c r="UOZ82" s="410"/>
      <c r="UPA82" s="410"/>
      <c r="UPB82" s="410"/>
      <c r="UPC82" s="410"/>
      <c r="UPD82" s="410"/>
      <c r="UPE82" s="410"/>
      <c r="UPF82" s="410"/>
      <c r="UPG82" s="410"/>
      <c r="UPH82" s="410"/>
      <c r="UPI82" s="410"/>
      <c r="UPJ82" s="410"/>
      <c r="UPK82" s="410"/>
      <c r="UPL82" s="410"/>
      <c r="UPM82" s="410"/>
      <c r="UPN82" s="410"/>
      <c r="UPO82" s="410"/>
      <c r="UPP82" s="410"/>
      <c r="UPQ82" s="410"/>
      <c r="UPR82" s="410"/>
      <c r="UPS82" s="410"/>
      <c r="UPT82" s="410"/>
      <c r="UPU82" s="410"/>
      <c r="UPV82" s="410"/>
      <c r="UPW82" s="410"/>
      <c r="UPX82" s="410"/>
      <c r="UPY82" s="410"/>
      <c r="UPZ82" s="410"/>
      <c r="UQA82" s="410"/>
      <c r="UQB82" s="410"/>
      <c r="UQC82" s="410"/>
      <c r="UQD82" s="410"/>
      <c r="UQE82" s="410"/>
      <c r="UQF82" s="410"/>
      <c r="UQG82" s="410"/>
      <c r="UQH82" s="410"/>
      <c r="UQI82" s="410"/>
      <c r="UQJ82" s="410"/>
      <c r="UQK82" s="410"/>
      <c r="UQL82" s="410"/>
      <c r="UQM82" s="410"/>
      <c r="UQN82" s="410"/>
      <c r="UQO82" s="410"/>
      <c r="UQP82" s="410"/>
      <c r="UQQ82" s="410"/>
      <c r="UQR82" s="410"/>
      <c r="UQS82" s="410"/>
      <c r="UQT82" s="410"/>
      <c r="UQU82" s="410"/>
      <c r="UQV82" s="410"/>
      <c r="UQW82" s="410"/>
      <c r="UQX82" s="410"/>
      <c r="UQY82" s="410"/>
      <c r="UQZ82" s="410"/>
      <c r="URA82" s="410"/>
      <c r="URB82" s="410"/>
      <c r="URC82" s="410"/>
      <c r="URD82" s="410"/>
      <c r="URE82" s="410"/>
      <c r="URF82" s="410"/>
      <c r="URG82" s="410"/>
      <c r="URH82" s="410"/>
      <c r="URI82" s="410"/>
      <c r="URJ82" s="410"/>
      <c r="URK82" s="410"/>
      <c r="URL82" s="410"/>
      <c r="URM82" s="410"/>
      <c r="URN82" s="410"/>
      <c r="URO82" s="410"/>
      <c r="URP82" s="410"/>
      <c r="URQ82" s="410"/>
      <c r="URR82" s="410"/>
      <c r="URS82" s="410"/>
      <c r="URT82" s="410"/>
      <c r="URU82" s="410"/>
      <c r="URV82" s="410"/>
      <c r="URW82" s="410"/>
      <c r="URX82" s="410"/>
      <c r="URY82" s="410"/>
      <c r="URZ82" s="410"/>
      <c r="USA82" s="410"/>
      <c r="USB82" s="410"/>
      <c r="USC82" s="410"/>
      <c r="USD82" s="410"/>
      <c r="USE82" s="410"/>
      <c r="USF82" s="410"/>
      <c r="USG82" s="410"/>
      <c r="USH82" s="410"/>
      <c r="USI82" s="410"/>
      <c r="USJ82" s="410"/>
      <c r="USK82" s="410"/>
      <c r="USL82" s="410"/>
      <c r="USM82" s="410"/>
      <c r="USN82" s="410"/>
      <c r="USO82" s="410"/>
      <c r="USP82" s="410"/>
      <c r="USQ82" s="410"/>
      <c r="USR82" s="410"/>
      <c r="USS82" s="410"/>
      <c r="UST82" s="410"/>
      <c r="USU82" s="410"/>
      <c r="USV82" s="410"/>
      <c r="USW82" s="410"/>
      <c r="USX82" s="410"/>
      <c r="USY82" s="410"/>
      <c r="USZ82" s="410"/>
      <c r="UTA82" s="410"/>
      <c r="UTB82" s="410"/>
      <c r="UTC82" s="410"/>
      <c r="UTD82" s="410"/>
      <c r="UTE82" s="410"/>
      <c r="UTF82" s="410"/>
      <c r="UTG82" s="410"/>
      <c r="UTH82" s="410"/>
      <c r="UTI82" s="410"/>
      <c r="UTJ82" s="410"/>
      <c r="UTK82" s="410"/>
      <c r="UTL82" s="410"/>
      <c r="UTM82" s="410"/>
      <c r="UTN82" s="410"/>
      <c r="UTO82" s="410"/>
      <c r="UTP82" s="410"/>
      <c r="UTQ82" s="410"/>
      <c r="UTR82" s="410"/>
      <c r="UTS82" s="410"/>
      <c r="UTT82" s="410"/>
      <c r="UTU82" s="410"/>
      <c r="UTV82" s="410"/>
      <c r="UTW82" s="410"/>
      <c r="UTX82" s="410"/>
      <c r="UTY82" s="410"/>
      <c r="UTZ82" s="410"/>
      <c r="UUA82" s="410"/>
      <c r="UUB82" s="410"/>
      <c r="UUC82" s="410"/>
      <c r="UUD82" s="410"/>
      <c r="UUE82" s="410"/>
      <c r="UUF82" s="410"/>
      <c r="UUG82" s="410"/>
      <c r="UUH82" s="410"/>
      <c r="UUI82" s="410"/>
      <c r="UUJ82" s="410"/>
      <c r="UUK82" s="410"/>
      <c r="UUL82" s="410"/>
      <c r="UUM82" s="410"/>
      <c r="UUN82" s="410"/>
      <c r="UUO82" s="410"/>
      <c r="UUP82" s="410"/>
      <c r="UUQ82" s="410"/>
      <c r="UUR82" s="410"/>
      <c r="UUS82" s="410"/>
      <c r="UUT82" s="410"/>
      <c r="UUU82" s="410"/>
      <c r="UUV82" s="410"/>
      <c r="UUW82" s="410"/>
      <c r="UUX82" s="410"/>
      <c r="UUY82" s="410"/>
      <c r="UUZ82" s="410"/>
      <c r="UVA82" s="410"/>
      <c r="UVB82" s="410"/>
      <c r="UVC82" s="410"/>
      <c r="UVD82" s="410"/>
      <c r="UVE82" s="410"/>
      <c r="UVF82" s="410"/>
      <c r="UVG82" s="410"/>
      <c r="UVH82" s="410"/>
      <c r="UVI82" s="410"/>
      <c r="UVJ82" s="410"/>
      <c r="UVK82" s="410"/>
      <c r="UVL82" s="410"/>
      <c r="UVM82" s="410"/>
      <c r="UVN82" s="410"/>
      <c r="UVO82" s="410"/>
      <c r="UVP82" s="410"/>
      <c r="UVQ82" s="410"/>
      <c r="UVR82" s="410"/>
      <c r="UVS82" s="410"/>
      <c r="UVT82" s="410"/>
      <c r="UVU82" s="410"/>
      <c r="UVV82" s="410"/>
      <c r="UVW82" s="410"/>
      <c r="UVX82" s="410"/>
      <c r="UVY82" s="410"/>
      <c r="UVZ82" s="410"/>
      <c r="UWA82" s="410"/>
      <c r="UWB82" s="410"/>
      <c r="UWC82" s="410"/>
      <c r="UWD82" s="410"/>
      <c r="UWE82" s="410"/>
      <c r="UWF82" s="410"/>
      <c r="UWG82" s="410"/>
      <c r="UWH82" s="410"/>
      <c r="UWI82" s="410"/>
      <c r="UWJ82" s="410"/>
      <c r="UWK82" s="410"/>
      <c r="UWL82" s="410"/>
      <c r="UWM82" s="410"/>
      <c r="UWN82" s="410"/>
      <c r="UWO82" s="410"/>
      <c r="UWP82" s="410"/>
      <c r="UWQ82" s="410"/>
      <c r="UWR82" s="410"/>
      <c r="UWS82" s="410"/>
      <c r="UWT82" s="410"/>
      <c r="UWU82" s="410"/>
      <c r="UWV82" s="410"/>
      <c r="UWW82" s="410"/>
      <c r="UWX82" s="410"/>
      <c r="UWY82" s="410"/>
      <c r="UWZ82" s="410"/>
      <c r="UXA82" s="410"/>
      <c r="UXB82" s="410"/>
      <c r="UXC82" s="410"/>
      <c r="UXD82" s="410"/>
      <c r="UXE82" s="410"/>
      <c r="UXF82" s="410"/>
      <c r="UXG82" s="410"/>
      <c r="UXH82" s="410"/>
      <c r="UXI82" s="410"/>
      <c r="UXJ82" s="410"/>
      <c r="UXK82" s="410"/>
      <c r="UXL82" s="410"/>
      <c r="UXM82" s="410"/>
      <c r="UXN82" s="410"/>
      <c r="UXO82" s="410"/>
      <c r="UXP82" s="410"/>
      <c r="UXQ82" s="410"/>
      <c r="UXR82" s="410"/>
      <c r="UXS82" s="410"/>
      <c r="UXT82" s="410"/>
      <c r="UXU82" s="410"/>
      <c r="UXV82" s="410"/>
      <c r="UXW82" s="410"/>
      <c r="UXX82" s="410"/>
      <c r="UXY82" s="410"/>
      <c r="UXZ82" s="410"/>
      <c r="UYA82" s="410"/>
      <c r="UYB82" s="410"/>
      <c r="UYC82" s="410"/>
      <c r="UYD82" s="410"/>
      <c r="UYE82" s="410"/>
      <c r="UYF82" s="410"/>
      <c r="UYG82" s="410"/>
      <c r="UYH82" s="410"/>
      <c r="UYI82" s="410"/>
      <c r="UYJ82" s="410"/>
      <c r="UYK82" s="410"/>
      <c r="UYL82" s="410"/>
      <c r="UYM82" s="410"/>
      <c r="UYN82" s="410"/>
      <c r="UYO82" s="410"/>
      <c r="UYP82" s="410"/>
      <c r="UYQ82" s="410"/>
      <c r="UYR82" s="410"/>
      <c r="UYS82" s="410"/>
      <c r="UYT82" s="410"/>
      <c r="UYU82" s="410"/>
      <c r="UYV82" s="410"/>
      <c r="UYW82" s="410"/>
      <c r="UYX82" s="410"/>
      <c r="UYY82" s="410"/>
      <c r="UYZ82" s="410"/>
      <c r="UZA82" s="410"/>
      <c r="UZB82" s="410"/>
      <c r="UZC82" s="410"/>
      <c r="UZD82" s="410"/>
      <c r="UZE82" s="410"/>
      <c r="UZF82" s="410"/>
      <c r="UZG82" s="410"/>
      <c r="UZH82" s="410"/>
      <c r="UZI82" s="410"/>
      <c r="UZJ82" s="410"/>
      <c r="UZK82" s="410"/>
      <c r="UZL82" s="410"/>
      <c r="UZM82" s="410"/>
      <c r="UZN82" s="410"/>
      <c r="UZO82" s="410"/>
      <c r="UZP82" s="410"/>
      <c r="UZQ82" s="410"/>
      <c r="UZR82" s="410"/>
      <c r="UZS82" s="410"/>
      <c r="UZT82" s="410"/>
      <c r="UZU82" s="410"/>
      <c r="UZV82" s="410"/>
      <c r="UZW82" s="410"/>
      <c r="UZX82" s="410"/>
      <c r="UZY82" s="410"/>
      <c r="UZZ82" s="410"/>
      <c r="VAA82" s="410"/>
      <c r="VAB82" s="410"/>
      <c r="VAC82" s="410"/>
      <c r="VAD82" s="410"/>
      <c r="VAE82" s="410"/>
      <c r="VAF82" s="410"/>
      <c r="VAG82" s="410"/>
      <c r="VAH82" s="410"/>
      <c r="VAI82" s="410"/>
      <c r="VAJ82" s="410"/>
      <c r="VAK82" s="410"/>
      <c r="VAL82" s="410"/>
      <c r="VAM82" s="410"/>
      <c r="VAN82" s="410"/>
      <c r="VAO82" s="410"/>
      <c r="VAP82" s="410"/>
      <c r="VAQ82" s="410"/>
      <c r="VAR82" s="410"/>
      <c r="VAS82" s="410"/>
      <c r="VAT82" s="410"/>
      <c r="VAU82" s="410"/>
      <c r="VAV82" s="410"/>
      <c r="VAW82" s="410"/>
      <c r="VAX82" s="410"/>
      <c r="VAY82" s="410"/>
      <c r="VAZ82" s="410"/>
      <c r="VBA82" s="410"/>
      <c r="VBB82" s="410"/>
      <c r="VBC82" s="410"/>
      <c r="VBD82" s="410"/>
      <c r="VBE82" s="410"/>
      <c r="VBF82" s="410"/>
      <c r="VBG82" s="410"/>
      <c r="VBH82" s="410"/>
      <c r="VBI82" s="410"/>
      <c r="VBJ82" s="410"/>
      <c r="VBK82" s="410"/>
      <c r="VBL82" s="410"/>
      <c r="VBM82" s="410"/>
      <c r="VBN82" s="410"/>
      <c r="VBO82" s="410"/>
      <c r="VBP82" s="410"/>
      <c r="VBQ82" s="410"/>
      <c r="VBR82" s="410"/>
      <c r="VBS82" s="410"/>
      <c r="VBT82" s="410"/>
      <c r="VBU82" s="410"/>
      <c r="VBV82" s="410"/>
      <c r="VBW82" s="410"/>
      <c r="VBX82" s="410"/>
      <c r="VBY82" s="410"/>
      <c r="VBZ82" s="410"/>
      <c r="VCA82" s="410"/>
      <c r="VCB82" s="410"/>
      <c r="VCC82" s="410"/>
      <c r="VCD82" s="410"/>
      <c r="VCE82" s="410"/>
      <c r="VCF82" s="410"/>
      <c r="VCG82" s="410"/>
      <c r="VCH82" s="410"/>
      <c r="VCI82" s="410"/>
      <c r="VCJ82" s="410"/>
      <c r="VCK82" s="410"/>
      <c r="VCL82" s="410"/>
      <c r="VCM82" s="410"/>
      <c r="VCN82" s="410"/>
      <c r="VCO82" s="410"/>
      <c r="VCP82" s="410"/>
      <c r="VCQ82" s="410"/>
      <c r="VCR82" s="410"/>
      <c r="VCS82" s="410"/>
      <c r="VCT82" s="410"/>
      <c r="VCU82" s="410"/>
      <c r="VCV82" s="410"/>
      <c r="VCW82" s="410"/>
      <c r="VCX82" s="410"/>
      <c r="VCY82" s="410"/>
      <c r="VCZ82" s="410"/>
      <c r="VDA82" s="410"/>
      <c r="VDB82" s="410"/>
      <c r="VDC82" s="410"/>
      <c r="VDD82" s="410"/>
      <c r="VDE82" s="410"/>
      <c r="VDF82" s="410"/>
      <c r="VDG82" s="410"/>
      <c r="VDH82" s="410"/>
      <c r="VDI82" s="410"/>
      <c r="VDJ82" s="410"/>
      <c r="VDK82" s="410"/>
      <c r="VDL82" s="410"/>
      <c r="VDM82" s="410"/>
      <c r="VDN82" s="410"/>
      <c r="VDO82" s="410"/>
      <c r="VDP82" s="410"/>
      <c r="VDQ82" s="410"/>
      <c r="VDR82" s="410"/>
      <c r="VDS82" s="410"/>
      <c r="VDT82" s="410"/>
      <c r="VDU82" s="410"/>
      <c r="VDV82" s="410"/>
      <c r="VDW82" s="410"/>
      <c r="VDX82" s="410"/>
      <c r="VDY82" s="410"/>
      <c r="VDZ82" s="410"/>
      <c r="VEA82" s="410"/>
      <c r="VEB82" s="410"/>
      <c r="VEC82" s="410"/>
      <c r="VED82" s="410"/>
      <c r="VEE82" s="410"/>
      <c r="VEF82" s="410"/>
      <c r="VEG82" s="410"/>
      <c r="VEH82" s="410"/>
      <c r="VEI82" s="410"/>
      <c r="VEJ82" s="410"/>
      <c r="VEK82" s="410"/>
      <c r="VEL82" s="410"/>
      <c r="VEM82" s="410"/>
      <c r="VEN82" s="410"/>
      <c r="VEO82" s="410"/>
      <c r="VEP82" s="410"/>
      <c r="VEQ82" s="410"/>
      <c r="VER82" s="410"/>
      <c r="VES82" s="410"/>
      <c r="VET82" s="410"/>
      <c r="VEU82" s="410"/>
      <c r="VEV82" s="410"/>
      <c r="VEW82" s="410"/>
      <c r="VEX82" s="410"/>
      <c r="VEY82" s="410"/>
      <c r="VEZ82" s="410"/>
      <c r="VFA82" s="410"/>
      <c r="VFB82" s="410"/>
      <c r="VFC82" s="410"/>
      <c r="VFD82" s="410"/>
      <c r="VFE82" s="410"/>
      <c r="VFF82" s="410"/>
      <c r="VFG82" s="410"/>
      <c r="VFH82" s="410"/>
      <c r="VFI82" s="410"/>
      <c r="VFJ82" s="410"/>
      <c r="VFK82" s="410"/>
      <c r="VFL82" s="410"/>
      <c r="VFM82" s="410"/>
      <c r="VFN82" s="410"/>
      <c r="VFO82" s="410"/>
      <c r="VFP82" s="410"/>
      <c r="VFQ82" s="410"/>
      <c r="VFR82" s="410"/>
      <c r="VFS82" s="410"/>
      <c r="VFT82" s="410"/>
      <c r="VFU82" s="410"/>
      <c r="VFV82" s="410"/>
      <c r="VFW82" s="410"/>
      <c r="VFX82" s="410"/>
      <c r="VFY82" s="410"/>
      <c r="VFZ82" s="410"/>
      <c r="VGA82" s="410"/>
      <c r="VGB82" s="410"/>
      <c r="VGC82" s="410"/>
      <c r="VGD82" s="410"/>
      <c r="VGE82" s="410"/>
      <c r="VGF82" s="410"/>
      <c r="VGG82" s="410"/>
      <c r="VGH82" s="410"/>
      <c r="VGI82" s="410"/>
      <c r="VGJ82" s="410"/>
      <c r="VGK82" s="410"/>
      <c r="VGL82" s="410"/>
      <c r="VGM82" s="410"/>
      <c r="VGN82" s="410"/>
      <c r="VGO82" s="410"/>
      <c r="VGP82" s="410"/>
      <c r="VGQ82" s="410"/>
      <c r="VGR82" s="410"/>
      <c r="VGS82" s="410"/>
      <c r="VGT82" s="410"/>
      <c r="VGU82" s="410"/>
      <c r="VGV82" s="410"/>
      <c r="VGW82" s="410"/>
      <c r="VGX82" s="410"/>
      <c r="VGY82" s="410"/>
      <c r="VGZ82" s="410"/>
      <c r="VHA82" s="410"/>
      <c r="VHB82" s="410"/>
      <c r="VHC82" s="410"/>
      <c r="VHD82" s="410"/>
      <c r="VHE82" s="410"/>
      <c r="VHF82" s="410"/>
      <c r="VHG82" s="410"/>
      <c r="VHH82" s="410"/>
      <c r="VHI82" s="410"/>
      <c r="VHJ82" s="410"/>
      <c r="VHK82" s="410"/>
      <c r="VHL82" s="410"/>
      <c r="VHM82" s="410"/>
      <c r="VHN82" s="410"/>
      <c r="VHO82" s="410"/>
      <c r="VHP82" s="410"/>
      <c r="VHQ82" s="410"/>
      <c r="VHR82" s="410"/>
      <c r="VHS82" s="410"/>
      <c r="VHT82" s="410"/>
      <c r="VHU82" s="410"/>
      <c r="VHV82" s="410"/>
      <c r="VHW82" s="410"/>
      <c r="VHX82" s="410"/>
      <c r="VHY82" s="410"/>
      <c r="VHZ82" s="410"/>
      <c r="VIA82" s="410"/>
      <c r="VIB82" s="410"/>
      <c r="VIC82" s="410"/>
      <c r="VID82" s="410"/>
      <c r="VIE82" s="410"/>
      <c r="VIF82" s="410"/>
      <c r="VIG82" s="410"/>
      <c r="VIH82" s="410"/>
      <c r="VII82" s="410"/>
      <c r="VIJ82" s="410"/>
      <c r="VIK82" s="410"/>
      <c r="VIL82" s="410"/>
      <c r="VIM82" s="410"/>
      <c r="VIN82" s="410"/>
      <c r="VIO82" s="410"/>
      <c r="VIP82" s="410"/>
      <c r="VIQ82" s="410"/>
      <c r="VIR82" s="410"/>
      <c r="VIS82" s="410"/>
      <c r="VIT82" s="410"/>
      <c r="VIU82" s="410"/>
      <c r="VIV82" s="410"/>
      <c r="VIW82" s="410"/>
      <c r="VIX82" s="410"/>
      <c r="VIY82" s="410"/>
      <c r="VIZ82" s="410"/>
      <c r="VJA82" s="410"/>
      <c r="VJB82" s="410"/>
      <c r="VJC82" s="410"/>
      <c r="VJD82" s="410"/>
      <c r="VJE82" s="410"/>
      <c r="VJF82" s="410"/>
      <c r="VJG82" s="410"/>
      <c r="VJH82" s="410"/>
      <c r="VJI82" s="410"/>
      <c r="VJJ82" s="410"/>
      <c r="VJK82" s="410"/>
      <c r="VJL82" s="410"/>
      <c r="VJM82" s="410"/>
      <c r="VJN82" s="410"/>
      <c r="VJO82" s="410"/>
      <c r="VJP82" s="410"/>
      <c r="VJQ82" s="410"/>
      <c r="VJR82" s="410"/>
      <c r="VJS82" s="410"/>
      <c r="VJT82" s="410"/>
      <c r="VJU82" s="410"/>
      <c r="VJV82" s="410"/>
      <c r="VJW82" s="410"/>
      <c r="VJX82" s="410"/>
      <c r="VJY82" s="410"/>
      <c r="VJZ82" s="410"/>
      <c r="VKA82" s="410"/>
      <c r="VKB82" s="410"/>
      <c r="VKC82" s="410"/>
      <c r="VKD82" s="410"/>
      <c r="VKE82" s="410"/>
      <c r="VKF82" s="410"/>
      <c r="VKG82" s="410"/>
      <c r="VKH82" s="410"/>
      <c r="VKI82" s="410"/>
      <c r="VKJ82" s="410"/>
      <c r="VKK82" s="410"/>
      <c r="VKL82" s="410"/>
      <c r="VKM82" s="410"/>
      <c r="VKN82" s="410"/>
      <c r="VKO82" s="410"/>
      <c r="VKP82" s="410"/>
      <c r="VKQ82" s="410"/>
      <c r="VKR82" s="410"/>
      <c r="VKS82" s="410"/>
      <c r="VKT82" s="410"/>
      <c r="VKU82" s="410"/>
      <c r="VKV82" s="410"/>
      <c r="VKW82" s="410"/>
      <c r="VKX82" s="410"/>
      <c r="VKY82" s="410"/>
      <c r="VKZ82" s="410"/>
      <c r="VLA82" s="410"/>
      <c r="VLB82" s="410"/>
      <c r="VLC82" s="410"/>
      <c r="VLD82" s="410"/>
      <c r="VLE82" s="410"/>
      <c r="VLF82" s="410"/>
      <c r="VLG82" s="410"/>
      <c r="VLH82" s="410"/>
      <c r="VLI82" s="410"/>
      <c r="VLJ82" s="410"/>
      <c r="VLK82" s="410"/>
      <c r="VLL82" s="410"/>
      <c r="VLM82" s="410"/>
      <c r="VLN82" s="410"/>
      <c r="VLO82" s="410"/>
      <c r="VLP82" s="410"/>
      <c r="VLQ82" s="410"/>
      <c r="VLR82" s="410"/>
      <c r="VLS82" s="410"/>
      <c r="VLT82" s="410"/>
      <c r="VLU82" s="410"/>
      <c r="VLV82" s="410"/>
      <c r="VLW82" s="410"/>
      <c r="VLX82" s="410"/>
      <c r="VLY82" s="410"/>
      <c r="VLZ82" s="410"/>
      <c r="VMA82" s="410"/>
      <c r="VMB82" s="410"/>
      <c r="VMC82" s="410"/>
      <c r="VMD82" s="410"/>
      <c r="VME82" s="410"/>
      <c r="VMF82" s="410"/>
      <c r="VMG82" s="410"/>
      <c r="VMH82" s="410"/>
      <c r="VMI82" s="410"/>
      <c r="VMJ82" s="410"/>
      <c r="VMK82" s="410"/>
      <c r="VML82" s="410"/>
      <c r="VMM82" s="410"/>
      <c r="VMN82" s="410"/>
      <c r="VMO82" s="410"/>
      <c r="VMP82" s="410"/>
      <c r="VMQ82" s="410"/>
      <c r="VMR82" s="410"/>
      <c r="VMS82" s="410"/>
      <c r="VMT82" s="410"/>
      <c r="VMU82" s="410"/>
      <c r="VMV82" s="410"/>
      <c r="VMW82" s="410"/>
      <c r="VMX82" s="410"/>
      <c r="VMY82" s="410"/>
      <c r="VMZ82" s="410"/>
      <c r="VNA82" s="410"/>
      <c r="VNB82" s="410"/>
      <c r="VNC82" s="410"/>
      <c r="VND82" s="410"/>
      <c r="VNE82" s="410"/>
      <c r="VNF82" s="410"/>
      <c r="VNG82" s="410"/>
      <c r="VNH82" s="410"/>
      <c r="VNI82" s="410"/>
      <c r="VNJ82" s="410"/>
      <c r="VNK82" s="410"/>
      <c r="VNL82" s="410"/>
      <c r="VNM82" s="410"/>
      <c r="VNN82" s="410"/>
      <c r="VNO82" s="410"/>
      <c r="VNP82" s="410"/>
      <c r="VNQ82" s="410"/>
      <c r="VNR82" s="410"/>
      <c r="VNS82" s="410"/>
      <c r="VNT82" s="410"/>
      <c r="VNU82" s="410"/>
      <c r="VNV82" s="410"/>
      <c r="VNW82" s="410"/>
      <c r="VNX82" s="410"/>
      <c r="VNY82" s="410"/>
      <c r="VNZ82" s="410"/>
      <c r="VOA82" s="410"/>
      <c r="VOB82" s="410"/>
      <c r="VOC82" s="410"/>
      <c r="VOD82" s="410"/>
      <c r="VOE82" s="410"/>
      <c r="VOF82" s="410"/>
      <c r="VOG82" s="410"/>
      <c r="VOH82" s="410"/>
      <c r="VOI82" s="410"/>
      <c r="VOJ82" s="410"/>
      <c r="VOK82" s="410"/>
      <c r="VOL82" s="410"/>
      <c r="VOM82" s="410"/>
      <c r="VON82" s="410"/>
      <c r="VOO82" s="410"/>
      <c r="VOP82" s="410"/>
      <c r="VOQ82" s="410"/>
      <c r="VOR82" s="410"/>
      <c r="VOS82" s="410"/>
      <c r="VOT82" s="410"/>
      <c r="VOU82" s="410"/>
      <c r="VOV82" s="410"/>
      <c r="VOW82" s="410"/>
      <c r="VOX82" s="410"/>
      <c r="VOY82" s="410"/>
      <c r="VOZ82" s="410"/>
      <c r="VPA82" s="410"/>
      <c r="VPB82" s="410"/>
      <c r="VPC82" s="410"/>
      <c r="VPD82" s="410"/>
      <c r="VPE82" s="410"/>
      <c r="VPF82" s="410"/>
      <c r="VPG82" s="410"/>
      <c r="VPH82" s="410"/>
      <c r="VPI82" s="410"/>
      <c r="VPJ82" s="410"/>
      <c r="VPK82" s="410"/>
      <c r="VPL82" s="410"/>
      <c r="VPM82" s="410"/>
      <c r="VPN82" s="410"/>
      <c r="VPO82" s="410"/>
      <c r="VPP82" s="410"/>
      <c r="VPQ82" s="410"/>
      <c r="VPR82" s="410"/>
      <c r="VPS82" s="410"/>
      <c r="VPT82" s="410"/>
      <c r="VPU82" s="410"/>
      <c r="VPV82" s="410"/>
      <c r="VPW82" s="410"/>
      <c r="VPX82" s="410"/>
      <c r="VPY82" s="410"/>
      <c r="VPZ82" s="410"/>
      <c r="VQA82" s="410"/>
      <c r="VQB82" s="410"/>
      <c r="VQC82" s="410"/>
      <c r="VQD82" s="410"/>
      <c r="VQE82" s="410"/>
      <c r="VQF82" s="410"/>
      <c r="VQG82" s="410"/>
      <c r="VQH82" s="410"/>
      <c r="VQI82" s="410"/>
      <c r="VQJ82" s="410"/>
      <c r="VQK82" s="410"/>
      <c r="VQL82" s="410"/>
      <c r="VQM82" s="410"/>
      <c r="VQN82" s="410"/>
      <c r="VQO82" s="410"/>
      <c r="VQP82" s="410"/>
      <c r="VQQ82" s="410"/>
      <c r="VQR82" s="410"/>
      <c r="VQS82" s="410"/>
      <c r="VQT82" s="410"/>
      <c r="VQU82" s="410"/>
      <c r="VQV82" s="410"/>
      <c r="VQW82" s="410"/>
      <c r="VQX82" s="410"/>
      <c r="VQY82" s="410"/>
      <c r="VQZ82" s="410"/>
      <c r="VRA82" s="410"/>
      <c r="VRB82" s="410"/>
      <c r="VRC82" s="410"/>
      <c r="VRD82" s="410"/>
      <c r="VRE82" s="410"/>
      <c r="VRF82" s="410"/>
      <c r="VRG82" s="410"/>
      <c r="VRH82" s="410"/>
      <c r="VRI82" s="410"/>
      <c r="VRJ82" s="410"/>
      <c r="VRK82" s="410"/>
      <c r="VRL82" s="410"/>
      <c r="VRM82" s="410"/>
      <c r="VRN82" s="410"/>
      <c r="VRO82" s="410"/>
      <c r="VRP82" s="410"/>
      <c r="VRQ82" s="410"/>
      <c r="VRR82" s="410"/>
      <c r="VRS82" s="410"/>
      <c r="VRT82" s="410"/>
      <c r="VRU82" s="410"/>
      <c r="VRV82" s="410"/>
      <c r="VRW82" s="410"/>
      <c r="VRX82" s="410"/>
      <c r="VRY82" s="410"/>
      <c r="VRZ82" s="410"/>
      <c r="VSA82" s="410"/>
      <c r="VSB82" s="410"/>
      <c r="VSC82" s="410"/>
      <c r="VSD82" s="410"/>
      <c r="VSE82" s="410"/>
      <c r="VSF82" s="410"/>
      <c r="VSG82" s="410"/>
      <c r="VSH82" s="410"/>
      <c r="VSI82" s="410"/>
      <c r="VSJ82" s="410"/>
      <c r="VSK82" s="410"/>
      <c r="VSL82" s="410"/>
      <c r="VSM82" s="410"/>
      <c r="VSN82" s="410"/>
      <c r="VSO82" s="410"/>
      <c r="VSP82" s="410"/>
      <c r="VSQ82" s="410"/>
      <c r="VSR82" s="410"/>
      <c r="VSS82" s="410"/>
      <c r="VST82" s="410"/>
      <c r="VSU82" s="410"/>
      <c r="VSV82" s="410"/>
      <c r="VSW82" s="410"/>
      <c r="VSX82" s="410"/>
      <c r="VSY82" s="410"/>
      <c r="VSZ82" s="410"/>
      <c r="VTA82" s="410"/>
      <c r="VTB82" s="410"/>
      <c r="VTC82" s="410"/>
      <c r="VTD82" s="410"/>
      <c r="VTE82" s="410"/>
      <c r="VTF82" s="410"/>
      <c r="VTG82" s="410"/>
      <c r="VTH82" s="410"/>
      <c r="VTI82" s="410"/>
      <c r="VTJ82" s="410"/>
      <c r="VTK82" s="410"/>
      <c r="VTL82" s="410"/>
      <c r="VTM82" s="410"/>
      <c r="VTN82" s="410"/>
      <c r="VTO82" s="410"/>
      <c r="VTP82" s="410"/>
      <c r="VTQ82" s="410"/>
      <c r="VTR82" s="410"/>
      <c r="VTS82" s="410"/>
      <c r="VTT82" s="410"/>
      <c r="VTU82" s="410"/>
      <c r="VTV82" s="410"/>
      <c r="VTW82" s="410"/>
      <c r="VTX82" s="410"/>
      <c r="VTY82" s="410"/>
      <c r="VTZ82" s="410"/>
      <c r="VUA82" s="410"/>
      <c r="VUB82" s="410"/>
      <c r="VUC82" s="410"/>
      <c r="VUD82" s="410"/>
      <c r="VUE82" s="410"/>
      <c r="VUF82" s="410"/>
      <c r="VUG82" s="410"/>
      <c r="VUH82" s="410"/>
      <c r="VUI82" s="410"/>
      <c r="VUJ82" s="410"/>
      <c r="VUK82" s="410"/>
      <c r="VUL82" s="410"/>
      <c r="VUM82" s="410"/>
      <c r="VUN82" s="410"/>
      <c r="VUO82" s="410"/>
      <c r="VUP82" s="410"/>
      <c r="VUQ82" s="410"/>
      <c r="VUR82" s="410"/>
      <c r="VUS82" s="410"/>
      <c r="VUT82" s="410"/>
      <c r="VUU82" s="410"/>
      <c r="VUV82" s="410"/>
      <c r="VUW82" s="410"/>
      <c r="VUX82" s="410"/>
      <c r="VUY82" s="410"/>
      <c r="VUZ82" s="410"/>
      <c r="VVA82" s="410"/>
      <c r="VVB82" s="410"/>
      <c r="VVC82" s="410"/>
      <c r="VVD82" s="410"/>
      <c r="VVE82" s="410"/>
      <c r="VVF82" s="410"/>
      <c r="VVG82" s="410"/>
      <c r="VVH82" s="410"/>
      <c r="VVI82" s="410"/>
      <c r="VVJ82" s="410"/>
      <c r="VVK82" s="410"/>
      <c r="VVL82" s="410"/>
      <c r="VVM82" s="410"/>
      <c r="VVN82" s="410"/>
      <c r="VVO82" s="410"/>
      <c r="VVP82" s="410"/>
      <c r="VVQ82" s="410"/>
      <c r="VVR82" s="410"/>
      <c r="VVS82" s="410"/>
      <c r="VVT82" s="410"/>
      <c r="VVU82" s="410"/>
      <c r="VVV82" s="410"/>
      <c r="VVW82" s="410"/>
      <c r="VVX82" s="410"/>
      <c r="VVY82" s="410"/>
      <c r="VVZ82" s="410"/>
      <c r="VWA82" s="410"/>
      <c r="VWB82" s="410"/>
      <c r="VWC82" s="410"/>
      <c r="VWD82" s="410"/>
      <c r="VWE82" s="410"/>
      <c r="VWF82" s="410"/>
      <c r="VWG82" s="410"/>
      <c r="VWH82" s="410"/>
      <c r="VWI82" s="410"/>
      <c r="VWJ82" s="410"/>
      <c r="VWK82" s="410"/>
      <c r="VWL82" s="410"/>
      <c r="VWM82" s="410"/>
      <c r="VWN82" s="410"/>
      <c r="VWO82" s="410"/>
      <c r="VWP82" s="410"/>
      <c r="VWQ82" s="410"/>
      <c r="VWR82" s="410"/>
      <c r="VWS82" s="410"/>
      <c r="VWT82" s="410"/>
      <c r="VWU82" s="410"/>
      <c r="VWV82" s="410"/>
      <c r="VWW82" s="410"/>
      <c r="VWX82" s="410"/>
      <c r="VWY82" s="410"/>
      <c r="VWZ82" s="410"/>
      <c r="VXA82" s="410"/>
      <c r="VXB82" s="410"/>
      <c r="VXC82" s="410"/>
      <c r="VXD82" s="410"/>
      <c r="VXE82" s="410"/>
      <c r="VXF82" s="410"/>
      <c r="VXG82" s="410"/>
      <c r="VXH82" s="410"/>
      <c r="VXI82" s="410"/>
      <c r="VXJ82" s="410"/>
      <c r="VXK82" s="410"/>
      <c r="VXL82" s="410"/>
      <c r="VXM82" s="410"/>
      <c r="VXN82" s="410"/>
      <c r="VXO82" s="410"/>
      <c r="VXP82" s="410"/>
      <c r="VXQ82" s="410"/>
      <c r="VXR82" s="410"/>
      <c r="VXS82" s="410"/>
      <c r="VXT82" s="410"/>
      <c r="VXU82" s="410"/>
      <c r="VXV82" s="410"/>
      <c r="VXW82" s="410"/>
      <c r="VXX82" s="410"/>
      <c r="VXY82" s="410"/>
      <c r="VXZ82" s="410"/>
      <c r="VYA82" s="410"/>
      <c r="VYB82" s="410"/>
      <c r="VYC82" s="410"/>
      <c r="VYD82" s="410"/>
      <c r="VYE82" s="410"/>
      <c r="VYF82" s="410"/>
      <c r="VYG82" s="410"/>
      <c r="VYH82" s="410"/>
      <c r="VYI82" s="410"/>
      <c r="VYJ82" s="410"/>
      <c r="VYK82" s="410"/>
      <c r="VYL82" s="410"/>
      <c r="VYM82" s="410"/>
      <c r="VYN82" s="410"/>
      <c r="VYO82" s="410"/>
      <c r="VYP82" s="410"/>
      <c r="VYQ82" s="410"/>
      <c r="VYR82" s="410"/>
      <c r="VYS82" s="410"/>
      <c r="VYT82" s="410"/>
      <c r="VYU82" s="410"/>
      <c r="VYV82" s="410"/>
      <c r="VYW82" s="410"/>
      <c r="VYX82" s="410"/>
      <c r="VYY82" s="410"/>
      <c r="VYZ82" s="410"/>
      <c r="VZA82" s="410"/>
      <c r="VZB82" s="410"/>
      <c r="VZC82" s="410"/>
      <c r="VZD82" s="410"/>
      <c r="VZE82" s="410"/>
      <c r="VZF82" s="410"/>
      <c r="VZG82" s="410"/>
      <c r="VZH82" s="410"/>
      <c r="VZI82" s="410"/>
      <c r="VZJ82" s="410"/>
      <c r="VZK82" s="410"/>
      <c r="VZL82" s="410"/>
      <c r="VZM82" s="410"/>
      <c r="VZN82" s="410"/>
      <c r="VZO82" s="410"/>
      <c r="VZP82" s="410"/>
      <c r="VZQ82" s="410"/>
      <c r="VZR82" s="410"/>
      <c r="VZS82" s="410"/>
      <c r="VZT82" s="410"/>
      <c r="VZU82" s="410"/>
      <c r="VZV82" s="410"/>
      <c r="VZW82" s="410"/>
      <c r="VZX82" s="410"/>
      <c r="VZY82" s="410"/>
      <c r="VZZ82" s="410"/>
      <c r="WAA82" s="410"/>
      <c r="WAB82" s="410"/>
      <c r="WAC82" s="410"/>
      <c r="WAD82" s="410"/>
      <c r="WAE82" s="410"/>
      <c r="WAF82" s="410"/>
      <c r="WAG82" s="410"/>
      <c r="WAH82" s="410"/>
      <c r="WAI82" s="410"/>
      <c r="WAJ82" s="410"/>
      <c r="WAK82" s="410"/>
      <c r="WAL82" s="410"/>
      <c r="WAM82" s="410"/>
      <c r="WAN82" s="410"/>
      <c r="WAO82" s="410"/>
      <c r="WAP82" s="410"/>
      <c r="WAQ82" s="410"/>
      <c r="WAR82" s="410"/>
      <c r="WAS82" s="410"/>
      <c r="WAT82" s="410"/>
      <c r="WAU82" s="410"/>
      <c r="WAV82" s="410"/>
      <c r="WAW82" s="410"/>
      <c r="WAX82" s="410"/>
      <c r="WAY82" s="410"/>
      <c r="WAZ82" s="410"/>
      <c r="WBA82" s="410"/>
      <c r="WBB82" s="410"/>
      <c r="WBC82" s="410"/>
      <c r="WBD82" s="410"/>
      <c r="WBE82" s="410"/>
      <c r="WBF82" s="410"/>
      <c r="WBG82" s="410"/>
      <c r="WBH82" s="410"/>
      <c r="WBI82" s="410"/>
      <c r="WBJ82" s="410"/>
      <c r="WBK82" s="410"/>
      <c r="WBL82" s="410"/>
      <c r="WBM82" s="410"/>
      <c r="WBN82" s="410"/>
      <c r="WBO82" s="410"/>
      <c r="WBP82" s="410"/>
      <c r="WBQ82" s="410"/>
      <c r="WBR82" s="410"/>
      <c r="WBS82" s="410"/>
      <c r="WBT82" s="410"/>
      <c r="WBU82" s="410"/>
      <c r="WBV82" s="410"/>
      <c r="WBW82" s="410"/>
      <c r="WBX82" s="410"/>
      <c r="WBY82" s="410"/>
      <c r="WBZ82" s="410"/>
      <c r="WCA82" s="410"/>
      <c r="WCB82" s="410"/>
      <c r="WCC82" s="410"/>
      <c r="WCD82" s="410"/>
      <c r="WCE82" s="410"/>
      <c r="WCF82" s="410"/>
      <c r="WCG82" s="410"/>
      <c r="WCH82" s="410"/>
      <c r="WCI82" s="410"/>
      <c r="WCJ82" s="410"/>
      <c r="WCK82" s="410"/>
      <c r="WCL82" s="410"/>
      <c r="WCM82" s="410"/>
      <c r="WCN82" s="410"/>
      <c r="WCO82" s="410"/>
      <c r="WCP82" s="410"/>
      <c r="WCQ82" s="410"/>
      <c r="WCR82" s="410"/>
      <c r="WCS82" s="410"/>
      <c r="WCT82" s="410"/>
      <c r="WCU82" s="410"/>
      <c r="WCV82" s="410"/>
      <c r="WCW82" s="410"/>
      <c r="WCX82" s="410"/>
      <c r="WCY82" s="410"/>
      <c r="WCZ82" s="410"/>
      <c r="WDA82" s="410"/>
      <c r="WDB82" s="410"/>
      <c r="WDC82" s="410"/>
      <c r="WDD82" s="410"/>
      <c r="WDE82" s="410"/>
      <c r="WDF82" s="410"/>
      <c r="WDG82" s="410"/>
      <c r="WDH82" s="410"/>
      <c r="WDI82" s="410"/>
      <c r="WDJ82" s="410"/>
      <c r="WDK82" s="410"/>
      <c r="WDL82" s="410"/>
      <c r="WDM82" s="410"/>
      <c r="WDN82" s="410"/>
      <c r="WDO82" s="410"/>
      <c r="WDP82" s="410"/>
      <c r="WDQ82" s="410"/>
      <c r="WDR82" s="410"/>
      <c r="WDS82" s="410"/>
      <c r="WDT82" s="410"/>
      <c r="WDU82" s="410"/>
      <c r="WDV82" s="410"/>
      <c r="WDW82" s="410"/>
      <c r="WDX82" s="410"/>
      <c r="WDY82" s="410"/>
      <c r="WDZ82" s="410"/>
      <c r="WEA82" s="410"/>
      <c r="WEB82" s="410"/>
      <c r="WEC82" s="410"/>
      <c r="WED82" s="410"/>
      <c r="WEE82" s="410"/>
      <c r="WEF82" s="410"/>
      <c r="WEG82" s="410"/>
      <c r="WEH82" s="410"/>
      <c r="WEI82" s="410"/>
      <c r="WEJ82" s="410"/>
      <c r="WEK82" s="410"/>
      <c r="WEL82" s="410"/>
      <c r="WEM82" s="410"/>
      <c r="WEN82" s="410"/>
      <c r="WEO82" s="410"/>
      <c r="WEP82" s="410"/>
      <c r="WEQ82" s="410"/>
      <c r="WER82" s="410"/>
      <c r="WES82" s="410"/>
      <c r="WET82" s="410"/>
      <c r="WEU82" s="410"/>
      <c r="WEV82" s="410"/>
      <c r="WEW82" s="410"/>
      <c r="WEX82" s="410"/>
      <c r="WEY82" s="410"/>
      <c r="WEZ82" s="410"/>
      <c r="WFA82" s="410"/>
      <c r="WFB82" s="410"/>
      <c r="WFC82" s="410"/>
      <c r="WFD82" s="410"/>
      <c r="WFE82" s="410"/>
      <c r="WFF82" s="410"/>
      <c r="WFG82" s="410"/>
      <c r="WFH82" s="410"/>
      <c r="WFI82" s="410"/>
      <c r="WFJ82" s="410"/>
      <c r="WFK82" s="410"/>
      <c r="WFL82" s="410"/>
      <c r="WFM82" s="410"/>
      <c r="WFN82" s="410"/>
      <c r="WFO82" s="410"/>
      <c r="WFP82" s="410"/>
      <c r="WFQ82" s="410"/>
      <c r="WFR82" s="410"/>
      <c r="WFS82" s="410"/>
      <c r="WFT82" s="410"/>
      <c r="WFU82" s="410"/>
      <c r="WFV82" s="410"/>
      <c r="WFW82" s="410"/>
      <c r="WFX82" s="410"/>
      <c r="WFY82" s="410"/>
      <c r="WFZ82" s="410"/>
      <c r="WGA82" s="410"/>
      <c r="WGB82" s="410"/>
      <c r="WGC82" s="410"/>
      <c r="WGD82" s="410"/>
      <c r="WGE82" s="410"/>
      <c r="WGF82" s="410"/>
      <c r="WGG82" s="410"/>
      <c r="WGH82" s="410"/>
      <c r="WGI82" s="410"/>
      <c r="WGJ82" s="410"/>
      <c r="WGK82" s="410"/>
      <c r="WGL82" s="410"/>
      <c r="WGM82" s="410"/>
      <c r="WGN82" s="410"/>
      <c r="WGO82" s="410"/>
      <c r="WGP82" s="410"/>
      <c r="WGQ82" s="410"/>
      <c r="WGR82" s="410"/>
      <c r="WGS82" s="410"/>
      <c r="WGT82" s="410"/>
      <c r="WGU82" s="410"/>
      <c r="WGV82" s="410"/>
      <c r="WGW82" s="410"/>
      <c r="WGX82" s="410"/>
      <c r="WGY82" s="410"/>
      <c r="WGZ82" s="410"/>
      <c r="WHA82" s="410"/>
      <c r="WHB82" s="410"/>
      <c r="WHC82" s="410"/>
      <c r="WHD82" s="410"/>
      <c r="WHE82" s="410"/>
      <c r="WHF82" s="410"/>
      <c r="WHG82" s="410"/>
      <c r="WHH82" s="410"/>
      <c r="WHI82" s="410"/>
      <c r="WHJ82" s="410"/>
      <c r="WHK82" s="410"/>
      <c r="WHL82" s="410"/>
      <c r="WHM82" s="410"/>
      <c r="WHN82" s="410"/>
      <c r="WHO82" s="410"/>
      <c r="WHP82" s="410"/>
      <c r="WHQ82" s="410"/>
      <c r="WHR82" s="410"/>
      <c r="WHS82" s="410"/>
      <c r="WHT82" s="410"/>
      <c r="WHU82" s="410"/>
      <c r="WHV82" s="410"/>
      <c r="WHW82" s="410"/>
      <c r="WHX82" s="410"/>
      <c r="WHY82" s="410"/>
      <c r="WHZ82" s="410"/>
      <c r="WIA82" s="410"/>
      <c r="WIB82" s="410"/>
      <c r="WIC82" s="410"/>
      <c r="WID82" s="410"/>
      <c r="WIE82" s="410"/>
      <c r="WIF82" s="410"/>
      <c r="WIG82" s="410"/>
      <c r="WIH82" s="410"/>
      <c r="WII82" s="410"/>
      <c r="WIJ82" s="410"/>
      <c r="WIK82" s="410"/>
      <c r="WIL82" s="410"/>
      <c r="WIM82" s="410"/>
      <c r="WIN82" s="410"/>
      <c r="WIO82" s="410"/>
      <c r="WIP82" s="410"/>
      <c r="WIQ82" s="410"/>
      <c r="WIR82" s="410"/>
      <c r="WIS82" s="410"/>
      <c r="WIT82" s="410"/>
      <c r="WIU82" s="410"/>
      <c r="WIV82" s="410"/>
      <c r="WIW82" s="410"/>
      <c r="WIX82" s="410"/>
      <c r="WIY82" s="410"/>
      <c r="WIZ82" s="410"/>
      <c r="WJA82" s="410"/>
      <c r="WJB82" s="410"/>
      <c r="WJC82" s="410"/>
      <c r="WJD82" s="410"/>
      <c r="WJE82" s="410"/>
      <c r="WJF82" s="410"/>
      <c r="WJG82" s="410"/>
      <c r="WJH82" s="410"/>
      <c r="WJI82" s="410"/>
      <c r="WJJ82" s="410"/>
      <c r="WJK82" s="410"/>
      <c r="WJL82" s="410"/>
      <c r="WJM82" s="410"/>
      <c r="WJN82" s="410"/>
      <c r="WJO82" s="410"/>
      <c r="WJP82" s="410"/>
      <c r="WJQ82" s="410"/>
      <c r="WJR82" s="410"/>
      <c r="WJS82" s="410"/>
      <c r="WJT82" s="410"/>
      <c r="WJU82" s="410"/>
      <c r="WJV82" s="410"/>
      <c r="WJW82" s="410"/>
      <c r="WJX82" s="410"/>
      <c r="WJY82" s="410"/>
      <c r="WJZ82" s="410"/>
      <c r="WKA82" s="410"/>
      <c r="WKB82" s="410"/>
      <c r="WKC82" s="410"/>
      <c r="WKD82" s="410"/>
      <c r="WKE82" s="410"/>
      <c r="WKF82" s="410"/>
      <c r="WKG82" s="410"/>
      <c r="WKH82" s="410"/>
      <c r="WKI82" s="410"/>
      <c r="WKJ82" s="410"/>
      <c r="WKK82" s="410"/>
      <c r="WKL82" s="410"/>
      <c r="WKM82" s="410"/>
      <c r="WKN82" s="410"/>
      <c r="WKO82" s="410"/>
      <c r="WKP82" s="410"/>
      <c r="WKQ82" s="410"/>
      <c r="WKR82" s="410"/>
      <c r="WKS82" s="410"/>
      <c r="WKT82" s="410"/>
      <c r="WKU82" s="410"/>
      <c r="WKV82" s="410"/>
      <c r="WKW82" s="410"/>
      <c r="WKX82" s="410"/>
      <c r="WKY82" s="410"/>
      <c r="WKZ82" s="410"/>
      <c r="WLA82" s="410"/>
      <c r="WLB82" s="410"/>
      <c r="WLC82" s="410"/>
      <c r="WLD82" s="410"/>
      <c r="WLE82" s="410"/>
      <c r="WLF82" s="410"/>
      <c r="WLG82" s="410"/>
      <c r="WLH82" s="410"/>
      <c r="WLI82" s="410"/>
      <c r="WLJ82" s="410"/>
      <c r="WLK82" s="410"/>
      <c r="WLL82" s="410"/>
      <c r="WLM82" s="410"/>
      <c r="WLN82" s="410"/>
      <c r="WLO82" s="410"/>
      <c r="WLP82" s="410"/>
      <c r="WLQ82" s="410"/>
      <c r="WLR82" s="410"/>
      <c r="WLS82" s="410"/>
      <c r="WLT82" s="410"/>
      <c r="WLU82" s="410"/>
      <c r="WLV82" s="410"/>
      <c r="WLW82" s="410"/>
      <c r="WLX82" s="410"/>
      <c r="WLY82" s="410"/>
      <c r="WLZ82" s="410"/>
      <c r="WMA82" s="410"/>
      <c r="WMB82" s="410"/>
      <c r="WMC82" s="410"/>
      <c r="WMD82" s="410"/>
      <c r="WME82" s="410"/>
      <c r="WMF82" s="410"/>
      <c r="WMG82" s="410"/>
      <c r="WMH82" s="410"/>
      <c r="WMI82" s="410"/>
      <c r="WMJ82" s="410"/>
      <c r="WMK82" s="410"/>
      <c r="WML82" s="410"/>
      <c r="WMM82" s="410"/>
      <c r="WMN82" s="410"/>
      <c r="WMO82" s="410"/>
      <c r="WMP82" s="410"/>
      <c r="WMQ82" s="410"/>
      <c r="WMR82" s="410"/>
      <c r="WMS82" s="410"/>
      <c r="WMT82" s="410"/>
      <c r="WMU82" s="410"/>
      <c r="WMV82" s="410"/>
      <c r="WMW82" s="410"/>
      <c r="WMX82" s="410"/>
      <c r="WMY82" s="410"/>
      <c r="WMZ82" s="410"/>
      <c r="WNA82" s="410"/>
      <c r="WNB82" s="410"/>
      <c r="WNC82" s="410"/>
      <c r="WND82" s="410"/>
      <c r="WNE82" s="410"/>
      <c r="WNF82" s="410"/>
      <c r="WNG82" s="410"/>
      <c r="WNH82" s="410"/>
      <c r="WNI82" s="410"/>
      <c r="WNJ82" s="410"/>
      <c r="WNK82" s="410"/>
      <c r="WNL82" s="410"/>
      <c r="WNM82" s="410"/>
      <c r="WNN82" s="410"/>
      <c r="WNO82" s="410"/>
      <c r="WNP82" s="410"/>
      <c r="WNQ82" s="410"/>
      <c r="WNR82" s="410"/>
      <c r="WNS82" s="410"/>
      <c r="WNT82" s="410"/>
      <c r="WNU82" s="410"/>
      <c r="WNV82" s="410"/>
      <c r="WNW82" s="410"/>
      <c r="WNX82" s="410"/>
      <c r="WNY82" s="410"/>
      <c r="WNZ82" s="410"/>
      <c r="WOA82" s="410"/>
      <c r="WOB82" s="410"/>
      <c r="WOC82" s="410"/>
      <c r="WOD82" s="410"/>
      <c r="WOE82" s="410"/>
      <c r="WOF82" s="410"/>
      <c r="WOG82" s="410"/>
      <c r="WOH82" s="410"/>
      <c r="WOI82" s="410"/>
      <c r="WOJ82" s="410"/>
      <c r="WOK82" s="410"/>
      <c r="WOL82" s="410"/>
      <c r="WOM82" s="410"/>
      <c r="WON82" s="410"/>
      <c r="WOO82" s="410"/>
      <c r="WOP82" s="410"/>
      <c r="WOQ82" s="410"/>
      <c r="WOR82" s="410"/>
      <c r="WOS82" s="410"/>
      <c r="WOT82" s="410"/>
      <c r="WOU82" s="410"/>
      <c r="WOV82" s="410"/>
      <c r="WOW82" s="410"/>
      <c r="WOX82" s="410"/>
      <c r="WOY82" s="410"/>
      <c r="WOZ82" s="410"/>
      <c r="WPA82" s="410"/>
      <c r="WPB82" s="410"/>
      <c r="WPC82" s="410"/>
      <c r="WPD82" s="410"/>
      <c r="WPE82" s="410"/>
      <c r="WPF82" s="410"/>
      <c r="WPG82" s="410"/>
      <c r="WPH82" s="410"/>
      <c r="WPI82" s="410"/>
      <c r="WPJ82" s="410"/>
      <c r="WPK82" s="410"/>
      <c r="WPL82" s="410"/>
      <c r="WPM82" s="410"/>
      <c r="WPN82" s="410"/>
      <c r="WPO82" s="410"/>
      <c r="WPP82" s="410"/>
      <c r="WPQ82" s="410"/>
      <c r="WPR82" s="410"/>
      <c r="WPS82" s="410"/>
      <c r="WPT82" s="410"/>
      <c r="WPU82" s="410"/>
      <c r="WPV82" s="410"/>
      <c r="WPW82" s="410"/>
      <c r="WPX82" s="410"/>
      <c r="WPY82" s="410"/>
      <c r="WPZ82" s="410"/>
      <c r="WQA82" s="410"/>
      <c r="WQB82" s="410"/>
      <c r="WQC82" s="410"/>
      <c r="WQD82" s="410"/>
      <c r="WQE82" s="410"/>
      <c r="WQF82" s="410"/>
      <c r="WQG82" s="410"/>
      <c r="WQH82" s="410"/>
      <c r="WQI82" s="410"/>
      <c r="WQJ82" s="410"/>
      <c r="WQK82" s="410"/>
      <c r="WQL82" s="410"/>
      <c r="WQM82" s="410"/>
      <c r="WQN82" s="410"/>
      <c r="WQO82" s="410"/>
      <c r="WQP82" s="410"/>
      <c r="WQQ82" s="410"/>
      <c r="WQR82" s="410"/>
      <c r="WQS82" s="410"/>
      <c r="WQT82" s="410"/>
      <c r="WQU82" s="410"/>
      <c r="WQV82" s="410"/>
      <c r="WQW82" s="410"/>
      <c r="WQX82" s="410"/>
      <c r="WQY82" s="410"/>
      <c r="WQZ82" s="410"/>
      <c r="WRA82" s="410"/>
      <c r="WRB82" s="410"/>
      <c r="WRC82" s="410"/>
      <c r="WRD82" s="410"/>
      <c r="WRE82" s="410"/>
      <c r="WRF82" s="410"/>
      <c r="WRG82" s="410"/>
      <c r="WRH82" s="410"/>
      <c r="WRI82" s="410"/>
      <c r="WRJ82" s="410"/>
      <c r="WRK82" s="410"/>
      <c r="WRL82" s="410"/>
      <c r="WRM82" s="410"/>
      <c r="WRN82" s="410"/>
      <c r="WRO82" s="410"/>
      <c r="WRP82" s="410"/>
      <c r="WRQ82" s="410"/>
      <c r="WRR82" s="410"/>
      <c r="WRS82" s="410"/>
      <c r="WRT82" s="410"/>
      <c r="WRU82" s="410"/>
      <c r="WRV82" s="410"/>
      <c r="WRW82" s="410"/>
      <c r="WRX82" s="410"/>
      <c r="WRY82" s="410"/>
      <c r="WRZ82" s="410"/>
      <c r="WSA82" s="410"/>
      <c r="WSB82" s="410"/>
      <c r="WSC82" s="410"/>
      <c r="WSD82" s="410"/>
      <c r="WSE82" s="410"/>
      <c r="WSF82" s="410"/>
      <c r="WSG82" s="410"/>
      <c r="WSH82" s="410"/>
      <c r="WSI82" s="410"/>
      <c r="WSJ82" s="410"/>
      <c r="WSK82" s="410"/>
      <c r="WSL82" s="410"/>
      <c r="WSM82" s="410"/>
      <c r="WSN82" s="410"/>
      <c r="WSO82" s="410"/>
      <c r="WSP82" s="410"/>
      <c r="WSQ82" s="410"/>
      <c r="WSR82" s="410"/>
      <c r="WSS82" s="410"/>
      <c r="WST82" s="410"/>
      <c r="WSU82" s="410"/>
      <c r="WSV82" s="410"/>
      <c r="WSW82" s="410"/>
      <c r="WSX82" s="410"/>
      <c r="WSY82" s="410"/>
      <c r="WSZ82" s="410"/>
      <c r="WTA82" s="410"/>
      <c r="WTB82" s="410"/>
      <c r="WTC82" s="410"/>
      <c r="WTD82" s="410"/>
      <c r="WTE82" s="410"/>
      <c r="WTF82" s="410"/>
      <c r="WTG82" s="410"/>
      <c r="WTH82" s="410"/>
      <c r="WTI82" s="410"/>
      <c r="WTJ82" s="410"/>
      <c r="WTK82" s="410"/>
      <c r="WTL82" s="410"/>
      <c r="WTM82" s="410"/>
      <c r="WTN82" s="410"/>
      <c r="WTO82" s="410"/>
      <c r="WTP82" s="410"/>
      <c r="WTQ82" s="410"/>
      <c r="WTR82" s="410"/>
      <c r="WTS82" s="410"/>
      <c r="WTT82" s="410"/>
      <c r="WTU82" s="410"/>
      <c r="WTV82" s="410"/>
      <c r="WTW82" s="410"/>
      <c r="WTX82" s="410"/>
      <c r="WTY82" s="410"/>
      <c r="WTZ82" s="410"/>
      <c r="WUA82" s="410"/>
      <c r="WUB82" s="410"/>
      <c r="WUC82" s="410"/>
      <c r="WUD82" s="410"/>
      <c r="WUE82" s="410"/>
      <c r="WUF82" s="410"/>
      <c r="WUG82" s="410"/>
      <c r="WUH82" s="410"/>
      <c r="WUI82" s="410"/>
      <c r="WUJ82" s="410"/>
      <c r="WUK82" s="410"/>
      <c r="WUL82" s="410"/>
      <c r="WUM82" s="410"/>
      <c r="WUN82" s="410"/>
      <c r="WUO82" s="410"/>
      <c r="WUP82" s="410"/>
      <c r="WUQ82" s="410"/>
      <c r="WUR82" s="410"/>
      <c r="WUS82" s="410"/>
      <c r="WUT82" s="410"/>
      <c r="WUU82" s="410"/>
      <c r="WUV82" s="410"/>
      <c r="WUW82" s="410"/>
      <c r="WUX82" s="410"/>
      <c r="WUY82" s="410"/>
      <c r="WUZ82" s="410"/>
      <c r="WVA82" s="410"/>
      <c r="WVB82" s="410"/>
      <c r="WVC82" s="410"/>
      <c r="WVD82" s="410"/>
      <c r="WVE82" s="410"/>
      <c r="WVF82" s="410"/>
      <c r="WVG82" s="410"/>
      <c r="WVH82" s="410"/>
      <c r="WVI82" s="410"/>
      <c r="WVJ82" s="410"/>
      <c r="WVK82" s="410"/>
      <c r="WVL82" s="410"/>
      <c r="WVM82" s="410"/>
      <c r="WVN82" s="410"/>
      <c r="WVO82" s="410"/>
      <c r="WVP82" s="410"/>
      <c r="WVQ82" s="410"/>
      <c r="WVR82" s="410"/>
      <c r="WVS82" s="410"/>
      <c r="WVT82" s="410"/>
      <c r="WVU82" s="410"/>
      <c r="WVV82" s="410"/>
      <c r="WVW82" s="410"/>
      <c r="WVX82" s="410"/>
      <c r="WVY82" s="410"/>
      <c r="WVZ82" s="410"/>
      <c r="WWA82" s="410"/>
      <c r="WWB82" s="410"/>
      <c r="WWC82" s="410"/>
      <c r="WWD82" s="410"/>
      <c r="WWE82" s="410"/>
      <c r="WWF82" s="410"/>
      <c r="WWG82" s="410"/>
      <c r="WWH82" s="410"/>
      <c r="WWI82" s="410"/>
      <c r="WWJ82" s="410"/>
      <c r="WWK82" s="410"/>
      <c r="WWL82" s="410"/>
      <c r="WWM82" s="410"/>
      <c r="WWN82" s="410"/>
      <c r="WWO82" s="410"/>
      <c r="WWP82" s="410"/>
      <c r="WWQ82" s="410"/>
      <c r="WWR82" s="410"/>
      <c r="WWS82" s="410"/>
      <c r="WWT82" s="410"/>
      <c r="WWU82" s="410"/>
      <c r="WWV82" s="410"/>
      <c r="WWW82" s="410"/>
      <c r="WWX82" s="410"/>
      <c r="WWY82" s="410"/>
      <c r="WWZ82" s="410"/>
      <c r="WXA82" s="410"/>
      <c r="WXB82" s="410"/>
      <c r="WXC82" s="410"/>
      <c r="WXD82" s="410"/>
      <c r="WXE82" s="410"/>
      <c r="WXF82" s="410"/>
      <c r="WXG82" s="410"/>
      <c r="WXH82" s="410"/>
      <c r="WXI82" s="410"/>
      <c r="WXJ82" s="410"/>
      <c r="WXK82" s="410"/>
      <c r="WXL82" s="410"/>
      <c r="WXM82" s="410"/>
      <c r="WXN82" s="410"/>
      <c r="WXO82" s="410"/>
      <c r="WXP82" s="410"/>
      <c r="WXQ82" s="410"/>
      <c r="WXR82" s="410"/>
      <c r="WXS82" s="410"/>
      <c r="WXT82" s="410"/>
      <c r="WXU82" s="410"/>
      <c r="WXV82" s="410"/>
      <c r="WXW82" s="410"/>
      <c r="WXX82" s="410"/>
      <c r="WXY82" s="410"/>
      <c r="WXZ82" s="410"/>
      <c r="WYA82" s="410"/>
      <c r="WYB82" s="410"/>
      <c r="WYC82" s="410"/>
      <c r="WYD82" s="410"/>
      <c r="WYE82" s="410"/>
      <c r="WYF82" s="410"/>
      <c r="WYG82" s="410"/>
      <c r="WYH82" s="410"/>
      <c r="WYI82" s="410"/>
      <c r="WYJ82" s="410"/>
      <c r="WYK82" s="410"/>
      <c r="WYL82" s="410"/>
      <c r="WYM82" s="410"/>
      <c r="WYN82" s="410"/>
      <c r="WYO82" s="410"/>
      <c r="WYP82" s="410"/>
      <c r="WYQ82" s="410"/>
      <c r="WYR82" s="410"/>
      <c r="WYS82" s="410"/>
      <c r="WYT82" s="410"/>
      <c r="WYU82" s="410"/>
      <c r="WYV82" s="410"/>
      <c r="WYW82" s="410"/>
      <c r="WYX82" s="410"/>
      <c r="WYY82" s="410"/>
      <c r="WYZ82" s="410"/>
      <c r="WZA82" s="410"/>
      <c r="WZB82" s="410"/>
      <c r="WZC82" s="410"/>
      <c r="WZD82" s="410"/>
      <c r="WZE82" s="410"/>
      <c r="WZF82" s="410"/>
      <c r="WZG82" s="410"/>
      <c r="WZH82" s="410"/>
      <c r="WZI82" s="410"/>
      <c r="WZJ82" s="410"/>
      <c r="WZK82" s="410"/>
      <c r="WZL82" s="410"/>
      <c r="WZM82" s="410"/>
      <c r="WZN82" s="410"/>
      <c r="WZO82" s="410"/>
      <c r="WZP82" s="410"/>
      <c r="WZQ82" s="410"/>
      <c r="WZR82" s="410"/>
      <c r="WZS82" s="410"/>
      <c r="WZT82" s="410"/>
      <c r="WZU82" s="410"/>
      <c r="WZV82" s="410"/>
      <c r="WZW82" s="410"/>
      <c r="WZX82" s="410"/>
      <c r="WZY82" s="410"/>
      <c r="WZZ82" s="410"/>
      <c r="XAA82" s="410"/>
      <c r="XAB82" s="410"/>
      <c r="XAC82" s="410"/>
      <c r="XAD82" s="410"/>
      <c r="XAE82" s="410"/>
      <c r="XAF82" s="410"/>
      <c r="XAG82" s="410"/>
      <c r="XAH82" s="410"/>
      <c r="XAI82" s="410"/>
      <c r="XAJ82" s="410"/>
      <c r="XAK82" s="410"/>
      <c r="XAL82" s="410"/>
      <c r="XAM82" s="410"/>
      <c r="XAN82" s="410"/>
      <c r="XAO82" s="410"/>
      <c r="XAP82" s="410"/>
      <c r="XAQ82" s="410"/>
      <c r="XAR82" s="410"/>
      <c r="XAS82" s="410"/>
      <c r="XAT82" s="410"/>
      <c r="XAU82" s="410"/>
      <c r="XAV82" s="410"/>
      <c r="XAW82" s="410"/>
      <c r="XAX82" s="410"/>
      <c r="XAY82" s="410"/>
      <c r="XAZ82" s="410"/>
      <c r="XBA82" s="410"/>
      <c r="XBB82" s="410"/>
      <c r="XBC82" s="410"/>
      <c r="XBD82" s="410"/>
      <c r="XBE82" s="410"/>
      <c r="XBF82" s="410"/>
      <c r="XBG82" s="410"/>
      <c r="XBH82" s="410"/>
      <c r="XBI82" s="410"/>
      <c r="XBJ82" s="410"/>
      <c r="XBK82" s="410"/>
      <c r="XBL82" s="410"/>
      <c r="XBM82" s="410"/>
      <c r="XBN82" s="410"/>
      <c r="XBO82" s="410"/>
      <c r="XBP82" s="410"/>
      <c r="XBQ82" s="410"/>
      <c r="XBR82" s="410"/>
      <c r="XBS82" s="410"/>
      <c r="XBT82" s="410"/>
      <c r="XBU82" s="410"/>
      <c r="XBV82" s="410"/>
      <c r="XBW82" s="410"/>
      <c r="XBX82" s="410"/>
      <c r="XBY82" s="410"/>
      <c r="XBZ82" s="410"/>
      <c r="XCA82" s="410"/>
      <c r="XCB82" s="410"/>
      <c r="XCC82" s="410"/>
      <c r="XCD82" s="410"/>
      <c r="XCE82" s="410"/>
      <c r="XCF82" s="410"/>
      <c r="XCG82" s="410"/>
      <c r="XCH82" s="410"/>
      <c r="XCI82" s="410"/>
      <c r="XCJ82" s="410"/>
      <c r="XCK82" s="410"/>
      <c r="XCL82" s="410"/>
      <c r="XCM82" s="410"/>
      <c r="XCN82" s="410"/>
      <c r="XCO82" s="410"/>
      <c r="XCP82" s="410"/>
      <c r="XCQ82" s="410"/>
      <c r="XCR82" s="410"/>
      <c r="XCS82" s="410"/>
      <c r="XCT82" s="410"/>
      <c r="XCU82" s="410"/>
      <c r="XCV82" s="410"/>
      <c r="XCW82" s="410"/>
      <c r="XCX82" s="410"/>
      <c r="XCY82" s="410"/>
      <c r="XCZ82" s="410"/>
      <c r="XDA82" s="410"/>
      <c r="XDB82" s="410"/>
      <c r="XDC82" s="410"/>
      <c r="XDD82" s="410"/>
      <c r="XDE82" s="410"/>
      <c r="XDF82" s="410"/>
      <c r="XDG82" s="410"/>
      <c r="XDH82" s="410"/>
      <c r="XDI82" s="410"/>
      <c r="XDJ82" s="410"/>
      <c r="XDK82" s="410"/>
      <c r="XDL82" s="410"/>
      <c r="XDM82" s="410"/>
      <c r="XDN82" s="410"/>
      <c r="XDO82" s="410"/>
      <c r="XDP82" s="410"/>
      <c r="XDQ82" s="410"/>
      <c r="XDR82" s="410"/>
      <c r="XDS82" s="410"/>
      <c r="XDT82" s="410"/>
      <c r="XDU82" s="410"/>
      <c r="XDV82" s="410"/>
      <c r="XDW82" s="410"/>
      <c r="XDX82" s="410"/>
      <c r="XDY82" s="410"/>
      <c r="XDZ82" s="410"/>
      <c r="XEA82" s="410"/>
      <c r="XEB82" s="410"/>
      <c r="XEC82" s="410"/>
      <c r="XED82" s="410"/>
      <c r="XEE82" s="410"/>
      <c r="XEF82" s="410"/>
      <c r="XEG82" s="410"/>
    </row>
    <row r="83" spans="1:16361" ht="18" customHeight="1">
      <c r="A83" s="886"/>
      <c r="B83" s="886"/>
      <c r="C83" s="894" t="s">
        <v>1408</v>
      </c>
      <c r="D83" s="894"/>
      <c r="E83" s="894"/>
      <c r="F83" s="905" t="s">
        <v>1376</v>
      </c>
      <c r="G83" s="908">
        <v>1</v>
      </c>
      <c r="H83" s="911">
        <f>I82*0.1</f>
        <v>80143.581999999995</v>
      </c>
      <c r="I83" s="914">
        <f>G83*H83</f>
        <v>80143.581999999995</v>
      </c>
      <c r="J83" s="928"/>
    </row>
    <row r="84" spans="1:16361" ht="18" customHeight="1">
      <c r="A84" s="886"/>
      <c r="B84" s="886"/>
      <c r="C84" s="894" t="s">
        <v>1409</v>
      </c>
      <c r="D84" s="894"/>
      <c r="E84" s="894"/>
      <c r="F84" s="906"/>
      <c r="G84" s="909"/>
      <c r="H84" s="912"/>
      <c r="I84" s="915"/>
      <c r="J84" s="928"/>
    </row>
    <row r="85" spans="1:16361" ht="18" customHeight="1">
      <c r="A85" s="886"/>
      <c r="B85" s="886"/>
      <c r="C85" s="894" t="s">
        <v>1410</v>
      </c>
      <c r="D85" s="894"/>
      <c r="E85" s="894"/>
      <c r="F85" s="907"/>
      <c r="G85" s="910"/>
      <c r="H85" s="913"/>
      <c r="I85" s="916"/>
      <c r="J85" s="928"/>
    </row>
    <row r="86" spans="1:16361" ht="18" customHeight="1">
      <c r="A86" s="886"/>
      <c r="B86" s="886"/>
      <c r="C86" s="894" t="s">
        <v>1426</v>
      </c>
      <c r="D86" s="894"/>
      <c r="E86" s="894"/>
      <c r="F86" s="436"/>
      <c r="G86" s="413">
        <v>1</v>
      </c>
      <c r="H86" s="430">
        <f>I86</f>
        <v>30000</v>
      </c>
      <c r="I86" s="442">
        <v>30000</v>
      </c>
      <c r="J86" s="928"/>
    </row>
    <row r="87" spans="1:16361" ht="18" customHeight="1">
      <c r="A87" s="886"/>
      <c r="B87" s="886"/>
      <c r="C87" s="888" t="s">
        <v>1427</v>
      </c>
      <c r="D87" s="888"/>
      <c r="E87" s="888"/>
      <c r="F87" s="436"/>
      <c r="G87" s="409"/>
      <c r="H87" s="409"/>
      <c r="I87" s="439">
        <f>SUM(I83:I86)</f>
        <v>110143.58199999999</v>
      </c>
      <c r="J87" s="928"/>
    </row>
    <row r="88" spans="1:16361" ht="18" customHeight="1">
      <c r="A88" s="411"/>
      <c r="B88" s="411"/>
      <c r="C88" s="925" t="s">
        <v>1428</v>
      </c>
      <c r="D88" s="926"/>
      <c r="E88" s="927"/>
      <c r="F88" s="436"/>
      <c r="G88" s="409"/>
      <c r="H88" s="409"/>
      <c r="I88" s="439">
        <f>I82+I87</f>
        <v>911579.402</v>
      </c>
      <c r="J88" s="928"/>
    </row>
    <row r="89" spans="1:16361" ht="18" customHeight="1">
      <c r="A89" s="422"/>
      <c r="B89" s="422"/>
      <c r="C89" s="895" t="s">
        <v>1586</v>
      </c>
      <c r="D89" s="895"/>
      <c r="E89" s="895"/>
      <c r="F89" s="429"/>
      <c r="G89" s="430"/>
      <c r="H89" s="430"/>
      <c r="I89" s="430"/>
      <c r="J89" s="407">
        <f>SUM(J3:J88)</f>
        <v>2860377</v>
      </c>
    </row>
  </sheetData>
  <mergeCells count="139">
    <mergeCell ref="C89:E89"/>
    <mergeCell ref="A1:J1"/>
    <mergeCell ref="C88:E88"/>
    <mergeCell ref="J3:J16"/>
    <mergeCell ref="J17:J25"/>
    <mergeCell ref="J26:J43"/>
    <mergeCell ref="J44:J54"/>
    <mergeCell ref="J55:J65"/>
    <mergeCell ref="J66:J76"/>
    <mergeCell ref="J77:J88"/>
    <mergeCell ref="H83:H85"/>
    <mergeCell ref="I83:I85"/>
    <mergeCell ref="C84:E84"/>
    <mergeCell ref="C85:E85"/>
    <mergeCell ref="C86:E86"/>
    <mergeCell ref="C87:E87"/>
    <mergeCell ref="D80:E80"/>
    <mergeCell ref="D81:E81"/>
    <mergeCell ref="C82:E82"/>
    <mergeCell ref="C83:E83"/>
    <mergeCell ref="F83:F85"/>
    <mergeCell ref="G83:G85"/>
    <mergeCell ref="C74:E74"/>
    <mergeCell ref="C75:E75"/>
    <mergeCell ref="C76:E76"/>
    <mergeCell ref="A77:A87"/>
    <mergeCell ref="B77:B87"/>
    <mergeCell ref="C77:C79"/>
    <mergeCell ref="D77:E77"/>
    <mergeCell ref="D78:E78"/>
    <mergeCell ref="D79:E79"/>
    <mergeCell ref="C80:C81"/>
    <mergeCell ref="C70:E70"/>
    <mergeCell ref="A66:A75"/>
    <mergeCell ref="B66:B75"/>
    <mergeCell ref="F60:F62"/>
    <mergeCell ref="G60:G62"/>
    <mergeCell ref="H60:H62"/>
    <mergeCell ref="I60:I62"/>
    <mergeCell ref="C61:E61"/>
    <mergeCell ref="C62:E62"/>
    <mergeCell ref="C53:E53"/>
    <mergeCell ref="C54:E54"/>
    <mergeCell ref="F70:F73"/>
    <mergeCell ref="G70:G73"/>
    <mergeCell ref="H70:H73"/>
    <mergeCell ref="I70:I73"/>
    <mergeCell ref="C71:E71"/>
    <mergeCell ref="C72:E72"/>
    <mergeCell ref="C73:E73"/>
    <mergeCell ref="C63:E63"/>
    <mergeCell ref="C64:E64"/>
    <mergeCell ref="C65:E65"/>
    <mergeCell ref="C66:C67"/>
    <mergeCell ref="D66:E66"/>
    <mergeCell ref="D67:E67"/>
    <mergeCell ref="D68:E68"/>
    <mergeCell ref="C69:E69"/>
    <mergeCell ref="A55:A64"/>
    <mergeCell ref="B55:B64"/>
    <mergeCell ref="C55:C58"/>
    <mergeCell ref="D55:E55"/>
    <mergeCell ref="D56:E56"/>
    <mergeCell ref="D57:E57"/>
    <mergeCell ref="D58:E58"/>
    <mergeCell ref="C59:E59"/>
    <mergeCell ref="C49:E49"/>
    <mergeCell ref="C50:E50"/>
    <mergeCell ref="C60:E60"/>
    <mergeCell ref="F50:F52"/>
    <mergeCell ref="G50:G52"/>
    <mergeCell ref="H50:H52"/>
    <mergeCell ref="I50:I52"/>
    <mergeCell ref="C51:E51"/>
    <mergeCell ref="C52:E52"/>
    <mergeCell ref="C42:E42"/>
    <mergeCell ref="C43:E43"/>
    <mergeCell ref="A44:A53"/>
    <mergeCell ref="B44:B53"/>
    <mergeCell ref="C44:C48"/>
    <mergeCell ref="D44:E44"/>
    <mergeCell ref="D45:E45"/>
    <mergeCell ref="D46:E46"/>
    <mergeCell ref="D47:E47"/>
    <mergeCell ref="D48:E48"/>
    <mergeCell ref="A26:A42"/>
    <mergeCell ref="B26:B42"/>
    <mergeCell ref="C38:E38"/>
    <mergeCell ref="C39:E39"/>
    <mergeCell ref="F39:F41"/>
    <mergeCell ref="G39:G41"/>
    <mergeCell ref="H39:H41"/>
    <mergeCell ref="I39:I41"/>
    <mergeCell ref="C40:E40"/>
    <mergeCell ref="C41:E41"/>
    <mergeCell ref="C25:E25"/>
    <mergeCell ref="C26:C37"/>
    <mergeCell ref="D26:D32"/>
    <mergeCell ref="D33:E33"/>
    <mergeCell ref="D34:E34"/>
    <mergeCell ref="D35:E35"/>
    <mergeCell ref="D36:E36"/>
    <mergeCell ref="D37:E37"/>
    <mergeCell ref="F20:F23"/>
    <mergeCell ref="G20:G23"/>
    <mergeCell ref="H20:H23"/>
    <mergeCell ref="I20:I23"/>
    <mergeCell ref="C21:E21"/>
    <mergeCell ref="C22:E22"/>
    <mergeCell ref="C23:E23"/>
    <mergeCell ref="C16:E16"/>
    <mergeCell ref="A17:A24"/>
    <mergeCell ref="B17:B24"/>
    <mergeCell ref="D17:E17"/>
    <mergeCell ref="D18:E18"/>
    <mergeCell ref="C19:E19"/>
    <mergeCell ref="C20:E20"/>
    <mergeCell ref="C24:E24"/>
    <mergeCell ref="H11:H13"/>
    <mergeCell ref="I11:I13"/>
    <mergeCell ref="C12:E12"/>
    <mergeCell ref="C13:E13"/>
    <mergeCell ref="C14:E14"/>
    <mergeCell ref="C15:E15"/>
    <mergeCell ref="D8:E8"/>
    <mergeCell ref="D9:E9"/>
    <mergeCell ref="C10:E10"/>
    <mergeCell ref="C11:E11"/>
    <mergeCell ref="F11:F13"/>
    <mergeCell ref="G11:G13"/>
    <mergeCell ref="D2:E2"/>
    <mergeCell ref="A3:A15"/>
    <mergeCell ref="B3:B15"/>
    <mergeCell ref="C3:C9"/>
    <mergeCell ref="D3:E3"/>
    <mergeCell ref="D4:E4"/>
    <mergeCell ref="D5:E5"/>
    <mergeCell ref="D6:E6"/>
    <mergeCell ref="D7:E7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dimension ref="A1:XEI51"/>
  <sheetViews>
    <sheetView topLeftCell="A31" workbookViewId="0">
      <selection activeCell="E3" sqref="A3:XFD47"/>
    </sheetView>
  </sheetViews>
  <sheetFormatPr defaultColWidth="9.875" defaultRowHeight="14.25"/>
  <cols>
    <col min="1" max="1" width="5.375" style="445" customWidth="1"/>
    <col min="2" max="2" width="7.5" style="445" customWidth="1"/>
    <col min="3" max="3" width="9.375" style="445" customWidth="1"/>
    <col min="4" max="4" width="12.75" style="445" customWidth="1"/>
    <col min="5" max="5" width="27.75" style="445" customWidth="1"/>
    <col min="6" max="6" width="7.875" style="445" customWidth="1"/>
    <col min="7" max="7" width="7.875" style="470" customWidth="1"/>
    <col min="8" max="8" width="9.5" style="470" customWidth="1"/>
    <col min="9" max="9" width="13.875" style="467" customWidth="1"/>
    <col min="10" max="10" width="9.875" style="473"/>
    <col min="11" max="243" width="9.875" style="445"/>
    <col min="244" max="244" width="5.375" style="445" customWidth="1"/>
    <col min="245" max="245" width="7.5" style="445" customWidth="1"/>
    <col min="246" max="246" width="6.5" style="445" customWidth="1"/>
    <col min="247" max="247" width="9.375" style="445" customWidth="1"/>
    <col min="248" max="248" width="14.125" style="445" customWidth="1"/>
    <col min="249" max="249" width="24.125" style="445" customWidth="1"/>
    <col min="250" max="250" width="9.75" style="445" customWidth="1"/>
    <col min="251" max="251" width="9.25" style="445" customWidth="1"/>
    <col min="252" max="252" width="14.125" style="445" customWidth="1"/>
    <col min="253" max="253" width="16" style="445" customWidth="1"/>
    <col min="254" max="254" width="12" style="445" customWidth="1"/>
    <col min="255" max="499" width="9.875" style="445"/>
    <col min="500" max="500" width="5.375" style="445" customWidth="1"/>
    <col min="501" max="501" width="7.5" style="445" customWidth="1"/>
    <col min="502" max="502" width="6.5" style="445" customWidth="1"/>
    <col min="503" max="503" width="9.375" style="445" customWidth="1"/>
    <col min="504" max="504" width="14.125" style="445" customWidth="1"/>
    <col min="505" max="505" width="24.125" style="445" customWidth="1"/>
    <col min="506" max="506" width="9.75" style="445" customWidth="1"/>
    <col min="507" max="507" width="9.25" style="445" customWidth="1"/>
    <col min="508" max="508" width="14.125" style="445" customWidth="1"/>
    <col min="509" max="509" width="16" style="445" customWidth="1"/>
    <col min="510" max="510" width="12" style="445" customWidth="1"/>
    <col min="511" max="755" width="9.875" style="445"/>
    <col min="756" max="756" width="5.375" style="445" customWidth="1"/>
    <col min="757" max="757" width="7.5" style="445" customWidth="1"/>
    <col min="758" max="758" width="6.5" style="445" customWidth="1"/>
    <col min="759" max="759" width="9.375" style="445" customWidth="1"/>
    <col min="760" max="760" width="14.125" style="445" customWidth="1"/>
    <col min="761" max="761" width="24.125" style="445" customWidth="1"/>
    <col min="762" max="762" width="9.75" style="445" customWidth="1"/>
    <col min="763" max="763" width="9.25" style="445" customWidth="1"/>
    <col min="764" max="764" width="14.125" style="445" customWidth="1"/>
    <col min="765" max="765" width="16" style="445" customWidth="1"/>
    <col min="766" max="766" width="12" style="445" customWidth="1"/>
    <col min="767" max="1011" width="9.875" style="445"/>
    <col min="1012" max="1012" width="5.375" style="445" customWidth="1"/>
    <col min="1013" max="1013" width="7.5" style="445" customWidth="1"/>
    <col min="1014" max="1014" width="6.5" style="445" customWidth="1"/>
    <col min="1015" max="1015" width="9.375" style="445" customWidth="1"/>
    <col min="1016" max="1016" width="14.125" style="445" customWidth="1"/>
    <col min="1017" max="1017" width="24.125" style="445" customWidth="1"/>
    <col min="1018" max="1018" width="9.75" style="445" customWidth="1"/>
    <col min="1019" max="1019" width="9.25" style="445" customWidth="1"/>
    <col min="1020" max="1020" width="14.125" style="445" customWidth="1"/>
    <col min="1021" max="1021" width="16" style="445" customWidth="1"/>
    <col min="1022" max="1022" width="12" style="445" customWidth="1"/>
    <col min="1023" max="1267" width="9.875" style="445"/>
    <col min="1268" max="1268" width="5.375" style="445" customWidth="1"/>
    <col min="1269" max="1269" width="7.5" style="445" customWidth="1"/>
    <col min="1270" max="1270" width="6.5" style="445" customWidth="1"/>
    <col min="1271" max="1271" width="9.375" style="445" customWidth="1"/>
    <col min="1272" max="1272" width="14.125" style="445" customWidth="1"/>
    <col min="1273" max="1273" width="24.125" style="445" customWidth="1"/>
    <col min="1274" max="1274" width="9.75" style="445" customWidth="1"/>
    <col min="1275" max="1275" width="9.25" style="445" customWidth="1"/>
    <col min="1276" max="1276" width="14.125" style="445" customWidth="1"/>
    <col min="1277" max="1277" width="16" style="445" customWidth="1"/>
    <col min="1278" max="1278" width="12" style="445" customWidth="1"/>
    <col min="1279" max="1523" width="9.875" style="445"/>
    <col min="1524" max="1524" width="5.375" style="445" customWidth="1"/>
    <col min="1525" max="1525" width="7.5" style="445" customWidth="1"/>
    <col min="1526" max="1526" width="6.5" style="445" customWidth="1"/>
    <col min="1527" max="1527" width="9.375" style="445" customWidth="1"/>
    <col min="1528" max="1528" width="14.125" style="445" customWidth="1"/>
    <col min="1529" max="1529" width="24.125" style="445" customWidth="1"/>
    <col min="1530" max="1530" width="9.75" style="445" customWidth="1"/>
    <col min="1531" max="1531" width="9.25" style="445" customWidth="1"/>
    <col min="1532" max="1532" width="14.125" style="445" customWidth="1"/>
    <col min="1533" max="1533" width="16" style="445" customWidth="1"/>
    <col min="1534" max="1534" width="12" style="445" customWidth="1"/>
    <col min="1535" max="1779" width="9.875" style="445"/>
    <col min="1780" max="1780" width="5.375" style="445" customWidth="1"/>
    <col min="1781" max="1781" width="7.5" style="445" customWidth="1"/>
    <col min="1782" max="1782" width="6.5" style="445" customWidth="1"/>
    <col min="1783" max="1783" width="9.375" style="445" customWidth="1"/>
    <col min="1784" max="1784" width="14.125" style="445" customWidth="1"/>
    <col min="1785" max="1785" width="24.125" style="445" customWidth="1"/>
    <col min="1786" max="1786" width="9.75" style="445" customWidth="1"/>
    <col min="1787" max="1787" width="9.25" style="445" customWidth="1"/>
    <col min="1788" max="1788" width="14.125" style="445" customWidth="1"/>
    <col min="1789" max="1789" width="16" style="445" customWidth="1"/>
    <col min="1790" max="1790" width="12" style="445" customWidth="1"/>
    <col min="1791" max="2035" width="9.875" style="445"/>
    <col min="2036" max="2036" width="5.375" style="445" customWidth="1"/>
    <col min="2037" max="2037" width="7.5" style="445" customWidth="1"/>
    <col min="2038" max="2038" width="6.5" style="445" customWidth="1"/>
    <col min="2039" max="2039" width="9.375" style="445" customWidth="1"/>
    <col min="2040" max="2040" width="14.125" style="445" customWidth="1"/>
    <col min="2041" max="2041" width="24.125" style="445" customWidth="1"/>
    <col min="2042" max="2042" width="9.75" style="445" customWidth="1"/>
    <col min="2043" max="2043" width="9.25" style="445" customWidth="1"/>
    <col min="2044" max="2044" width="14.125" style="445" customWidth="1"/>
    <col min="2045" max="2045" width="16" style="445" customWidth="1"/>
    <col min="2046" max="2046" width="12" style="445" customWidth="1"/>
    <col min="2047" max="2291" width="9.875" style="445"/>
    <col min="2292" max="2292" width="5.375" style="445" customWidth="1"/>
    <col min="2293" max="2293" width="7.5" style="445" customWidth="1"/>
    <col min="2294" max="2294" width="6.5" style="445" customWidth="1"/>
    <col min="2295" max="2295" width="9.375" style="445" customWidth="1"/>
    <col min="2296" max="2296" width="14.125" style="445" customWidth="1"/>
    <col min="2297" max="2297" width="24.125" style="445" customWidth="1"/>
    <col min="2298" max="2298" width="9.75" style="445" customWidth="1"/>
    <col min="2299" max="2299" width="9.25" style="445" customWidth="1"/>
    <col min="2300" max="2300" width="14.125" style="445" customWidth="1"/>
    <col min="2301" max="2301" width="16" style="445" customWidth="1"/>
    <col min="2302" max="2302" width="12" style="445" customWidth="1"/>
    <col min="2303" max="2547" width="9.875" style="445"/>
    <col min="2548" max="2548" width="5.375" style="445" customWidth="1"/>
    <col min="2549" max="2549" width="7.5" style="445" customWidth="1"/>
    <col min="2550" max="2550" width="6.5" style="445" customWidth="1"/>
    <col min="2551" max="2551" width="9.375" style="445" customWidth="1"/>
    <col min="2552" max="2552" width="14.125" style="445" customWidth="1"/>
    <col min="2553" max="2553" width="24.125" style="445" customWidth="1"/>
    <col min="2554" max="2554" width="9.75" style="445" customWidth="1"/>
    <col min="2555" max="2555" width="9.25" style="445" customWidth="1"/>
    <col min="2556" max="2556" width="14.125" style="445" customWidth="1"/>
    <col min="2557" max="2557" width="16" style="445" customWidth="1"/>
    <col min="2558" max="2558" width="12" style="445" customWidth="1"/>
    <col min="2559" max="2803" width="9.875" style="445"/>
    <col min="2804" max="2804" width="5.375" style="445" customWidth="1"/>
    <col min="2805" max="2805" width="7.5" style="445" customWidth="1"/>
    <col min="2806" max="2806" width="6.5" style="445" customWidth="1"/>
    <col min="2807" max="2807" width="9.375" style="445" customWidth="1"/>
    <col min="2808" max="2808" width="14.125" style="445" customWidth="1"/>
    <col min="2809" max="2809" width="24.125" style="445" customWidth="1"/>
    <col min="2810" max="2810" width="9.75" style="445" customWidth="1"/>
    <col min="2811" max="2811" width="9.25" style="445" customWidth="1"/>
    <col min="2812" max="2812" width="14.125" style="445" customWidth="1"/>
    <col min="2813" max="2813" width="16" style="445" customWidth="1"/>
    <col min="2814" max="2814" width="12" style="445" customWidth="1"/>
    <col min="2815" max="3059" width="9.875" style="445"/>
    <col min="3060" max="3060" width="5.375" style="445" customWidth="1"/>
    <col min="3061" max="3061" width="7.5" style="445" customWidth="1"/>
    <col min="3062" max="3062" width="6.5" style="445" customWidth="1"/>
    <col min="3063" max="3063" width="9.375" style="445" customWidth="1"/>
    <col min="3064" max="3064" width="14.125" style="445" customWidth="1"/>
    <col min="3065" max="3065" width="24.125" style="445" customWidth="1"/>
    <col min="3066" max="3066" width="9.75" style="445" customWidth="1"/>
    <col min="3067" max="3067" width="9.25" style="445" customWidth="1"/>
    <col min="3068" max="3068" width="14.125" style="445" customWidth="1"/>
    <col min="3069" max="3069" width="16" style="445" customWidth="1"/>
    <col min="3070" max="3070" width="12" style="445" customWidth="1"/>
    <col min="3071" max="3315" width="9.875" style="445"/>
    <col min="3316" max="3316" width="5.375" style="445" customWidth="1"/>
    <col min="3317" max="3317" width="7.5" style="445" customWidth="1"/>
    <col min="3318" max="3318" width="6.5" style="445" customWidth="1"/>
    <col min="3319" max="3319" width="9.375" style="445" customWidth="1"/>
    <col min="3320" max="3320" width="14.125" style="445" customWidth="1"/>
    <col min="3321" max="3321" width="24.125" style="445" customWidth="1"/>
    <col min="3322" max="3322" width="9.75" style="445" customWidth="1"/>
    <col min="3323" max="3323" width="9.25" style="445" customWidth="1"/>
    <col min="3324" max="3324" width="14.125" style="445" customWidth="1"/>
    <col min="3325" max="3325" width="16" style="445" customWidth="1"/>
    <col min="3326" max="3326" width="12" style="445" customWidth="1"/>
    <col min="3327" max="3571" width="9.875" style="445"/>
    <col min="3572" max="3572" width="5.375" style="445" customWidth="1"/>
    <col min="3573" max="3573" width="7.5" style="445" customWidth="1"/>
    <col min="3574" max="3574" width="6.5" style="445" customWidth="1"/>
    <col min="3575" max="3575" width="9.375" style="445" customWidth="1"/>
    <col min="3576" max="3576" width="14.125" style="445" customWidth="1"/>
    <col min="3577" max="3577" width="24.125" style="445" customWidth="1"/>
    <col min="3578" max="3578" width="9.75" style="445" customWidth="1"/>
    <col min="3579" max="3579" width="9.25" style="445" customWidth="1"/>
    <col min="3580" max="3580" width="14.125" style="445" customWidth="1"/>
    <col min="3581" max="3581" width="16" style="445" customWidth="1"/>
    <col min="3582" max="3582" width="12" style="445" customWidth="1"/>
    <col min="3583" max="3827" width="9.875" style="445"/>
    <col min="3828" max="3828" width="5.375" style="445" customWidth="1"/>
    <col min="3829" max="3829" width="7.5" style="445" customWidth="1"/>
    <col min="3830" max="3830" width="6.5" style="445" customWidth="1"/>
    <col min="3831" max="3831" width="9.375" style="445" customWidth="1"/>
    <col min="3832" max="3832" width="14.125" style="445" customWidth="1"/>
    <col min="3833" max="3833" width="24.125" style="445" customWidth="1"/>
    <col min="3834" max="3834" width="9.75" style="445" customWidth="1"/>
    <col min="3835" max="3835" width="9.25" style="445" customWidth="1"/>
    <col min="3836" max="3836" width="14.125" style="445" customWidth="1"/>
    <col min="3837" max="3837" width="16" style="445" customWidth="1"/>
    <col min="3838" max="3838" width="12" style="445" customWidth="1"/>
    <col min="3839" max="4083" width="9.875" style="445"/>
    <col min="4084" max="4084" width="5.375" style="445" customWidth="1"/>
    <col min="4085" max="4085" width="7.5" style="445" customWidth="1"/>
    <col min="4086" max="4086" width="6.5" style="445" customWidth="1"/>
    <col min="4087" max="4087" width="9.375" style="445" customWidth="1"/>
    <col min="4088" max="4088" width="14.125" style="445" customWidth="1"/>
    <col min="4089" max="4089" width="24.125" style="445" customWidth="1"/>
    <col min="4090" max="4090" width="9.75" style="445" customWidth="1"/>
    <col min="4091" max="4091" width="9.25" style="445" customWidth="1"/>
    <col min="4092" max="4092" width="14.125" style="445" customWidth="1"/>
    <col min="4093" max="4093" width="16" style="445" customWidth="1"/>
    <col min="4094" max="4094" width="12" style="445" customWidth="1"/>
    <col min="4095" max="4339" width="9.875" style="445"/>
    <col min="4340" max="4340" width="5.375" style="445" customWidth="1"/>
    <col min="4341" max="4341" width="7.5" style="445" customWidth="1"/>
    <col min="4342" max="4342" width="6.5" style="445" customWidth="1"/>
    <col min="4343" max="4343" width="9.375" style="445" customWidth="1"/>
    <col min="4344" max="4344" width="14.125" style="445" customWidth="1"/>
    <col min="4345" max="4345" width="24.125" style="445" customWidth="1"/>
    <col min="4346" max="4346" width="9.75" style="445" customWidth="1"/>
    <col min="4347" max="4347" width="9.25" style="445" customWidth="1"/>
    <col min="4348" max="4348" width="14.125" style="445" customWidth="1"/>
    <col min="4349" max="4349" width="16" style="445" customWidth="1"/>
    <col min="4350" max="4350" width="12" style="445" customWidth="1"/>
    <col min="4351" max="4595" width="9.875" style="445"/>
    <col min="4596" max="4596" width="5.375" style="445" customWidth="1"/>
    <col min="4597" max="4597" width="7.5" style="445" customWidth="1"/>
    <col min="4598" max="4598" width="6.5" style="445" customWidth="1"/>
    <col min="4599" max="4599" width="9.375" style="445" customWidth="1"/>
    <col min="4600" max="4600" width="14.125" style="445" customWidth="1"/>
    <col min="4601" max="4601" width="24.125" style="445" customWidth="1"/>
    <col min="4602" max="4602" width="9.75" style="445" customWidth="1"/>
    <col min="4603" max="4603" width="9.25" style="445" customWidth="1"/>
    <col min="4604" max="4604" width="14.125" style="445" customWidth="1"/>
    <col min="4605" max="4605" width="16" style="445" customWidth="1"/>
    <col min="4606" max="4606" width="12" style="445" customWidth="1"/>
    <col min="4607" max="4851" width="9.875" style="445"/>
    <col min="4852" max="4852" width="5.375" style="445" customWidth="1"/>
    <col min="4853" max="4853" width="7.5" style="445" customWidth="1"/>
    <col min="4854" max="4854" width="6.5" style="445" customWidth="1"/>
    <col min="4855" max="4855" width="9.375" style="445" customWidth="1"/>
    <col min="4856" max="4856" width="14.125" style="445" customWidth="1"/>
    <col min="4857" max="4857" width="24.125" style="445" customWidth="1"/>
    <col min="4858" max="4858" width="9.75" style="445" customWidth="1"/>
    <col min="4859" max="4859" width="9.25" style="445" customWidth="1"/>
    <col min="4860" max="4860" width="14.125" style="445" customWidth="1"/>
    <col min="4861" max="4861" width="16" style="445" customWidth="1"/>
    <col min="4862" max="4862" width="12" style="445" customWidth="1"/>
    <col min="4863" max="5107" width="9.875" style="445"/>
    <col min="5108" max="5108" width="5.375" style="445" customWidth="1"/>
    <col min="5109" max="5109" width="7.5" style="445" customWidth="1"/>
    <col min="5110" max="5110" width="6.5" style="445" customWidth="1"/>
    <col min="5111" max="5111" width="9.375" style="445" customWidth="1"/>
    <col min="5112" max="5112" width="14.125" style="445" customWidth="1"/>
    <col min="5113" max="5113" width="24.125" style="445" customWidth="1"/>
    <col min="5114" max="5114" width="9.75" style="445" customWidth="1"/>
    <col min="5115" max="5115" width="9.25" style="445" customWidth="1"/>
    <col min="5116" max="5116" width="14.125" style="445" customWidth="1"/>
    <col min="5117" max="5117" width="16" style="445" customWidth="1"/>
    <col min="5118" max="5118" width="12" style="445" customWidth="1"/>
    <col min="5119" max="5363" width="9.875" style="445"/>
    <col min="5364" max="5364" width="5.375" style="445" customWidth="1"/>
    <col min="5365" max="5365" width="7.5" style="445" customWidth="1"/>
    <col min="5366" max="5366" width="6.5" style="445" customWidth="1"/>
    <col min="5367" max="5367" width="9.375" style="445" customWidth="1"/>
    <col min="5368" max="5368" width="14.125" style="445" customWidth="1"/>
    <col min="5369" max="5369" width="24.125" style="445" customWidth="1"/>
    <col min="5370" max="5370" width="9.75" style="445" customWidth="1"/>
    <col min="5371" max="5371" width="9.25" style="445" customWidth="1"/>
    <col min="5372" max="5372" width="14.125" style="445" customWidth="1"/>
    <col min="5373" max="5373" width="16" style="445" customWidth="1"/>
    <col min="5374" max="5374" width="12" style="445" customWidth="1"/>
    <col min="5375" max="5619" width="9.875" style="445"/>
    <col min="5620" max="5620" width="5.375" style="445" customWidth="1"/>
    <col min="5621" max="5621" width="7.5" style="445" customWidth="1"/>
    <col min="5622" max="5622" width="6.5" style="445" customWidth="1"/>
    <col min="5623" max="5623" width="9.375" style="445" customWidth="1"/>
    <col min="5624" max="5624" width="14.125" style="445" customWidth="1"/>
    <col min="5625" max="5625" width="24.125" style="445" customWidth="1"/>
    <col min="5626" max="5626" width="9.75" style="445" customWidth="1"/>
    <col min="5627" max="5627" width="9.25" style="445" customWidth="1"/>
    <col min="5628" max="5628" width="14.125" style="445" customWidth="1"/>
    <col min="5629" max="5629" width="16" style="445" customWidth="1"/>
    <col min="5630" max="5630" width="12" style="445" customWidth="1"/>
    <col min="5631" max="5875" width="9.875" style="445"/>
    <col min="5876" max="5876" width="5.375" style="445" customWidth="1"/>
    <col min="5877" max="5877" width="7.5" style="445" customWidth="1"/>
    <col min="5878" max="5878" width="6.5" style="445" customWidth="1"/>
    <col min="5879" max="5879" width="9.375" style="445" customWidth="1"/>
    <col min="5880" max="5880" width="14.125" style="445" customWidth="1"/>
    <col min="5881" max="5881" width="24.125" style="445" customWidth="1"/>
    <col min="5882" max="5882" width="9.75" style="445" customWidth="1"/>
    <col min="5883" max="5883" width="9.25" style="445" customWidth="1"/>
    <col min="5884" max="5884" width="14.125" style="445" customWidth="1"/>
    <col min="5885" max="5885" width="16" style="445" customWidth="1"/>
    <col min="5886" max="5886" width="12" style="445" customWidth="1"/>
    <col min="5887" max="6131" width="9.875" style="445"/>
    <col min="6132" max="6132" width="5.375" style="445" customWidth="1"/>
    <col min="6133" max="6133" width="7.5" style="445" customWidth="1"/>
    <col min="6134" max="6134" width="6.5" style="445" customWidth="1"/>
    <col min="6135" max="6135" width="9.375" style="445" customWidth="1"/>
    <col min="6136" max="6136" width="14.125" style="445" customWidth="1"/>
    <col min="6137" max="6137" width="24.125" style="445" customWidth="1"/>
    <col min="6138" max="6138" width="9.75" style="445" customWidth="1"/>
    <col min="6139" max="6139" width="9.25" style="445" customWidth="1"/>
    <col min="6140" max="6140" width="14.125" style="445" customWidth="1"/>
    <col min="6141" max="6141" width="16" style="445" customWidth="1"/>
    <col min="6142" max="6142" width="12" style="445" customWidth="1"/>
    <col min="6143" max="6387" width="9.875" style="445"/>
    <col min="6388" max="6388" width="5.375" style="445" customWidth="1"/>
    <col min="6389" max="6389" width="7.5" style="445" customWidth="1"/>
    <col min="6390" max="6390" width="6.5" style="445" customWidth="1"/>
    <col min="6391" max="6391" width="9.375" style="445" customWidth="1"/>
    <col min="6392" max="6392" width="14.125" style="445" customWidth="1"/>
    <col min="6393" max="6393" width="24.125" style="445" customWidth="1"/>
    <col min="6394" max="6394" width="9.75" style="445" customWidth="1"/>
    <col min="6395" max="6395" width="9.25" style="445" customWidth="1"/>
    <col min="6396" max="6396" width="14.125" style="445" customWidth="1"/>
    <col min="6397" max="6397" width="16" style="445" customWidth="1"/>
    <col min="6398" max="6398" width="12" style="445" customWidth="1"/>
    <col min="6399" max="6643" width="9.875" style="445"/>
    <col min="6644" max="6644" width="5.375" style="445" customWidth="1"/>
    <col min="6645" max="6645" width="7.5" style="445" customWidth="1"/>
    <col min="6646" max="6646" width="6.5" style="445" customWidth="1"/>
    <col min="6647" max="6647" width="9.375" style="445" customWidth="1"/>
    <col min="6648" max="6648" width="14.125" style="445" customWidth="1"/>
    <col min="6649" max="6649" width="24.125" style="445" customWidth="1"/>
    <col min="6650" max="6650" width="9.75" style="445" customWidth="1"/>
    <col min="6651" max="6651" width="9.25" style="445" customWidth="1"/>
    <col min="6652" max="6652" width="14.125" style="445" customWidth="1"/>
    <col min="6653" max="6653" width="16" style="445" customWidth="1"/>
    <col min="6654" max="6654" width="12" style="445" customWidth="1"/>
    <col min="6655" max="6899" width="9.875" style="445"/>
    <col min="6900" max="6900" width="5.375" style="445" customWidth="1"/>
    <col min="6901" max="6901" width="7.5" style="445" customWidth="1"/>
    <col min="6902" max="6902" width="6.5" style="445" customWidth="1"/>
    <col min="6903" max="6903" width="9.375" style="445" customWidth="1"/>
    <col min="6904" max="6904" width="14.125" style="445" customWidth="1"/>
    <col min="6905" max="6905" width="24.125" style="445" customWidth="1"/>
    <col min="6906" max="6906" width="9.75" style="445" customWidth="1"/>
    <col min="6907" max="6907" width="9.25" style="445" customWidth="1"/>
    <col min="6908" max="6908" width="14.125" style="445" customWidth="1"/>
    <col min="6909" max="6909" width="16" style="445" customWidth="1"/>
    <col min="6910" max="6910" width="12" style="445" customWidth="1"/>
    <col min="6911" max="7155" width="9.875" style="445"/>
    <col min="7156" max="7156" width="5.375" style="445" customWidth="1"/>
    <col min="7157" max="7157" width="7.5" style="445" customWidth="1"/>
    <col min="7158" max="7158" width="6.5" style="445" customWidth="1"/>
    <col min="7159" max="7159" width="9.375" style="445" customWidth="1"/>
    <col min="7160" max="7160" width="14.125" style="445" customWidth="1"/>
    <col min="7161" max="7161" width="24.125" style="445" customWidth="1"/>
    <col min="7162" max="7162" width="9.75" style="445" customWidth="1"/>
    <col min="7163" max="7163" width="9.25" style="445" customWidth="1"/>
    <col min="7164" max="7164" width="14.125" style="445" customWidth="1"/>
    <col min="7165" max="7165" width="16" style="445" customWidth="1"/>
    <col min="7166" max="7166" width="12" style="445" customWidth="1"/>
    <col min="7167" max="7411" width="9.875" style="445"/>
    <col min="7412" max="7412" width="5.375" style="445" customWidth="1"/>
    <col min="7413" max="7413" width="7.5" style="445" customWidth="1"/>
    <col min="7414" max="7414" width="6.5" style="445" customWidth="1"/>
    <col min="7415" max="7415" width="9.375" style="445" customWidth="1"/>
    <col min="7416" max="7416" width="14.125" style="445" customWidth="1"/>
    <col min="7417" max="7417" width="24.125" style="445" customWidth="1"/>
    <col min="7418" max="7418" width="9.75" style="445" customWidth="1"/>
    <col min="7419" max="7419" width="9.25" style="445" customWidth="1"/>
    <col min="7420" max="7420" width="14.125" style="445" customWidth="1"/>
    <col min="7421" max="7421" width="16" style="445" customWidth="1"/>
    <col min="7422" max="7422" width="12" style="445" customWidth="1"/>
    <col min="7423" max="7667" width="9.875" style="445"/>
    <col min="7668" max="7668" width="5.375" style="445" customWidth="1"/>
    <col min="7669" max="7669" width="7.5" style="445" customWidth="1"/>
    <col min="7670" max="7670" width="6.5" style="445" customWidth="1"/>
    <col min="7671" max="7671" width="9.375" style="445" customWidth="1"/>
    <col min="7672" max="7672" width="14.125" style="445" customWidth="1"/>
    <col min="7673" max="7673" width="24.125" style="445" customWidth="1"/>
    <col min="7674" max="7674" width="9.75" style="445" customWidth="1"/>
    <col min="7675" max="7675" width="9.25" style="445" customWidth="1"/>
    <col min="7676" max="7676" width="14.125" style="445" customWidth="1"/>
    <col min="7677" max="7677" width="16" style="445" customWidth="1"/>
    <col min="7678" max="7678" width="12" style="445" customWidth="1"/>
    <col min="7679" max="7923" width="9.875" style="445"/>
    <col min="7924" max="7924" width="5.375" style="445" customWidth="1"/>
    <col min="7925" max="7925" width="7.5" style="445" customWidth="1"/>
    <col min="7926" max="7926" width="6.5" style="445" customWidth="1"/>
    <col min="7927" max="7927" width="9.375" style="445" customWidth="1"/>
    <col min="7928" max="7928" width="14.125" style="445" customWidth="1"/>
    <col min="7929" max="7929" width="24.125" style="445" customWidth="1"/>
    <col min="7930" max="7930" width="9.75" style="445" customWidth="1"/>
    <col min="7931" max="7931" width="9.25" style="445" customWidth="1"/>
    <col min="7932" max="7932" width="14.125" style="445" customWidth="1"/>
    <col min="7933" max="7933" width="16" style="445" customWidth="1"/>
    <col min="7934" max="7934" width="12" style="445" customWidth="1"/>
    <col min="7935" max="8179" width="9.875" style="445"/>
    <col min="8180" max="8180" width="5.375" style="445" customWidth="1"/>
    <col min="8181" max="8181" width="7.5" style="445" customWidth="1"/>
    <col min="8182" max="8182" width="6.5" style="445" customWidth="1"/>
    <col min="8183" max="8183" width="9.375" style="445" customWidth="1"/>
    <col min="8184" max="8184" width="14.125" style="445" customWidth="1"/>
    <col min="8185" max="8185" width="24.125" style="445" customWidth="1"/>
    <col min="8186" max="8186" width="9.75" style="445" customWidth="1"/>
    <col min="8187" max="8187" width="9.25" style="445" customWidth="1"/>
    <col min="8188" max="8188" width="14.125" style="445" customWidth="1"/>
    <col min="8189" max="8189" width="16" style="445" customWidth="1"/>
    <col min="8190" max="8190" width="12" style="445" customWidth="1"/>
    <col min="8191" max="8435" width="9.875" style="445"/>
    <col min="8436" max="8436" width="5.375" style="445" customWidth="1"/>
    <col min="8437" max="8437" width="7.5" style="445" customWidth="1"/>
    <col min="8438" max="8438" width="6.5" style="445" customWidth="1"/>
    <col min="8439" max="8439" width="9.375" style="445" customWidth="1"/>
    <col min="8440" max="8440" width="14.125" style="445" customWidth="1"/>
    <col min="8441" max="8441" width="24.125" style="445" customWidth="1"/>
    <col min="8442" max="8442" width="9.75" style="445" customWidth="1"/>
    <col min="8443" max="8443" width="9.25" style="445" customWidth="1"/>
    <col min="8444" max="8444" width="14.125" style="445" customWidth="1"/>
    <col min="8445" max="8445" width="16" style="445" customWidth="1"/>
    <col min="8446" max="8446" width="12" style="445" customWidth="1"/>
    <col min="8447" max="8691" width="9.875" style="445"/>
    <col min="8692" max="8692" width="5.375" style="445" customWidth="1"/>
    <col min="8693" max="8693" width="7.5" style="445" customWidth="1"/>
    <col min="8694" max="8694" width="6.5" style="445" customWidth="1"/>
    <col min="8695" max="8695" width="9.375" style="445" customWidth="1"/>
    <col min="8696" max="8696" width="14.125" style="445" customWidth="1"/>
    <col min="8697" max="8697" width="24.125" style="445" customWidth="1"/>
    <col min="8698" max="8698" width="9.75" style="445" customWidth="1"/>
    <col min="8699" max="8699" width="9.25" style="445" customWidth="1"/>
    <col min="8700" max="8700" width="14.125" style="445" customWidth="1"/>
    <col min="8701" max="8701" width="16" style="445" customWidth="1"/>
    <col min="8702" max="8702" width="12" style="445" customWidth="1"/>
    <col min="8703" max="8947" width="9.875" style="445"/>
    <col min="8948" max="8948" width="5.375" style="445" customWidth="1"/>
    <col min="8949" max="8949" width="7.5" style="445" customWidth="1"/>
    <col min="8950" max="8950" width="6.5" style="445" customWidth="1"/>
    <col min="8951" max="8951" width="9.375" style="445" customWidth="1"/>
    <col min="8952" max="8952" width="14.125" style="445" customWidth="1"/>
    <col min="8953" max="8953" width="24.125" style="445" customWidth="1"/>
    <col min="8954" max="8954" width="9.75" style="445" customWidth="1"/>
    <col min="8955" max="8955" width="9.25" style="445" customWidth="1"/>
    <col min="8956" max="8956" width="14.125" style="445" customWidth="1"/>
    <col min="8957" max="8957" width="16" style="445" customWidth="1"/>
    <col min="8958" max="8958" width="12" style="445" customWidth="1"/>
    <col min="8959" max="9203" width="9.875" style="445"/>
    <col min="9204" max="9204" width="5.375" style="445" customWidth="1"/>
    <col min="9205" max="9205" width="7.5" style="445" customWidth="1"/>
    <col min="9206" max="9206" width="6.5" style="445" customWidth="1"/>
    <col min="9207" max="9207" width="9.375" style="445" customWidth="1"/>
    <col min="9208" max="9208" width="14.125" style="445" customWidth="1"/>
    <col min="9209" max="9209" width="24.125" style="445" customWidth="1"/>
    <col min="9210" max="9210" width="9.75" style="445" customWidth="1"/>
    <col min="9211" max="9211" width="9.25" style="445" customWidth="1"/>
    <col min="9212" max="9212" width="14.125" style="445" customWidth="1"/>
    <col min="9213" max="9213" width="16" style="445" customWidth="1"/>
    <col min="9214" max="9214" width="12" style="445" customWidth="1"/>
    <col min="9215" max="9459" width="9.875" style="445"/>
    <col min="9460" max="9460" width="5.375" style="445" customWidth="1"/>
    <col min="9461" max="9461" width="7.5" style="445" customWidth="1"/>
    <col min="9462" max="9462" width="6.5" style="445" customWidth="1"/>
    <col min="9463" max="9463" width="9.375" style="445" customWidth="1"/>
    <col min="9464" max="9464" width="14.125" style="445" customWidth="1"/>
    <col min="9465" max="9465" width="24.125" style="445" customWidth="1"/>
    <col min="9466" max="9466" width="9.75" style="445" customWidth="1"/>
    <col min="9467" max="9467" width="9.25" style="445" customWidth="1"/>
    <col min="9468" max="9468" width="14.125" style="445" customWidth="1"/>
    <col min="9469" max="9469" width="16" style="445" customWidth="1"/>
    <col min="9470" max="9470" width="12" style="445" customWidth="1"/>
    <col min="9471" max="9715" width="9.875" style="445"/>
    <col min="9716" max="9716" width="5.375" style="445" customWidth="1"/>
    <col min="9717" max="9717" width="7.5" style="445" customWidth="1"/>
    <col min="9718" max="9718" width="6.5" style="445" customWidth="1"/>
    <col min="9719" max="9719" width="9.375" style="445" customWidth="1"/>
    <col min="9720" max="9720" width="14.125" style="445" customWidth="1"/>
    <col min="9721" max="9721" width="24.125" style="445" customWidth="1"/>
    <col min="9722" max="9722" width="9.75" style="445" customWidth="1"/>
    <col min="9723" max="9723" width="9.25" style="445" customWidth="1"/>
    <col min="9724" max="9724" width="14.125" style="445" customWidth="1"/>
    <col min="9725" max="9725" width="16" style="445" customWidth="1"/>
    <col min="9726" max="9726" width="12" style="445" customWidth="1"/>
    <col min="9727" max="9971" width="9.875" style="445"/>
    <col min="9972" max="9972" width="5.375" style="445" customWidth="1"/>
    <col min="9973" max="9973" width="7.5" style="445" customWidth="1"/>
    <col min="9974" max="9974" width="6.5" style="445" customWidth="1"/>
    <col min="9975" max="9975" width="9.375" style="445" customWidth="1"/>
    <col min="9976" max="9976" width="14.125" style="445" customWidth="1"/>
    <col min="9977" max="9977" width="24.125" style="445" customWidth="1"/>
    <col min="9978" max="9978" width="9.75" style="445" customWidth="1"/>
    <col min="9979" max="9979" width="9.25" style="445" customWidth="1"/>
    <col min="9980" max="9980" width="14.125" style="445" customWidth="1"/>
    <col min="9981" max="9981" width="16" style="445" customWidth="1"/>
    <col min="9982" max="9982" width="12" style="445" customWidth="1"/>
    <col min="9983" max="10227" width="9.875" style="445"/>
    <col min="10228" max="10228" width="5.375" style="445" customWidth="1"/>
    <col min="10229" max="10229" width="7.5" style="445" customWidth="1"/>
    <col min="10230" max="10230" width="6.5" style="445" customWidth="1"/>
    <col min="10231" max="10231" width="9.375" style="445" customWidth="1"/>
    <col min="10232" max="10232" width="14.125" style="445" customWidth="1"/>
    <col min="10233" max="10233" width="24.125" style="445" customWidth="1"/>
    <col min="10234" max="10234" width="9.75" style="445" customWidth="1"/>
    <col min="10235" max="10235" width="9.25" style="445" customWidth="1"/>
    <col min="10236" max="10236" width="14.125" style="445" customWidth="1"/>
    <col min="10237" max="10237" width="16" style="445" customWidth="1"/>
    <col min="10238" max="10238" width="12" style="445" customWidth="1"/>
    <col min="10239" max="10483" width="9.875" style="445"/>
    <col min="10484" max="10484" width="5.375" style="445" customWidth="1"/>
    <col min="10485" max="10485" width="7.5" style="445" customWidth="1"/>
    <col min="10486" max="10486" width="6.5" style="445" customWidth="1"/>
    <col min="10487" max="10487" width="9.375" style="445" customWidth="1"/>
    <col min="10488" max="10488" width="14.125" style="445" customWidth="1"/>
    <col min="10489" max="10489" width="24.125" style="445" customWidth="1"/>
    <col min="10490" max="10490" width="9.75" style="445" customWidth="1"/>
    <col min="10491" max="10491" width="9.25" style="445" customWidth="1"/>
    <col min="10492" max="10492" width="14.125" style="445" customWidth="1"/>
    <col min="10493" max="10493" width="16" style="445" customWidth="1"/>
    <col min="10494" max="10494" width="12" style="445" customWidth="1"/>
    <col min="10495" max="10739" width="9.875" style="445"/>
    <col min="10740" max="10740" width="5.375" style="445" customWidth="1"/>
    <col min="10741" max="10741" width="7.5" style="445" customWidth="1"/>
    <col min="10742" max="10742" width="6.5" style="445" customWidth="1"/>
    <col min="10743" max="10743" width="9.375" style="445" customWidth="1"/>
    <col min="10744" max="10744" width="14.125" style="445" customWidth="1"/>
    <col min="10745" max="10745" width="24.125" style="445" customWidth="1"/>
    <col min="10746" max="10746" width="9.75" style="445" customWidth="1"/>
    <col min="10747" max="10747" width="9.25" style="445" customWidth="1"/>
    <col min="10748" max="10748" width="14.125" style="445" customWidth="1"/>
    <col min="10749" max="10749" width="16" style="445" customWidth="1"/>
    <col min="10750" max="10750" width="12" style="445" customWidth="1"/>
    <col min="10751" max="10995" width="9.875" style="445"/>
    <col min="10996" max="10996" width="5.375" style="445" customWidth="1"/>
    <col min="10997" max="10997" width="7.5" style="445" customWidth="1"/>
    <col min="10998" max="10998" width="6.5" style="445" customWidth="1"/>
    <col min="10999" max="10999" width="9.375" style="445" customWidth="1"/>
    <col min="11000" max="11000" width="14.125" style="445" customWidth="1"/>
    <col min="11001" max="11001" width="24.125" style="445" customWidth="1"/>
    <col min="11002" max="11002" width="9.75" style="445" customWidth="1"/>
    <col min="11003" max="11003" width="9.25" style="445" customWidth="1"/>
    <col min="11004" max="11004" width="14.125" style="445" customWidth="1"/>
    <col min="11005" max="11005" width="16" style="445" customWidth="1"/>
    <col min="11006" max="11006" width="12" style="445" customWidth="1"/>
    <col min="11007" max="11251" width="9.875" style="445"/>
    <col min="11252" max="11252" width="5.375" style="445" customWidth="1"/>
    <col min="11253" max="11253" width="7.5" style="445" customWidth="1"/>
    <col min="11254" max="11254" width="6.5" style="445" customWidth="1"/>
    <col min="11255" max="11255" width="9.375" style="445" customWidth="1"/>
    <col min="11256" max="11256" width="14.125" style="445" customWidth="1"/>
    <col min="11257" max="11257" width="24.125" style="445" customWidth="1"/>
    <col min="11258" max="11258" width="9.75" style="445" customWidth="1"/>
    <col min="11259" max="11259" width="9.25" style="445" customWidth="1"/>
    <col min="11260" max="11260" width="14.125" style="445" customWidth="1"/>
    <col min="11261" max="11261" width="16" style="445" customWidth="1"/>
    <col min="11262" max="11262" width="12" style="445" customWidth="1"/>
    <col min="11263" max="11507" width="9.875" style="445"/>
    <col min="11508" max="11508" width="5.375" style="445" customWidth="1"/>
    <col min="11509" max="11509" width="7.5" style="445" customWidth="1"/>
    <col min="11510" max="11510" width="6.5" style="445" customWidth="1"/>
    <col min="11511" max="11511" width="9.375" style="445" customWidth="1"/>
    <col min="11512" max="11512" width="14.125" style="445" customWidth="1"/>
    <col min="11513" max="11513" width="24.125" style="445" customWidth="1"/>
    <col min="11514" max="11514" width="9.75" style="445" customWidth="1"/>
    <col min="11515" max="11515" width="9.25" style="445" customWidth="1"/>
    <col min="11516" max="11516" width="14.125" style="445" customWidth="1"/>
    <col min="11517" max="11517" width="16" style="445" customWidth="1"/>
    <col min="11518" max="11518" width="12" style="445" customWidth="1"/>
    <col min="11519" max="11763" width="9.875" style="445"/>
    <col min="11764" max="11764" width="5.375" style="445" customWidth="1"/>
    <col min="11765" max="11765" width="7.5" style="445" customWidth="1"/>
    <col min="11766" max="11766" width="6.5" style="445" customWidth="1"/>
    <col min="11767" max="11767" width="9.375" style="445" customWidth="1"/>
    <col min="11768" max="11768" width="14.125" style="445" customWidth="1"/>
    <col min="11769" max="11769" width="24.125" style="445" customWidth="1"/>
    <col min="11770" max="11770" width="9.75" style="445" customWidth="1"/>
    <col min="11771" max="11771" width="9.25" style="445" customWidth="1"/>
    <col min="11772" max="11772" width="14.125" style="445" customWidth="1"/>
    <col min="11773" max="11773" width="16" style="445" customWidth="1"/>
    <col min="11774" max="11774" width="12" style="445" customWidth="1"/>
    <col min="11775" max="12019" width="9.875" style="445"/>
    <col min="12020" max="12020" width="5.375" style="445" customWidth="1"/>
    <col min="12021" max="12021" width="7.5" style="445" customWidth="1"/>
    <col min="12022" max="12022" width="6.5" style="445" customWidth="1"/>
    <col min="12023" max="12023" width="9.375" style="445" customWidth="1"/>
    <col min="12024" max="12024" width="14.125" style="445" customWidth="1"/>
    <col min="12025" max="12025" width="24.125" style="445" customWidth="1"/>
    <col min="12026" max="12026" width="9.75" style="445" customWidth="1"/>
    <col min="12027" max="12027" width="9.25" style="445" customWidth="1"/>
    <col min="12028" max="12028" width="14.125" style="445" customWidth="1"/>
    <col min="12029" max="12029" width="16" style="445" customWidth="1"/>
    <col min="12030" max="12030" width="12" style="445" customWidth="1"/>
    <col min="12031" max="12275" width="9.875" style="445"/>
    <col min="12276" max="12276" width="5.375" style="445" customWidth="1"/>
    <col min="12277" max="12277" width="7.5" style="445" customWidth="1"/>
    <col min="12278" max="12278" width="6.5" style="445" customWidth="1"/>
    <col min="12279" max="12279" width="9.375" style="445" customWidth="1"/>
    <col min="12280" max="12280" width="14.125" style="445" customWidth="1"/>
    <col min="12281" max="12281" width="24.125" style="445" customWidth="1"/>
    <col min="12282" max="12282" width="9.75" style="445" customWidth="1"/>
    <col min="12283" max="12283" width="9.25" style="445" customWidth="1"/>
    <col min="12284" max="12284" width="14.125" style="445" customWidth="1"/>
    <col min="12285" max="12285" width="16" style="445" customWidth="1"/>
    <col min="12286" max="12286" width="12" style="445" customWidth="1"/>
    <col min="12287" max="12531" width="9.875" style="445"/>
    <col min="12532" max="12532" width="5.375" style="445" customWidth="1"/>
    <col min="12533" max="12533" width="7.5" style="445" customWidth="1"/>
    <col min="12534" max="12534" width="6.5" style="445" customWidth="1"/>
    <col min="12535" max="12535" width="9.375" style="445" customWidth="1"/>
    <col min="12536" max="12536" width="14.125" style="445" customWidth="1"/>
    <col min="12537" max="12537" width="24.125" style="445" customWidth="1"/>
    <col min="12538" max="12538" width="9.75" style="445" customWidth="1"/>
    <col min="12539" max="12539" width="9.25" style="445" customWidth="1"/>
    <col min="12540" max="12540" width="14.125" style="445" customWidth="1"/>
    <col min="12541" max="12541" width="16" style="445" customWidth="1"/>
    <col min="12542" max="12542" width="12" style="445" customWidth="1"/>
    <col min="12543" max="12787" width="9.875" style="445"/>
    <col min="12788" max="12788" width="5.375" style="445" customWidth="1"/>
    <col min="12789" max="12789" width="7.5" style="445" customWidth="1"/>
    <col min="12790" max="12790" width="6.5" style="445" customWidth="1"/>
    <col min="12791" max="12791" width="9.375" style="445" customWidth="1"/>
    <col min="12792" max="12792" width="14.125" style="445" customWidth="1"/>
    <col min="12793" max="12793" width="24.125" style="445" customWidth="1"/>
    <col min="12794" max="12794" width="9.75" style="445" customWidth="1"/>
    <col min="12795" max="12795" width="9.25" style="445" customWidth="1"/>
    <col min="12796" max="12796" width="14.125" style="445" customWidth="1"/>
    <col min="12797" max="12797" width="16" style="445" customWidth="1"/>
    <col min="12798" max="12798" width="12" style="445" customWidth="1"/>
    <col min="12799" max="13043" width="9.875" style="445"/>
    <col min="13044" max="13044" width="5.375" style="445" customWidth="1"/>
    <col min="13045" max="13045" width="7.5" style="445" customWidth="1"/>
    <col min="13046" max="13046" width="6.5" style="445" customWidth="1"/>
    <col min="13047" max="13047" width="9.375" style="445" customWidth="1"/>
    <col min="13048" max="13048" width="14.125" style="445" customWidth="1"/>
    <col min="13049" max="13049" width="24.125" style="445" customWidth="1"/>
    <col min="13050" max="13050" width="9.75" style="445" customWidth="1"/>
    <col min="13051" max="13051" width="9.25" style="445" customWidth="1"/>
    <col min="13052" max="13052" width="14.125" style="445" customWidth="1"/>
    <col min="13053" max="13053" width="16" style="445" customWidth="1"/>
    <col min="13054" max="13054" width="12" style="445" customWidth="1"/>
    <col min="13055" max="13299" width="9.875" style="445"/>
    <col min="13300" max="13300" width="5.375" style="445" customWidth="1"/>
    <col min="13301" max="13301" width="7.5" style="445" customWidth="1"/>
    <col min="13302" max="13302" width="6.5" style="445" customWidth="1"/>
    <col min="13303" max="13303" width="9.375" style="445" customWidth="1"/>
    <col min="13304" max="13304" width="14.125" style="445" customWidth="1"/>
    <col min="13305" max="13305" width="24.125" style="445" customWidth="1"/>
    <col min="13306" max="13306" width="9.75" style="445" customWidth="1"/>
    <col min="13307" max="13307" width="9.25" style="445" customWidth="1"/>
    <col min="13308" max="13308" width="14.125" style="445" customWidth="1"/>
    <col min="13309" max="13309" width="16" style="445" customWidth="1"/>
    <col min="13310" max="13310" width="12" style="445" customWidth="1"/>
    <col min="13311" max="13555" width="9.875" style="445"/>
    <col min="13556" max="13556" width="5.375" style="445" customWidth="1"/>
    <col min="13557" max="13557" width="7.5" style="445" customWidth="1"/>
    <col min="13558" max="13558" width="6.5" style="445" customWidth="1"/>
    <col min="13559" max="13559" width="9.375" style="445" customWidth="1"/>
    <col min="13560" max="13560" width="14.125" style="445" customWidth="1"/>
    <col min="13561" max="13561" width="24.125" style="445" customWidth="1"/>
    <col min="13562" max="13562" width="9.75" style="445" customWidth="1"/>
    <col min="13563" max="13563" width="9.25" style="445" customWidth="1"/>
    <col min="13564" max="13564" width="14.125" style="445" customWidth="1"/>
    <col min="13565" max="13565" width="16" style="445" customWidth="1"/>
    <col min="13566" max="13566" width="12" style="445" customWidth="1"/>
    <col min="13567" max="13811" width="9.875" style="445"/>
    <col min="13812" max="13812" width="5.375" style="445" customWidth="1"/>
    <col min="13813" max="13813" width="7.5" style="445" customWidth="1"/>
    <col min="13814" max="13814" width="6.5" style="445" customWidth="1"/>
    <col min="13815" max="13815" width="9.375" style="445" customWidth="1"/>
    <col min="13816" max="13816" width="14.125" style="445" customWidth="1"/>
    <col min="13817" max="13817" width="24.125" style="445" customWidth="1"/>
    <col min="13818" max="13818" width="9.75" style="445" customWidth="1"/>
    <col min="13819" max="13819" width="9.25" style="445" customWidth="1"/>
    <col min="13820" max="13820" width="14.125" style="445" customWidth="1"/>
    <col min="13821" max="13821" width="16" style="445" customWidth="1"/>
    <col min="13822" max="13822" width="12" style="445" customWidth="1"/>
    <col min="13823" max="14067" width="9.875" style="445"/>
    <col min="14068" max="14068" width="5.375" style="445" customWidth="1"/>
    <col min="14069" max="14069" width="7.5" style="445" customWidth="1"/>
    <col min="14070" max="14070" width="6.5" style="445" customWidth="1"/>
    <col min="14071" max="14071" width="9.375" style="445" customWidth="1"/>
    <col min="14072" max="14072" width="14.125" style="445" customWidth="1"/>
    <col min="14073" max="14073" width="24.125" style="445" customWidth="1"/>
    <col min="14074" max="14074" width="9.75" style="445" customWidth="1"/>
    <col min="14075" max="14075" width="9.25" style="445" customWidth="1"/>
    <col min="14076" max="14076" width="14.125" style="445" customWidth="1"/>
    <col min="14077" max="14077" width="16" style="445" customWidth="1"/>
    <col min="14078" max="14078" width="12" style="445" customWidth="1"/>
    <col min="14079" max="14323" width="9.875" style="445"/>
    <col min="14324" max="14324" width="5.375" style="445" customWidth="1"/>
    <col min="14325" max="14325" width="7.5" style="445" customWidth="1"/>
    <col min="14326" max="14326" width="6.5" style="445" customWidth="1"/>
    <col min="14327" max="14327" width="9.375" style="445" customWidth="1"/>
    <col min="14328" max="14328" width="14.125" style="445" customWidth="1"/>
    <col min="14329" max="14329" width="24.125" style="445" customWidth="1"/>
    <col min="14330" max="14330" width="9.75" style="445" customWidth="1"/>
    <col min="14331" max="14331" width="9.25" style="445" customWidth="1"/>
    <col min="14332" max="14332" width="14.125" style="445" customWidth="1"/>
    <col min="14333" max="14333" width="16" style="445" customWidth="1"/>
    <col min="14334" max="14334" width="12" style="445" customWidth="1"/>
    <col min="14335" max="14579" width="9.875" style="445"/>
    <col min="14580" max="14580" width="5.375" style="445" customWidth="1"/>
    <col min="14581" max="14581" width="7.5" style="445" customWidth="1"/>
    <col min="14582" max="14582" width="6.5" style="445" customWidth="1"/>
    <col min="14583" max="14583" width="9.375" style="445" customWidth="1"/>
    <col min="14584" max="14584" width="14.125" style="445" customWidth="1"/>
    <col min="14585" max="14585" width="24.125" style="445" customWidth="1"/>
    <col min="14586" max="14586" width="9.75" style="445" customWidth="1"/>
    <col min="14587" max="14587" width="9.25" style="445" customWidth="1"/>
    <col min="14588" max="14588" width="14.125" style="445" customWidth="1"/>
    <col min="14589" max="14589" width="16" style="445" customWidth="1"/>
    <col min="14590" max="14590" width="12" style="445" customWidth="1"/>
    <col min="14591" max="14835" width="9.875" style="445"/>
    <col min="14836" max="14836" width="5.375" style="445" customWidth="1"/>
    <col min="14837" max="14837" width="7.5" style="445" customWidth="1"/>
    <col min="14838" max="14838" width="6.5" style="445" customWidth="1"/>
    <col min="14839" max="14839" width="9.375" style="445" customWidth="1"/>
    <col min="14840" max="14840" width="14.125" style="445" customWidth="1"/>
    <col min="14841" max="14841" width="24.125" style="445" customWidth="1"/>
    <col min="14842" max="14842" width="9.75" style="445" customWidth="1"/>
    <col min="14843" max="14843" width="9.25" style="445" customWidth="1"/>
    <col min="14844" max="14844" width="14.125" style="445" customWidth="1"/>
    <col min="14845" max="14845" width="16" style="445" customWidth="1"/>
    <col min="14846" max="14846" width="12" style="445" customWidth="1"/>
    <col min="14847" max="15091" width="9.875" style="445"/>
    <col min="15092" max="15092" width="5.375" style="445" customWidth="1"/>
    <col min="15093" max="15093" width="7.5" style="445" customWidth="1"/>
    <col min="15094" max="15094" width="6.5" style="445" customWidth="1"/>
    <col min="15095" max="15095" width="9.375" style="445" customWidth="1"/>
    <col min="15096" max="15096" width="14.125" style="445" customWidth="1"/>
    <col min="15097" max="15097" width="24.125" style="445" customWidth="1"/>
    <col min="15098" max="15098" width="9.75" style="445" customWidth="1"/>
    <col min="15099" max="15099" width="9.25" style="445" customWidth="1"/>
    <col min="15100" max="15100" width="14.125" style="445" customWidth="1"/>
    <col min="15101" max="15101" width="16" style="445" customWidth="1"/>
    <col min="15102" max="15102" width="12" style="445" customWidth="1"/>
    <col min="15103" max="15347" width="9.875" style="445"/>
    <col min="15348" max="15348" width="5.375" style="445" customWidth="1"/>
    <col min="15349" max="15349" width="7.5" style="445" customWidth="1"/>
    <col min="15350" max="15350" width="6.5" style="445" customWidth="1"/>
    <col min="15351" max="15351" width="9.375" style="445" customWidth="1"/>
    <col min="15352" max="15352" width="14.125" style="445" customWidth="1"/>
    <col min="15353" max="15353" width="24.125" style="445" customWidth="1"/>
    <col min="15354" max="15354" width="9.75" style="445" customWidth="1"/>
    <col min="15355" max="15355" width="9.25" style="445" customWidth="1"/>
    <col min="15356" max="15356" width="14.125" style="445" customWidth="1"/>
    <col min="15357" max="15357" width="16" style="445" customWidth="1"/>
    <col min="15358" max="15358" width="12" style="445" customWidth="1"/>
    <col min="15359" max="15603" width="9.875" style="445"/>
    <col min="15604" max="15604" width="5.375" style="445" customWidth="1"/>
    <col min="15605" max="15605" width="7.5" style="445" customWidth="1"/>
    <col min="15606" max="15606" width="6.5" style="445" customWidth="1"/>
    <col min="15607" max="15607" width="9.375" style="445" customWidth="1"/>
    <col min="15608" max="15608" width="14.125" style="445" customWidth="1"/>
    <col min="15609" max="15609" width="24.125" style="445" customWidth="1"/>
    <col min="15610" max="15610" width="9.75" style="445" customWidth="1"/>
    <col min="15611" max="15611" width="9.25" style="445" customWidth="1"/>
    <col min="15612" max="15612" width="14.125" style="445" customWidth="1"/>
    <col min="15613" max="15613" width="16" style="445" customWidth="1"/>
    <col min="15614" max="15614" width="12" style="445" customWidth="1"/>
    <col min="15615" max="15859" width="9.875" style="445"/>
    <col min="15860" max="15860" width="5.375" style="445" customWidth="1"/>
    <col min="15861" max="15861" width="7.5" style="445" customWidth="1"/>
    <col min="15862" max="15862" width="6.5" style="445" customWidth="1"/>
    <col min="15863" max="15863" width="9.375" style="445" customWidth="1"/>
    <col min="15864" max="15864" width="14.125" style="445" customWidth="1"/>
    <col min="15865" max="15865" width="24.125" style="445" customWidth="1"/>
    <col min="15866" max="15866" width="9.75" style="445" customWidth="1"/>
    <col min="15867" max="15867" width="9.25" style="445" customWidth="1"/>
    <col min="15868" max="15868" width="14.125" style="445" customWidth="1"/>
    <col min="15869" max="15869" width="16" style="445" customWidth="1"/>
    <col min="15870" max="15870" width="12" style="445" customWidth="1"/>
    <col min="15871" max="16115" width="9.875" style="445"/>
    <col min="16116" max="16116" width="5.375" style="445" customWidth="1"/>
    <col min="16117" max="16117" width="7.5" style="445" customWidth="1"/>
    <col min="16118" max="16118" width="6.5" style="445" customWidth="1"/>
    <col min="16119" max="16119" width="9.375" style="445" customWidth="1"/>
    <col min="16120" max="16120" width="14.125" style="445" customWidth="1"/>
    <col min="16121" max="16121" width="24.125" style="445" customWidth="1"/>
    <col min="16122" max="16122" width="9.75" style="445" customWidth="1"/>
    <col min="16123" max="16123" width="9.25" style="445" customWidth="1"/>
    <col min="16124" max="16124" width="14.125" style="445" customWidth="1"/>
    <col min="16125" max="16125" width="16" style="445" customWidth="1"/>
    <col min="16126" max="16126" width="12" style="445" customWidth="1"/>
    <col min="16127" max="16363" width="9.875" style="445"/>
    <col min="16364" max="16384" width="9.875" style="155"/>
  </cols>
  <sheetData>
    <row r="1" spans="1:10" s="443" customFormat="1" ht="30" customHeight="1">
      <c r="A1" s="952" t="s">
        <v>1587</v>
      </c>
      <c r="B1" s="952"/>
      <c r="C1" s="952"/>
      <c r="D1" s="952"/>
      <c r="E1" s="952"/>
      <c r="F1" s="952"/>
      <c r="G1" s="952"/>
      <c r="H1" s="952"/>
      <c r="I1" s="952"/>
      <c r="J1" s="953"/>
    </row>
    <row r="2" spans="1:10" ht="30.6" customHeight="1">
      <c r="A2" s="471" t="s">
        <v>1</v>
      </c>
      <c r="B2" s="471" t="s">
        <v>1588</v>
      </c>
      <c r="C2" s="471" t="s">
        <v>1589</v>
      </c>
      <c r="D2" s="471" t="s">
        <v>1419</v>
      </c>
      <c r="E2" s="471" t="s">
        <v>1590</v>
      </c>
      <c r="F2" s="471" t="s">
        <v>533</v>
      </c>
      <c r="G2" s="471" t="s">
        <v>1366</v>
      </c>
      <c r="H2" s="471" t="s">
        <v>1591</v>
      </c>
      <c r="I2" s="472" t="s">
        <v>1592</v>
      </c>
      <c r="J2" s="566" t="s">
        <v>1805</v>
      </c>
    </row>
    <row r="3" spans="1:10" ht="17.45" customHeight="1">
      <c r="A3" s="931">
        <v>1</v>
      </c>
      <c r="B3" s="931" t="s">
        <v>1593</v>
      </c>
      <c r="C3" s="932" t="s">
        <v>1369</v>
      </c>
      <c r="D3" s="933" t="s">
        <v>1459</v>
      </c>
      <c r="E3" s="446" t="s">
        <v>1594</v>
      </c>
      <c r="F3" s="447" t="s">
        <v>1376</v>
      </c>
      <c r="G3" s="448">
        <v>1</v>
      </c>
      <c r="H3" s="448">
        <v>7655</v>
      </c>
      <c r="I3" s="449">
        <f>G3*H3</f>
        <v>7655</v>
      </c>
      <c r="J3" s="945">
        <f>ROUND(I12*0.8,0)</f>
        <v>639807</v>
      </c>
    </row>
    <row r="4" spans="1:10" ht="17.45" customHeight="1">
      <c r="A4" s="931"/>
      <c r="B4" s="931"/>
      <c r="C4" s="932"/>
      <c r="D4" s="934"/>
      <c r="E4" s="446" t="s">
        <v>1595</v>
      </c>
      <c r="F4" s="447" t="s">
        <v>1372</v>
      </c>
      <c r="G4" s="448">
        <v>1900</v>
      </c>
      <c r="H4" s="448">
        <f>I4/G4</f>
        <v>154.21052631578948</v>
      </c>
      <c r="I4" s="450">
        <v>293000</v>
      </c>
      <c r="J4" s="954"/>
    </row>
    <row r="5" spans="1:10" ht="17.45" customHeight="1">
      <c r="A5" s="931"/>
      <c r="B5" s="931"/>
      <c r="C5" s="932"/>
      <c r="D5" s="933" t="s">
        <v>1596</v>
      </c>
      <c r="E5" s="446" t="s">
        <v>1597</v>
      </c>
      <c r="F5" s="447" t="s">
        <v>1372</v>
      </c>
      <c r="G5" s="448">
        <v>324</v>
      </c>
      <c r="H5" s="448">
        <v>172</v>
      </c>
      <c r="I5" s="450">
        <f t="shared" ref="I5:I9" si="0">H5*G5</f>
        <v>55728</v>
      </c>
      <c r="J5" s="954"/>
    </row>
    <row r="6" spans="1:10" ht="17.45" customHeight="1">
      <c r="A6" s="931"/>
      <c r="B6" s="931"/>
      <c r="C6" s="932"/>
      <c r="D6" s="934"/>
      <c r="E6" s="446" t="s">
        <v>1598</v>
      </c>
      <c r="F6" s="447" t="s">
        <v>1372</v>
      </c>
      <c r="G6" s="448">
        <v>1100</v>
      </c>
      <c r="H6" s="448">
        <v>45</v>
      </c>
      <c r="I6" s="450">
        <f t="shared" si="0"/>
        <v>49500</v>
      </c>
      <c r="J6" s="954"/>
    </row>
    <row r="7" spans="1:10" ht="17.45" customHeight="1">
      <c r="A7" s="931"/>
      <c r="B7" s="931"/>
      <c r="C7" s="932"/>
      <c r="D7" s="933" t="s">
        <v>1599</v>
      </c>
      <c r="E7" s="446" t="s">
        <v>1600</v>
      </c>
      <c r="F7" s="447" t="s">
        <v>1372</v>
      </c>
      <c r="G7" s="448">
        <v>780</v>
      </c>
      <c r="H7" s="448">
        <v>220</v>
      </c>
      <c r="I7" s="450">
        <f t="shared" si="0"/>
        <v>171600</v>
      </c>
      <c r="J7" s="954"/>
    </row>
    <row r="8" spans="1:10" ht="17.45" customHeight="1">
      <c r="A8" s="931"/>
      <c r="B8" s="931"/>
      <c r="C8" s="932"/>
      <c r="D8" s="935"/>
      <c r="E8" s="446" t="s">
        <v>1601</v>
      </c>
      <c r="F8" s="447" t="s">
        <v>1372</v>
      </c>
      <c r="G8" s="448">
        <v>432</v>
      </c>
      <c r="H8" s="448">
        <v>172</v>
      </c>
      <c r="I8" s="450">
        <f t="shared" si="0"/>
        <v>74304</v>
      </c>
      <c r="J8" s="954"/>
    </row>
    <row r="9" spans="1:10" ht="17.45" customHeight="1">
      <c r="A9" s="931"/>
      <c r="B9" s="931"/>
      <c r="C9" s="932"/>
      <c r="D9" s="934"/>
      <c r="E9" s="446" t="s">
        <v>1602</v>
      </c>
      <c r="F9" s="447" t="s">
        <v>1372</v>
      </c>
      <c r="G9" s="448">
        <v>750</v>
      </c>
      <c r="H9" s="448">
        <v>45</v>
      </c>
      <c r="I9" s="450">
        <f t="shared" si="0"/>
        <v>33750</v>
      </c>
      <c r="J9" s="954"/>
    </row>
    <row r="10" spans="1:10" s="455" customFormat="1" ht="17.45" customHeight="1">
      <c r="A10" s="931"/>
      <c r="B10" s="931"/>
      <c r="C10" s="936" t="s">
        <v>1424</v>
      </c>
      <c r="D10" s="937"/>
      <c r="E10" s="938"/>
      <c r="F10" s="451"/>
      <c r="G10" s="452"/>
      <c r="H10" s="453"/>
      <c r="I10" s="454">
        <f>SUM(I3:I9)</f>
        <v>685537</v>
      </c>
      <c r="J10" s="954"/>
    </row>
    <row r="11" spans="1:10" s="455" customFormat="1" ht="17.45" customHeight="1">
      <c r="A11" s="931"/>
      <c r="B11" s="931"/>
      <c r="C11" s="939" t="s">
        <v>1603</v>
      </c>
      <c r="D11" s="939"/>
      <c r="E11" s="939"/>
      <c r="F11" s="451"/>
      <c r="G11" s="452">
        <f>ROUND(I10*10%,0)</f>
        <v>68554</v>
      </c>
      <c r="H11" s="456">
        <v>0.1</v>
      </c>
      <c r="I11" s="454">
        <f>ROUND(I10*10%,0)+24*1800+ROUND(I10*0.36%,0)</f>
        <v>114222</v>
      </c>
      <c r="J11" s="954"/>
    </row>
    <row r="12" spans="1:10" s="455" customFormat="1" ht="17.45" customHeight="1">
      <c r="A12" s="931"/>
      <c r="B12" s="931"/>
      <c r="C12" s="939" t="s">
        <v>1428</v>
      </c>
      <c r="D12" s="939"/>
      <c r="E12" s="939"/>
      <c r="F12" s="451"/>
      <c r="G12" s="452"/>
      <c r="H12" s="453"/>
      <c r="I12" s="457">
        <f>I11+I10</f>
        <v>799759</v>
      </c>
      <c r="J12" s="954"/>
    </row>
    <row r="13" spans="1:10" ht="17.45" customHeight="1">
      <c r="A13" s="932">
        <v>2</v>
      </c>
      <c r="B13" s="931" t="s">
        <v>311</v>
      </c>
      <c r="C13" s="940" t="s">
        <v>1369</v>
      </c>
      <c r="D13" s="931" t="s">
        <v>1421</v>
      </c>
      <c r="E13" s="458" t="s">
        <v>1604</v>
      </c>
      <c r="F13" s="941" t="s">
        <v>1372</v>
      </c>
      <c r="G13" s="943">
        <f>2200*0.8</f>
        <v>1760</v>
      </c>
      <c r="H13" s="943">
        <v>300</v>
      </c>
      <c r="I13" s="941">
        <f t="shared" ref="I13:I17" si="1">H13*G13</f>
        <v>528000</v>
      </c>
      <c r="J13" s="945">
        <f>ROUND(I24*0.8,0)</f>
        <v>1210128</v>
      </c>
    </row>
    <row r="14" spans="1:10" ht="17.45" customHeight="1">
      <c r="A14" s="932"/>
      <c r="B14" s="931"/>
      <c r="C14" s="940"/>
      <c r="D14" s="931"/>
      <c r="E14" s="458" t="s">
        <v>1605</v>
      </c>
      <c r="F14" s="942"/>
      <c r="G14" s="944"/>
      <c r="H14" s="944"/>
      <c r="I14" s="942"/>
      <c r="J14" s="945"/>
    </row>
    <row r="15" spans="1:10" ht="17.45" customHeight="1">
      <c r="A15" s="932"/>
      <c r="B15" s="931"/>
      <c r="C15" s="940"/>
      <c r="D15" s="931"/>
      <c r="E15" s="458" t="s">
        <v>1606</v>
      </c>
      <c r="F15" s="447" t="s">
        <v>1372</v>
      </c>
      <c r="G15" s="448">
        <f>2200*0.2</f>
        <v>440</v>
      </c>
      <c r="H15" s="448">
        <v>240</v>
      </c>
      <c r="I15" s="450">
        <f t="shared" si="1"/>
        <v>105600</v>
      </c>
      <c r="J15" s="945"/>
    </row>
    <row r="16" spans="1:10" ht="17.45" customHeight="1">
      <c r="A16" s="932"/>
      <c r="B16" s="931"/>
      <c r="C16" s="940"/>
      <c r="D16" s="931"/>
      <c r="E16" s="458" t="s">
        <v>1607</v>
      </c>
      <c r="F16" s="447" t="s">
        <v>1372</v>
      </c>
      <c r="G16" s="448">
        <v>2200</v>
      </c>
      <c r="H16" s="448">
        <v>10</v>
      </c>
      <c r="I16" s="450">
        <f t="shared" si="1"/>
        <v>22000</v>
      </c>
      <c r="J16" s="945"/>
    </row>
    <row r="17" spans="1:10" ht="17.45" customHeight="1">
      <c r="A17" s="932"/>
      <c r="B17" s="931"/>
      <c r="C17" s="940"/>
      <c r="D17" s="931"/>
      <c r="E17" s="458" t="s">
        <v>1608</v>
      </c>
      <c r="F17" s="447" t="s">
        <v>1372</v>
      </c>
      <c r="G17" s="448">
        <v>1550</v>
      </c>
      <c r="H17" s="448">
        <v>250</v>
      </c>
      <c r="I17" s="450">
        <f t="shared" si="1"/>
        <v>387500</v>
      </c>
      <c r="J17" s="945"/>
    </row>
    <row r="18" spans="1:10" ht="17.45" customHeight="1">
      <c r="A18" s="932"/>
      <c r="B18" s="931"/>
      <c r="C18" s="940"/>
      <c r="D18" s="931"/>
      <c r="E18" s="458" t="s">
        <v>1609</v>
      </c>
      <c r="F18" s="459" t="s">
        <v>1372</v>
      </c>
      <c r="G18" s="448">
        <f>123.3*3</f>
        <v>369.9</v>
      </c>
      <c r="H18" s="448">
        <f>I18/G18</f>
        <v>61.097593944309274</v>
      </c>
      <c r="I18" s="449">
        <v>22600</v>
      </c>
      <c r="J18" s="945"/>
    </row>
    <row r="19" spans="1:10" ht="17.45" customHeight="1">
      <c r="A19" s="932"/>
      <c r="B19" s="931"/>
      <c r="C19" s="940"/>
      <c r="D19" s="931"/>
      <c r="E19" s="458" t="s">
        <v>1610</v>
      </c>
      <c r="F19" s="459" t="s">
        <v>1372</v>
      </c>
      <c r="G19" s="448">
        <v>370</v>
      </c>
      <c r="H19" s="448">
        <f>I19/G19</f>
        <v>664.8648648648649</v>
      </c>
      <c r="I19" s="449">
        <v>246000</v>
      </c>
      <c r="J19" s="945"/>
    </row>
    <row r="20" spans="1:10" ht="17.45" customHeight="1">
      <c r="A20" s="932"/>
      <c r="B20" s="931"/>
      <c r="C20" s="940"/>
      <c r="D20" s="931"/>
      <c r="E20" s="458" t="s">
        <v>1611</v>
      </c>
      <c r="F20" s="459"/>
      <c r="G20" s="448"/>
      <c r="H20" s="448"/>
      <c r="I20" s="449"/>
      <c r="J20" s="945"/>
    </row>
    <row r="21" spans="1:10" ht="17.45" customHeight="1">
      <c r="A21" s="932"/>
      <c r="B21" s="931"/>
      <c r="C21" s="940"/>
      <c r="D21" s="931"/>
      <c r="E21" s="458" t="s">
        <v>1612</v>
      </c>
      <c r="F21" s="459" t="s">
        <v>1372</v>
      </c>
      <c r="G21" s="448">
        <v>1</v>
      </c>
      <c r="H21" s="448">
        <v>8900</v>
      </c>
      <c r="I21" s="449">
        <f>H21*G21</f>
        <v>8900</v>
      </c>
      <c r="J21" s="945"/>
    </row>
    <row r="22" spans="1:10" s="462" customFormat="1" ht="17.45" customHeight="1">
      <c r="A22" s="932"/>
      <c r="B22" s="931"/>
      <c r="C22" s="936" t="s">
        <v>1424</v>
      </c>
      <c r="D22" s="937"/>
      <c r="E22" s="938"/>
      <c r="F22" s="460"/>
      <c r="G22" s="453"/>
      <c r="H22" s="453"/>
      <c r="I22" s="461">
        <f>SUM(I13:I21)</f>
        <v>1320600</v>
      </c>
      <c r="J22" s="945"/>
    </row>
    <row r="23" spans="1:10" s="455" customFormat="1" ht="17.45" customHeight="1">
      <c r="A23" s="932"/>
      <c r="B23" s="931"/>
      <c r="C23" s="936" t="s">
        <v>1603</v>
      </c>
      <c r="D23" s="937"/>
      <c r="E23" s="938"/>
      <c r="F23" s="451"/>
      <c r="G23" s="452">
        <f>ROUND(I22*10%,0)</f>
        <v>132060</v>
      </c>
      <c r="H23" s="456">
        <v>0.1</v>
      </c>
      <c r="I23" s="454">
        <f>ROUND(I22*10%,0)+30000*2</f>
        <v>192060</v>
      </c>
      <c r="J23" s="945"/>
    </row>
    <row r="24" spans="1:10" s="462" customFormat="1" ht="17.45" customHeight="1">
      <c r="A24" s="932"/>
      <c r="B24" s="931"/>
      <c r="C24" s="936" t="s">
        <v>1428</v>
      </c>
      <c r="D24" s="937"/>
      <c r="E24" s="938"/>
      <c r="F24" s="451"/>
      <c r="G24" s="452"/>
      <c r="H24" s="452"/>
      <c r="I24" s="457">
        <f>I23+I22</f>
        <v>1512660</v>
      </c>
      <c r="J24" s="945"/>
    </row>
    <row r="25" spans="1:10" ht="17.45" customHeight="1">
      <c r="A25" s="931">
        <v>3</v>
      </c>
      <c r="B25" s="931" t="s">
        <v>1613</v>
      </c>
      <c r="C25" s="444" t="s">
        <v>1369</v>
      </c>
      <c r="D25" s="450" t="s">
        <v>1614</v>
      </c>
      <c r="E25" s="458" t="s">
        <v>1615</v>
      </c>
      <c r="F25" s="447" t="s">
        <v>1372</v>
      </c>
      <c r="G25" s="448">
        <v>3200</v>
      </c>
      <c r="H25" s="448">
        <f>I25/G25</f>
        <v>106.17874999999999</v>
      </c>
      <c r="I25" s="450">
        <v>339772</v>
      </c>
      <c r="J25" s="945">
        <f>ROUND(I28*0.8,0)</f>
        <v>298999</v>
      </c>
    </row>
    <row r="26" spans="1:10" s="462" customFormat="1" ht="17.45" customHeight="1">
      <c r="A26" s="931"/>
      <c r="B26" s="931"/>
      <c r="C26" s="936" t="s">
        <v>1424</v>
      </c>
      <c r="D26" s="937"/>
      <c r="E26" s="938"/>
      <c r="F26" s="451"/>
      <c r="G26" s="452"/>
      <c r="H26" s="453"/>
      <c r="I26" s="454">
        <f>SUM(I25:I25)</f>
        <v>339772</v>
      </c>
      <c r="J26" s="945"/>
    </row>
    <row r="27" spans="1:10" s="455" customFormat="1" ht="17.45" customHeight="1">
      <c r="A27" s="931"/>
      <c r="B27" s="931"/>
      <c r="C27" s="936" t="s">
        <v>1603</v>
      </c>
      <c r="D27" s="937"/>
      <c r="E27" s="938"/>
      <c r="F27" s="451"/>
      <c r="G27" s="452">
        <f>ROUND(I26*10%,0)</f>
        <v>33977</v>
      </c>
      <c r="H27" s="456">
        <v>0.1</v>
      </c>
      <c r="I27" s="454">
        <f>ROUND(I26*10%,0)</f>
        <v>33977</v>
      </c>
      <c r="J27" s="945"/>
    </row>
    <row r="28" spans="1:10" s="462" customFormat="1" ht="17.45" customHeight="1">
      <c r="A28" s="931"/>
      <c r="B28" s="931"/>
      <c r="C28" s="936" t="s">
        <v>1428</v>
      </c>
      <c r="D28" s="937"/>
      <c r="E28" s="938"/>
      <c r="F28" s="451"/>
      <c r="G28" s="452"/>
      <c r="H28" s="453"/>
      <c r="I28" s="457">
        <f>I27+I26</f>
        <v>373749</v>
      </c>
      <c r="J28" s="945"/>
    </row>
    <row r="29" spans="1:10" ht="17.45" customHeight="1">
      <c r="A29" s="931">
        <v>4</v>
      </c>
      <c r="B29" s="931" t="s">
        <v>315</v>
      </c>
      <c r="C29" s="932" t="s">
        <v>1616</v>
      </c>
      <c r="D29" s="931" t="s">
        <v>1614</v>
      </c>
      <c r="E29" s="463" t="s">
        <v>1617</v>
      </c>
      <c r="F29" s="933" t="s">
        <v>1372</v>
      </c>
      <c r="G29" s="947">
        <f>1150*0.8</f>
        <v>920</v>
      </c>
      <c r="H29" s="947">
        <v>330</v>
      </c>
      <c r="I29" s="933">
        <f>H29*G29</f>
        <v>303600</v>
      </c>
      <c r="J29" s="945">
        <f>ROUND(I34*0.8,0)</f>
        <v>345816</v>
      </c>
    </row>
    <row r="30" spans="1:10" ht="17.45" customHeight="1">
      <c r="A30" s="931"/>
      <c r="B30" s="931"/>
      <c r="C30" s="932"/>
      <c r="D30" s="931"/>
      <c r="E30" s="463" t="s">
        <v>1618</v>
      </c>
      <c r="F30" s="934"/>
      <c r="G30" s="948">
        <v>1150</v>
      </c>
      <c r="H30" s="948">
        <v>45</v>
      </c>
      <c r="I30" s="934"/>
      <c r="J30" s="945"/>
    </row>
    <row r="31" spans="1:10" ht="17.45" customHeight="1">
      <c r="A31" s="931"/>
      <c r="B31" s="931"/>
      <c r="C31" s="932"/>
      <c r="D31" s="931"/>
      <c r="E31" s="463" t="s">
        <v>1619</v>
      </c>
      <c r="F31" s="450" t="s">
        <v>1372</v>
      </c>
      <c r="G31" s="448">
        <f>1150*0.2</f>
        <v>230</v>
      </c>
      <c r="H31" s="448">
        <v>270</v>
      </c>
      <c r="I31" s="450">
        <f>H31*G31</f>
        <v>62100</v>
      </c>
      <c r="J31" s="945"/>
    </row>
    <row r="32" spans="1:10" s="462" customFormat="1" ht="17.45" customHeight="1">
      <c r="A32" s="931"/>
      <c r="B32" s="931"/>
      <c r="C32" s="936" t="s">
        <v>1424</v>
      </c>
      <c r="D32" s="937"/>
      <c r="E32" s="938"/>
      <c r="F32" s="451"/>
      <c r="G32" s="452"/>
      <c r="H32" s="453"/>
      <c r="I32" s="464">
        <f>I29+I31</f>
        <v>365700</v>
      </c>
      <c r="J32" s="945"/>
    </row>
    <row r="33" spans="1:16126" s="455" customFormat="1" ht="17.45" customHeight="1">
      <c r="A33" s="931"/>
      <c r="B33" s="931"/>
      <c r="C33" s="936" t="s">
        <v>1603</v>
      </c>
      <c r="D33" s="937"/>
      <c r="E33" s="938"/>
      <c r="F33" s="451"/>
      <c r="G33" s="452">
        <f>ROUND(I32*10%,0)</f>
        <v>36570</v>
      </c>
      <c r="H33" s="456">
        <v>0.1</v>
      </c>
      <c r="I33" s="454">
        <f>ROUND(I32*10%,0)+30000*1</f>
        <v>66570</v>
      </c>
      <c r="J33" s="945"/>
    </row>
    <row r="34" spans="1:16126" s="462" customFormat="1" ht="17.45" customHeight="1">
      <c r="A34" s="931"/>
      <c r="B34" s="931"/>
      <c r="C34" s="936" t="s">
        <v>1428</v>
      </c>
      <c r="D34" s="937"/>
      <c r="E34" s="938"/>
      <c r="F34" s="451"/>
      <c r="G34" s="452"/>
      <c r="H34" s="453"/>
      <c r="I34" s="457">
        <f>I33+I32</f>
        <v>432270</v>
      </c>
      <c r="J34" s="945"/>
    </row>
    <row r="35" spans="1:16126" ht="17.45" customHeight="1">
      <c r="A35" s="931">
        <v>5</v>
      </c>
      <c r="B35" s="931" t="s">
        <v>1620</v>
      </c>
      <c r="C35" s="932" t="s">
        <v>1369</v>
      </c>
      <c r="D35" s="933" t="s">
        <v>1421</v>
      </c>
      <c r="E35" s="446" t="s">
        <v>1621</v>
      </c>
      <c r="F35" s="933" t="s">
        <v>1372</v>
      </c>
      <c r="G35" s="947">
        <f>1434*0.2</f>
        <v>286.8</v>
      </c>
      <c r="H35" s="947">
        <v>300</v>
      </c>
      <c r="I35" s="933">
        <f>H35*G35</f>
        <v>86040</v>
      </c>
      <c r="J35" s="945">
        <f>ROUND(I40*0.8,0)</f>
        <v>342004</v>
      </c>
    </row>
    <row r="36" spans="1:16126" ht="17.45" customHeight="1">
      <c r="A36" s="931"/>
      <c r="B36" s="931"/>
      <c r="C36" s="932"/>
      <c r="D36" s="935"/>
      <c r="E36" s="446" t="s">
        <v>1622</v>
      </c>
      <c r="F36" s="934"/>
      <c r="G36" s="948"/>
      <c r="H36" s="948"/>
      <c r="I36" s="934"/>
      <c r="J36" s="945"/>
    </row>
    <row r="37" spans="1:16126" ht="17.45" customHeight="1">
      <c r="A37" s="931"/>
      <c r="B37" s="931"/>
      <c r="C37" s="932"/>
      <c r="D37" s="934"/>
      <c r="E37" s="446" t="s">
        <v>1623</v>
      </c>
      <c r="F37" s="450" t="s">
        <v>1372</v>
      </c>
      <c r="G37" s="465">
        <f>1434*0.8</f>
        <v>1147.2</v>
      </c>
      <c r="H37" s="465">
        <v>240</v>
      </c>
      <c r="I37" s="450">
        <f>H37*G37</f>
        <v>275328</v>
      </c>
      <c r="J37" s="945"/>
    </row>
    <row r="38" spans="1:16126" ht="17.45" customHeight="1">
      <c r="A38" s="931"/>
      <c r="B38" s="931"/>
      <c r="C38" s="936" t="s">
        <v>1424</v>
      </c>
      <c r="D38" s="937"/>
      <c r="E38" s="938"/>
      <c r="F38" s="451"/>
      <c r="G38" s="452"/>
      <c r="H38" s="466"/>
      <c r="I38" s="464">
        <f>SUM(I35:I37)</f>
        <v>361368</v>
      </c>
      <c r="J38" s="945"/>
    </row>
    <row r="39" spans="1:16126" s="455" customFormat="1" ht="17.45" customHeight="1">
      <c r="A39" s="931"/>
      <c r="B39" s="931"/>
      <c r="C39" s="936" t="s">
        <v>1603</v>
      </c>
      <c r="D39" s="937"/>
      <c r="E39" s="938"/>
      <c r="F39" s="451"/>
      <c r="G39" s="452">
        <f>ROUND(I38*10%,0)</f>
        <v>36137</v>
      </c>
      <c r="H39" s="456">
        <v>0.1</v>
      </c>
      <c r="I39" s="454">
        <f>ROUND(I38*10%,0)+30000*1</f>
        <v>66137</v>
      </c>
      <c r="J39" s="945"/>
    </row>
    <row r="40" spans="1:16126" s="462" customFormat="1" ht="17.45" customHeight="1">
      <c r="A40" s="933"/>
      <c r="B40" s="933"/>
      <c r="C40" s="949" t="s">
        <v>1428</v>
      </c>
      <c r="D40" s="950"/>
      <c r="E40" s="951"/>
      <c r="F40" s="475"/>
      <c r="G40" s="476"/>
      <c r="H40" s="477"/>
      <c r="I40" s="478">
        <f>I39+I38</f>
        <v>427505</v>
      </c>
      <c r="J40" s="945"/>
    </row>
    <row r="41" spans="1:16126" ht="17.45" customHeight="1">
      <c r="A41" s="931">
        <v>6</v>
      </c>
      <c r="B41" s="931" t="s">
        <v>1624</v>
      </c>
      <c r="C41" s="932" t="s">
        <v>1369</v>
      </c>
      <c r="D41" s="931" t="s">
        <v>1421</v>
      </c>
      <c r="E41" s="446" t="s">
        <v>1625</v>
      </c>
      <c r="F41" s="931" t="s">
        <v>1372</v>
      </c>
      <c r="G41" s="946">
        <f>1861*0.9</f>
        <v>1674.9</v>
      </c>
      <c r="H41" s="946">
        <v>300</v>
      </c>
      <c r="I41" s="931">
        <f>H41*G41</f>
        <v>502470</v>
      </c>
      <c r="J41" s="945">
        <f>ROUND(I46*0.8,0)</f>
        <v>505478</v>
      </c>
    </row>
    <row r="42" spans="1:16126" ht="17.45" customHeight="1">
      <c r="A42" s="931"/>
      <c r="B42" s="931"/>
      <c r="C42" s="932"/>
      <c r="D42" s="931"/>
      <c r="E42" s="446" t="s">
        <v>1626</v>
      </c>
      <c r="F42" s="931"/>
      <c r="G42" s="946"/>
      <c r="H42" s="946"/>
      <c r="I42" s="931"/>
      <c r="J42" s="945"/>
    </row>
    <row r="43" spans="1:16126" ht="17.45" customHeight="1">
      <c r="A43" s="931"/>
      <c r="B43" s="931"/>
      <c r="C43" s="932"/>
      <c r="D43" s="931"/>
      <c r="E43" s="446" t="s">
        <v>1627</v>
      </c>
      <c r="F43" s="450" t="s">
        <v>1372</v>
      </c>
      <c r="G43" s="465">
        <f>1861*0.1</f>
        <v>186.10000000000002</v>
      </c>
      <c r="H43" s="465">
        <v>240</v>
      </c>
      <c r="I43" s="450">
        <f>H43*G43</f>
        <v>44664.000000000007</v>
      </c>
      <c r="J43" s="945"/>
    </row>
    <row r="44" spans="1:16126" ht="17.45" customHeight="1">
      <c r="A44" s="931"/>
      <c r="B44" s="931"/>
      <c r="C44" s="939" t="s">
        <v>1424</v>
      </c>
      <c r="D44" s="939"/>
      <c r="E44" s="939"/>
      <c r="F44" s="451"/>
      <c r="G44" s="452"/>
      <c r="H44" s="466"/>
      <c r="I44" s="464">
        <f>SUM(I41:I43)</f>
        <v>547134</v>
      </c>
      <c r="J44" s="945"/>
    </row>
    <row r="45" spans="1:16126" s="455" customFormat="1" ht="17.45" customHeight="1">
      <c r="A45" s="931"/>
      <c r="B45" s="931"/>
      <c r="C45" s="939" t="s">
        <v>1603</v>
      </c>
      <c r="D45" s="939"/>
      <c r="E45" s="939"/>
      <c r="F45" s="451"/>
      <c r="G45" s="452">
        <f>ROUND(I44*10%,0)</f>
        <v>54713</v>
      </c>
      <c r="H45" s="456">
        <v>0.1</v>
      </c>
      <c r="I45" s="454">
        <f>ROUND(I44*10%,0)+30000*1</f>
        <v>84713</v>
      </c>
      <c r="J45" s="945"/>
    </row>
    <row r="46" spans="1:16126" s="462" customFormat="1" ht="17.45" customHeight="1">
      <c r="A46" s="931"/>
      <c r="B46" s="931"/>
      <c r="C46" s="939" t="s">
        <v>1428</v>
      </c>
      <c r="D46" s="939"/>
      <c r="E46" s="939"/>
      <c r="F46" s="451"/>
      <c r="G46" s="452"/>
      <c r="H46" s="453"/>
      <c r="I46" s="457">
        <f>I45+I44</f>
        <v>631847</v>
      </c>
      <c r="J46" s="945"/>
    </row>
    <row r="47" spans="1:16126" s="469" customFormat="1" ht="17.45" customHeight="1">
      <c r="A47" s="479"/>
      <c r="B47" s="479"/>
      <c r="C47" s="945" t="s">
        <v>1540</v>
      </c>
      <c r="D47" s="945"/>
      <c r="E47" s="945"/>
      <c r="F47" s="480"/>
      <c r="G47" s="481"/>
      <c r="H47" s="481"/>
      <c r="I47" s="480"/>
      <c r="J47" s="471">
        <f>SUM(J3:J46)</f>
        <v>3342232</v>
      </c>
      <c r="K47" s="445"/>
      <c r="L47" s="445"/>
      <c r="M47" s="445"/>
      <c r="N47" s="445"/>
      <c r="O47" s="445"/>
      <c r="P47" s="445"/>
      <c r="Q47" s="445"/>
      <c r="R47" s="445"/>
      <c r="S47" s="445"/>
      <c r="T47" s="445"/>
      <c r="U47" s="445"/>
      <c r="V47" s="445"/>
      <c r="W47" s="445"/>
      <c r="X47" s="445"/>
      <c r="Y47" s="445"/>
      <c r="Z47" s="445"/>
      <c r="AA47" s="445"/>
      <c r="AB47" s="445"/>
      <c r="AC47" s="445"/>
      <c r="AD47" s="445"/>
      <c r="AE47" s="445"/>
      <c r="AF47" s="445"/>
      <c r="AG47" s="445"/>
      <c r="AH47" s="445"/>
      <c r="AI47" s="445"/>
      <c r="AJ47" s="445"/>
      <c r="AK47" s="445"/>
      <c r="AL47" s="445"/>
      <c r="AM47" s="445"/>
      <c r="AN47" s="445"/>
      <c r="AO47" s="445"/>
      <c r="AP47" s="445"/>
      <c r="AQ47" s="445"/>
      <c r="AR47" s="445"/>
      <c r="AS47" s="445"/>
      <c r="AT47" s="445"/>
      <c r="AU47" s="445"/>
      <c r="AV47" s="445"/>
      <c r="AW47" s="445"/>
      <c r="AX47" s="445"/>
      <c r="AY47" s="445"/>
      <c r="AZ47" s="445"/>
      <c r="BA47" s="445"/>
      <c r="BB47" s="445"/>
      <c r="BC47" s="445"/>
      <c r="BD47" s="445"/>
      <c r="BE47" s="445"/>
      <c r="BF47" s="445"/>
      <c r="BG47" s="445"/>
      <c r="BH47" s="445"/>
      <c r="BI47" s="445"/>
      <c r="BJ47" s="445"/>
      <c r="BK47" s="445"/>
      <c r="BL47" s="445"/>
      <c r="BM47" s="445"/>
      <c r="BN47" s="445"/>
      <c r="BO47" s="445"/>
      <c r="BP47" s="445"/>
      <c r="BQ47" s="445"/>
      <c r="BR47" s="445"/>
      <c r="BS47" s="445"/>
      <c r="BT47" s="445"/>
      <c r="BU47" s="445"/>
      <c r="BV47" s="445"/>
      <c r="BW47" s="445"/>
      <c r="BX47" s="445"/>
      <c r="BY47" s="445"/>
      <c r="BZ47" s="445"/>
      <c r="CA47" s="445"/>
      <c r="CB47" s="445"/>
      <c r="CC47" s="445"/>
      <c r="CD47" s="445"/>
      <c r="CE47" s="445"/>
      <c r="CF47" s="445"/>
      <c r="CG47" s="445"/>
      <c r="CH47" s="445"/>
      <c r="CI47" s="445"/>
      <c r="CJ47" s="445"/>
      <c r="CK47" s="445"/>
      <c r="CL47" s="445"/>
      <c r="CM47" s="445"/>
      <c r="CN47" s="445"/>
      <c r="CO47" s="445"/>
      <c r="CP47" s="445"/>
      <c r="CQ47" s="445"/>
      <c r="CR47" s="445"/>
      <c r="CS47" s="445"/>
      <c r="CT47" s="445"/>
      <c r="CU47" s="445"/>
      <c r="CV47" s="445"/>
      <c r="CW47" s="445"/>
      <c r="CX47" s="445"/>
      <c r="CY47" s="445"/>
      <c r="CZ47" s="445"/>
      <c r="DA47" s="445"/>
      <c r="DB47" s="445"/>
      <c r="DC47" s="445"/>
      <c r="DD47" s="445"/>
      <c r="DE47" s="445"/>
      <c r="DF47" s="445"/>
      <c r="DG47" s="445"/>
      <c r="DH47" s="445"/>
      <c r="DI47" s="445"/>
      <c r="DJ47" s="445"/>
      <c r="DK47" s="445"/>
      <c r="DL47" s="445"/>
      <c r="DM47" s="445"/>
      <c r="DN47" s="445"/>
      <c r="DO47" s="445"/>
      <c r="DP47" s="445"/>
      <c r="DQ47" s="445"/>
      <c r="DR47" s="445"/>
      <c r="DS47" s="445"/>
      <c r="DT47" s="445"/>
      <c r="DU47" s="445"/>
      <c r="DV47" s="445"/>
      <c r="DW47" s="445"/>
      <c r="DX47" s="445"/>
      <c r="DY47" s="445"/>
      <c r="DZ47" s="445"/>
      <c r="EA47" s="445"/>
      <c r="EB47" s="445"/>
      <c r="EC47" s="445"/>
      <c r="ED47" s="445"/>
      <c r="EE47" s="445"/>
      <c r="EF47" s="445"/>
      <c r="EG47" s="445"/>
      <c r="EH47" s="445"/>
      <c r="EI47" s="445"/>
      <c r="EJ47" s="445"/>
      <c r="EK47" s="445"/>
      <c r="EL47" s="445"/>
      <c r="EM47" s="445"/>
      <c r="EN47" s="445"/>
      <c r="EO47" s="445"/>
      <c r="EP47" s="445"/>
      <c r="EQ47" s="445"/>
      <c r="ER47" s="445"/>
      <c r="ES47" s="445"/>
      <c r="ET47" s="445"/>
      <c r="EU47" s="445"/>
      <c r="EV47" s="445"/>
      <c r="EW47" s="445"/>
      <c r="EX47" s="445"/>
      <c r="EY47" s="445"/>
      <c r="EZ47" s="445"/>
      <c r="FA47" s="445"/>
      <c r="FB47" s="445"/>
      <c r="FC47" s="445"/>
      <c r="FD47" s="445"/>
      <c r="FE47" s="445"/>
      <c r="FF47" s="445"/>
      <c r="FG47" s="445"/>
      <c r="FH47" s="445"/>
      <c r="FI47" s="445"/>
      <c r="FJ47" s="445"/>
      <c r="FK47" s="445"/>
      <c r="FL47" s="445"/>
      <c r="FM47" s="445"/>
      <c r="FN47" s="445"/>
      <c r="FO47" s="445"/>
      <c r="FP47" s="445"/>
      <c r="FQ47" s="445"/>
      <c r="FR47" s="445"/>
      <c r="FS47" s="445"/>
      <c r="FT47" s="445"/>
      <c r="FU47" s="445"/>
      <c r="FV47" s="445"/>
      <c r="FW47" s="445"/>
      <c r="FX47" s="445"/>
      <c r="FY47" s="445"/>
      <c r="FZ47" s="445"/>
      <c r="GA47" s="445"/>
      <c r="GB47" s="445"/>
      <c r="GC47" s="445"/>
      <c r="GD47" s="445"/>
      <c r="GE47" s="445"/>
      <c r="GF47" s="445"/>
      <c r="GG47" s="445"/>
      <c r="GH47" s="445"/>
      <c r="GI47" s="445"/>
      <c r="GJ47" s="445"/>
      <c r="GK47" s="445"/>
      <c r="GL47" s="445"/>
      <c r="GM47" s="445"/>
      <c r="GN47" s="445"/>
      <c r="GO47" s="445"/>
      <c r="GP47" s="445"/>
      <c r="GQ47" s="445"/>
      <c r="GR47" s="445"/>
      <c r="GS47" s="445"/>
      <c r="GT47" s="445"/>
      <c r="GU47" s="445"/>
      <c r="GV47" s="445"/>
      <c r="GW47" s="445"/>
      <c r="GX47" s="445"/>
      <c r="GY47" s="445"/>
      <c r="GZ47" s="445"/>
      <c r="HA47" s="445"/>
      <c r="HB47" s="445"/>
      <c r="HC47" s="445"/>
      <c r="HD47" s="445"/>
      <c r="HE47" s="445"/>
      <c r="HF47" s="445"/>
      <c r="HG47" s="445"/>
      <c r="HH47" s="445"/>
      <c r="HI47" s="445"/>
      <c r="HJ47" s="445"/>
      <c r="HK47" s="445"/>
      <c r="HL47" s="445"/>
      <c r="HM47" s="445"/>
      <c r="HN47" s="445"/>
      <c r="HO47" s="445"/>
      <c r="HP47" s="445"/>
      <c r="HQ47" s="445"/>
      <c r="HR47" s="445"/>
      <c r="HS47" s="445"/>
      <c r="HT47" s="445"/>
      <c r="HU47" s="445"/>
      <c r="HV47" s="445"/>
      <c r="HW47" s="445"/>
      <c r="HX47" s="445"/>
      <c r="HY47" s="445"/>
      <c r="HZ47" s="445"/>
      <c r="IA47" s="445"/>
      <c r="IB47" s="445"/>
      <c r="IC47" s="445"/>
      <c r="ID47" s="445"/>
      <c r="IE47" s="445"/>
      <c r="IF47" s="445"/>
      <c r="IG47" s="445"/>
      <c r="IH47" s="445"/>
      <c r="II47" s="445"/>
      <c r="IJ47" s="445"/>
      <c r="IK47" s="445"/>
      <c r="IL47" s="445"/>
      <c r="IM47" s="445"/>
      <c r="IN47" s="445"/>
      <c r="IO47" s="445"/>
      <c r="IP47" s="445"/>
      <c r="IQ47" s="445"/>
      <c r="IR47" s="445"/>
      <c r="IS47" s="445"/>
      <c r="IT47" s="445"/>
      <c r="IU47" s="445"/>
      <c r="IV47" s="445"/>
      <c r="IW47" s="445"/>
      <c r="IX47" s="445"/>
      <c r="IY47" s="445"/>
      <c r="IZ47" s="445"/>
      <c r="JA47" s="445"/>
      <c r="JB47" s="445"/>
      <c r="JC47" s="445"/>
      <c r="JD47" s="445"/>
      <c r="JE47" s="445"/>
      <c r="JF47" s="445"/>
      <c r="JG47" s="445"/>
      <c r="JH47" s="445"/>
      <c r="JI47" s="445"/>
      <c r="JJ47" s="445"/>
      <c r="JK47" s="445"/>
      <c r="JL47" s="445"/>
      <c r="JM47" s="445"/>
      <c r="JN47" s="445"/>
      <c r="JO47" s="445"/>
      <c r="JP47" s="445"/>
      <c r="JQ47" s="445"/>
      <c r="JR47" s="445"/>
      <c r="JS47" s="445"/>
      <c r="JT47" s="445"/>
      <c r="JU47" s="445"/>
      <c r="JV47" s="445"/>
      <c r="JW47" s="445"/>
      <c r="JX47" s="445"/>
      <c r="JY47" s="445"/>
      <c r="JZ47" s="445"/>
      <c r="KA47" s="445"/>
      <c r="KB47" s="445"/>
      <c r="KC47" s="445"/>
      <c r="KD47" s="445"/>
      <c r="KE47" s="445"/>
      <c r="KF47" s="445"/>
      <c r="KG47" s="445"/>
      <c r="KH47" s="445"/>
      <c r="KI47" s="445"/>
      <c r="KJ47" s="445"/>
      <c r="KK47" s="445"/>
      <c r="KL47" s="445"/>
      <c r="KM47" s="445"/>
      <c r="KN47" s="445"/>
      <c r="KO47" s="445"/>
      <c r="KP47" s="445"/>
      <c r="KQ47" s="445"/>
      <c r="KR47" s="445"/>
      <c r="KS47" s="445"/>
      <c r="KT47" s="445"/>
      <c r="KU47" s="445"/>
      <c r="KV47" s="445"/>
      <c r="KW47" s="445"/>
      <c r="KX47" s="445"/>
      <c r="KY47" s="445"/>
      <c r="KZ47" s="445"/>
      <c r="LA47" s="445"/>
      <c r="LB47" s="445"/>
      <c r="LC47" s="445"/>
      <c r="LD47" s="445"/>
      <c r="LE47" s="445"/>
      <c r="LF47" s="445"/>
      <c r="LG47" s="445"/>
      <c r="LH47" s="445"/>
      <c r="LI47" s="445"/>
      <c r="LJ47" s="445"/>
      <c r="LK47" s="445"/>
      <c r="LL47" s="445"/>
      <c r="LM47" s="445"/>
      <c r="LN47" s="445"/>
      <c r="LO47" s="445"/>
      <c r="LP47" s="445"/>
      <c r="LQ47" s="445"/>
      <c r="LR47" s="445"/>
      <c r="LS47" s="445"/>
      <c r="LT47" s="445"/>
      <c r="LU47" s="445"/>
      <c r="LV47" s="445"/>
      <c r="LW47" s="445"/>
      <c r="LX47" s="445"/>
      <c r="LY47" s="445"/>
      <c r="LZ47" s="445"/>
      <c r="MA47" s="445"/>
      <c r="MB47" s="445"/>
      <c r="MC47" s="445"/>
      <c r="MD47" s="445"/>
      <c r="ME47" s="445"/>
      <c r="MF47" s="445"/>
      <c r="MG47" s="445"/>
      <c r="MH47" s="445"/>
      <c r="MI47" s="445"/>
      <c r="MJ47" s="445"/>
      <c r="MK47" s="445"/>
      <c r="ML47" s="445"/>
      <c r="MM47" s="445"/>
      <c r="MN47" s="445"/>
      <c r="MO47" s="445"/>
      <c r="MP47" s="445"/>
      <c r="MQ47" s="445"/>
      <c r="MR47" s="445"/>
      <c r="MS47" s="445"/>
      <c r="MT47" s="445"/>
      <c r="MU47" s="445"/>
      <c r="MV47" s="445"/>
      <c r="MW47" s="445"/>
      <c r="MX47" s="445"/>
      <c r="MY47" s="445"/>
      <c r="MZ47" s="445"/>
      <c r="NA47" s="445"/>
      <c r="NB47" s="445"/>
      <c r="NC47" s="445"/>
      <c r="ND47" s="445"/>
      <c r="NE47" s="445"/>
      <c r="NF47" s="445"/>
      <c r="NG47" s="445"/>
      <c r="NH47" s="445"/>
      <c r="NI47" s="445"/>
      <c r="NJ47" s="445"/>
      <c r="NK47" s="445"/>
      <c r="NL47" s="445"/>
      <c r="NM47" s="445"/>
      <c r="NN47" s="445"/>
      <c r="NO47" s="445"/>
      <c r="NP47" s="445"/>
      <c r="NQ47" s="445"/>
      <c r="NR47" s="445"/>
      <c r="NS47" s="445"/>
      <c r="NT47" s="445"/>
      <c r="NU47" s="445"/>
      <c r="NV47" s="445"/>
      <c r="NW47" s="445"/>
      <c r="NX47" s="445"/>
      <c r="NY47" s="445"/>
      <c r="NZ47" s="445"/>
      <c r="OA47" s="445"/>
      <c r="OB47" s="445"/>
      <c r="OC47" s="445"/>
      <c r="OD47" s="445"/>
      <c r="OE47" s="445"/>
      <c r="OF47" s="445"/>
      <c r="OG47" s="445"/>
      <c r="OH47" s="445"/>
      <c r="OI47" s="445"/>
      <c r="OJ47" s="445"/>
      <c r="OK47" s="445"/>
      <c r="OL47" s="445"/>
      <c r="OM47" s="445"/>
      <c r="ON47" s="445"/>
      <c r="OO47" s="445"/>
      <c r="OP47" s="445"/>
      <c r="OQ47" s="445"/>
      <c r="OR47" s="445"/>
      <c r="OS47" s="445"/>
      <c r="OT47" s="445"/>
      <c r="OU47" s="445"/>
      <c r="OV47" s="445"/>
      <c r="OW47" s="445"/>
      <c r="OX47" s="445"/>
      <c r="OY47" s="445"/>
      <c r="OZ47" s="445"/>
      <c r="PA47" s="445"/>
      <c r="PB47" s="445"/>
      <c r="PC47" s="445"/>
      <c r="PD47" s="445"/>
      <c r="PE47" s="445"/>
      <c r="PF47" s="445"/>
      <c r="PG47" s="445"/>
      <c r="PH47" s="445"/>
      <c r="PI47" s="445"/>
      <c r="PJ47" s="445"/>
      <c r="PK47" s="445"/>
      <c r="PL47" s="445"/>
      <c r="PM47" s="445"/>
      <c r="PN47" s="445"/>
      <c r="PO47" s="445"/>
      <c r="PP47" s="445"/>
      <c r="PQ47" s="445"/>
      <c r="PR47" s="445"/>
      <c r="PS47" s="445"/>
      <c r="PT47" s="445"/>
      <c r="PU47" s="445"/>
      <c r="PV47" s="445"/>
      <c r="PW47" s="445"/>
      <c r="PX47" s="445"/>
      <c r="PY47" s="445"/>
      <c r="PZ47" s="445"/>
      <c r="QA47" s="445"/>
      <c r="QB47" s="445"/>
      <c r="QC47" s="445"/>
      <c r="QD47" s="445"/>
      <c r="QE47" s="445"/>
      <c r="QF47" s="445"/>
      <c r="QG47" s="445"/>
      <c r="QH47" s="445"/>
      <c r="QI47" s="445"/>
      <c r="QJ47" s="445"/>
      <c r="QK47" s="445"/>
      <c r="QL47" s="445"/>
      <c r="QM47" s="445"/>
      <c r="QN47" s="445"/>
      <c r="QO47" s="445"/>
      <c r="QP47" s="445"/>
      <c r="QQ47" s="445"/>
      <c r="QR47" s="445"/>
      <c r="QS47" s="445"/>
      <c r="QT47" s="445"/>
      <c r="QU47" s="445"/>
      <c r="QV47" s="445"/>
      <c r="QW47" s="445"/>
      <c r="QX47" s="445"/>
      <c r="QY47" s="445"/>
      <c r="QZ47" s="445"/>
      <c r="RA47" s="445"/>
      <c r="RB47" s="445"/>
      <c r="RC47" s="445"/>
      <c r="RD47" s="445"/>
      <c r="RE47" s="445"/>
      <c r="RF47" s="445"/>
      <c r="RG47" s="445"/>
      <c r="RH47" s="445"/>
      <c r="RI47" s="445"/>
      <c r="RJ47" s="445"/>
      <c r="RK47" s="445"/>
      <c r="RL47" s="445"/>
      <c r="RM47" s="445"/>
      <c r="RN47" s="445"/>
      <c r="RO47" s="445"/>
      <c r="RP47" s="445"/>
      <c r="RQ47" s="445"/>
      <c r="RR47" s="445"/>
      <c r="RS47" s="445"/>
      <c r="RT47" s="445"/>
      <c r="RU47" s="445"/>
      <c r="RV47" s="445"/>
      <c r="RW47" s="445"/>
      <c r="RX47" s="445"/>
      <c r="RY47" s="445"/>
      <c r="RZ47" s="445"/>
      <c r="SA47" s="445"/>
      <c r="SB47" s="445"/>
      <c r="SC47" s="445"/>
      <c r="SD47" s="445"/>
      <c r="SE47" s="445"/>
      <c r="SF47" s="445"/>
      <c r="SG47" s="445"/>
      <c r="SH47" s="445"/>
      <c r="SI47" s="445"/>
      <c r="SJ47" s="445"/>
      <c r="SK47" s="445"/>
      <c r="SL47" s="445"/>
      <c r="SM47" s="445"/>
      <c r="SN47" s="445"/>
      <c r="SO47" s="445"/>
      <c r="SP47" s="445"/>
      <c r="SQ47" s="445"/>
      <c r="SR47" s="445"/>
      <c r="SS47" s="445"/>
      <c r="ST47" s="445"/>
      <c r="SU47" s="445"/>
      <c r="SV47" s="445"/>
      <c r="SW47" s="445"/>
      <c r="SX47" s="445"/>
      <c r="SY47" s="445"/>
      <c r="SZ47" s="445"/>
      <c r="TA47" s="445"/>
      <c r="TB47" s="445"/>
      <c r="TC47" s="445"/>
      <c r="TD47" s="445"/>
      <c r="TE47" s="445"/>
      <c r="TF47" s="445"/>
      <c r="TG47" s="445"/>
      <c r="TH47" s="445"/>
      <c r="TI47" s="445"/>
      <c r="TJ47" s="445"/>
      <c r="TK47" s="445"/>
      <c r="TL47" s="445"/>
      <c r="TM47" s="445"/>
      <c r="TN47" s="445"/>
      <c r="TO47" s="445"/>
      <c r="TP47" s="445"/>
      <c r="TQ47" s="445"/>
      <c r="TR47" s="445"/>
      <c r="TS47" s="445"/>
      <c r="TT47" s="445"/>
      <c r="TU47" s="445"/>
      <c r="TV47" s="445"/>
      <c r="TW47" s="445"/>
      <c r="TX47" s="445"/>
      <c r="TY47" s="445"/>
      <c r="TZ47" s="445"/>
      <c r="UA47" s="445"/>
      <c r="UB47" s="445"/>
      <c r="UC47" s="445"/>
      <c r="UD47" s="445"/>
      <c r="UE47" s="445"/>
      <c r="UF47" s="445"/>
      <c r="UG47" s="445"/>
      <c r="UH47" s="445"/>
      <c r="UI47" s="445"/>
      <c r="UJ47" s="445"/>
      <c r="UK47" s="445"/>
      <c r="UL47" s="445"/>
      <c r="UM47" s="445"/>
      <c r="UN47" s="445"/>
      <c r="UO47" s="445"/>
      <c r="UP47" s="445"/>
      <c r="UQ47" s="445"/>
      <c r="UR47" s="445"/>
      <c r="US47" s="445"/>
      <c r="UT47" s="445"/>
      <c r="UU47" s="445"/>
      <c r="UV47" s="445"/>
      <c r="UW47" s="445"/>
      <c r="UX47" s="445"/>
      <c r="UY47" s="445"/>
      <c r="UZ47" s="445"/>
      <c r="VA47" s="445"/>
      <c r="VB47" s="445"/>
      <c r="VC47" s="445"/>
      <c r="VD47" s="445"/>
      <c r="VE47" s="445"/>
      <c r="VF47" s="445"/>
      <c r="VG47" s="445"/>
      <c r="VH47" s="445"/>
      <c r="VI47" s="445"/>
      <c r="VJ47" s="445"/>
      <c r="VK47" s="445"/>
      <c r="VL47" s="445"/>
      <c r="VM47" s="445"/>
      <c r="VN47" s="445"/>
      <c r="VO47" s="445"/>
      <c r="VP47" s="445"/>
      <c r="VQ47" s="445"/>
      <c r="VR47" s="445"/>
      <c r="VS47" s="445"/>
      <c r="VT47" s="445"/>
      <c r="VU47" s="445"/>
      <c r="VV47" s="445"/>
      <c r="VW47" s="445"/>
      <c r="VX47" s="445"/>
      <c r="VY47" s="445"/>
      <c r="VZ47" s="445"/>
      <c r="WA47" s="445"/>
      <c r="WB47" s="445"/>
      <c r="WC47" s="445"/>
      <c r="WD47" s="445"/>
      <c r="WE47" s="445"/>
      <c r="WF47" s="445"/>
      <c r="WG47" s="445"/>
      <c r="WH47" s="445"/>
      <c r="WI47" s="445"/>
      <c r="WJ47" s="445"/>
      <c r="WK47" s="445"/>
      <c r="WL47" s="445"/>
      <c r="WM47" s="445"/>
      <c r="WN47" s="445"/>
      <c r="WO47" s="445"/>
      <c r="WP47" s="445"/>
      <c r="WQ47" s="445"/>
      <c r="WR47" s="445"/>
      <c r="WS47" s="445"/>
      <c r="WT47" s="445"/>
      <c r="WU47" s="445"/>
      <c r="WV47" s="445"/>
      <c r="WW47" s="445"/>
      <c r="WX47" s="445"/>
      <c r="WY47" s="445"/>
      <c r="WZ47" s="445"/>
      <c r="XA47" s="445"/>
      <c r="XB47" s="445"/>
      <c r="XC47" s="445"/>
      <c r="XD47" s="445"/>
      <c r="XE47" s="445"/>
      <c r="XF47" s="445"/>
      <c r="XG47" s="445"/>
      <c r="XH47" s="445"/>
      <c r="XI47" s="445"/>
      <c r="XJ47" s="445"/>
      <c r="XK47" s="445"/>
      <c r="XL47" s="445"/>
      <c r="XM47" s="445"/>
      <c r="XN47" s="445"/>
      <c r="XO47" s="445"/>
      <c r="XP47" s="445"/>
      <c r="XQ47" s="445"/>
      <c r="XR47" s="445"/>
      <c r="XS47" s="445"/>
      <c r="XT47" s="445"/>
      <c r="XU47" s="445"/>
      <c r="XV47" s="445"/>
      <c r="XW47" s="445"/>
      <c r="XX47" s="445"/>
      <c r="XY47" s="445"/>
      <c r="XZ47" s="445"/>
      <c r="YA47" s="445"/>
      <c r="YB47" s="445"/>
      <c r="YC47" s="445"/>
      <c r="YD47" s="445"/>
      <c r="YE47" s="445"/>
      <c r="YF47" s="445"/>
      <c r="YG47" s="445"/>
      <c r="YH47" s="445"/>
      <c r="YI47" s="445"/>
      <c r="YJ47" s="445"/>
      <c r="YK47" s="445"/>
      <c r="YL47" s="445"/>
      <c r="YM47" s="445"/>
      <c r="YN47" s="445"/>
      <c r="YO47" s="445"/>
      <c r="YP47" s="445"/>
      <c r="YQ47" s="445"/>
      <c r="YR47" s="445"/>
      <c r="YS47" s="445"/>
      <c r="YT47" s="445"/>
      <c r="YU47" s="445"/>
      <c r="YV47" s="445"/>
      <c r="YW47" s="445"/>
      <c r="YX47" s="445"/>
      <c r="YY47" s="445"/>
      <c r="YZ47" s="445"/>
      <c r="ZA47" s="445"/>
      <c r="ZB47" s="445"/>
      <c r="ZC47" s="445"/>
      <c r="ZD47" s="445"/>
      <c r="ZE47" s="445"/>
      <c r="ZF47" s="445"/>
      <c r="ZG47" s="445"/>
      <c r="ZH47" s="445"/>
      <c r="ZI47" s="445"/>
      <c r="ZJ47" s="445"/>
      <c r="ZK47" s="445"/>
      <c r="ZL47" s="445"/>
      <c r="ZM47" s="445"/>
      <c r="ZN47" s="445"/>
      <c r="ZO47" s="445"/>
      <c r="ZP47" s="445"/>
      <c r="ZQ47" s="445"/>
      <c r="ZR47" s="445"/>
      <c r="ZS47" s="445"/>
      <c r="ZT47" s="445"/>
      <c r="ZU47" s="445"/>
      <c r="ZV47" s="445"/>
      <c r="ZW47" s="445"/>
      <c r="ZX47" s="445"/>
      <c r="ZY47" s="445"/>
      <c r="ZZ47" s="445"/>
      <c r="AAA47" s="445"/>
      <c r="AAB47" s="445"/>
      <c r="AAC47" s="445"/>
      <c r="AAD47" s="445"/>
      <c r="AAE47" s="445"/>
      <c r="AAF47" s="445"/>
      <c r="AAG47" s="445"/>
      <c r="AAH47" s="445"/>
      <c r="AAI47" s="445"/>
      <c r="AAJ47" s="445"/>
      <c r="AAK47" s="445"/>
      <c r="AAL47" s="445"/>
      <c r="AAM47" s="445"/>
      <c r="AAN47" s="445"/>
      <c r="AAO47" s="445"/>
      <c r="AAP47" s="445"/>
      <c r="AAQ47" s="445"/>
      <c r="AAR47" s="445"/>
      <c r="AAS47" s="445"/>
      <c r="AAT47" s="445"/>
      <c r="AAU47" s="445"/>
      <c r="AAV47" s="445"/>
      <c r="AAW47" s="445"/>
      <c r="AAX47" s="445"/>
      <c r="AAY47" s="445"/>
      <c r="AAZ47" s="445"/>
      <c r="ABA47" s="445"/>
      <c r="ABB47" s="445"/>
      <c r="ABC47" s="445"/>
      <c r="ABD47" s="445"/>
      <c r="ABE47" s="445"/>
      <c r="ABF47" s="445"/>
      <c r="ABG47" s="445"/>
      <c r="ABH47" s="445"/>
      <c r="ABI47" s="445"/>
      <c r="ABJ47" s="445"/>
      <c r="ABK47" s="445"/>
      <c r="ABL47" s="445"/>
      <c r="ABM47" s="445"/>
      <c r="ABN47" s="445"/>
      <c r="ABO47" s="445"/>
      <c r="ABP47" s="445"/>
      <c r="ABQ47" s="445"/>
      <c r="ABR47" s="445"/>
      <c r="ABS47" s="445"/>
      <c r="ABT47" s="445"/>
      <c r="ABU47" s="445"/>
      <c r="ABV47" s="445"/>
      <c r="ABW47" s="445"/>
      <c r="ABX47" s="445"/>
      <c r="ABY47" s="445"/>
      <c r="ABZ47" s="445"/>
      <c r="ACA47" s="445"/>
      <c r="ACB47" s="445"/>
      <c r="ACC47" s="445"/>
      <c r="ACD47" s="445"/>
      <c r="ACE47" s="445"/>
      <c r="ACF47" s="445"/>
      <c r="ACG47" s="445"/>
      <c r="ACH47" s="445"/>
      <c r="ACI47" s="445"/>
      <c r="ACJ47" s="445"/>
      <c r="ACK47" s="445"/>
      <c r="ACL47" s="445"/>
      <c r="ACM47" s="445"/>
      <c r="ACN47" s="445"/>
      <c r="ACO47" s="445"/>
      <c r="ACP47" s="445"/>
      <c r="ACQ47" s="445"/>
      <c r="ACR47" s="445"/>
      <c r="ACS47" s="445"/>
      <c r="ACT47" s="445"/>
      <c r="ACU47" s="445"/>
      <c r="ACV47" s="445"/>
      <c r="ACW47" s="445"/>
      <c r="ACX47" s="445"/>
      <c r="ACY47" s="445"/>
      <c r="ACZ47" s="445"/>
      <c r="ADA47" s="445"/>
      <c r="ADB47" s="445"/>
      <c r="ADC47" s="445"/>
      <c r="ADD47" s="445"/>
      <c r="ADE47" s="445"/>
      <c r="ADF47" s="445"/>
      <c r="ADG47" s="445"/>
      <c r="ADH47" s="445"/>
      <c r="ADI47" s="445"/>
      <c r="ADJ47" s="445"/>
      <c r="ADK47" s="445"/>
      <c r="ADL47" s="445"/>
      <c r="ADM47" s="445"/>
      <c r="ADN47" s="445"/>
      <c r="ADO47" s="445"/>
      <c r="ADP47" s="445"/>
      <c r="ADQ47" s="445"/>
      <c r="ADR47" s="445"/>
      <c r="ADS47" s="445"/>
      <c r="ADT47" s="445"/>
      <c r="ADU47" s="445"/>
      <c r="ADV47" s="445"/>
      <c r="ADW47" s="445"/>
      <c r="ADX47" s="445"/>
      <c r="ADY47" s="445"/>
      <c r="ADZ47" s="445"/>
      <c r="AEA47" s="445"/>
      <c r="AEB47" s="445"/>
      <c r="AEC47" s="445"/>
      <c r="AED47" s="445"/>
      <c r="AEE47" s="445"/>
      <c r="AEF47" s="445"/>
      <c r="AEG47" s="445"/>
      <c r="AEH47" s="445"/>
      <c r="AEI47" s="445"/>
      <c r="AEJ47" s="445"/>
      <c r="AEK47" s="445"/>
      <c r="AEL47" s="445"/>
      <c r="AEM47" s="445"/>
      <c r="AEN47" s="445"/>
      <c r="AEO47" s="445"/>
      <c r="AEP47" s="445"/>
      <c r="AEQ47" s="445"/>
      <c r="AER47" s="445"/>
      <c r="AES47" s="445"/>
      <c r="AET47" s="445"/>
      <c r="AEU47" s="445"/>
      <c r="AEV47" s="445"/>
      <c r="AEW47" s="445"/>
      <c r="AEX47" s="445"/>
      <c r="AEY47" s="445"/>
      <c r="AEZ47" s="445"/>
      <c r="AFA47" s="445"/>
      <c r="AFB47" s="445"/>
      <c r="AFC47" s="445"/>
      <c r="AFD47" s="445"/>
      <c r="AFE47" s="445"/>
      <c r="AFF47" s="445"/>
      <c r="AFG47" s="445"/>
      <c r="AFH47" s="445"/>
      <c r="AFI47" s="445"/>
      <c r="AFJ47" s="445"/>
      <c r="AFK47" s="445"/>
      <c r="AFL47" s="445"/>
      <c r="AFM47" s="445"/>
      <c r="AFN47" s="445"/>
      <c r="AFO47" s="445"/>
      <c r="AFP47" s="445"/>
      <c r="AFQ47" s="445"/>
      <c r="AFR47" s="445"/>
      <c r="AFS47" s="445"/>
      <c r="AFT47" s="445"/>
      <c r="AFU47" s="445"/>
      <c r="AFV47" s="445"/>
      <c r="AFW47" s="445"/>
      <c r="AFX47" s="445"/>
      <c r="AFY47" s="445"/>
      <c r="AFZ47" s="445"/>
      <c r="AGA47" s="445"/>
      <c r="AGB47" s="445"/>
      <c r="AGC47" s="445"/>
      <c r="AGD47" s="445"/>
      <c r="AGE47" s="445"/>
      <c r="AGF47" s="445"/>
      <c r="AGG47" s="445"/>
      <c r="AGH47" s="445"/>
      <c r="AGI47" s="445"/>
      <c r="AGJ47" s="445"/>
      <c r="AGK47" s="445"/>
      <c r="AGL47" s="445"/>
      <c r="AGM47" s="445"/>
      <c r="AGN47" s="445"/>
      <c r="AGO47" s="445"/>
      <c r="AGP47" s="445"/>
      <c r="AGQ47" s="445"/>
      <c r="AGR47" s="445"/>
      <c r="AGS47" s="445"/>
      <c r="AGT47" s="445"/>
      <c r="AGU47" s="445"/>
      <c r="AGV47" s="445"/>
      <c r="AGW47" s="445"/>
      <c r="AGX47" s="445"/>
      <c r="AGY47" s="445"/>
      <c r="AGZ47" s="445"/>
      <c r="AHA47" s="445"/>
      <c r="AHB47" s="445"/>
      <c r="AHC47" s="445"/>
      <c r="AHD47" s="445"/>
      <c r="AHE47" s="445"/>
      <c r="AHF47" s="445"/>
      <c r="AHG47" s="445"/>
      <c r="AHH47" s="445"/>
      <c r="AHI47" s="445"/>
      <c r="AHJ47" s="445"/>
      <c r="AHK47" s="445"/>
      <c r="AHL47" s="445"/>
      <c r="AHM47" s="445"/>
      <c r="AHN47" s="445"/>
      <c r="AHO47" s="445"/>
      <c r="AHP47" s="445"/>
      <c r="AHQ47" s="445"/>
      <c r="AHR47" s="445"/>
      <c r="AHS47" s="445"/>
      <c r="AHT47" s="445"/>
      <c r="AHU47" s="445"/>
      <c r="AHV47" s="445"/>
      <c r="AHW47" s="445"/>
      <c r="AHX47" s="445"/>
      <c r="AHY47" s="445"/>
      <c r="AHZ47" s="445"/>
      <c r="AIA47" s="445"/>
      <c r="AIB47" s="445"/>
      <c r="AIC47" s="445"/>
      <c r="AID47" s="445"/>
      <c r="AIE47" s="445"/>
      <c r="AIF47" s="445"/>
      <c r="AIG47" s="445"/>
      <c r="AIH47" s="445"/>
      <c r="AII47" s="445"/>
      <c r="AIJ47" s="445"/>
      <c r="AIK47" s="445"/>
      <c r="AIL47" s="445"/>
      <c r="AIM47" s="445"/>
      <c r="AIN47" s="445"/>
      <c r="AIO47" s="445"/>
      <c r="AIP47" s="445"/>
      <c r="AIQ47" s="445"/>
      <c r="AIR47" s="445"/>
      <c r="AIS47" s="445"/>
      <c r="AIT47" s="445"/>
      <c r="AIU47" s="445"/>
      <c r="AIV47" s="445"/>
      <c r="AIW47" s="445"/>
      <c r="AIX47" s="445"/>
      <c r="AIY47" s="445"/>
      <c r="AIZ47" s="445"/>
      <c r="AJA47" s="445"/>
      <c r="AJB47" s="445"/>
      <c r="AJC47" s="445"/>
      <c r="AJD47" s="445"/>
      <c r="AJE47" s="445"/>
      <c r="AJF47" s="445"/>
      <c r="AJG47" s="445"/>
      <c r="AJH47" s="445"/>
      <c r="AJI47" s="445"/>
      <c r="AJJ47" s="445"/>
      <c r="AJK47" s="445"/>
      <c r="AJL47" s="445"/>
      <c r="AJM47" s="445"/>
      <c r="AJN47" s="445"/>
      <c r="AJO47" s="445"/>
      <c r="AJP47" s="445"/>
      <c r="AJQ47" s="445"/>
      <c r="AJR47" s="445"/>
      <c r="AJS47" s="445"/>
      <c r="AJT47" s="445"/>
      <c r="AJU47" s="445"/>
      <c r="AJV47" s="445"/>
      <c r="AJW47" s="445"/>
      <c r="AJX47" s="445"/>
      <c r="AJY47" s="445"/>
      <c r="AJZ47" s="445"/>
      <c r="AKA47" s="445"/>
      <c r="AKB47" s="445"/>
      <c r="AKC47" s="445"/>
      <c r="AKD47" s="445"/>
      <c r="AKE47" s="445"/>
      <c r="AKF47" s="445"/>
      <c r="AKG47" s="445"/>
      <c r="AKH47" s="445"/>
      <c r="AKI47" s="445"/>
      <c r="AKJ47" s="445"/>
      <c r="AKK47" s="445"/>
      <c r="AKL47" s="445"/>
      <c r="AKM47" s="445"/>
      <c r="AKN47" s="445"/>
      <c r="AKO47" s="445"/>
      <c r="AKP47" s="445"/>
      <c r="AKQ47" s="445"/>
      <c r="AKR47" s="445"/>
      <c r="AKS47" s="445"/>
      <c r="AKT47" s="445"/>
      <c r="AKU47" s="445"/>
      <c r="AKV47" s="445"/>
      <c r="AKW47" s="445"/>
      <c r="AKX47" s="445"/>
      <c r="AKY47" s="445"/>
      <c r="AKZ47" s="445"/>
      <c r="ALA47" s="445"/>
      <c r="ALB47" s="445"/>
      <c r="ALC47" s="445"/>
      <c r="ALD47" s="445"/>
      <c r="ALE47" s="445"/>
      <c r="ALF47" s="445"/>
      <c r="ALG47" s="445"/>
      <c r="ALH47" s="445"/>
      <c r="ALI47" s="445"/>
      <c r="ALJ47" s="445"/>
      <c r="ALK47" s="445"/>
      <c r="ALL47" s="445"/>
      <c r="ALM47" s="445"/>
      <c r="ALN47" s="445"/>
      <c r="ALO47" s="445"/>
      <c r="ALP47" s="445"/>
      <c r="ALQ47" s="445"/>
      <c r="ALR47" s="445"/>
      <c r="ALS47" s="445"/>
      <c r="ALT47" s="445"/>
      <c r="ALU47" s="445"/>
      <c r="ALV47" s="445"/>
      <c r="ALW47" s="445"/>
      <c r="ALX47" s="445"/>
      <c r="ALY47" s="445"/>
      <c r="ALZ47" s="445"/>
      <c r="AMA47" s="445"/>
      <c r="AMB47" s="445"/>
      <c r="AMC47" s="445"/>
      <c r="AMD47" s="445"/>
      <c r="AME47" s="445"/>
      <c r="AMF47" s="445"/>
      <c r="AMG47" s="445"/>
      <c r="AMH47" s="445"/>
      <c r="AMI47" s="445"/>
      <c r="AMJ47" s="445"/>
      <c r="AMK47" s="445"/>
      <c r="AML47" s="445"/>
      <c r="AMM47" s="445"/>
      <c r="AMN47" s="445"/>
      <c r="AMO47" s="445"/>
      <c r="AMP47" s="445"/>
      <c r="AMQ47" s="445"/>
      <c r="AMR47" s="445"/>
      <c r="AMS47" s="445"/>
      <c r="AMT47" s="445"/>
      <c r="AMU47" s="445"/>
      <c r="AMV47" s="445"/>
      <c r="AMW47" s="445"/>
      <c r="AMX47" s="445"/>
      <c r="AMY47" s="445"/>
      <c r="AMZ47" s="445"/>
      <c r="ANA47" s="445"/>
      <c r="ANB47" s="445"/>
      <c r="ANC47" s="445"/>
      <c r="AND47" s="445"/>
      <c r="ANE47" s="445"/>
      <c r="ANF47" s="445"/>
      <c r="ANG47" s="445"/>
      <c r="ANH47" s="445"/>
      <c r="ANI47" s="445"/>
      <c r="ANJ47" s="445"/>
      <c r="ANK47" s="445"/>
      <c r="ANL47" s="445"/>
      <c r="ANM47" s="445"/>
      <c r="ANN47" s="445"/>
      <c r="ANO47" s="445"/>
      <c r="ANP47" s="445"/>
      <c r="ANQ47" s="445"/>
      <c r="ANR47" s="445"/>
      <c r="ANS47" s="445"/>
      <c r="ANT47" s="445"/>
      <c r="ANU47" s="445"/>
      <c r="ANV47" s="445"/>
      <c r="ANW47" s="445"/>
      <c r="ANX47" s="445"/>
      <c r="ANY47" s="445"/>
      <c r="ANZ47" s="445"/>
      <c r="AOA47" s="445"/>
      <c r="AOB47" s="445"/>
      <c r="AOC47" s="445"/>
      <c r="AOD47" s="445"/>
      <c r="AOE47" s="445"/>
      <c r="AOF47" s="445"/>
      <c r="AOG47" s="445"/>
      <c r="AOH47" s="445"/>
      <c r="AOI47" s="445"/>
      <c r="AOJ47" s="445"/>
      <c r="AOK47" s="445"/>
      <c r="AOL47" s="445"/>
      <c r="AOM47" s="445"/>
      <c r="AON47" s="445"/>
      <c r="AOO47" s="445"/>
      <c r="AOP47" s="445"/>
      <c r="AOQ47" s="445"/>
      <c r="AOR47" s="445"/>
      <c r="AOS47" s="445"/>
      <c r="AOT47" s="445"/>
      <c r="AOU47" s="445"/>
      <c r="AOV47" s="445"/>
      <c r="AOW47" s="445"/>
      <c r="AOX47" s="445"/>
      <c r="AOY47" s="445"/>
      <c r="AOZ47" s="445"/>
      <c r="APA47" s="445"/>
      <c r="APB47" s="445"/>
      <c r="APC47" s="445"/>
      <c r="APD47" s="445"/>
      <c r="APE47" s="445"/>
      <c r="APF47" s="445"/>
      <c r="APG47" s="445"/>
      <c r="APH47" s="445"/>
      <c r="API47" s="445"/>
      <c r="APJ47" s="445"/>
      <c r="APK47" s="445"/>
      <c r="APL47" s="445"/>
      <c r="APM47" s="445"/>
      <c r="APN47" s="445"/>
      <c r="APO47" s="445"/>
      <c r="APP47" s="445"/>
      <c r="APQ47" s="445"/>
      <c r="APR47" s="445"/>
      <c r="APS47" s="445"/>
      <c r="APT47" s="445"/>
      <c r="APU47" s="445"/>
      <c r="APV47" s="445"/>
      <c r="APW47" s="445"/>
      <c r="APX47" s="445"/>
      <c r="APY47" s="445"/>
      <c r="APZ47" s="445"/>
      <c r="AQA47" s="445"/>
      <c r="AQB47" s="445"/>
      <c r="AQC47" s="445"/>
      <c r="AQD47" s="445"/>
      <c r="AQE47" s="445"/>
      <c r="AQF47" s="445"/>
      <c r="AQG47" s="445"/>
      <c r="AQH47" s="445"/>
      <c r="AQI47" s="445"/>
      <c r="AQJ47" s="445"/>
      <c r="AQK47" s="445"/>
      <c r="AQL47" s="445"/>
      <c r="AQM47" s="445"/>
      <c r="AQN47" s="445"/>
      <c r="AQO47" s="445"/>
      <c r="AQP47" s="445"/>
      <c r="AQQ47" s="445"/>
      <c r="AQR47" s="445"/>
      <c r="AQS47" s="445"/>
      <c r="AQT47" s="445"/>
      <c r="AQU47" s="445"/>
      <c r="AQV47" s="445"/>
      <c r="AQW47" s="445"/>
      <c r="AQX47" s="445"/>
      <c r="AQY47" s="445"/>
      <c r="AQZ47" s="445"/>
      <c r="ARA47" s="445"/>
      <c r="ARB47" s="445"/>
      <c r="ARC47" s="445"/>
      <c r="ARD47" s="445"/>
      <c r="ARE47" s="445"/>
      <c r="ARF47" s="445"/>
      <c r="ARG47" s="445"/>
      <c r="ARH47" s="445"/>
      <c r="ARI47" s="445"/>
      <c r="ARJ47" s="445"/>
      <c r="ARK47" s="445"/>
      <c r="ARL47" s="445"/>
      <c r="ARM47" s="445"/>
      <c r="ARN47" s="445"/>
      <c r="ARO47" s="445"/>
      <c r="ARP47" s="445"/>
      <c r="ARQ47" s="445"/>
      <c r="ARR47" s="445"/>
      <c r="ARS47" s="445"/>
      <c r="ART47" s="445"/>
      <c r="ARU47" s="445"/>
      <c r="ARV47" s="445"/>
      <c r="ARW47" s="445"/>
      <c r="ARX47" s="445"/>
      <c r="ARY47" s="445"/>
      <c r="ARZ47" s="445"/>
      <c r="ASA47" s="445"/>
      <c r="ASB47" s="445"/>
      <c r="ASC47" s="445"/>
      <c r="ASD47" s="445"/>
      <c r="ASE47" s="445"/>
      <c r="ASF47" s="445"/>
      <c r="ASG47" s="445"/>
      <c r="ASH47" s="445"/>
      <c r="ASI47" s="445"/>
      <c r="ASJ47" s="445"/>
      <c r="ASK47" s="445"/>
      <c r="ASL47" s="445"/>
      <c r="ASM47" s="445"/>
      <c r="ASN47" s="445"/>
      <c r="ASO47" s="445"/>
      <c r="ASP47" s="445"/>
      <c r="ASQ47" s="445"/>
      <c r="ASR47" s="445"/>
      <c r="ASS47" s="445"/>
      <c r="AST47" s="445"/>
      <c r="ASU47" s="445"/>
      <c r="ASV47" s="445"/>
      <c r="ASW47" s="445"/>
      <c r="ASX47" s="445"/>
      <c r="ASY47" s="445"/>
      <c r="ASZ47" s="445"/>
      <c r="ATA47" s="445"/>
      <c r="ATB47" s="445"/>
      <c r="ATC47" s="445"/>
      <c r="ATD47" s="445"/>
      <c r="ATE47" s="445"/>
      <c r="ATF47" s="445"/>
      <c r="ATG47" s="445"/>
      <c r="ATH47" s="445"/>
      <c r="ATI47" s="445"/>
      <c r="ATJ47" s="445"/>
      <c r="ATK47" s="445"/>
      <c r="ATL47" s="445"/>
      <c r="ATM47" s="445"/>
      <c r="ATN47" s="445"/>
      <c r="ATO47" s="445"/>
      <c r="ATP47" s="445"/>
      <c r="ATQ47" s="445"/>
      <c r="ATR47" s="445"/>
      <c r="ATS47" s="445"/>
      <c r="ATT47" s="445"/>
      <c r="ATU47" s="445"/>
      <c r="ATV47" s="445"/>
      <c r="ATW47" s="445"/>
      <c r="ATX47" s="445"/>
      <c r="ATY47" s="445"/>
      <c r="ATZ47" s="445"/>
      <c r="AUA47" s="445"/>
      <c r="AUB47" s="445"/>
      <c r="AUC47" s="445"/>
      <c r="AUD47" s="445"/>
      <c r="AUE47" s="445"/>
      <c r="AUF47" s="445"/>
      <c r="AUG47" s="445"/>
      <c r="AUH47" s="445"/>
      <c r="AUI47" s="445"/>
      <c r="AUJ47" s="445"/>
      <c r="AUK47" s="445"/>
      <c r="AUL47" s="445"/>
      <c r="AUM47" s="445"/>
      <c r="AUN47" s="445"/>
      <c r="AUO47" s="445"/>
      <c r="AUP47" s="445"/>
      <c r="AUQ47" s="445"/>
      <c r="AUR47" s="445"/>
      <c r="AUS47" s="445"/>
      <c r="AUT47" s="445"/>
      <c r="AUU47" s="445"/>
      <c r="AUV47" s="445"/>
      <c r="AUW47" s="445"/>
      <c r="AUX47" s="445"/>
      <c r="AUY47" s="445"/>
      <c r="AUZ47" s="445"/>
      <c r="AVA47" s="445"/>
      <c r="AVB47" s="445"/>
      <c r="AVC47" s="445"/>
      <c r="AVD47" s="445"/>
      <c r="AVE47" s="445"/>
      <c r="AVF47" s="445"/>
      <c r="AVG47" s="445"/>
      <c r="AVH47" s="445"/>
      <c r="AVI47" s="445"/>
      <c r="AVJ47" s="445"/>
      <c r="AVK47" s="445"/>
      <c r="AVL47" s="445"/>
      <c r="AVM47" s="445"/>
      <c r="AVN47" s="445"/>
      <c r="AVO47" s="445"/>
      <c r="AVP47" s="445"/>
      <c r="AVQ47" s="445"/>
      <c r="AVR47" s="445"/>
      <c r="AVS47" s="445"/>
      <c r="AVT47" s="445"/>
      <c r="AVU47" s="445"/>
      <c r="AVV47" s="445"/>
      <c r="AVW47" s="445"/>
      <c r="AVX47" s="445"/>
      <c r="AVY47" s="445"/>
      <c r="AVZ47" s="445"/>
      <c r="AWA47" s="445"/>
      <c r="AWB47" s="445"/>
      <c r="AWC47" s="445"/>
      <c r="AWD47" s="445"/>
      <c r="AWE47" s="445"/>
      <c r="AWF47" s="445"/>
      <c r="AWG47" s="445"/>
      <c r="AWH47" s="445"/>
      <c r="AWI47" s="445"/>
      <c r="AWJ47" s="445"/>
      <c r="AWK47" s="445"/>
      <c r="AWL47" s="445"/>
      <c r="AWM47" s="445"/>
      <c r="AWN47" s="445"/>
      <c r="AWO47" s="445"/>
      <c r="AWP47" s="445"/>
      <c r="AWQ47" s="445"/>
      <c r="AWR47" s="445"/>
      <c r="AWS47" s="445"/>
      <c r="AWT47" s="445"/>
      <c r="AWU47" s="445"/>
      <c r="AWV47" s="445"/>
      <c r="AWW47" s="445"/>
      <c r="AWX47" s="445"/>
      <c r="AWY47" s="445"/>
      <c r="AWZ47" s="445"/>
      <c r="AXA47" s="445"/>
      <c r="AXB47" s="445"/>
      <c r="AXC47" s="445"/>
      <c r="AXD47" s="445"/>
      <c r="AXE47" s="445"/>
      <c r="AXF47" s="445"/>
      <c r="AXG47" s="445"/>
      <c r="AXH47" s="445"/>
      <c r="AXI47" s="445"/>
      <c r="AXJ47" s="445"/>
      <c r="AXK47" s="445"/>
      <c r="AXL47" s="445"/>
      <c r="AXM47" s="445"/>
      <c r="AXN47" s="445"/>
      <c r="AXO47" s="445"/>
      <c r="AXP47" s="445"/>
      <c r="AXQ47" s="445"/>
      <c r="AXR47" s="445"/>
      <c r="AXS47" s="445"/>
      <c r="AXT47" s="445"/>
      <c r="AXU47" s="445"/>
      <c r="AXV47" s="445"/>
      <c r="AXW47" s="445"/>
      <c r="AXX47" s="445"/>
      <c r="AXY47" s="445"/>
      <c r="AXZ47" s="445"/>
      <c r="AYA47" s="445"/>
      <c r="AYB47" s="445"/>
      <c r="AYC47" s="445"/>
      <c r="AYD47" s="445"/>
      <c r="AYE47" s="445"/>
      <c r="AYF47" s="445"/>
      <c r="AYG47" s="445"/>
      <c r="AYH47" s="445"/>
      <c r="AYI47" s="445"/>
      <c r="AYJ47" s="445"/>
      <c r="AYK47" s="445"/>
      <c r="AYL47" s="445"/>
      <c r="AYM47" s="445"/>
      <c r="AYN47" s="445"/>
      <c r="AYO47" s="445"/>
      <c r="AYP47" s="445"/>
      <c r="AYQ47" s="445"/>
      <c r="AYR47" s="445"/>
      <c r="AYS47" s="445"/>
      <c r="AYT47" s="445"/>
      <c r="AYU47" s="445"/>
      <c r="AYV47" s="445"/>
      <c r="AYW47" s="445"/>
      <c r="AYX47" s="445"/>
      <c r="AYY47" s="445"/>
      <c r="AYZ47" s="445"/>
      <c r="AZA47" s="445"/>
      <c r="AZB47" s="445"/>
      <c r="AZC47" s="445"/>
      <c r="AZD47" s="445"/>
      <c r="AZE47" s="445"/>
      <c r="AZF47" s="445"/>
      <c r="AZG47" s="445"/>
      <c r="AZH47" s="445"/>
      <c r="AZI47" s="445"/>
      <c r="AZJ47" s="445"/>
      <c r="AZK47" s="445"/>
      <c r="AZL47" s="445"/>
      <c r="AZM47" s="445"/>
      <c r="AZN47" s="445"/>
      <c r="AZO47" s="445"/>
      <c r="AZP47" s="445"/>
      <c r="AZQ47" s="445"/>
      <c r="AZR47" s="445"/>
      <c r="AZS47" s="445"/>
      <c r="AZT47" s="445"/>
      <c r="AZU47" s="445"/>
      <c r="AZV47" s="445"/>
      <c r="AZW47" s="445"/>
      <c r="AZX47" s="445"/>
      <c r="AZY47" s="445"/>
      <c r="AZZ47" s="445"/>
      <c r="BAA47" s="445"/>
      <c r="BAB47" s="445"/>
      <c r="BAC47" s="445"/>
      <c r="BAD47" s="445"/>
      <c r="BAE47" s="445"/>
      <c r="BAF47" s="445"/>
      <c r="BAG47" s="445"/>
      <c r="BAH47" s="445"/>
      <c r="BAI47" s="445"/>
      <c r="BAJ47" s="445"/>
      <c r="BAK47" s="445"/>
      <c r="BAL47" s="445"/>
      <c r="BAM47" s="445"/>
      <c r="BAN47" s="445"/>
      <c r="BAO47" s="445"/>
      <c r="BAP47" s="445"/>
      <c r="BAQ47" s="445"/>
      <c r="BAR47" s="445"/>
      <c r="BAS47" s="445"/>
      <c r="BAT47" s="445"/>
      <c r="BAU47" s="445"/>
      <c r="BAV47" s="445"/>
      <c r="BAW47" s="445"/>
      <c r="BAX47" s="445"/>
      <c r="BAY47" s="445"/>
      <c r="BAZ47" s="445"/>
      <c r="BBA47" s="445"/>
      <c r="BBB47" s="445"/>
      <c r="BBC47" s="445"/>
      <c r="BBD47" s="445"/>
      <c r="BBE47" s="445"/>
      <c r="BBF47" s="445"/>
      <c r="BBG47" s="445"/>
      <c r="BBH47" s="445"/>
      <c r="BBI47" s="445"/>
      <c r="BBJ47" s="445"/>
      <c r="BBK47" s="445"/>
      <c r="BBL47" s="445"/>
      <c r="BBM47" s="445"/>
      <c r="BBN47" s="445"/>
      <c r="BBO47" s="445"/>
      <c r="BBP47" s="445"/>
      <c r="BBQ47" s="445"/>
      <c r="BBR47" s="445"/>
      <c r="BBS47" s="445"/>
      <c r="BBT47" s="445"/>
      <c r="BBU47" s="445"/>
      <c r="BBV47" s="445"/>
      <c r="BBW47" s="445"/>
      <c r="BBX47" s="445"/>
      <c r="BBY47" s="445"/>
      <c r="BBZ47" s="445"/>
      <c r="BCA47" s="445"/>
      <c r="BCB47" s="445"/>
      <c r="BCC47" s="445"/>
      <c r="BCD47" s="445"/>
      <c r="BCE47" s="445"/>
      <c r="BCF47" s="445"/>
      <c r="BCG47" s="445"/>
      <c r="BCH47" s="445"/>
      <c r="BCI47" s="445"/>
      <c r="BCJ47" s="445"/>
      <c r="BCK47" s="445"/>
      <c r="BCL47" s="445"/>
      <c r="BCM47" s="445"/>
      <c r="BCN47" s="445"/>
      <c r="BCO47" s="445"/>
      <c r="BCP47" s="445"/>
      <c r="BCQ47" s="445"/>
      <c r="BCR47" s="445"/>
      <c r="BCS47" s="445"/>
      <c r="BCT47" s="445"/>
      <c r="BCU47" s="445"/>
      <c r="BCV47" s="445"/>
      <c r="BCW47" s="445"/>
      <c r="BCX47" s="445"/>
      <c r="BCY47" s="445"/>
      <c r="BCZ47" s="445"/>
      <c r="BDA47" s="445"/>
      <c r="BDB47" s="445"/>
      <c r="BDC47" s="445"/>
      <c r="BDD47" s="445"/>
      <c r="BDE47" s="445"/>
      <c r="BDF47" s="445"/>
      <c r="BDG47" s="445"/>
      <c r="BDH47" s="445"/>
      <c r="BDI47" s="445"/>
      <c r="BDJ47" s="445"/>
      <c r="BDK47" s="445"/>
      <c r="BDL47" s="445"/>
      <c r="BDM47" s="445"/>
      <c r="BDN47" s="445"/>
      <c r="BDO47" s="445"/>
      <c r="BDP47" s="445"/>
      <c r="BDQ47" s="445"/>
      <c r="BDR47" s="445"/>
      <c r="BDS47" s="445"/>
      <c r="BDT47" s="445"/>
      <c r="BDU47" s="445"/>
      <c r="BDV47" s="445"/>
      <c r="BDW47" s="445"/>
      <c r="BDX47" s="445"/>
      <c r="BDY47" s="445"/>
      <c r="BDZ47" s="445"/>
      <c r="BEA47" s="445"/>
      <c r="BEB47" s="445"/>
      <c r="BEC47" s="445"/>
      <c r="BED47" s="445"/>
      <c r="BEE47" s="445"/>
      <c r="BEF47" s="445"/>
      <c r="BEG47" s="445"/>
      <c r="BEH47" s="445"/>
      <c r="BEI47" s="445"/>
      <c r="BEJ47" s="445"/>
      <c r="BEK47" s="445"/>
      <c r="BEL47" s="445"/>
      <c r="BEM47" s="445"/>
      <c r="BEN47" s="445"/>
      <c r="BEO47" s="445"/>
      <c r="BEP47" s="445"/>
      <c r="BEQ47" s="445"/>
      <c r="BER47" s="445"/>
      <c r="BES47" s="445"/>
      <c r="BET47" s="445"/>
      <c r="BEU47" s="445"/>
      <c r="BEV47" s="445"/>
      <c r="BEW47" s="445"/>
      <c r="BEX47" s="445"/>
      <c r="BEY47" s="445"/>
      <c r="BEZ47" s="445"/>
      <c r="BFA47" s="445"/>
      <c r="BFB47" s="445"/>
      <c r="BFC47" s="445"/>
      <c r="BFD47" s="445"/>
      <c r="BFE47" s="445"/>
      <c r="BFF47" s="445"/>
      <c r="BFG47" s="445"/>
      <c r="BFH47" s="445"/>
      <c r="BFI47" s="445"/>
      <c r="BFJ47" s="445"/>
      <c r="BFK47" s="445"/>
      <c r="BFL47" s="445"/>
      <c r="BFM47" s="445"/>
      <c r="BFN47" s="445"/>
      <c r="BFO47" s="445"/>
      <c r="BFP47" s="445"/>
      <c r="BFQ47" s="445"/>
      <c r="BFR47" s="445"/>
      <c r="BFS47" s="445"/>
      <c r="BFT47" s="445"/>
      <c r="BFU47" s="445"/>
      <c r="BFV47" s="445"/>
      <c r="BFW47" s="445"/>
      <c r="BFX47" s="445"/>
      <c r="BFY47" s="445"/>
      <c r="BFZ47" s="445"/>
      <c r="BGA47" s="445"/>
      <c r="BGB47" s="445"/>
      <c r="BGC47" s="445"/>
      <c r="BGD47" s="445"/>
      <c r="BGE47" s="445"/>
      <c r="BGF47" s="445"/>
      <c r="BGG47" s="445"/>
      <c r="BGH47" s="445"/>
      <c r="BGI47" s="445"/>
      <c r="BGJ47" s="445"/>
      <c r="BGK47" s="445"/>
      <c r="BGL47" s="445"/>
      <c r="BGM47" s="445"/>
      <c r="BGN47" s="445"/>
      <c r="BGO47" s="445"/>
      <c r="BGP47" s="445"/>
      <c r="BGQ47" s="445"/>
      <c r="BGR47" s="445"/>
      <c r="BGS47" s="445"/>
      <c r="BGT47" s="445"/>
      <c r="BGU47" s="445"/>
      <c r="BGV47" s="445"/>
      <c r="BGW47" s="445"/>
      <c r="BGX47" s="445"/>
      <c r="BGY47" s="445"/>
      <c r="BGZ47" s="445"/>
      <c r="BHA47" s="445"/>
      <c r="BHB47" s="445"/>
      <c r="BHC47" s="445"/>
      <c r="BHD47" s="445"/>
      <c r="BHE47" s="445"/>
      <c r="BHF47" s="445"/>
      <c r="BHG47" s="445"/>
      <c r="BHH47" s="445"/>
      <c r="BHI47" s="445"/>
      <c r="BHJ47" s="445"/>
      <c r="BHK47" s="445"/>
      <c r="BHL47" s="445"/>
      <c r="BHM47" s="445"/>
      <c r="BHN47" s="445"/>
      <c r="BHO47" s="445"/>
      <c r="BHP47" s="445"/>
      <c r="BHQ47" s="445"/>
      <c r="BHR47" s="445"/>
      <c r="BHS47" s="445"/>
      <c r="BHT47" s="445"/>
      <c r="BHU47" s="445"/>
      <c r="BHV47" s="445"/>
      <c r="BHW47" s="445"/>
      <c r="BHX47" s="445"/>
      <c r="BHY47" s="445"/>
      <c r="BHZ47" s="445"/>
      <c r="BIA47" s="445"/>
      <c r="BIB47" s="445"/>
      <c r="BIC47" s="445"/>
      <c r="BID47" s="445"/>
      <c r="BIE47" s="445"/>
      <c r="BIF47" s="445"/>
      <c r="BIG47" s="445"/>
      <c r="BIH47" s="445"/>
      <c r="BII47" s="445"/>
      <c r="BIJ47" s="445"/>
      <c r="BIK47" s="445"/>
      <c r="BIL47" s="445"/>
      <c r="BIM47" s="445"/>
      <c r="BIN47" s="445"/>
      <c r="BIO47" s="445"/>
      <c r="BIP47" s="445"/>
      <c r="BIQ47" s="445"/>
      <c r="BIR47" s="445"/>
      <c r="BIS47" s="445"/>
      <c r="BIT47" s="445"/>
      <c r="BIU47" s="445"/>
      <c r="BIV47" s="445"/>
      <c r="BIW47" s="445"/>
      <c r="BIX47" s="445"/>
      <c r="BIY47" s="445"/>
      <c r="BIZ47" s="445"/>
      <c r="BJA47" s="445"/>
      <c r="BJB47" s="445"/>
      <c r="BJC47" s="445"/>
      <c r="BJD47" s="445"/>
      <c r="BJE47" s="445"/>
      <c r="BJF47" s="445"/>
      <c r="BJG47" s="445"/>
      <c r="BJH47" s="445"/>
      <c r="BJI47" s="445"/>
      <c r="BJJ47" s="445"/>
      <c r="BJK47" s="445"/>
      <c r="BJL47" s="445"/>
      <c r="BJM47" s="445"/>
      <c r="BJN47" s="445"/>
      <c r="BJO47" s="445"/>
      <c r="BJP47" s="445"/>
      <c r="BJQ47" s="445"/>
      <c r="BJR47" s="445"/>
      <c r="BJS47" s="445"/>
      <c r="BJT47" s="445"/>
      <c r="BJU47" s="445"/>
      <c r="BJV47" s="445"/>
      <c r="BJW47" s="445"/>
      <c r="BJX47" s="445"/>
      <c r="BJY47" s="445"/>
      <c r="BJZ47" s="445"/>
      <c r="BKA47" s="445"/>
      <c r="BKB47" s="445"/>
      <c r="BKC47" s="445"/>
      <c r="BKD47" s="445"/>
      <c r="BKE47" s="445"/>
      <c r="BKF47" s="445"/>
      <c r="BKG47" s="445"/>
      <c r="BKH47" s="445"/>
      <c r="BKI47" s="445"/>
      <c r="BKJ47" s="445"/>
      <c r="BKK47" s="445"/>
      <c r="BKL47" s="445"/>
      <c r="BKM47" s="445"/>
      <c r="BKN47" s="445"/>
      <c r="BKO47" s="445"/>
      <c r="BKP47" s="445"/>
      <c r="BKQ47" s="445"/>
      <c r="BKR47" s="445"/>
      <c r="BKS47" s="445"/>
      <c r="BKT47" s="445"/>
      <c r="BKU47" s="445"/>
      <c r="BKV47" s="445"/>
      <c r="BKW47" s="445"/>
      <c r="BKX47" s="445"/>
      <c r="BKY47" s="445"/>
      <c r="BKZ47" s="445"/>
      <c r="BLA47" s="445"/>
      <c r="BLB47" s="445"/>
      <c r="BLC47" s="445"/>
      <c r="BLD47" s="445"/>
      <c r="BLE47" s="445"/>
      <c r="BLF47" s="445"/>
      <c r="BLG47" s="445"/>
      <c r="BLH47" s="445"/>
      <c r="BLI47" s="445"/>
      <c r="BLJ47" s="445"/>
      <c r="BLK47" s="445"/>
      <c r="BLL47" s="445"/>
      <c r="BLM47" s="445"/>
      <c r="BLN47" s="445"/>
      <c r="BLO47" s="445"/>
      <c r="BLP47" s="445"/>
      <c r="BLQ47" s="445"/>
      <c r="BLR47" s="445"/>
      <c r="BLS47" s="445"/>
      <c r="BLT47" s="445"/>
      <c r="BLU47" s="445"/>
      <c r="BLV47" s="445"/>
      <c r="BLW47" s="445"/>
      <c r="BLX47" s="445"/>
      <c r="BLY47" s="445"/>
      <c r="BLZ47" s="445"/>
      <c r="BMA47" s="445"/>
      <c r="BMB47" s="445"/>
      <c r="BMC47" s="445"/>
      <c r="BMD47" s="445"/>
      <c r="BME47" s="445"/>
      <c r="BMF47" s="445"/>
      <c r="BMG47" s="445"/>
      <c r="BMH47" s="445"/>
      <c r="BMI47" s="445"/>
      <c r="BMJ47" s="445"/>
      <c r="BMK47" s="445"/>
      <c r="BML47" s="445"/>
      <c r="BMM47" s="445"/>
      <c r="BMN47" s="445"/>
      <c r="BMO47" s="445"/>
      <c r="BMP47" s="445"/>
      <c r="BMQ47" s="445"/>
      <c r="BMR47" s="445"/>
      <c r="BMS47" s="445"/>
      <c r="BMT47" s="445"/>
      <c r="BMU47" s="445"/>
      <c r="BMV47" s="445"/>
      <c r="BMW47" s="445"/>
      <c r="BMX47" s="445"/>
      <c r="BMY47" s="445"/>
      <c r="BMZ47" s="445"/>
      <c r="BNA47" s="445"/>
      <c r="BNB47" s="445"/>
      <c r="BNC47" s="445"/>
      <c r="BND47" s="445"/>
      <c r="BNE47" s="445"/>
      <c r="BNF47" s="445"/>
      <c r="BNG47" s="445"/>
      <c r="BNH47" s="445"/>
      <c r="BNI47" s="445"/>
      <c r="BNJ47" s="445"/>
      <c r="BNK47" s="445"/>
      <c r="BNL47" s="445"/>
      <c r="BNM47" s="445"/>
      <c r="BNN47" s="445"/>
      <c r="BNO47" s="445"/>
      <c r="BNP47" s="445"/>
      <c r="BNQ47" s="445"/>
      <c r="BNR47" s="445"/>
      <c r="BNS47" s="445"/>
      <c r="BNT47" s="445"/>
      <c r="BNU47" s="445"/>
      <c r="BNV47" s="445"/>
      <c r="BNW47" s="445"/>
      <c r="BNX47" s="445"/>
      <c r="BNY47" s="445"/>
      <c r="BNZ47" s="445"/>
      <c r="BOA47" s="445"/>
      <c r="BOB47" s="445"/>
      <c r="BOC47" s="445"/>
      <c r="BOD47" s="445"/>
      <c r="BOE47" s="445"/>
      <c r="BOF47" s="445"/>
      <c r="BOG47" s="445"/>
      <c r="BOH47" s="445"/>
      <c r="BOI47" s="445"/>
      <c r="BOJ47" s="445"/>
      <c r="BOK47" s="445"/>
      <c r="BOL47" s="445"/>
      <c r="BOM47" s="445"/>
      <c r="BON47" s="445"/>
      <c r="BOO47" s="445"/>
      <c r="BOP47" s="445"/>
      <c r="BOQ47" s="445"/>
      <c r="BOR47" s="445"/>
      <c r="BOS47" s="445"/>
      <c r="BOT47" s="445"/>
      <c r="BOU47" s="445"/>
      <c r="BOV47" s="445"/>
      <c r="BOW47" s="445"/>
      <c r="BOX47" s="445"/>
      <c r="BOY47" s="445"/>
      <c r="BOZ47" s="445"/>
      <c r="BPA47" s="445"/>
      <c r="BPB47" s="445"/>
      <c r="BPC47" s="445"/>
      <c r="BPD47" s="445"/>
      <c r="BPE47" s="445"/>
      <c r="BPF47" s="445"/>
      <c r="BPG47" s="445"/>
      <c r="BPH47" s="445"/>
      <c r="BPI47" s="445"/>
      <c r="BPJ47" s="445"/>
      <c r="BPK47" s="445"/>
      <c r="BPL47" s="445"/>
      <c r="BPM47" s="445"/>
      <c r="BPN47" s="445"/>
      <c r="BPO47" s="445"/>
      <c r="BPP47" s="445"/>
      <c r="BPQ47" s="445"/>
      <c r="BPR47" s="445"/>
      <c r="BPS47" s="445"/>
      <c r="BPT47" s="445"/>
      <c r="BPU47" s="445"/>
      <c r="BPV47" s="445"/>
      <c r="BPW47" s="445"/>
      <c r="BPX47" s="445"/>
      <c r="BPY47" s="445"/>
      <c r="BPZ47" s="445"/>
      <c r="BQA47" s="445"/>
      <c r="BQB47" s="445"/>
      <c r="BQC47" s="445"/>
      <c r="BQD47" s="445"/>
      <c r="BQE47" s="445"/>
      <c r="BQF47" s="445"/>
      <c r="BQG47" s="445"/>
      <c r="BQH47" s="445"/>
      <c r="BQI47" s="445"/>
      <c r="BQJ47" s="445"/>
      <c r="BQK47" s="445"/>
      <c r="BQL47" s="445"/>
      <c r="BQM47" s="445"/>
      <c r="BQN47" s="445"/>
      <c r="BQO47" s="445"/>
      <c r="BQP47" s="445"/>
      <c r="BQQ47" s="445"/>
      <c r="BQR47" s="445"/>
      <c r="BQS47" s="445"/>
      <c r="BQT47" s="445"/>
      <c r="BQU47" s="445"/>
      <c r="BQV47" s="445"/>
      <c r="BQW47" s="445"/>
      <c r="BQX47" s="445"/>
      <c r="BQY47" s="445"/>
      <c r="BQZ47" s="445"/>
      <c r="BRA47" s="445"/>
      <c r="BRB47" s="445"/>
      <c r="BRC47" s="445"/>
      <c r="BRD47" s="445"/>
      <c r="BRE47" s="445"/>
      <c r="BRF47" s="445"/>
      <c r="BRG47" s="445"/>
      <c r="BRH47" s="445"/>
      <c r="BRI47" s="445"/>
      <c r="BRJ47" s="445"/>
      <c r="BRK47" s="445"/>
      <c r="BRL47" s="445"/>
      <c r="BRM47" s="445"/>
      <c r="BRN47" s="445"/>
      <c r="BRO47" s="445"/>
      <c r="BRP47" s="445"/>
      <c r="BRQ47" s="445"/>
      <c r="BRR47" s="445"/>
      <c r="BRS47" s="445"/>
      <c r="BRT47" s="445"/>
      <c r="BRU47" s="445"/>
      <c r="BRV47" s="445"/>
      <c r="BRW47" s="445"/>
      <c r="BRX47" s="445"/>
      <c r="BRY47" s="445"/>
      <c r="BRZ47" s="445"/>
      <c r="BSA47" s="445"/>
      <c r="BSB47" s="445"/>
      <c r="BSC47" s="445"/>
      <c r="BSD47" s="445"/>
      <c r="BSE47" s="445"/>
      <c r="BSF47" s="445"/>
      <c r="BSG47" s="445"/>
      <c r="BSH47" s="445"/>
      <c r="BSI47" s="445"/>
      <c r="BSJ47" s="445"/>
      <c r="BSK47" s="445"/>
      <c r="BSL47" s="445"/>
      <c r="BSM47" s="445"/>
      <c r="BSN47" s="445"/>
      <c r="BSO47" s="445"/>
      <c r="BSP47" s="445"/>
      <c r="BSQ47" s="445"/>
      <c r="BSR47" s="445"/>
      <c r="BSS47" s="445"/>
      <c r="BST47" s="445"/>
      <c r="BSU47" s="445"/>
      <c r="BSV47" s="445"/>
      <c r="BSW47" s="445"/>
      <c r="BSX47" s="445"/>
      <c r="BSY47" s="445"/>
      <c r="BSZ47" s="445"/>
      <c r="BTA47" s="445"/>
      <c r="BTB47" s="445"/>
      <c r="BTC47" s="445"/>
      <c r="BTD47" s="445"/>
      <c r="BTE47" s="445"/>
      <c r="BTF47" s="445"/>
      <c r="BTG47" s="445"/>
      <c r="BTH47" s="445"/>
      <c r="BTI47" s="445"/>
      <c r="BTJ47" s="445"/>
      <c r="BTK47" s="445"/>
      <c r="BTL47" s="445"/>
      <c r="BTM47" s="445"/>
      <c r="BTN47" s="445"/>
      <c r="BTO47" s="445"/>
      <c r="BTP47" s="445"/>
      <c r="BTQ47" s="445"/>
      <c r="BTR47" s="445"/>
      <c r="BTS47" s="445"/>
      <c r="BTT47" s="445"/>
      <c r="BTU47" s="445"/>
      <c r="BTV47" s="445"/>
      <c r="BTW47" s="445"/>
      <c r="BTX47" s="445"/>
      <c r="BTY47" s="445"/>
      <c r="BTZ47" s="445"/>
      <c r="BUA47" s="445"/>
      <c r="BUB47" s="445"/>
      <c r="BUC47" s="445"/>
      <c r="BUD47" s="445"/>
      <c r="BUE47" s="445"/>
      <c r="BUF47" s="445"/>
      <c r="BUG47" s="445"/>
      <c r="BUH47" s="445"/>
      <c r="BUI47" s="445"/>
      <c r="BUJ47" s="445"/>
      <c r="BUK47" s="445"/>
      <c r="BUL47" s="445"/>
      <c r="BUM47" s="445"/>
      <c r="BUN47" s="445"/>
      <c r="BUO47" s="445"/>
      <c r="BUP47" s="445"/>
      <c r="BUQ47" s="445"/>
      <c r="BUR47" s="445"/>
      <c r="BUS47" s="445"/>
      <c r="BUT47" s="445"/>
      <c r="BUU47" s="445"/>
      <c r="BUV47" s="445"/>
      <c r="BUW47" s="445"/>
      <c r="BUX47" s="445"/>
      <c r="BUY47" s="445"/>
      <c r="BUZ47" s="445"/>
      <c r="BVA47" s="445"/>
      <c r="BVB47" s="445"/>
      <c r="BVC47" s="445"/>
      <c r="BVD47" s="445"/>
      <c r="BVE47" s="445"/>
      <c r="BVF47" s="445"/>
      <c r="BVG47" s="445"/>
      <c r="BVH47" s="445"/>
      <c r="BVI47" s="445"/>
      <c r="BVJ47" s="445"/>
      <c r="BVK47" s="445"/>
      <c r="BVL47" s="445"/>
      <c r="BVM47" s="445"/>
      <c r="BVN47" s="445"/>
      <c r="BVO47" s="445"/>
      <c r="BVP47" s="445"/>
      <c r="BVQ47" s="445"/>
      <c r="BVR47" s="445"/>
      <c r="BVS47" s="445"/>
      <c r="BVT47" s="445"/>
      <c r="BVU47" s="445"/>
      <c r="BVV47" s="445"/>
      <c r="BVW47" s="445"/>
      <c r="BVX47" s="445"/>
      <c r="BVY47" s="445"/>
      <c r="BVZ47" s="445"/>
      <c r="BWA47" s="445"/>
      <c r="BWB47" s="445"/>
      <c r="BWC47" s="445"/>
      <c r="BWD47" s="445"/>
      <c r="BWE47" s="445"/>
      <c r="BWF47" s="445"/>
      <c r="BWG47" s="445"/>
      <c r="BWH47" s="445"/>
      <c r="BWI47" s="445"/>
      <c r="BWJ47" s="445"/>
      <c r="BWK47" s="445"/>
      <c r="BWL47" s="445"/>
      <c r="BWM47" s="445"/>
      <c r="BWN47" s="445"/>
      <c r="BWO47" s="445"/>
      <c r="BWP47" s="445"/>
      <c r="BWQ47" s="445"/>
      <c r="BWR47" s="445"/>
      <c r="BWS47" s="445"/>
      <c r="BWT47" s="445"/>
      <c r="BWU47" s="445"/>
      <c r="BWV47" s="445"/>
      <c r="BWW47" s="445"/>
      <c r="BWX47" s="445"/>
      <c r="BWY47" s="445"/>
      <c r="BWZ47" s="445"/>
      <c r="BXA47" s="445"/>
      <c r="BXB47" s="445"/>
      <c r="BXC47" s="445"/>
      <c r="BXD47" s="445"/>
      <c r="BXE47" s="445"/>
      <c r="BXF47" s="445"/>
      <c r="BXG47" s="445"/>
      <c r="BXH47" s="445"/>
      <c r="BXI47" s="445"/>
      <c r="BXJ47" s="445"/>
      <c r="BXK47" s="445"/>
      <c r="BXL47" s="445"/>
      <c r="BXM47" s="445"/>
      <c r="BXN47" s="445"/>
      <c r="BXO47" s="445"/>
      <c r="BXP47" s="445"/>
      <c r="BXQ47" s="445"/>
      <c r="BXR47" s="445"/>
      <c r="BXS47" s="445"/>
      <c r="BXT47" s="445"/>
      <c r="BXU47" s="445"/>
      <c r="BXV47" s="445"/>
      <c r="BXW47" s="445"/>
      <c r="BXX47" s="445"/>
      <c r="BXY47" s="445"/>
      <c r="BXZ47" s="445"/>
      <c r="BYA47" s="445"/>
      <c r="BYB47" s="445"/>
      <c r="BYC47" s="445"/>
      <c r="BYD47" s="445"/>
      <c r="BYE47" s="445"/>
      <c r="BYF47" s="445"/>
      <c r="BYG47" s="445"/>
      <c r="BYH47" s="445"/>
      <c r="BYI47" s="445"/>
      <c r="BYJ47" s="445"/>
      <c r="BYK47" s="445"/>
      <c r="BYL47" s="445"/>
      <c r="BYM47" s="445"/>
      <c r="BYN47" s="445"/>
      <c r="BYO47" s="445"/>
      <c r="BYP47" s="445"/>
      <c r="BYQ47" s="445"/>
      <c r="BYR47" s="445"/>
      <c r="BYS47" s="445"/>
      <c r="BYT47" s="445"/>
      <c r="BYU47" s="445"/>
      <c r="BYV47" s="445"/>
      <c r="BYW47" s="445"/>
      <c r="BYX47" s="445"/>
      <c r="BYY47" s="445"/>
      <c r="BYZ47" s="445"/>
      <c r="BZA47" s="445"/>
      <c r="BZB47" s="445"/>
      <c r="BZC47" s="445"/>
      <c r="BZD47" s="445"/>
      <c r="BZE47" s="445"/>
      <c r="BZF47" s="445"/>
      <c r="BZG47" s="445"/>
      <c r="BZH47" s="445"/>
      <c r="BZI47" s="445"/>
      <c r="BZJ47" s="445"/>
      <c r="BZK47" s="445"/>
      <c r="BZL47" s="445"/>
      <c r="BZM47" s="445"/>
      <c r="BZN47" s="445"/>
      <c r="BZO47" s="445"/>
      <c r="BZP47" s="445"/>
      <c r="BZQ47" s="445"/>
      <c r="BZR47" s="445"/>
      <c r="BZS47" s="445"/>
      <c r="BZT47" s="445"/>
      <c r="BZU47" s="445"/>
      <c r="BZV47" s="445"/>
      <c r="BZW47" s="445"/>
      <c r="BZX47" s="445"/>
      <c r="BZY47" s="445"/>
      <c r="BZZ47" s="445"/>
      <c r="CAA47" s="445"/>
      <c r="CAB47" s="445"/>
      <c r="CAC47" s="445"/>
      <c r="CAD47" s="445"/>
      <c r="CAE47" s="445"/>
      <c r="CAF47" s="445"/>
      <c r="CAG47" s="445"/>
      <c r="CAH47" s="445"/>
      <c r="CAI47" s="445"/>
      <c r="CAJ47" s="445"/>
      <c r="CAK47" s="445"/>
      <c r="CAL47" s="445"/>
      <c r="CAM47" s="445"/>
      <c r="CAN47" s="445"/>
      <c r="CAO47" s="445"/>
      <c r="CAP47" s="445"/>
      <c r="CAQ47" s="445"/>
      <c r="CAR47" s="445"/>
      <c r="CAS47" s="445"/>
      <c r="CAT47" s="445"/>
      <c r="CAU47" s="445"/>
      <c r="CAV47" s="445"/>
      <c r="CAW47" s="445"/>
      <c r="CAX47" s="445"/>
      <c r="CAY47" s="445"/>
      <c r="CAZ47" s="445"/>
      <c r="CBA47" s="445"/>
      <c r="CBB47" s="445"/>
      <c r="CBC47" s="445"/>
      <c r="CBD47" s="445"/>
      <c r="CBE47" s="445"/>
      <c r="CBF47" s="445"/>
      <c r="CBG47" s="445"/>
      <c r="CBH47" s="445"/>
      <c r="CBI47" s="445"/>
      <c r="CBJ47" s="445"/>
      <c r="CBK47" s="445"/>
      <c r="CBL47" s="445"/>
      <c r="CBM47" s="445"/>
      <c r="CBN47" s="445"/>
      <c r="CBO47" s="445"/>
      <c r="CBP47" s="445"/>
      <c r="CBQ47" s="445"/>
      <c r="CBR47" s="445"/>
      <c r="CBS47" s="445"/>
      <c r="CBT47" s="445"/>
      <c r="CBU47" s="445"/>
      <c r="CBV47" s="445"/>
      <c r="CBW47" s="445"/>
      <c r="CBX47" s="445"/>
      <c r="CBY47" s="445"/>
      <c r="CBZ47" s="445"/>
      <c r="CCA47" s="445"/>
      <c r="CCB47" s="445"/>
      <c r="CCC47" s="445"/>
      <c r="CCD47" s="445"/>
      <c r="CCE47" s="445"/>
      <c r="CCF47" s="445"/>
      <c r="CCG47" s="445"/>
      <c r="CCH47" s="445"/>
      <c r="CCI47" s="445"/>
      <c r="CCJ47" s="445"/>
      <c r="CCK47" s="445"/>
      <c r="CCL47" s="445"/>
      <c r="CCM47" s="445"/>
      <c r="CCN47" s="445"/>
      <c r="CCO47" s="445"/>
      <c r="CCP47" s="445"/>
      <c r="CCQ47" s="445"/>
      <c r="CCR47" s="445"/>
      <c r="CCS47" s="445"/>
      <c r="CCT47" s="445"/>
      <c r="CCU47" s="445"/>
      <c r="CCV47" s="445"/>
      <c r="CCW47" s="445"/>
      <c r="CCX47" s="445"/>
      <c r="CCY47" s="445"/>
      <c r="CCZ47" s="445"/>
      <c r="CDA47" s="445"/>
      <c r="CDB47" s="445"/>
      <c r="CDC47" s="445"/>
      <c r="CDD47" s="445"/>
      <c r="CDE47" s="445"/>
      <c r="CDF47" s="445"/>
      <c r="CDG47" s="445"/>
      <c r="CDH47" s="445"/>
      <c r="CDI47" s="445"/>
      <c r="CDJ47" s="445"/>
      <c r="CDK47" s="445"/>
      <c r="CDL47" s="445"/>
      <c r="CDM47" s="445"/>
      <c r="CDN47" s="445"/>
      <c r="CDO47" s="445"/>
      <c r="CDP47" s="445"/>
      <c r="CDQ47" s="445"/>
      <c r="CDR47" s="445"/>
      <c r="CDS47" s="445"/>
      <c r="CDT47" s="445"/>
      <c r="CDU47" s="445"/>
      <c r="CDV47" s="445"/>
      <c r="CDW47" s="445"/>
      <c r="CDX47" s="445"/>
      <c r="CDY47" s="445"/>
      <c r="CDZ47" s="445"/>
      <c r="CEA47" s="445"/>
      <c r="CEB47" s="445"/>
      <c r="CEC47" s="445"/>
      <c r="CED47" s="445"/>
      <c r="CEE47" s="445"/>
      <c r="CEF47" s="445"/>
      <c r="CEG47" s="445"/>
      <c r="CEH47" s="445"/>
      <c r="CEI47" s="445"/>
      <c r="CEJ47" s="445"/>
      <c r="CEK47" s="445"/>
      <c r="CEL47" s="445"/>
      <c r="CEM47" s="445"/>
      <c r="CEN47" s="445"/>
      <c r="CEO47" s="445"/>
      <c r="CEP47" s="445"/>
      <c r="CEQ47" s="445"/>
      <c r="CER47" s="445"/>
      <c r="CES47" s="445"/>
      <c r="CET47" s="445"/>
      <c r="CEU47" s="445"/>
      <c r="CEV47" s="445"/>
      <c r="CEW47" s="445"/>
      <c r="CEX47" s="445"/>
      <c r="CEY47" s="445"/>
      <c r="CEZ47" s="445"/>
      <c r="CFA47" s="445"/>
      <c r="CFB47" s="445"/>
      <c r="CFC47" s="445"/>
      <c r="CFD47" s="445"/>
      <c r="CFE47" s="445"/>
      <c r="CFF47" s="445"/>
      <c r="CFG47" s="445"/>
      <c r="CFH47" s="445"/>
      <c r="CFI47" s="445"/>
      <c r="CFJ47" s="445"/>
      <c r="CFK47" s="445"/>
      <c r="CFL47" s="445"/>
      <c r="CFM47" s="445"/>
      <c r="CFN47" s="445"/>
      <c r="CFO47" s="445"/>
      <c r="CFP47" s="445"/>
      <c r="CFQ47" s="445"/>
      <c r="CFR47" s="445"/>
      <c r="CFS47" s="445"/>
      <c r="CFT47" s="445"/>
      <c r="CFU47" s="445"/>
      <c r="CFV47" s="445"/>
      <c r="CFW47" s="445"/>
      <c r="CFX47" s="445"/>
      <c r="CFY47" s="445"/>
      <c r="CFZ47" s="445"/>
      <c r="CGA47" s="445"/>
      <c r="CGB47" s="445"/>
      <c r="CGC47" s="445"/>
      <c r="CGD47" s="445"/>
      <c r="CGE47" s="445"/>
      <c r="CGF47" s="445"/>
      <c r="CGG47" s="445"/>
      <c r="CGH47" s="445"/>
      <c r="CGI47" s="445"/>
      <c r="CGJ47" s="445"/>
      <c r="CGK47" s="445"/>
      <c r="CGL47" s="445"/>
      <c r="CGM47" s="445"/>
      <c r="CGN47" s="445"/>
      <c r="CGO47" s="445"/>
      <c r="CGP47" s="445"/>
      <c r="CGQ47" s="445"/>
      <c r="CGR47" s="445"/>
      <c r="CGS47" s="445"/>
      <c r="CGT47" s="445"/>
      <c r="CGU47" s="445"/>
      <c r="CGV47" s="445"/>
      <c r="CGW47" s="445"/>
      <c r="CGX47" s="445"/>
      <c r="CGY47" s="445"/>
      <c r="CGZ47" s="445"/>
      <c r="CHA47" s="445"/>
      <c r="CHB47" s="445"/>
      <c r="CHC47" s="445"/>
      <c r="CHD47" s="445"/>
      <c r="CHE47" s="445"/>
      <c r="CHF47" s="445"/>
      <c r="CHG47" s="445"/>
      <c r="CHH47" s="445"/>
      <c r="CHI47" s="445"/>
      <c r="CHJ47" s="445"/>
      <c r="CHK47" s="445"/>
      <c r="CHL47" s="445"/>
      <c r="CHM47" s="445"/>
      <c r="CHN47" s="445"/>
      <c r="CHO47" s="445"/>
      <c r="CHP47" s="445"/>
      <c r="CHQ47" s="445"/>
      <c r="CHR47" s="445"/>
      <c r="CHS47" s="445"/>
      <c r="CHT47" s="445"/>
      <c r="CHU47" s="445"/>
      <c r="CHV47" s="445"/>
      <c r="CHW47" s="445"/>
      <c r="CHX47" s="445"/>
      <c r="CHY47" s="445"/>
      <c r="CHZ47" s="445"/>
      <c r="CIA47" s="445"/>
      <c r="CIB47" s="445"/>
      <c r="CIC47" s="445"/>
      <c r="CID47" s="445"/>
      <c r="CIE47" s="445"/>
      <c r="CIF47" s="445"/>
      <c r="CIG47" s="445"/>
      <c r="CIH47" s="445"/>
      <c r="CII47" s="445"/>
      <c r="CIJ47" s="445"/>
      <c r="CIK47" s="445"/>
      <c r="CIL47" s="445"/>
      <c r="CIM47" s="445"/>
      <c r="CIN47" s="445"/>
      <c r="CIO47" s="445"/>
      <c r="CIP47" s="445"/>
      <c r="CIQ47" s="445"/>
      <c r="CIR47" s="445"/>
      <c r="CIS47" s="445"/>
      <c r="CIT47" s="445"/>
      <c r="CIU47" s="445"/>
      <c r="CIV47" s="445"/>
      <c r="CIW47" s="445"/>
      <c r="CIX47" s="445"/>
      <c r="CIY47" s="445"/>
      <c r="CIZ47" s="445"/>
      <c r="CJA47" s="445"/>
      <c r="CJB47" s="445"/>
      <c r="CJC47" s="445"/>
      <c r="CJD47" s="445"/>
      <c r="CJE47" s="445"/>
      <c r="CJF47" s="445"/>
      <c r="CJG47" s="445"/>
      <c r="CJH47" s="445"/>
      <c r="CJI47" s="445"/>
      <c r="CJJ47" s="445"/>
      <c r="CJK47" s="445"/>
      <c r="CJL47" s="445"/>
      <c r="CJM47" s="445"/>
      <c r="CJN47" s="445"/>
      <c r="CJO47" s="445"/>
      <c r="CJP47" s="445"/>
      <c r="CJQ47" s="445"/>
      <c r="CJR47" s="445"/>
      <c r="CJS47" s="445"/>
      <c r="CJT47" s="445"/>
      <c r="CJU47" s="445"/>
      <c r="CJV47" s="445"/>
      <c r="CJW47" s="445"/>
      <c r="CJX47" s="445"/>
      <c r="CJY47" s="445"/>
      <c r="CJZ47" s="445"/>
      <c r="CKA47" s="445"/>
      <c r="CKB47" s="445"/>
      <c r="CKC47" s="445"/>
      <c r="CKD47" s="445"/>
      <c r="CKE47" s="445"/>
      <c r="CKF47" s="445"/>
      <c r="CKG47" s="445"/>
      <c r="CKH47" s="445"/>
      <c r="CKI47" s="445"/>
      <c r="CKJ47" s="445"/>
      <c r="CKK47" s="445"/>
      <c r="CKL47" s="445"/>
      <c r="CKM47" s="445"/>
      <c r="CKN47" s="445"/>
      <c r="CKO47" s="445"/>
      <c r="CKP47" s="445"/>
      <c r="CKQ47" s="445"/>
      <c r="CKR47" s="445"/>
      <c r="CKS47" s="445"/>
      <c r="CKT47" s="445"/>
      <c r="CKU47" s="445"/>
      <c r="CKV47" s="445"/>
      <c r="CKW47" s="445"/>
      <c r="CKX47" s="445"/>
      <c r="CKY47" s="445"/>
      <c r="CKZ47" s="445"/>
      <c r="CLA47" s="445"/>
      <c r="CLB47" s="445"/>
      <c r="CLC47" s="445"/>
      <c r="CLD47" s="445"/>
      <c r="CLE47" s="445"/>
      <c r="CLF47" s="445"/>
      <c r="CLG47" s="445"/>
      <c r="CLH47" s="445"/>
      <c r="CLI47" s="445"/>
      <c r="CLJ47" s="445"/>
      <c r="CLK47" s="445"/>
      <c r="CLL47" s="445"/>
      <c r="CLM47" s="445"/>
      <c r="CLN47" s="445"/>
      <c r="CLO47" s="445"/>
      <c r="CLP47" s="445"/>
      <c r="CLQ47" s="445"/>
      <c r="CLR47" s="445"/>
      <c r="CLS47" s="445"/>
      <c r="CLT47" s="445"/>
      <c r="CLU47" s="445"/>
      <c r="CLV47" s="445"/>
      <c r="CLW47" s="445"/>
      <c r="CLX47" s="445"/>
      <c r="CLY47" s="445"/>
      <c r="CLZ47" s="445"/>
      <c r="CMA47" s="445"/>
      <c r="CMB47" s="445"/>
      <c r="CMC47" s="445"/>
      <c r="CMD47" s="445"/>
      <c r="CME47" s="445"/>
      <c r="CMF47" s="445"/>
      <c r="CMG47" s="445"/>
      <c r="CMH47" s="445"/>
      <c r="CMI47" s="445"/>
      <c r="CMJ47" s="445"/>
      <c r="CMK47" s="445"/>
      <c r="CML47" s="445"/>
      <c r="CMM47" s="445"/>
      <c r="CMN47" s="445"/>
      <c r="CMO47" s="445"/>
      <c r="CMP47" s="445"/>
      <c r="CMQ47" s="445"/>
      <c r="CMR47" s="445"/>
      <c r="CMS47" s="445"/>
      <c r="CMT47" s="445"/>
      <c r="CMU47" s="445"/>
      <c r="CMV47" s="445"/>
      <c r="CMW47" s="445"/>
      <c r="CMX47" s="445"/>
      <c r="CMY47" s="445"/>
      <c r="CMZ47" s="445"/>
      <c r="CNA47" s="445"/>
      <c r="CNB47" s="445"/>
      <c r="CNC47" s="445"/>
      <c r="CND47" s="445"/>
      <c r="CNE47" s="445"/>
      <c r="CNF47" s="445"/>
      <c r="CNG47" s="445"/>
      <c r="CNH47" s="445"/>
      <c r="CNI47" s="445"/>
      <c r="CNJ47" s="445"/>
      <c r="CNK47" s="445"/>
      <c r="CNL47" s="445"/>
      <c r="CNM47" s="445"/>
      <c r="CNN47" s="445"/>
      <c r="CNO47" s="445"/>
      <c r="CNP47" s="445"/>
      <c r="CNQ47" s="445"/>
      <c r="CNR47" s="445"/>
      <c r="CNS47" s="445"/>
      <c r="CNT47" s="445"/>
      <c r="CNU47" s="445"/>
      <c r="CNV47" s="445"/>
      <c r="CNW47" s="445"/>
      <c r="CNX47" s="445"/>
      <c r="CNY47" s="445"/>
      <c r="CNZ47" s="445"/>
      <c r="COA47" s="445"/>
      <c r="COB47" s="445"/>
      <c r="COC47" s="445"/>
      <c r="COD47" s="445"/>
      <c r="COE47" s="445"/>
      <c r="COF47" s="445"/>
      <c r="COG47" s="445"/>
      <c r="COH47" s="445"/>
      <c r="COI47" s="445"/>
      <c r="COJ47" s="445"/>
      <c r="COK47" s="445"/>
      <c r="COL47" s="445"/>
      <c r="COM47" s="445"/>
      <c r="CON47" s="445"/>
      <c r="COO47" s="445"/>
      <c r="COP47" s="445"/>
      <c r="COQ47" s="445"/>
      <c r="COR47" s="445"/>
      <c r="COS47" s="445"/>
      <c r="COT47" s="445"/>
      <c r="COU47" s="445"/>
      <c r="COV47" s="445"/>
      <c r="COW47" s="445"/>
      <c r="COX47" s="445"/>
      <c r="COY47" s="445"/>
      <c r="COZ47" s="445"/>
      <c r="CPA47" s="445"/>
      <c r="CPB47" s="445"/>
      <c r="CPC47" s="445"/>
      <c r="CPD47" s="445"/>
      <c r="CPE47" s="445"/>
      <c r="CPF47" s="445"/>
      <c r="CPG47" s="445"/>
      <c r="CPH47" s="445"/>
      <c r="CPI47" s="445"/>
      <c r="CPJ47" s="445"/>
      <c r="CPK47" s="445"/>
      <c r="CPL47" s="445"/>
      <c r="CPM47" s="445"/>
      <c r="CPN47" s="445"/>
      <c r="CPO47" s="445"/>
      <c r="CPP47" s="445"/>
      <c r="CPQ47" s="445"/>
      <c r="CPR47" s="445"/>
      <c r="CPS47" s="445"/>
      <c r="CPT47" s="445"/>
      <c r="CPU47" s="445"/>
      <c r="CPV47" s="445"/>
      <c r="CPW47" s="445"/>
      <c r="CPX47" s="445"/>
      <c r="CPY47" s="445"/>
      <c r="CPZ47" s="445"/>
      <c r="CQA47" s="445"/>
      <c r="CQB47" s="445"/>
      <c r="CQC47" s="445"/>
      <c r="CQD47" s="445"/>
      <c r="CQE47" s="445"/>
      <c r="CQF47" s="445"/>
      <c r="CQG47" s="445"/>
      <c r="CQH47" s="445"/>
      <c r="CQI47" s="445"/>
      <c r="CQJ47" s="445"/>
      <c r="CQK47" s="445"/>
      <c r="CQL47" s="445"/>
      <c r="CQM47" s="445"/>
      <c r="CQN47" s="445"/>
      <c r="CQO47" s="445"/>
      <c r="CQP47" s="445"/>
      <c r="CQQ47" s="445"/>
      <c r="CQR47" s="445"/>
      <c r="CQS47" s="445"/>
      <c r="CQT47" s="445"/>
      <c r="CQU47" s="445"/>
      <c r="CQV47" s="445"/>
      <c r="CQW47" s="445"/>
      <c r="CQX47" s="445"/>
      <c r="CQY47" s="445"/>
      <c r="CQZ47" s="445"/>
      <c r="CRA47" s="445"/>
      <c r="CRB47" s="445"/>
      <c r="CRC47" s="445"/>
      <c r="CRD47" s="445"/>
      <c r="CRE47" s="445"/>
      <c r="CRF47" s="445"/>
      <c r="CRG47" s="445"/>
      <c r="CRH47" s="445"/>
      <c r="CRI47" s="445"/>
      <c r="CRJ47" s="445"/>
      <c r="CRK47" s="445"/>
      <c r="CRL47" s="445"/>
      <c r="CRM47" s="445"/>
      <c r="CRN47" s="445"/>
      <c r="CRO47" s="445"/>
      <c r="CRP47" s="445"/>
      <c r="CRQ47" s="445"/>
      <c r="CRR47" s="445"/>
      <c r="CRS47" s="445"/>
      <c r="CRT47" s="445"/>
      <c r="CRU47" s="445"/>
      <c r="CRV47" s="445"/>
      <c r="CRW47" s="445"/>
      <c r="CRX47" s="445"/>
      <c r="CRY47" s="445"/>
      <c r="CRZ47" s="445"/>
      <c r="CSA47" s="445"/>
      <c r="CSB47" s="445"/>
      <c r="CSC47" s="445"/>
      <c r="CSD47" s="445"/>
      <c r="CSE47" s="445"/>
      <c r="CSF47" s="445"/>
      <c r="CSG47" s="445"/>
      <c r="CSH47" s="445"/>
      <c r="CSI47" s="445"/>
      <c r="CSJ47" s="445"/>
      <c r="CSK47" s="445"/>
      <c r="CSL47" s="445"/>
      <c r="CSM47" s="445"/>
      <c r="CSN47" s="445"/>
      <c r="CSO47" s="445"/>
      <c r="CSP47" s="445"/>
      <c r="CSQ47" s="445"/>
      <c r="CSR47" s="445"/>
      <c r="CSS47" s="445"/>
      <c r="CST47" s="445"/>
      <c r="CSU47" s="445"/>
      <c r="CSV47" s="445"/>
      <c r="CSW47" s="445"/>
      <c r="CSX47" s="445"/>
      <c r="CSY47" s="445"/>
      <c r="CSZ47" s="445"/>
      <c r="CTA47" s="445"/>
      <c r="CTB47" s="445"/>
      <c r="CTC47" s="445"/>
      <c r="CTD47" s="445"/>
      <c r="CTE47" s="445"/>
      <c r="CTF47" s="445"/>
      <c r="CTG47" s="445"/>
      <c r="CTH47" s="445"/>
      <c r="CTI47" s="445"/>
      <c r="CTJ47" s="445"/>
      <c r="CTK47" s="445"/>
      <c r="CTL47" s="445"/>
      <c r="CTM47" s="445"/>
      <c r="CTN47" s="445"/>
      <c r="CTO47" s="445"/>
      <c r="CTP47" s="445"/>
      <c r="CTQ47" s="445"/>
      <c r="CTR47" s="445"/>
      <c r="CTS47" s="445"/>
      <c r="CTT47" s="445"/>
      <c r="CTU47" s="445"/>
      <c r="CTV47" s="445"/>
      <c r="CTW47" s="445"/>
      <c r="CTX47" s="445"/>
      <c r="CTY47" s="445"/>
      <c r="CTZ47" s="445"/>
      <c r="CUA47" s="445"/>
      <c r="CUB47" s="445"/>
      <c r="CUC47" s="445"/>
      <c r="CUD47" s="445"/>
      <c r="CUE47" s="445"/>
      <c r="CUF47" s="445"/>
      <c r="CUG47" s="445"/>
      <c r="CUH47" s="445"/>
      <c r="CUI47" s="445"/>
      <c r="CUJ47" s="445"/>
      <c r="CUK47" s="445"/>
      <c r="CUL47" s="445"/>
      <c r="CUM47" s="445"/>
      <c r="CUN47" s="445"/>
      <c r="CUO47" s="445"/>
      <c r="CUP47" s="445"/>
      <c r="CUQ47" s="445"/>
      <c r="CUR47" s="445"/>
      <c r="CUS47" s="445"/>
      <c r="CUT47" s="445"/>
      <c r="CUU47" s="445"/>
      <c r="CUV47" s="445"/>
      <c r="CUW47" s="445"/>
      <c r="CUX47" s="445"/>
      <c r="CUY47" s="445"/>
      <c r="CUZ47" s="445"/>
      <c r="CVA47" s="445"/>
      <c r="CVB47" s="445"/>
      <c r="CVC47" s="445"/>
      <c r="CVD47" s="445"/>
      <c r="CVE47" s="445"/>
      <c r="CVF47" s="445"/>
      <c r="CVG47" s="445"/>
      <c r="CVH47" s="445"/>
      <c r="CVI47" s="445"/>
      <c r="CVJ47" s="445"/>
      <c r="CVK47" s="445"/>
      <c r="CVL47" s="445"/>
      <c r="CVM47" s="445"/>
      <c r="CVN47" s="445"/>
      <c r="CVO47" s="445"/>
      <c r="CVP47" s="445"/>
      <c r="CVQ47" s="445"/>
      <c r="CVR47" s="445"/>
      <c r="CVS47" s="445"/>
      <c r="CVT47" s="445"/>
      <c r="CVU47" s="445"/>
      <c r="CVV47" s="445"/>
      <c r="CVW47" s="445"/>
      <c r="CVX47" s="445"/>
      <c r="CVY47" s="445"/>
      <c r="CVZ47" s="445"/>
      <c r="CWA47" s="445"/>
      <c r="CWB47" s="445"/>
      <c r="CWC47" s="445"/>
      <c r="CWD47" s="445"/>
      <c r="CWE47" s="445"/>
      <c r="CWF47" s="445"/>
      <c r="CWG47" s="445"/>
      <c r="CWH47" s="445"/>
      <c r="CWI47" s="445"/>
      <c r="CWJ47" s="445"/>
      <c r="CWK47" s="445"/>
      <c r="CWL47" s="445"/>
      <c r="CWM47" s="445"/>
      <c r="CWN47" s="445"/>
      <c r="CWO47" s="445"/>
      <c r="CWP47" s="445"/>
      <c r="CWQ47" s="445"/>
      <c r="CWR47" s="445"/>
      <c r="CWS47" s="445"/>
      <c r="CWT47" s="445"/>
      <c r="CWU47" s="445"/>
      <c r="CWV47" s="445"/>
      <c r="CWW47" s="445"/>
      <c r="CWX47" s="445"/>
      <c r="CWY47" s="445"/>
      <c r="CWZ47" s="445"/>
      <c r="CXA47" s="445"/>
      <c r="CXB47" s="445"/>
      <c r="CXC47" s="445"/>
      <c r="CXD47" s="445"/>
      <c r="CXE47" s="445"/>
      <c r="CXF47" s="445"/>
      <c r="CXG47" s="445"/>
      <c r="CXH47" s="445"/>
      <c r="CXI47" s="445"/>
      <c r="CXJ47" s="445"/>
      <c r="CXK47" s="445"/>
      <c r="CXL47" s="445"/>
      <c r="CXM47" s="445"/>
      <c r="CXN47" s="445"/>
      <c r="CXO47" s="445"/>
      <c r="CXP47" s="445"/>
      <c r="CXQ47" s="445"/>
      <c r="CXR47" s="445"/>
      <c r="CXS47" s="445"/>
      <c r="CXT47" s="445"/>
      <c r="CXU47" s="445"/>
      <c r="CXV47" s="445"/>
      <c r="CXW47" s="445"/>
      <c r="CXX47" s="445"/>
      <c r="CXY47" s="445"/>
      <c r="CXZ47" s="445"/>
      <c r="CYA47" s="445"/>
      <c r="CYB47" s="445"/>
      <c r="CYC47" s="445"/>
      <c r="CYD47" s="445"/>
      <c r="CYE47" s="445"/>
      <c r="CYF47" s="445"/>
      <c r="CYG47" s="445"/>
      <c r="CYH47" s="445"/>
      <c r="CYI47" s="445"/>
      <c r="CYJ47" s="445"/>
      <c r="CYK47" s="445"/>
      <c r="CYL47" s="445"/>
      <c r="CYM47" s="445"/>
      <c r="CYN47" s="445"/>
      <c r="CYO47" s="445"/>
      <c r="CYP47" s="445"/>
      <c r="CYQ47" s="445"/>
      <c r="CYR47" s="445"/>
      <c r="CYS47" s="445"/>
      <c r="CYT47" s="445"/>
      <c r="CYU47" s="445"/>
      <c r="CYV47" s="445"/>
      <c r="CYW47" s="445"/>
      <c r="CYX47" s="445"/>
      <c r="CYY47" s="445"/>
      <c r="CYZ47" s="445"/>
      <c r="CZA47" s="445"/>
      <c r="CZB47" s="445"/>
      <c r="CZC47" s="445"/>
      <c r="CZD47" s="445"/>
      <c r="CZE47" s="445"/>
      <c r="CZF47" s="445"/>
      <c r="CZG47" s="445"/>
      <c r="CZH47" s="445"/>
      <c r="CZI47" s="445"/>
      <c r="CZJ47" s="445"/>
      <c r="CZK47" s="445"/>
      <c r="CZL47" s="445"/>
      <c r="CZM47" s="445"/>
      <c r="CZN47" s="445"/>
      <c r="CZO47" s="445"/>
      <c r="CZP47" s="445"/>
      <c r="CZQ47" s="445"/>
      <c r="CZR47" s="445"/>
      <c r="CZS47" s="445"/>
      <c r="CZT47" s="445"/>
      <c r="CZU47" s="445"/>
      <c r="CZV47" s="445"/>
      <c r="CZW47" s="445"/>
      <c r="CZX47" s="445"/>
      <c r="CZY47" s="445"/>
      <c r="CZZ47" s="445"/>
      <c r="DAA47" s="445"/>
      <c r="DAB47" s="445"/>
      <c r="DAC47" s="445"/>
      <c r="DAD47" s="445"/>
      <c r="DAE47" s="445"/>
      <c r="DAF47" s="445"/>
      <c r="DAG47" s="445"/>
      <c r="DAH47" s="445"/>
      <c r="DAI47" s="445"/>
      <c r="DAJ47" s="445"/>
      <c r="DAK47" s="445"/>
      <c r="DAL47" s="445"/>
      <c r="DAM47" s="445"/>
      <c r="DAN47" s="445"/>
      <c r="DAO47" s="445"/>
      <c r="DAP47" s="445"/>
      <c r="DAQ47" s="445"/>
      <c r="DAR47" s="445"/>
      <c r="DAS47" s="445"/>
      <c r="DAT47" s="445"/>
      <c r="DAU47" s="445"/>
      <c r="DAV47" s="445"/>
      <c r="DAW47" s="445"/>
      <c r="DAX47" s="445"/>
      <c r="DAY47" s="445"/>
      <c r="DAZ47" s="445"/>
      <c r="DBA47" s="445"/>
      <c r="DBB47" s="445"/>
      <c r="DBC47" s="445"/>
      <c r="DBD47" s="445"/>
      <c r="DBE47" s="445"/>
      <c r="DBF47" s="445"/>
      <c r="DBG47" s="445"/>
      <c r="DBH47" s="445"/>
      <c r="DBI47" s="445"/>
      <c r="DBJ47" s="445"/>
      <c r="DBK47" s="445"/>
      <c r="DBL47" s="445"/>
      <c r="DBM47" s="445"/>
      <c r="DBN47" s="445"/>
      <c r="DBO47" s="445"/>
      <c r="DBP47" s="445"/>
      <c r="DBQ47" s="445"/>
      <c r="DBR47" s="445"/>
      <c r="DBS47" s="445"/>
      <c r="DBT47" s="445"/>
      <c r="DBU47" s="445"/>
      <c r="DBV47" s="445"/>
      <c r="DBW47" s="445"/>
      <c r="DBX47" s="445"/>
      <c r="DBY47" s="445"/>
      <c r="DBZ47" s="445"/>
      <c r="DCA47" s="445"/>
      <c r="DCB47" s="445"/>
      <c r="DCC47" s="445"/>
      <c r="DCD47" s="445"/>
      <c r="DCE47" s="445"/>
      <c r="DCF47" s="445"/>
      <c r="DCG47" s="445"/>
      <c r="DCH47" s="445"/>
      <c r="DCI47" s="445"/>
      <c r="DCJ47" s="445"/>
      <c r="DCK47" s="445"/>
      <c r="DCL47" s="445"/>
      <c r="DCM47" s="445"/>
      <c r="DCN47" s="445"/>
      <c r="DCO47" s="445"/>
      <c r="DCP47" s="445"/>
      <c r="DCQ47" s="445"/>
      <c r="DCR47" s="445"/>
      <c r="DCS47" s="445"/>
      <c r="DCT47" s="445"/>
      <c r="DCU47" s="445"/>
      <c r="DCV47" s="445"/>
      <c r="DCW47" s="445"/>
      <c r="DCX47" s="445"/>
      <c r="DCY47" s="445"/>
      <c r="DCZ47" s="445"/>
      <c r="DDA47" s="445"/>
      <c r="DDB47" s="445"/>
      <c r="DDC47" s="445"/>
      <c r="DDD47" s="445"/>
      <c r="DDE47" s="445"/>
      <c r="DDF47" s="445"/>
      <c r="DDG47" s="445"/>
      <c r="DDH47" s="445"/>
      <c r="DDI47" s="445"/>
      <c r="DDJ47" s="445"/>
      <c r="DDK47" s="445"/>
      <c r="DDL47" s="445"/>
      <c r="DDM47" s="445"/>
      <c r="DDN47" s="445"/>
      <c r="DDO47" s="445"/>
      <c r="DDP47" s="445"/>
      <c r="DDQ47" s="445"/>
      <c r="DDR47" s="445"/>
      <c r="DDS47" s="445"/>
      <c r="DDT47" s="445"/>
      <c r="DDU47" s="445"/>
      <c r="DDV47" s="445"/>
      <c r="DDW47" s="445"/>
      <c r="DDX47" s="445"/>
      <c r="DDY47" s="445"/>
      <c r="DDZ47" s="445"/>
      <c r="DEA47" s="445"/>
      <c r="DEB47" s="445"/>
      <c r="DEC47" s="445"/>
      <c r="DED47" s="445"/>
      <c r="DEE47" s="445"/>
      <c r="DEF47" s="445"/>
      <c r="DEG47" s="445"/>
      <c r="DEH47" s="445"/>
      <c r="DEI47" s="445"/>
      <c r="DEJ47" s="445"/>
      <c r="DEK47" s="445"/>
      <c r="DEL47" s="445"/>
      <c r="DEM47" s="445"/>
      <c r="DEN47" s="445"/>
      <c r="DEO47" s="445"/>
      <c r="DEP47" s="445"/>
      <c r="DEQ47" s="445"/>
      <c r="DER47" s="445"/>
      <c r="DES47" s="445"/>
      <c r="DET47" s="445"/>
      <c r="DEU47" s="445"/>
      <c r="DEV47" s="445"/>
      <c r="DEW47" s="445"/>
      <c r="DEX47" s="445"/>
      <c r="DEY47" s="445"/>
      <c r="DEZ47" s="445"/>
      <c r="DFA47" s="445"/>
      <c r="DFB47" s="445"/>
      <c r="DFC47" s="445"/>
      <c r="DFD47" s="445"/>
      <c r="DFE47" s="445"/>
      <c r="DFF47" s="445"/>
      <c r="DFG47" s="445"/>
      <c r="DFH47" s="445"/>
      <c r="DFI47" s="445"/>
      <c r="DFJ47" s="445"/>
      <c r="DFK47" s="445"/>
      <c r="DFL47" s="445"/>
      <c r="DFM47" s="445"/>
      <c r="DFN47" s="445"/>
      <c r="DFO47" s="445"/>
      <c r="DFP47" s="445"/>
      <c r="DFQ47" s="445"/>
      <c r="DFR47" s="445"/>
      <c r="DFS47" s="445"/>
      <c r="DFT47" s="445"/>
      <c r="DFU47" s="445"/>
      <c r="DFV47" s="445"/>
      <c r="DFW47" s="445"/>
      <c r="DFX47" s="445"/>
      <c r="DFY47" s="445"/>
      <c r="DFZ47" s="445"/>
      <c r="DGA47" s="445"/>
      <c r="DGB47" s="445"/>
      <c r="DGC47" s="445"/>
      <c r="DGD47" s="445"/>
      <c r="DGE47" s="445"/>
      <c r="DGF47" s="445"/>
      <c r="DGG47" s="445"/>
      <c r="DGH47" s="445"/>
      <c r="DGI47" s="445"/>
      <c r="DGJ47" s="445"/>
      <c r="DGK47" s="445"/>
      <c r="DGL47" s="445"/>
      <c r="DGM47" s="445"/>
      <c r="DGN47" s="445"/>
      <c r="DGO47" s="445"/>
      <c r="DGP47" s="445"/>
      <c r="DGQ47" s="445"/>
      <c r="DGR47" s="445"/>
      <c r="DGS47" s="445"/>
      <c r="DGT47" s="445"/>
      <c r="DGU47" s="445"/>
      <c r="DGV47" s="445"/>
      <c r="DGW47" s="445"/>
      <c r="DGX47" s="445"/>
      <c r="DGY47" s="445"/>
      <c r="DGZ47" s="445"/>
      <c r="DHA47" s="445"/>
      <c r="DHB47" s="445"/>
      <c r="DHC47" s="445"/>
      <c r="DHD47" s="445"/>
      <c r="DHE47" s="445"/>
      <c r="DHF47" s="445"/>
      <c r="DHG47" s="445"/>
      <c r="DHH47" s="445"/>
      <c r="DHI47" s="445"/>
      <c r="DHJ47" s="445"/>
      <c r="DHK47" s="445"/>
      <c r="DHL47" s="445"/>
      <c r="DHM47" s="445"/>
      <c r="DHN47" s="445"/>
      <c r="DHO47" s="445"/>
      <c r="DHP47" s="445"/>
      <c r="DHQ47" s="445"/>
      <c r="DHR47" s="445"/>
      <c r="DHS47" s="445"/>
      <c r="DHT47" s="445"/>
      <c r="DHU47" s="445"/>
      <c r="DHV47" s="445"/>
      <c r="DHW47" s="445"/>
      <c r="DHX47" s="445"/>
      <c r="DHY47" s="445"/>
      <c r="DHZ47" s="445"/>
      <c r="DIA47" s="445"/>
      <c r="DIB47" s="445"/>
      <c r="DIC47" s="445"/>
      <c r="DID47" s="445"/>
      <c r="DIE47" s="445"/>
      <c r="DIF47" s="445"/>
      <c r="DIG47" s="445"/>
      <c r="DIH47" s="445"/>
      <c r="DII47" s="445"/>
      <c r="DIJ47" s="445"/>
      <c r="DIK47" s="445"/>
      <c r="DIL47" s="445"/>
      <c r="DIM47" s="445"/>
      <c r="DIN47" s="445"/>
      <c r="DIO47" s="445"/>
      <c r="DIP47" s="445"/>
      <c r="DIQ47" s="445"/>
      <c r="DIR47" s="445"/>
      <c r="DIS47" s="445"/>
      <c r="DIT47" s="445"/>
      <c r="DIU47" s="445"/>
      <c r="DIV47" s="445"/>
      <c r="DIW47" s="445"/>
      <c r="DIX47" s="445"/>
      <c r="DIY47" s="445"/>
      <c r="DIZ47" s="445"/>
      <c r="DJA47" s="445"/>
      <c r="DJB47" s="445"/>
      <c r="DJC47" s="445"/>
      <c r="DJD47" s="445"/>
      <c r="DJE47" s="445"/>
      <c r="DJF47" s="445"/>
      <c r="DJG47" s="445"/>
      <c r="DJH47" s="445"/>
      <c r="DJI47" s="445"/>
      <c r="DJJ47" s="445"/>
      <c r="DJK47" s="445"/>
      <c r="DJL47" s="445"/>
      <c r="DJM47" s="445"/>
      <c r="DJN47" s="445"/>
      <c r="DJO47" s="445"/>
      <c r="DJP47" s="445"/>
      <c r="DJQ47" s="445"/>
      <c r="DJR47" s="445"/>
      <c r="DJS47" s="445"/>
      <c r="DJT47" s="445"/>
      <c r="DJU47" s="445"/>
      <c r="DJV47" s="445"/>
      <c r="DJW47" s="445"/>
      <c r="DJX47" s="445"/>
      <c r="DJY47" s="445"/>
      <c r="DJZ47" s="445"/>
      <c r="DKA47" s="445"/>
      <c r="DKB47" s="445"/>
      <c r="DKC47" s="445"/>
      <c r="DKD47" s="445"/>
      <c r="DKE47" s="445"/>
      <c r="DKF47" s="445"/>
      <c r="DKG47" s="445"/>
      <c r="DKH47" s="445"/>
      <c r="DKI47" s="445"/>
      <c r="DKJ47" s="445"/>
      <c r="DKK47" s="445"/>
      <c r="DKL47" s="445"/>
      <c r="DKM47" s="445"/>
      <c r="DKN47" s="445"/>
      <c r="DKO47" s="445"/>
      <c r="DKP47" s="445"/>
      <c r="DKQ47" s="445"/>
      <c r="DKR47" s="445"/>
      <c r="DKS47" s="445"/>
      <c r="DKT47" s="445"/>
      <c r="DKU47" s="445"/>
      <c r="DKV47" s="445"/>
      <c r="DKW47" s="445"/>
      <c r="DKX47" s="445"/>
      <c r="DKY47" s="445"/>
      <c r="DKZ47" s="445"/>
      <c r="DLA47" s="445"/>
      <c r="DLB47" s="445"/>
      <c r="DLC47" s="445"/>
      <c r="DLD47" s="445"/>
      <c r="DLE47" s="445"/>
      <c r="DLF47" s="445"/>
      <c r="DLG47" s="445"/>
      <c r="DLH47" s="445"/>
      <c r="DLI47" s="445"/>
      <c r="DLJ47" s="445"/>
      <c r="DLK47" s="445"/>
      <c r="DLL47" s="445"/>
      <c r="DLM47" s="445"/>
      <c r="DLN47" s="445"/>
      <c r="DLO47" s="445"/>
      <c r="DLP47" s="445"/>
      <c r="DLQ47" s="445"/>
      <c r="DLR47" s="445"/>
      <c r="DLS47" s="445"/>
      <c r="DLT47" s="445"/>
      <c r="DLU47" s="445"/>
      <c r="DLV47" s="445"/>
      <c r="DLW47" s="445"/>
      <c r="DLX47" s="445"/>
      <c r="DLY47" s="445"/>
      <c r="DLZ47" s="445"/>
      <c r="DMA47" s="445"/>
      <c r="DMB47" s="445"/>
      <c r="DMC47" s="445"/>
      <c r="DMD47" s="445"/>
      <c r="DME47" s="445"/>
      <c r="DMF47" s="445"/>
      <c r="DMG47" s="445"/>
      <c r="DMH47" s="445"/>
      <c r="DMI47" s="445"/>
      <c r="DMJ47" s="445"/>
      <c r="DMK47" s="445"/>
      <c r="DML47" s="445"/>
      <c r="DMM47" s="445"/>
      <c r="DMN47" s="445"/>
      <c r="DMO47" s="445"/>
      <c r="DMP47" s="445"/>
      <c r="DMQ47" s="445"/>
      <c r="DMR47" s="445"/>
      <c r="DMS47" s="445"/>
      <c r="DMT47" s="445"/>
      <c r="DMU47" s="445"/>
      <c r="DMV47" s="445"/>
      <c r="DMW47" s="445"/>
      <c r="DMX47" s="445"/>
      <c r="DMY47" s="445"/>
      <c r="DMZ47" s="445"/>
      <c r="DNA47" s="445"/>
      <c r="DNB47" s="445"/>
      <c r="DNC47" s="445"/>
      <c r="DND47" s="445"/>
      <c r="DNE47" s="445"/>
      <c r="DNF47" s="445"/>
      <c r="DNG47" s="445"/>
      <c r="DNH47" s="445"/>
      <c r="DNI47" s="445"/>
      <c r="DNJ47" s="445"/>
      <c r="DNK47" s="445"/>
      <c r="DNL47" s="445"/>
      <c r="DNM47" s="445"/>
      <c r="DNN47" s="445"/>
      <c r="DNO47" s="445"/>
      <c r="DNP47" s="445"/>
      <c r="DNQ47" s="445"/>
      <c r="DNR47" s="445"/>
      <c r="DNS47" s="445"/>
      <c r="DNT47" s="445"/>
      <c r="DNU47" s="445"/>
      <c r="DNV47" s="445"/>
      <c r="DNW47" s="445"/>
      <c r="DNX47" s="445"/>
      <c r="DNY47" s="445"/>
      <c r="DNZ47" s="445"/>
      <c r="DOA47" s="445"/>
      <c r="DOB47" s="445"/>
      <c r="DOC47" s="445"/>
      <c r="DOD47" s="445"/>
      <c r="DOE47" s="445"/>
      <c r="DOF47" s="445"/>
      <c r="DOG47" s="445"/>
      <c r="DOH47" s="445"/>
      <c r="DOI47" s="445"/>
      <c r="DOJ47" s="445"/>
      <c r="DOK47" s="445"/>
      <c r="DOL47" s="445"/>
      <c r="DOM47" s="445"/>
      <c r="DON47" s="445"/>
      <c r="DOO47" s="445"/>
      <c r="DOP47" s="445"/>
      <c r="DOQ47" s="445"/>
      <c r="DOR47" s="445"/>
      <c r="DOS47" s="445"/>
      <c r="DOT47" s="445"/>
      <c r="DOU47" s="445"/>
      <c r="DOV47" s="445"/>
      <c r="DOW47" s="445"/>
      <c r="DOX47" s="445"/>
      <c r="DOY47" s="445"/>
      <c r="DOZ47" s="445"/>
      <c r="DPA47" s="445"/>
      <c r="DPB47" s="445"/>
      <c r="DPC47" s="445"/>
      <c r="DPD47" s="445"/>
      <c r="DPE47" s="445"/>
      <c r="DPF47" s="445"/>
      <c r="DPG47" s="445"/>
      <c r="DPH47" s="445"/>
      <c r="DPI47" s="445"/>
      <c r="DPJ47" s="445"/>
      <c r="DPK47" s="445"/>
      <c r="DPL47" s="445"/>
      <c r="DPM47" s="445"/>
      <c r="DPN47" s="445"/>
      <c r="DPO47" s="445"/>
      <c r="DPP47" s="445"/>
      <c r="DPQ47" s="445"/>
      <c r="DPR47" s="445"/>
      <c r="DPS47" s="445"/>
      <c r="DPT47" s="445"/>
      <c r="DPU47" s="445"/>
      <c r="DPV47" s="445"/>
      <c r="DPW47" s="445"/>
      <c r="DPX47" s="445"/>
      <c r="DPY47" s="445"/>
      <c r="DPZ47" s="445"/>
      <c r="DQA47" s="445"/>
      <c r="DQB47" s="445"/>
      <c r="DQC47" s="445"/>
      <c r="DQD47" s="445"/>
      <c r="DQE47" s="445"/>
      <c r="DQF47" s="445"/>
      <c r="DQG47" s="445"/>
      <c r="DQH47" s="445"/>
      <c r="DQI47" s="445"/>
      <c r="DQJ47" s="445"/>
      <c r="DQK47" s="445"/>
      <c r="DQL47" s="445"/>
      <c r="DQM47" s="445"/>
      <c r="DQN47" s="445"/>
      <c r="DQO47" s="445"/>
      <c r="DQP47" s="445"/>
      <c r="DQQ47" s="445"/>
      <c r="DQR47" s="445"/>
      <c r="DQS47" s="445"/>
      <c r="DQT47" s="445"/>
      <c r="DQU47" s="445"/>
      <c r="DQV47" s="445"/>
      <c r="DQW47" s="445"/>
      <c r="DQX47" s="445"/>
      <c r="DQY47" s="445"/>
      <c r="DQZ47" s="445"/>
      <c r="DRA47" s="445"/>
      <c r="DRB47" s="445"/>
      <c r="DRC47" s="445"/>
      <c r="DRD47" s="445"/>
      <c r="DRE47" s="445"/>
      <c r="DRF47" s="445"/>
      <c r="DRG47" s="445"/>
      <c r="DRH47" s="445"/>
      <c r="DRI47" s="445"/>
      <c r="DRJ47" s="445"/>
      <c r="DRK47" s="445"/>
      <c r="DRL47" s="445"/>
      <c r="DRM47" s="445"/>
      <c r="DRN47" s="445"/>
      <c r="DRO47" s="445"/>
      <c r="DRP47" s="445"/>
      <c r="DRQ47" s="445"/>
      <c r="DRR47" s="445"/>
      <c r="DRS47" s="445"/>
      <c r="DRT47" s="445"/>
      <c r="DRU47" s="445"/>
      <c r="DRV47" s="445"/>
      <c r="DRW47" s="445"/>
      <c r="DRX47" s="445"/>
      <c r="DRY47" s="445"/>
      <c r="DRZ47" s="445"/>
      <c r="DSA47" s="445"/>
      <c r="DSB47" s="445"/>
      <c r="DSC47" s="445"/>
      <c r="DSD47" s="445"/>
      <c r="DSE47" s="445"/>
      <c r="DSF47" s="445"/>
      <c r="DSG47" s="445"/>
      <c r="DSH47" s="445"/>
      <c r="DSI47" s="445"/>
      <c r="DSJ47" s="445"/>
      <c r="DSK47" s="445"/>
      <c r="DSL47" s="445"/>
      <c r="DSM47" s="445"/>
      <c r="DSN47" s="445"/>
      <c r="DSO47" s="445"/>
      <c r="DSP47" s="445"/>
      <c r="DSQ47" s="445"/>
      <c r="DSR47" s="445"/>
      <c r="DSS47" s="445"/>
      <c r="DST47" s="445"/>
      <c r="DSU47" s="445"/>
      <c r="DSV47" s="445"/>
      <c r="DSW47" s="445"/>
      <c r="DSX47" s="445"/>
      <c r="DSY47" s="445"/>
      <c r="DSZ47" s="445"/>
      <c r="DTA47" s="445"/>
      <c r="DTB47" s="445"/>
      <c r="DTC47" s="445"/>
      <c r="DTD47" s="445"/>
      <c r="DTE47" s="445"/>
      <c r="DTF47" s="445"/>
      <c r="DTG47" s="445"/>
      <c r="DTH47" s="445"/>
      <c r="DTI47" s="445"/>
      <c r="DTJ47" s="445"/>
      <c r="DTK47" s="445"/>
      <c r="DTL47" s="445"/>
      <c r="DTM47" s="445"/>
      <c r="DTN47" s="445"/>
      <c r="DTO47" s="445"/>
      <c r="DTP47" s="445"/>
      <c r="DTQ47" s="445"/>
      <c r="DTR47" s="445"/>
      <c r="DTS47" s="445"/>
      <c r="DTT47" s="445"/>
      <c r="DTU47" s="445"/>
      <c r="DTV47" s="445"/>
      <c r="DTW47" s="445"/>
      <c r="DTX47" s="445"/>
      <c r="DTY47" s="445"/>
      <c r="DTZ47" s="445"/>
      <c r="DUA47" s="445"/>
      <c r="DUB47" s="445"/>
      <c r="DUC47" s="445"/>
      <c r="DUD47" s="445"/>
      <c r="DUE47" s="445"/>
      <c r="DUF47" s="445"/>
      <c r="DUG47" s="445"/>
      <c r="DUH47" s="445"/>
      <c r="DUI47" s="445"/>
      <c r="DUJ47" s="445"/>
      <c r="DUK47" s="445"/>
      <c r="DUL47" s="445"/>
      <c r="DUM47" s="445"/>
      <c r="DUN47" s="445"/>
      <c r="DUO47" s="445"/>
      <c r="DUP47" s="445"/>
      <c r="DUQ47" s="445"/>
      <c r="DUR47" s="445"/>
      <c r="DUS47" s="445"/>
      <c r="DUT47" s="445"/>
      <c r="DUU47" s="445"/>
      <c r="DUV47" s="445"/>
      <c r="DUW47" s="445"/>
      <c r="DUX47" s="445"/>
      <c r="DUY47" s="445"/>
      <c r="DUZ47" s="445"/>
      <c r="DVA47" s="445"/>
      <c r="DVB47" s="445"/>
      <c r="DVC47" s="445"/>
      <c r="DVD47" s="445"/>
      <c r="DVE47" s="445"/>
      <c r="DVF47" s="445"/>
      <c r="DVG47" s="445"/>
      <c r="DVH47" s="445"/>
      <c r="DVI47" s="445"/>
      <c r="DVJ47" s="445"/>
      <c r="DVK47" s="445"/>
      <c r="DVL47" s="445"/>
      <c r="DVM47" s="445"/>
      <c r="DVN47" s="445"/>
      <c r="DVO47" s="445"/>
      <c r="DVP47" s="445"/>
      <c r="DVQ47" s="445"/>
      <c r="DVR47" s="445"/>
      <c r="DVS47" s="445"/>
      <c r="DVT47" s="445"/>
      <c r="DVU47" s="445"/>
      <c r="DVV47" s="445"/>
      <c r="DVW47" s="445"/>
      <c r="DVX47" s="445"/>
      <c r="DVY47" s="445"/>
      <c r="DVZ47" s="445"/>
      <c r="DWA47" s="445"/>
      <c r="DWB47" s="445"/>
      <c r="DWC47" s="445"/>
      <c r="DWD47" s="445"/>
      <c r="DWE47" s="445"/>
      <c r="DWF47" s="445"/>
      <c r="DWG47" s="445"/>
      <c r="DWH47" s="445"/>
      <c r="DWI47" s="445"/>
      <c r="DWJ47" s="445"/>
      <c r="DWK47" s="445"/>
      <c r="DWL47" s="445"/>
      <c r="DWM47" s="445"/>
      <c r="DWN47" s="445"/>
      <c r="DWO47" s="445"/>
      <c r="DWP47" s="445"/>
      <c r="DWQ47" s="445"/>
      <c r="DWR47" s="445"/>
      <c r="DWS47" s="445"/>
      <c r="DWT47" s="445"/>
      <c r="DWU47" s="445"/>
      <c r="DWV47" s="445"/>
      <c r="DWW47" s="445"/>
      <c r="DWX47" s="445"/>
      <c r="DWY47" s="445"/>
      <c r="DWZ47" s="445"/>
      <c r="DXA47" s="445"/>
      <c r="DXB47" s="445"/>
      <c r="DXC47" s="445"/>
      <c r="DXD47" s="445"/>
      <c r="DXE47" s="445"/>
      <c r="DXF47" s="445"/>
      <c r="DXG47" s="445"/>
      <c r="DXH47" s="445"/>
      <c r="DXI47" s="445"/>
      <c r="DXJ47" s="445"/>
      <c r="DXK47" s="445"/>
      <c r="DXL47" s="445"/>
      <c r="DXM47" s="445"/>
      <c r="DXN47" s="445"/>
      <c r="DXO47" s="445"/>
      <c r="DXP47" s="445"/>
      <c r="DXQ47" s="445"/>
      <c r="DXR47" s="445"/>
      <c r="DXS47" s="445"/>
      <c r="DXT47" s="445"/>
      <c r="DXU47" s="445"/>
      <c r="DXV47" s="445"/>
      <c r="DXW47" s="445"/>
      <c r="DXX47" s="445"/>
      <c r="DXY47" s="445"/>
      <c r="DXZ47" s="445"/>
      <c r="DYA47" s="445"/>
      <c r="DYB47" s="445"/>
      <c r="DYC47" s="445"/>
      <c r="DYD47" s="445"/>
      <c r="DYE47" s="445"/>
      <c r="DYF47" s="445"/>
      <c r="DYG47" s="445"/>
      <c r="DYH47" s="445"/>
      <c r="DYI47" s="445"/>
      <c r="DYJ47" s="445"/>
      <c r="DYK47" s="445"/>
      <c r="DYL47" s="445"/>
      <c r="DYM47" s="445"/>
      <c r="DYN47" s="445"/>
      <c r="DYO47" s="445"/>
      <c r="DYP47" s="445"/>
      <c r="DYQ47" s="445"/>
      <c r="DYR47" s="445"/>
      <c r="DYS47" s="445"/>
      <c r="DYT47" s="445"/>
      <c r="DYU47" s="445"/>
      <c r="DYV47" s="445"/>
      <c r="DYW47" s="445"/>
      <c r="DYX47" s="445"/>
      <c r="DYY47" s="445"/>
      <c r="DYZ47" s="445"/>
      <c r="DZA47" s="445"/>
      <c r="DZB47" s="445"/>
      <c r="DZC47" s="445"/>
      <c r="DZD47" s="445"/>
      <c r="DZE47" s="445"/>
      <c r="DZF47" s="445"/>
      <c r="DZG47" s="445"/>
      <c r="DZH47" s="445"/>
      <c r="DZI47" s="445"/>
      <c r="DZJ47" s="445"/>
      <c r="DZK47" s="445"/>
      <c r="DZL47" s="445"/>
      <c r="DZM47" s="445"/>
      <c r="DZN47" s="445"/>
      <c r="DZO47" s="445"/>
      <c r="DZP47" s="445"/>
      <c r="DZQ47" s="445"/>
      <c r="DZR47" s="445"/>
      <c r="DZS47" s="445"/>
      <c r="DZT47" s="445"/>
      <c r="DZU47" s="445"/>
      <c r="DZV47" s="445"/>
      <c r="DZW47" s="445"/>
      <c r="DZX47" s="445"/>
      <c r="DZY47" s="445"/>
      <c r="DZZ47" s="445"/>
      <c r="EAA47" s="445"/>
      <c r="EAB47" s="445"/>
      <c r="EAC47" s="445"/>
      <c r="EAD47" s="445"/>
      <c r="EAE47" s="445"/>
      <c r="EAF47" s="445"/>
      <c r="EAG47" s="445"/>
      <c r="EAH47" s="445"/>
      <c r="EAI47" s="445"/>
      <c r="EAJ47" s="445"/>
      <c r="EAK47" s="445"/>
      <c r="EAL47" s="445"/>
      <c r="EAM47" s="445"/>
      <c r="EAN47" s="445"/>
      <c r="EAO47" s="445"/>
      <c r="EAP47" s="445"/>
      <c r="EAQ47" s="445"/>
      <c r="EAR47" s="445"/>
      <c r="EAS47" s="445"/>
      <c r="EAT47" s="445"/>
      <c r="EAU47" s="445"/>
      <c r="EAV47" s="445"/>
      <c r="EAW47" s="445"/>
      <c r="EAX47" s="445"/>
      <c r="EAY47" s="445"/>
      <c r="EAZ47" s="445"/>
      <c r="EBA47" s="445"/>
      <c r="EBB47" s="445"/>
      <c r="EBC47" s="445"/>
      <c r="EBD47" s="445"/>
      <c r="EBE47" s="445"/>
      <c r="EBF47" s="445"/>
      <c r="EBG47" s="445"/>
      <c r="EBH47" s="445"/>
      <c r="EBI47" s="445"/>
      <c r="EBJ47" s="445"/>
      <c r="EBK47" s="445"/>
      <c r="EBL47" s="445"/>
      <c r="EBM47" s="445"/>
      <c r="EBN47" s="445"/>
      <c r="EBO47" s="445"/>
      <c r="EBP47" s="445"/>
      <c r="EBQ47" s="445"/>
      <c r="EBR47" s="445"/>
      <c r="EBS47" s="445"/>
      <c r="EBT47" s="445"/>
      <c r="EBU47" s="445"/>
      <c r="EBV47" s="445"/>
      <c r="EBW47" s="445"/>
      <c r="EBX47" s="445"/>
      <c r="EBY47" s="445"/>
      <c r="EBZ47" s="445"/>
      <c r="ECA47" s="445"/>
      <c r="ECB47" s="445"/>
      <c r="ECC47" s="445"/>
      <c r="ECD47" s="445"/>
      <c r="ECE47" s="445"/>
      <c r="ECF47" s="445"/>
      <c r="ECG47" s="445"/>
      <c r="ECH47" s="445"/>
      <c r="ECI47" s="445"/>
      <c r="ECJ47" s="445"/>
      <c r="ECK47" s="445"/>
      <c r="ECL47" s="445"/>
      <c r="ECM47" s="445"/>
      <c r="ECN47" s="445"/>
      <c r="ECO47" s="445"/>
      <c r="ECP47" s="445"/>
      <c r="ECQ47" s="445"/>
      <c r="ECR47" s="445"/>
      <c r="ECS47" s="445"/>
      <c r="ECT47" s="445"/>
      <c r="ECU47" s="445"/>
      <c r="ECV47" s="445"/>
      <c r="ECW47" s="445"/>
      <c r="ECX47" s="445"/>
      <c r="ECY47" s="445"/>
      <c r="ECZ47" s="445"/>
      <c r="EDA47" s="445"/>
      <c r="EDB47" s="445"/>
      <c r="EDC47" s="445"/>
      <c r="EDD47" s="445"/>
      <c r="EDE47" s="445"/>
      <c r="EDF47" s="445"/>
      <c r="EDG47" s="445"/>
      <c r="EDH47" s="445"/>
      <c r="EDI47" s="445"/>
      <c r="EDJ47" s="445"/>
      <c r="EDK47" s="445"/>
      <c r="EDL47" s="445"/>
      <c r="EDM47" s="445"/>
      <c r="EDN47" s="445"/>
      <c r="EDO47" s="445"/>
      <c r="EDP47" s="445"/>
      <c r="EDQ47" s="445"/>
      <c r="EDR47" s="445"/>
      <c r="EDS47" s="445"/>
      <c r="EDT47" s="445"/>
      <c r="EDU47" s="445"/>
      <c r="EDV47" s="445"/>
      <c r="EDW47" s="445"/>
      <c r="EDX47" s="445"/>
      <c r="EDY47" s="445"/>
      <c r="EDZ47" s="445"/>
      <c r="EEA47" s="445"/>
      <c r="EEB47" s="445"/>
      <c r="EEC47" s="445"/>
      <c r="EED47" s="445"/>
      <c r="EEE47" s="445"/>
      <c r="EEF47" s="445"/>
      <c r="EEG47" s="445"/>
      <c r="EEH47" s="445"/>
      <c r="EEI47" s="445"/>
      <c r="EEJ47" s="445"/>
      <c r="EEK47" s="445"/>
      <c r="EEL47" s="445"/>
      <c r="EEM47" s="445"/>
      <c r="EEN47" s="445"/>
      <c r="EEO47" s="445"/>
      <c r="EEP47" s="445"/>
      <c r="EEQ47" s="445"/>
      <c r="EER47" s="445"/>
      <c r="EES47" s="445"/>
      <c r="EET47" s="445"/>
      <c r="EEU47" s="445"/>
      <c r="EEV47" s="445"/>
      <c r="EEW47" s="445"/>
      <c r="EEX47" s="445"/>
      <c r="EEY47" s="445"/>
      <c r="EEZ47" s="445"/>
      <c r="EFA47" s="445"/>
      <c r="EFB47" s="445"/>
      <c r="EFC47" s="445"/>
      <c r="EFD47" s="445"/>
      <c r="EFE47" s="445"/>
      <c r="EFF47" s="445"/>
      <c r="EFG47" s="445"/>
      <c r="EFH47" s="445"/>
      <c r="EFI47" s="445"/>
      <c r="EFJ47" s="445"/>
      <c r="EFK47" s="445"/>
      <c r="EFL47" s="445"/>
      <c r="EFM47" s="445"/>
      <c r="EFN47" s="445"/>
      <c r="EFO47" s="445"/>
      <c r="EFP47" s="445"/>
      <c r="EFQ47" s="445"/>
      <c r="EFR47" s="445"/>
      <c r="EFS47" s="445"/>
      <c r="EFT47" s="445"/>
      <c r="EFU47" s="445"/>
      <c r="EFV47" s="445"/>
      <c r="EFW47" s="445"/>
      <c r="EFX47" s="445"/>
      <c r="EFY47" s="445"/>
      <c r="EFZ47" s="445"/>
      <c r="EGA47" s="445"/>
      <c r="EGB47" s="445"/>
      <c r="EGC47" s="445"/>
      <c r="EGD47" s="445"/>
      <c r="EGE47" s="445"/>
      <c r="EGF47" s="445"/>
      <c r="EGG47" s="445"/>
      <c r="EGH47" s="445"/>
      <c r="EGI47" s="445"/>
      <c r="EGJ47" s="445"/>
      <c r="EGK47" s="445"/>
      <c r="EGL47" s="445"/>
      <c r="EGM47" s="445"/>
      <c r="EGN47" s="445"/>
      <c r="EGO47" s="445"/>
      <c r="EGP47" s="445"/>
      <c r="EGQ47" s="445"/>
      <c r="EGR47" s="445"/>
      <c r="EGS47" s="445"/>
      <c r="EGT47" s="445"/>
      <c r="EGU47" s="445"/>
      <c r="EGV47" s="445"/>
      <c r="EGW47" s="445"/>
      <c r="EGX47" s="445"/>
      <c r="EGY47" s="445"/>
      <c r="EGZ47" s="445"/>
      <c r="EHA47" s="445"/>
      <c r="EHB47" s="445"/>
      <c r="EHC47" s="445"/>
      <c r="EHD47" s="445"/>
      <c r="EHE47" s="445"/>
      <c r="EHF47" s="445"/>
      <c r="EHG47" s="445"/>
      <c r="EHH47" s="445"/>
      <c r="EHI47" s="445"/>
      <c r="EHJ47" s="445"/>
      <c r="EHK47" s="445"/>
      <c r="EHL47" s="445"/>
      <c r="EHM47" s="445"/>
      <c r="EHN47" s="445"/>
      <c r="EHO47" s="445"/>
      <c r="EHP47" s="445"/>
      <c r="EHQ47" s="445"/>
      <c r="EHR47" s="445"/>
      <c r="EHS47" s="445"/>
      <c r="EHT47" s="445"/>
      <c r="EHU47" s="445"/>
      <c r="EHV47" s="445"/>
      <c r="EHW47" s="445"/>
      <c r="EHX47" s="445"/>
      <c r="EHY47" s="445"/>
      <c r="EHZ47" s="445"/>
      <c r="EIA47" s="445"/>
      <c r="EIB47" s="445"/>
      <c r="EIC47" s="445"/>
      <c r="EID47" s="445"/>
      <c r="EIE47" s="445"/>
      <c r="EIF47" s="445"/>
      <c r="EIG47" s="445"/>
      <c r="EIH47" s="445"/>
      <c r="EII47" s="445"/>
      <c r="EIJ47" s="445"/>
      <c r="EIK47" s="445"/>
      <c r="EIL47" s="445"/>
      <c r="EIM47" s="445"/>
      <c r="EIN47" s="445"/>
      <c r="EIO47" s="445"/>
      <c r="EIP47" s="445"/>
      <c r="EIQ47" s="445"/>
      <c r="EIR47" s="445"/>
      <c r="EIS47" s="445"/>
      <c r="EIT47" s="445"/>
      <c r="EIU47" s="445"/>
      <c r="EIV47" s="445"/>
      <c r="EIW47" s="445"/>
      <c r="EIX47" s="445"/>
      <c r="EIY47" s="445"/>
      <c r="EIZ47" s="445"/>
      <c r="EJA47" s="445"/>
      <c r="EJB47" s="445"/>
      <c r="EJC47" s="445"/>
      <c r="EJD47" s="445"/>
      <c r="EJE47" s="445"/>
      <c r="EJF47" s="445"/>
      <c r="EJG47" s="445"/>
      <c r="EJH47" s="445"/>
      <c r="EJI47" s="445"/>
      <c r="EJJ47" s="445"/>
      <c r="EJK47" s="445"/>
      <c r="EJL47" s="445"/>
      <c r="EJM47" s="445"/>
      <c r="EJN47" s="445"/>
      <c r="EJO47" s="445"/>
      <c r="EJP47" s="445"/>
      <c r="EJQ47" s="445"/>
      <c r="EJR47" s="445"/>
      <c r="EJS47" s="445"/>
      <c r="EJT47" s="445"/>
      <c r="EJU47" s="445"/>
      <c r="EJV47" s="445"/>
      <c r="EJW47" s="445"/>
      <c r="EJX47" s="445"/>
      <c r="EJY47" s="445"/>
      <c r="EJZ47" s="445"/>
      <c r="EKA47" s="445"/>
      <c r="EKB47" s="445"/>
      <c r="EKC47" s="445"/>
      <c r="EKD47" s="445"/>
      <c r="EKE47" s="445"/>
      <c r="EKF47" s="445"/>
      <c r="EKG47" s="445"/>
      <c r="EKH47" s="445"/>
      <c r="EKI47" s="445"/>
      <c r="EKJ47" s="445"/>
      <c r="EKK47" s="445"/>
      <c r="EKL47" s="445"/>
      <c r="EKM47" s="445"/>
      <c r="EKN47" s="445"/>
      <c r="EKO47" s="445"/>
      <c r="EKP47" s="445"/>
      <c r="EKQ47" s="445"/>
      <c r="EKR47" s="445"/>
      <c r="EKS47" s="445"/>
      <c r="EKT47" s="445"/>
      <c r="EKU47" s="445"/>
      <c r="EKV47" s="445"/>
      <c r="EKW47" s="445"/>
      <c r="EKX47" s="445"/>
      <c r="EKY47" s="445"/>
      <c r="EKZ47" s="445"/>
      <c r="ELA47" s="445"/>
      <c r="ELB47" s="445"/>
      <c r="ELC47" s="445"/>
      <c r="ELD47" s="445"/>
      <c r="ELE47" s="445"/>
      <c r="ELF47" s="445"/>
      <c r="ELG47" s="445"/>
      <c r="ELH47" s="445"/>
      <c r="ELI47" s="445"/>
      <c r="ELJ47" s="445"/>
      <c r="ELK47" s="445"/>
      <c r="ELL47" s="445"/>
      <c r="ELM47" s="445"/>
      <c r="ELN47" s="445"/>
      <c r="ELO47" s="445"/>
      <c r="ELP47" s="445"/>
      <c r="ELQ47" s="445"/>
      <c r="ELR47" s="445"/>
      <c r="ELS47" s="445"/>
      <c r="ELT47" s="445"/>
      <c r="ELU47" s="445"/>
      <c r="ELV47" s="445"/>
      <c r="ELW47" s="445"/>
      <c r="ELX47" s="445"/>
      <c r="ELY47" s="445"/>
      <c r="ELZ47" s="445"/>
      <c r="EMA47" s="445"/>
      <c r="EMB47" s="445"/>
      <c r="EMC47" s="445"/>
      <c r="EMD47" s="445"/>
      <c r="EME47" s="445"/>
      <c r="EMF47" s="445"/>
      <c r="EMG47" s="445"/>
      <c r="EMH47" s="445"/>
      <c r="EMI47" s="445"/>
      <c r="EMJ47" s="445"/>
      <c r="EMK47" s="445"/>
      <c r="EML47" s="445"/>
      <c r="EMM47" s="445"/>
      <c r="EMN47" s="445"/>
      <c r="EMO47" s="445"/>
      <c r="EMP47" s="445"/>
      <c r="EMQ47" s="445"/>
      <c r="EMR47" s="445"/>
      <c r="EMS47" s="445"/>
      <c r="EMT47" s="445"/>
      <c r="EMU47" s="445"/>
      <c r="EMV47" s="445"/>
      <c r="EMW47" s="445"/>
      <c r="EMX47" s="445"/>
      <c r="EMY47" s="445"/>
      <c r="EMZ47" s="445"/>
      <c r="ENA47" s="445"/>
      <c r="ENB47" s="445"/>
      <c r="ENC47" s="445"/>
      <c r="END47" s="445"/>
      <c r="ENE47" s="445"/>
      <c r="ENF47" s="445"/>
      <c r="ENG47" s="445"/>
      <c r="ENH47" s="445"/>
      <c r="ENI47" s="445"/>
      <c r="ENJ47" s="445"/>
      <c r="ENK47" s="445"/>
      <c r="ENL47" s="445"/>
      <c r="ENM47" s="445"/>
      <c r="ENN47" s="445"/>
      <c r="ENO47" s="445"/>
      <c r="ENP47" s="445"/>
      <c r="ENQ47" s="445"/>
      <c r="ENR47" s="445"/>
      <c r="ENS47" s="445"/>
      <c r="ENT47" s="445"/>
      <c r="ENU47" s="445"/>
      <c r="ENV47" s="445"/>
      <c r="ENW47" s="445"/>
      <c r="ENX47" s="445"/>
      <c r="ENY47" s="445"/>
      <c r="ENZ47" s="445"/>
      <c r="EOA47" s="445"/>
      <c r="EOB47" s="445"/>
      <c r="EOC47" s="445"/>
      <c r="EOD47" s="445"/>
      <c r="EOE47" s="445"/>
      <c r="EOF47" s="445"/>
      <c r="EOG47" s="445"/>
      <c r="EOH47" s="445"/>
      <c r="EOI47" s="445"/>
      <c r="EOJ47" s="445"/>
      <c r="EOK47" s="445"/>
      <c r="EOL47" s="445"/>
      <c r="EOM47" s="445"/>
      <c r="EON47" s="445"/>
      <c r="EOO47" s="445"/>
      <c r="EOP47" s="445"/>
      <c r="EOQ47" s="445"/>
      <c r="EOR47" s="445"/>
      <c r="EOS47" s="445"/>
      <c r="EOT47" s="445"/>
      <c r="EOU47" s="445"/>
      <c r="EOV47" s="445"/>
      <c r="EOW47" s="445"/>
      <c r="EOX47" s="445"/>
      <c r="EOY47" s="445"/>
      <c r="EOZ47" s="445"/>
      <c r="EPA47" s="445"/>
      <c r="EPB47" s="445"/>
      <c r="EPC47" s="445"/>
      <c r="EPD47" s="445"/>
      <c r="EPE47" s="445"/>
      <c r="EPF47" s="445"/>
      <c r="EPG47" s="445"/>
      <c r="EPH47" s="445"/>
      <c r="EPI47" s="445"/>
      <c r="EPJ47" s="445"/>
      <c r="EPK47" s="445"/>
      <c r="EPL47" s="445"/>
      <c r="EPM47" s="445"/>
      <c r="EPN47" s="445"/>
      <c r="EPO47" s="445"/>
      <c r="EPP47" s="445"/>
      <c r="EPQ47" s="445"/>
      <c r="EPR47" s="445"/>
      <c r="EPS47" s="445"/>
      <c r="EPT47" s="445"/>
      <c r="EPU47" s="445"/>
      <c r="EPV47" s="445"/>
      <c r="EPW47" s="445"/>
      <c r="EPX47" s="445"/>
      <c r="EPY47" s="445"/>
      <c r="EPZ47" s="445"/>
      <c r="EQA47" s="445"/>
      <c r="EQB47" s="445"/>
      <c r="EQC47" s="445"/>
      <c r="EQD47" s="445"/>
      <c r="EQE47" s="445"/>
      <c r="EQF47" s="445"/>
      <c r="EQG47" s="445"/>
      <c r="EQH47" s="445"/>
      <c r="EQI47" s="445"/>
      <c r="EQJ47" s="445"/>
      <c r="EQK47" s="445"/>
      <c r="EQL47" s="445"/>
      <c r="EQM47" s="445"/>
      <c r="EQN47" s="445"/>
      <c r="EQO47" s="445"/>
      <c r="EQP47" s="445"/>
      <c r="EQQ47" s="445"/>
      <c r="EQR47" s="445"/>
      <c r="EQS47" s="445"/>
      <c r="EQT47" s="445"/>
      <c r="EQU47" s="445"/>
      <c r="EQV47" s="445"/>
      <c r="EQW47" s="445"/>
      <c r="EQX47" s="445"/>
      <c r="EQY47" s="445"/>
      <c r="EQZ47" s="445"/>
      <c r="ERA47" s="445"/>
      <c r="ERB47" s="445"/>
      <c r="ERC47" s="445"/>
      <c r="ERD47" s="445"/>
      <c r="ERE47" s="445"/>
      <c r="ERF47" s="445"/>
      <c r="ERG47" s="445"/>
      <c r="ERH47" s="445"/>
      <c r="ERI47" s="445"/>
      <c r="ERJ47" s="445"/>
      <c r="ERK47" s="445"/>
      <c r="ERL47" s="445"/>
      <c r="ERM47" s="445"/>
      <c r="ERN47" s="445"/>
      <c r="ERO47" s="445"/>
      <c r="ERP47" s="445"/>
      <c r="ERQ47" s="445"/>
      <c r="ERR47" s="445"/>
      <c r="ERS47" s="445"/>
      <c r="ERT47" s="445"/>
      <c r="ERU47" s="445"/>
      <c r="ERV47" s="445"/>
      <c r="ERW47" s="445"/>
      <c r="ERX47" s="445"/>
      <c r="ERY47" s="445"/>
      <c r="ERZ47" s="445"/>
      <c r="ESA47" s="445"/>
      <c r="ESB47" s="445"/>
      <c r="ESC47" s="445"/>
      <c r="ESD47" s="445"/>
      <c r="ESE47" s="445"/>
      <c r="ESF47" s="445"/>
      <c r="ESG47" s="445"/>
      <c r="ESH47" s="445"/>
      <c r="ESI47" s="445"/>
      <c r="ESJ47" s="445"/>
      <c r="ESK47" s="445"/>
      <c r="ESL47" s="445"/>
      <c r="ESM47" s="445"/>
      <c r="ESN47" s="445"/>
      <c r="ESO47" s="445"/>
      <c r="ESP47" s="445"/>
      <c r="ESQ47" s="445"/>
      <c r="ESR47" s="445"/>
      <c r="ESS47" s="445"/>
      <c r="EST47" s="445"/>
      <c r="ESU47" s="445"/>
      <c r="ESV47" s="445"/>
      <c r="ESW47" s="445"/>
      <c r="ESX47" s="445"/>
      <c r="ESY47" s="445"/>
      <c r="ESZ47" s="445"/>
      <c r="ETA47" s="445"/>
      <c r="ETB47" s="445"/>
      <c r="ETC47" s="445"/>
      <c r="ETD47" s="445"/>
      <c r="ETE47" s="445"/>
      <c r="ETF47" s="445"/>
      <c r="ETG47" s="445"/>
      <c r="ETH47" s="445"/>
      <c r="ETI47" s="445"/>
      <c r="ETJ47" s="445"/>
      <c r="ETK47" s="445"/>
      <c r="ETL47" s="445"/>
      <c r="ETM47" s="445"/>
      <c r="ETN47" s="445"/>
      <c r="ETO47" s="445"/>
      <c r="ETP47" s="445"/>
      <c r="ETQ47" s="445"/>
      <c r="ETR47" s="445"/>
      <c r="ETS47" s="445"/>
      <c r="ETT47" s="445"/>
      <c r="ETU47" s="445"/>
      <c r="ETV47" s="445"/>
      <c r="ETW47" s="445"/>
      <c r="ETX47" s="445"/>
      <c r="ETY47" s="445"/>
      <c r="ETZ47" s="445"/>
      <c r="EUA47" s="445"/>
      <c r="EUB47" s="445"/>
      <c r="EUC47" s="445"/>
      <c r="EUD47" s="445"/>
      <c r="EUE47" s="445"/>
      <c r="EUF47" s="445"/>
      <c r="EUG47" s="445"/>
      <c r="EUH47" s="445"/>
      <c r="EUI47" s="445"/>
      <c r="EUJ47" s="445"/>
      <c r="EUK47" s="445"/>
      <c r="EUL47" s="445"/>
      <c r="EUM47" s="445"/>
      <c r="EUN47" s="445"/>
      <c r="EUO47" s="445"/>
      <c r="EUP47" s="445"/>
      <c r="EUQ47" s="445"/>
      <c r="EUR47" s="445"/>
      <c r="EUS47" s="445"/>
      <c r="EUT47" s="445"/>
      <c r="EUU47" s="445"/>
      <c r="EUV47" s="445"/>
      <c r="EUW47" s="445"/>
      <c r="EUX47" s="445"/>
      <c r="EUY47" s="445"/>
      <c r="EUZ47" s="445"/>
      <c r="EVA47" s="445"/>
      <c r="EVB47" s="445"/>
      <c r="EVC47" s="445"/>
      <c r="EVD47" s="445"/>
      <c r="EVE47" s="445"/>
      <c r="EVF47" s="445"/>
      <c r="EVG47" s="445"/>
      <c r="EVH47" s="445"/>
      <c r="EVI47" s="445"/>
      <c r="EVJ47" s="445"/>
      <c r="EVK47" s="445"/>
      <c r="EVL47" s="445"/>
      <c r="EVM47" s="445"/>
      <c r="EVN47" s="445"/>
      <c r="EVO47" s="445"/>
      <c r="EVP47" s="445"/>
      <c r="EVQ47" s="445"/>
      <c r="EVR47" s="445"/>
      <c r="EVS47" s="445"/>
      <c r="EVT47" s="445"/>
      <c r="EVU47" s="445"/>
      <c r="EVV47" s="445"/>
      <c r="EVW47" s="445"/>
      <c r="EVX47" s="445"/>
      <c r="EVY47" s="445"/>
      <c r="EVZ47" s="445"/>
      <c r="EWA47" s="445"/>
      <c r="EWB47" s="445"/>
      <c r="EWC47" s="445"/>
      <c r="EWD47" s="445"/>
      <c r="EWE47" s="445"/>
      <c r="EWF47" s="445"/>
      <c r="EWG47" s="445"/>
      <c r="EWH47" s="445"/>
      <c r="EWI47" s="445"/>
      <c r="EWJ47" s="445"/>
      <c r="EWK47" s="445"/>
      <c r="EWL47" s="445"/>
      <c r="EWM47" s="445"/>
      <c r="EWN47" s="445"/>
      <c r="EWO47" s="445"/>
      <c r="EWP47" s="445"/>
      <c r="EWQ47" s="445"/>
      <c r="EWR47" s="445"/>
      <c r="EWS47" s="445"/>
      <c r="EWT47" s="445"/>
      <c r="EWU47" s="445"/>
      <c r="EWV47" s="445"/>
      <c r="EWW47" s="445"/>
      <c r="EWX47" s="445"/>
      <c r="EWY47" s="445"/>
      <c r="EWZ47" s="445"/>
      <c r="EXA47" s="445"/>
      <c r="EXB47" s="445"/>
      <c r="EXC47" s="445"/>
      <c r="EXD47" s="445"/>
      <c r="EXE47" s="445"/>
      <c r="EXF47" s="445"/>
      <c r="EXG47" s="445"/>
      <c r="EXH47" s="445"/>
      <c r="EXI47" s="445"/>
      <c r="EXJ47" s="445"/>
      <c r="EXK47" s="445"/>
      <c r="EXL47" s="445"/>
      <c r="EXM47" s="445"/>
      <c r="EXN47" s="445"/>
      <c r="EXO47" s="445"/>
      <c r="EXP47" s="445"/>
      <c r="EXQ47" s="445"/>
      <c r="EXR47" s="445"/>
      <c r="EXS47" s="445"/>
      <c r="EXT47" s="445"/>
      <c r="EXU47" s="445"/>
      <c r="EXV47" s="445"/>
      <c r="EXW47" s="445"/>
      <c r="EXX47" s="445"/>
      <c r="EXY47" s="445"/>
      <c r="EXZ47" s="445"/>
      <c r="EYA47" s="445"/>
      <c r="EYB47" s="445"/>
      <c r="EYC47" s="445"/>
      <c r="EYD47" s="445"/>
      <c r="EYE47" s="445"/>
      <c r="EYF47" s="445"/>
      <c r="EYG47" s="445"/>
      <c r="EYH47" s="445"/>
      <c r="EYI47" s="445"/>
      <c r="EYJ47" s="445"/>
      <c r="EYK47" s="445"/>
      <c r="EYL47" s="445"/>
      <c r="EYM47" s="445"/>
      <c r="EYN47" s="445"/>
      <c r="EYO47" s="445"/>
      <c r="EYP47" s="445"/>
      <c r="EYQ47" s="445"/>
      <c r="EYR47" s="445"/>
      <c r="EYS47" s="445"/>
      <c r="EYT47" s="445"/>
      <c r="EYU47" s="445"/>
      <c r="EYV47" s="445"/>
      <c r="EYW47" s="445"/>
      <c r="EYX47" s="445"/>
      <c r="EYY47" s="445"/>
      <c r="EYZ47" s="445"/>
      <c r="EZA47" s="445"/>
      <c r="EZB47" s="445"/>
      <c r="EZC47" s="445"/>
      <c r="EZD47" s="445"/>
      <c r="EZE47" s="445"/>
      <c r="EZF47" s="445"/>
      <c r="EZG47" s="445"/>
      <c r="EZH47" s="445"/>
      <c r="EZI47" s="445"/>
      <c r="EZJ47" s="445"/>
      <c r="EZK47" s="445"/>
      <c r="EZL47" s="445"/>
      <c r="EZM47" s="445"/>
      <c r="EZN47" s="445"/>
      <c r="EZO47" s="445"/>
      <c r="EZP47" s="445"/>
      <c r="EZQ47" s="445"/>
      <c r="EZR47" s="445"/>
      <c r="EZS47" s="445"/>
      <c r="EZT47" s="445"/>
      <c r="EZU47" s="445"/>
      <c r="EZV47" s="445"/>
      <c r="EZW47" s="445"/>
      <c r="EZX47" s="445"/>
      <c r="EZY47" s="445"/>
      <c r="EZZ47" s="445"/>
      <c r="FAA47" s="445"/>
      <c r="FAB47" s="445"/>
      <c r="FAC47" s="445"/>
      <c r="FAD47" s="445"/>
      <c r="FAE47" s="445"/>
      <c r="FAF47" s="445"/>
      <c r="FAG47" s="445"/>
      <c r="FAH47" s="445"/>
      <c r="FAI47" s="445"/>
      <c r="FAJ47" s="445"/>
      <c r="FAK47" s="445"/>
      <c r="FAL47" s="445"/>
      <c r="FAM47" s="445"/>
      <c r="FAN47" s="445"/>
      <c r="FAO47" s="445"/>
      <c r="FAP47" s="445"/>
      <c r="FAQ47" s="445"/>
      <c r="FAR47" s="445"/>
      <c r="FAS47" s="445"/>
      <c r="FAT47" s="445"/>
      <c r="FAU47" s="445"/>
      <c r="FAV47" s="445"/>
      <c r="FAW47" s="445"/>
      <c r="FAX47" s="445"/>
      <c r="FAY47" s="445"/>
      <c r="FAZ47" s="445"/>
      <c r="FBA47" s="445"/>
      <c r="FBB47" s="445"/>
      <c r="FBC47" s="445"/>
      <c r="FBD47" s="445"/>
      <c r="FBE47" s="445"/>
      <c r="FBF47" s="445"/>
      <c r="FBG47" s="445"/>
      <c r="FBH47" s="445"/>
      <c r="FBI47" s="445"/>
      <c r="FBJ47" s="445"/>
      <c r="FBK47" s="445"/>
      <c r="FBL47" s="445"/>
      <c r="FBM47" s="445"/>
      <c r="FBN47" s="445"/>
      <c r="FBO47" s="445"/>
      <c r="FBP47" s="445"/>
      <c r="FBQ47" s="445"/>
      <c r="FBR47" s="445"/>
      <c r="FBS47" s="445"/>
      <c r="FBT47" s="445"/>
      <c r="FBU47" s="445"/>
      <c r="FBV47" s="445"/>
      <c r="FBW47" s="445"/>
      <c r="FBX47" s="445"/>
      <c r="FBY47" s="445"/>
      <c r="FBZ47" s="445"/>
      <c r="FCA47" s="445"/>
      <c r="FCB47" s="445"/>
      <c r="FCC47" s="445"/>
      <c r="FCD47" s="445"/>
      <c r="FCE47" s="445"/>
      <c r="FCF47" s="445"/>
      <c r="FCG47" s="445"/>
      <c r="FCH47" s="445"/>
      <c r="FCI47" s="445"/>
      <c r="FCJ47" s="445"/>
      <c r="FCK47" s="445"/>
      <c r="FCL47" s="445"/>
      <c r="FCM47" s="445"/>
      <c r="FCN47" s="445"/>
      <c r="FCO47" s="445"/>
      <c r="FCP47" s="445"/>
      <c r="FCQ47" s="445"/>
      <c r="FCR47" s="445"/>
      <c r="FCS47" s="445"/>
      <c r="FCT47" s="445"/>
      <c r="FCU47" s="445"/>
      <c r="FCV47" s="445"/>
      <c r="FCW47" s="445"/>
      <c r="FCX47" s="445"/>
      <c r="FCY47" s="445"/>
      <c r="FCZ47" s="445"/>
      <c r="FDA47" s="445"/>
      <c r="FDB47" s="445"/>
      <c r="FDC47" s="445"/>
      <c r="FDD47" s="445"/>
      <c r="FDE47" s="445"/>
      <c r="FDF47" s="445"/>
      <c r="FDG47" s="445"/>
      <c r="FDH47" s="445"/>
      <c r="FDI47" s="445"/>
      <c r="FDJ47" s="445"/>
      <c r="FDK47" s="445"/>
      <c r="FDL47" s="445"/>
      <c r="FDM47" s="445"/>
      <c r="FDN47" s="445"/>
      <c r="FDO47" s="445"/>
      <c r="FDP47" s="445"/>
      <c r="FDQ47" s="445"/>
      <c r="FDR47" s="445"/>
      <c r="FDS47" s="445"/>
      <c r="FDT47" s="445"/>
      <c r="FDU47" s="445"/>
      <c r="FDV47" s="445"/>
      <c r="FDW47" s="445"/>
      <c r="FDX47" s="445"/>
      <c r="FDY47" s="445"/>
      <c r="FDZ47" s="445"/>
      <c r="FEA47" s="445"/>
      <c r="FEB47" s="445"/>
      <c r="FEC47" s="445"/>
      <c r="FED47" s="445"/>
      <c r="FEE47" s="445"/>
      <c r="FEF47" s="445"/>
      <c r="FEG47" s="445"/>
      <c r="FEH47" s="445"/>
      <c r="FEI47" s="445"/>
      <c r="FEJ47" s="445"/>
      <c r="FEK47" s="445"/>
      <c r="FEL47" s="445"/>
      <c r="FEM47" s="445"/>
      <c r="FEN47" s="445"/>
      <c r="FEO47" s="445"/>
      <c r="FEP47" s="445"/>
      <c r="FEQ47" s="445"/>
      <c r="FER47" s="445"/>
      <c r="FES47" s="445"/>
      <c r="FET47" s="445"/>
      <c r="FEU47" s="445"/>
      <c r="FEV47" s="445"/>
      <c r="FEW47" s="445"/>
      <c r="FEX47" s="445"/>
      <c r="FEY47" s="445"/>
      <c r="FEZ47" s="445"/>
      <c r="FFA47" s="445"/>
      <c r="FFB47" s="445"/>
      <c r="FFC47" s="445"/>
      <c r="FFD47" s="445"/>
      <c r="FFE47" s="445"/>
      <c r="FFF47" s="445"/>
      <c r="FFG47" s="445"/>
      <c r="FFH47" s="445"/>
      <c r="FFI47" s="445"/>
      <c r="FFJ47" s="445"/>
      <c r="FFK47" s="445"/>
      <c r="FFL47" s="445"/>
      <c r="FFM47" s="445"/>
      <c r="FFN47" s="445"/>
      <c r="FFO47" s="445"/>
      <c r="FFP47" s="445"/>
      <c r="FFQ47" s="445"/>
      <c r="FFR47" s="445"/>
      <c r="FFS47" s="445"/>
      <c r="FFT47" s="445"/>
      <c r="FFU47" s="445"/>
      <c r="FFV47" s="445"/>
      <c r="FFW47" s="445"/>
      <c r="FFX47" s="445"/>
      <c r="FFY47" s="445"/>
      <c r="FFZ47" s="445"/>
      <c r="FGA47" s="445"/>
      <c r="FGB47" s="445"/>
      <c r="FGC47" s="445"/>
      <c r="FGD47" s="445"/>
      <c r="FGE47" s="445"/>
      <c r="FGF47" s="445"/>
      <c r="FGG47" s="445"/>
      <c r="FGH47" s="445"/>
      <c r="FGI47" s="445"/>
      <c r="FGJ47" s="445"/>
      <c r="FGK47" s="445"/>
      <c r="FGL47" s="445"/>
      <c r="FGM47" s="445"/>
      <c r="FGN47" s="445"/>
      <c r="FGO47" s="445"/>
      <c r="FGP47" s="445"/>
      <c r="FGQ47" s="445"/>
      <c r="FGR47" s="445"/>
      <c r="FGS47" s="445"/>
      <c r="FGT47" s="445"/>
      <c r="FGU47" s="445"/>
      <c r="FGV47" s="445"/>
      <c r="FGW47" s="445"/>
      <c r="FGX47" s="445"/>
      <c r="FGY47" s="445"/>
      <c r="FGZ47" s="445"/>
      <c r="FHA47" s="445"/>
      <c r="FHB47" s="445"/>
      <c r="FHC47" s="445"/>
      <c r="FHD47" s="445"/>
      <c r="FHE47" s="445"/>
      <c r="FHF47" s="445"/>
      <c r="FHG47" s="445"/>
      <c r="FHH47" s="445"/>
      <c r="FHI47" s="445"/>
      <c r="FHJ47" s="445"/>
      <c r="FHK47" s="445"/>
      <c r="FHL47" s="445"/>
      <c r="FHM47" s="445"/>
      <c r="FHN47" s="445"/>
      <c r="FHO47" s="445"/>
      <c r="FHP47" s="445"/>
      <c r="FHQ47" s="445"/>
      <c r="FHR47" s="445"/>
      <c r="FHS47" s="445"/>
      <c r="FHT47" s="445"/>
      <c r="FHU47" s="445"/>
      <c r="FHV47" s="445"/>
      <c r="FHW47" s="445"/>
      <c r="FHX47" s="445"/>
      <c r="FHY47" s="445"/>
      <c r="FHZ47" s="445"/>
      <c r="FIA47" s="445"/>
      <c r="FIB47" s="445"/>
      <c r="FIC47" s="445"/>
      <c r="FID47" s="445"/>
      <c r="FIE47" s="445"/>
      <c r="FIF47" s="445"/>
      <c r="FIG47" s="445"/>
      <c r="FIH47" s="445"/>
      <c r="FII47" s="445"/>
      <c r="FIJ47" s="445"/>
      <c r="FIK47" s="445"/>
      <c r="FIL47" s="445"/>
      <c r="FIM47" s="445"/>
      <c r="FIN47" s="445"/>
      <c r="FIO47" s="445"/>
      <c r="FIP47" s="445"/>
      <c r="FIQ47" s="445"/>
      <c r="FIR47" s="445"/>
      <c r="FIS47" s="445"/>
      <c r="FIT47" s="445"/>
      <c r="FIU47" s="445"/>
      <c r="FIV47" s="445"/>
      <c r="FIW47" s="445"/>
      <c r="FIX47" s="445"/>
      <c r="FIY47" s="445"/>
      <c r="FIZ47" s="445"/>
      <c r="FJA47" s="445"/>
      <c r="FJB47" s="445"/>
      <c r="FJC47" s="445"/>
      <c r="FJD47" s="445"/>
      <c r="FJE47" s="445"/>
      <c r="FJF47" s="445"/>
      <c r="FJG47" s="445"/>
      <c r="FJH47" s="445"/>
      <c r="FJI47" s="445"/>
      <c r="FJJ47" s="445"/>
      <c r="FJK47" s="445"/>
      <c r="FJL47" s="445"/>
      <c r="FJM47" s="445"/>
      <c r="FJN47" s="445"/>
      <c r="FJO47" s="445"/>
      <c r="FJP47" s="445"/>
      <c r="FJQ47" s="445"/>
      <c r="FJR47" s="445"/>
      <c r="FJS47" s="445"/>
      <c r="FJT47" s="445"/>
      <c r="FJU47" s="445"/>
      <c r="FJV47" s="445"/>
      <c r="FJW47" s="445"/>
      <c r="FJX47" s="445"/>
      <c r="FJY47" s="445"/>
      <c r="FJZ47" s="445"/>
      <c r="FKA47" s="445"/>
      <c r="FKB47" s="445"/>
      <c r="FKC47" s="445"/>
      <c r="FKD47" s="445"/>
      <c r="FKE47" s="445"/>
      <c r="FKF47" s="445"/>
      <c r="FKG47" s="445"/>
      <c r="FKH47" s="445"/>
      <c r="FKI47" s="445"/>
      <c r="FKJ47" s="445"/>
      <c r="FKK47" s="445"/>
      <c r="FKL47" s="445"/>
      <c r="FKM47" s="445"/>
      <c r="FKN47" s="445"/>
      <c r="FKO47" s="445"/>
      <c r="FKP47" s="445"/>
      <c r="FKQ47" s="445"/>
      <c r="FKR47" s="445"/>
      <c r="FKS47" s="445"/>
      <c r="FKT47" s="445"/>
      <c r="FKU47" s="445"/>
      <c r="FKV47" s="445"/>
      <c r="FKW47" s="445"/>
      <c r="FKX47" s="445"/>
      <c r="FKY47" s="445"/>
      <c r="FKZ47" s="445"/>
      <c r="FLA47" s="445"/>
      <c r="FLB47" s="445"/>
      <c r="FLC47" s="445"/>
      <c r="FLD47" s="445"/>
      <c r="FLE47" s="445"/>
      <c r="FLF47" s="445"/>
      <c r="FLG47" s="445"/>
      <c r="FLH47" s="445"/>
      <c r="FLI47" s="445"/>
      <c r="FLJ47" s="445"/>
      <c r="FLK47" s="445"/>
      <c r="FLL47" s="445"/>
      <c r="FLM47" s="445"/>
      <c r="FLN47" s="445"/>
      <c r="FLO47" s="445"/>
      <c r="FLP47" s="445"/>
      <c r="FLQ47" s="445"/>
      <c r="FLR47" s="445"/>
      <c r="FLS47" s="445"/>
      <c r="FLT47" s="445"/>
      <c r="FLU47" s="445"/>
      <c r="FLV47" s="445"/>
      <c r="FLW47" s="445"/>
      <c r="FLX47" s="445"/>
      <c r="FLY47" s="445"/>
      <c r="FLZ47" s="445"/>
      <c r="FMA47" s="445"/>
      <c r="FMB47" s="445"/>
      <c r="FMC47" s="445"/>
      <c r="FMD47" s="445"/>
      <c r="FME47" s="445"/>
      <c r="FMF47" s="445"/>
      <c r="FMG47" s="445"/>
      <c r="FMH47" s="445"/>
      <c r="FMI47" s="445"/>
      <c r="FMJ47" s="445"/>
      <c r="FMK47" s="445"/>
      <c r="FML47" s="445"/>
      <c r="FMM47" s="445"/>
      <c r="FMN47" s="445"/>
      <c r="FMO47" s="445"/>
      <c r="FMP47" s="445"/>
      <c r="FMQ47" s="445"/>
      <c r="FMR47" s="445"/>
      <c r="FMS47" s="445"/>
      <c r="FMT47" s="445"/>
      <c r="FMU47" s="445"/>
      <c r="FMV47" s="445"/>
      <c r="FMW47" s="445"/>
      <c r="FMX47" s="445"/>
      <c r="FMY47" s="445"/>
      <c r="FMZ47" s="445"/>
      <c r="FNA47" s="445"/>
      <c r="FNB47" s="445"/>
      <c r="FNC47" s="445"/>
      <c r="FND47" s="445"/>
      <c r="FNE47" s="445"/>
      <c r="FNF47" s="445"/>
      <c r="FNG47" s="445"/>
      <c r="FNH47" s="445"/>
      <c r="FNI47" s="445"/>
      <c r="FNJ47" s="445"/>
      <c r="FNK47" s="445"/>
      <c r="FNL47" s="445"/>
      <c r="FNM47" s="445"/>
      <c r="FNN47" s="445"/>
      <c r="FNO47" s="445"/>
      <c r="FNP47" s="445"/>
      <c r="FNQ47" s="445"/>
      <c r="FNR47" s="445"/>
      <c r="FNS47" s="445"/>
      <c r="FNT47" s="445"/>
      <c r="FNU47" s="445"/>
      <c r="FNV47" s="445"/>
      <c r="FNW47" s="445"/>
      <c r="FNX47" s="445"/>
      <c r="FNY47" s="445"/>
      <c r="FNZ47" s="445"/>
      <c r="FOA47" s="445"/>
      <c r="FOB47" s="445"/>
      <c r="FOC47" s="445"/>
      <c r="FOD47" s="445"/>
      <c r="FOE47" s="445"/>
      <c r="FOF47" s="445"/>
      <c r="FOG47" s="445"/>
      <c r="FOH47" s="445"/>
      <c r="FOI47" s="445"/>
      <c r="FOJ47" s="445"/>
      <c r="FOK47" s="445"/>
      <c r="FOL47" s="445"/>
      <c r="FOM47" s="445"/>
      <c r="FON47" s="445"/>
      <c r="FOO47" s="445"/>
      <c r="FOP47" s="445"/>
      <c r="FOQ47" s="445"/>
      <c r="FOR47" s="445"/>
      <c r="FOS47" s="445"/>
      <c r="FOT47" s="445"/>
      <c r="FOU47" s="445"/>
      <c r="FOV47" s="445"/>
      <c r="FOW47" s="445"/>
      <c r="FOX47" s="445"/>
      <c r="FOY47" s="445"/>
      <c r="FOZ47" s="445"/>
      <c r="FPA47" s="445"/>
      <c r="FPB47" s="445"/>
      <c r="FPC47" s="445"/>
      <c r="FPD47" s="445"/>
      <c r="FPE47" s="445"/>
      <c r="FPF47" s="445"/>
      <c r="FPG47" s="445"/>
      <c r="FPH47" s="445"/>
      <c r="FPI47" s="445"/>
      <c r="FPJ47" s="445"/>
      <c r="FPK47" s="445"/>
      <c r="FPL47" s="445"/>
      <c r="FPM47" s="445"/>
      <c r="FPN47" s="445"/>
      <c r="FPO47" s="445"/>
      <c r="FPP47" s="445"/>
      <c r="FPQ47" s="445"/>
      <c r="FPR47" s="445"/>
      <c r="FPS47" s="445"/>
      <c r="FPT47" s="445"/>
      <c r="FPU47" s="445"/>
      <c r="FPV47" s="445"/>
      <c r="FPW47" s="445"/>
      <c r="FPX47" s="445"/>
      <c r="FPY47" s="445"/>
      <c r="FPZ47" s="445"/>
      <c r="FQA47" s="445"/>
      <c r="FQB47" s="445"/>
      <c r="FQC47" s="445"/>
      <c r="FQD47" s="445"/>
      <c r="FQE47" s="445"/>
      <c r="FQF47" s="445"/>
      <c r="FQG47" s="445"/>
      <c r="FQH47" s="445"/>
      <c r="FQI47" s="445"/>
      <c r="FQJ47" s="445"/>
      <c r="FQK47" s="445"/>
      <c r="FQL47" s="445"/>
      <c r="FQM47" s="445"/>
      <c r="FQN47" s="445"/>
      <c r="FQO47" s="445"/>
      <c r="FQP47" s="445"/>
      <c r="FQQ47" s="445"/>
      <c r="FQR47" s="445"/>
      <c r="FQS47" s="445"/>
      <c r="FQT47" s="445"/>
      <c r="FQU47" s="445"/>
      <c r="FQV47" s="445"/>
      <c r="FQW47" s="445"/>
      <c r="FQX47" s="445"/>
      <c r="FQY47" s="445"/>
      <c r="FQZ47" s="445"/>
      <c r="FRA47" s="445"/>
      <c r="FRB47" s="445"/>
      <c r="FRC47" s="445"/>
      <c r="FRD47" s="445"/>
      <c r="FRE47" s="445"/>
      <c r="FRF47" s="445"/>
      <c r="FRG47" s="445"/>
      <c r="FRH47" s="445"/>
      <c r="FRI47" s="445"/>
      <c r="FRJ47" s="445"/>
      <c r="FRK47" s="445"/>
      <c r="FRL47" s="445"/>
      <c r="FRM47" s="445"/>
      <c r="FRN47" s="445"/>
      <c r="FRO47" s="445"/>
      <c r="FRP47" s="445"/>
      <c r="FRQ47" s="445"/>
      <c r="FRR47" s="445"/>
      <c r="FRS47" s="445"/>
      <c r="FRT47" s="445"/>
      <c r="FRU47" s="445"/>
      <c r="FRV47" s="445"/>
      <c r="FRW47" s="445"/>
      <c r="FRX47" s="445"/>
      <c r="FRY47" s="445"/>
      <c r="FRZ47" s="445"/>
      <c r="FSA47" s="445"/>
      <c r="FSB47" s="445"/>
      <c r="FSC47" s="445"/>
      <c r="FSD47" s="445"/>
      <c r="FSE47" s="445"/>
      <c r="FSF47" s="445"/>
      <c r="FSG47" s="445"/>
      <c r="FSH47" s="445"/>
      <c r="FSI47" s="445"/>
      <c r="FSJ47" s="445"/>
      <c r="FSK47" s="445"/>
      <c r="FSL47" s="445"/>
      <c r="FSM47" s="445"/>
      <c r="FSN47" s="445"/>
      <c r="FSO47" s="445"/>
      <c r="FSP47" s="445"/>
      <c r="FSQ47" s="445"/>
      <c r="FSR47" s="445"/>
      <c r="FSS47" s="445"/>
      <c r="FST47" s="445"/>
      <c r="FSU47" s="445"/>
      <c r="FSV47" s="445"/>
      <c r="FSW47" s="445"/>
      <c r="FSX47" s="445"/>
      <c r="FSY47" s="445"/>
      <c r="FSZ47" s="445"/>
      <c r="FTA47" s="445"/>
      <c r="FTB47" s="445"/>
      <c r="FTC47" s="445"/>
      <c r="FTD47" s="445"/>
      <c r="FTE47" s="445"/>
      <c r="FTF47" s="445"/>
      <c r="FTG47" s="445"/>
      <c r="FTH47" s="445"/>
      <c r="FTI47" s="445"/>
      <c r="FTJ47" s="445"/>
      <c r="FTK47" s="445"/>
      <c r="FTL47" s="445"/>
      <c r="FTM47" s="445"/>
      <c r="FTN47" s="445"/>
      <c r="FTO47" s="445"/>
      <c r="FTP47" s="445"/>
      <c r="FTQ47" s="445"/>
      <c r="FTR47" s="445"/>
      <c r="FTS47" s="445"/>
      <c r="FTT47" s="445"/>
      <c r="FTU47" s="445"/>
      <c r="FTV47" s="445"/>
      <c r="FTW47" s="445"/>
      <c r="FTX47" s="445"/>
      <c r="FTY47" s="445"/>
      <c r="FTZ47" s="445"/>
      <c r="FUA47" s="445"/>
      <c r="FUB47" s="445"/>
      <c r="FUC47" s="445"/>
      <c r="FUD47" s="445"/>
      <c r="FUE47" s="445"/>
      <c r="FUF47" s="445"/>
      <c r="FUG47" s="445"/>
      <c r="FUH47" s="445"/>
      <c r="FUI47" s="445"/>
      <c r="FUJ47" s="445"/>
      <c r="FUK47" s="445"/>
      <c r="FUL47" s="445"/>
      <c r="FUM47" s="445"/>
      <c r="FUN47" s="445"/>
      <c r="FUO47" s="445"/>
      <c r="FUP47" s="445"/>
      <c r="FUQ47" s="445"/>
      <c r="FUR47" s="445"/>
      <c r="FUS47" s="445"/>
      <c r="FUT47" s="445"/>
      <c r="FUU47" s="445"/>
      <c r="FUV47" s="445"/>
      <c r="FUW47" s="445"/>
      <c r="FUX47" s="445"/>
      <c r="FUY47" s="445"/>
      <c r="FUZ47" s="445"/>
      <c r="FVA47" s="445"/>
      <c r="FVB47" s="445"/>
      <c r="FVC47" s="445"/>
      <c r="FVD47" s="445"/>
      <c r="FVE47" s="445"/>
      <c r="FVF47" s="445"/>
      <c r="FVG47" s="445"/>
      <c r="FVH47" s="445"/>
      <c r="FVI47" s="445"/>
      <c r="FVJ47" s="445"/>
      <c r="FVK47" s="445"/>
      <c r="FVL47" s="445"/>
      <c r="FVM47" s="445"/>
      <c r="FVN47" s="445"/>
      <c r="FVO47" s="445"/>
      <c r="FVP47" s="445"/>
      <c r="FVQ47" s="445"/>
      <c r="FVR47" s="445"/>
      <c r="FVS47" s="445"/>
      <c r="FVT47" s="445"/>
      <c r="FVU47" s="445"/>
      <c r="FVV47" s="445"/>
      <c r="FVW47" s="445"/>
      <c r="FVX47" s="445"/>
      <c r="FVY47" s="445"/>
      <c r="FVZ47" s="445"/>
      <c r="FWA47" s="445"/>
      <c r="FWB47" s="445"/>
      <c r="FWC47" s="445"/>
      <c r="FWD47" s="445"/>
      <c r="FWE47" s="445"/>
      <c r="FWF47" s="445"/>
      <c r="FWG47" s="445"/>
      <c r="FWH47" s="445"/>
      <c r="FWI47" s="445"/>
      <c r="FWJ47" s="445"/>
      <c r="FWK47" s="445"/>
      <c r="FWL47" s="445"/>
      <c r="FWM47" s="445"/>
      <c r="FWN47" s="445"/>
      <c r="FWO47" s="445"/>
      <c r="FWP47" s="445"/>
      <c r="FWQ47" s="445"/>
      <c r="FWR47" s="445"/>
      <c r="FWS47" s="445"/>
      <c r="FWT47" s="445"/>
      <c r="FWU47" s="445"/>
      <c r="FWV47" s="445"/>
      <c r="FWW47" s="445"/>
      <c r="FWX47" s="445"/>
      <c r="FWY47" s="445"/>
      <c r="FWZ47" s="445"/>
      <c r="FXA47" s="445"/>
      <c r="FXB47" s="445"/>
      <c r="FXC47" s="445"/>
      <c r="FXD47" s="445"/>
      <c r="FXE47" s="445"/>
      <c r="FXF47" s="445"/>
      <c r="FXG47" s="445"/>
      <c r="FXH47" s="445"/>
      <c r="FXI47" s="445"/>
      <c r="FXJ47" s="445"/>
      <c r="FXK47" s="445"/>
      <c r="FXL47" s="445"/>
      <c r="FXM47" s="445"/>
      <c r="FXN47" s="445"/>
      <c r="FXO47" s="445"/>
      <c r="FXP47" s="445"/>
      <c r="FXQ47" s="445"/>
      <c r="FXR47" s="445"/>
      <c r="FXS47" s="445"/>
      <c r="FXT47" s="445"/>
      <c r="FXU47" s="445"/>
      <c r="FXV47" s="445"/>
      <c r="FXW47" s="445"/>
      <c r="FXX47" s="445"/>
      <c r="FXY47" s="445"/>
      <c r="FXZ47" s="445"/>
      <c r="FYA47" s="445"/>
      <c r="FYB47" s="445"/>
      <c r="FYC47" s="445"/>
      <c r="FYD47" s="445"/>
      <c r="FYE47" s="445"/>
      <c r="FYF47" s="445"/>
      <c r="FYG47" s="445"/>
      <c r="FYH47" s="445"/>
      <c r="FYI47" s="445"/>
      <c r="FYJ47" s="445"/>
      <c r="FYK47" s="445"/>
      <c r="FYL47" s="445"/>
      <c r="FYM47" s="445"/>
      <c r="FYN47" s="445"/>
      <c r="FYO47" s="445"/>
      <c r="FYP47" s="445"/>
      <c r="FYQ47" s="445"/>
      <c r="FYR47" s="445"/>
      <c r="FYS47" s="445"/>
      <c r="FYT47" s="445"/>
      <c r="FYU47" s="445"/>
      <c r="FYV47" s="445"/>
      <c r="FYW47" s="445"/>
      <c r="FYX47" s="445"/>
      <c r="FYY47" s="445"/>
      <c r="FYZ47" s="445"/>
      <c r="FZA47" s="445"/>
      <c r="FZB47" s="445"/>
      <c r="FZC47" s="445"/>
      <c r="FZD47" s="445"/>
      <c r="FZE47" s="445"/>
      <c r="FZF47" s="445"/>
      <c r="FZG47" s="445"/>
      <c r="FZH47" s="445"/>
      <c r="FZI47" s="445"/>
      <c r="FZJ47" s="445"/>
      <c r="FZK47" s="445"/>
      <c r="FZL47" s="445"/>
      <c r="FZM47" s="445"/>
      <c r="FZN47" s="445"/>
      <c r="FZO47" s="445"/>
      <c r="FZP47" s="445"/>
      <c r="FZQ47" s="445"/>
      <c r="FZR47" s="445"/>
      <c r="FZS47" s="445"/>
      <c r="FZT47" s="445"/>
      <c r="FZU47" s="445"/>
      <c r="FZV47" s="445"/>
      <c r="FZW47" s="445"/>
      <c r="FZX47" s="445"/>
      <c r="FZY47" s="445"/>
      <c r="FZZ47" s="445"/>
      <c r="GAA47" s="445"/>
      <c r="GAB47" s="445"/>
      <c r="GAC47" s="445"/>
      <c r="GAD47" s="445"/>
      <c r="GAE47" s="445"/>
      <c r="GAF47" s="445"/>
      <c r="GAG47" s="445"/>
      <c r="GAH47" s="445"/>
      <c r="GAI47" s="445"/>
      <c r="GAJ47" s="445"/>
      <c r="GAK47" s="445"/>
      <c r="GAL47" s="445"/>
      <c r="GAM47" s="445"/>
      <c r="GAN47" s="445"/>
      <c r="GAO47" s="445"/>
      <c r="GAP47" s="445"/>
      <c r="GAQ47" s="445"/>
      <c r="GAR47" s="445"/>
      <c r="GAS47" s="445"/>
      <c r="GAT47" s="445"/>
      <c r="GAU47" s="445"/>
      <c r="GAV47" s="445"/>
      <c r="GAW47" s="445"/>
      <c r="GAX47" s="445"/>
      <c r="GAY47" s="445"/>
      <c r="GAZ47" s="445"/>
      <c r="GBA47" s="445"/>
      <c r="GBB47" s="445"/>
      <c r="GBC47" s="445"/>
      <c r="GBD47" s="445"/>
      <c r="GBE47" s="445"/>
      <c r="GBF47" s="445"/>
      <c r="GBG47" s="445"/>
      <c r="GBH47" s="445"/>
      <c r="GBI47" s="445"/>
      <c r="GBJ47" s="445"/>
      <c r="GBK47" s="445"/>
      <c r="GBL47" s="445"/>
      <c r="GBM47" s="445"/>
      <c r="GBN47" s="445"/>
      <c r="GBO47" s="445"/>
      <c r="GBP47" s="445"/>
      <c r="GBQ47" s="445"/>
      <c r="GBR47" s="445"/>
      <c r="GBS47" s="445"/>
      <c r="GBT47" s="445"/>
      <c r="GBU47" s="445"/>
      <c r="GBV47" s="445"/>
      <c r="GBW47" s="445"/>
      <c r="GBX47" s="445"/>
      <c r="GBY47" s="445"/>
      <c r="GBZ47" s="445"/>
      <c r="GCA47" s="445"/>
      <c r="GCB47" s="445"/>
      <c r="GCC47" s="445"/>
      <c r="GCD47" s="445"/>
      <c r="GCE47" s="445"/>
      <c r="GCF47" s="445"/>
      <c r="GCG47" s="445"/>
      <c r="GCH47" s="445"/>
      <c r="GCI47" s="445"/>
      <c r="GCJ47" s="445"/>
      <c r="GCK47" s="445"/>
      <c r="GCL47" s="445"/>
      <c r="GCM47" s="445"/>
      <c r="GCN47" s="445"/>
      <c r="GCO47" s="445"/>
      <c r="GCP47" s="445"/>
      <c r="GCQ47" s="445"/>
      <c r="GCR47" s="445"/>
      <c r="GCS47" s="445"/>
      <c r="GCT47" s="445"/>
      <c r="GCU47" s="445"/>
      <c r="GCV47" s="445"/>
      <c r="GCW47" s="445"/>
      <c r="GCX47" s="445"/>
      <c r="GCY47" s="445"/>
      <c r="GCZ47" s="445"/>
      <c r="GDA47" s="445"/>
      <c r="GDB47" s="445"/>
      <c r="GDC47" s="445"/>
      <c r="GDD47" s="445"/>
      <c r="GDE47" s="445"/>
      <c r="GDF47" s="445"/>
      <c r="GDG47" s="445"/>
      <c r="GDH47" s="445"/>
      <c r="GDI47" s="445"/>
      <c r="GDJ47" s="445"/>
      <c r="GDK47" s="445"/>
      <c r="GDL47" s="445"/>
      <c r="GDM47" s="445"/>
      <c r="GDN47" s="445"/>
      <c r="GDO47" s="445"/>
      <c r="GDP47" s="445"/>
      <c r="GDQ47" s="445"/>
      <c r="GDR47" s="445"/>
      <c r="GDS47" s="445"/>
      <c r="GDT47" s="445"/>
      <c r="GDU47" s="445"/>
      <c r="GDV47" s="445"/>
      <c r="GDW47" s="445"/>
      <c r="GDX47" s="445"/>
      <c r="GDY47" s="445"/>
      <c r="GDZ47" s="445"/>
      <c r="GEA47" s="445"/>
      <c r="GEB47" s="445"/>
      <c r="GEC47" s="445"/>
      <c r="GED47" s="445"/>
      <c r="GEE47" s="445"/>
      <c r="GEF47" s="445"/>
      <c r="GEG47" s="445"/>
      <c r="GEH47" s="445"/>
      <c r="GEI47" s="445"/>
      <c r="GEJ47" s="445"/>
      <c r="GEK47" s="445"/>
      <c r="GEL47" s="445"/>
      <c r="GEM47" s="445"/>
      <c r="GEN47" s="445"/>
      <c r="GEO47" s="445"/>
      <c r="GEP47" s="445"/>
      <c r="GEQ47" s="445"/>
      <c r="GER47" s="445"/>
      <c r="GES47" s="445"/>
      <c r="GET47" s="445"/>
      <c r="GEU47" s="445"/>
      <c r="GEV47" s="445"/>
      <c r="GEW47" s="445"/>
      <c r="GEX47" s="445"/>
      <c r="GEY47" s="445"/>
      <c r="GEZ47" s="445"/>
      <c r="GFA47" s="445"/>
      <c r="GFB47" s="445"/>
      <c r="GFC47" s="445"/>
      <c r="GFD47" s="445"/>
      <c r="GFE47" s="445"/>
      <c r="GFF47" s="445"/>
      <c r="GFG47" s="445"/>
      <c r="GFH47" s="445"/>
      <c r="GFI47" s="445"/>
      <c r="GFJ47" s="445"/>
      <c r="GFK47" s="445"/>
      <c r="GFL47" s="445"/>
      <c r="GFM47" s="445"/>
      <c r="GFN47" s="445"/>
      <c r="GFO47" s="445"/>
      <c r="GFP47" s="445"/>
      <c r="GFQ47" s="445"/>
      <c r="GFR47" s="445"/>
      <c r="GFS47" s="445"/>
      <c r="GFT47" s="445"/>
      <c r="GFU47" s="445"/>
      <c r="GFV47" s="445"/>
      <c r="GFW47" s="445"/>
      <c r="GFX47" s="445"/>
      <c r="GFY47" s="445"/>
      <c r="GFZ47" s="445"/>
      <c r="GGA47" s="445"/>
      <c r="GGB47" s="445"/>
      <c r="GGC47" s="445"/>
      <c r="GGD47" s="445"/>
      <c r="GGE47" s="445"/>
      <c r="GGF47" s="445"/>
      <c r="GGG47" s="445"/>
      <c r="GGH47" s="445"/>
      <c r="GGI47" s="445"/>
      <c r="GGJ47" s="445"/>
      <c r="GGK47" s="445"/>
      <c r="GGL47" s="445"/>
      <c r="GGM47" s="445"/>
      <c r="GGN47" s="445"/>
      <c r="GGO47" s="445"/>
      <c r="GGP47" s="445"/>
      <c r="GGQ47" s="445"/>
      <c r="GGR47" s="445"/>
      <c r="GGS47" s="445"/>
      <c r="GGT47" s="445"/>
      <c r="GGU47" s="445"/>
      <c r="GGV47" s="445"/>
      <c r="GGW47" s="445"/>
      <c r="GGX47" s="445"/>
      <c r="GGY47" s="445"/>
      <c r="GGZ47" s="445"/>
      <c r="GHA47" s="445"/>
      <c r="GHB47" s="445"/>
      <c r="GHC47" s="445"/>
      <c r="GHD47" s="445"/>
      <c r="GHE47" s="445"/>
      <c r="GHF47" s="445"/>
      <c r="GHG47" s="445"/>
      <c r="GHH47" s="445"/>
      <c r="GHI47" s="445"/>
      <c r="GHJ47" s="445"/>
      <c r="GHK47" s="445"/>
      <c r="GHL47" s="445"/>
      <c r="GHM47" s="445"/>
      <c r="GHN47" s="445"/>
      <c r="GHO47" s="445"/>
      <c r="GHP47" s="445"/>
      <c r="GHQ47" s="445"/>
      <c r="GHR47" s="445"/>
      <c r="GHS47" s="445"/>
      <c r="GHT47" s="445"/>
      <c r="GHU47" s="445"/>
      <c r="GHV47" s="445"/>
      <c r="GHW47" s="445"/>
      <c r="GHX47" s="445"/>
      <c r="GHY47" s="445"/>
      <c r="GHZ47" s="445"/>
      <c r="GIA47" s="445"/>
      <c r="GIB47" s="445"/>
      <c r="GIC47" s="445"/>
      <c r="GID47" s="445"/>
      <c r="GIE47" s="445"/>
      <c r="GIF47" s="445"/>
      <c r="GIG47" s="445"/>
      <c r="GIH47" s="445"/>
      <c r="GII47" s="445"/>
      <c r="GIJ47" s="445"/>
      <c r="GIK47" s="445"/>
      <c r="GIL47" s="445"/>
      <c r="GIM47" s="445"/>
      <c r="GIN47" s="445"/>
      <c r="GIO47" s="445"/>
      <c r="GIP47" s="445"/>
      <c r="GIQ47" s="445"/>
      <c r="GIR47" s="445"/>
      <c r="GIS47" s="445"/>
      <c r="GIT47" s="445"/>
      <c r="GIU47" s="445"/>
      <c r="GIV47" s="445"/>
      <c r="GIW47" s="445"/>
      <c r="GIX47" s="445"/>
      <c r="GIY47" s="445"/>
      <c r="GIZ47" s="445"/>
      <c r="GJA47" s="445"/>
      <c r="GJB47" s="445"/>
      <c r="GJC47" s="445"/>
      <c r="GJD47" s="445"/>
      <c r="GJE47" s="445"/>
      <c r="GJF47" s="445"/>
      <c r="GJG47" s="445"/>
      <c r="GJH47" s="445"/>
      <c r="GJI47" s="445"/>
      <c r="GJJ47" s="445"/>
      <c r="GJK47" s="445"/>
      <c r="GJL47" s="445"/>
      <c r="GJM47" s="445"/>
      <c r="GJN47" s="445"/>
      <c r="GJO47" s="445"/>
      <c r="GJP47" s="445"/>
      <c r="GJQ47" s="445"/>
      <c r="GJR47" s="445"/>
      <c r="GJS47" s="445"/>
      <c r="GJT47" s="445"/>
      <c r="GJU47" s="445"/>
      <c r="GJV47" s="445"/>
      <c r="GJW47" s="445"/>
      <c r="GJX47" s="445"/>
      <c r="GJY47" s="445"/>
      <c r="GJZ47" s="445"/>
      <c r="GKA47" s="445"/>
      <c r="GKB47" s="445"/>
      <c r="GKC47" s="445"/>
      <c r="GKD47" s="445"/>
      <c r="GKE47" s="445"/>
      <c r="GKF47" s="445"/>
      <c r="GKG47" s="445"/>
      <c r="GKH47" s="445"/>
      <c r="GKI47" s="445"/>
      <c r="GKJ47" s="445"/>
      <c r="GKK47" s="445"/>
      <c r="GKL47" s="445"/>
      <c r="GKM47" s="445"/>
      <c r="GKN47" s="445"/>
      <c r="GKO47" s="445"/>
      <c r="GKP47" s="445"/>
      <c r="GKQ47" s="445"/>
      <c r="GKR47" s="445"/>
      <c r="GKS47" s="445"/>
      <c r="GKT47" s="445"/>
      <c r="GKU47" s="445"/>
      <c r="GKV47" s="445"/>
      <c r="GKW47" s="445"/>
      <c r="GKX47" s="445"/>
      <c r="GKY47" s="445"/>
      <c r="GKZ47" s="445"/>
      <c r="GLA47" s="445"/>
      <c r="GLB47" s="445"/>
      <c r="GLC47" s="445"/>
      <c r="GLD47" s="445"/>
      <c r="GLE47" s="445"/>
      <c r="GLF47" s="445"/>
      <c r="GLG47" s="445"/>
      <c r="GLH47" s="445"/>
      <c r="GLI47" s="445"/>
      <c r="GLJ47" s="445"/>
      <c r="GLK47" s="445"/>
      <c r="GLL47" s="445"/>
      <c r="GLM47" s="445"/>
      <c r="GLN47" s="445"/>
      <c r="GLO47" s="445"/>
      <c r="GLP47" s="445"/>
      <c r="GLQ47" s="445"/>
      <c r="GLR47" s="445"/>
      <c r="GLS47" s="445"/>
      <c r="GLT47" s="445"/>
      <c r="GLU47" s="445"/>
      <c r="GLV47" s="445"/>
      <c r="GLW47" s="445"/>
      <c r="GLX47" s="445"/>
      <c r="GLY47" s="445"/>
      <c r="GLZ47" s="445"/>
      <c r="GMA47" s="445"/>
      <c r="GMB47" s="445"/>
      <c r="GMC47" s="445"/>
      <c r="GMD47" s="445"/>
      <c r="GME47" s="445"/>
      <c r="GMF47" s="445"/>
      <c r="GMG47" s="445"/>
      <c r="GMH47" s="445"/>
      <c r="GMI47" s="445"/>
      <c r="GMJ47" s="445"/>
      <c r="GMK47" s="445"/>
      <c r="GML47" s="445"/>
      <c r="GMM47" s="445"/>
      <c r="GMN47" s="445"/>
      <c r="GMO47" s="445"/>
      <c r="GMP47" s="445"/>
      <c r="GMQ47" s="445"/>
      <c r="GMR47" s="445"/>
      <c r="GMS47" s="445"/>
      <c r="GMT47" s="445"/>
      <c r="GMU47" s="445"/>
      <c r="GMV47" s="445"/>
      <c r="GMW47" s="445"/>
      <c r="GMX47" s="445"/>
      <c r="GMY47" s="445"/>
      <c r="GMZ47" s="445"/>
      <c r="GNA47" s="445"/>
      <c r="GNB47" s="445"/>
      <c r="GNC47" s="445"/>
      <c r="GND47" s="445"/>
      <c r="GNE47" s="445"/>
      <c r="GNF47" s="445"/>
      <c r="GNG47" s="445"/>
      <c r="GNH47" s="445"/>
      <c r="GNI47" s="445"/>
      <c r="GNJ47" s="445"/>
      <c r="GNK47" s="445"/>
      <c r="GNL47" s="445"/>
      <c r="GNM47" s="445"/>
      <c r="GNN47" s="445"/>
      <c r="GNO47" s="445"/>
      <c r="GNP47" s="445"/>
      <c r="GNQ47" s="445"/>
      <c r="GNR47" s="445"/>
      <c r="GNS47" s="445"/>
      <c r="GNT47" s="445"/>
      <c r="GNU47" s="445"/>
      <c r="GNV47" s="445"/>
      <c r="GNW47" s="445"/>
      <c r="GNX47" s="445"/>
      <c r="GNY47" s="445"/>
      <c r="GNZ47" s="445"/>
      <c r="GOA47" s="445"/>
      <c r="GOB47" s="445"/>
      <c r="GOC47" s="445"/>
      <c r="GOD47" s="445"/>
      <c r="GOE47" s="445"/>
      <c r="GOF47" s="445"/>
      <c r="GOG47" s="445"/>
      <c r="GOH47" s="445"/>
      <c r="GOI47" s="445"/>
      <c r="GOJ47" s="445"/>
      <c r="GOK47" s="445"/>
      <c r="GOL47" s="445"/>
      <c r="GOM47" s="445"/>
      <c r="GON47" s="445"/>
      <c r="GOO47" s="445"/>
      <c r="GOP47" s="445"/>
      <c r="GOQ47" s="445"/>
      <c r="GOR47" s="445"/>
      <c r="GOS47" s="445"/>
      <c r="GOT47" s="445"/>
      <c r="GOU47" s="445"/>
      <c r="GOV47" s="445"/>
      <c r="GOW47" s="445"/>
      <c r="GOX47" s="445"/>
      <c r="GOY47" s="445"/>
      <c r="GOZ47" s="445"/>
      <c r="GPA47" s="445"/>
      <c r="GPB47" s="445"/>
      <c r="GPC47" s="445"/>
      <c r="GPD47" s="445"/>
      <c r="GPE47" s="445"/>
      <c r="GPF47" s="445"/>
      <c r="GPG47" s="445"/>
      <c r="GPH47" s="445"/>
      <c r="GPI47" s="445"/>
      <c r="GPJ47" s="445"/>
      <c r="GPK47" s="445"/>
      <c r="GPL47" s="445"/>
      <c r="GPM47" s="445"/>
      <c r="GPN47" s="445"/>
      <c r="GPO47" s="445"/>
      <c r="GPP47" s="445"/>
      <c r="GPQ47" s="445"/>
      <c r="GPR47" s="445"/>
      <c r="GPS47" s="445"/>
      <c r="GPT47" s="445"/>
      <c r="GPU47" s="445"/>
      <c r="GPV47" s="445"/>
      <c r="GPW47" s="445"/>
      <c r="GPX47" s="445"/>
      <c r="GPY47" s="445"/>
      <c r="GPZ47" s="445"/>
      <c r="GQA47" s="445"/>
      <c r="GQB47" s="445"/>
      <c r="GQC47" s="445"/>
      <c r="GQD47" s="445"/>
      <c r="GQE47" s="445"/>
      <c r="GQF47" s="445"/>
      <c r="GQG47" s="445"/>
      <c r="GQH47" s="445"/>
      <c r="GQI47" s="445"/>
      <c r="GQJ47" s="445"/>
      <c r="GQK47" s="445"/>
      <c r="GQL47" s="445"/>
      <c r="GQM47" s="445"/>
      <c r="GQN47" s="445"/>
      <c r="GQO47" s="445"/>
      <c r="GQP47" s="445"/>
      <c r="GQQ47" s="445"/>
      <c r="GQR47" s="445"/>
      <c r="GQS47" s="445"/>
      <c r="GQT47" s="445"/>
      <c r="GQU47" s="445"/>
      <c r="GQV47" s="445"/>
      <c r="GQW47" s="445"/>
      <c r="GQX47" s="445"/>
      <c r="GQY47" s="445"/>
      <c r="GQZ47" s="445"/>
      <c r="GRA47" s="445"/>
      <c r="GRB47" s="445"/>
      <c r="GRC47" s="445"/>
      <c r="GRD47" s="445"/>
      <c r="GRE47" s="445"/>
      <c r="GRF47" s="445"/>
      <c r="GRG47" s="445"/>
      <c r="GRH47" s="445"/>
      <c r="GRI47" s="445"/>
      <c r="GRJ47" s="445"/>
      <c r="GRK47" s="445"/>
      <c r="GRL47" s="445"/>
      <c r="GRM47" s="445"/>
      <c r="GRN47" s="445"/>
      <c r="GRO47" s="445"/>
      <c r="GRP47" s="445"/>
      <c r="GRQ47" s="445"/>
      <c r="GRR47" s="445"/>
      <c r="GRS47" s="445"/>
      <c r="GRT47" s="445"/>
      <c r="GRU47" s="445"/>
      <c r="GRV47" s="445"/>
      <c r="GRW47" s="445"/>
      <c r="GRX47" s="445"/>
      <c r="GRY47" s="445"/>
      <c r="GRZ47" s="445"/>
      <c r="GSA47" s="445"/>
      <c r="GSB47" s="445"/>
      <c r="GSC47" s="445"/>
      <c r="GSD47" s="445"/>
      <c r="GSE47" s="445"/>
      <c r="GSF47" s="445"/>
      <c r="GSG47" s="445"/>
      <c r="GSH47" s="445"/>
      <c r="GSI47" s="445"/>
      <c r="GSJ47" s="445"/>
      <c r="GSK47" s="445"/>
      <c r="GSL47" s="445"/>
      <c r="GSM47" s="445"/>
      <c r="GSN47" s="445"/>
      <c r="GSO47" s="445"/>
      <c r="GSP47" s="445"/>
      <c r="GSQ47" s="445"/>
      <c r="GSR47" s="445"/>
      <c r="GSS47" s="445"/>
      <c r="GST47" s="445"/>
      <c r="GSU47" s="445"/>
      <c r="GSV47" s="445"/>
      <c r="GSW47" s="445"/>
      <c r="GSX47" s="445"/>
      <c r="GSY47" s="445"/>
      <c r="GSZ47" s="445"/>
      <c r="GTA47" s="445"/>
      <c r="GTB47" s="445"/>
      <c r="GTC47" s="445"/>
      <c r="GTD47" s="445"/>
      <c r="GTE47" s="445"/>
      <c r="GTF47" s="445"/>
      <c r="GTG47" s="445"/>
      <c r="GTH47" s="445"/>
      <c r="GTI47" s="445"/>
      <c r="GTJ47" s="445"/>
      <c r="GTK47" s="445"/>
      <c r="GTL47" s="445"/>
      <c r="GTM47" s="445"/>
      <c r="GTN47" s="445"/>
      <c r="GTO47" s="445"/>
      <c r="GTP47" s="445"/>
      <c r="GTQ47" s="445"/>
      <c r="GTR47" s="445"/>
      <c r="GTS47" s="445"/>
      <c r="GTT47" s="445"/>
      <c r="GTU47" s="445"/>
      <c r="GTV47" s="445"/>
      <c r="GTW47" s="445"/>
      <c r="GTX47" s="445"/>
      <c r="GTY47" s="445"/>
      <c r="GTZ47" s="445"/>
      <c r="GUA47" s="445"/>
      <c r="GUB47" s="445"/>
      <c r="GUC47" s="445"/>
      <c r="GUD47" s="445"/>
      <c r="GUE47" s="445"/>
      <c r="GUF47" s="445"/>
      <c r="GUG47" s="445"/>
      <c r="GUH47" s="445"/>
      <c r="GUI47" s="445"/>
      <c r="GUJ47" s="445"/>
      <c r="GUK47" s="445"/>
      <c r="GUL47" s="445"/>
      <c r="GUM47" s="445"/>
      <c r="GUN47" s="445"/>
      <c r="GUO47" s="445"/>
      <c r="GUP47" s="445"/>
      <c r="GUQ47" s="445"/>
      <c r="GUR47" s="445"/>
      <c r="GUS47" s="445"/>
      <c r="GUT47" s="445"/>
      <c r="GUU47" s="445"/>
      <c r="GUV47" s="445"/>
      <c r="GUW47" s="445"/>
      <c r="GUX47" s="445"/>
      <c r="GUY47" s="445"/>
      <c r="GUZ47" s="445"/>
      <c r="GVA47" s="445"/>
      <c r="GVB47" s="445"/>
      <c r="GVC47" s="445"/>
      <c r="GVD47" s="445"/>
      <c r="GVE47" s="445"/>
      <c r="GVF47" s="445"/>
      <c r="GVG47" s="445"/>
      <c r="GVH47" s="445"/>
      <c r="GVI47" s="445"/>
      <c r="GVJ47" s="445"/>
      <c r="GVK47" s="445"/>
      <c r="GVL47" s="445"/>
      <c r="GVM47" s="445"/>
      <c r="GVN47" s="445"/>
      <c r="GVO47" s="445"/>
      <c r="GVP47" s="445"/>
      <c r="GVQ47" s="445"/>
      <c r="GVR47" s="445"/>
      <c r="GVS47" s="445"/>
      <c r="GVT47" s="445"/>
      <c r="GVU47" s="445"/>
      <c r="GVV47" s="445"/>
      <c r="GVW47" s="445"/>
      <c r="GVX47" s="445"/>
      <c r="GVY47" s="445"/>
      <c r="GVZ47" s="445"/>
      <c r="GWA47" s="445"/>
      <c r="GWB47" s="445"/>
      <c r="GWC47" s="445"/>
      <c r="GWD47" s="445"/>
      <c r="GWE47" s="445"/>
      <c r="GWF47" s="445"/>
      <c r="GWG47" s="445"/>
      <c r="GWH47" s="445"/>
      <c r="GWI47" s="445"/>
      <c r="GWJ47" s="445"/>
      <c r="GWK47" s="445"/>
      <c r="GWL47" s="445"/>
      <c r="GWM47" s="445"/>
      <c r="GWN47" s="445"/>
      <c r="GWO47" s="445"/>
      <c r="GWP47" s="445"/>
      <c r="GWQ47" s="445"/>
      <c r="GWR47" s="445"/>
      <c r="GWS47" s="445"/>
      <c r="GWT47" s="445"/>
      <c r="GWU47" s="445"/>
      <c r="GWV47" s="445"/>
      <c r="GWW47" s="445"/>
      <c r="GWX47" s="445"/>
      <c r="GWY47" s="445"/>
      <c r="GWZ47" s="445"/>
      <c r="GXA47" s="445"/>
      <c r="GXB47" s="445"/>
      <c r="GXC47" s="445"/>
      <c r="GXD47" s="445"/>
      <c r="GXE47" s="445"/>
      <c r="GXF47" s="445"/>
      <c r="GXG47" s="445"/>
      <c r="GXH47" s="445"/>
      <c r="GXI47" s="445"/>
      <c r="GXJ47" s="445"/>
      <c r="GXK47" s="445"/>
      <c r="GXL47" s="445"/>
      <c r="GXM47" s="445"/>
      <c r="GXN47" s="445"/>
      <c r="GXO47" s="445"/>
      <c r="GXP47" s="445"/>
      <c r="GXQ47" s="445"/>
      <c r="GXR47" s="445"/>
      <c r="GXS47" s="445"/>
      <c r="GXT47" s="445"/>
      <c r="GXU47" s="445"/>
      <c r="GXV47" s="445"/>
      <c r="GXW47" s="445"/>
      <c r="GXX47" s="445"/>
      <c r="GXY47" s="445"/>
      <c r="GXZ47" s="445"/>
      <c r="GYA47" s="445"/>
      <c r="GYB47" s="445"/>
      <c r="GYC47" s="445"/>
      <c r="GYD47" s="445"/>
      <c r="GYE47" s="445"/>
      <c r="GYF47" s="445"/>
      <c r="GYG47" s="445"/>
      <c r="GYH47" s="445"/>
      <c r="GYI47" s="445"/>
      <c r="GYJ47" s="445"/>
      <c r="GYK47" s="445"/>
      <c r="GYL47" s="445"/>
      <c r="GYM47" s="445"/>
      <c r="GYN47" s="445"/>
      <c r="GYO47" s="445"/>
      <c r="GYP47" s="445"/>
      <c r="GYQ47" s="445"/>
      <c r="GYR47" s="445"/>
      <c r="GYS47" s="445"/>
      <c r="GYT47" s="445"/>
      <c r="GYU47" s="445"/>
      <c r="GYV47" s="445"/>
      <c r="GYW47" s="445"/>
      <c r="GYX47" s="445"/>
      <c r="GYY47" s="445"/>
      <c r="GYZ47" s="445"/>
      <c r="GZA47" s="445"/>
      <c r="GZB47" s="445"/>
      <c r="GZC47" s="445"/>
      <c r="GZD47" s="445"/>
      <c r="GZE47" s="445"/>
      <c r="GZF47" s="445"/>
      <c r="GZG47" s="445"/>
      <c r="GZH47" s="445"/>
      <c r="GZI47" s="445"/>
      <c r="GZJ47" s="445"/>
      <c r="GZK47" s="445"/>
      <c r="GZL47" s="445"/>
      <c r="GZM47" s="445"/>
      <c r="GZN47" s="445"/>
      <c r="GZO47" s="445"/>
      <c r="GZP47" s="445"/>
      <c r="GZQ47" s="445"/>
      <c r="GZR47" s="445"/>
      <c r="GZS47" s="445"/>
      <c r="GZT47" s="445"/>
      <c r="GZU47" s="445"/>
      <c r="GZV47" s="445"/>
      <c r="GZW47" s="445"/>
      <c r="GZX47" s="445"/>
      <c r="GZY47" s="445"/>
      <c r="GZZ47" s="445"/>
      <c r="HAA47" s="445"/>
      <c r="HAB47" s="445"/>
      <c r="HAC47" s="445"/>
      <c r="HAD47" s="445"/>
      <c r="HAE47" s="445"/>
      <c r="HAF47" s="445"/>
      <c r="HAG47" s="445"/>
      <c r="HAH47" s="445"/>
      <c r="HAI47" s="445"/>
      <c r="HAJ47" s="445"/>
      <c r="HAK47" s="445"/>
      <c r="HAL47" s="445"/>
      <c r="HAM47" s="445"/>
      <c r="HAN47" s="445"/>
      <c r="HAO47" s="445"/>
      <c r="HAP47" s="445"/>
      <c r="HAQ47" s="445"/>
      <c r="HAR47" s="445"/>
      <c r="HAS47" s="445"/>
      <c r="HAT47" s="445"/>
      <c r="HAU47" s="445"/>
      <c r="HAV47" s="445"/>
      <c r="HAW47" s="445"/>
      <c r="HAX47" s="445"/>
      <c r="HAY47" s="445"/>
      <c r="HAZ47" s="445"/>
      <c r="HBA47" s="445"/>
      <c r="HBB47" s="445"/>
      <c r="HBC47" s="445"/>
      <c r="HBD47" s="445"/>
      <c r="HBE47" s="445"/>
      <c r="HBF47" s="445"/>
      <c r="HBG47" s="445"/>
      <c r="HBH47" s="445"/>
      <c r="HBI47" s="445"/>
      <c r="HBJ47" s="445"/>
      <c r="HBK47" s="445"/>
      <c r="HBL47" s="445"/>
      <c r="HBM47" s="445"/>
      <c r="HBN47" s="445"/>
      <c r="HBO47" s="445"/>
      <c r="HBP47" s="445"/>
      <c r="HBQ47" s="445"/>
      <c r="HBR47" s="445"/>
      <c r="HBS47" s="445"/>
      <c r="HBT47" s="445"/>
      <c r="HBU47" s="445"/>
      <c r="HBV47" s="445"/>
      <c r="HBW47" s="445"/>
      <c r="HBX47" s="445"/>
      <c r="HBY47" s="445"/>
      <c r="HBZ47" s="445"/>
      <c r="HCA47" s="445"/>
      <c r="HCB47" s="445"/>
      <c r="HCC47" s="445"/>
      <c r="HCD47" s="445"/>
      <c r="HCE47" s="445"/>
      <c r="HCF47" s="445"/>
      <c r="HCG47" s="445"/>
      <c r="HCH47" s="445"/>
      <c r="HCI47" s="445"/>
      <c r="HCJ47" s="445"/>
      <c r="HCK47" s="445"/>
      <c r="HCL47" s="445"/>
      <c r="HCM47" s="445"/>
      <c r="HCN47" s="445"/>
      <c r="HCO47" s="445"/>
      <c r="HCP47" s="445"/>
      <c r="HCQ47" s="445"/>
      <c r="HCR47" s="445"/>
      <c r="HCS47" s="445"/>
      <c r="HCT47" s="445"/>
      <c r="HCU47" s="445"/>
      <c r="HCV47" s="445"/>
      <c r="HCW47" s="445"/>
      <c r="HCX47" s="445"/>
      <c r="HCY47" s="445"/>
      <c r="HCZ47" s="445"/>
      <c r="HDA47" s="445"/>
      <c r="HDB47" s="445"/>
      <c r="HDC47" s="445"/>
      <c r="HDD47" s="445"/>
      <c r="HDE47" s="445"/>
      <c r="HDF47" s="445"/>
      <c r="HDG47" s="445"/>
      <c r="HDH47" s="445"/>
      <c r="HDI47" s="445"/>
      <c r="HDJ47" s="445"/>
      <c r="HDK47" s="445"/>
      <c r="HDL47" s="445"/>
      <c r="HDM47" s="445"/>
      <c r="HDN47" s="445"/>
      <c r="HDO47" s="445"/>
      <c r="HDP47" s="445"/>
      <c r="HDQ47" s="445"/>
      <c r="HDR47" s="445"/>
      <c r="HDS47" s="445"/>
      <c r="HDT47" s="445"/>
      <c r="HDU47" s="445"/>
      <c r="HDV47" s="445"/>
      <c r="HDW47" s="445"/>
      <c r="HDX47" s="445"/>
      <c r="HDY47" s="445"/>
      <c r="HDZ47" s="445"/>
      <c r="HEA47" s="445"/>
      <c r="HEB47" s="445"/>
      <c r="HEC47" s="445"/>
      <c r="HED47" s="445"/>
      <c r="HEE47" s="445"/>
      <c r="HEF47" s="445"/>
      <c r="HEG47" s="445"/>
      <c r="HEH47" s="445"/>
      <c r="HEI47" s="445"/>
      <c r="HEJ47" s="445"/>
      <c r="HEK47" s="445"/>
      <c r="HEL47" s="445"/>
      <c r="HEM47" s="445"/>
      <c r="HEN47" s="445"/>
      <c r="HEO47" s="445"/>
      <c r="HEP47" s="445"/>
      <c r="HEQ47" s="445"/>
      <c r="HER47" s="445"/>
      <c r="HES47" s="445"/>
      <c r="HET47" s="445"/>
      <c r="HEU47" s="445"/>
      <c r="HEV47" s="445"/>
      <c r="HEW47" s="445"/>
      <c r="HEX47" s="445"/>
      <c r="HEY47" s="445"/>
      <c r="HEZ47" s="445"/>
      <c r="HFA47" s="445"/>
      <c r="HFB47" s="445"/>
      <c r="HFC47" s="445"/>
      <c r="HFD47" s="445"/>
      <c r="HFE47" s="445"/>
      <c r="HFF47" s="445"/>
      <c r="HFG47" s="445"/>
      <c r="HFH47" s="445"/>
      <c r="HFI47" s="445"/>
      <c r="HFJ47" s="445"/>
      <c r="HFK47" s="445"/>
      <c r="HFL47" s="445"/>
      <c r="HFM47" s="445"/>
      <c r="HFN47" s="445"/>
      <c r="HFO47" s="445"/>
      <c r="HFP47" s="445"/>
      <c r="HFQ47" s="445"/>
      <c r="HFR47" s="445"/>
      <c r="HFS47" s="445"/>
      <c r="HFT47" s="445"/>
      <c r="HFU47" s="445"/>
      <c r="HFV47" s="445"/>
      <c r="HFW47" s="445"/>
      <c r="HFX47" s="445"/>
      <c r="HFY47" s="445"/>
      <c r="HFZ47" s="445"/>
      <c r="HGA47" s="445"/>
      <c r="HGB47" s="445"/>
      <c r="HGC47" s="445"/>
      <c r="HGD47" s="445"/>
      <c r="HGE47" s="445"/>
      <c r="HGF47" s="445"/>
      <c r="HGG47" s="445"/>
      <c r="HGH47" s="445"/>
      <c r="HGI47" s="445"/>
      <c r="HGJ47" s="445"/>
      <c r="HGK47" s="445"/>
      <c r="HGL47" s="445"/>
      <c r="HGM47" s="445"/>
      <c r="HGN47" s="445"/>
      <c r="HGO47" s="445"/>
      <c r="HGP47" s="445"/>
      <c r="HGQ47" s="445"/>
      <c r="HGR47" s="445"/>
      <c r="HGS47" s="445"/>
      <c r="HGT47" s="445"/>
      <c r="HGU47" s="445"/>
      <c r="HGV47" s="445"/>
      <c r="HGW47" s="445"/>
      <c r="HGX47" s="445"/>
      <c r="HGY47" s="445"/>
      <c r="HGZ47" s="445"/>
      <c r="HHA47" s="445"/>
      <c r="HHB47" s="445"/>
      <c r="HHC47" s="445"/>
      <c r="HHD47" s="445"/>
      <c r="HHE47" s="445"/>
      <c r="HHF47" s="445"/>
      <c r="HHG47" s="445"/>
      <c r="HHH47" s="445"/>
      <c r="HHI47" s="445"/>
      <c r="HHJ47" s="445"/>
      <c r="HHK47" s="445"/>
      <c r="HHL47" s="445"/>
      <c r="HHM47" s="445"/>
      <c r="HHN47" s="445"/>
      <c r="HHO47" s="445"/>
      <c r="HHP47" s="445"/>
      <c r="HHQ47" s="445"/>
      <c r="HHR47" s="445"/>
      <c r="HHS47" s="445"/>
      <c r="HHT47" s="445"/>
      <c r="HHU47" s="445"/>
      <c r="HHV47" s="445"/>
      <c r="HHW47" s="445"/>
      <c r="HHX47" s="445"/>
      <c r="HHY47" s="445"/>
      <c r="HHZ47" s="445"/>
      <c r="HIA47" s="445"/>
      <c r="HIB47" s="445"/>
      <c r="HIC47" s="445"/>
      <c r="HID47" s="445"/>
      <c r="HIE47" s="445"/>
      <c r="HIF47" s="445"/>
      <c r="HIG47" s="445"/>
      <c r="HIH47" s="445"/>
      <c r="HII47" s="445"/>
      <c r="HIJ47" s="445"/>
      <c r="HIK47" s="445"/>
      <c r="HIL47" s="445"/>
      <c r="HIM47" s="445"/>
      <c r="HIN47" s="445"/>
      <c r="HIO47" s="445"/>
      <c r="HIP47" s="445"/>
      <c r="HIQ47" s="445"/>
      <c r="HIR47" s="445"/>
      <c r="HIS47" s="445"/>
      <c r="HIT47" s="445"/>
      <c r="HIU47" s="445"/>
      <c r="HIV47" s="445"/>
      <c r="HIW47" s="445"/>
      <c r="HIX47" s="445"/>
      <c r="HIY47" s="445"/>
      <c r="HIZ47" s="445"/>
      <c r="HJA47" s="445"/>
      <c r="HJB47" s="445"/>
      <c r="HJC47" s="445"/>
      <c r="HJD47" s="445"/>
      <c r="HJE47" s="445"/>
      <c r="HJF47" s="445"/>
      <c r="HJG47" s="445"/>
      <c r="HJH47" s="445"/>
      <c r="HJI47" s="445"/>
      <c r="HJJ47" s="445"/>
      <c r="HJK47" s="445"/>
      <c r="HJL47" s="445"/>
      <c r="HJM47" s="445"/>
      <c r="HJN47" s="445"/>
      <c r="HJO47" s="445"/>
      <c r="HJP47" s="445"/>
      <c r="HJQ47" s="445"/>
      <c r="HJR47" s="445"/>
      <c r="HJS47" s="445"/>
      <c r="HJT47" s="445"/>
      <c r="HJU47" s="445"/>
      <c r="HJV47" s="445"/>
      <c r="HJW47" s="445"/>
      <c r="HJX47" s="445"/>
      <c r="HJY47" s="445"/>
      <c r="HJZ47" s="445"/>
      <c r="HKA47" s="445"/>
      <c r="HKB47" s="445"/>
      <c r="HKC47" s="445"/>
      <c r="HKD47" s="445"/>
      <c r="HKE47" s="445"/>
      <c r="HKF47" s="445"/>
      <c r="HKG47" s="445"/>
      <c r="HKH47" s="445"/>
      <c r="HKI47" s="445"/>
      <c r="HKJ47" s="445"/>
      <c r="HKK47" s="445"/>
      <c r="HKL47" s="445"/>
      <c r="HKM47" s="445"/>
      <c r="HKN47" s="445"/>
      <c r="HKO47" s="445"/>
      <c r="HKP47" s="445"/>
      <c r="HKQ47" s="445"/>
      <c r="HKR47" s="445"/>
      <c r="HKS47" s="445"/>
      <c r="HKT47" s="445"/>
      <c r="HKU47" s="445"/>
      <c r="HKV47" s="445"/>
      <c r="HKW47" s="445"/>
      <c r="HKX47" s="445"/>
      <c r="HKY47" s="445"/>
      <c r="HKZ47" s="445"/>
      <c r="HLA47" s="445"/>
      <c r="HLB47" s="445"/>
      <c r="HLC47" s="445"/>
      <c r="HLD47" s="445"/>
      <c r="HLE47" s="445"/>
      <c r="HLF47" s="445"/>
      <c r="HLG47" s="445"/>
      <c r="HLH47" s="445"/>
      <c r="HLI47" s="445"/>
      <c r="HLJ47" s="445"/>
      <c r="HLK47" s="445"/>
      <c r="HLL47" s="445"/>
      <c r="HLM47" s="445"/>
      <c r="HLN47" s="445"/>
      <c r="HLO47" s="445"/>
      <c r="HLP47" s="445"/>
      <c r="HLQ47" s="445"/>
      <c r="HLR47" s="445"/>
      <c r="HLS47" s="445"/>
      <c r="HLT47" s="445"/>
      <c r="HLU47" s="445"/>
      <c r="HLV47" s="445"/>
      <c r="HLW47" s="445"/>
      <c r="HLX47" s="445"/>
      <c r="HLY47" s="445"/>
      <c r="HLZ47" s="445"/>
      <c r="HMA47" s="445"/>
      <c r="HMB47" s="445"/>
      <c r="HMC47" s="445"/>
      <c r="HMD47" s="445"/>
      <c r="HME47" s="445"/>
      <c r="HMF47" s="445"/>
      <c r="HMG47" s="445"/>
      <c r="HMH47" s="445"/>
      <c r="HMI47" s="445"/>
      <c r="HMJ47" s="445"/>
      <c r="HMK47" s="445"/>
      <c r="HML47" s="445"/>
      <c r="HMM47" s="445"/>
      <c r="HMN47" s="445"/>
      <c r="HMO47" s="445"/>
      <c r="HMP47" s="445"/>
      <c r="HMQ47" s="445"/>
      <c r="HMR47" s="445"/>
      <c r="HMS47" s="445"/>
      <c r="HMT47" s="445"/>
      <c r="HMU47" s="445"/>
      <c r="HMV47" s="445"/>
      <c r="HMW47" s="445"/>
      <c r="HMX47" s="445"/>
      <c r="HMY47" s="445"/>
      <c r="HMZ47" s="445"/>
      <c r="HNA47" s="445"/>
      <c r="HNB47" s="445"/>
      <c r="HNC47" s="445"/>
      <c r="HND47" s="445"/>
      <c r="HNE47" s="445"/>
      <c r="HNF47" s="445"/>
      <c r="HNG47" s="445"/>
      <c r="HNH47" s="445"/>
      <c r="HNI47" s="445"/>
      <c r="HNJ47" s="445"/>
      <c r="HNK47" s="445"/>
      <c r="HNL47" s="445"/>
      <c r="HNM47" s="445"/>
      <c r="HNN47" s="445"/>
      <c r="HNO47" s="445"/>
      <c r="HNP47" s="445"/>
      <c r="HNQ47" s="445"/>
      <c r="HNR47" s="445"/>
      <c r="HNS47" s="445"/>
      <c r="HNT47" s="445"/>
      <c r="HNU47" s="445"/>
      <c r="HNV47" s="445"/>
      <c r="HNW47" s="445"/>
      <c r="HNX47" s="445"/>
      <c r="HNY47" s="445"/>
      <c r="HNZ47" s="445"/>
      <c r="HOA47" s="445"/>
      <c r="HOB47" s="445"/>
      <c r="HOC47" s="445"/>
      <c r="HOD47" s="445"/>
      <c r="HOE47" s="445"/>
      <c r="HOF47" s="445"/>
      <c r="HOG47" s="445"/>
      <c r="HOH47" s="445"/>
      <c r="HOI47" s="445"/>
      <c r="HOJ47" s="445"/>
      <c r="HOK47" s="445"/>
      <c r="HOL47" s="445"/>
      <c r="HOM47" s="445"/>
      <c r="HON47" s="445"/>
      <c r="HOO47" s="445"/>
      <c r="HOP47" s="445"/>
      <c r="HOQ47" s="445"/>
      <c r="HOR47" s="445"/>
      <c r="HOS47" s="445"/>
      <c r="HOT47" s="445"/>
      <c r="HOU47" s="445"/>
      <c r="HOV47" s="445"/>
      <c r="HOW47" s="445"/>
      <c r="HOX47" s="445"/>
      <c r="HOY47" s="445"/>
      <c r="HOZ47" s="445"/>
      <c r="HPA47" s="445"/>
      <c r="HPB47" s="445"/>
      <c r="HPC47" s="445"/>
      <c r="HPD47" s="445"/>
      <c r="HPE47" s="445"/>
      <c r="HPF47" s="445"/>
      <c r="HPG47" s="445"/>
      <c r="HPH47" s="445"/>
      <c r="HPI47" s="445"/>
      <c r="HPJ47" s="445"/>
      <c r="HPK47" s="445"/>
      <c r="HPL47" s="445"/>
      <c r="HPM47" s="445"/>
      <c r="HPN47" s="445"/>
      <c r="HPO47" s="445"/>
      <c r="HPP47" s="445"/>
      <c r="HPQ47" s="445"/>
      <c r="HPR47" s="445"/>
      <c r="HPS47" s="445"/>
      <c r="HPT47" s="445"/>
      <c r="HPU47" s="445"/>
      <c r="HPV47" s="445"/>
      <c r="HPW47" s="445"/>
      <c r="HPX47" s="445"/>
      <c r="HPY47" s="445"/>
      <c r="HPZ47" s="445"/>
      <c r="HQA47" s="445"/>
      <c r="HQB47" s="445"/>
      <c r="HQC47" s="445"/>
      <c r="HQD47" s="445"/>
      <c r="HQE47" s="445"/>
      <c r="HQF47" s="445"/>
      <c r="HQG47" s="445"/>
      <c r="HQH47" s="445"/>
      <c r="HQI47" s="445"/>
      <c r="HQJ47" s="445"/>
      <c r="HQK47" s="445"/>
      <c r="HQL47" s="445"/>
      <c r="HQM47" s="445"/>
      <c r="HQN47" s="445"/>
      <c r="HQO47" s="445"/>
      <c r="HQP47" s="445"/>
      <c r="HQQ47" s="445"/>
      <c r="HQR47" s="445"/>
      <c r="HQS47" s="445"/>
      <c r="HQT47" s="445"/>
      <c r="HQU47" s="445"/>
      <c r="HQV47" s="445"/>
      <c r="HQW47" s="445"/>
      <c r="HQX47" s="445"/>
      <c r="HQY47" s="445"/>
      <c r="HQZ47" s="445"/>
      <c r="HRA47" s="445"/>
      <c r="HRB47" s="445"/>
      <c r="HRC47" s="445"/>
      <c r="HRD47" s="445"/>
      <c r="HRE47" s="445"/>
      <c r="HRF47" s="445"/>
      <c r="HRG47" s="445"/>
      <c r="HRH47" s="445"/>
      <c r="HRI47" s="445"/>
      <c r="HRJ47" s="445"/>
      <c r="HRK47" s="445"/>
      <c r="HRL47" s="445"/>
      <c r="HRM47" s="445"/>
      <c r="HRN47" s="445"/>
      <c r="HRO47" s="445"/>
      <c r="HRP47" s="445"/>
      <c r="HRQ47" s="445"/>
      <c r="HRR47" s="445"/>
      <c r="HRS47" s="445"/>
      <c r="HRT47" s="445"/>
      <c r="HRU47" s="445"/>
      <c r="HRV47" s="445"/>
      <c r="HRW47" s="445"/>
      <c r="HRX47" s="445"/>
      <c r="HRY47" s="445"/>
      <c r="HRZ47" s="445"/>
      <c r="HSA47" s="445"/>
      <c r="HSB47" s="445"/>
      <c r="HSC47" s="445"/>
      <c r="HSD47" s="445"/>
      <c r="HSE47" s="445"/>
      <c r="HSF47" s="445"/>
      <c r="HSG47" s="445"/>
      <c r="HSH47" s="445"/>
      <c r="HSI47" s="445"/>
      <c r="HSJ47" s="445"/>
      <c r="HSK47" s="445"/>
      <c r="HSL47" s="445"/>
      <c r="HSM47" s="445"/>
      <c r="HSN47" s="445"/>
      <c r="HSO47" s="445"/>
      <c r="HSP47" s="445"/>
      <c r="HSQ47" s="445"/>
      <c r="HSR47" s="445"/>
      <c r="HSS47" s="445"/>
      <c r="HST47" s="445"/>
      <c r="HSU47" s="445"/>
      <c r="HSV47" s="445"/>
      <c r="HSW47" s="445"/>
      <c r="HSX47" s="445"/>
      <c r="HSY47" s="445"/>
      <c r="HSZ47" s="445"/>
      <c r="HTA47" s="445"/>
      <c r="HTB47" s="445"/>
      <c r="HTC47" s="445"/>
      <c r="HTD47" s="445"/>
      <c r="HTE47" s="445"/>
      <c r="HTF47" s="445"/>
      <c r="HTG47" s="445"/>
      <c r="HTH47" s="445"/>
      <c r="HTI47" s="445"/>
      <c r="HTJ47" s="445"/>
      <c r="HTK47" s="445"/>
      <c r="HTL47" s="445"/>
      <c r="HTM47" s="445"/>
      <c r="HTN47" s="445"/>
      <c r="HTO47" s="445"/>
      <c r="HTP47" s="445"/>
      <c r="HTQ47" s="445"/>
      <c r="HTR47" s="445"/>
      <c r="HTS47" s="445"/>
      <c r="HTT47" s="445"/>
      <c r="HTU47" s="445"/>
      <c r="HTV47" s="445"/>
      <c r="HTW47" s="445"/>
      <c r="HTX47" s="445"/>
      <c r="HTY47" s="445"/>
      <c r="HTZ47" s="445"/>
      <c r="HUA47" s="445"/>
      <c r="HUB47" s="445"/>
      <c r="HUC47" s="445"/>
      <c r="HUD47" s="445"/>
      <c r="HUE47" s="445"/>
      <c r="HUF47" s="445"/>
      <c r="HUG47" s="445"/>
      <c r="HUH47" s="445"/>
      <c r="HUI47" s="445"/>
      <c r="HUJ47" s="445"/>
      <c r="HUK47" s="445"/>
      <c r="HUL47" s="445"/>
      <c r="HUM47" s="445"/>
      <c r="HUN47" s="445"/>
      <c r="HUO47" s="445"/>
      <c r="HUP47" s="445"/>
      <c r="HUQ47" s="445"/>
      <c r="HUR47" s="445"/>
      <c r="HUS47" s="445"/>
      <c r="HUT47" s="445"/>
      <c r="HUU47" s="445"/>
      <c r="HUV47" s="445"/>
      <c r="HUW47" s="445"/>
      <c r="HUX47" s="445"/>
      <c r="HUY47" s="445"/>
      <c r="HUZ47" s="445"/>
      <c r="HVA47" s="445"/>
      <c r="HVB47" s="445"/>
      <c r="HVC47" s="445"/>
      <c r="HVD47" s="445"/>
      <c r="HVE47" s="445"/>
      <c r="HVF47" s="445"/>
      <c r="HVG47" s="445"/>
      <c r="HVH47" s="445"/>
      <c r="HVI47" s="445"/>
      <c r="HVJ47" s="445"/>
      <c r="HVK47" s="445"/>
      <c r="HVL47" s="445"/>
      <c r="HVM47" s="445"/>
      <c r="HVN47" s="445"/>
      <c r="HVO47" s="445"/>
      <c r="HVP47" s="445"/>
      <c r="HVQ47" s="445"/>
      <c r="HVR47" s="445"/>
      <c r="HVS47" s="445"/>
      <c r="HVT47" s="445"/>
      <c r="HVU47" s="445"/>
      <c r="HVV47" s="445"/>
      <c r="HVW47" s="445"/>
      <c r="HVX47" s="445"/>
      <c r="HVY47" s="445"/>
      <c r="HVZ47" s="445"/>
      <c r="HWA47" s="445"/>
      <c r="HWB47" s="445"/>
      <c r="HWC47" s="445"/>
      <c r="HWD47" s="445"/>
      <c r="HWE47" s="445"/>
      <c r="HWF47" s="445"/>
      <c r="HWG47" s="445"/>
      <c r="HWH47" s="445"/>
      <c r="HWI47" s="445"/>
      <c r="HWJ47" s="445"/>
      <c r="HWK47" s="445"/>
      <c r="HWL47" s="445"/>
      <c r="HWM47" s="445"/>
      <c r="HWN47" s="445"/>
      <c r="HWO47" s="445"/>
      <c r="HWP47" s="445"/>
      <c r="HWQ47" s="445"/>
      <c r="HWR47" s="445"/>
      <c r="HWS47" s="445"/>
      <c r="HWT47" s="445"/>
      <c r="HWU47" s="445"/>
      <c r="HWV47" s="445"/>
      <c r="HWW47" s="445"/>
      <c r="HWX47" s="445"/>
      <c r="HWY47" s="445"/>
      <c r="HWZ47" s="445"/>
      <c r="HXA47" s="445"/>
      <c r="HXB47" s="445"/>
      <c r="HXC47" s="445"/>
      <c r="HXD47" s="445"/>
      <c r="HXE47" s="445"/>
      <c r="HXF47" s="445"/>
      <c r="HXG47" s="445"/>
      <c r="HXH47" s="445"/>
      <c r="HXI47" s="445"/>
      <c r="HXJ47" s="445"/>
      <c r="HXK47" s="445"/>
      <c r="HXL47" s="445"/>
      <c r="HXM47" s="445"/>
      <c r="HXN47" s="445"/>
      <c r="HXO47" s="445"/>
      <c r="HXP47" s="445"/>
      <c r="HXQ47" s="445"/>
      <c r="HXR47" s="445"/>
      <c r="HXS47" s="445"/>
      <c r="HXT47" s="445"/>
      <c r="HXU47" s="445"/>
      <c r="HXV47" s="445"/>
      <c r="HXW47" s="445"/>
      <c r="HXX47" s="445"/>
      <c r="HXY47" s="445"/>
      <c r="HXZ47" s="445"/>
      <c r="HYA47" s="445"/>
      <c r="HYB47" s="445"/>
      <c r="HYC47" s="445"/>
      <c r="HYD47" s="445"/>
      <c r="HYE47" s="445"/>
      <c r="HYF47" s="445"/>
      <c r="HYG47" s="445"/>
      <c r="HYH47" s="445"/>
      <c r="HYI47" s="445"/>
      <c r="HYJ47" s="445"/>
      <c r="HYK47" s="445"/>
      <c r="HYL47" s="445"/>
      <c r="HYM47" s="445"/>
      <c r="HYN47" s="445"/>
      <c r="HYO47" s="445"/>
      <c r="HYP47" s="445"/>
      <c r="HYQ47" s="445"/>
      <c r="HYR47" s="445"/>
      <c r="HYS47" s="445"/>
      <c r="HYT47" s="445"/>
      <c r="HYU47" s="445"/>
      <c r="HYV47" s="445"/>
      <c r="HYW47" s="445"/>
      <c r="HYX47" s="445"/>
      <c r="HYY47" s="445"/>
      <c r="HYZ47" s="445"/>
      <c r="HZA47" s="445"/>
      <c r="HZB47" s="445"/>
      <c r="HZC47" s="445"/>
      <c r="HZD47" s="445"/>
      <c r="HZE47" s="445"/>
      <c r="HZF47" s="445"/>
      <c r="HZG47" s="445"/>
      <c r="HZH47" s="445"/>
      <c r="HZI47" s="445"/>
      <c r="HZJ47" s="445"/>
      <c r="HZK47" s="445"/>
      <c r="HZL47" s="445"/>
      <c r="HZM47" s="445"/>
      <c r="HZN47" s="445"/>
      <c r="HZO47" s="445"/>
      <c r="HZP47" s="445"/>
      <c r="HZQ47" s="445"/>
      <c r="HZR47" s="445"/>
      <c r="HZS47" s="445"/>
      <c r="HZT47" s="445"/>
      <c r="HZU47" s="445"/>
      <c r="HZV47" s="445"/>
      <c r="HZW47" s="445"/>
      <c r="HZX47" s="445"/>
      <c r="HZY47" s="445"/>
      <c r="HZZ47" s="445"/>
      <c r="IAA47" s="445"/>
      <c r="IAB47" s="445"/>
      <c r="IAC47" s="445"/>
      <c r="IAD47" s="445"/>
      <c r="IAE47" s="445"/>
      <c r="IAF47" s="445"/>
      <c r="IAG47" s="445"/>
      <c r="IAH47" s="445"/>
      <c r="IAI47" s="445"/>
      <c r="IAJ47" s="445"/>
      <c r="IAK47" s="445"/>
      <c r="IAL47" s="445"/>
      <c r="IAM47" s="445"/>
      <c r="IAN47" s="445"/>
      <c r="IAO47" s="445"/>
      <c r="IAP47" s="445"/>
      <c r="IAQ47" s="445"/>
      <c r="IAR47" s="445"/>
      <c r="IAS47" s="445"/>
      <c r="IAT47" s="445"/>
      <c r="IAU47" s="445"/>
      <c r="IAV47" s="445"/>
      <c r="IAW47" s="445"/>
      <c r="IAX47" s="445"/>
      <c r="IAY47" s="445"/>
      <c r="IAZ47" s="445"/>
      <c r="IBA47" s="445"/>
      <c r="IBB47" s="445"/>
      <c r="IBC47" s="445"/>
      <c r="IBD47" s="445"/>
      <c r="IBE47" s="445"/>
      <c r="IBF47" s="445"/>
      <c r="IBG47" s="445"/>
      <c r="IBH47" s="445"/>
      <c r="IBI47" s="445"/>
      <c r="IBJ47" s="445"/>
      <c r="IBK47" s="445"/>
      <c r="IBL47" s="445"/>
      <c r="IBM47" s="445"/>
      <c r="IBN47" s="445"/>
      <c r="IBO47" s="445"/>
      <c r="IBP47" s="445"/>
      <c r="IBQ47" s="445"/>
      <c r="IBR47" s="445"/>
      <c r="IBS47" s="445"/>
      <c r="IBT47" s="445"/>
      <c r="IBU47" s="445"/>
      <c r="IBV47" s="445"/>
      <c r="IBW47" s="445"/>
      <c r="IBX47" s="445"/>
      <c r="IBY47" s="445"/>
      <c r="IBZ47" s="445"/>
      <c r="ICA47" s="445"/>
      <c r="ICB47" s="445"/>
      <c r="ICC47" s="445"/>
      <c r="ICD47" s="445"/>
      <c r="ICE47" s="445"/>
      <c r="ICF47" s="445"/>
      <c r="ICG47" s="445"/>
      <c r="ICH47" s="445"/>
      <c r="ICI47" s="445"/>
      <c r="ICJ47" s="445"/>
      <c r="ICK47" s="445"/>
      <c r="ICL47" s="445"/>
      <c r="ICM47" s="445"/>
      <c r="ICN47" s="445"/>
      <c r="ICO47" s="445"/>
      <c r="ICP47" s="445"/>
      <c r="ICQ47" s="445"/>
      <c r="ICR47" s="445"/>
      <c r="ICS47" s="445"/>
      <c r="ICT47" s="445"/>
      <c r="ICU47" s="445"/>
      <c r="ICV47" s="445"/>
      <c r="ICW47" s="445"/>
      <c r="ICX47" s="445"/>
      <c r="ICY47" s="445"/>
      <c r="ICZ47" s="445"/>
      <c r="IDA47" s="445"/>
      <c r="IDB47" s="445"/>
      <c r="IDC47" s="445"/>
      <c r="IDD47" s="445"/>
      <c r="IDE47" s="445"/>
      <c r="IDF47" s="445"/>
      <c r="IDG47" s="445"/>
      <c r="IDH47" s="445"/>
      <c r="IDI47" s="445"/>
      <c r="IDJ47" s="445"/>
      <c r="IDK47" s="445"/>
      <c r="IDL47" s="445"/>
      <c r="IDM47" s="445"/>
      <c r="IDN47" s="445"/>
      <c r="IDO47" s="445"/>
      <c r="IDP47" s="445"/>
      <c r="IDQ47" s="445"/>
      <c r="IDR47" s="445"/>
      <c r="IDS47" s="445"/>
      <c r="IDT47" s="445"/>
      <c r="IDU47" s="445"/>
      <c r="IDV47" s="445"/>
      <c r="IDW47" s="445"/>
      <c r="IDX47" s="445"/>
      <c r="IDY47" s="445"/>
      <c r="IDZ47" s="445"/>
      <c r="IEA47" s="445"/>
      <c r="IEB47" s="445"/>
      <c r="IEC47" s="445"/>
      <c r="IED47" s="445"/>
      <c r="IEE47" s="445"/>
      <c r="IEF47" s="445"/>
      <c r="IEG47" s="445"/>
      <c r="IEH47" s="445"/>
      <c r="IEI47" s="445"/>
      <c r="IEJ47" s="445"/>
      <c r="IEK47" s="445"/>
      <c r="IEL47" s="445"/>
      <c r="IEM47" s="445"/>
      <c r="IEN47" s="445"/>
      <c r="IEO47" s="445"/>
      <c r="IEP47" s="445"/>
      <c r="IEQ47" s="445"/>
      <c r="IER47" s="445"/>
      <c r="IES47" s="445"/>
      <c r="IET47" s="445"/>
      <c r="IEU47" s="445"/>
      <c r="IEV47" s="445"/>
      <c r="IEW47" s="445"/>
      <c r="IEX47" s="445"/>
      <c r="IEY47" s="445"/>
      <c r="IEZ47" s="445"/>
      <c r="IFA47" s="445"/>
      <c r="IFB47" s="445"/>
      <c r="IFC47" s="445"/>
      <c r="IFD47" s="445"/>
      <c r="IFE47" s="445"/>
      <c r="IFF47" s="445"/>
      <c r="IFG47" s="445"/>
      <c r="IFH47" s="445"/>
      <c r="IFI47" s="445"/>
      <c r="IFJ47" s="445"/>
      <c r="IFK47" s="445"/>
      <c r="IFL47" s="445"/>
      <c r="IFM47" s="445"/>
      <c r="IFN47" s="445"/>
      <c r="IFO47" s="445"/>
      <c r="IFP47" s="445"/>
      <c r="IFQ47" s="445"/>
      <c r="IFR47" s="445"/>
      <c r="IFS47" s="445"/>
      <c r="IFT47" s="445"/>
      <c r="IFU47" s="445"/>
      <c r="IFV47" s="445"/>
      <c r="IFW47" s="445"/>
      <c r="IFX47" s="445"/>
      <c r="IFY47" s="445"/>
      <c r="IFZ47" s="445"/>
      <c r="IGA47" s="445"/>
      <c r="IGB47" s="445"/>
      <c r="IGC47" s="445"/>
      <c r="IGD47" s="445"/>
      <c r="IGE47" s="445"/>
      <c r="IGF47" s="445"/>
      <c r="IGG47" s="445"/>
      <c r="IGH47" s="445"/>
      <c r="IGI47" s="445"/>
      <c r="IGJ47" s="445"/>
      <c r="IGK47" s="445"/>
      <c r="IGL47" s="445"/>
      <c r="IGM47" s="445"/>
      <c r="IGN47" s="445"/>
      <c r="IGO47" s="445"/>
      <c r="IGP47" s="445"/>
      <c r="IGQ47" s="445"/>
      <c r="IGR47" s="445"/>
      <c r="IGS47" s="445"/>
      <c r="IGT47" s="445"/>
      <c r="IGU47" s="445"/>
      <c r="IGV47" s="445"/>
      <c r="IGW47" s="445"/>
      <c r="IGX47" s="445"/>
      <c r="IGY47" s="445"/>
      <c r="IGZ47" s="445"/>
      <c r="IHA47" s="445"/>
      <c r="IHB47" s="445"/>
      <c r="IHC47" s="445"/>
      <c r="IHD47" s="445"/>
      <c r="IHE47" s="445"/>
      <c r="IHF47" s="445"/>
      <c r="IHG47" s="445"/>
      <c r="IHH47" s="445"/>
      <c r="IHI47" s="445"/>
      <c r="IHJ47" s="445"/>
      <c r="IHK47" s="445"/>
      <c r="IHL47" s="445"/>
      <c r="IHM47" s="445"/>
      <c r="IHN47" s="445"/>
      <c r="IHO47" s="445"/>
      <c r="IHP47" s="445"/>
      <c r="IHQ47" s="445"/>
      <c r="IHR47" s="445"/>
      <c r="IHS47" s="445"/>
      <c r="IHT47" s="445"/>
      <c r="IHU47" s="445"/>
      <c r="IHV47" s="445"/>
      <c r="IHW47" s="445"/>
      <c r="IHX47" s="445"/>
      <c r="IHY47" s="445"/>
      <c r="IHZ47" s="445"/>
      <c r="IIA47" s="445"/>
      <c r="IIB47" s="445"/>
      <c r="IIC47" s="445"/>
      <c r="IID47" s="445"/>
      <c r="IIE47" s="445"/>
      <c r="IIF47" s="445"/>
      <c r="IIG47" s="445"/>
      <c r="IIH47" s="445"/>
      <c r="III47" s="445"/>
      <c r="IIJ47" s="445"/>
      <c r="IIK47" s="445"/>
      <c r="IIL47" s="445"/>
      <c r="IIM47" s="445"/>
      <c r="IIN47" s="445"/>
      <c r="IIO47" s="445"/>
      <c r="IIP47" s="445"/>
      <c r="IIQ47" s="445"/>
      <c r="IIR47" s="445"/>
      <c r="IIS47" s="445"/>
      <c r="IIT47" s="445"/>
      <c r="IIU47" s="445"/>
      <c r="IIV47" s="445"/>
      <c r="IIW47" s="445"/>
      <c r="IIX47" s="445"/>
      <c r="IIY47" s="445"/>
      <c r="IIZ47" s="445"/>
      <c r="IJA47" s="445"/>
      <c r="IJB47" s="445"/>
      <c r="IJC47" s="445"/>
      <c r="IJD47" s="445"/>
      <c r="IJE47" s="445"/>
      <c r="IJF47" s="445"/>
      <c r="IJG47" s="445"/>
      <c r="IJH47" s="445"/>
      <c r="IJI47" s="445"/>
      <c r="IJJ47" s="445"/>
      <c r="IJK47" s="445"/>
      <c r="IJL47" s="445"/>
      <c r="IJM47" s="445"/>
      <c r="IJN47" s="445"/>
      <c r="IJO47" s="445"/>
      <c r="IJP47" s="445"/>
      <c r="IJQ47" s="445"/>
      <c r="IJR47" s="445"/>
      <c r="IJS47" s="445"/>
      <c r="IJT47" s="445"/>
      <c r="IJU47" s="445"/>
      <c r="IJV47" s="445"/>
      <c r="IJW47" s="445"/>
      <c r="IJX47" s="445"/>
      <c r="IJY47" s="445"/>
      <c r="IJZ47" s="445"/>
      <c r="IKA47" s="445"/>
      <c r="IKB47" s="445"/>
      <c r="IKC47" s="445"/>
      <c r="IKD47" s="445"/>
      <c r="IKE47" s="445"/>
      <c r="IKF47" s="445"/>
      <c r="IKG47" s="445"/>
      <c r="IKH47" s="445"/>
      <c r="IKI47" s="445"/>
      <c r="IKJ47" s="445"/>
      <c r="IKK47" s="445"/>
      <c r="IKL47" s="445"/>
      <c r="IKM47" s="445"/>
      <c r="IKN47" s="445"/>
      <c r="IKO47" s="445"/>
      <c r="IKP47" s="445"/>
      <c r="IKQ47" s="445"/>
      <c r="IKR47" s="445"/>
      <c r="IKS47" s="445"/>
      <c r="IKT47" s="445"/>
      <c r="IKU47" s="445"/>
      <c r="IKV47" s="445"/>
      <c r="IKW47" s="445"/>
      <c r="IKX47" s="445"/>
      <c r="IKY47" s="445"/>
      <c r="IKZ47" s="445"/>
      <c r="ILA47" s="445"/>
      <c r="ILB47" s="445"/>
      <c r="ILC47" s="445"/>
      <c r="ILD47" s="445"/>
      <c r="ILE47" s="445"/>
      <c r="ILF47" s="445"/>
      <c r="ILG47" s="445"/>
      <c r="ILH47" s="445"/>
      <c r="ILI47" s="445"/>
      <c r="ILJ47" s="445"/>
      <c r="ILK47" s="445"/>
      <c r="ILL47" s="445"/>
      <c r="ILM47" s="445"/>
      <c r="ILN47" s="445"/>
      <c r="ILO47" s="445"/>
      <c r="ILP47" s="445"/>
      <c r="ILQ47" s="445"/>
      <c r="ILR47" s="445"/>
      <c r="ILS47" s="445"/>
      <c r="ILT47" s="445"/>
      <c r="ILU47" s="445"/>
      <c r="ILV47" s="445"/>
      <c r="ILW47" s="445"/>
      <c r="ILX47" s="445"/>
      <c r="ILY47" s="445"/>
      <c r="ILZ47" s="445"/>
      <c r="IMA47" s="445"/>
      <c r="IMB47" s="445"/>
      <c r="IMC47" s="445"/>
      <c r="IMD47" s="445"/>
      <c r="IME47" s="445"/>
      <c r="IMF47" s="445"/>
      <c r="IMG47" s="445"/>
      <c r="IMH47" s="445"/>
      <c r="IMI47" s="445"/>
      <c r="IMJ47" s="445"/>
      <c r="IMK47" s="445"/>
      <c r="IML47" s="445"/>
      <c r="IMM47" s="445"/>
      <c r="IMN47" s="445"/>
      <c r="IMO47" s="445"/>
      <c r="IMP47" s="445"/>
      <c r="IMQ47" s="445"/>
      <c r="IMR47" s="445"/>
      <c r="IMS47" s="445"/>
      <c r="IMT47" s="445"/>
      <c r="IMU47" s="445"/>
      <c r="IMV47" s="445"/>
      <c r="IMW47" s="445"/>
      <c r="IMX47" s="445"/>
      <c r="IMY47" s="445"/>
      <c r="IMZ47" s="445"/>
      <c r="INA47" s="445"/>
      <c r="INB47" s="445"/>
      <c r="INC47" s="445"/>
      <c r="IND47" s="445"/>
      <c r="INE47" s="445"/>
      <c r="INF47" s="445"/>
      <c r="ING47" s="445"/>
      <c r="INH47" s="445"/>
      <c r="INI47" s="445"/>
      <c r="INJ47" s="445"/>
      <c r="INK47" s="445"/>
      <c r="INL47" s="445"/>
      <c r="INM47" s="445"/>
      <c r="INN47" s="445"/>
      <c r="INO47" s="445"/>
      <c r="INP47" s="445"/>
      <c r="INQ47" s="445"/>
      <c r="INR47" s="445"/>
      <c r="INS47" s="445"/>
      <c r="INT47" s="445"/>
      <c r="INU47" s="445"/>
      <c r="INV47" s="445"/>
      <c r="INW47" s="445"/>
      <c r="INX47" s="445"/>
      <c r="INY47" s="445"/>
      <c r="INZ47" s="445"/>
      <c r="IOA47" s="445"/>
      <c r="IOB47" s="445"/>
      <c r="IOC47" s="445"/>
      <c r="IOD47" s="445"/>
      <c r="IOE47" s="445"/>
      <c r="IOF47" s="445"/>
      <c r="IOG47" s="445"/>
      <c r="IOH47" s="445"/>
      <c r="IOI47" s="445"/>
      <c r="IOJ47" s="445"/>
      <c r="IOK47" s="445"/>
      <c r="IOL47" s="445"/>
      <c r="IOM47" s="445"/>
      <c r="ION47" s="445"/>
      <c r="IOO47" s="445"/>
      <c r="IOP47" s="445"/>
      <c r="IOQ47" s="445"/>
      <c r="IOR47" s="445"/>
      <c r="IOS47" s="445"/>
      <c r="IOT47" s="445"/>
      <c r="IOU47" s="445"/>
      <c r="IOV47" s="445"/>
      <c r="IOW47" s="445"/>
      <c r="IOX47" s="445"/>
      <c r="IOY47" s="445"/>
      <c r="IOZ47" s="445"/>
      <c r="IPA47" s="445"/>
      <c r="IPB47" s="445"/>
      <c r="IPC47" s="445"/>
      <c r="IPD47" s="445"/>
      <c r="IPE47" s="445"/>
      <c r="IPF47" s="445"/>
      <c r="IPG47" s="445"/>
      <c r="IPH47" s="445"/>
      <c r="IPI47" s="445"/>
      <c r="IPJ47" s="445"/>
      <c r="IPK47" s="445"/>
      <c r="IPL47" s="445"/>
      <c r="IPM47" s="445"/>
      <c r="IPN47" s="445"/>
      <c r="IPO47" s="445"/>
      <c r="IPP47" s="445"/>
      <c r="IPQ47" s="445"/>
      <c r="IPR47" s="445"/>
      <c r="IPS47" s="445"/>
      <c r="IPT47" s="445"/>
      <c r="IPU47" s="445"/>
      <c r="IPV47" s="445"/>
      <c r="IPW47" s="445"/>
      <c r="IPX47" s="445"/>
      <c r="IPY47" s="445"/>
      <c r="IPZ47" s="445"/>
      <c r="IQA47" s="445"/>
      <c r="IQB47" s="445"/>
      <c r="IQC47" s="445"/>
      <c r="IQD47" s="445"/>
      <c r="IQE47" s="445"/>
      <c r="IQF47" s="445"/>
      <c r="IQG47" s="445"/>
      <c r="IQH47" s="445"/>
      <c r="IQI47" s="445"/>
      <c r="IQJ47" s="445"/>
      <c r="IQK47" s="445"/>
      <c r="IQL47" s="445"/>
      <c r="IQM47" s="445"/>
      <c r="IQN47" s="445"/>
      <c r="IQO47" s="445"/>
      <c r="IQP47" s="445"/>
      <c r="IQQ47" s="445"/>
      <c r="IQR47" s="445"/>
      <c r="IQS47" s="445"/>
      <c r="IQT47" s="445"/>
      <c r="IQU47" s="445"/>
      <c r="IQV47" s="445"/>
      <c r="IQW47" s="445"/>
      <c r="IQX47" s="445"/>
      <c r="IQY47" s="445"/>
      <c r="IQZ47" s="445"/>
      <c r="IRA47" s="445"/>
      <c r="IRB47" s="445"/>
      <c r="IRC47" s="445"/>
      <c r="IRD47" s="445"/>
      <c r="IRE47" s="445"/>
      <c r="IRF47" s="445"/>
      <c r="IRG47" s="445"/>
      <c r="IRH47" s="445"/>
      <c r="IRI47" s="445"/>
      <c r="IRJ47" s="445"/>
      <c r="IRK47" s="445"/>
      <c r="IRL47" s="445"/>
      <c r="IRM47" s="445"/>
      <c r="IRN47" s="445"/>
      <c r="IRO47" s="445"/>
      <c r="IRP47" s="445"/>
      <c r="IRQ47" s="445"/>
      <c r="IRR47" s="445"/>
      <c r="IRS47" s="445"/>
      <c r="IRT47" s="445"/>
      <c r="IRU47" s="445"/>
      <c r="IRV47" s="445"/>
      <c r="IRW47" s="445"/>
      <c r="IRX47" s="445"/>
      <c r="IRY47" s="445"/>
      <c r="IRZ47" s="445"/>
      <c r="ISA47" s="445"/>
      <c r="ISB47" s="445"/>
      <c r="ISC47" s="445"/>
      <c r="ISD47" s="445"/>
      <c r="ISE47" s="445"/>
      <c r="ISF47" s="445"/>
      <c r="ISG47" s="445"/>
      <c r="ISH47" s="445"/>
      <c r="ISI47" s="445"/>
      <c r="ISJ47" s="445"/>
      <c r="ISK47" s="445"/>
      <c r="ISL47" s="445"/>
      <c r="ISM47" s="445"/>
      <c r="ISN47" s="445"/>
      <c r="ISO47" s="445"/>
      <c r="ISP47" s="445"/>
      <c r="ISQ47" s="445"/>
      <c r="ISR47" s="445"/>
      <c r="ISS47" s="445"/>
      <c r="IST47" s="445"/>
      <c r="ISU47" s="445"/>
      <c r="ISV47" s="445"/>
      <c r="ISW47" s="445"/>
      <c r="ISX47" s="445"/>
      <c r="ISY47" s="445"/>
      <c r="ISZ47" s="445"/>
      <c r="ITA47" s="445"/>
      <c r="ITB47" s="445"/>
      <c r="ITC47" s="445"/>
      <c r="ITD47" s="445"/>
      <c r="ITE47" s="445"/>
      <c r="ITF47" s="445"/>
      <c r="ITG47" s="445"/>
      <c r="ITH47" s="445"/>
      <c r="ITI47" s="445"/>
      <c r="ITJ47" s="445"/>
      <c r="ITK47" s="445"/>
      <c r="ITL47" s="445"/>
      <c r="ITM47" s="445"/>
      <c r="ITN47" s="445"/>
      <c r="ITO47" s="445"/>
      <c r="ITP47" s="445"/>
      <c r="ITQ47" s="445"/>
      <c r="ITR47" s="445"/>
      <c r="ITS47" s="445"/>
      <c r="ITT47" s="445"/>
      <c r="ITU47" s="445"/>
      <c r="ITV47" s="445"/>
      <c r="ITW47" s="445"/>
      <c r="ITX47" s="445"/>
      <c r="ITY47" s="445"/>
      <c r="ITZ47" s="445"/>
      <c r="IUA47" s="445"/>
      <c r="IUB47" s="445"/>
      <c r="IUC47" s="445"/>
      <c r="IUD47" s="445"/>
      <c r="IUE47" s="445"/>
      <c r="IUF47" s="445"/>
      <c r="IUG47" s="445"/>
      <c r="IUH47" s="445"/>
      <c r="IUI47" s="445"/>
      <c r="IUJ47" s="445"/>
      <c r="IUK47" s="445"/>
      <c r="IUL47" s="445"/>
      <c r="IUM47" s="445"/>
      <c r="IUN47" s="445"/>
      <c r="IUO47" s="445"/>
      <c r="IUP47" s="445"/>
      <c r="IUQ47" s="445"/>
      <c r="IUR47" s="445"/>
      <c r="IUS47" s="445"/>
      <c r="IUT47" s="445"/>
      <c r="IUU47" s="445"/>
      <c r="IUV47" s="445"/>
      <c r="IUW47" s="445"/>
      <c r="IUX47" s="445"/>
      <c r="IUY47" s="445"/>
      <c r="IUZ47" s="445"/>
      <c r="IVA47" s="445"/>
      <c r="IVB47" s="445"/>
      <c r="IVC47" s="445"/>
      <c r="IVD47" s="445"/>
      <c r="IVE47" s="445"/>
      <c r="IVF47" s="445"/>
      <c r="IVG47" s="445"/>
      <c r="IVH47" s="445"/>
      <c r="IVI47" s="445"/>
      <c r="IVJ47" s="445"/>
      <c r="IVK47" s="445"/>
      <c r="IVL47" s="445"/>
      <c r="IVM47" s="445"/>
      <c r="IVN47" s="445"/>
      <c r="IVO47" s="445"/>
      <c r="IVP47" s="445"/>
      <c r="IVQ47" s="445"/>
      <c r="IVR47" s="445"/>
      <c r="IVS47" s="445"/>
      <c r="IVT47" s="445"/>
      <c r="IVU47" s="445"/>
      <c r="IVV47" s="445"/>
      <c r="IVW47" s="445"/>
      <c r="IVX47" s="445"/>
      <c r="IVY47" s="445"/>
      <c r="IVZ47" s="445"/>
      <c r="IWA47" s="445"/>
      <c r="IWB47" s="445"/>
      <c r="IWC47" s="445"/>
      <c r="IWD47" s="445"/>
      <c r="IWE47" s="445"/>
      <c r="IWF47" s="445"/>
      <c r="IWG47" s="445"/>
      <c r="IWH47" s="445"/>
      <c r="IWI47" s="445"/>
      <c r="IWJ47" s="445"/>
      <c r="IWK47" s="445"/>
      <c r="IWL47" s="445"/>
      <c r="IWM47" s="445"/>
      <c r="IWN47" s="445"/>
      <c r="IWO47" s="445"/>
      <c r="IWP47" s="445"/>
      <c r="IWQ47" s="445"/>
      <c r="IWR47" s="445"/>
      <c r="IWS47" s="445"/>
      <c r="IWT47" s="445"/>
      <c r="IWU47" s="445"/>
      <c r="IWV47" s="445"/>
      <c r="IWW47" s="445"/>
      <c r="IWX47" s="445"/>
      <c r="IWY47" s="445"/>
      <c r="IWZ47" s="445"/>
      <c r="IXA47" s="445"/>
      <c r="IXB47" s="445"/>
      <c r="IXC47" s="445"/>
      <c r="IXD47" s="445"/>
      <c r="IXE47" s="445"/>
      <c r="IXF47" s="445"/>
      <c r="IXG47" s="445"/>
      <c r="IXH47" s="445"/>
      <c r="IXI47" s="445"/>
      <c r="IXJ47" s="445"/>
      <c r="IXK47" s="445"/>
      <c r="IXL47" s="445"/>
      <c r="IXM47" s="445"/>
      <c r="IXN47" s="445"/>
      <c r="IXO47" s="445"/>
      <c r="IXP47" s="445"/>
      <c r="IXQ47" s="445"/>
      <c r="IXR47" s="445"/>
      <c r="IXS47" s="445"/>
      <c r="IXT47" s="445"/>
      <c r="IXU47" s="445"/>
      <c r="IXV47" s="445"/>
      <c r="IXW47" s="445"/>
      <c r="IXX47" s="445"/>
      <c r="IXY47" s="445"/>
      <c r="IXZ47" s="445"/>
      <c r="IYA47" s="445"/>
      <c r="IYB47" s="445"/>
      <c r="IYC47" s="445"/>
      <c r="IYD47" s="445"/>
      <c r="IYE47" s="445"/>
      <c r="IYF47" s="445"/>
      <c r="IYG47" s="445"/>
      <c r="IYH47" s="445"/>
      <c r="IYI47" s="445"/>
      <c r="IYJ47" s="445"/>
      <c r="IYK47" s="445"/>
      <c r="IYL47" s="445"/>
      <c r="IYM47" s="445"/>
      <c r="IYN47" s="445"/>
      <c r="IYO47" s="445"/>
      <c r="IYP47" s="445"/>
      <c r="IYQ47" s="445"/>
      <c r="IYR47" s="445"/>
      <c r="IYS47" s="445"/>
      <c r="IYT47" s="445"/>
      <c r="IYU47" s="445"/>
      <c r="IYV47" s="445"/>
      <c r="IYW47" s="445"/>
      <c r="IYX47" s="445"/>
      <c r="IYY47" s="445"/>
      <c r="IYZ47" s="445"/>
      <c r="IZA47" s="445"/>
      <c r="IZB47" s="445"/>
      <c r="IZC47" s="445"/>
      <c r="IZD47" s="445"/>
      <c r="IZE47" s="445"/>
      <c r="IZF47" s="445"/>
      <c r="IZG47" s="445"/>
      <c r="IZH47" s="445"/>
      <c r="IZI47" s="445"/>
      <c r="IZJ47" s="445"/>
      <c r="IZK47" s="445"/>
      <c r="IZL47" s="445"/>
      <c r="IZM47" s="445"/>
      <c r="IZN47" s="445"/>
      <c r="IZO47" s="445"/>
      <c r="IZP47" s="445"/>
      <c r="IZQ47" s="445"/>
      <c r="IZR47" s="445"/>
      <c r="IZS47" s="445"/>
      <c r="IZT47" s="445"/>
      <c r="IZU47" s="445"/>
      <c r="IZV47" s="445"/>
      <c r="IZW47" s="445"/>
      <c r="IZX47" s="445"/>
      <c r="IZY47" s="445"/>
      <c r="IZZ47" s="445"/>
      <c r="JAA47" s="445"/>
      <c r="JAB47" s="445"/>
      <c r="JAC47" s="445"/>
      <c r="JAD47" s="445"/>
      <c r="JAE47" s="445"/>
      <c r="JAF47" s="445"/>
      <c r="JAG47" s="445"/>
      <c r="JAH47" s="445"/>
      <c r="JAI47" s="445"/>
      <c r="JAJ47" s="445"/>
      <c r="JAK47" s="445"/>
      <c r="JAL47" s="445"/>
      <c r="JAM47" s="445"/>
      <c r="JAN47" s="445"/>
      <c r="JAO47" s="445"/>
      <c r="JAP47" s="445"/>
      <c r="JAQ47" s="445"/>
      <c r="JAR47" s="445"/>
      <c r="JAS47" s="445"/>
      <c r="JAT47" s="445"/>
      <c r="JAU47" s="445"/>
      <c r="JAV47" s="445"/>
      <c r="JAW47" s="445"/>
      <c r="JAX47" s="445"/>
      <c r="JAY47" s="445"/>
      <c r="JAZ47" s="445"/>
      <c r="JBA47" s="445"/>
      <c r="JBB47" s="445"/>
      <c r="JBC47" s="445"/>
      <c r="JBD47" s="445"/>
      <c r="JBE47" s="445"/>
      <c r="JBF47" s="445"/>
      <c r="JBG47" s="445"/>
      <c r="JBH47" s="445"/>
      <c r="JBI47" s="445"/>
      <c r="JBJ47" s="445"/>
      <c r="JBK47" s="445"/>
      <c r="JBL47" s="445"/>
      <c r="JBM47" s="445"/>
      <c r="JBN47" s="445"/>
      <c r="JBO47" s="445"/>
      <c r="JBP47" s="445"/>
      <c r="JBQ47" s="445"/>
      <c r="JBR47" s="445"/>
      <c r="JBS47" s="445"/>
      <c r="JBT47" s="445"/>
      <c r="JBU47" s="445"/>
      <c r="JBV47" s="445"/>
      <c r="JBW47" s="445"/>
      <c r="JBX47" s="445"/>
      <c r="JBY47" s="445"/>
      <c r="JBZ47" s="445"/>
      <c r="JCA47" s="445"/>
      <c r="JCB47" s="445"/>
      <c r="JCC47" s="445"/>
      <c r="JCD47" s="445"/>
      <c r="JCE47" s="445"/>
      <c r="JCF47" s="445"/>
      <c r="JCG47" s="445"/>
      <c r="JCH47" s="445"/>
      <c r="JCI47" s="445"/>
      <c r="JCJ47" s="445"/>
      <c r="JCK47" s="445"/>
      <c r="JCL47" s="445"/>
      <c r="JCM47" s="445"/>
      <c r="JCN47" s="445"/>
      <c r="JCO47" s="445"/>
      <c r="JCP47" s="445"/>
      <c r="JCQ47" s="445"/>
      <c r="JCR47" s="445"/>
      <c r="JCS47" s="445"/>
      <c r="JCT47" s="445"/>
      <c r="JCU47" s="445"/>
      <c r="JCV47" s="445"/>
      <c r="JCW47" s="445"/>
      <c r="JCX47" s="445"/>
      <c r="JCY47" s="445"/>
      <c r="JCZ47" s="445"/>
      <c r="JDA47" s="445"/>
      <c r="JDB47" s="445"/>
      <c r="JDC47" s="445"/>
      <c r="JDD47" s="445"/>
      <c r="JDE47" s="445"/>
      <c r="JDF47" s="445"/>
      <c r="JDG47" s="445"/>
      <c r="JDH47" s="445"/>
      <c r="JDI47" s="445"/>
      <c r="JDJ47" s="445"/>
      <c r="JDK47" s="445"/>
      <c r="JDL47" s="445"/>
      <c r="JDM47" s="445"/>
      <c r="JDN47" s="445"/>
      <c r="JDO47" s="445"/>
      <c r="JDP47" s="445"/>
      <c r="JDQ47" s="445"/>
      <c r="JDR47" s="445"/>
      <c r="JDS47" s="445"/>
      <c r="JDT47" s="445"/>
      <c r="JDU47" s="445"/>
      <c r="JDV47" s="445"/>
      <c r="JDW47" s="445"/>
      <c r="JDX47" s="445"/>
      <c r="JDY47" s="445"/>
      <c r="JDZ47" s="445"/>
      <c r="JEA47" s="445"/>
      <c r="JEB47" s="445"/>
      <c r="JEC47" s="445"/>
      <c r="JED47" s="445"/>
      <c r="JEE47" s="445"/>
      <c r="JEF47" s="445"/>
      <c r="JEG47" s="445"/>
      <c r="JEH47" s="445"/>
      <c r="JEI47" s="445"/>
      <c r="JEJ47" s="445"/>
      <c r="JEK47" s="445"/>
      <c r="JEL47" s="445"/>
      <c r="JEM47" s="445"/>
      <c r="JEN47" s="445"/>
      <c r="JEO47" s="445"/>
      <c r="JEP47" s="445"/>
      <c r="JEQ47" s="445"/>
      <c r="JER47" s="445"/>
      <c r="JES47" s="445"/>
      <c r="JET47" s="445"/>
      <c r="JEU47" s="445"/>
      <c r="JEV47" s="445"/>
      <c r="JEW47" s="445"/>
      <c r="JEX47" s="445"/>
      <c r="JEY47" s="445"/>
      <c r="JEZ47" s="445"/>
      <c r="JFA47" s="445"/>
      <c r="JFB47" s="445"/>
      <c r="JFC47" s="445"/>
      <c r="JFD47" s="445"/>
      <c r="JFE47" s="445"/>
      <c r="JFF47" s="445"/>
      <c r="JFG47" s="445"/>
      <c r="JFH47" s="445"/>
      <c r="JFI47" s="445"/>
      <c r="JFJ47" s="445"/>
      <c r="JFK47" s="445"/>
      <c r="JFL47" s="445"/>
      <c r="JFM47" s="445"/>
      <c r="JFN47" s="445"/>
      <c r="JFO47" s="445"/>
      <c r="JFP47" s="445"/>
      <c r="JFQ47" s="445"/>
      <c r="JFR47" s="445"/>
      <c r="JFS47" s="445"/>
      <c r="JFT47" s="445"/>
      <c r="JFU47" s="445"/>
      <c r="JFV47" s="445"/>
      <c r="JFW47" s="445"/>
      <c r="JFX47" s="445"/>
      <c r="JFY47" s="445"/>
      <c r="JFZ47" s="445"/>
      <c r="JGA47" s="445"/>
      <c r="JGB47" s="445"/>
      <c r="JGC47" s="445"/>
      <c r="JGD47" s="445"/>
      <c r="JGE47" s="445"/>
      <c r="JGF47" s="445"/>
      <c r="JGG47" s="445"/>
      <c r="JGH47" s="445"/>
      <c r="JGI47" s="445"/>
      <c r="JGJ47" s="445"/>
      <c r="JGK47" s="445"/>
      <c r="JGL47" s="445"/>
      <c r="JGM47" s="445"/>
      <c r="JGN47" s="445"/>
      <c r="JGO47" s="445"/>
      <c r="JGP47" s="445"/>
      <c r="JGQ47" s="445"/>
      <c r="JGR47" s="445"/>
      <c r="JGS47" s="445"/>
      <c r="JGT47" s="445"/>
      <c r="JGU47" s="445"/>
      <c r="JGV47" s="445"/>
      <c r="JGW47" s="445"/>
      <c r="JGX47" s="445"/>
      <c r="JGY47" s="445"/>
      <c r="JGZ47" s="445"/>
      <c r="JHA47" s="445"/>
      <c r="JHB47" s="445"/>
      <c r="JHC47" s="445"/>
      <c r="JHD47" s="445"/>
      <c r="JHE47" s="445"/>
      <c r="JHF47" s="445"/>
      <c r="JHG47" s="445"/>
      <c r="JHH47" s="445"/>
      <c r="JHI47" s="445"/>
      <c r="JHJ47" s="445"/>
      <c r="JHK47" s="445"/>
      <c r="JHL47" s="445"/>
      <c r="JHM47" s="445"/>
      <c r="JHN47" s="445"/>
      <c r="JHO47" s="445"/>
      <c r="JHP47" s="445"/>
      <c r="JHQ47" s="445"/>
      <c r="JHR47" s="445"/>
      <c r="JHS47" s="445"/>
      <c r="JHT47" s="445"/>
      <c r="JHU47" s="445"/>
      <c r="JHV47" s="445"/>
      <c r="JHW47" s="445"/>
      <c r="JHX47" s="445"/>
      <c r="JHY47" s="445"/>
      <c r="JHZ47" s="445"/>
      <c r="JIA47" s="445"/>
      <c r="JIB47" s="445"/>
      <c r="JIC47" s="445"/>
      <c r="JID47" s="445"/>
      <c r="JIE47" s="445"/>
      <c r="JIF47" s="445"/>
      <c r="JIG47" s="445"/>
      <c r="JIH47" s="445"/>
      <c r="JII47" s="445"/>
      <c r="JIJ47" s="445"/>
      <c r="JIK47" s="445"/>
      <c r="JIL47" s="445"/>
      <c r="JIM47" s="445"/>
      <c r="JIN47" s="445"/>
      <c r="JIO47" s="445"/>
      <c r="JIP47" s="445"/>
      <c r="JIQ47" s="445"/>
      <c r="JIR47" s="445"/>
      <c r="JIS47" s="445"/>
      <c r="JIT47" s="445"/>
      <c r="JIU47" s="445"/>
      <c r="JIV47" s="445"/>
      <c r="JIW47" s="445"/>
      <c r="JIX47" s="445"/>
      <c r="JIY47" s="445"/>
      <c r="JIZ47" s="445"/>
      <c r="JJA47" s="445"/>
      <c r="JJB47" s="445"/>
      <c r="JJC47" s="445"/>
      <c r="JJD47" s="445"/>
      <c r="JJE47" s="445"/>
      <c r="JJF47" s="445"/>
      <c r="JJG47" s="445"/>
      <c r="JJH47" s="445"/>
      <c r="JJI47" s="445"/>
      <c r="JJJ47" s="445"/>
      <c r="JJK47" s="445"/>
      <c r="JJL47" s="445"/>
      <c r="JJM47" s="445"/>
      <c r="JJN47" s="445"/>
      <c r="JJO47" s="445"/>
      <c r="JJP47" s="445"/>
      <c r="JJQ47" s="445"/>
      <c r="JJR47" s="445"/>
      <c r="JJS47" s="445"/>
      <c r="JJT47" s="445"/>
      <c r="JJU47" s="445"/>
      <c r="JJV47" s="445"/>
      <c r="JJW47" s="445"/>
      <c r="JJX47" s="445"/>
      <c r="JJY47" s="445"/>
      <c r="JJZ47" s="445"/>
      <c r="JKA47" s="445"/>
      <c r="JKB47" s="445"/>
      <c r="JKC47" s="445"/>
      <c r="JKD47" s="445"/>
      <c r="JKE47" s="445"/>
      <c r="JKF47" s="445"/>
      <c r="JKG47" s="445"/>
      <c r="JKH47" s="445"/>
      <c r="JKI47" s="445"/>
      <c r="JKJ47" s="445"/>
      <c r="JKK47" s="445"/>
      <c r="JKL47" s="445"/>
      <c r="JKM47" s="445"/>
      <c r="JKN47" s="445"/>
      <c r="JKO47" s="445"/>
      <c r="JKP47" s="445"/>
      <c r="JKQ47" s="445"/>
      <c r="JKR47" s="445"/>
      <c r="JKS47" s="445"/>
      <c r="JKT47" s="445"/>
      <c r="JKU47" s="445"/>
      <c r="JKV47" s="445"/>
      <c r="JKW47" s="445"/>
      <c r="JKX47" s="445"/>
      <c r="JKY47" s="445"/>
      <c r="JKZ47" s="445"/>
      <c r="JLA47" s="445"/>
      <c r="JLB47" s="445"/>
      <c r="JLC47" s="445"/>
      <c r="JLD47" s="445"/>
      <c r="JLE47" s="445"/>
      <c r="JLF47" s="445"/>
      <c r="JLG47" s="445"/>
      <c r="JLH47" s="445"/>
      <c r="JLI47" s="445"/>
      <c r="JLJ47" s="445"/>
      <c r="JLK47" s="445"/>
      <c r="JLL47" s="445"/>
      <c r="JLM47" s="445"/>
      <c r="JLN47" s="445"/>
      <c r="JLO47" s="445"/>
      <c r="JLP47" s="445"/>
      <c r="JLQ47" s="445"/>
      <c r="JLR47" s="445"/>
      <c r="JLS47" s="445"/>
      <c r="JLT47" s="445"/>
      <c r="JLU47" s="445"/>
      <c r="JLV47" s="445"/>
      <c r="JLW47" s="445"/>
      <c r="JLX47" s="445"/>
      <c r="JLY47" s="445"/>
      <c r="JLZ47" s="445"/>
      <c r="JMA47" s="445"/>
      <c r="JMB47" s="445"/>
      <c r="JMC47" s="445"/>
      <c r="JMD47" s="445"/>
      <c r="JME47" s="445"/>
      <c r="JMF47" s="445"/>
      <c r="JMG47" s="445"/>
      <c r="JMH47" s="445"/>
      <c r="JMI47" s="445"/>
      <c r="JMJ47" s="445"/>
      <c r="JMK47" s="445"/>
      <c r="JML47" s="445"/>
      <c r="JMM47" s="445"/>
      <c r="JMN47" s="445"/>
      <c r="JMO47" s="445"/>
      <c r="JMP47" s="445"/>
      <c r="JMQ47" s="445"/>
      <c r="JMR47" s="445"/>
      <c r="JMS47" s="445"/>
      <c r="JMT47" s="445"/>
      <c r="JMU47" s="445"/>
      <c r="JMV47" s="445"/>
      <c r="JMW47" s="445"/>
      <c r="JMX47" s="445"/>
      <c r="JMY47" s="445"/>
      <c r="JMZ47" s="445"/>
      <c r="JNA47" s="445"/>
      <c r="JNB47" s="445"/>
      <c r="JNC47" s="445"/>
      <c r="JND47" s="445"/>
      <c r="JNE47" s="445"/>
      <c r="JNF47" s="445"/>
      <c r="JNG47" s="445"/>
      <c r="JNH47" s="445"/>
      <c r="JNI47" s="445"/>
      <c r="JNJ47" s="445"/>
      <c r="JNK47" s="445"/>
      <c r="JNL47" s="445"/>
      <c r="JNM47" s="445"/>
      <c r="JNN47" s="445"/>
      <c r="JNO47" s="445"/>
      <c r="JNP47" s="445"/>
      <c r="JNQ47" s="445"/>
      <c r="JNR47" s="445"/>
      <c r="JNS47" s="445"/>
      <c r="JNT47" s="445"/>
      <c r="JNU47" s="445"/>
      <c r="JNV47" s="445"/>
      <c r="JNW47" s="445"/>
      <c r="JNX47" s="445"/>
      <c r="JNY47" s="445"/>
      <c r="JNZ47" s="445"/>
      <c r="JOA47" s="445"/>
      <c r="JOB47" s="445"/>
      <c r="JOC47" s="445"/>
      <c r="JOD47" s="445"/>
      <c r="JOE47" s="445"/>
      <c r="JOF47" s="445"/>
      <c r="JOG47" s="445"/>
      <c r="JOH47" s="445"/>
      <c r="JOI47" s="445"/>
      <c r="JOJ47" s="445"/>
      <c r="JOK47" s="445"/>
      <c r="JOL47" s="445"/>
      <c r="JOM47" s="445"/>
      <c r="JON47" s="445"/>
      <c r="JOO47" s="445"/>
      <c r="JOP47" s="445"/>
      <c r="JOQ47" s="445"/>
      <c r="JOR47" s="445"/>
      <c r="JOS47" s="445"/>
      <c r="JOT47" s="445"/>
      <c r="JOU47" s="445"/>
      <c r="JOV47" s="445"/>
      <c r="JOW47" s="445"/>
      <c r="JOX47" s="445"/>
      <c r="JOY47" s="445"/>
      <c r="JOZ47" s="445"/>
      <c r="JPA47" s="445"/>
      <c r="JPB47" s="445"/>
      <c r="JPC47" s="445"/>
      <c r="JPD47" s="445"/>
      <c r="JPE47" s="445"/>
      <c r="JPF47" s="445"/>
      <c r="JPG47" s="445"/>
      <c r="JPH47" s="445"/>
      <c r="JPI47" s="445"/>
      <c r="JPJ47" s="445"/>
      <c r="JPK47" s="445"/>
      <c r="JPL47" s="445"/>
      <c r="JPM47" s="445"/>
      <c r="JPN47" s="445"/>
      <c r="JPO47" s="445"/>
      <c r="JPP47" s="445"/>
      <c r="JPQ47" s="445"/>
      <c r="JPR47" s="445"/>
      <c r="JPS47" s="445"/>
      <c r="JPT47" s="445"/>
      <c r="JPU47" s="445"/>
      <c r="JPV47" s="445"/>
      <c r="JPW47" s="445"/>
      <c r="JPX47" s="445"/>
      <c r="JPY47" s="445"/>
      <c r="JPZ47" s="445"/>
      <c r="JQA47" s="445"/>
      <c r="JQB47" s="445"/>
      <c r="JQC47" s="445"/>
      <c r="JQD47" s="445"/>
      <c r="JQE47" s="445"/>
      <c r="JQF47" s="445"/>
      <c r="JQG47" s="445"/>
      <c r="JQH47" s="445"/>
      <c r="JQI47" s="445"/>
      <c r="JQJ47" s="445"/>
      <c r="JQK47" s="445"/>
      <c r="JQL47" s="445"/>
      <c r="JQM47" s="445"/>
      <c r="JQN47" s="445"/>
      <c r="JQO47" s="445"/>
      <c r="JQP47" s="445"/>
      <c r="JQQ47" s="445"/>
      <c r="JQR47" s="445"/>
      <c r="JQS47" s="445"/>
      <c r="JQT47" s="445"/>
      <c r="JQU47" s="445"/>
      <c r="JQV47" s="445"/>
      <c r="JQW47" s="445"/>
      <c r="JQX47" s="445"/>
      <c r="JQY47" s="445"/>
      <c r="JQZ47" s="445"/>
      <c r="JRA47" s="445"/>
      <c r="JRB47" s="445"/>
      <c r="JRC47" s="445"/>
      <c r="JRD47" s="445"/>
      <c r="JRE47" s="445"/>
      <c r="JRF47" s="445"/>
      <c r="JRG47" s="445"/>
      <c r="JRH47" s="445"/>
      <c r="JRI47" s="445"/>
      <c r="JRJ47" s="445"/>
      <c r="JRK47" s="445"/>
      <c r="JRL47" s="445"/>
      <c r="JRM47" s="445"/>
      <c r="JRN47" s="445"/>
      <c r="JRO47" s="445"/>
      <c r="JRP47" s="445"/>
      <c r="JRQ47" s="445"/>
      <c r="JRR47" s="445"/>
      <c r="JRS47" s="445"/>
      <c r="JRT47" s="445"/>
      <c r="JRU47" s="445"/>
      <c r="JRV47" s="445"/>
      <c r="JRW47" s="445"/>
      <c r="JRX47" s="445"/>
      <c r="JRY47" s="445"/>
      <c r="JRZ47" s="445"/>
      <c r="JSA47" s="445"/>
      <c r="JSB47" s="445"/>
      <c r="JSC47" s="445"/>
      <c r="JSD47" s="445"/>
      <c r="JSE47" s="445"/>
      <c r="JSF47" s="445"/>
      <c r="JSG47" s="445"/>
      <c r="JSH47" s="445"/>
      <c r="JSI47" s="445"/>
      <c r="JSJ47" s="445"/>
      <c r="JSK47" s="445"/>
      <c r="JSL47" s="445"/>
      <c r="JSM47" s="445"/>
      <c r="JSN47" s="445"/>
      <c r="JSO47" s="445"/>
      <c r="JSP47" s="445"/>
      <c r="JSQ47" s="445"/>
      <c r="JSR47" s="445"/>
      <c r="JSS47" s="445"/>
      <c r="JST47" s="445"/>
      <c r="JSU47" s="445"/>
      <c r="JSV47" s="445"/>
      <c r="JSW47" s="445"/>
      <c r="JSX47" s="445"/>
      <c r="JSY47" s="445"/>
      <c r="JSZ47" s="445"/>
      <c r="JTA47" s="445"/>
      <c r="JTB47" s="445"/>
      <c r="JTC47" s="445"/>
      <c r="JTD47" s="445"/>
      <c r="JTE47" s="445"/>
      <c r="JTF47" s="445"/>
      <c r="JTG47" s="445"/>
      <c r="JTH47" s="445"/>
      <c r="JTI47" s="445"/>
      <c r="JTJ47" s="445"/>
      <c r="JTK47" s="445"/>
      <c r="JTL47" s="445"/>
      <c r="JTM47" s="445"/>
      <c r="JTN47" s="445"/>
      <c r="JTO47" s="445"/>
      <c r="JTP47" s="445"/>
      <c r="JTQ47" s="445"/>
      <c r="JTR47" s="445"/>
      <c r="JTS47" s="445"/>
      <c r="JTT47" s="445"/>
      <c r="JTU47" s="445"/>
      <c r="JTV47" s="445"/>
      <c r="JTW47" s="445"/>
      <c r="JTX47" s="445"/>
      <c r="JTY47" s="445"/>
      <c r="JTZ47" s="445"/>
      <c r="JUA47" s="445"/>
      <c r="JUB47" s="445"/>
      <c r="JUC47" s="445"/>
      <c r="JUD47" s="445"/>
      <c r="JUE47" s="445"/>
      <c r="JUF47" s="445"/>
      <c r="JUG47" s="445"/>
      <c r="JUH47" s="445"/>
      <c r="JUI47" s="445"/>
      <c r="JUJ47" s="445"/>
      <c r="JUK47" s="445"/>
      <c r="JUL47" s="445"/>
      <c r="JUM47" s="445"/>
      <c r="JUN47" s="445"/>
      <c r="JUO47" s="445"/>
      <c r="JUP47" s="445"/>
      <c r="JUQ47" s="445"/>
      <c r="JUR47" s="445"/>
      <c r="JUS47" s="445"/>
      <c r="JUT47" s="445"/>
      <c r="JUU47" s="445"/>
      <c r="JUV47" s="445"/>
      <c r="JUW47" s="445"/>
      <c r="JUX47" s="445"/>
      <c r="JUY47" s="445"/>
      <c r="JUZ47" s="445"/>
      <c r="JVA47" s="445"/>
      <c r="JVB47" s="445"/>
      <c r="JVC47" s="445"/>
      <c r="JVD47" s="445"/>
      <c r="JVE47" s="445"/>
      <c r="JVF47" s="445"/>
      <c r="JVG47" s="445"/>
      <c r="JVH47" s="445"/>
      <c r="JVI47" s="445"/>
      <c r="JVJ47" s="445"/>
      <c r="JVK47" s="445"/>
      <c r="JVL47" s="445"/>
      <c r="JVM47" s="445"/>
      <c r="JVN47" s="445"/>
      <c r="JVO47" s="445"/>
      <c r="JVP47" s="445"/>
      <c r="JVQ47" s="445"/>
      <c r="JVR47" s="445"/>
      <c r="JVS47" s="445"/>
      <c r="JVT47" s="445"/>
      <c r="JVU47" s="445"/>
      <c r="JVV47" s="445"/>
      <c r="JVW47" s="445"/>
      <c r="JVX47" s="445"/>
      <c r="JVY47" s="445"/>
      <c r="JVZ47" s="445"/>
      <c r="JWA47" s="445"/>
      <c r="JWB47" s="445"/>
      <c r="JWC47" s="445"/>
      <c r="JWD47" s="445"/>
      <c r="JWE47" s="445"/>
      <c r="JWF47" s="445"/>
      <c r="JWG47" s="445"/>
      <c r="JWH47" s="445"/>
      <c r="JWI47" s="445"/>
      <c r="JWJ47" s="445"/>
      <c r="JWK47" s="445"/>
      <c r="JWL47" s="445"/>
      <c r="JWM47" s="445"/>
      <c r="JWN47" s="445"/>
      <c r="JWO47" s="445"/>
      <c r="JWP47" s="445"/>
      <c r="JWQ47" s="445"/>
      <c r="JWR47" s="445"/>
      <c r="JWS47" s="445"/>
      <c r="JWT47" s="445"/>
      <c r="JWU47" s="445"/>
      <c r="JWV47" s="445"/>
      <c r="JWW47" s="445"/>
      <c r="JWX47" s="445"/>
      <c r="JWY47" s="445"/>
      <c r="JWZ47" s="445"/>
      <c r="JXA47" s="445"/>
      <c r="JXB47" s="445"/>
      <c r="JXC47" s="445"/>
      <c r="JXD47" s="445"/>
      <c r="JXE47" s="445"/>
      <c r="JXF47" s="445"/>
      <c r="JXG47" s="445"/>
      <c r="JXH47" s="445"/>
      <c r="JXI47" s="445"/>
      <c r="JXJ47" s="445"/>
      <c r="JXK47" s="445"/>
      <c r="JXL47" s="445"/>
      <c r="JXM47" s="445"/>
      <c r="JXN47" s="445"/>
      <c r="JXO47" s="445"/>
      <c r="JXP47" s="445"/>
      <c r="JXQ47" s="445"/>
      <c r="JXR47" s="445"/>
      <c r="JXS47" s="445"/>
      <c r="JXT47" s="445"/>
      <c r="JXU47" s="445"/>
      <c r="JXV47" s="445"/>
      <c r="JXW47" s="445"/>
      <c r="JXX47" s="445"/>
      <c r="JXY47" s="445"/>
      <c r="JXZ47" s="445"/>
      <c r="JYA47" s="445"/>
      <c r="JYB47" s="445"/>
      <c r="JYC47" s="445"/>
      <c r="JYD47" s="445"/>
      <c r="JYE47" s="445"/>
      <c r="JYF47" s="445"/>
      <c r="JYG47" s="445"/>
      <c r="JYH47" s="445"/>
      <c r="JYI47" s="445"/>
      <c r="JYJ47" s="445"/>
      <c r="JYK47" s="445"/>
      <c r="JYL47" s="445"/>
      <c r="JYM47" s="445"/>
      <c r="JYN47" s="445"/>
      <c r="JYO47" s="445"/>
      <c r="JYP47" s="445"/>
      <c r="JYQ47" s="445"/>
      <c r="JYR47" s="445"/>
      <c r="JYS47" s="445"/>
      <c r="JYT47" s="445"/>
      <c r="JYU47" s="445"/>
      <c r="JYV47" s="445"/>
      <c r="JYW47" s="445"/>
      <c r="JYX47" s="445"/>
      <c r="JYY47" s="445"/>
      <c r="JYZ47" s="445"/>
      <c r="JZA47" s="445"/>
      <c r="JZB47" s="445"/>
      <c r="JZC47" s="445"/>
      <c r="JZD47" s="445"/>
      <c r="JZE47" s="445"/>
      <c r="JZF47" s="445"/>
      <c r="JZG47" s="445"/>
      <c r="JZH47" s="445"/>
      <c r="JZI47" s="445"/>
      <c r="JZJ47" s="445"/>
      <c r="JZK47" s="445"/>
      <c r="JZL47" s="445"/>
      <c r="JZM47" s="445"/>
      <c r="JZN47" s="445"/>
      <c r="JZO47" s="445"/>
      <c r="JZP47" s="445"/>
      <c r="JZQ47" s="445"/>
      <c r="JZR47" s="445"/>
      <c r="JZS47" s="445"/>
      <c r="JZT47" s="445"/>
      <c r="JZU47" s="445"/>
      <c r="JZV47" s="445"/>
      <c r="JZW47" s="445"/>
      <c r="JZX47" s="445"/>
      <c r="JZY47" s="445"/>
      <c r="JZZ47" s="445"/>
      <c r="KAA47" s="445"/>
      <c r="KAB47" s="445"/>
      <c r="KAC47" s="445"/>
      <c r="KAD47" s="445"/>
      <c r="KAE47" s="445"/>
      <c r="KAF47" s="445"/>
      <c r="KAG47" s="445"/>
      <c r="KAH47" s="445"/>
      <c r="KAI47" s="445"/>
      <c r="KAJ47" s="445"/>
      <c r="KAK47" s="445"/>
      <c r="KAL47" s="445"/>
      <c r="KAM47" s="445"/>
      <c r="KAN47" s="445"/>
      <c r="KAO47" s="445"/>
      <c r="KAP47" s="445"/>
      <c r="KAQ47" s="445"/>
      <c r="KAR47" s="445"/>
      <c r="KAS47" s="445"/>
      <c r="KAT47" s="445"/>
      <c r="KAU47" s="445"/>
      <c r="KAV47" s="445"/>
      <c r="KAW47" s="445"/>
      <c r="KAX47" s="445"/>
      <c r="KAY47" s="445"/>
      <c r="KAZ47" s="445"/>
      <c r="KBA47" s="445"/>
      <c r="KBB47" s="445"/>
      <c r="KBC47" s="445"/>
      <c r="KBD47" s="445"/>
      <c r="KBE47" s="445"/>
      <c r="KBF47" s="445"/>
      <c r="KBG47" s="445"/>
      <c r="KBH47" s="445"/>
      <c r="KBI47" s="445"/>
      <c r="KBJ47" s="445"/>
      <c r="KBK47" s="445"/>
      <c r="KBL47" s="445"/>
      <c r="KBM47" s="445"/>
      <c r="KBN47" s="445"/>
      <c r="KBO47" s="445"/>
      <c r="KBP47" s="445"/>
      <c r="KBQ47" s="445"/>
      <c r="KBR47" s="445"/>
      <c r="KBS47" s="445"/>
      <c r="KBT47" s="445"/>
      <c r="KBU47" s="445"/>
      <c r="KBV47" s="445"/>
      <c r="KBW47" s="445"/>
      <c r="KBX47" s="445"/>
      <c r="KBY47" s="445"/>
      <c r="KBZ47" s="445"/>
      <c r="KCA47" s="445"/>
      <c r="KCB47" s="445"/>
      <c r="KCC47" s="445"/>
      <c r="KCD47" s="445"/>
      <c r="KCE47" s="445"/>
      <c r="KCF47" s="445"/>
      <c r="KCG47" s="445"/>
      <c r="KCH47" s="445"/>
      <c r="KCI47" s="445"/>
      <c r="KCJ47" s="445"/>
      <c r="KCK47" s="445"/>
      <c r="KCL47" s="445"/>
      <c r="KCM47" s="445"/>
      <c r="KCN47" s="445"/>
      <c r="KCO47" s="445"/>
      <c r="KCP47" s="445"/>
      <c r="KCQ47" s="445"/>
      <c r="KCR47" s="445"/>
      <c r="KCS47" s="445"/>
      <c r="KCT47" s="445"/>
      <c r="KCU47" s="445"/>
      <c r="KCV47" s="445"/>
      <c r="KCW47" s="445"/>
      <c r="KCX47" s="445"/>
      <c r="KCY47" s="445"/>
      <c r="KCZ47" s="445"/>
      <c r="KDA47" s="445"/>
      <c r="KDB47" s="445"/>
      <c r="KDC47" s="445"/>
      <c r="KDD47" s="445"/>
      <c r="KDE47" s="445"/>
      <c r="KDF47" s="445"/>
      <c r="KDG47" s="445"/>
      <c r="KDH47" s="445"/>
      <c r="KDI47" s="445"/>
      <c r="KDJ47" s="445"/>
      <c r="KDK47" s="445"/>
      <c r="KDL47" s="445"/>
      <c r="KDM47" s="445"/>
      <c r="KDN47" s="445"/>
      <c r="KDO47" s="445"/>
      <c r="KDP47" s="445"/>
      <c r="KDQ47" s="445"/>
      <c r="KDR47" s="445"/>
      <c r="KDS47" s="445"/>
      <c r="KDT47" s="445"/>
      <c r="KDU47" s="445"/>
      <c r="KDV47" s="445"/>
      <c r="KDW47" s="445"/>
      <c r="KDX47" s="445"/>
      <c r="KDY47" s="445"/>
      <c r="KDZ47" s="445"/>
      <c r="KEA47" s="445"/>
      <c r="KEB47" s="445"/>
      <c r="KEC47" s="445"/>
      <c r="KED47" s="445"/>
      <c r="KEE47" s="445"/>
      <c r="KEF47" s="445"/>
      <c r="KEG47" s="445"/>
      <c r="KEH47" s="445"/>
      <c r="KEI47" s="445"/>
      <c r="KEJ47" s="445"/>
      <c r="KEK47" s="445"/>
      <c r="KEL47" s="445"/>
      <c r="KEM47" s="445"/>
      <c r="KEN47" s="445"/>
      <c r="KEO47" s="445"/>
      <c r="KEP47" s="445"/>
      <c r="KEQ47" s="445"/>
      <c r="KER47" s="445"/>
      <c r="KES47" s="445"/>
      <c r="KET47" s="445"/>
      <c r="KEU47" s="445"/>
      <c r="KEV47" s="445"/>
      <c r="KEW47" s="445"/>
      <c r="KEX47" s="445"/>
      <c r="KEY47" s="445"/>
      <c r="KEZ47" s="445"/>
      <c r="KFA47" s="445"/>
      <c r="KFB47" s="445"/>
      <c r="KFC47" s="445"/>
      <c r="KFD47" s="445"/>
      <c r="KFE47" s="445"/>
      <c r="KFF47" s="445"/>
      <c r="KFG47" s="445"/>
      <c r="KFH47" s="445"/>
      <c r="KFI47" s="445"/>
      <c r="KFJ47" s="445"/>
      <c r="KFK47" s="445"/>
      <c r="KFL47" s="445"/>
      <c r="KFM47" s="445"/>
      <c r="KFN47" s="445"/>
      <c r="KFO47" s="445"/>
      <c r="KFP47" s="445"/>
      <c r="KFQ47" s="445"/>
      <c r="KFR47" s="445"/>
      <c r="KFS47" s="445"/>
      <c r="KFT47" s="445"/>
      <c r="KFU47" s="445"/>
      <c r="KFV47" s="445"/>
      <c r="KFW47" s="445"/>
      <c r="KFX47" s="445"/>
      <c r="KFY47" s="445"/>
      <c r="KFZ47" s="445"/>
      <c r="KGA47" s="445"/>
      <c r="KGB47" s="445"/>
      <c r="KGC47" s="445"/>
      <c r="KGD47" s="445"/>
      <c r="KGE47" s="445"/>
      <c r="KGF47" s="445"/>
      <c r="KGG47" s="445"/>
      <c r="KGH47" s="445"/>
      <c r="KGI47" s="445"/>
      <c r="KGJ47" s="445"/>
      <c r="KGK47" s="445"/>
      <c r="KGL47" s="445"/>
      <c r="KGM47" s="445"/>
      <c r="KGN47" s="445"/>
      <c r="KGO47" s="445"/>
      <c r="KGP47" s="445"/>
      <c r="KGQ47" s="445"/>
      <c r="KGR47" s="445"/>
      <c r="KGS47" s="445"/>
      <c r="KGT47" s="445"/>
      <c r="KGU47" s="445"/>
      <c r="KGV47" s="445"/>
      <c r="KGW47" s="445"/>
      <c r="KGX47" s="445"/>
      <c r="KGY47" s="445"/>
      <c r="KGZ47" s="445"/>
      <c r="KHA47" s="445"/>
      <c r="KHB47" s="445"/>
      <c r="KHC47" s="445"/>
      <c r="KHD47" s="445"/>
      <c r="KHE47" s="445"/>
      <c r="KHF47" s="445"/>
      <c r="KHG47" s="445"/>
      <c r="KHH47" s="445"/>
      <c r="KHI47" s="445"/>
      <c r="KHJ47" s="445"/>
      <c r="KHK47" s="445"/>
      <c r="KHL47" s="445"/>
      <c r="KHM47" s="445"/>
      <c r="KHN47" s="445"/>
      <c r="KHO47" s="445"/>
      <c r="KHP47" s="445"/>
      <c r="KHQ47" s="445"/>
      <c r="KHR47" s="445"/>
      <c r="KHS47" s="445"/>
      <c r="KHT47" s="445"/>
      <c r="KHU47" s="445"/>
      <c r="KHV47" s="445"/>
      <c r="KHW47" s="445"/>
      <c r="KHX47" s="445"/>
      <c r="KHY47" s="445"/>
      <c r="KHZ47" s="445"/>
      <c r="KIA47" s="445"/>
      <c r="KIB47" s="445"/>
      <c r="KIC47" s="445"/>
      <c r="KID47" s="445"/>
      <c r="KIE47" s="445"/>
      <c r="KIF47" s="445"/>
      <c r="KIG47" s="445"/>
      <c r="KIH47" s="445"/>
      <c r="KII47" s="445"/>
      <c r="KIJ47" s="445"/>
      <c r="KIK47" s="445"/>
      <c r="KIL47" s="445"/>
      <c r="KIM47" s="445"/>
      <c r="KIN47" s="445"/>
      <c r="KIO47" s="445"/>
      <c r="KIP47" s="445"/>
      <c r="KIQ47" s="445"/>
      <c r="KIR47" s="445"/>
      <c r="KIS47" s="445"/>
      <c r="KIT47" s="445"/>
      <c r="KIU47" s="445"/>
      <c r="KIV47" s="445"/>
      <c r="KIW47" s="445"/>
      <c r="KIX47" s="445"/>
      <c r="KIY47" s="445"/>
      <c r="KIZ47" s="445"/>
      <c r="KJA47" s="445"/>
      <c r="KJB47" s="445"/>
      <c r="KJC47" s="445"/>
      <c r="KJD47" s="445"/>
      <c r="KJE47" s="445"/>
      <c r="KJF47" s="445"/>
      <c r="KJG47" s="445"/>
      <c r="KJH47" s="445"/>
      <c r="KJI47" s="445"/>
      <c r="KJJ47" s="445"/>
      <c r="KJK47" s="445"/>
      <c r="KJL47" s="445"/>
      <c r="KJM47" s="445"/>
      <c r="KJN47" s="445"/>
      <c r="KJO47" s="445"/>
      <c r="KJP47" s="445"/>
      <c r="KJQ47" s="445"/>
      <c r="KJR47" s="445"/>
      <c r="KJS47" s="445"/>
      <c r="KJT47" s="445"/>
      <c r="KJU47" s="445"/>
      <c r="KJV47" s="445"/>
      <c r="KJW47" s="445"/>
      <c r="KJX47" s="445"/>
      <c r="KJY47" s="445"/>
      <c r="KJZ47" s="445"/>
      <c r="KKA47" s="445"/>
      <c r="KKB47" s="445"/>
      <c r="KKC47" s="445"/>
      <c r="KKD47" s="445"/>
      <c r="KKE47" s="445"/>
      <c r="KKF47" s="445"/>
      <c r="KKG47" s="445"/>
      <c r="KKH47" s="445"/>
      <c r="KKI47" s="445"/>
      <c r="KKJ47" s="445"/>
      <c r="KKK47" s="445"/>
      <c r="KKL47" s="445"/>
      <c r="KKM47" s="445"/>
      <c r="KKN47" s="445"/>
      <c r="KKO47" s="445"/>
      <c r="KKP47" s="445"/>
      <c r="KKQ47" s="445"/>
      <c r="KKR47" s="445"/>
      <c r="KKS47" s="445"/>
      <c r="KKT47" s="445"/>
      <c r="KKU47" s="445"/>
      <c r="KKV47" s="445"/>
      <c r="KKW47" s="445"/>
      <c r="KKX47" s="445"/>
      <c r="KKY47" s="445"/>
      <c r="KKZ47" s="445"/>
      <c r="KLA47" s="445"/>
      <c r="KLB47" s="445"/>
      <c r="KLC47" s="445"/>
      <c r="KLD47" s="445"/>
      <c r="KLE47" s="445"/>
      <c r="KLF47" s="445"/>
      <c r="KLG47" s="445"/>
      <c r="KLH47" s="445"/>
      <c r="KLI47" s="445"/>
      <c r="KLJ47" s="445"/>
      <c r="KLK47" s="445"/>
      <c r="KLL47" s="445"/>
      <c r="KLM47" s="445"/>
      <c r="KLN47" s="445"/>
      <c r="KLO47" s="445"/>
      <c r="KLP47" s="445"/>
      <c r="KLQ47" s="445"/>
      <c r="KLR47" s="445"/>
      <c r="KLS47" s="445"/>
      <c r="KLT47" s="445"/>
      <c r="KLU47" s="445"/>
      <c r="KLV47" s="445"/>
      <c r="KLW47" s="445"/>
      <c r="KLX47" s="445"/>
      <c r="KLY47" s="445"/>
      <c r="KLZ47" s="445"/>
      <c r="KMA47" s="445"/>
      <c r="KMB47" s="445"/>
      <c r="KMC47" s="445"/>
      <c r="KMD47" s="445"/>
      <c r="KME47" s="445"/>
      <c r="KMF47" s="445"/>
      <c r="KMG47" s="445"/>
      <c r="KMH47" s="445"/>
      <c r="KMI47" s="445"/>
      <c r="KMJ47" s="445"/>
      <c r="KMK47" s="445"/>
      <c r="KML47" s="445"/>
      <c r="KMM47" s="445"/>
      <c r="KMN47" s="445"/>
      <c r="KMO47" s="445"/>
      <c r="KMP47" s="445"/>
      <c r="KMQ47" s="445"/>
      <c r="KMR47" s="445"/>
      <c r="KMS47" s="445"/>
      <c r="KMT47" s="445"/>
      <c r="KMU47" s="445"/>
      <c r="KMV47" s="445"/>
      <c r="KMW47" s="445"/>
      <c r="KMX47" s="445"/>
      <c r="KMY47" s="445"/>
      <c r="KMZ47" s="445"/>
      <c r="KNA47" s="445"/>
      <c r="KNB47" s="445"/>
      <c r="KNC47" s="445"/>
      <c r="KND47" s="445"/>
      <c r="KNE47" s="445"/>
      <c r="KNF47" s="445"/>
      <c r="KNG47" s="445"/>
      <c r="KNH47" s="445"/>
      <c r="KNI47" s="445"/>
      <c r="KNJ47" s="445"/>
      <c r="KNK47" s="445"/>
      <c r="KNL47" s="445"/>
      <c r="KNM47" s="445"/>
      <c r="KNN47" s="445"/>
      <c r="KNO47" s="445"/>
      <c r="KNP47" s="445"/>
      <c r="KNQ47" s="445"/>
      <c r="KNR47" s="445"/>
      <c r="KNS47" s="445"/>
      <c r="KNT47" s="445"/>
      <c r="KNU47" s="445"/>
      <c r="KNV47" s="445"/>
      <c r="KNW47" s="445"/>
      <c r="KNX47" s="445"/>
      <c r="KNY47" s="445"/>
      <c r="KNZ47" s="445"/>
      <c r="KOA47" s="445"/>
      <c r="KOB47" s="445"/>
      <c r="KOC47" s="445"/>
      <c r="KOD47" s="445"/>
      <c r="KOE47" s="445"/>
      <c r="KOF47" s="445"/>
      <c r="KOG47" s="445"/>
      <c r="KOH47" s="445"/>
      <c r="KOI47" s="445"/>
      <c r="KOJ47" s="445"/>
      <c r="KOK47" s="445"/>
      <c r="KOL47" s="445"/>
      <c r="KOM47" s="445"/>
      <c r="KON47" s="445"/>
      <c r="KOO47" s="445"/>
      <c r="KOP47" s="445"/>
      <c r="KOQ47" s="445"/>
      <c r="KOR47" s="445"/>
      <c r="KOS47" s="445"/>
      <c r="KOT47" s="445"/>
      <c r="KOU47" s="445"/>
      <c r="KOV47" s="445"/>
      <c r="KOW47" s="445"/>
      <c r="KOX47" s="445"/>
      <c r="KOY47" s="445"/>
      <c r="KOZ47" s="445"/>
      <c r="KPA47" s="445"/>
      <c r="KPB47" s="445"/>
      <c r="KPC47" s="445"/>
      <c r="KPD47" s="445"/>
      <c r="KPE47" s="445"/>
      <c r="KPF47" s="445"/>
      <c r="KPG47" s="445"/>
      <c r="KPH47" s="445"/>
      <c r="KPI47" s="445"/>
      <c r="KPJ47" s="445"/>
      <c r="KPK47" s="445"/>
      <c r="KPL47" s="445"/>
      <c r="KPM47" s="445"/>
      <c r="KPN47" s="445"/>
      <c r="KPO47" s="445"/>
      <c r="KPP47" s="445"/>
      <c r="KPQ47" s="445"/>
      <c r="KPR47" s="445"/>
      <c r="KPS47" s="445"/>
      <c r="KPT47" s="445"/>
      <c r="KPU47" s="445"/>
      <c r="KPV47" s="445"/>
      <c r="KPW47" s="445"/>
      <c r="KPX47" s="445"/>
      <c r="KPY47" s="445"/>
      <c r="KPZ47" s="445"/>
      <c r="KQA47" s="445"/>
      <c r="KQB47" s="445"/>
      <c r="KQC47" s="445"/>
      <c r="KQD47" s="445"/>
      <c r="KQE47" s="445"/>
      <c r="KQF47" s="445"/>
      <c r="KQG47" s="445"/>
      <c r="KQH47" s="445"/>
      <c r="KQI47" s="445"/>
      <c r="KQJ47" s="445"/>
      <c r="KQK47" s="445"/>
      <c r="KQL47" s="445"/>
      <c r="KQM47" s="445"/>
      <c r="KQN47" s="445"/>
      <c r="KQO47" s="445"/>
      <c r="KQP47" s="445"/>
      <c r="KQQ47" s="445"/>
      <c r="KQR47" s="445"/>
      <c r="KQS47" s="445"/>
      <c r="KQT47" s="445"/>
      <c r="KQU47" s="445"/>
      <c r="KQV47" s="445"/>
      <c r="KQW47" s="445"/>
      <c r="KQX47" s="445"/>
      <c r="KQY47" s="445"/>
      <c r="KQZ47" s="445"/>
      <c r="KRA47" s="445"/>
      <c r="KRB47" s="445"/>
      <c r="KRC47" s="445"/>
      <c r="KRD47" s="445"/>
      <c r="KRE47" s="445"/>
      <c r="KRF47" s="445"/>
      <c r="KRG47" s="445"/>
      <c r="KRH47" s="445"/>
      <c r="KRI47" s="445"/>
      <c r="KRJ47" s="445"/>
      <c r="KRK47" s="445"/>
      <c r="KRL47" s="445"/>
      <c r="KRM47" s="445"/>
      <c r="KRN47" s="445"/>
      <c r="KRO47" s="445"/>
      <c r="KRP47" s="445"/>
      <c r="KRQ47" s="445"/>
      <c r="KRR47" s="445"/>
      <c r="KRS47" s="445"/>
      <c r="KRT47" s="445"/>
      <c r="KRU47" s="445"/>
      <c r="KRV47" s="445"/>
      <c r="KRW47" s="445"/>
      <c r="KRX47" s="445"/>
      <c r="KRY47" s="445"/>
      <c r="KRZ47" s="445"/>
      <c r="KSA47" s="445"/>
      <c r="KSB47" s="445"/>
      <c r="KSC47" s="445"/>
      <c r="KSD47" s="445"/>
      <c r="KSE47" s="445"/>
      <c r="KSF47" s="445"/>
      <c r="KSG47" s="445"/>
      <c r="KSH47" s="445"/>
      <c r="KSI47" s="445"/>
      <c r="KSJ47" s="445"/>
      <c r="KSK47" s="445"/>
      <c r="KSL47" s="445"/>
      <c r="KSM47" s="445"/>
      <c r="KSN47" s="445"/>
      <c r="KSO47" s="445"/>
      <c r="KSP47" s="445"/>
      <c r="KSQ47" s="445"/>
      <c r="KSR47" s="445"/>
      <c r="KSS47" s="445"/>
      <c r="KST47" s="445"/>
      <c r="KSU47" s="445"/>
      <c r="KSV47" s="445"/>
      <c r="KSW47" s="445"/>
      <c r="KSX47" s="445"/>
      <c r="KSY47" s="445"/>
      <c r="KSZ47" s="445"/>
      <c r="KTA47" s="445"/>
      <c r="KTB47" s="445"/>
      <c r="KTC47" s="445"/>
      <c r="KTD47" s="445"/>
      <c r="KTE47" s="445"/>
      <c r="KTF47" s="445"/>
      <c r="KTG47" s="445"/>
      <c r="KTH47" s="445"/>
      <c r="KTI47" s="445"/>
      <c r="KTJ47" s="445"/>
      <c r="KTK47" s="445"/>
      <c r="KTL47" s="445"/>
      <c r="KTM47" s="445"/>
      <c r="KTN47" s="445"/>
      <c r="KTO47" s="445"/>
      <c r="KTP47" s="445"/>
      <c r="KTQ47" s="445"/>
      <c r="KTR47" s="445"/>
      <c r="KTS47" s="445"/>
      <c r="KTT47" s="445"/>
      <c r="KTU47" s="445"/>
      <c r="KTV47" s="445"/>
      <c r="KTW47" s="445"/>
      <c r="KTX47" s="445"/>
      <c r="KTY47" s="445"/>
      <c r="KTZ47" s="445"/>
      <c r="KUA47" s="445"/>
      <c r="KUB47" s="445"/>
      <c r="KUC47" s="445"/>
      <c r="KUD47" s="445"/>
      <c r="KUE47" s="445"/>
      <c r="KUF47" s="445"/>
      <c r="KUG47" s="445"/>
      <c r="KUH47" s="445"/>
      <c r="KUI47" s="445"/>
      <c r="KUJ47" s="445"/>
      <c r="KUK47" s="445"/>
      <c r="KUL47" s="445"/>
      <c r="KUM47" s="445"/>
      <c r="KUN47" s="445"/>
      <c r="KUO47" s="445"/>
      <c r="KUP47" s="445"/>
      <c r="KUQ47" s="445"/>
      <c r="KUR47" s="445"/>
      <c r="KUS47" s="445"/>
      <c r="KUT47" s="445"/>
      <c r="KUU47" s="445"/>
      <c r="KUV47" s="445"/>
      <c r="KUW47" s="445"/>
      <c r="KUX47" s="445"/>
      <c r="KUY47" s="445"/>
      <c r="KUZ47" s="445"/>
      <c r="KVA47" s="445"/>
      <c r="KVB47" s="445"/>
      <c r="KVC47" s="445"/>
      <c r="KVD47" s="445"/>
      <c r="KVE47" s="445"/>
      <c r="KVF47" s="445"/>
      <c r="KVG47" s="445"/>
      <c r="KVH47" s="445"/>
      <c r="KVI47" s="445"/>
      <c r="KVJ47" s="445"/>
      <c r="KVK47" s="445"/>
      <c r="KVL47" s="445"/>
      <c r="KVM47" s="445"/>
      <c r="KVN47" s="445"/>
      <c r="KVO47" s="445"/>
      <c r="KVP47" s="445"/>
      <c r="KVQ47" s="445"/>
      <c r="KVR47" s="445"/>
      <c r="KVS47" s="445"/>
      <c r="KVT47" s="445"/>
      <c r="KVU47" s="445"/>
      <c r="KVV47" s="445"/>
      <c r="KVW47" s="445"/>
      <c r="KVX47" s="445"/>
      <c r="KVY47" s="445"/>
      <c r="KVZ47" s="445"/>
      <c r="KWA47" s="445"/>
      <c r="KWB47" s="445"/>
      <c r="KWC47" s="445"/>
      <c r="KWD47" s="445"/>
      <c r="KWE47" s="445"/>
      <c r="KWF47" s="445"/>
      <c r="KWG47" s="445"/>
      <c r="KWH47" s="445"/>
      <c r="KWI47" s="445"/>
      <c r="KWJ47" s="445"/>
      <c r="KWK47" s="445"/>
      <c r="KWL47" s="445"/>
      <c r="KWM47" s="445"/>
      <c r="KWN47" s="445"/>
      <c r="KWO47" s="445"/>
      <c r="KWP47" s="445"/>
      <c r="KWQ47" s="445"/>
      <c r="KWR47" s="445"/>
      <c r="KWS47" s="445"/>
      <c r="KWT47" s="445"/>
      <c r="KWU47" s="445"/>
      <c r="KWV47" s="445"/>
      <c r="KWW47" s="445"/>
      <c r="KWX47" s="445"/>
      <c r="KWY47" s="445"/>
      <c r="KWZ47" s="445"/>
      <c r="KXA47" s="445"/>
      <c r="KXB47" s="445"/>
      <c r="KXC47" s="445"/>
      <c r="KXD47" s="445"/>
      <c r="KXE47" s="445"/>
      <c r="KXF47" s="445"/>
      <c r="KXG47" s="445"/>
      <c r="KXH47" s="445"/>
      <c r="KXI47" s="445"/>
      <c r="KXJ47" s="445"/>
      <c r="KXK47" s="445"/>
      <c r="KXL47" s="445"/>
      <c r="KXM47" s="445"/>
      <c r="KXN47" s="445"/>
      <c r="KXO47" s="445"/>
      <c r="KXP47" s="445"/>
      <c r="KXQ47" s="445"/>
      <c r="KXR47" s="445"/>
      <c r="KXS47" s="445"/>
      <c r="KXT47" s="445"/>
      <c r="KXU47" s="445"/>
      <c r="KXV47" s="445"/>
      <c r="KXW47" s="445"/>
      <c r="KXX47" s="445"/>
      <c r="KXY47" s="445"/>
      <c r="KXZ47" s="445"/>
      <c r="KYA47" s="445"/>
      <c r="KYB47" s="445"/>
      <c r="KYC47" s="445"/>
      <c r="KYD47" s="445"/>
      <c r="KYE47" s="445"/>
      <c r="KYF47" s="445"/>
      <c r="KYG47" s="445"/>
      <c r="KYH47" s="445"/>
      <c r="KYI47" s="445"/>
      <c r="KYJ47" s="445"/>
      <c r="KYK47" s="445"/>
      <c r="KYL47" s="445"/>
      <c r="KYM47" s="445"/>
      <c r="KYN47" s="445"/>
      <c r="KYO47" s="445"/>
      <c r="KYP47" s="445"/>
      <c r="KYQ47" s="445"/>
      <c r="KYR47" s="445"/>
      <c r="KYS47" s="445"/>
      <c r="KYT47" s="445"/>
      <c r="KYU47" s="445"/>
      <c r="KYV47" s="445"/>
      <c r="KYW47" s="445"/>
      <c r="KYX47" s="445"/>
      <c r="KYY47" s="445"/>
      <c r="KYZ47" s="445"/>
      <c r="KZA47" s="445"/>
      <c r="KZB47" s="445"/>
      <c r="KZC47" s="445"/>
      <c r="KZD47" s="445"/>
      <c r="KZE47" s="445"/>
      <c r="KZF47" s="445"/>
      <c r="KZG47" s="445"/>
      <c r="KZH47" s="445"/>
      <c r="KZI47" s="445"/>
      <c r="KZJ47" s="445"/>
      <c r="KZK47" s="445"/>
      <c r="KZL47" s="445"/>
      <c r="KZM47" s="445"/>
      <c r="KZN47" s="445"/>
      <c r="KZO47" s="445"/>
      <c r="KZP47" s="445"/>
      <c r="KZQ47" s="445"/>
      <c r="KZR47" s="445"/>
      <c r="KZS47" s="445"/>
      <c r="KZT47" s="445"/>
      <c r="KZU47" s="445"/>
      <c r="KZV47" s="445"/>
      <c r="KZW47" s="445"/>
      <c r="KZX47" s="445"/>
      <c r="KZY47" s="445"/>
      <c r="KZZ47" s="445"/>
      <c r="LAA47" s="445"/>
      <c r="LAB47" s="445"/>
      <c r="LAC47" s="445"/>
      <c r="LAD47" s="445"/>
      <c r="LAE47" s="445"/>
      <c r="LAF47" s="445"/>
      <c r="LAG47" s="445"/>
      <c r="LAH47" s="445"/>
      <c r="LAI47" s="445"/>
      <c r="LAJ47" s="445"/>
      <c r="LAK47" s="445"/>
      <c r="LAL47" s="445"/>
      <c r="LAM47" s="445"/>
      <c r="LAN47" s="445"/>
      <c r="LAO47" s="445"/>
      <c r="LAP47" s="445"/>
      <c r="LAQ47" s="445"/>
      <c r="LAR47" s="445"/>
      <c r="LAS47" s="445"/>
      <c r="LAT47" s="445"/>
      <c r="LAU47" s="445"/>
      <c r="LAV47" s="445"/>
      <c r="LAW47" s="445"/>
      <c r="LAX47" s="445"/>
      <c r="LAY47" s="445"/>
      <c r="LAZ47" s="445"/>
      <c r="LBA47" s="445"/>
      <c r="LBB47" s="445"/>
      <c r="LBC47" s="445"/>
      <c r="LBD47" s="445"/>
      <c r="LBE47" s="445"/>
      <c r="LBF47" s="445"/>
      <c r="LBG47" s="445"/>
      <c r="LBH47" s="445"/>
      <c r="LBI47" s="445"/>
      <c r="LBJ47" s="445"/>
      <c r="LBK47" s="445"/>
      <c r="LBL47" s="445"/>
      <c r="LBM47" s="445"/>
      <c r="LBN47" s="445"/>
      <c r="LBO47" s="445"/>
      <c r="LBP47" s="445"/>
      <c r="LBQ47" s="445"/>
      <c r="LBR47" s="445"/>
      <c r="LBS47" s="445"/>
      <c r="LBT47" s="445"/>
      <c r="LBU47" s="445"/>
      <c r="LBV47" s="445"/>
      <c r="LBW47" s="445"/>
      <c r="LBX47" s="445"/>
      <c r="LBY47" s="445"/>
      <c r="LBZ47" s="445"/>
      <c r="LCA47" s="445"/>
      <c r="LCB47" s="445"/>
      <c r="LCC47" s="445"/>
      <c r="LCD47" s="445"/>
      <c r="LCE47" s="445"/>
      <c r="LCF47" s="445"/>
      <c r="LCG47" s="445"/>
      <c r="LCH47" s="445"/>
      <c r="LCI47" s="445"/>
      <c r="LCJ47" s="445"/>
      <c r="LCK47" s="445"/>
      <c r="LCL47" s="445"/>
      <c r="LCM47" s="445"/>
      <c r="LCN47" s="445"/>
      <c r="LCO47" s="445"/>
      <c r="LCP47" s="445"/>
      <c r="LCQ47" s="445"/>
      <c r="LCR47" s="445"/>
      <c r="LCS47" s="445"/>
      <c r="LCT47" s="445"/>
      <c r="LCU47" s="445"/>
      <c r="LCV47" s="445"/>
      <c r="LCW47" s="445"/>
      <c r="LCX47" s="445"/>
      <c r="LCY47" s="445"/>
      <c r="LCZ47" s="445"/>
      <c r="LDA47" s="445"/>
      <c r="LDB47" s="445"/>
      <c r="LDC47" s="445"/>
      <c r="LDD47" s="445"/>
      <c r="LDE47" s="445"/>
      <c r="LDF47" s="445"/>
      <c r="LDG47" s="445"/>
      <c r="LDH47" s="445"/>
      <c r="LDI47" s="445"/>
      <c r="LDJ47" s="445"/>
      <c r="LDK47" s="445"/>
      <c r="LDL47" s="445"/>
      <c r="LDM47" s="445"/>
      <c r="LDN47" s="445"/>
      <c r="LDO47" s="445"/>
      <c r="LDP47" s="445"/>
      <c r="LDQ47" s="445"/>
      <c r="LDR47" s="445"/>
      <c r="LDS47" s="445"/>
      <c r="LDT47" s="445"/>
      <c r="LDU47" s="445"/>
      <c r="LDV47" s="445"/>
      <c r="LDW47" s="445"/>
      <c r="LDX47" s="445"/>
      <c r="LDY47" s="445"/>
      <c r="LDZ47" s="445"/>
      <c r="LEA47" s="445"/>
      <c r="LEB47" s="445"/>
      <c r="LEC47" s="445"/>
      <c r="LED47" s="445"/>
      <c r="LEE47" s="445"/>
      <c r="LEF47" s="445"/>
      <c r="LEG47" s="445"/>
      <c r="LEH47" s="445"/>
      <c r="LEI47" s="445"/>
      <c r="LEJ47" s="445"/>
      <c r="LEK47" s="445"/>
      <c r="LEL47" s="445"/>
      <c r="LEM47" s="445"/>
      <c r="LEN47" s="445"/>
      <c r="LEO47" s="445"/>
      <c r="LEP47" s="445"/>
      <c r="LEQ47" s="445"/>
      <c r="LER47" s="445"/>
      <c r="LES47" s="445"/>
      <c r="LET47" s="445"/>
      <c r="LEU47" s="445"/>
      <c r="LEV47" s="445"/>
      <c r="LEW47" s="445"/>
      <c r="LEX47" s="445"/>
      <c r="LEY47" s="445"/>
      <c r="LEZ47" s="445"/>
      <c r="LFA47" s="445"/>
      <c r="LFB47" s="445"/>
      <c r="LFC47" s="445"/>
      <c r="LFD47" s="445"/>
      <c r="LFE47" s="445"/>
      <c r="LFF47" s="445"/>
      <c r="LFG47" s="445"/>
      <c r="LFH47" s="445"/>
      <c r="LFI47" s="445"/>
      <c r="LFJ47" s="445"/>
      <c r="LFK47" s="445"/>
      <c r="LFL47" s="445"/>
      <c r="LFM47" s="445"/>
      <c r="LFN47" s="445"/>
      <c r="LFO47" s="445"/>
      <c r="LFP47" s="445"/>
      <c r="LFQ47" s="445"/>
      <c r="LFR47" s="445"/>
      <c r="LFS47" s="445"/>
      <c r="LFT47" s="445"/>
      <c r="LFU47" s="445"/>
      <c r="LFV47" s="445"/>
      <c r="LFW47" s="445"/>
      <c r="LFX47" s="445"/>
      <c r="LFY47" s="445"/>
      <c r="LFZ47" s="445"/>
      <c r="LGA47" s="445"/>
      <c r="LGB47" s="445"/>
      <c r="LGC47" s="445"/>
      <c r="LGD47" s="445"/>
      <c r="LGE47" s="445"/>
      <c r="LGF47" s="445"/>
      <c r="LGG47" s="445"/>
      <c r="LGH47" s="445"/>
      <c r="LGI47" s="445"/>
      <c r="LGJ47" s="445"/>
      <c r="LGK47" s="445"/>
      <c r="LGL47" s="445"/>
      <c r="LGM47" s="445"/>
      <c r="LGN47" s="445"/>
      <c r="LGO47" s="445"/>
      <c r="LGP47" s="445"/>
      <c r="LGQ47" s="445"/>
      <c r="LGR47" s="445"/>
      <c r="LGS47" s="445"/>
      <c r="LGT47" s="445"/>
      <c r="LGU47" s="445"/>
      <c r="LGV47" s="445"/>
      <c r="LGW47" s="445"/>
      <c r="LGX47" s="445"/>
      <c r="LGY47" s="445"/>
      <c r="LGZ47" s="445"/>
      <c r="LHA47" s="445"/>
      <c r="LHB47" s="445"/>
      <c r="LHC47" s="445"/>
      <c r="LHD47" s="445"/>
      <c r="LHE47" s="445"/>
      <c r="LHF47" s="445"/>
      <c r="LHG47" s="445"/>
      <c r="LHH47" s="445"/>
      <c r="LHI47" s="445"/>
      <c r="LHJ47" s="445"/>
      <c r="LHK47" s="445"/>
      <c r="LHL47" s="445"/>
      <c r="LHM47" s="445"/>
      <c r="LHN47" s="445"/>
      <c r="LHO47" s="445"/>
      <c r="LHP47" s="445"/>
      <c r="LHQ47" s="445"/>
      <c r="LHR47" s="445"/>
      <c r="LHS47" s="445"/>
      <c r="LHT47" s="445"/>
      <c r="LHU47" s="445"/>
      <c r="LHV47" s="445"/>
      <c r="LHW47" s="445"/>
      <c r="LHX47" s="445"/>
      <c r="LHY47" s="445"/>
      <c r="LHZ47" s="445"/>
      <c r="LIA47" s="445"/>
      <c r="LIB47" s="445"/>
      <c r="LIC47" s="445"/>
      <c r="LID47" s="445"/>
      <c r="LIE47" s="445"/>
      <c r="LIF47" s="445"/>
      <c r="LIG47" s="445"/>
      <c r="LIH47" s="445"/>
      <c r="LII47" s="445"/>
      <c r="LIJ47" s="445"/>
      <c r="LIK47" s="445"/>
      <c r="LIL47" s="445"/>
      <c r="LIM47" s="445"/>
      <c r="LIN47" s="445"/>
      <c r="LIO47" s="445"/>
      <c r="LIP47" s="445"/>
      <c r="LIQ47" s="445"/>
      <c r="LIR47" s="445"/>
      <c r="LIS47" s="445"/>
      <c r="LIT47" s="445"/>
      <c r="LIU47" s="445"/>
      <c r="LIV47" s="445"/>
      <c r="LIW47" s="445"/>
      <c r="LIX47" s="445"/>
      <c r="LIY47" s="445"/>
      <c r="LIZ47" s="445"/>
      <c r="LJA47" s="445"/>
      <c r="LJB47" s="445"/>
      <c r="LJC47" s="445"/>
      <c r="LJD47" s="445"/>
      <c r="LJE47" s="445"/>
      <c r="LJF47" s="445"/>
      <c r="LJG47" s="445"/>
      <c r="LJH47" s="445"/>
      <c r="LJI47" s="445"/>
      <c r="LJJ47" s="445"/>
      <c r="LJK47" s="445"/>
      <c r="LJL47" s="445"/>
      <c r="LJM47" s="445"/>
      <c r="LJN47" s="445"/>
      <c r="LJO47" s="445"/>
      <c r="LJP47" s="445"/>
      <c r="LJQ47" s="445"/>
      <c r="LJR47" s="445"/>
      <c r="LJS47" s="445"/>
      <c r="LJT47" s="445"/>
      <c r="LJU47" s="445"/>
      <c r="LJV47" s="445"/>
      <c r="LJW47" s="445"/>
      <c r="LJX47" s="445"/>
      <c r="LJY47" s="445"/>
      <c r="LJZ47" s="445"/>
      <c r="LKA47" s="445"/>
      <c r="LKB47" s="445"/>
      <c r="LKC47" s="445"/>
      <c r="LKD47" s="445"/>
      <c r="LKE47" s="445"/>
      <c r="LKF47" s="445"/>
      <c r="LKG47" s="445"/>
      <c r="LKH47" s="445"/>
      <c r="LKI47" s="445"/>
      <c r="LKJ47" s="445"/>
      <c r="LKK47" s="445"/>
      <c r="LKL47" s="445"/>
      <c r="LKM47" s="445"/>
      <c r="LKN47" s="445"/>
      <c r="LKO47" s="445"/>
      <c r="LKP47" s="445"/>
      <c r="LKQ47" s="445"/>
      <c r="LKR47" s="445"/>
      <c r="LKS47" s="445"/>
      <c r="LKT47" s="445"/>
      <c r="LKU47" s="445"/>
      <c r="LKV47" s="445"/>
      <c r="LKW47" s="445"/>
      <c r="LKX47" s="445"/>
      <c r="LKY47" s="445"/>
      <c r="LKZ47" s="445"/>
      <c r="LLA47" s="445"/>
      <c r="LLB47" s="445"/>
      <c r="LLC47" s="445"/>
      <c r="LLD47" s="445"/>
      <c r="LLE47" s="445"/>
      <c r="LLF47" s="445"/>
      <c r="LLG47" s="445"/>
      <c r="LLH47" s="445"/>
      <c r="LLI47" s="445"/>
      <c r="LLJ47" s="445"/>
      <c r="LLK47" s="445"/>
      <c r="LLL47" s="445"/>
      <c r="LLM47" s="445"/>
      <c r="LLN47" s="445"/>
      <c r="LLO47" s="445"/>
      <c r="LLP47" s="445"/>
      <c r="LLQ47" s="445"/>
      <c r="LLR47" s="445"/>
      <c r="LLS47" s="445"/>
      <c r="LLT47" s="445"/>
      <c r="LLU47" s="445"/>
      <c r="LLV47" s="445"/>
      <c r="LLW47" s="445"/>
      <c r="LLX47" s="445"/>
      <c r="LLY47" s="445"/>
      <c r="LLZ47" s="445"/>
      <c r="LMA47" s="445"/>
      <c r="LMB47" s="445"/>
      <c r="LMC47" s="445"/>
      <c r="LMD47" s="445"/>
      <c r="LME47" s="445"/>
      <c r="LMF47" s="445"/>
      <c r="LMG47" s="445"/>
      <c r="LMH47" s="445"/>
      <c r="LMI47" s="445"/>
      <c r="LMJ47" s="445"/>
      <c r="LMK47" s="445"/>
      <c r="LML47" s="445"/>
      <c r="LMM47" s="445"/>
      <c r="LMN47" s="445"/>
      <c r="LMO47" s="445"/>
      <c r="LMP47" s="445"/>
      <c r="LMQ47" s="445"/>
      <c r="LMR47" s="445"/>
      <c r="LMS47" s="445"/>
      <c r="LMT47" s="445"/>
      <c r="LMU47" s="445"/>
      <c r="LMV47" s="445"/>
      <c r="LMW47" s="445"/>
      <c r="LMX47" s="445"/>
      <c r="LMY47" s="445"/>
      <c r="LMZ47" s="445"/>
      <c r="LNA47" s="445"/>
      <c r="LNB47" s="445"/>
      <c r="LNC47" s="445"/>
      <c r="LND47" s="445"/>
      <c r="LNE47" s="445"/>
      <c r="LNF47" s="445"/>
      <c r="LNG47" s="445"/>
      <c r="LNH47" s="445"/>
      <c r="LNI47" s="445"/>
      <c r="LNJ47" s="445"/>
      <c r="LNK47" s="445"/>
      <c r="LNL47" s="445"/>
      <c r="LNM47" s="445"/>
      <c r="LNN47" s="445"/>
      <c r="LNO47" s="445"/>
      <c r="LNP47" s="445"/>
      <c r="LNQ47" s="445"/>
      <c r="LNR47" s="445"/>
      <c r="LNS47" s="445"/>
      <c r="LNT47" s="445"/>
      <c r="LNU47" s="445"/>
      <c r="LNV47" s="445"/>
      <c r="LNW47" s="445"/>
      <c r="LNX47" s="445"/>
      <c r="LNY47" s="445"/>
      <c r="LNZ47" s="445"/>
      <c r="LOA47" s="445"/>
      <c r="LOB47" s="445"/>
      <c r="LOC47" s="445"/>
      <c r="LOD47" s="445"/>
      <c r="LOE47" s="445"/>
      <c r="LOF47" s="445"/>
      <c r="LOG47" s="445"/>
      <c r="LOH47" s="445"/>
      <c r="LOI47" s="445"/>
      <c r="LOJ47" s="445"/>
      <c r="LOK47" s="445"/>
      <c r="LOL47" s="445"/>
      <c r="LOM47" s="445"/>
      <c r="LON47" s="445"/>
      <c r="LOO47" s="445"/>
      <c r="LOP47" s="445"/>
      <c r="LOQ47" s="445"/>
      <c r="LOR47" s="445"/>
      <c r="LOS47" s="445"/>
      <c r="LOT47" s="445"/>
      <c r="LOU47" s="445"/>
      <c r="LOV47" s="445"/>
      <c r="LOW47" s="445"/>
      <c r="LOX47" s="445"/>
      <c r="LOY47" s="445"/>
      <c r="LOZ47" s="445"/>
      <c r="LPA47" s="445"/>
      <c r="LPB47" s="445"/>
      <c r="LPC47" s="445"/>
      <c r="LPD47" s="445"/>
      <c r="LPE47" s="445"/>
      <c r="LPF47" s="445"/>
      <c r="LPG47" s="445"/>
      <c r="LPH47" s="445"/>
      <c r="LPI47" s="445"/>
      <c r="LPJ47" s="445"/>
      <c r="LPK47" s="445"/>
      <c r="LPL47" s="445"/>
      <c r="LPM47" s="445"/>
      <c r="LPN47" s="445"/>
      <c r="LPO47" s="445"/>
      <c r="LPP47" s="445"/>
      <c r="LPQ47" s="445"/>
      <c r="LPR47" s="445"/>
      <c r="LPS47" s="445"/>
      <c r="LPT47" s="445"/>
      <c r="LPU47" s="445"/>
      <c r="LPV47" s="445"/>
      <c r="LPW47" s="445"/>
      <c r="LPX47" s="445"/>
      <c r="LPY47" s="445"/>
      <c r="LPZ47" s="445"/>
      <c r="LQA47" s="445"/>
      <c r="LQB47" s="445"/>
      <c r="LQC47" s="445"/>
      <c r="LQD47" s="445"/>
      <c r="LQE47" s="445"/>
      <c r="LQF47" s="445"/>
      <c r="LQG47" s="445"/>
      <c r="LQH47" s="445"/>
      <c r="LQI47" s="445"/>
      <c r="LQJ47" s="445"/>
      <c r="LQK47" s="445"/>
      <c r="LQL47" s="445"/>
      <c r="LQM47" s="445"/>
      <c r="LQN47" s="445"/>
      <c r="LQO47" s="445"/>
      <c r="LQP47" s="445"/>
      <c r="LQQ47" s="445"/>
      <c r="LQR47" s="445"/>
      <c r="LQS47" s="445"/>
      <c r="LQT47" s="445"/>
      <c r="LQU47" s="445"/>
      <c r="LQV47" s="445"/>
      <c r="LQW47" s="445"/>
      <c r="LQX47" s="445"/>
      <c r="LQY47" s="445"/>
      <c r="LQZ47" s="445"/>
      <c r="LRA47" s="445"/>
      <c r="LRB47" s="445"/>
      <c r="LRC47" s="445"/>
      <c r="LRD47" s="445"/>
      <c r="LRE47" s="445"/>
      <c r="LRF47" s="445"/>
      <c r="LRG47" s="445"/>
      <c r="LRH47" s="445"/>
      <c r="LRI47" s="445"/>
      <c r="LRJ47" s="445"/>
      <c r="LRK47" s="445"/>
      <c r="LRL47" s="445"/>
      <c r="LRM47" s="445"/>
      <c r="LRN47" s="445"/>
      <c r="LRO47" s="445"/>
      <c r="LRP47" s="445"/>
      <c r="LRQ47" s="445"/>
      <c r="LRR47" s="445"/>
      <c r="LRS47" s="445"/>
      <c r="LRT47" s="445"/>
      <c r="LRU47" s="445"/>
      <c r="LRV47" s="445"/>
      <c r="LRW47" s="445"/>
      <c r="LRX47" s="445"/>
      <c r="LRY47" s="445"/>
      <c r="LRZ47" s="445"/>
      <c r="LSA47" s="445"/>
      <c r="LSB47" s="445"/>
      <c r="LSC47" s="445"/>
      <c r="LSD47" s="445"/>
      <c r="LSE47" s="445"/>
      <c r="LSF47" s="445"/>
      <c r="LSG47" s="445"/>
      <c r="LSH47" s="445"/>
      <c r="LSI47" s="445"/>
      <c r="LSJ47" s="445"/>
      <c r="LSK47" s="445"/>
      <c r="LSL47" s="445"/>
      <c r="LSM47" s="445"/>
      <c r="LSN47" s="445"/>
      <c r="LSO47" s="445"/>
      <c r="LSP47" s="445"/>
      <c r="LSQ47" s="445"/>
      <c r="LSR47" s="445"/>
      <c r="LSS47" s="445"/>
      <c r="LST47" s="445"/>
      <c r="LSU47" s="445"/>
      <c r="LSV47" s="445"/>
      <c r="LSW47" s="445"/>
      <c r="LSX47" s="445"/>
      <c r="LSY47" s="445"/>
      <c r="LSZ47" s="445"/>
      <c r="LTA47" s="445"/>
      <c r="LTB47" s="445"/>
      <c r="LTC47" s="445"/>
      <c r="LTD47" s="445"/>
      <c r="LTE47" s="445"/>
      <c r="LTF47" s="445"/>
      <c r="LTG47" s="445"/>
      <c r="LTH47" s="445"/>
      <c r="LTI47" s="445"/>
      <c r="LTJ47" s="445"/>
      <c r="LTK47" s="445"/>
      <c r="LTL47" s="445"/>
      <c r="LTM47" s="445"/>
      <c r="LTN47" s="445"/>
      <c r="LTO47" s="445"/>
      <c r="LTP47" s="445"/>
      <c r="LTQ47" s="445"/>
      <c r="LTR47" s="445"/>
      <c r="LTS47" s="445"/>
      <c r="LTT47" s="445"/>
      <c r="LTU47" s="445"/>
      <c r="LTV47" s="445"/>
      <c r="LTW47" s="445"/>
      <c r="LTX47" s="445"/>
      <c r="LTY47" s="445"/>
      <c r="LTZ47" s="445"/>
      <c r="LUA47" s="445"/>
      <c r="LUB47" s="445"/>
      <c r="LUC47" s="445"/>
      <c r="LUD47" s="445"/>
      <c r="LUE47" s="445"/>
      <c r="LUF47" s="445"/>
      <c r="LUG47" s="445"/>
      <c r="LUH47" s="445"/>
      <c r="LUI47" s="445"/>
      <c r="LUJ47" s="445"/>
      <c r="LUK47" s="445"/>
      <c r="LUL47" s="445"/>
      <c r="LUM47" s="445"/>
      <c r="LUN47" s="445"/>
      <c r="LUO47" s="445"/>
      <c r="LUP47" s="445"/>
      <c r="LUQ47" s="445"/>
      <c r="LUR47" s="445"/>
      <c r="LUS47" s="445"/>
      <c r="LUT47" s="445"/>
      <c r="LUU47" s="445"/>
      <c r="LUV47" s="445"/>
      <c r="LUW47" s="445"/>
      <c r="LUX47" s="445"/>
      <c r="LUY47" s="445"/>
      <c r="LUZ47" s="445"/>
      <c r="LVA47" s="445"/>
      <c r="LVB47" s="445"/>
      <c r="LVC47" s="445"/>
      <c r="LVD47" s="445"/>
      <c r="LVE47" s="445"/>
      <c r="LVF47" s="445"/>
      <c r="LVG47" s="445"/>
      <c r="LVH47" s="445"/>
      <c r="LVI47" s="445"/>
      <c r="LVJ47" s="445"/>
      <c r="LVK47" s="445"/>
      <c r="LVL47" s="445"/>
      <c r="LVM47" s="445"/>
      <c r="LVN47" s="445"/>
      <c r="LVO47" s="445"/>
      <c r="LVP47" s="445"/>
      <c r="LVQ47" s="445"/>
      <c r="LVR47" s="445"/>
      <c r="LVS47" s="445"/>
      <c r="LVT47" s="445"/>
      <c r="LVU47" s="445"/>
      <c r="LVV47" s="445"/>
      <c r="LVW47" s="445"/>
      <c r="LVX47" s="445"/>
      <c r="LVY47" s="445"/>
      <c r="LVZ47" s="445"/>
      <c r="LWA47" s="445"/>
      <c r="LWB47" s="445"/>
      <c r="LWC47" s="445"/>
      <c r="LWD47" s="445"/>
      <c r="LWE47" s="445"/>
      <c r="LWF47" s="445"/>
      <c r="LWG47" s="445"/>
      <c r="LWH47" s="445"/>
      <c r="LWI47" s="445"/>
      <c r="LWJ47" s="445"/>
      <c r="LWK47" s="445"/>
      <c r="LWL47" s="445"/>
      <c r="LWM47" s="445"/>
      <c r="LWN47" s="445"/>
      <c r="LWO47" s="445"/>
      <c r="LWP47" s="445"/>
      <c r="LWQ47" s="445"/>
      <c r="LWR47" s="445"/>
      <c r="LWS47" s="445"/>
      <c r="LWT47" s="445"/>
      <c r="LWU47" s="445"/>
      <c r="LWV47" s="445"/>
      <c r="LWW47" s="445"/>
      <c r="LWX47" s="445"/>
      <c r="LWY47" s="445"/>
      <c r="LWZ47" s="445"/>
      <c r="LXA47" s="445"/>
      <c r="LXB47" s="445"/>
      <c r="LXC47" s="445"/>
      <c r="LXD47" s="445"/>
      <c r="LXE47" s="445"/>
      <c r="LXF47" s="445"/>
      <c r="LXG47" s="445"/>
      <c r="LXH47" s="445"/>
      <c r="LXI47" s="445"/>
      <c r="LXJ47" s="445"/>
      <c r="LXK47" s="445"/>
      <c r="LXL47" s="445"/>
      <c r="LXM47" s="445"/>
      <c r="LXN47" s="445"/>
      <c r="LXO47" s="445"/>
      <c r="LXP47" s="445"/>
      <c r="LXQ47" s="445"/>
      <c r="LXR47" s="445"/>
      <c r="LXS47" s="445"/>
      <c r="LXT47" s="445"/>
      <c r="LXU47" s="445"/>
      <c r="LXV47" s="445"/>
      <c r="LXW47" s="445"/>
      <c r="LXX47" s="445"/>
      <c r="LXY47" s="445"/>
      <c r="LXZ47" s="445"/>
      <c r="LYA47" s="445"/>
      <c r="LYB47" s="445"/>
      <c r="LYC47" s="445"/>
      <c r="LYD47" s="445"/>
      <c r="LYE47" s="445"/>
      <c r="LYF47" s="445"/>
      <c r="LYG47" s="445"/>
      <c r="LYH47" s="445"/>
      <c r="LYI47" s="445"/>
      <c r="LYJ47" s="445"/>
      <c r="LYK47" s="445"/>
      <c r="LYL47" s="445"/>
      <c r="LYM47" s="445"/>
      <c r="LYN47" s="445"/>
      <c r="LYO47" s="445"/>
      <c r="LYP47" s="445"/>
      <c r="LYQ47" s="445"/>
      <c r="LYR47" s="445"/>
      <c r="LYS47" s="445"/>
      <c r="LYT47" s="445"/>
      <c r="LYU47" s="445"/>
      <c r="LYV47" s="445"/>
      <c r="LYW47" s="445"/>
      <c r="LYX47" s="445"/>
      <c r="LYY47" s="445"/>
      <c r="LYZ47" s="445"/>
      <c r="LZA47" s="445"/>
      <c r="LZB47" s="445"/>
      <c r="LZC47" s="445"/>
      <c r="LZD47" s="445"/>
      <c r="LZE47" s="445"/>
      <c r="LZF47" s="445"/>
      <c r="LZG47" s="445"/>
      <c r="LZH47" s="445"/>
      <c r="LZI47" s="445"/>
      <c r="LZJ47" s="445"/>
      <c r="LZK47" s="445"/>
      <c r="LZL47" s="445"/>
      <c r="LZM47" s="445"/>
      <c r="LZN47" s="445"/>
      <c r="LZO47" s="445"/>
      <c r="LZP47" s="445"/>
      <c r="LZQ47" s="445"/>
      <c r="LZR47" s="445"/>
      <c r="LZS47" s="445"/>
      <c r="LZT47" s="445"/>
      <c r="LZU47" s="445"/>
      <c r="LZV47" s="445"/>
      <c r="LZW47" s="445"/>
      <c r="LZX47" s="445"/>
      <c r="LZY47" s="445"/>
      <c r="LZZ47" s="445"/>
      <c r="MAA47" s="445"/>
      <c r="MAB47" s="445"/>
      <c r="MAC47" s="445"/>
      <c r="MAD47" s="445"/>
      <c r="MAE47" s="445"/>
      <c r="MAF47" s="445"/>
      <c r="MAG47" s="445"/>
      <c r="MAH47" s="445"/>
      <c r="MAI47" s="445"/>
      <c r="MAJ47" s="445"/>
      <c r="MAK47" s="445"/>
      <c r="MAL47" s="445"/>
      <c r="MAM47" s="445"/>
      <c r="MAN47" s="445"/>
      <c r="MAO47" s="445"/>
      <c r="MAP47" s="445"/>
      <c r="MAQ47" s="445"/>
      <c r="MAR47" s="445"/>
      <c r="MAS47" s="445"/>
      <c r="MAT47" s="445"/>
      <c r="MAU47" s="445"/>
      <c r="MAV47" s="445"/>
      <c r="MAW47" s="445"/>
      <c r="MAX47" s="445"/>
      <c r="MAY47" s="445"/>
      <c r="MAZ47" s="445"/>
      <c r="MBA47" s="445"/>
      <c r="MBB47" s="445"/>
      <c r="MBC47" s="445"/>
      <c r="MBD47" s="445"/>
      <c r="MBE47" s="445"/>
      <c r="MBF47" s="445"/>
      <c r="MBG47" s="445"/>
      <c r="MBH47" s="445"/>
      <c r="MBI47" s="445"/>
      <c r="MBJ47" s="445"/>
      <c r="MBK47" s="445"/>
      <c r="MBL47" s="445"/>
      <c r="MBM47" s="445"/>
      <c r="MBN47" s="445"/>
      <c r="MBO47" s="445"/>
      <c r="MBP47" s="445"/>
      <c r="MBQ47" s="445"/>
      <c r="MBR47" s="445"/>
      <c r="MBS47" s="445"/>
      <c r="MBT47" s="445"/>
      <c r="MBU47" s="445"/>
      <c r="MBV47" s="445"/>
      <c r="MBW47" s="445"/>
      <c r="MBX47" s="445"/>
      <c r="MBY47" s="445"/>
      <c r="MBZ47" s="445"/>
      <c r="MCA47" s="445"/>
      <c r="MCB47" s="445"/>
      <c r="MCC47" s="445"/>
      <c r="MCD47" s="445"/>
      <c r="MCE47" s="445"/>
      <c r="MCF47" s="445"/>
      <c r="MCG47" s="445"/>
      <c r="MCH47" s="445"/>
      <c r="MCI47" s="445"/>
      <c r="MCJ47" s="445"/>
      <c r="MCK47" s="445"/>
      <c r="MCL47" s="445"/>
      <c r="MCM47" s="445"/>
      <c r="MCN47" s="445"/>
      <c r="MCO47" s="445"/>
      <c r="MCP47" s="445"/>
      <c r="MCQ47" s="445"/>
      <c r="MCR47" s="445"/>
      <c r="MCS47" s="445"/>
      <c r="MCT47" s="445"/>
      <c r="MCU47" s="445"/>
      <c r="MCV47" s="445"/>
      <c r="MCW47" s="445"/>
      <c r="MCX47" s="445"/>
      <c r="MCY47" s="445"/>
      <c r="MCZ47" s="445"/>
      <c r="MDA47" s="445"/>
      <c r="MDB47" s="445"/>
      <c r="MDC47" s="445"/>
      <c r="MDD47" s="445"/>
      <c r="MDE47" s="445"/>
      <c r="MDF47" s="445"/>
      <c r="MDG47" s="445"/>
      <c r="MDH47" s="445"/>
      <c r="MDI47" s="445"/>
      <c r="MDJ47" s="445"/>
      <c r="MDK47" s="445"/>
      <c r="MDL47" s="445"/>
      <c r="MDM47" s="445"/>
      <c r="MDN47" s="445"/>
      <c r="MDO47" s="445"/>
      <c r="MDP47" s="445"/>
      <c r="MDQ47" s="445"/>
      <c r="MDR47" s="445"/>
      <c r="MDS47" s="445"/>
      <c r="MDT47" s="445"/>
      <c r="MDU47" s="445"/>
      <c r="MDV47" s="445"/>
      <c r="MDW47" s="445"/>
      <c r="MDX47" s="445"/>
      <c r="MDY47" s="445"/>
      <c r="MDZ47" s="445"/>
      <c r="MEA47" s="445"/>
      <c r="MEB47" s="445"/>
      <c r="MEC47" s="445"/>
      <c r="MED47" s="445"/>
      <c r="MEE47" s="445"/>
      <c r="MEF47" s="445"/>
      <c r="MEG47" s="445"/>
      <c r="MEH47" s="445"/>
      <c r="MEI47" s="445"/>
      <c r="MEJ47" s="445"/>
      <c r="MEK47" s="445"/>
      <c r="MEL47" s="445"/>
      <c r="MEM47" s="445"/>
      <c r="MEN47" s="445"/>
      <c r="MEO47" s="445"/>
      <c r="MEP47" s="445"/>
      <c r="MEQ47" s="445"/>
      <c r="MER47" s="445"/>
      <c r="MES47" s="445"/>
      <c r="MET47" s="445"/>
      <c r="MEU47" s="445"/>
      <c r="MEV47" s="445"/>
      <c r="MEW47" s="445"/>
      <c r="MEX47" s="445"/>
      <c r="MEY47" s="445"/>
      <c r="MEZ47" s="445"/>
      <c r="MFA47" s="445"/>
      <c r="MFB47" s="445"/>
      <c r="MFC47" s="445"/>
      <c r="MFD47" s="445"/>
      <c r="MFE47" s="445"/>
      <c r="MFF47" s="445"/>
      <c r="MFG47" s="445"/>
      <c r="MFH47" s="445"/>
      <c r="MFI47" s="445"/>
      <c r="MFJ47" s="445"/>
      <c r="MFK47" s="445"/>
      <c r="MFL47" s="445"/>
      <c r="MFM47" s="445"/>
      <c r="MFN47" s="445"/>
      <c r="MFO47" s="445"/>
      <c r="MFP47" s="445"/>
      <c r="MFQ47" s="445"/>
      <c r="MFR47" s="445"/>
      <c r="MFS47" s="445"/>
      <c r="MFT47" s="445"/>
      <c r="MFU47" s="445"/>
      <c r="MFV47" s="445"/>
      <c r="MFW47" s="445"/>
      <c r="MFX47" s="445"/>
      <c r="MFY47" s="445"/>
      <c r="MFZ47" s="445"/>
      <c r="MGA47" s="445"/>
      <c r="MGB47" s="445"/>
      <c r="MGC47" s="445"/>
      <c r="MGD47" s="445"/>
      <c r="MGE47" s="445"/>
      <c r="MGF47" s="445"/>
      <c r="MGG47" s="445"/>
      <c r="MGH47" s="445"/>
      <c r="MGI47" s="445"/>
      <c r="MGJ47" s="445"/>
      <c r="MGK47" s="445"/>
      <c r="MGL47" s="445"/>
      <c r="MGM47" s="445"/>
      <c r="MGN47" s="445"/>
      <c r="MGO47" s="445"/>
      <c r="MGP47" s="445"/>
      <c r="MGQ47" s="445"/>
      <c r="MGR47" s="445"/>
      <c r="MGS47" s="445"/>
      <c r="MGT47" s="445"/>
      <c r="MGU47" s="445"/>
      <c r="MGV47" s="445"/>
      <c r="MGW47" s="445"/>
      <c r="MGX47" s="445"/>
      <c r="MGY47" s="445"/>
      <c r="MGZ47" s="445"/>
      <c r="MHA47" s="445"/>
      <c r="MHB47" s="445"/>
      <c r="MHC47" s="445"/>
      <c r="MHD47" s="445"/>
      <c r="MHE47" s="445"/>
      <c r="MHF47" s="445"/>
      <c r="MHG47" s="445"/>
      <c r="MHH47" s="445"/>
      <c r="MHI47" s="445"/>
      <c r="MHJ47" s="445"/>
      <c r="MHK47" s="445"/>
      <c r="MHL47" s="445"/>
      <c r="MHM47" s="445"/>
      <c r="MHN47" s="445"/>
      <c r="MHO47" s="445"/>
      <c r="MHP47" s="445"/>
      <c r="MHQ47" s="445"/>
      <c r="MHR47" s="445"/>
      <c r="MHS47" s="445"/>
      <c r="MHT47" s="445"/>
      <c r="MHU47" s="445"/>
      <c r="MHV47" s="445"/>
      <c r="MHW47" s="445"/>
      <c r="MHX47" s="445"/>
      <c r="MHY47" s="445"/>
      <c r="MHZ47" s="445"/>
      <c r="MIA47" s="445"/>
      <c r="MIB47" s="445"/>
      <c r="MIC47" s="445"/>
      <c r="MID47" s="445"/>
      <c r="MIE47" s="445"/>
      <c r="MIF47" s="445"/>
      <c r="MIG47" s="445"/>
      <c r="MIH47" s="445"/>
      <c r="MII47" s="445"/>
      <c r="MIJ47" s="445"/>
      <c r="MIK47" s="445"/>
      <c r="MIL47" s="445"/>
      <c r="MIM47" s="445"/>
      <c r="MIN47" s="445"/>
      <c r="MIO47" s="445"/>
      <c r="MIP47" s="445"/>
      <c r="MIQ47" s="445"/>
      <c r="MIR47" s="445"/>
      <c r="MIS47" s="445"/>
      <c r="MIT47" s="445"/>
      <c r="MIU47" s="445"/>
      <c r="MIV47" s="445"/>
      <c r="MIW47" s="445"/>
      <c r="MIX47" s="445"/>
      <c r="MIY47" s="445"/>
      <c r="MIZ47" s="445"/>
      <c r="MJA47" s="445"/>
      <c r="MJB47" s="445"/>
      <c r="MJC47" s="445"/>
      <c r="MJD47" s="445"/>
      <c r="MJE47" s="445"/>
      <c r="MJF47" s="445"/>
      <c r="MJG47" s="445"/>
      <c r="MJH47" s="445"/>
      <c r="MJI47" s="445"/>
      <c r="MJJ47" s="445"/>
      <c r="MJK47" s="445"/>
      <c r="MJL47" s="445"/>
      <c r="MJM47" s="445"/>
      <c r="MJN47" s="445"/>
      <c r="MJO47" s="445"/>
      <c r="MJP47" s="445"/>
      <c r="MJQ47" s="445"/>
      <c r="MJR47" s="445"/>
      <c r="MJS47" s="445"/>
      <c r="MJT47" s="445"/>
      <c r="MJU47" s="445"/>
      <c r="MJV47" s="445"/>
      <c r="MJW47" s="445"/>
      <c r="MJX47" s="445"/>
      <c r="MJY47" s="445"/>
      <c r="MJZ47" s="445"/>
      <c r="MKA47" s="445"/>
      <c r="MKB47" s="445"/>
      <c r="MKC47" s="445"/>
      <c r="MKD47" s="445"/>
      <c r="MKE47" s="445"/>
      <c r="MKF47" s="445"/>
      <c r="MKG47" s="445"/>
      <c r="MKH47" s="445"/>
      <c r="MKI47" s="445"/>
      <c r="MKJ47" s="445"/>
      <c r="MKK47" s="445"/>
      <c r="MKL47" s="445"/>
      <c r="MKM47" s="445"/>
      <c r="MKN47" s="445"/>
      <c r="MKO47" s="445"/>
      <c r="MKP47" s="445"/>
      <c r="MKQ47" s="445"/>
      <c r="MKR47" s="445"/>
      <c r="MKS47" s="445"/>
      <c r="MKT47" s="445"/>
      <c r="MKU47" s="445"/>
      <c r="MKV47" s="445"/>
      <c r="MKW47" s="445"/>
      <c r="MKX47" s="445"/>
      <c r="MKY47" s="445"/>
      <c r="MKZ47" s="445"/>
      <c r="MLA47" s="445"/>
      <c r="MLB47" s="445"/>
      <c r="MLC47" s="445"/>
      <c r="MLD47" s="445"/>
      <c r="MLE47" s="445"/>
      <c r="MLF47" s="445"/>
      <c r="MLG47" s="445"/>
      <c r="MLH47" s="445"/>
      <c r="MLI47" s="445"/>
      <c r="MLJ47" s="445"/>
      <c r="MLK47" s="445"/>
      <c r="MLL47" s="445"/>
      <c r="MLM47" s="445"/>
      <c r="MLN47" s="445"/>
      <c r="MLO47" s="445"/>
      <c r="MLP47" s="445"/>
      <c r="MLQ47" s="445"/>
      <c r="MLR47" s="445"/>
      <c r="MLS47" s="445"/>
      <c r="MLT47" s="445"/>
      <c r="MLU47" s="445"/>
      <c r="MLV47" s="445"/>
      <c r="MLW47" s="445"/>
      <c r="MLX47" s="445"/>
      <c r="MLY47" s="445"/>
      <c r="MLZ47" s="445"/>
      <c r="MMA47" s="445"/>
      <c r="MMB47" s="445"/>
      <c r="MMC47" s="445"/>
      <c r="MMD47" s="445"/>
      <c r="MME47" s="445"/>
      <c r="MMF47" s="445"/>
      <c r="MMG47" s="445"/>
      <c r="MMH47" s="445"/>
      <c r="MMI47" s="445"/>
      <c r="MMJ47" s="445"/>
      <c r="MMK47" s="445"/>
      <c r="MML47" s="445"/>
      <c r="MMM47" s="445"/>
      <c r="MMN47" s="445"/>
      <c r="MMO47" s="445"/>
      <c r="MMP47" s="445"/>
      <c r="MMQ47" s="445"/>
      <c r="MMR47" s="445"/>
      <c r="MMS47" s="445"/>
      <c r="MMT47" s="445"/>
      <c r="MMU47" s="445"/>
      <c r="MMV47" s="445"/>
      <c r="MMW47" s="445"/>
      <c r="MMX47" s="445"/>
      <c r="MMY47" s="445"/>
      <c r="MMZ47" s="445"/>
      <c r="MNA47" s="445"/>
      <c r="MNB47" s="445"/>
      <c r="MNC47" s="445"/>
      <c r="MND47" s="445"/>
      <c r="MNE47" s="445"/>
      <c r="MNF47" s="445"/>
      <c r="MNG47" s="445"/>
      <c r="MNH47" s="445"/>
      <c r="MNI47" s="445"/>
      <c r="MNJ47" s="445"/>
      <c r="MNK47" s="445"/>
      <c r="MNL47" s="445"/>
      <c r="MNM47" s="445"/>
      <c r="MNN47" s="445"/>
      <c r="MNO47" s="445"/>
      <c r="MNP47" s="445"/>
      <c r="MNQ47" s="445"/>
      <c r="MNR47" s="445"/>
      <c r="MNS47" s="445"/>
      <c r="MNT47" s="445"/>
      <c r="MNU47" s="445"/>
      <c r="MNV47" s="445"/>
      <c r="MNW47" s="445"/>
      <c r="MNX47" s="445"/>
      <c r="MNY47" s="445"/>
      <c r="MNZ47" s="445"/>
      <c r="MOA47" s="445"/>
      <c r="MOB47" s="445"/>
      <c r="MOC47" s="445"/>
      <c r="MOD47" s="445"/>
      <c r="MOE47" s="445"/>
      <c r="MOF47" s="445"/>
      <c r="MOG47" s="445"/>
      <c r="MOH47" s="445"/>
      <c r="MOI47" s="445"/>
      <c r="MOJ47" s="445"/>
      <c r="MOK47" s="445"/>
      <c r="MOL47" s="445"/>
      <c r="MOM47" s="445"/>
      <c r="MON47" s="445"/>
      <c r="MOO47" s="445"/>
      <c r="MOP47" s="445"/>
      <c r="MOQ47" s="445"/>
      <c r="MOR47" s="445"/>
      <c r="MOS47" s="445"/>
      <c r="MOT47" s="445"/>
      <c r="MOU47" s="445"/>
      <c r="MOV47" s="445"/>
      <c r="MOW47" s="445"/>
      <c r="MOX47" s="445"/>
      <c r="MOY47" s="445"/>
      <c r="MOZ47" s="445"/>
      <c r="MPA47" s="445"/>
      <c r="MPB47" s="445"/>
      <c r="MPC47" s="445"/>
      <c r="MPD47" s="445"/>
      <c r="MPE47" s="445"/>
      <c r="MPF47" s="445"/>
      <c r="MPG47" s="445"/>
      <c r="MPH47" s="445"/>
      <c r="MPI47" s="445"/>
      <c r="MPJ47" s="445"/>
      <c r="MPK47" s="445"/>
      <c r="MPL47" s="445"/>
      <c r="MPM47" s="445"/>
      <c r="MPN47" s="445"/>
      <c r="MPO47" s="445"/>
      <c r="MPP47" s="445"/>
      <c r="MPQ47" s="445"/>
      <c r="MPR47" s="445"/>
      <c r="MPS47" s="445"/>
      <c r="MPT47" s="445"/>
      <c r="MPU47" s="445"/>
      <c r="MPV47" s="445"/>
      <c r="MPW47" s="445"/>
      <c r="MPX47" s="445"/>
      <c r="MPY47" s="445"/>
      <c r="MPZ47" s="445"/>
      <c r="MQA47" s="445"/>
      <c r="MQB47" s="445"/>
      <c r="MQC47" s="445"/>
      <c r="MQD47" s="445"/>
      <c r="MQE47" s="445"/>
      <c r="MQF47" s="445"/>
      <c r="MQG47" s="445"/>
      <c r="MQH47" s="445"/>
      <c r="MQI47" s="445"/>
      <c r="MQJ47" s="445"/>
      <c r="MQK47" s="445"/>
      <c r="MQL47" s="445"/>
      <c r="MQM47" s="445"/>
      <c r="MQN47" s="445"/>
      <c r="MQO47" s="445"/>
      <c r="MQP47" s="445"/>
      <c r="MQQ47" s="445"/>
      <c r="MQR47" s="445"/>
      <c r="MQS47" s="445"/>
      <c r="MQT47" s="445"/>
      <c r="MQU47" s="445"/>
      <c r="MQV47" s="445"/>
      <c r="MQW47" s="445"/>
      <c r="MQX47" s="445"/>
      <c r="MQY47" s="445"/>
      <c r="MQZ47" s="445"/>
      <c r="MRA47" s="445"/>
      <c r="MRB47" s="445"/>
      <c r="MRC47" s="445"/>
      <c r="MRD47" s="445"/>
      <c r="MRE47" s="445"/>
      <c r="MRF47" s="445"/>
      <c r="MRG47" s="445"/>
      <c r="MRH47" s="445"/>
      <c r="MRI47" s="445"/>
      <c r="MRJ47" s="445"/>
      <c r="MRK47" s="445"/>
      <c r="MRL47" s="445"/>
      <c r="MRM47" s="445"/>
      <c r="MRN47" s="445"/>
      <c r="MRO47" s="445"/>
      <c r="MRP47" s="445"/>
      <c r="MRQ47" s="445"/>
      <c r="MRR47" s="445"/>
      <c r="MRS47" s="445"/>
      <c r="MRT47" s="445"/>
      <c r="MRU47" s="445"/>
      <c r="MRV47" s="445"/>
      <c r="MRW47" s="445"/>
      <c r="MRX47" s="445"/>
      <c r="MRY47" s="445"/>
      <c r="MRZ47" s="445"/>
      <c r="MSA47" s="445"/>
      <c r="MSB47" s="445"/>
      <c r="MSC47" s="445"/>
      <c r="MSD47" s="445"/>
      <c r="MSE47" s="445"/>
      <c r="MSF47" s="445"/>
      <c r="MSG47" s="445"/>
      <c r="MSH47" s="445"/>
      <c r="MSI47" s="445"/>
      <c r="MSJ47" s="445"/>
      <c r="MSK47" s="445"/>
      <c r="MSL47" s="445"/>
      <c r="MSM47" s="445"/>
      <c r="MSN47" s="445"/>
      <c r="MSO47" s="445"/>
      <c r="MSP47" s="445"/>
      <c r="MSQ47" s="445"/>
      <c r="MSR47" s="445"/>
      <c r="MSS47" s="445"/>
      <c r="MST47" s="445"/>
      <c r="MSU47" s="445"/>
      <c r="MSV47" s="445"/>
      <c r="MSW47" s="445"/>
      <c r="MSX47" s="445"/>
      <c r="MSY47" s="445"/>
      <c r="MSZ47" s="445"/>
      <c r="MTA47" s="445"/>
      <c r="MTB47" s="445"/>
      <c r="MTC47" s="445"/>
      <c r="MTD47" s="445"/>
      <c r="MTE47" s="445"/>
      <c r="MTF47" s="445"/>
      <c r="MTG47" s="445"/>
      <c r="MTH47" s="445"/>
      <c r="MTI47" s="445"/>
      <c r="MTJ47" s="445"/>
      <c r="MTK47" s="445"/>
      <c r="MTL47" s="445"/>
      <c r="MTM47" s="445"/>
      <c r="MTN47" s="445"/>
      <c r="MTO47" s="445"/>
      <c r="MTP47" s="445"/>
      <c r="MTQ47" s="445"/>
      <c r="MTR47" s="445"/>
      <c r="MTS47" s="445"/>
      <c r="MTT47" s="445"/>
      <c r="MTU47" s="445"/>
      <c r="MTV47" s="445"/>
      <c r="MTW47" s="445"/>
      <c r="MTX47" s="445"/>
      <c r="MTY47" s="445"/>
      <c r="MTZ47" s="445"/>
      <c r="MUA47" s="445"/>
      <c r="MUB47" s="445"/>
      <c r="MUC47" s="445"/>
      <c r="MUD47" s="445"/>
      <c r="MUE47" s="445"/>
      <c r="MUF47" s="445"/>
      <c r="MUG47" s="445"/>
      <c r="MUH47" s="445"/>
      <c r="MUI47" s="445"/>
      <c r="MUJ47" s="445"/>
      <c r="MUK47" s="445"/>
      <c r="MUL47" s="445"/>
      <c r="MUM47" s="445"/>
      <c r="MUN47" s="445"/>
      <c r="MUO47" s="445"/>
      <c r="MUP47" s="445"/>
      <c r="MUQ47" s="445"/>
      <c r="MUR47" s="445"/>
      <c r="MUS47" s="445"/>
      <c r="MUT47" s="445"/>
      <c r="MUU47" s="445"/>
      <c r="MUV47" s="445"/>
      <c r="MUW47" s="445"/>
      <c r="MUX47" s="445"/>
      <c r="MUY47" s="445"/>
      <c r="MUZ47" s="445"/>
      <c r="MVA47" s="445"/>
      <c r="MVB47" s="445"/>
      <c r="MVC47" s="445"/>
      <c r="MVD47" s="445"/>
      <c r="MVE47" s="445"/>
      <c r="MVF47" s="445"/>
      <c r="MVG47" s="445"/>
      <c r="MVH47" s="445"/>
      <c r="MVI47" s="445"/>
      <c r="MVJ47" s="445"/>
      <c r="MVK47" s="445"/>
      <c r="MVL47" s="445"/>
      <c r="MVM47" s="445"/>
      <c r="MVN47" s="445"/>
      <c r="MVO47" s="445"/>
      <c r="MVP47" s="445"/>
      <c r="MVQ47" s="445"/>
      <c r="MVR47" s="445"/>
      <c r="MVS47" s="445"/>
      <c r="MVT47" s="445"/>
      <c r="MVU47" s="445"/>
      <c r="MVV47" s="445"/>
      <c r="MVW47" s="445"/>
      <c r="MVX47" s="445"/>
      <c r="MVY47" s="445"/>
      <c r="MVZ47" s="445"/>
      <c r="MWA47" s="445"/>
      <c r="MWB47" s="445"/>
      <c r="MWC47" s="445"/>
      <c r="MWD47" s="445"/>
      <c r="MWE47" s="445"/>
      <c r="MWF47" s="445"/>
      <c r="MWG47" s="445"/>
      <c r="MWH47" s="445"/>
      <c r="MWI47" s="445"/>
      <c r="MWJ47" s="445"/>
      <c r="MWK47" s="445"/>
      <c r="MWL47" s="445"/>
      <c r="MWM47" s="445"/>
      <c r="MWN47" s="445"/>
      <c r="MWO47" s="445"/>
      <c r="MWP47" s="445"/>
      <c r="MWQ47" s="445"/>
      <c r="MWR47" s="445"/>
      <c r="MWS47" s="445"/>
      <c r="MWT47" s="445"/>
      <c r="MWU47" s="445"/>
      <c r="MWV47" s="445"/>
      <c r="MWW47" s="445"/>
      <c r="MWX47" s="445"/>
      <c r="MWY47" s="445"/>
      <c r="MWZ47" s="445"/>
      <c r="MXA47" s="445"/>
      <c r="MXB47" s="445"/>
      <c r="MXC47" s="445"/>
      <c r="MXD47" s="445"/>
      <c r="MXE47" s="445"/>
      <c r="MXF47" s="445"/>
      <c r="MXG47" s="445"/>
      <c r="MXH47" s="445"/>
      <c r="MXI47" s="445"/>
      <c r="MXJ47" s="445"/>
      <c r="MXK47" s="445"/>
      <c r="MXL47" s="445"/>
      <c r="MXM47" s="445"/>
      <c r="MXN47" s="445"/>
      <c r="MXO47" s="445"/>
      <c r="MXP47" s="445"/>
      <c r="MXQ47" s="445"/>
      <c r="MXR47" s="445"/>
      <c r="MXS47" s="445"/>
      <c r="MXT47" s="445"/>
      <c r="MXU47" s="445"/>
      <c r="MXV47" s="445"/>
      <c r="MXW47" s="445"/>
      <c r="MXX47" s="445"/>
      <c r="MXY47" s="445"/>
      <c r="MXZ47" s="445"/>
      <c r="MYA47" s="445"/>
      <c r="MYB47" s="445"/>
      <c r="MYC47" s="445"/>
      <c r="MYD47" s="445"/>
      <c r="MYE47" s="445"/>
      <c r="MYF47" s="445"/>
      <c r="MYG47" s="445"/>
      <c r="MYH47" s="445"/>
      <c r="MYI47" s="445"/>
      <c r="MYJ47" s="445"/>
      <c r="MYK47" s="445"/>
      <c r="MYL47" s="445"/>
      <c r="MYM47" s="445"/>
      <c r="MYN47" s="445"/>
      <c r="MYO47" s="445"/>
      <c r="MYP47" s="445"/>
      <c r="MYQ47" s="445"/>
      <c r="MYR47" s="445"/>
      <c r="MYS47" s="445"/>
      <c r="MYT47" s="445"/>
      <c r="MYU47" s="445"/>
      <c r="MYV47" s="445"/>
      <c r="MYW47" s="445"/>
      <c r="MYX47" s="445"/>
      <c r="MYY47" s="445"/>
      <c r="MYZ47" s="445"/>
      <c r="MZA47" s="445"/>
      <c r="MZB47" s="445"/>
      <c r="MZC47" s="445"/>
      <c r="MZD47" s="445"/>
      <c r="MZE47" s="445"/>
      <c r="MZF47" s="445"/>
      <c r="MZG47" s="445"/>
      <c r="MZH47" s="445"/>
      <c r="MZI47" s="445"/>
      <c r="MZJ47" s="445"/>
      <c r="MZK47" s="445"/>
      <c r="MZL47" s="445"/>
      <c r="MZM47" s="445"/>
      <c r="MZN47" s="445"/>
      <c r="MZO47" s="445"/>
      <c r="MZP47" s="445"/>
      <c r="MZQ47" s="445"/>
      <c r="MZR47" s="445"/>
      <c r="MZS47" s="445"/>
      <c r="MZT47" s="445"/>
      <c r="MZU47" s="445"/>
      <c r="MZV47" s="445"/>
      <c r="MZW47" s="445"/>
      <c r="MZX47" s="445"/>
      <c r="MZY47" s="445"/>
      <c r="MZZ47" s="445"/>
      <c r="NAA47" s="445"/>
      <c r="NAB47" s="445"/>
      <c r="NAC47" s="445"/>
      <c r="NAD47" s="445"/>
      <c r="NAE47" s="445"/>
      <c r="NAF47" s="445"/>
      <c r="NAG47" s="445"/>
      <c r="NAH47" s="445"/>
      <c r="NAI47" s="445"/>
      <c r="NAJ47" s="445"/>
      <c r="NAK47" s="445"/>
      <c r="NAL47" s="445"/>
      <c r="NAM47" s="445"/>
      <c r="NAN47" s="445"/>
      <c r="NAO47" s="445"/>
      <c r="NAP47" s="445"/>
      <c r="NAQ47" s="445"/>
      <c r="NAR47" s="445"/>
      <c r="NAS47" s="445"/>
      <c r="NAT47" s="445"/>
      <c r="NAU47" s="445"/>
      <c r="NAV47" s="445"/>
      <c r="NAW47" s="445"/>
      <c r="NAX47" s="445"/>
      <c r="NAY47" s="445"/>
      <c r="NAZ47" s="445"/>
      <c r="NBA47" s="445"/>
      <c r="NBB47" s="445"/>
      <c r="NBC47" s="445"/>
      <c r="NBD47" s="445"/>
      <c r="NBE47" s="445"/>
      <c r="NBF47" s="445"/>
      <c r="NBG47" s="445"/>
      <c r="NBH47" s="445"/>
      <c r="NBI47" s="445"/>
      <c r="NBJ47" s="445"/>
      <c r="NBK47" s="445"/>
      <c r="NBL47" s="445"/>
      <c r="NBM47" s="445"/>
      <c r="NBN47" s="445"/>
      <c r="NBO47" s="445"/>
      <c r="NBP47" s="445"/>
      <c r="NBQ47" s="445"/>
      <c r="NBR47" s="445"/>
      <c r="NBS47" s="445"/>
      <c r="NBT47" s="445"/>
      <c r="NBU47" s="445"/>
      <c r="NBV47" s="445"/>
      <c r="NBW47" s="445"/>
      <c r="NBX47" s="445"/>
      <c r="NBY47" s="445"/>
      <c r="NBZ47" s="445"/>
      <c r="NCA47" s="445"/>
      <c r="NCB47" s="445"/>
      <c r="NCC47" s="445"/>
      <c r="NCD47" s="445"/>
      <c r="NCE47" s="445"/>
      <c r="NCF47" s="445"/>
      <c r="NCG47" s="445"/>
      <c r="NCH47" s="445"/>
      <c r="NCI47" s="445"/>
      <c r="NCJ47" s="445"/>
      <c r="NCK47" s="445"/>
      <c r="NCL47" s="445"/>
      <c r="NCM47" s="445"/>
      <c r="NCN47" s="445"/>
      <c r="NCO47" s="445"/>
      <c r="NCP47" s="445"/>
      <c r="NCQ47" s="445"/>
      <c r="NCR47" s="445"/>
      <c r="NCS47" s="445"/>
      <c r="NCT47" s="445"/>
      <c r="NCU47" s="445"/>
      <c r="NCV47" s="445"/>
      <c r="NCW47" s="445"/>
      <c r="NCX47" s="445"/>
      <c r="NCY47" s="445"/>
      <c r="NCZ47" s="445"/>
      <c r="NDA47" s="445"/>
      <c r="NDB47" s="445"/>
      <c r="NDC47" s="445"/>
      <c r="NDD47" s="445"/>
      <c r="NDE47" s="445"/>
      <c r="NDF47" s="445"/>
      <c r="NDG47" s="445"/>
      <c r="NDH47" s="445"/>
      <c r="NDI47" s="445"/>
      <c r="NDJ47" s="445"/>
      <c r="NDK47" s="445"/>
      <c r="NDL47" s="445"/>
      <c r="NDM47" s="445"/>
      <c r="NDN47" s="445"/>
      <c r="NDO47" s="445"/>
      <c r="NDP47" s="445"/>
      <c r="NDQ47" s="445"/>
      <c r="NDR47" s="445"/>
      <c r="NDS47" s="445"/>
      <c r="NDT47" s="445"/>
      <c r="NDU47" s="445"/>
      <c r="NDV47" s="445"/>
      <c r="NDW47" s="445"/>
      <c r="NDX47" s="445"/>
      <c r="NDY47" s="445"/>
      <c r="NDZ47" s="445"/>
      <c r="NEA47" s="445"/>
      <c r="NEB47" s="445"/>
      <c r="NEC47" s="445"/>
      <c r="NED47" s="445"/>
      <c r="NEE47" s="445"/>
      <c r="NEF47" s="445"/>
      <c r="NEG47" s="445"/>
      <c r="NEH47" s="445"/>
      <c r="NEI47" s="445"/>
      <c r="NEJ47" s="445"/>
      <c r="NEK47" s="445"/>
      <c r="NEL47" s="445"/>
      <c r="NEM47" s="445"/>
      <c r="NEN47" s="445"/>
      <c r="NEO47" s="445"/>
      <c r="NEP47" s="445"/>
      <c r="NEQ47" s="445"/>
      <c r="NER47" s="445"/>
      <c r="NES47" s="445"/>
      <c r="NET47" s="445"/>
      <c r="NEU47" s="445"/>
      <c r="NEV47" s="445"/>
      <c r="NEW47" s="445"/>
      <c r="NEX47" s="445"/>
      <c r="NEY47" s="445"/>
      <c r="NEZ47" s="445"/>
      <c r="NFA47" s="445"/>
      <c r="NFB47" s="445"/>
      <c r="NFC47" s="445"/>
      <c r="NFD47" s="445"/>
      <c r="NFE47" s="445"/>
      <c r="NFF47" s="445"/>
      <c r="NFG47" s="445"/>
      <c r="NFH47" s="445"/>
      <c r="NFI47" s="445"/>
      <c r="NFJ47" s="445"/>
      <c r="NFK47" s="445"/>
      <c r="NFL47" s="445"/>
      <c r="NFM47" s="445"/>
      <c r="NFN47" s="445"/>
      <c r="NFO47" s="445"/>
      <c r="NFP47" s="445"/>
      <c r="NFQ47" s="445"/>
      <c r="NFR47" s="445"/>
      <c r="NFS47" s="445"/>
      <c r="NFT47" s="445"/>
      <c r="NFU47" s="445"/>
      <c r="NFV47" s="445"/>
      <c r="NFW47" s="445"/>
      <c r="NFX47" s="445"/>
      <c r="NFY47" s="445"/>
      <c r="NFZ47" s="445"/>
      <c r="NGA47" s="445"/>
      <c r="NGB47" s="445"/>
      <c r="NGC47" s="445"/>
      <c r="NGD47" s="445"/>
      <c r="NGE47" s="445"/>
      <c r="NGF47" s="445"/>
      <c r="NGG47" s="445"/>
      <c r="NGH47" s="445"/>
      <c r="NGI47" s="445"/>
      <c r="NGJ47" s="445"/>
      <c r="NGK47" s="445"/>
      <c r="NGL47" s="445"/>
      <c r="NGM47" s="445"/>
      <c r="NGN47" s="445"/>
      <c r="NGO47" s="445"/>
      <c r="NGP47" s="445"/>
      <c r="NGQ47" s="445"/>
      <c r="NGR47" s="445"/>
      <c r="NGS47" s="445"/>
      <c r="NGT47" s="445"/>
      <c r="NGU47" s="445"/>
      <c r="NGV47" s="445"/>
      <c r="NGW47" s="445"/>
      <c r="NGX47" s="445"/>
      <c r="NGY47" s="445"/>
      <c r="NGZ47" s="445"/>
      <c r="NHA47" s="445"/>
      <c r="NHB47" s="445"/>
      <c r="NHC47" s="445"/>
      <c r="NHD47" s="445"/>
      <c r="NHE47" s="445"/>
      <c r="NHF47" s="445"/>
      <c r="NHG47" s="445"/>
      <c r="NHH47" s="445"/>
      <c r="NHI47" s="445"/>
      <c r="NHJ47" s="445"/>
      <c r="NHK47" s="445"/>
      <c r="NHL47" s="445"/>
      <c r="NHM47" s="445"/>
      <c r="NHN47" s="445"/>
      <c r="NHO47" s="445"/>
      <c r="NHP47" s="445"/>
      <c r="NHQ47" s="445"/>
      <c r="NHR47" s="445"/>
      <c r="NHS47" s="445"/>
      <c r="NHT47" s="445"/>
      <c r="NHU47" s="445"/>
      <c r="NHV47" s="445"/>
      <c r="NHW47" s="445"/>
      <c r="NHX47" s="445"/>
      <c r="NHY47" s="445"/>
      <c r="NHZ47" s="445"/>
      <c r="NIA47" s="445"/>
      <c r="NIB47" s="445"/>
      <c r="NIC47" s="445"/>
      <c r="NID47" s="445"/>
      <c r="NIE47" s="445"/>
      <c r="NIF47" s="445"/>
      <c r="NIG47" s="445"/>
      <c r="NIH47" s="445"/>
      <c r="NII47" s="445"/>
      <c r="NIJ47" s="445"/>
      <c r="NIK47" s="445"/>
      <c r="NIL47" s="445"/>
      <c r="NIM47" s="445"/>
      <c r="NIN47" s="445"/>
      <c r="NIO47" s="445"/>
      <c r="NIP47" s="445"/>
      <c r="NIQ47" s="445"/>
      <c r="NIR47" s="445"/>
      <c r="NIS47" s="445"/>
      <c r="NIT47" s="445"/>
      <c r="NIU47" s="445"/>
      <c r="NIV47" s="445"/>
      <c r="NIW47" s="445"/>
      <c r="NIX47" s="445"/>
      <c r="NIY47" s="445"/>
      <c r="NIZ47" s="445"/>
      <c r="NJA47" s="445"/>
      <c r="NJB47" s="445"/>
      <c r="NJC47" s="445"/>
      <c r="NJD47" s="445"/>
      <c r="NJE47" s="445"/>
      <c r="NJF47" s="445"/>
      <c r="NJG47" s="445"/>
      <c r="NJH47" s="445"/>
      <c r="NJI47" s="445"/>
      <c r="NJJ47" s="445"/>
      <c r="NJK47" s="445"/>
      <c r="NJL47" s="445"/>
      <c r="NJM47" s="445"/>
      <c r="NJN47" s="445"/>
      <c r="NJO47" s="445"/>
      <c r="NJP47" s="445"/>
      <c r="NJQ47" s="445"/>
      <c r="NJR47" s="445"/>
      <c r="NJS47" s="445"/>
      <c r="NJT47" s="445"/>
      <c r="NJU47" s="445"/>
      <c r="NJV47" s="445"/>
      <c r="NJW47" s="445"/>
      <c r="NJX47" s="445"/>
      <c r="NJY47" s="445"/>
      <c r="NJZ47" s="445"/>
      <c r="NKA47" s="445"/>
      <c r="NKB47" s="445"/>
      <c r="NKC47" s="445"/>
      <c r="NKD47" s="445"/>
      <c r="NKE47" s="445"/>
      <c r="NKF47" s="445"/>
      <c r="NKG47" s="445"/>
      <c r="NKH47" s="445"/>
      <c r="NKI47" s="445"/>
      <c r="NKJ47" s="445"/>
      <c r="NKK47" s="445"/>
      <c r="NKL47" s="445"/>
      <c r="NKM47" s="445"/>
      <c r="NKN47" s="445"/>
      <c r="NKO47" s="445"/>
      <c r="NKP47" s="445"/>
      <c r="NKQ47" s="445"/>
      <c r="NKR47" s="445"/>
      <c r="NKS47" s="445"/>
      <c r="NKT47" s="445"/>
      <c r="NKU47" s="445"/>
      <c r="NKV47" s="445"/>
      <c r="NKW47" s="445"/>
      <c r="NKX47" s="445"/>
      <c r="NKY47" s="445"/>
      <c r="NKZ47" s="445"/>
      <c r="NLA47" s="445"/>
      <c r="NLB47" s="445"/>
      <c r="NLC47" s="445"/>
      <c r="NLD47" s="445"/>
      <c r="NLE47" s="445"/>
      <c r="NLF47" s="445"/>
      <c r="NLG47" s="445"/>
      <c r="NLH47" s="445"/>
      <c r="NLI47" s="445"/>
      <c r="NLJ47" s="445"/>
      <c r="NLK47" s="445"/>
      <c r="NLL47" s="445"/>
      <c r="NLM47" s="445"/>
      <c r="NLN47" s="445"/>
      <c r="NLO47" s="445"/>
      <c r="NLP47" s="445"/>
      <c r="NLQ47" s="445"/>
      <c r="NLR47" s="445"/>
      <c r="NLS47" s="445"/>
      <c r="NLT47" s="445"/>
      <c r="NLU47" s="445"/>
      <c r="NLV47" s="445"/>
      <c r="NLW47" s="445"/>
      <c r="NLX47" s="445"/>
      <c r="NLY47" s="445"/>
      <c r="NLZ47" s="445"/>
      <c r="NMA47" s="445"/>
      <c r="NMB47" s="445"/>
      <c r="NMC47" s="445"/>
      <c r="NMD47" s="445"/>
      <c r="NME47" s="445"/>
      <c r="NMF47" s="445"/>
      <c r="NMG47" s="445"/>
      <c r="NMH47" s="445"/>
      <c r="NMI47" s="445"/>
      <c r="NMJ47" s="445"/>
      <c r="NMK47" s="445"/>
      <c r="NML47" s="445"/>
      <c r="NMM47" s="445"/>
      <c r="NMN47" s="445"/>
      <c r="NMO47" s="445"/>
      <c r="NMP47" s="445"/>
      <c r="NMQ47" s="445"/>
      <c r="NMR47" s="445"/>
      <c r="NMS47" s="445"/>
      <c r="NMT47" s="445"/>
      <c r="NMU47" s="445"/>
      <c r="NMV47" s="445"/>
      <c r="NMW47" s="445"/>
      <c r="NMX47" s="445"/>
      <c r="NMY47" s="445"/>
      <c r="NMZ47" s="445"/>
      <c r="NNA47" s="445"/>
      <c r="NNB47" s="445"/>
      <c r="NNC47" s="445"/>
      <c r="NND47" s="445"/>
      <c r="NNE47" s="445"/>
      <c r="NNF47" s="445"/>
      <c r="NNG47" s="445"/>
      <c r="NNH47" s="445"/>
      <c r="NNI47" s="445"/>
      <c r="NNJ47" s="445"/>
      <c r="NNK47" s="445"/>
      <c r="NNL47" s="445"/>
      <c r="NNM47" s="445"/>
      <c r="NNN47" s="445"/>
      <c r="NNO47" s="445"/>
      <c r="NNP47" s="445"/>
      <c r="NNQ47" s="445"/>
      <c r="NNR47" s="445"/>
      <c r="NNS47" s="445"/>
      <c r="NNT47" s="445"/>
      <c r="NNU47" s="445"/>
      <c r="NNV47" s="445"/>
      <c r="NNW47" s="445"/>
      <c r="NNX47" s="445"/>
      <c r="NNY47" s="445"/>
      <c r="NNZ47" s="445"/>
      <c r="NOA47" s="445"/>
      <c r="NOB47" s="445"/>
      <c r="NOC47" s="445"/>
      <c r="NOD47" s="445"/>
      <c r="NOE47" s="445"/>
      <c r="NOF47" s="445"/>
      <c r="NOG47" s="445"/>
      <c r="NOH47" s="445"/>
      <c r="NOI47" s="445"/>
      <c r="NOJ47" s="445"/>
      <c r="NOK47" s="445"/>
      <c r="NOL47" s="445"/>
      <c r="NOM47" s="445"/>
      <c r="NON47" s="445"/>
      <c r="NOO47" s="445"/>
      <c r="NOP47" s="445"/>
      <c r="NOQ47" s="445"/>
      <c r="NOR47" s="445"/>
      <c r="NOS47" s="445"/>
      <c r="NOT47" s="445"/>
      <c r="NOU47" s="445"/>
      <c r="NOV47" s="445"/>
      <c r="NOW47" s="445"/>
      <c r="NOX47" s="445"/>
      <c r="NOY47" s="445"/>
      <c r="NOZ47" s="445"/>
      <c r="NPA47" s="445"/>
      <c r="NPB47" s="445"/>
      <c r="NPC47" s="445"/>
      <c r="NPD47" s="445"/>
      <c r="NPE47" s="445"/>
      <c r="NPF47" s="445"/>
      <c r="NPG47" s="445"/>
      <c r="NPH47" s="445"/>
      <c r="NPI47" s="445"/>
      <c r="NPJ47" s="445"/>
      <c r="NPK47" s="445"/>
      <c r="NPL47" s="445"/>
      <c r="NPM47" s="445"/>
      <c r="NPN47" s="445"/>
      <c r="NPO47" s="445"/>
      <c r="NPP47" s="445"/>
      <c r="NPQ47" s="445"/>
      <c r="NPR47" s="445"/>
      <c r="NPS47" s="445"/>
      <c r="NPT47" s="445"/>
      <c r="NPU47" s="445"/>
      <c r="NPV47" s="445"/>
      <c r="NPW47" s="445"/>
      <c r="NPX47" s="445"/>
      <c r="NPY47" s="445"/>
      <c r="NPZ47" s="445"/>
      <c r="NQA47" s="445"/>
      <c r="NQB47" s="445"/>
      <c r="NQC47" s="445"/>
      <c r="NQD47" s="445"/>
      <c r="NQE47" s="445"/>
      <c r="NQF47" s="445"/>
      <c r="NQG47" s="445"/>
      <c r="NQH47" s="445"/>
      <c r="NQI47" s="445"/>
      <c r="NQJ47" s="445"/>
      <c r="NQK47" s="445"/>
      <c r="NQL47" s="445"/>
      <c r="NQM47" s="445"/>
      <c r="NQN47" s="445"/>
      <c r="NQO47" s="445"/>
      <c r="NQP47" s="445"/>
      <c r="NQQ47" s="445"/>
      <c r="NQR47" s="445"/>
      <c r="NQS47" s="445"/>
      <c r="NQT47" s="445"/>
      <c r="NQU47" s="445"/>
      <c r="NQV47" s="445"/>
      <c r="NQW47" s="445"/>
      <c r="NQX47" s="445"/>
      <c r="NQY47" s="445"/>
      <c r="NQZ47" s="445"/>
      <c r="NRA47" s="445"/>
      <c r="NRB47" s="445"/>
      <c r="NRC47" s="445"/>
      <c r="NRD47" s="445"/>
      <c r="NRE47" s="445"/>
      <c r="NRF47" s="445"/>
      <c r="NRG47" s="445"/>
      <c r="NRH47" s="445"/>
      <c r="NRI47" s="445"/>
      <c r="NRJ47" s="445"/>
      <c r="NRK47" s="445"/>
      <c r="NRL47" s="445"/>
      <c r="NRM47" s="445"/>
      <c r="NRN47" s="445"/>
      <c r="NRO47" s="445"/>
      <c r="NRP47" s="445"/>
      <c r="NRQ47" s="445"/>
      <c r="NRR47" s="445"/>
      <c r="NRS47" s="445"/>
      <c r="NRT47" s="445"/>
      <c r="NRU47" s="445"/>
      <c r="NRV47" s="445"/>
      <c r="NRW47" s="445"/>
      <c r="NRX47" s="445"/>
      <c r="NRY47" s="445"/>
      <c r="NRZ47" s="445"/>
      <c r="NSA47" s="445"/>
      <c r="NSB47" s="445"/>
      <c r="NSC47" s="445"/>
      <c r="NSD47" s="445"/>
      <c r="NSE47" s="445"/>
      <c r="NSF47" s="445"/>
      <c r="NSG47" s="445"/>
      <c r="NSH47" s="445"/>
      <c r="NSI47" s="445"/>
      <c r="NSJ47" s="445"/>
      <c r="NSK47" s="445"/>
      <c r="NSL47" s="445"/>
      <c r="NSM47" s="445"/>
      <c r="NSN47" s="445"/>
      <c r="NSO47" s="445"/>
      <c r="NSP47" s="445"/>
      <c r="NSQ47" s="445"/>
      <c r="NSR47" s="445"/>
      <c r="NSS47" s="445"/>
      <c r="NST47" s="445"/>
      <c r="NSU47" s="445"/>
      <c r="NSV47" s="445"/>
      <c r="NSW47" s="445"/>
      <c r="NSX47" s="445"/>
      <c r="NSY47" s="445"/>
      <c r="NSZ47" s="445"/>
      <c r="NTA47" s="445"/>
      <c r="NTB47" s="445"/>
      <c r="NTC47" s="445"/>
      <c r="NTD47" s="445"/>
      <c r="NTE47" s="445"/>
      <c r="NTF47" s="445"/>
      <c r="NTG47" s="445"/>
      <c r="NTH47" s="445"/>
      <c r="NTI47" s="445"/>
      <c r="NTJ47" s="445"/>
      <c r="NTK47" s="445"/>
      <c r="NTL47" s="445"/>
      <c r="NTM47" s="445"/>
      <c r="NTN47" s="445"/>
      <c r="NTO47" s="445"/>
      <c r="NTP47" s="445"/>
      <c r="NTQ47" s="445"/>
      <c r="NTR47" s="445"/>
      <c r="NTS47" s="445"/>
      <c r="NTT47" s="445"/>
      <c r="NTU47" s="445"/>
      <c r="NTV47" s="445"/>
      <c r="NTW47" s="445"/>
      <c r="NTX47" s="445"/>
      <c r="NTY47" s="445"/>
      <c r="NTZ47" s="445"/>
      <c r="NUA47" s="445"/>
      <c r="NUB47" s="445"/>
      <c r="NUC47" s="445"/>
      <c r="NUD47" s="445"/>
      <c r="NUE47" s="445"/>
      <c r="NUF47" s="445"/>
      <c r="NUG47" s="445"/>
      <c r="NUH47" s="445"/>
      <c r="NUI47" s="445"/>
      <c r="NUJ47" s="445"/>
      <c r="NUK47" s="445"/>
      <c r="NUL47" s="445"/>
      <c r="NUM47" s="445"/>
      <c r="NUN47" s="445"/>
      <c r="NUO47" s="445"/>
      <c r="NUP47" s="445"/>
      <c r="NUQ47" s="445"/>
      <c r="NUR47" s="445"/>
      <c r="NUS47" s="445"/>
      <c r="NUT47" s="445"/>
      <c r="NUU47" s="445"/>
      <c r="NUV47" s="445"/>
      <c r="NUW47" s="445"/>
      <c r="NUX47" s="445"/>
      <c r="NUY47" s="445"/>
      <c r="NUZ47" s="445"/>
      <c r="NVA47" s="445"/>
      <c r="NVB47" s="445"/>
      <c r="NVC47" s="445"/>
      <c r="NVD47" s="445"/>
      <c r="NVE47" s="445"/>
      <c r="NVF47" s="445"/>
      <c r="NVG47" s="445"/>
      <c r="NVH47" s="445"/>
      <c r="NVI47" s="445"/>
      <c r="NVJ47" s="445"/>
      <c r="NVK47" s="445"/>
      <c r="NVL47" s="445"/>
      <c r="NVM47" s="445"/>
      <c r="NVN47" s="445"/>
      <c r="NVO47" s="445"/>
      <c r="NVP47" s="445"/>
      <c r="NVQ47" s="445"/>
      <c r="NVR47" s="445"/>
      <c r="NVS47" s="445"/>
      <c r="NVT47" s="445"/>
      <c r="NVU47" s="445"/>
      <c r="NVV47" s="445"/>
      <c r="NVW47" s="445"/>
      <c r="NVX47" s="445"/>
      <c r="NVY47" s="445"/>
      <c r="NVZ47" s="445"/>
      <c r="NWA47" s="445"/>
      <c r="NWB47" s="445"/>
      <c r="NWC47" s="445"/>
      <c r="NWD47" s="445"/>
      <c r="NWE47" s="445"/>
      <c r="NWF47" s="445"/>
      <c r="NWG47" s="445"/>
      <c r="NWH47" s="445"/>
      <c r="NWI47" s="445"/>
      <c r="NWJ47" s="445"/>
      <c r="NWK47" s="445"/>
      <c r="NWL47" s="445"/>
      <c r="NWM47" s="445"/>
      <c r="NWN47" s="445"/>
      <c r="NWO47" s="445"/>
      <c r="NWP47" s="445"/>
      <c r="NWQ47" s="445"/>
      <c r="NWR47" s="445"/>
      <c r="NWS47" s="445"/>
      <c r="NWT47" s="445"/>
      <c r="NWU47" s="445"/>
      <c r="NWV47" s="445"/>
      <c r="NWW47" s="445"/>
      <c r="NWX47" s="445"/>
      <c r="NWY47" s="445"/>
      <c r="NWZ47" s="445"/>
      <c r="NXA47" s="445"/>
      <c r="NXB47" s="445"/>
      <c r="NXC47" s="445"/>
      <c r="NXD47" s="445"/>
      <c r="NXE47" s="445"/>
      <c r="NXF47" s="445"/>
      <c r="NXG47" s="445"/>
      <c r="NXH47" s="445"/>
      <c r="NXI47" s="445"/>
      <c r="NXJ47" s="445"/>
      <c r="NXK47" s="445"/>
      <c r="NXL47" s="445"/>
      <c r="NXM47" s="445"/>
      <c r="NXN47" s="445"/>
      <c r="NXO47" s="445"/>
      <c r="NXP47" s="445"/>
      <c r="NXQ47" s="445"/>
      <c r="NXR47" s="445"/>
      <c r="NXS47" s="445"/>
      <c r="NXT47" s="445"/>
      <c r="NXU47" s="445"/>
      <c r="NXV47" s="445"/>
      <c r="NXW47" s="445"/>
      <c r="NXX47" s="445"/>
      <c r="NXY47" s="445"/>
      <c r="NXZ47" s="445"/>
      <c r="NYA47" s="445"/>
      <c r="NYB47" s="445"/>
      <c r="NYC47" s="445"/>
      <c r="NYD47" s="445"/>
      <c r="NYE47" s="445"/>
      <c r="NYF47" s="445"/>
      <c r="NYG47" s="445"/>
      <c r="NYH47" s="445"/>
      <c r="NYI47" s="445"/>
      <c r="NYJ47" s="445"/>
      <c r="NYK47" s="445"/>
      <c r="NYL47" s="445"/>
      <c r="NYM47" s="445"/>
      <c r="NYN47" s="445"/>
      <c r="NYO47" s="445"/>
      <c r="NYP47" s="445"/>
      <c r="NYQ47" s="445"/>
      <c r="NYR47" s="445"/>
      <c r="NYS47" s="445"/>
      <c r="NYT47" s="445"/>
      <c r="NYU47" s="445"/>
      <c r="NYV47" s="445"/>
      <c r="NYW47" s="445"/>
      <c r="NYX47" s="445"/>
      <c r="NYY47" s="445"/>
      <c r="NYZ47" s="445"/>
      <c r="NZA47" s="445"/>
      <c r="NZB47" s="445"/>
      <c r="NZC47" s="445"/>
      <c r="NZD47" s="445"/>
      <c r="NZE47" s="445"/>
      <c r="NZF47" s="445"/>
      <c r="NZG47" s="445"/>
      <c r="NZH47" s="445"/>
      <c r="NZI47" s="445"/>
      <c r="NZJ47" s="445"/>
      <c r="NZK47" s="445"/>
      <c r="NZL47" s="445"/>
      <c r="NZM47" s="445"/>
      <c r="NZN47" s="445"/>
      <c r="NZO47" s="445"/>
      <c r="NZP47" s="445"/>
      <c r="NZQ47" s="445"/>
      <c r="NZR47" s="445"/>
      <c r="NZS47" s="445"/>
      <c r="NZT47" s="445"/>
      <c r="NZU47" s="445"/>
      <c r="NZV47" s="445"/>
      <c r="NZW47" s="445"/>
      <c r="NZX47" s="445"/>
      <c r="NZY47" s="445"/>
      <c r="NZZ47" s="445"/>
      <c r="OAA47" s="445"/>
      <c r="OAB47" s="445"/>
      <c r="OAC47" s="445"/>
      <c r="OAD47" s="445"/>
      <c r="OAE47" s="445"/>
      <c r="OAF47" s="445"/>
      <c r="OAG47" s="445"/>
      <c r="OAH47" s="445"/>
      <c r="OAI47" s="445"/>
      <c r="OAJ47" s="445"/>
      <c r="OAK47" s="445"/>
      <c r="OAL47" s="445"/>
      <c r="OAM47" s="445"/>
      <c r="OAN47" s="445"/>
      <c r="OAO47" s="445"/>
      <c r="OAP47" s="445"/>
      <c r="OAQ47" s="445"/>
      <c r="OAR47" s="445"/>
      <c r="OAS47" s="445"/>
      <c r="OAT47" s="445"/>
      <c r="OAU47" s="445"/>
      <c r="OAV47" s="445"/>
      <c r="OAW47" s="445"/>
      <c r="OAX47" s="445"/>
      <c r="OAY47" s="445"/>
      <c r="OAZ47" s="445"/>
      <c r="OBA47" s="445"/>
      <c r="OBB47" s="445"/>
      <c r="OBC47" s="445"/>
      <c r="OBD47" s="445"/>
      <c r="OBE47" s="445"/>
      <c r="OBF47" s="445"/>
      <c r="OBG47" s="445"/>
      <c r="OBH47" s="445"/>
      <c r="OBI47" s="445"/>
      <c r="OBJ47" s="445"/>
      <c r="OBK47" s="445"/>
      <c r="OBL47" s="445"/>
      <c r="OBM47" s="445"/>
      <c r="OBN47" s="445"/>
      <c r="OBO47" s="445"/>
      <c r="OBP47" s="445"/>
      <c r="OBQ47" s="445"/>
      <c r="OBR47" s="445"/>
      <c r="OBS47" s="445"/>
      <c r="OBT47" s="445"/>
      <c r="OBU47" s="445"/>
      <c r="OBV47" s="445"/>
      <c r="OBW47" s="445"/>
      <c r="OBX47" s="445"/>
      <c r="OBY47" s="445"/>
      <c r="OBZ47" s="445"/>
      <c r="OCA47" s="445"/>
      <c r="OCB47" s="445"/>
      <c r="OCC47" s="445"/>
      <c r="OCD47" s="445"/>
      <c r="OCE47" s="445"/>
      <c r="OCF47" s="445"/>
      <c r="OCG47" s="445"/>
      <c r="OCH47" s="445"/>
      <c r="OCI47" s="445"/>
      <c r="OCJ47" s="445"/>
      <c r="OCK47" s="445"/>
      <c r="OCL47" s="445"/>
      <c r="OCM47" s="445"/>
      <c r="OCN47" s="445"/>
      <c r="OCO47" s="445"/>
      <c r="OCP47" s="445"/>
      <c r="OCQ47" s="445"/>
      <c r="OCR47" s="445"/>
      <c r="OCS47" s="445"/>
      <c r="OCT47" s="445"/>
      <c r="OCU47" s="445"/>
      <c r="OCV47" s="445"/>
      <c r="OCW47" s="445"/>
      <c r="OCX47" s="445"/>
      <c r="OCY47" s="445"/>
      <c r="OCZ47" s="445"/>
      <c r="ODA47" s="445"/>
      <c r="ODB47" s="445"/>
      <c r="ODC47" s="445"/>
      <c r="ODD47" s="445"/>
      <c r="ODE47" s="445"/>
      <c r="ODF47" s="445"/>
      <c r="ODG47" s="445"/>
      <c r="ODH47" s="445"/>
      <c r="ODI47" s="445"/>
      <c r="ODJ47" s="445"/>
      <c r="ODK47" s="445"/>
      <c r="ODL47" s="445"/>
      <c r="ODM47" s="445"/>
      <c r="ODN47" s="445"/>
      <c r="ODO47" s="445"/>
      <c r="ODP47" s="445"/>
      <c r="ODQ47" s="445"/>
      <c r="ODR47" s="445"/>
      <c r="ODS47" s="445"/>
      <c r="ODT47" s="445"/>
      <c r="ODU47" s="445"/>
      <c r="ODV47" s="445"/>
      <c r="ODW47" s="445"/>
      <c r="ODX47" s="445"/>
      <c r="ODY47" s="445"/>
      <c r="ODZ47" s="445"/>
      <c r="OEA47" s="445"/>
      <c r="OEB47" s="445"/>
      <c r="OEC47" s="445"/>
      <c r="OED47" s="445"/>
      <c r="OEE47" s="445"/>
      <c r="OEF47" s="445"/>
      <c r="OEG47" s="445"/>
      <c r="OEH47" s="445"/>
      <c r="OEI47" s="445"/>
      <c r="OEJ47" s="445"/>
      <c r="OEK47" s="445"/>
      <c r="OEL47" s="445"/>
      <c r="OEM47" s="445"/>
      <c r="OEN47" s="445"/>
      <c r="OEO47" s="445"/>
      <c r="OEP47" s="445"/>
      <c r="OEQ47" s="445"/>
      <c r="OER47" s="445"/>
      <c r="OES47" s="445"/>
      <c r="OET47" s="445"/>
      <c r="OEU47" s="445"/>
      <c r="OEV47" s="445"/>
      <c r="OEW47" s="445"/>
      <c r="OEX47" s="445"/>
      <c r="OEY47" s="445"/>
      <c r="OEZ47" s="445"/>
      <c r="OFA47" s="445"/>
      <c r="OFB47" s="445"/>
      <c r="OFC47" s="445"/>
      <c r="OFD47" s="445"/>
      <c r="OFE47" s="445"/>
      <c r="OFF47" s="445"/>
      <c r="OFG47" s="445"/>
      <c r="OFH47" s="445"/>
      <c r="OFI47" s="445"/>
      <c r="OFJ47" s="445"/>
      <c r="OFK47" s="445"/>
      <c r="OFL47" s="445"/>
      <c r="OFM47" s="445"/>
      <c r="OFN47" s="445"/>
      <c r="OFO47" s="445"/>
      <c r="OFP47" s="445"/>
      <c r="OFQ47" s="445"/>
      <c r="OFR47" s="445"/>
      <c r="OFS47" s="445"/>
      <c r="OFT47" s="445"/>
      <c r="OFU47" s="445"/>
      <c r="OFV47" s="445"/>
      <c r="OFW47" s="445"/>
      <c r="OFX47" s="445"/>
      <c r="OFY47" s="445"/>
      <c r="OFZ47" s="445"/>
      <c r="OGA47" s="445"/>
      <c r="OGB47" s="445"/>
      <c r="OGC47" s="445"/>
      <c r="OGD47" s="445"/>
      <c r="OGE47" s="445"/>
      <c r="OGF47" s="445"/>
      <c r="OGG47" s="445"/>
      <c r="OGH47" s="445"/>
      <c r="OGI47" s="445"/>
      <c r="OGJ47" s="445"/>
      <c r="OGK47" s="445"/>
      <c r="OGL47" s="445"/>
      <c r="OGM47" s="445"/>
      <c r="OGN47" s="445"/>
      <c r="OGO47" s="445"/>
      <c r="OGP47" s="445"/>
      <c r="OGQ47" s="445"/>
      <c r="OGR47" s="445"/>
      <c r="OGS47" s="445"/>
      <c r="OGT47" s="445"/>
      <c r="OGU47" s="445"/>
      <c r="OGV47" s="445"/>
      <c r="OGW47" s="445"/>
      <c r="OGX47" s="445"/>
      <c r="OGY47" s="445"/>
      <c r="OGZ47" s="445"/>
      <c r="OHA47" s="445"/>
      <c r="OHB47" s="445"/>
      <c r="OHC47" s="445"/>
      <c r="OHD47" s="445"/>
      <c r="OHE47" s="445"/>
      <c r="OHF47" s="445"/>
      <c r="OHG47" s="445"/>
      <c r="OHH47" s="445"/>
      <c r="OHI47" s="445"/>
      <c r="OHJ47" s="445"/>
      <c r="OHK47" s="445"/>
      <c r="OHL47" s="445"/>
      <c r="OHM47" s="445"/>
      <c r="OHN47" s="445"/>
      <c r="OHO47" s="445"/>
      <c r="OHP47" s="445"/>
      <c r="OHQ47" s="445"/>
      <c r="OHR47" s="445"/>
      <c r="OHS47" s="445"/>
      <c r="OHT47" s="445"/>
      <c r="OHU47" s="445"/>
      <c r="OHV47" s="445"/>
      <c r="OHW47" s="445"/>
      <c r="OHX47" s="445"/>
      <c r="OHY47" s="445"/>
      <c r="OHZ47" s="445"/>
      <c r="OIA47" s="445"/>
      <c r="OIB47" s="445"/>
      <c r="OIC47" s="445"/>
      <c r="OID47" s="445"/>
      <c r="OIE47" s="445"/>
      <c r="OIF47" s="445"/>
      <c r="OIG47" s="445"/>
      <c r="OIH47" s="445"/>
      <c r="OII47" s="445"/>
      <c r="OIJ47" s="445"/>
      <c r="OIK47" s="445"/>
      <c r="OIL47" s="445"/>
      <c r="OIM47" s="445"/>
      <c r="OIN47" s="445"/>
      <c r="OIO47" s="445"/>
      <c r="OIP47" s="445"/>
      <c r="OIQ47" s="445"/>
      <c r="OIR47" s="445"/>
      <c r="OIS47" s="445"/>
      <c r="OIT47" s="445"/>
      <c r="OIU47" s="445"/>
      <c r="OIV47" s="445"/>
      <c r="OIW47" s="445"/>
      <c r="OIX47" s="445"/>
      <c r="OIY47" s="445"/>
      <c r="OIZ47" s="445"/>
      <c r="OJA47" s="445"/>
      <c r="OJB47" s="445"/>
      <c r="OJC47" s="445"/>
      <c r="OJD47" s="445"/>
      <c r="OJE47" s="445"/>
      <c r="OJF47" s="445"/>
      <c r="OJG47" s="445"/>
      <c r="OJH47" s="445"/>
      <c r="OJI47" s="445"/>
      <c r="OJJ47" s="445"/>
      <c r="OJK47" s="445"/>
      <c r="OJL47" s="445"/>
      <c r="OJM47" s="445"/>
      <c r="OJN47" s="445"/>
      <c r="OJO47" s="445"/>
      <c r="OJP47" s="445"/>
      <c r="OJQ47" s="445"/>
      <c r="OJR47" s="445"/>
      <c r="OJS47" s="445"/>
      <c r="OJT47" s="445"/>
      <c r="OJU47" s="445"/>
      <c r="OJV47" s="445"/>
      <c r="OJW47" s="445"/>
      <c r="OJX47" s="445"/>
      <c r="OJY47" s="445"/>
      <c r="OJZ47" s="445"/>
      <c r="OKA47" s="445"/>
      <c r="OKB47" s="445"/>
      <c r="OKC47" s="445"/>
      <c r="OKD47" s="445"/>
      <c r="OKE47" s="445"/>
      <c r="OKF47" s="445"/>
      <c r="OKG47" s="445"/>
      <c r="OKH47" s="445"/>
      <c r="OKI47" s="445"/>
      <c r="OKJ47" s="445"/>
      <c r="OKK47" s="445"/>
      <c r="OKL47" s="445"/>
      <c r="OKM47" s="445"/>
      <c r="OKN47" s="445"/>
      <c r="OKO47" s="445"/>
      <c r="OKP47" s="445"/>
      <c r="OKQ47" s="445"/>
      <c r="OKR47" s="445"/>
      <c r="OKS47" s="445"/>
      <c r="OKT47" s="445"/>
      <c r="OKU47" s="445"/>
      <c r="OKV47" s="445"/>
      <c r="OKW47" s="445"/>
      <c r="OKX47" s="445"/>
      <c r="OKY47" s="445"/>
      <c r="OKZ47" s="445"/>
      <c r="OLA47" s="445"/>
      <c r="OLB47" s="445"/>
      <c r="OLC47" s="445"/>
      <c r="OLD47" s="445"/>
      <c r="OLE47" s="445"/>
      <c r="OLF47" s="445"/>
      <c r="OLG47" s="445"/>
      <c r="OLH47" s="445"/>
      <c r="OLI47" s="445"/>
      <c r="OLJ47" s="445"/>
      <c r="OLK47" s="445"/>
      <c r="OLL47" s="445"/>
      <c r="OLM47" s="445"/>
      <c r="OLN47" s="445"/>
      <c r="OLO47" s="445"/>
      <c r="OLP47" s="445"/>
      <c r="OLQ47" s="445"/>
      <c r="OLR47" s="445"/>
      <c r="OLS47" s="445"/>
      <c r="OLT47" s="445"/>
      <c r="OLU47" s="445"/>
      <c r="OLV47" s="445"/>
      <c r="OLW47" s="445"/>
      <c r="OLX47" s="445"/>
      <c r="OLY47" s="445"/>
      <c r="OLZ47" s="445"/>
      <c r="OMA47" s="445"/>
      <c r="OMB47" s="445"/>
      <c r="OMC47" s="445"/>
      <c r="OMD47" s="445"/>
      <c r="OME47" s="445"/>
      <c r="OMF47" s="445"/>
      <c r="OMG47" s="445"/>
      <c r="OMH47" s="445"/>
      <c r="OMI47" s="445"/>
      <c r="OMJ47" s="445"/>
      <c r="OMK47" s="445"/>
      <c r="OML47" s="445"/>
      <c r="OMM47" s="445"/>
      <c r="OMN47" s="445"/>
      <c r="OMO47" s="445"/>
      <c r="OMP47" s="445"/>
      <c r="OMQ47" s="445"/>
      <c r="OMR47" s="445"/>
      <c r="OMS47" s="445"/>
      <c r="OMT47" s="445"/>
      <c r="OMU47" s="445"/>
      <c r="OMV47" s="445"/>
      <c r="OMW47" s="445"/>
      <c r="OMX47" s="445"/>
      <c r="OMY47" s="445"/>
      <c r="OMZ47" s="445"/>
      <c r="ONA47" s="445"/>
      <c r="ONB47" s="445"/>
      <c r="ONC47" s="445"/>
      <c r="OND47" s="445"/>
      <c r="ONE47" s="445"/>
      <c r="ONF47" s="445"/>
      <c r="ONG47" s="445"/>
      <c r="ONH47" s="445"/>
      <c r="ONI47" s="445"/>
      <c r="ONJ47" s="445"/>
      <c r="ONK47" s="445"/>
      <c r="ONL47" s="445"/>
      <c r="ONM47" s="445"/>
      <c r="ONN47" s="445"/>
      <c r="ONO47" s="445"/>
      <c r="ONP47" s="445"/>
      <c r="ONQ47" s="445"/>
      <c r="ONR47" s="445"/>
      <c r="ONS47" s="445"/>
      <c r="ONT47" s="445"/>
      <c r="ONU47" s="445"/>
      <c r="ONV47" s="445"/>
      <c r="ONW47" s="445"/>
      <c r="ONX47" s="445"/>
      <c r="ONY47" s="445"/>
      <c r="ONZ47" s="445"/>
      <c r="OOA47" s="445"/>
      <c r="OOB47" s="445"/>
      <c r="OOC47" s="445"/>
      <c r="OOD47" s="445"/>
      <c r="OOE47" s="445"/>
      <c r="OOF47" s="445"/>
      <c r="OOG47" s="445"/>
      <c r="OOH47" s="445"/>
      <c r="OOI47" s="445"/>
      <c r="OOJ47" s="445"/>
      <c r="OOK47" s="445"/>
      <c r="OOL47" s="445"/>
      <c r="OOM47" s="445"/>
      <c r="OON47" s="445"/>
      <c r="OOO47" s="445"/>
      <c r="OOP47" s="445"/>
      <c r="OOQ47" s="445"/>
      <c r="OOR47" s="445"/>
      <c r="OOS47" s="445"/>
      <c r="OOT47" s="445"/>
      <c r="OOU47" s="445"/>
      <c r="OOV47" s="445"/>
      <c r="OOW47" s="445"/>
      <c r="OOX47" s="445"/>
      <c r="OOY47" s="445"/>
      <c r="OOZ47" s="445"/>
      <c r="OPA47" s="445"/>
      <c r="OPB47" s="445"/>
      <c r="OPC47" s="445"/>
      <c r="OPD47" s="445"/>
      <c r="OPE47" s="445"/>
      <c r="OPF47" s="445"/>
      <c r="OPG47" s="445"/>
      <c r="OPH47" s="445"/>
      <c r="OPI47" s="445"/>
      <c r="OPJ47" s="445"/>
      <c r="OPK47" s="445"/>
      <c r="OPL47" s="445"/>
      <c r="OPM47" s="445"/>
      <c r="OPN47" s="445"/>
      <c r="OPO47" s="445"/>
      <c r="OPP47" s="445"/>
      <c r="OPQ47" s="445"/>
      <c r="OPR47" s="445"/>
      <c r="OPS47" s="445"/>
      <c r="OPT47" s="445"/>
      <c r="OPU47" s="445"/>
      <c r="OPV47" s="445"/>
      <c r="OPW47" s="445"/>
      <c r="OPX47" s="445"/>
      <c r="OPY47" s="445"/>
      <c r="OPZ47" s="445"/>
      <c r="OQA47" s="445"/>
      <c r="OQB47" s="445"/>
      <c r="OQC47" s="445"/>
      <c r="OQD47" s="445"/>
      <c r="OQE47" s="445"/>
      <c r="OQF47" s="445"/>
      <c r="OQG47" s="445"/>
      <c r="OQH47" s="445"/>
      <c r="OQI47" s="445"/>
      <c r="OQJ47" s="445"/>
      <c r="OQK47" s="445"/>
      <c r="OQL47" s="445"/>
      <c r="OQM47" s="445"/>
      <c r="OQN47" s="445"/>
      <c r="OQO47" s="445"/>
      <c r="OQP47" s="445"/>
      <c r="OQQ47" s="445"/>
      <c r="OQR47" s="445"/>
      <c r="OQS47" s="445"/>
      <c r="OQT47" s="445"/>
      <c r="OQU47" s="445"/>
      <c r="OQV47" s="445"/>
      <c r="OQW47" s="445"/>
      <c r="OQX47" s="445"/>
      <c r="OQY47" s="445"/>
      <c r="OQZ47" s="445"/>
      <c r="ORA47" s="445"/>
      <c r="ORB47" s="445"/>
      <c r="ORC47" s="445"/>
      <c r="ORD47" s="445"/>
      <c r="ORE47" s="445"/>
      <c r="ORF47" s="445"/>
      <c r="ORG47" s="445"/>
      <c r="ORH47" s="445"/>
      <c r="ORI47" s="445"/>
      <c r="ORJ47" s="445"/>
      <c r="ORK47" s="445"/>
      <c r="ORL47" s="445"/>
      <c r="ORM47" s="445"/>
      <c r="ORN47" s="445"/>
      <c r="ORO47" s="445"/>
      <c r="ORP47" s="445"/>
      <c r="ORQ47" s="445"/>
      <c r="ORR47" s="445"/>
      <c r="ORS47" s="445"/>
      <c r="ORT47" s="445"/>
      <c r="ORU47" s="445"/>
      <c r="ORV47" s="445"/>
      <c r="ORW47" s="445"/>
      <c r="ORX47" s="445"/>
      <c r="ORY47" s="445"/>
      <c r="ORZ47" s="445"/>
      <c r="OSA47" s="445"/>
      <c r="OSB47" s="445"/>
      <c r="OSC47" s="445"/>
      <c r="OSD47" s="445"/>
      <c r="OSE47" s="445"/>
      <c r="OSF47" s="445"/>
      <c r="OSG47" s="445"/>
      <c r="OSH47" s="445"/>
      <c r="OSI47" s="445"/>
      <c r="OSJ47" s="445"/>
      <c r="OSK47" s="445"/>
      <c r="OSL47" s="445"/>
      <c r="OSM47" s="445"/>
      <c r="OSN47" s="445"/>
      <c r="OSO47" s="445"/>
      <c r="OSP47" s="445"/>
      <c r="OSQ47" s="445"/>
      <c r="OSR47" s="445"/>
      <c r="OSS47" s="445"/>
      <c r="OST47" s="445"/>
      <c r="OSU47" s="445"/>
      <c r="OSV47" s="445"/>
      <c r="OSW47" s="445"/>
      <c r="OSX47" s="445"/>
      <c r="OSY47" s="445"/>
      <c r="OSZ47" s="445"/>
      <c r="OTA47" s="445"/>
      <c r="OTB47" s="445"/>
      <c r="OTC47" s="445"/>
      <c r="OTD47" s="445"/>
      <c r="OTE47" s="445"/>
      <c r="OTF47" s="445"/>
      <c r="OTG47" s="445"/>
      <c r="OTH47" s="445"/>
      <c r="OTI47" s="445"/>
      <c r="OTJ47" s="445"/>
      <c r="OTK47" s="445"/>
      <c r="OTL47" s="445"/>
      <c r="OTM47" s="445"/>
      <c r="OTN47" s="445"/>
      <c r="OTO47" s="445"/>
      <c r="OTP47" s="445"/>
      <c r="OTQ47" s="445"/>
      <c r="OTR47" s="445"/>
      <c r="OTS47" s="445"/>
      <c r="OTT47" s="445"/>
      <c r="OTU47" s="445"/>
      <c r="OTV47" s="445"/>
      <c r="OTW47" s="445"/>
      <c r="OTX47" s="445"/>
      <c r="OTY47" s="445"/>
      <c r="OTZ47" s="445"/>
      <c r="OUA47" s="445"/>
      <c r="OUB47" s="445"/>
      <c r="OUC47" s="445"/>
      <c r="OUD47" s="445"/>
      <c r="OUE47" s="445"/>
      <c r="OUF47" s="445"/>
      <c r="OUG47" s="445"/>
      <c r="OUH47" s="445"/>
      <c r="OUI47" s="445"/>
      <c r="OUJ47" s="445"/>
      <c r="OUK47" s="445"/>
      <c r="OUL47" s="445"/>
      <c r="OUM47" s="445"/>
      <c r="OUN47" s="445"/>
      <c r="OUO47" s="445"/>
      <c r="OUP47" s="445"/>
      <c r="OUQ47" s="445"/>
      <c r="OUR47" s="445"/>
      <c r="OUS47" s="445"/>
      <c r="OUT47" s="445"/>
      <c r="OUU47" s="445"/>
      <c r="OUV47" s="445"/>
      <c r="OUW47" s="445"/>
      <c r="OUX47" s="445"/>
      <c r="OUY47" s="445"/>
      <c r="OUZ47" s="445"/>
      <c r="OVA47" s="445"/>
      <c r="OVB47" s="445"/>
      <c r="OVC47" s="445"/>
      <c r="OVD47" s="445"/>
      <c r="OVE47" s="445"/>
      <c r="OVF47" s="445"/>
      <c r="OVG47" s="445"/>
      <c r="OVH47" s="445"/>
      <c r="OVI47" s="445"/>
      <c r="OVJ47" s="445"/>
      <c r="OVK47" s="445"/>
      <c r="OVL47" s="445"/>
      <c r="OVM47" s="445"/>
      <c r="OVN47" s="445"/>
      <c r="OVO47" s="445"/>
      <c r="OVP47" s="445"/>
      <c r="OVQ47" s="445"/>
      <c r="OVR47" s="445"/>
      <c r="OVS47" s="445"/>
      <c r="OVT47" s="445"/>
      <c r="OVU47" s="445"/>
      <c r="OVV47" s="445"/>
      <c r="OVW47" s="445"/>
      <c r="OVX47" s="445"/>
      <c r="OVY47" s="445"/>
      <c r="OVZ47" s="445"/>
      <c r="OWA47" s="445"/>
      <c r="OWB47" s="445"/>
      <c r="OWC47" s="445"/>
      <c r="OWD47" s="445"/>
      <c r="OWE47" s="445"/>
      <c r="OWF47" s="445"/>
      <c r="OWG47" s="445"/>
      <c r="OWH47" s="445"/>
      <c r="OWI47" s="445"/>
      <c r="OWJ47" s="445"/>
      <c r="OWK47" s="445"/>
      <c r="OWL47" s="445"/>
      <c r="OWM47" s="445"/>
      <c r="OWN47" s="445"/>
      <c r="OWO47" s="445"/>
      <c r="OWP47" s="445"/>
      <c r="OWQ47" s="445"/>
      <c r="OWR47" s="445"/>
      <c r="OWS47" s="445"/>
      <c r="OWT47" s="445"/>
      <c r="OWU47" s="445"/>
      <c r="OWV47" s="445"/>
      <c r="OWW47" s="445"/>
      <c r="OWX47" s="445"/>
      <c r="OWY47" s="445"/>
      <c r="OWZ47" s="445"/>
      <c r="OXA47" s="445"/>
      <c r="OXB47" s="445"/>
      <c r="OXC47" s="445"/>
      <c r="OXD47" s="445"/>
      <c r="OXE47" s="445"/>
      <c r="OXF47" s="445"/>
      <c r="OXG47" s="445"/>
      <c r="OXH47" s="445"/>
      <c r="OXI47" s="445"/>
      <c r="OXJ47" s="445"/>
      <c r="OXK47" s="445"/>
      <c r="OXL47" s="445"/>
      <c r="OXM47" s="445"/>
      <c r="OXN47" s="445"/>
      <c r="OXO47" s="445"/>
      <c r="OXP47" s="445"/>
      <c r="OXQ47" s="445"/>
      <c r="OXR47" s="445"/>
      <c r="OXS47" s="445"/>
      <c r="OXT47" s="445"/>
      <c r="OXU47" s="445"/>
      <c r="OXV47" s="445"/>
      <c r="OXW47" s="445"/>
      <c r="OXX47" s="445"/>
      <c r="OXY47" s="445"/>
      <c r="OXZ47" s="445"/>
      <c r="OYA47" s="445"/>
      <c r="OYB47" s="445"/>
      <c r="OYC47" s="445"/>
      <c r="OYD47" s="445"/>
      <c r="OYE47" s="445"/>
      <c r="OYF47" s="445"/>
      <c r="OYG47" s="445"/>
      <c r="OYH47" s="445"/>
      <c r="OYI47" s="445"/>
      <c r="OYJ47" s="445"/>
      <c r="OYK47" s="445"/>
      <c r="OYL47" s="445"/>
      <c r="OYM47" s="445"/>
      <c r="OYN47" s="445"/>
      <c r="OYO47" s="445"/>
      <c r="OYP47" s="445"/>
      <c r="OYQ47" s="445"/>
      <c r="OYR47" s="445"/>
      <c r="OYS47" s="445"/>
      <c r="OYT47" s="445"/>
      <c r="OYU47" s="445"/>
      <c r="OYV47" s="445"/>
      <c r="OYW47" s="445"/>
      <c r="OYX47" s="445"/>
      <c r="OYY47" s="445"/>
      <c r="OYZ47" s="445"/>
      <c r="OZA47" s="445"/>
      <c r="OZB47" s="445"/>
      <c r="OZC47" s="445"/>
      <c r="OZD47" s="445"/>
      <c r="OZE47" s="445"/>
      <c r="OZF47" s="445"/>
      <c r="OZG47" s="445"/>
      <c r="OZH47" s="445"/>
      <c r="OZI47" s="445"/>
      <c r="OZJ47" s="445"/>
      <c r="OZK47" s="445"/>
      <c r="OZL47" s="445"/>
      <c r="OZM47" s="445"/>
      <c r="OZN47" s="445"/>
      <c r="OZO47" s="445"/>
      <c r="OZP47" s="445"/>
      <c r="OZQ47" s="445"/>
      <c r="OZR47" s="445"/>
      <c r="OZS47" s="445"/>
      <c r="OZT47" s="445"/>
      <c r="OZU47" s="445"/>
      <c r="OZV47" s="445"/>
      <c r="OZW47" s="445"/>
      <c r="OZX47" s="445"/>
      <c r="OZY47" s="445"/>
      <c r="OZZ47" s="445"/>
      <c r="PAA47" s="445"/>
      <c r="PAB47" s="445"/>
      <c r="PAC47" s="445"/>
      <c r="PAD47" s="445"/>
      <c r="PAE47" s="445"/>
      <c r="PAF47" s="445"/>
      <c r="PAG47" s="445"/>
      <c r="PAH47" s="445"/>
      <c r="PAI47" s="445"/>
      <c r="PAJ47" s="445"/>
      <c r="PAK47" s="445"/>
      <c r="PAL47" s="445"/>
      <c r="PAM47" s="445"/>
      <c r="PAN47" s="445"/>
      <c r="PAO47" s="445"/>
      <c r="PAP47" s="445"/>
      <c r="PAQ47" s="445"/>
      <c r="PAR47" s="445"/>
      <c r="PAS47" s="445"/>
      <c r="PAT47" s="445"/>
      <c r="PAU47" s="445"/>
      <c r="PAV47" s="445"/>
      <c r="PAW47" s="445"/>
      <c r="PAX47" s="445"/>
      <c r="PAY47" s="445"/>
      <c r="PAZ47" s="445"/>
      <c r="PBA47" s="445"/>
      <c r="PBB47" s="445"/>
      <c r="PBC47" s="445"/>
      <c r="PBD47" s="445"/>
      <c r="PBE47" s="445"/>
      <c r="PBF47" s="445"/>
      <c r="PBG47" s="445"/>
      <c r="PBH47" s="445"/>
      <c r="PBI47" s="445"/>
      <c r="PBJ47" s="445"/>
      <c r="PBK47" s="445"/>
      <c r="PBL47" s="445"/>
      <c r="PBM47" s="445"/>
      <c r="PBN47" s="445"/>
      <c r="PBO47" s="445"/>
      <c r="PBP47" s="445"/>
      <c r="PBQ47" s="445"/>
      <c r="PBR47" s="445"/>
      <c r="PBS47" s="445"/>
      <c r="PBT47" s="445"/>
      <c r="PBU47" s="445"/>
      <c r="PBV47" s="445"/>
      <c r="PBW47" s="445"/>
      <c r="PBX47" s="445"/>
      <c r="PBY47" s="445"/>
      <c r="PBZ47" s="445"/>
      <c r="PCA47" s="445"/>
      <c r="PCB47" s="445"/>
      <c r="PCC47" s="445"/>
      <c r="PCD47" s="445"/>
      <c r="PCE47" s="445"/>
      <c r="PCF47" s="445"/>
      <c r="PCG47" s="445"/>
      <c r="PCH47" s="445"/>
      <c r="PCI47" s="445"/>
      <c r="PCJ47" s="445"/>
      <c r="PCK47" s="445"/>
      <c r="PCL47" s="445"/>
      <c r="PCM47" s="445"/>
      <c r="PCN47" s="445"/>
      <c r="PCO47" s="445"/>
      <c r="PCP47" s="445"/>
      <c r="PCQ47" s="445"/>
      <c r="PCR47" s="445"/>
      <c r="PCS47" s="445"/>
      <c r="PCT47" s="445"/>
      <c r="PCU47" s="445"/>
      <c r="PCV47" s="445"/>
      <c r="PCW47" s="445"/>
      <c r="PCX47" s="445"/>
      <c r="PCY47" s="445"/>
      <c r="PCZ47" s="445"/>
      <c r="PDA47" s="445"/>
      <c r="PDB47" s="445"/>
      <c r="PDC47" s="445"/>
      <c r="PDD47" s="445"/>
      <c r="PDE47" s="445"/>
      <c r="PDF47" s="445"/>
      <c r="PDG47" s="445"/>
      <c r="PDH47" s="445"/>
      <c r="PDI47" s="445"/>
      <c r="PDJ47" s="445"/>
      <c r="PDK47" s="445"/>
      <c r="PDL47" s="445"/>
      <c r="PDM47" s="445"/>
      <c r="PDN47" s="445"/>
      <c r="PDO47" s="445"/>
      <c r="PDP47" s="445"/>
      <c r="PDQ47" s="445"/>
      <c r="PDR47" s="445"/>
      <c r="PDS47" s="445"/>
      <c r="PDT47" s="445"/>
      <c r="PDU47" s="445"/>
      <c r="PDV47" s="445"/>
      <c r="PDW47" s="445"/>
      <c r="PDX47" s="445"/>
      <c r="PDY47" s="445"/>
      <c r="PDZ47" s="445"/>
      <c r="PEA47" s="445"/>
      <c r="PEB47" s="445"/>
      <c r="PEC47" s="445"/>
      <c r="PED47" s="445"/>
      <c r="PEE47" s="445"/>
      <c r="PEF47" s="445"/>
      <c r="PEG47" s="445"/>
      <c r="PEH47" s="445"/>
      <c r="PEI47" s="445"/>
      <c r="PEJ47" s="445"/>
      <c r="PEK47" s="445"/>
      <c r="PEL47" s="445"/>
      <c r="PEM47" s="445"/>
      <c r="PEN47" s="445"/>
      <c r="PEO47" s="445"/>
      <c r="PEP47" s="445"/>
      <c r="PEQ47" s="445"/>
      <c r="PER47" s="445"/>
      <c r="PES47" s="445"/>
      <c r="PET47" s="445"/>
      <c r="PEU47" s="445"/>
      <c r="PEV47" s="445"/>
      <c r="PEW47" s="445"/>
      <c r="PEX47" s="445"/>
      <c r="PEY47" s="445"/>
      <c r="PEZ47" s="445"/>
      <c r="PFA47" s="445"/>
      <c r="PFB47" s="445"/>
      <c r="PFC47" s="445"/>
      <c r="PFD47" s="445"/>
      <c r="PFE47" s="445"/>
      <c r="PFF47" s="445"/>
      <c r="PFG47" s="445"/>
      <c r="PFH47" s="445"/>
      <c r="PFI47" s="445"/>
      <c r="PFJ47" s="445"/>
      <c r="PFK47" s="445"/>
      <c r="PFL47" s="445"/>
      <c r="PFM47" s="445"/>
      <c r="PFN47" s="445"/>
      <c r="PFO47" s="445"/>
      <c r="PFP47" s="445"/>
      <c r="PFQ47" s="445"/>
      <c r="PFR47" s="445"/>
      <c r="PFS47" s="445"/>
      <c r="PFT47" s="445"/>
      <c r="PFU47" s="445"/>
      <c r="PFV47" s="445"/>
      <c r="PFW47" s="445"/>
      <c r="PFX47" s="445"/>
      <c r="PFY47" s="445"/>
      <c r="PFZ47" s="445"/>
      <c r="PGA47" s="445"/>
      <c r="PGB47" s="445"/>
      <c r="PGC47" s="445"/>
      <c r="PGD47" s="445"/>
      <c r="PGE47" s="445"/>
      <c r="PGF47" s="445"/>
      <c r="PGG47" s="445"/>
      <c r="PGH47" s="445"/>
      <c r="PGI47" s="445"/>
      <c r="PGJ47" s="445"/>
      <c r="PGK47" s="445"/>
      <c r="PGL47" s="445"/>
      <c r="PGM47" s="445"/>
      <c r="PGN47" s="445"/>
      <c r="PGO47" s="445"/>
      <c r="PGP47" s="445"/>
      <c r="PGQ47" s="445"/>
      <c r="PGR47" s="445"/>
      <c r="PGS47" s="445"/>
      <c r="PGT47" s="445"/>
      <c r="PGU47" s="445"/>
      <c r="PGV47" s="445"/>
      <c r="PGW47" s="445"/>
      <c r="PGX47" s="445"/>
      <c r="PGY47" s="445"/>
      <c r="PGZ47" s="445"/>
      <c r="PHA47" s="445"/>
      <c r="PHB47" s="445"/>
      <c r="PHC47" s="445"/>
      <c r="PHD47" s="445"/>
      <c r="PHE47" s="445"/>
      <c r="PHF47" s="445"/>
      <c r="PHG47" s="445"/>
      <c r="PHH47" s="445"/>
      <c r="PHI47" s="445"/>
      <c r="PHJ47" s="445"/>
      <c r="PHK47" s="445"/>
      <c r="PHL47" s="445"/>
      <c r="PHM47" s="445"/>
      <c r="PHN47" s="445"/>
      <c r="PHO47" s="445"/>
      <c r="PHP47" s="445"/>
      <c r="PHQ47" s="445"/>
      <c r="PHR47" s="445"/>
      <c r="PHS47" s="445"/>
      <c r="PHT47" s="445"/>
      <c r="PHU47" s="445"/>
      <c r="PHV47" s="445"/>
      <c r="PHW47" s="445"/>
      <c r="PHX47" s="445"/>
      <c r="PHY47" s="445"/>
      <c r="PHZ47" s="445"/>
      <c r="PIA47" s="445"/>
      <c r="PIB47" s="445"/>
      <c r="PIC47" s="445"/>
      <c r="PID47" s="445"/>
      <c r="PIE47" s="445"/>
      <c r="PIF47" s="445"/>
      <c r="PIG47" s="445"/>
      <c r="PIH47" s="445"/>
      <c r="PII47" s="445"/>
      <c r="PIJ47" s="445"/>
      <c r="PIK47" s="445"/>
      <c r="PIL47" s="445"/>
      <c r="PIM47" s="445"/>
      <c r="PIN47" s="445"/>
      <c r="PIO47" s="445"/>
      <c r="PIP47" s="445"/>
      <c r="PIQ47" s="445"/>
      <c r="PIR47" s="445"/>
      <c r="PIS47" s="445"/>
      <c r="PIT47" s="445"/>
      <c r="PIU47" s="445"/>
      <c r="PIV47" s="445"/>
      <c r="PIW47" s="445"/>
      <c r="PIX47" s="445"/>
      <c r="PIY47" s="445"/>
      <c r="PIZ47" s="445"/>
      <c r="PJA47" s="445"/>
      <c r="PJB47" s="445"/>
      <c r="PJC47" s="445"/>
      <c r="PJD47" s="445"/>
      <c r="PJE47" s="445"/>
      <c r="PJF47" s="445"/>
      <c r="PJG47" s="445"/>
      <c r="PJH47" s="445"/>
      <c r="PJI47" s="445"/>
      <c r="PJJ47" s="445"/>
      <c r="PJK47" s="445"/>
      <c r="PJL47" s="445"/>
      <c r="PJM47" s="445"/>
      <c r="PJN47" s="445"/>
      <c r="PJO47" s="445"/>
      <c r="PJP47" s="445"/>
      <c r="PJQ47" s="445"/>
      <c r="PJR47" s="445"/>
      <c r="PJS47" s="445"/>
      <c r="PJT47" s="445"/>
      <c r="PJU47" s="445"/>
      <c r="PJV47" s="445"/>
      <c r="PJW47" s="445"/>
      <c r="PJX47" s="445"/>
      <c r="PJY47" s="445"/>
      <c r="PJZ47" s="445"/>
      <c r="PKA47" s="445"/>
      <c r="PKB47" s="445"/>
      <c r="PKC47" s="445"/>
      <c r="PKD47" s="445"/>
      <c r="PKE47" s="445"/>
      <c r="PKF47" s="445"/>
      <c r="PKG47" s="445"/>
      <c r="PKH47" s="445"/>
      <c r="PKI47" s="445"/>
      <c r="PKJ47" s="445"/>
      <c r="PKK47" s="445"/>
      <c r="PKL47" s="445"/>
      <c r="PKM47" s="445"/>
      <c r="PKN47" s="445"/>
      <c r="PKO47" s="445"/>
      <c r="PKP47" s="445"/>
      <c r="PKQ47" s="445"/>
      <c r="PKR47" s="445"/>
      <c r="PKS47" s="445"/>
      <c r="PKT47" s="445"/>
      <c r="PKU47" s="445"/>
      <c r="PKV47" s="445"/>
      <c r="PKW47" s="445"/>
      <c r="PKX47" s="445"/>
      <c r="PKY47" s="445"/>
      <c r="PKZ47" s="445"/>
      <c r="PLA47" s="445"/>
      <c r="PLB47" s="445"/>
      <c r="PLC47" s="445"/>
      <c r="PLD47" s="445"/>
      <c r="PLE47" s="445"/>
      <c r="PLF47" s="445"/>
      <c r="PLG47" s="445"/>
      <c r="PLH47" s="445"/>
      <c r="PLI47" s="445"/>
      <c r="PLJ47" s="445"/>
      <c r="PLK47" s="445"/>
      <c r="PLL47" s="445"/>
      <c r="PLM47" s="445"/>
      <c r="PLN47" s="445"/>
      <c r="PLO47" s="445"/>
      <c r="PLP47" s="445"/>
      <c r="PLQ47" s="445"/>
      <c r="PLR47" s="445"/>
      <c r="PLS47" s="445"/>
      <c r="PLT47" s="445"/>
      <c r="PLU47" s="445"/>
      <c r="PLV47" s="445"/>
      <c r="PLW47" s="445"/>
      <c r="PLX47" s="445"/>
      <c r="PLY47" s="445"/>
      <c r="PLZ47" s="445"/>
      <c r="PMA47" s="445"/>
      <c r="PMB47" s="445"/>
      <c r="PMC47" s="445"/>
      <c r="PMD47" s="445"/>
      <c r="PME47" s="445"/>
      <c r="PMF47" s="445"/>
      <c r="PMG47" s="445"/>
      <c r="PMH47" s="445"/>
      <c r="PMI47" s="445"/>
      <c r="PMJ47" s="445"/>
      <c r="PMK47" s="445"/>
      <c r="PML47" s="445"/>
      <c r="PMM47" s="445"/>
      <c r="PMN47" s="445"/>
      <c r="PMO47" s="445"/>
      <c r="PMP47" s="445"/>
      <c r="PMQ47" s="445"/>
      <c r="PMR47" s="445"/>
      <c r="PMS47" s="445"/>
      <c r="PMT47" s="445"/>
      <c r="PMU47" s="445"/>
      <c r="PMV47" s="445"/>
      <c r="PMW47" s="445"/>
      <c r="PMX47" s="445"/>
      <c r="PMY47" s="445"/>
      <c r="PMZ47" s="445"/>
      <c r="PNA47" s="445"/>
      <c r="PNB47" s="445"/>
      <c r="PNC47" s="445"/>
      <c r="PND47" s="445"/>
      <c r="PNE47" s="445"/>
      <c r="PNF47" s="445"/>
      <c r="PNG47" s="445"/>
      <c r="PNH47" s="445"/>
      <c r="PNI47" s="445"/>
      <c r="PNJ47" s="445"/>
      <c r="PNK47" s="445"/>
      <c r="PNL47" s="445"/>
      <c r="PNM47" s="445"/>
      <c r="PNN47" s="445"/>
      <c r="PNO47" s="445"/>
      <c r="PNP47" s="445"/>
      <c r="PNQ47" s="445"/>
      <c r="PNR47" s="445"/>
      <c r="PNS47" s="445"/>
      <c r="PNT47" s="445"/>
      <c r="PNU47" s="445"/>
      <c r="PNV47" s="445"/>
      <c r="PNW47" s="445"/>
      <c r="PNX47" s="445"/>
      <c r="PNY47" s="445"/>
      <c r="PNZ47" s="445"/>
      <c r="POA47" s="445"/>
      <c r="POB47" s="445"/>
      <c r="POC47" s="445"/>
      <c r="POD47" s="445"/>
      <c r="POE47" s="445"/>
      <c r="POF47" s="445"/>
      <c r="POG47" s="445"/>
      <c r="POH47" s="445"/>
      <c r="POI47" s="445"/>
      <c r="POJ47" s="445"/>
      <c r="POK47" s="445"/>
      <c r="POL47" s="445"/>
      <c r="POM47" s="445"/>
      <c r="PON47" s="445"/>
      <c r="POO47" s="445"/>
      <c r="POP47" s="445"/>
      <c r="POQ47" s="445"/>
      <c r="POR47" s="445"/>
      <c r="POS47" s="445"/>
      <c r="POT47" s="445"/>
      <c r="POU47" s="445"/>
      <c r="POV47" s="445"/>
      <c r="POW47" s="445"/>
      <c r="POX47" s="445"/>
      <c r="POY47" s="445"/>
      <c r="POZ47" s="445"/>
      <c r="PPA47" s="445"/>
      <c r="PPB47" s="445"/>
      <c r="PPC47" s="445"/>
      <c r="PPD47" s="445"/>
      <c r="PPE47" s="445"/>
      <c r="PPF47" s="445"/>
      <c r="PPG47" s="445"/>
      <c r="PPH47" s="445"/>
      <c r="PPI47" s="445"/>
      <c r="PPJ47" s="445"/>
      <c r="PPK47" s="445"/>
      <c r="PPL47" s="445"/>
      <c r="PPM47" s="445"/>
      <c r="PPN47" s="445"/>
      <c r="PPO47" s="445"/>
      <c r="PPP47" s="445"/>
      <c r="PPQ47" s="445"/>
      <c r="PPR47" s="445"/>
      <c r="PPS47" s="445"/>
      <c r="PPT47" s="445"/>
      <c r="PPU47" s="445"/>
      <c r="PPV47" s="445"/>
      <c r="PPW47" s="445"/>
      <c r="PPX47" s="445"/>
      <c r="PPY47" s="445"/>
      <c r="PPZ47" s="445"/>
      <c r="PQA47" s="445"/>
      <c r="PQB47" s="445"/>
      <c r="PQC47" s="445"/>
      <c r="PQD47" s="445"/>
      <c r="PQE47" s="445"/>
      <c r="PQF47" s="445"/>
      <c r="PQG47" s="445"/>
      <c r="PQH47" s="445"/>
      <c r="PQI47" s="445"/>
      <c r="PQJ47" s="445"/>
      <c r="PQK47" s="445"/>
      <c r="PQL47" s="445"/>
      <c r="PQM47" s="445"/>
      <c r="PQN47" s="445"/>
      <c r="PQO47" s="445"/>
      <c r="PQP47" s="445"/>
      <c r="PQQ47" s="445"/>
      <c r="PQR47" s="445"/>
      <c r="PQS47" s="445"/>
      <c r="PQT47" s="445"/>
      <c r="PQU47" s="445"/>
      <c r="PQV47" s="445"/>
      <c r="PQW47" s="445"/>
      <c r="PQX47" s="445"/>
      <c r="PQY47" s="445"/>
      <c r="PQZ47" s="445"/>
      <c r="PRA47" s="445"/>
      <c r="PRB47" s="445"/>
      <c r="PRC47" s="445"/>
      <c r="PRD47" s="445"/>
      <c r="PRE47" s="445"/>
      <c r="PRF47" s="445"/>
      <c r="PRG47" s="445"/>
      <c r="PRH47" s="445"/>
      <c r="PRI47" s="445"/>
      <c r="PRJ47" s="445"/>
      <c r="PRK47" s="445"/>
      <c r="PRL47" s="445"/>
      <c r="PRM47" s="445"/>
      <c r="PRN47" s="445"/>
      <c r="PRO47" s="445"/>
      <c r="PRP47" s="445"/>
      <c r="PRQ47" s="445"/>
      <c r="PRR47" s="445"/>
      <c r="PRS47" s="445"/>
      <c r="PRT47" s="445"/>
      <c r="PRU47" s="445"/>
      <c r="PRV47" s="445"/>
      <c r="PRW47" s="445"/>
      <c r="PRX47" s="445"/>
      <c r="PRY47" s="445"/>
      <c r="PRZ47" s="445"/>
      <c r="PSA47" s="445"/>
      <c r="PSB47" s="445"/>
      <c r="PSC47" s="445"/>
      <c r="PSD47" s="445"/>
      <c r="PSE47" s="445"/>
      <c r="PSF47" s="445"/>
      <c r="PSG47" s="445"/>
      <c r="PSH47" s="445"/>
      <c r="PSI47" s="445"/>
      <c r="PSJ47" s="445"/>
      <c r="PSK47" s="445"/>
      <c r="PSL47" s="445"/>
      <c r="PSM47" s="445"/>
      <c r="PSN47" s="445"/>
      <c r="PSO47" s="445"/>
      <c r="PSP47" s="445"/>
      <c r="PSQ47" s="445"/>
      <c r="PSR47" s="445"/>
      <c r="PSS47" s="445"/>
      <c r="PST47" s="445"/>
      <c r="PSU47" s="445"/>
      <c r="PSV47" s="445"/>
      <c r="PSW47" s="445"/>
      <c r="PSX47" s="445"/>
      <c r="PSY47" s="445"/>
      <c r="PSZ47" s="445"/>
      <c r="PTA47" s="445"/>
      <c r="PTB47" s="445"/>
      <c r="PTC47" s="445"/>
      <c r="PTD47" s="445"/>
      <c r="PTE47" s="445"/>
      <c r="PTF47" s="445"/>
      <c r="PTG47" s="445"/>
      <c r="PTH47" s="445"/>
      <c r="PTI47" s="445"/>
      <c r="PTJ47" s="445"/>
      <c r="PTK47" s="445"/>
      <c r="PTL47" s="445"/>
      <c r="PTM47" s="445"/>
      <c r="PTN47" s="445"/>
      <c r="PTO47" s="445"/>
      <c r="PTP47" s="445"/>
      <c r="PTQ47" s="445"/>
      <c r="PTR47" s="445"/>
      <c r="PTS47" s="445"/>
      <c r="PTT47" s="445"/>
      <c r="PTU47" s="445"/>
      <c r="PTV47" s="445"/>
      <c r="PTW47" s="445"/>
      <c r="PTX47" s="445"/>
      <c r="PTY47" s="445"/>
      <c r="PTZ47" s="445"/>
      <c r="PUA47" s="445"/>
      <c r="PUB47" s="445"/>
      <c r="PUC47" s="445"/>
      <c r="PUD47" s="445"/>
      <c r="PUE47" s="445"/>
      <c r="PUF47" s="445"/>
      <c r="PUG47" s="445"/>
      <c r="PUH47" s="445"/>
      <c r="PUI47" s="445"/>
      <c r="PUJ47" s="445"/>
      <c r="PUK47" s="445"/>
      <c r="PUL47" s="445"/>
      <c r="PUM47" s="445"/>
      <c r="PUN47" s="445"/>
      <c r="PUO47" s="445"/>
      <c r="PUP47" s="445"/>
      <c r="PUQ47" s="445"/>
      <c r="PUR47" s="445"/>
      <c r="PUS47" s="445"/>
      <c r="PUT47" s="445"/>
      <c r="PUU47" s="445"/>
      <c r="PUV47" s="445"/>
      <c r="PUW47" s="445"/>
      <c r="PUX47" s="445"/>
      <c r="PUY47" s="445"/>
      <c r="PUZ47" s="445"/>
      <c r="PVA47" s="445"/>
      <c r="PVB47" s="445"/>
      <c r="PVC47" s="445"/>
      <c r="PVD47" s="445"/>
      <c r="PVE47" s="445"/>
      <c r="PVF47" s="445"/>
      <c r="PVG47" s="445"/>
      <c r="PVH47" s="445"/>
      <c r="PVI47" s="445"/>
      <c r="PVJ47" s="445"/>
      <c r="PVK47" s="445"/>
      <c r="PVL47" s="445"/>
      <c r="PVM47" s="445"/>
      <c r="PVN47" s="445"/>
      <c r="PVO47" s="445"/>
      <c r="PVP47" s="445"/>
      <c r="PVQ47" s="445"/>
      <c r="PVR47" s="445"/>
      <c r="PVS47" s="445"/>
      <c r="PVT47" s="445"/>
      <c r="PVU47" s="445"/>
      <c r="PVV47" s="445"/>
      <c r="PVW47" s="445"/>
      <c r="PVX47" s="445"/>
      <c r="PVY47" s="445"/>
      <c r="PVZ47" s="445"/>
      <c r="PWA47" s="445"/>
      <c r="PWB47" s="445"/>
      <c r="PWC47" s="445"/>
      <c r="PWD47" s="445"/>
      <c r="PWE47" s="445"/>
      <c r="PWF47" s="445"/>
      <c r="PWG47" s="445"/>
      <c r="PWH47" s="445"/>
      <c r="PWI47" s="445"/>
      <c r="PWJ47" s="445"/>
      <c r="PWK47" s="445"/>
      <c r="PWL47" s="445"/>
      <c r="PWM47" s="445"/>
      <c r="PWN47" s="445"/>
      <c r="PWO47" s="445"/>
      <c r="PWP47" s="445"/>
      <c r="PWQ47" s="445"/>
      <c r="PWR47" s="445"/>
      <c r="PWS47" s="445"/>
      <c r="PWT47" s="445"/>
      <c r="PWU47" s="445"/>
      <c r="PWV47" s="445"/>
      <c r="PWW47" s="445"/>
      <c r="PWX47" s="445"/>
      <c r="PWY47" s="445"/>
      <c r="PWZ47" s="445"/>
      <c r="PXA47" s="445"/>
      <c r="PXB47" s="445"/>
      <c r="PXC47" s="445"/>
      <c r="PXD47" s="445"/>
      <c r="PXE47" s="445"/>
      <c r="PXF47" s="445"/>
      <c r="PXG47" s="445"/>
      <c r="PXH47" s="445"/>
      <c r="PXI47" s="445"/>
      <c r="PXJ47" s="445"/>
      <c r="PXK47" s="445"/>
      <c r="PXL47" s="445"/>
      <c r="PXM47" s="445"/>
      <c r="PXN47" s="445"/>
      <c r="PXO47" s="445"/>
      <c r="PXP47" s="445"/>
      <c r="PXQ47" s="445"/>
      <c r="PXR47" s="445"/>
      <c r="PXS47" s="445"/>
      <c r="PXT47" s="445"/>
      <c r="PXU47" s="445"/>
      <c r="PXV47" s="445"/>
      <c r="PXW47" s="445"/>
      <c r="PXX47" s="445"/>
      <c r="PXY47" s="445"/>
      <c r="PXZ47" s="445"/>
      <c r="PYA47" s="445"/>
      <c r="PYB47" s="445"/>
      <c r="PYC47" s="445"/>
      <c r="PYD47" s="445"/>
      <c r="PYE47" s="445"/>
      <c r="PYF47" s="445"/>
      <c r="PYG47" s="445"/>
      <c r="PYH47" s="445"/>
      <c r="PYI47" s="445"/>
      <c r="PYJ47" s="445"/>
      <c r="PYK47" s="445"/>
      <c r="PYL47" s="445"/>
      <c r="PYM47" s="445"/>
      <c r="PYN47" s="445"/>
      <c r="PYO47" s="445"/>
      <c r="PYP47" s="445"/>
      <c r="PYQ47" s="445"/>
      <c r="PYR47" s="445"/>
      <c r="PYS47" s="445"/>
      <c r="PYT47" s="445"/>
      <c r="PYU47" s="445"/>
      <c r="PYV47" s="445"/>
      <c r="PYW47" s="445"/>
      <c r="PYX47" s="445"/>
      <c r="PYY47" s="445"/>
      <c r="PYZ47" s="445"/>
      <c r="PZA47" s="445"/>
      <c r="PZB47" s="445"/>
      <c r="PZC47" s="445"/>
      <c r="PZD47" s="445"/>
      <c r="PZE47" s="445"/>
      <c r="PZF47" s="445"/>
      <c r="PZG47" s="445"/>
      <c r="PZH47" s="445"/>
      <c r="PZI47" s="445"/>
      <c r="PZJ47" s="445"/>
      <c r="PZK47" s="445"/>
      <c r="PZL47" s="445"/>
      <c r="PZM47" s="445"/>
      <c r="PZN47" s="445"/>
      <c r="PZO47" s="445"/>
      <c r="PZP47" s="445"/>
      <c r="PZQ47" s="445"/>
      <c r="PZR47" s="445"/>
      <c r="PZS47" s="445"/>
      <c r="PZT47" s="445"/>
      <c r="PZU47" s="445"/>
      <c r="PZV47" s="445"/>
      <c r="PZW47" s="445"/>
      <c r="PZX47" s="445"/>
      <c r="PZY47" s="445"/>
      <c r="PZZ47" s="445"/>
      <c r="QAA47" s="445"/>
      <c r="QAB47" s="445"/>
      <c r="QAC47" s="445"/>
      <c r="QAD47" s="445"/>
      <c r="QAE47" s="445"/>
      <c r="QAF47" s="445"/>
      <c r="QAG47" s="445"/>
      <c r="QAH47" s="445"/>
      <c r="QAI47" s="445"/>
      <c r="QAJ47" s="445"/>
      <c r="QAK47" s="445"/>
      <c r="QAL47" s="445"/>
      <c r="QAM47" s="445"/>
      <c r="QAN47" s="445"/>
      <c r="QAO47" s="445"/>
      <c r="QAP47" s="445"/>
      <c r="QAQ47" s="445"/>
      <c r="QAR47" s="445"/>
      <c r="QAS47" s="445"/>
      <c r="QAT47" s="445"/>
      <c r="QAU47" s="445"/>
      <c r="QAV47" s="445"/>
      <c r="QAW47" s="445"/>
      <c r="QAX47" s="445"/>
      <c r="QAY47" s="445"/>
      <c r="QAZ47" s="445"/>
      <c r="QBA47" s="445"/>
      <c r="QBB47" s="445"/>
      <c r="QBC47" s="445"/>
      <c r="QBD47" s="445"/>
      <c r="QBE47" s="445"/>
      <c r="QBF47" s="445"/>
      <c r="QBG47" s="445"/>
      <c r="QBH47" s="445"/>
      <c r="QBI47" s="445"/>
      <c r="QBJ47" s="445"/>
      <c r="QBK47" s="445"/>
      <c r="QBL47" s="445"/>
      <c r="QBM47" s="445"/>
      <c r="QBN47" s="445"/>
      <c r="QBO47" s="445"/>
      <c r="QBP47" s="445"/>
      <c r="QBQ47" s="445"/>
      <c r="QBR47" s="445"/>
      <c r="QBS47" s="445"/>
      <c r="QBT47" s="445"/>
      <c r="QBU47" s="445"/>
      <c r="QBV47" s="445"/>
      <c r="QBW47" s="445"/>
      <c r="QBX47" s="445"/>
      <c r="QBY47" s="445"/>
      <c r="QBZ47" s="445"/>
      <c r="QCA47" s="445"/>
      <c r="QCB47" s="445"/>
      <c r="QCC47" s="445"/>
      <c r="QCD47" s="445"/>
      <c r="QCE47" s="445"/>
      <c r="QCF47" s="445"/>
      <c r="QCG47" s="445"/>
      <c r="QCH47" s="445"/>
      <c r="QCI47" s="445"/>
      <c r="QCJ47" s="445"/>
      <c r="QCK47" s="445"/>
      <c r="QCL47" s="445"/>
      <c r="QCM47" s="445"/>
      <c r="QCN47" s="445"/>
      <c r="QCO47" s="445"/>
      <c r="QCP47" s="445"/>
      <c r="QCQ47" s="445"/>
      <c r="QCR47" s="445"/>
      <c r="QCS47" s="445"/>
      <c r="QCT47" s="445"/>
      <c r="QCU47" s="445"/>
      <c r="QCV47" s="445"/>
      <c r="QCW47" s="445"/>
      <c r="QCX47" s="445"/>
      <c r="QCY47" s="445"/>
      <c r="QCZ47" s="445"/>
      <c r="QDA47" s="445"/>
      <c r="QDB47" s="445"/>
      <c r="QDC47" s="445"/>
      <c r="QDD47" s="445"/>
      <c r="QDE47" s="445"/>
      <c r="QDF47" s="445"/>
      <c r="QDG47" s="445"/>
      <c r="QDH47" s="445"/>
      <c r="QDI47" s="445"/>
      <c r="QDJ47" s="445"/>
      <c r="QDK47" s="445"/>
      <c r="QDL47" s="445"/>
      <c r="QDM47" s="445"/>
      <c r="QDN47" s="445"/>
      <c r="QDO47" s="445"/>
      <c r="QDP47" s="445"/>
      <c r="QDQ47" s="445"/>
      <c r="QDR47" s="445"/>
      <c r="QDS47" s="445"/>
      <c r="QDT47" s="445"/>
      <c r="QDU47" s="445"/>
      <c r="QDV47" s="445"/>
      <c r="QDW47" s="445"/>
      <c r="QDX47" s="445"/>
      <c r="QDY47" s="445"/>
      <c r="QDZ47" s="445"/>
      <c r="QEA47" s="445"/>
      <c r="QEB47" s="445"/>
      <c r="QEC47" s="445"/>
      <c r="QED47" s="445"/>
      <c r="QEE47" s="445"/>
      <c r="QEF47" s="445"/>
      <c r="QEG47" s="445"/>
      <c r="QEH47" s="445"/>
      <c r="QEI47" s="445"/>
      <c r="QEJ47" s="445"/>
      <c r="QEK47" s="445"/>
      <c r="QEL47" s="445"/>
      <c r="QEM47" s="445"/>
      <c r="QEN47" s="445"/>
      <c r="QEO47" s="445"/>
      <c r="QEP47" s="445"/>
      <c r="QEQ47" s="445"/>
      <c r="QER47" s="445"/>
      <c r="QES47" s="445"/>
      <c r="QET47" s="445"/>
      <c r="QEU47" s="445"/>
      <c r="QEV47" s="445"/>
      <c r="QEW47" s="445"/>
      <c r="QEX47" s="445"/>
      <c r="QEY47" s="445"/>
      <c r="QEZ47" s="445"/>
      <c r="QFA47" s="445"/>
      <c r="QFB47" s="445"/>
      <c r="QFC47" s="445"/>
      <c r="QFD47" s="445"/>
      <c r="QFE47" s="445"/>
      <c r="QFF47" s="445"/>
      <c r="QFG47" s="445"/>
      <c r="QFH47" s="445"/>
      <c r="QFI47" s="445"/>
      <c r="QFJ47" s="445"/>
      <c r="QFK47" s="445"/>
      <c r="QFL47" s="445"/>
      <c r="QFM47" s="445"/>
      <c r="QFN47" s="445"/>
      <c r="QFO47" s="445"/>
      <c r="QFP47" s="445"/>
      <c r="QFQ47" s="445"/>
      <c r="QFR47" s="445"/>
      <c r="QFS47" s="445"/>
      <c r="QFT47" s="445"/>
      <c r="QFU47" s="445"/>
      <c r="QFV47" s="445"/>
      <c r="QFW47" s="445"/>
      <c r="QFX47" s="445"/>
      <c r="QFY47" s="445"/>
      <c r="QFZ47" s="445"/>
      <c r="QGA47" s="445"/>
      <c r="QGB47" s="445"/>
      <c r="QGC47" s="445"/>
      <c r="QGD47" s="445"/>
      <c r="QGE47" s="445"/>
      <c r="QGF47" s="445"/>
      <c r="QGG47" s="445"/>
      <c r="QGH47" s="445"/>
      <c r="QGI47" s="445"/>
      <c r="QGJ47" s="445"/>
      <c r="QGK47" s="445"/>
      <c r="QGL47" s="445"/>
      <c r="QGM47" s="445"/>
      <c r="QGN47" s="445"/>
      <c r="QGO47" s="445"/>
      <c r="QGP47" s="445"/>
      <c r="QGQ47" s="445"/>
      <c r="QGR47" s="445"/>
      <c r="QGS47" s="445"/>
      <c r="QGT47" s="445"/>
      <c r="QGU47" s="445"/>
      <c r="QGV47" s="445"/>
      <c r="QGW47" s="445"/>
      <c r="QGX47" s="445"/>
      <c r="QGY47" s="445"/>
      <c r="QGZ47" s="445"/>
      <c r="QHA47" s="445"/>
      <c r="QHB47" s="445"/>
      <c r="QHC47" s="445"/>
      <c r="QHD47" s="445"/>
      <c r="QHE47" s="445"/>
      <c r="QHF47" s="445"/>
      <c r="QHG47" s="445"/>
      <c r="QHH47" s="445"/>
      <c r="QHI47" s="445"/>
      <c r="QHJ47" s="445"/>
      <c r="QHK47" s="445"/>
      <c r="QHL47" s="445"/>
      <c r="QHM47" s="445"/>
      <c r="QHN47" s="445"/>
      <c r="QHO47" s="445"/>
      <c r="QHP47" s="445"/>
      <c r="QHQ47" s="445"/>
      <c r="QHR47" s="445"/>
      <c r="QHS47" s="445"/>
      <c r="QHT47" s="445"/>
      <c r="QHU47" s="445"/>
      <c r="QHV47" s="445"/>
      <c r="QHW47" s="445"/>
      <c r="QHX47" s="445"/>
      <c r="QHY47" s="445"/>
      <c r="QHZ47" s="445"/>
      <c r="QIA47" s="445"/>
      <c r="QIB47" s="445"/>
      <c r="QIC47" s="445"/>
      <c r="QID47" s="445"/>
      <c r="QIE47" s="445"/>
      <c r="QIF47" s="445"/>
      <c r="QIG47" s="445"/>
      <c r="QIH47" s="445"/>
      <c r="QII47" s="445"/>
      <c r="QIJ47" s="445"/>
      <c r="QIK47" s="445"/>
      <c r="QIL47" s="445"/>
      <c r="QIM47" s="445"/>
      <c r="QIN47" s="445"/>
      <c r="QIO47" s="445"/>
      <c r="QIP47" s="445"/>
      <c r="QIQ47" s="445"/>
      <c r="QIR47" s="445"/>
      <c r="QIS47" s="445"/>
      <c r="QIT47" s="445"/>
      <c r="QIU47" s="445"/>
      <c r="QIV47" s="445"/>
      <c r="QIW47" s="445"/>
      <c r="QIX47" s="445"/>
      <c r="QIY47" s="445"/>
      <c r="QIZ47" s="445"/>
      <c r="QJA47" s="445"/>
      <c r="QJB47" s="445"/>
      <c r="QJC47" s="445"/>
      <c r="QJD47" s="445"/>
      <c r="QJE47" s="445"/>
      <c r="QJF47" s="445"/>
      <c r="QJG47" s="445"/>
      <c r="QJH47" s="445"/>
      <c r="QJI47" s="445"/>
      <c r="QJJ47" s="445"/>
      <c r="QJK47" s="445"/>
      <c r="QJL47" s="445"/>
      <c r="QJM47" s="445"/>
      <c r="QJN47" s="445"/>
      <c r="QJO47" s="445"/>
      <c r="QJP47" s="445"/>
      <c r="QJQ47" s="445"/>
      <c r="QJR47" s="445"/>
      <c r="QJS47" s="445"/>
      <c r="QJT47" s="445"/>
      <c r="QJU47" s="445"/>
      <c r="QJV47" s="445"/>
      <c r="QJW47" s="445"/>
      <c r="QJX47" s="445"/>
      <c r="QJY47" s="445"/>
      <c r="QJZ47" s="445"/>
      <c r="QKA47" s="445"/>
      <c r="QKB47" s="445"/>
      <c r="QKC47" s="445"/>
      <c r="QKD47" s="445"/>
      <c r="QKE47" s="445"/>
      <c r="QKF47" s="445"/>
      <c r="QKG47" s="445"/>
      <c r="QKH47" s="445"/>
      <c r="QKI47" s="445"/>
      <c r="QKJ47" s="445"/>
      <c r="QKK47" s="445"/>
      <c r="QKL47" s="445"/>
      <c r="QKM47" s="445"/>
      <c r="QKN47" s="445"/>
      <c r="QKO47" s="445"/>
      <c r="QKP47" s="445"/>
      <c r="QKQ47" s="445"/>
      <c r="QKR47" s="445"/>
      <c r="QKS47" s="445"/>
      <c r="QKT47" s="445"/>
      <c r="QKU47" s="445"/>
      <c r="QKV47" s="445"/>
      <c r="QKW47" s="445"/>
      <c r="QKX47" s="445"/>
      <c r="QKY47" s="445"/>
      <c r="QKZ47" s="445"/>
      <c r="QLA47" s="445"/>
      <c r="QLB47" s="445"/>
      <c r="QLC47" s="445"/>
      <c r="QLD47" s="445"/>
      <c r="QLE47" s="445"/>
      <c r="QLF47" s="445"/>
      <c r="QLG47" s="445"/>
      <c r="QLH47" s="445"/>
      <c r="QLI47" s="445"/>
      <c r="QLJ47" s="445"/>
      <c r="QLK47" s="445"/>
      <c r="QLL47" s="445"/>
      <c r="QLM47" s="445"/>
      <c r="QLN47" s="445"/>
      <c r="QLO47" s="445"/>
      <c r="QLP47" s="445"/>
      <c r="QLQ47" s="445"/>
      <c r="QLR47" s="445"/>
      <c r="QLS47" s="445"/>
      <c r="QLT47" s="445"/>
      <c r="QLU47" s="445"/>
      <c r="QLV47" s="445"/>
      <c r="QLW47" s="445"/>
      <c r="QLX47" s="445"/>
      <c r="QLY47" s="445"/>
      <c r="QLZ47" s="445"/>
      <c r="QMA47" s="445"/>
      <c r="QMB47" s="445"/>
      <c r="QMC47" s="445"/>
      <c r="QMD47" s="445"/>
      <c r="QME47" s="445"/>
      <c r="QMF47" s="445"/>
      <c r="QMG47" s="445"/>
      <c r="QMH47" s="445"/>
      <c r="QMI47" s="445"/>
      <c r="QMJ47" s="445"/>
      <c r="QMK47" s="445"/>
      <c r="QML47" s="445"/>
      <c r="QMM47" s="445"/>
      <c r="QMN47" s="445"/>
      <c r="QMO47" s="445"/>
      <c r="QMP47" s="445"/>
      <c r="QMQ47" s="445"/>
      <c r="QMR47" s="445"/>
      <c r="QMS47" s="445"/>
      <c r="QMT47" s="445"/>
      <c r="QMU47" s="445"/>
      <c r="QMV47" s="445"/>
      <c r="QMW47" s="445"/>
      <c r="QMX47" s="445"/>
      <c r="QMY47" s="445"/>
      <c r="QMZ47" s="445"/>
      <c r="QNA47" s="445"/>
      <c r="QNB47" s="445"/>
      <c r="QNC47" s="445"/>
      <c r="QND47" s="445"/>
      <c r="QNE47" s="445"/>
      <c r="QNF47" s="445"/>
      <c r="QNG47" s="445"/>
      <c r="QNH47" s="445"/>
      <c r="QNI47" s="445"/>
      <c r="QNJ47" s="445"/>
      <c r="QNK47" s="445"/>
      <c r="QNL47" s="445"/>
      <c r="QNM47" s="445"/>
      <c r="QNN47" s="445"/>
      <c r="QNO47" s="445"/>
      <c r="QNP47" s="445"/>
      <c r="QNQ47" s="445"/>
      <c r="QNR47" s="445"/>
      <c r="QNS47" s="445"/>
      <c r="QNT47" s="445"/>
      <c r="QNU47" s="445"/>
      <c r="QNV47" s="445"/>
      <c r="QNW47" s="445"/>
      <c r="QNX47" s="445"/>
      <c r="QNY47" s="445"/>
      <c r="QNZ47" s="445"/>
      <c r="QOA47" s="445"/>
      <c r="QOB47" s="445"/>
      <c r="QOC47" s="445"/>
      <c r="QOD47" s="445"/>
      <c r="QOE47" s="445"/>
      <c r="QOF47" s="445"/>
      <c r="QOG47" s="445"/>
      <c r="QOH47" s="445"/>
      <c r="QOI47" s="445"/>
      <c r="QOJ47" s="445"/>
      <c r="QOK47" s="445"/>
      <c r="QOL47" s="445"/>
      <c r="QOM47" s="445"/>
      <c r="QON47" s="445"/>
      <c r="QOO47" s="445"/>
      <c r="QOP47" s="445"/>
      <c r="QOQ47" s="445"/>
      <c r="QOR47" s="445"/>
      <c r="QOS47" s="445"/>
      <c r="QOT47" s="445"/>
      <c r="QOU47" s="445"/>
      <c r="QOV47" s="445"/>
      <c r="QOW47" s="445"/>
      <c r="QOX47" s="445"/>
      <c r="QOY47" s="445"/>
      <c r="QOZ47" s="445"/>
      <c r="QPA47" s="445"/>
      <c r="QPB47" s="445"/>
      <c r="QPC47" s="445"/>
      <c r="QPD47" s="445"/>
      <c r="QPE47" s="445"/>
      <c r="QPF47" s="445"/>
      <c r="QPG47" s="445"/>
      <c r="QPH47" s="445"/>
      <c r="QPI47" s="445"/>
      <c r="QPJ47" s="445"/>
      <c r="QPK47" s="445"/>
      <c r="QPL47" s="445"/>
      <c r="QPM47" s="445"/>
      <c r="QPN47" s="445"/>
      <c r="QPO47" s="445"/>
      <c r="QPP47" s="445"/>
      <c r="QPQ47" s="445"/>
      <c r="QPR47" s="445"/>
      <c r="QPS47" s="445"/>
      <c r="QPT47" s="445"/>
      <c r="QPU47" s="445"/>
      <c r="QPV47" s="445"/>
      <c r="QPW47" s="445"/>
      <c r="QPX47" s="445"/>
      <c r="QPY47" s="445"/>
      <c r="QPZ47" s="445"/>
      <c r="QQA47" s="445"/>
      <c r="QQB47" s="445"/>
      <c r="QQC47" s="445"/>
      <c r="QQD47" s="445"/>
      <c r="QQE47" s="445"/>
      <c r="QQF47" s="445"/>
      <c r="QQG47" s="445"/>
      <c r="QQH47" s="445"/>
      <c r="QQI47" s="445"/>
      <c r="QQJ47" s="445"/>
      <c r="QQK47" s="445"/>
      <c r="QQL47" s="445"/>
      <c r="QQM47" s="445"/>
      <c r="QQN47" s="445"/>
      <c r="QQO47" s="445"/>
      <c r="QQP47" s="445"/>
      <c r="QQQ47" s="445"/>
      <c r="QQR47" s="445"/>
      <c r="QQS47" s="445"/>
      <c r="QQT47" s="445"/>
      <c r="QQU47" s="445"/>
      <c r="QQV47" s="445"/>
      <c r="QQW47" s="445"/>
      <c r="QQX47" s="445"/>
      <c r="QQY47" s="445"/>
      <c r="QQZ47" s="445"/>
      <c r="QRA47" s="445"/>
      <c r="QRB47" s="445"/>
      <c r="QRC47" s="445"/>
      <c r="QRD47" s="445"/>
      <c r="QRE47" s="445"/>
      <c r="QRF47" s="445"/>
      <c r="QRG47" s="445"/>
      <c r="QRH47" s="445"/>
      <c r="QRI47" s="445"/>
      <c r="QRJ47" s="445"/>
      <c r="QRK47" s="445"/>
      <c r="QRL47" s="445"/>
      <c r="QRM47" s="445"/>
      <c r="QRN47" s="445"/>
      <c r="QRO47" s="445"/>
      <c r="QRP47" s="445"/>
      <c r="QRQ47" s="445"/>
      <c r="QRR47" s="445"/>
      <c r="QRS47" s="445"/>
      <c r="QRT47" s="445"/>
      <c r="QRU47" s="445"/>
      <c r="QRV47" s="445"/>
      <c r="QRW47" s="445"/>
      <c r="QRX47" s="445"/>
      <c r="QRY47" s="445"/>
      <c r="QRZ47" s="445"/>
      <c r="QSA47" s="445"/>
      <c r="QSB47" s="445"/>
      <c r="QSC47" s="445"/>
      <c r="QSD47" s="445"/>
      <c r="QSE47" s="445"/>
      <c r="QSF47" s="445"/>
      <c r="QSG47" s="445"/>
      <c r="QSH47" s="445"/>
      <c r="QSI47" s="445"/>
      <c r="QSJ47" s="445"/>
      <c r="QSK47" s="445"/>
      <c r="QSL47" s="445"/>
      <c r="QSM47" s="445"/>
      <c r="QSN47" s="445"/>
      <c r="QSO47" s="445"/>
      <c r="QSP47" s="445"/>
      <c r="QSQ47" s="445"/>
      <c r="QSR47" s="445"/>
      <c r="QSS47" s="445"/>
      <c r="QST47" s="445"/>
      <c r="QSU47" s="445"/>
      <c r="QSV47" s="445"/>
      <c r="QSW47" s="445"/>
      <c r="QSX47" s="445"/>
      <c r="QSY47" s="445"/>
      <c r="QSZ47" s="445"/>
      <c r="QTA47" s="445"/>
      <c r="QTB47" s="445"/>
      <c r="QTC47" s="445"/>
      <c r="QTD47" s="445"/>
      <c r="QTE47" s="445"/>
      <c r="QTF47" s="445"/>
      <c r="QTG47" s="445"/>
      <c r="QTH47" s="445"/>
      <c r="QTI47" s="445"/>
      <c r="QTJ47" s="445"/>
      <c r="QTK47" s="445"/>
      <c r="QTL47" s="445"/>
      <c r="QTM47" s="445"/>
      <c r="QTN47" s="445"/>
      <c r="QTO47" s="445"/>
      <c r="QTP47" s="445"/>
      <c r="QTQ47" s="445"/>
      <c r="QTR47" s="445"/>
      <c r="QTS47" s="445"/>
      <c r="QTT47" s="445"/>
      <c r="QTU47" s="445"/>
      <c r="QTV47" s="445"/>
      <c r="QTW47" s="445"/>
      <c r="QTX47" s="445"/>
      <c r="QTY47" s="445"/>
      <c r="QTZ47" s="445"/>
      <c r="QUA47" s="445"/>
      <c r="QUB47" s="445"/>
      <c r="QUC47" s="445"/>
      <c r="QUD47" s="445"/>
      <c r="QUE47" s="445"/>
      <c r="QUF47" s="445"/>
      <c r="QUG47" s="445"/>
      <c r="QUH47" s="445"/>
      <c r="QUI47" s="445"/>
      <c r="QUJ47" s="445"/>
      <c r="QUK47" s="445"/>
      <c r="QUL47" s="445"/>
      <c r="QUM47" s="445"/>
      <c r="QUN47" s="445"/>
      <c r="QUO47" s="445"/>
      <c r="QUP47" s="445"/>
      <c r="QUQ47" s="445"/>
      <c r="QUR47" s="445"/>
      <c r="QUS47" s="445"/>
      <c r="QUT47" s="445"/>
      <c r="QUU47" s="445"/>
      <c r="QUV47" s="445"/>
      <c r="QUW47" s="445"/>
      <c r="QUX47" s="445"/>
      <c r="QUY47" s="445"/>
      <c r="QUZ47" s="445"/>
      <c r="QVA47" s="445"/>
      <c r="QVB47" s="445"/>
      <c r="QVC47" s="445"/>
      <c r="QVD47" s="445"/>
      <c r="QVE47" s="445"/>
      <c r="QVF47" s="445"/>
      <c r="QVG47" s="445"/>
      <c r="QVH47" s="445"/>
      <c r="QVI47" s="445"/>
      <c r="QVJ47" s="445"/>
      <c r="QVK47" s="445"/>
      <c r="QVL47" s="445"/>
      <c r="QVM47" s="445"/>
      <c r="QVN47" s="445"/>
      <c r="QVO47" s="445"/>
      <c r="QVP47" s="445"/>
      <c r="QVQ47" s="445"/>
      <c r="QVR47" s="445"/>
      <c r="QVS47" s="445"/>
      <c r="QVT47" s="445"/>
      <c r="QVU47" s="445"/>
      <c r="QVV47" s="445"/>
      <c r="QVW47" s="445"/>
      <c r="QVX47" s="445"/>
      <c r="QVY47" s="445"/>
      <c r="QVZ47" s="445"/>
      <c r="QWA47" s="445"/>
      <c r="QWB47" s="445"/>
      <c r="QWC47" s="445"/>
      <c r="QWD47" s="445"/>
      <c r="QWE47" s="445"/>
      <c r="QWF47" s="445"/>
      <c r="QWG47" s="445"/>
      <c r="QWH47" s="445"/>
      <c r="QWI47" s="445"/>
      <c r="QWJ47" s="445"/>
      <c r="QWK47" s="445"/>
      <c r="QWL47" s="445"/>
      <c r="QWM47" s="445"/>
      <c r="QWN47" s="445"/>
      <c r="QWO47" s="445"/>
      <c r="QWP47" s="445"/>
      <c r="QWQ47" s="445"/>
      <c r="QWR47" s="445"/>
      <c r="QWS47" s="445"/>
      <c r="QWT47" s="445"/>
      <c r="QWU47" s="445"/>
      <c r="QWV47" s="445"/>
      <c r="QWW47" s="445"/>
      <c r="QWX47" s="445"/>
      <c r="QWY47" s="445"/>
      <c r="QWZ47" s="445"/>
      <c r="QXA47" s="445"/>
      <c r="QXB47" s="445"/>
      <c r="QXC47" s="445"/>
      <c r="QXD47" s="445"/>
      <c r="QXE47" s="445"/>
      <c r="QXF47" s="445"/>
      <c r="QXG47" s="445"/>
      <c r="QXH47" s="445"/>
      <c r="QXI47" s="445"/>
      <c r="QXJ47" s="445"/>
      <c r="QXK47" s="445"/>
      <c r="QXL47" s="445"/>
      <c r="QXM47" s="445"/>
      <c r="QXN47" s="445"/>
      <c r="QXO47" s="445"/>
      <c r="QXP47" s="445"/>
      <c r="QXQ47" s="445"/>
      <c r="QXR47" s="445"/>
      <c r="QXS47" s="445"/>
      <c r="QXT47" s="445"/>
      <c r="QXU47" s="445"/>
      <c r="QXV47" s="445"/>
      <c r="QXW47" s="445"/>
      <c r="QXX47" s="445"/>
      <c r="QXY47" s="445"/>
      <c r="QXZ47" s="445"/>
      <c r="QYA47" s="445"/>
      <c r="QYB47" s="445"/>
      <c r="QYC47" s="445"/>
      <c r="QYD47" s="445"/>
      <c r="QYE47" s="445"/>
      <c r="QYF47" s="445"/>
      <c r="QYG47" s="445"/>
      <c r="QYH47" s="445"/>
      <c r="QYI47" s="445"/>
      <c r="QYJ47" s="445"/>
      <c r="QYK47" s="445"/>
      <c r="QYL47" s="445"/>
      <c r="QYM47" s="445"/>
      <c r="QYN47" s="445"/>
      <c r="QYO47" s="445"/>
      <c r="QYP47" s="445"/>
      <c r="QYQ47" s="445"/>
      <c r="QYR47" s="445"/>
      <c r="QYS47" s="445"/>
      <c r="QYT47" s="445"/>
      <c r="QYU47" s="445"/>
      <c r="QYV47" s="445"/>
      <c r="QYW47" s="445"/>
      <c r="QYX47" s="445"/>
      <c r="QYY47" s="445"/>
      <c r="QYZ47" s="445"/>
      <c r="QZA47" s="445"/>
      <c r="QZB47" s="445"/>
      <c r="QZC47" s="445"/>
      <c r="QZD47" s="445"/>
      <c r="QZE47" s="445"/>
      <c r="QZF47" s="445"/>
      <c r="QZG47" s="445"/>
      <c r="QZH47" s="445"/>
      <c r="QZI47" s="445"/>
      <c r="QZJ47" s="445"/>
      <c r="QZK47" s="445"/>
      <c r="QZL47" s="445"/>
      <c r="QZM47" s="445"/>
      <c r="QZN47" s="445"/>
      <c r="QZO47" s="445"/>
      <c r="QZP47" s="445"/>
      <c r="QZQ47" s="445"/>
      <c r="QZR47" s="445"/>
      <c r="QZS47" s="445"/>
      <c r="QZT47" s="445"/>
      <c r="QZU47" s="445"/>
      <c r="QZV47" s="445"/>
      <c r="QZW47" s="445"/>
      <c r="QZX47" s="445"/>
      <c r="QZY47" s="445"/>
      <c r="QZZ47" s="445"/>
      <c r="RAA47" s="445"/>
      <c r="RAB47" s="445"/>
      <c r="RAC47" s="445"/>
      <c r="RAD47" s="445"/>
      <c r="RAE47" s="445"/>
      <c r="RAF47" s="445"/>
      <c r="RAG47" s="445"/>
      <c r="RAH47" s="445"/>
      <c r="RAI47" s="445"/>
      <c r="RAJ47" s="445"/>
      <c r="RAK47" s="445"/>
      <c r="RAL47" s="445"/>
      <c r="RAM47" s="445"/>
      <c r="RAN47" s="445"/>
      <c r="RAO47" s="445"/>
      <c r="RAP47" s="445"/>
      <c r="RAQ47" s="445"/>
      <c r="RAR47" s="445"/>
      <c r="RAS47" s="445"/>
      <c r="RAT47" s="445"/>
      <c r="RAU47" s="445"/>
      <c r="RAV47" s="445"/>
      <c r="RAW47" s="445"/>
      <c r="RAX47" s="445"/>
      <c r="RAY47" s="445"/>
      <c r="RAZ47" s="445"/>
      <c r="RBA47" s="445"/>
      <c r="RBB47" s="445"/>
      <c r="RBC47" s="445"/>
      <c r="RBD47" s="445"/>
      <c r="RBE47" s="445"/>
      <c r="RBF47" s="445"/>
      <c r="RBG47" s="445"/>
      <c r="RBH47" s="445"/>
      <c r="RBI47" s="445"/>
      <c r="RBJ47" s="445"/>
      <c r="RBK47" s="445"/>
      <c r="RBL47" s="445"/>
      <c r="RBM47" s="445"/>
      <c r="RBN47" s="445"/>
      <c r="RBO47" s="445"/>
      <c r="RBP47" s="445"/>
      <c r="RBQ47" s="445"/>
      <c r="RBR47" s="445"/>
      <c r="RBS47" s="445"/>
      <c r="RBT47" s="445"/>
      <c r="RBU47" s="445"/>
      <c r="RBV47" s="445"/>
      <c r="RBW47" s="445"/>
      <c r="RBX47" s="445"/>
      <c r="RBY47" s="445"/>
      <c r="RBZ47" s="445"/>
      <c r="RCA47" s="445"/>
      <c r="RCB47" s="445"/>
      <c r="RCC47" s="445"/>
      <c r="RCD47" s="445"/>
      <c r="RCE47" s="445"/>
      <c r="RCF47" s="445"/>
      <c r="RCG47" s="445"/>
      <c r="RCH47" s="445"/>
      <c r="RCI47" s="445"/>
      <c r="RCJ47" s="445"/>
      <c r="RCK47" s="445"/>
      <c r="RCL47" s="445"/>
      <c r="RCM47" s="445"/>
      <c r="RCN47" s="445"/>
      <c r="RCO47" s="445"/>
      <c r="RCP47" s="445"/>
      <c r="RCQ47" s="445"/>
      <c r="RCR47" s="445"/>
      <c r="RCS47" s="445"/>
      <c r="RCT47" s="445"/>
      <c r="RCU47" s="445"/>
      <c r="RCV47" s="445"/>
      <c r="RCW47" s="445"/>
      <c r="RCX47" s="445"/>
      <c r="RCY47" s="445"/>
      <c r="RCZ47" s="445"/>
      <c r="RDA47" s="445"/>
      <c r="RDB47" s="445"/>
      <c r="RDC47" s="445"/>
      <c r="RDD47" s="445"/>
      <c r="RDE47" s="445"/>
      <c r="RDF47" s="445"/>
      <c r="RDG47" s="445"/>
      <c r="RDH47" s="445"/>
      <c r="RDI47" s="445"/>
      <c r="RDJ47" s="445"/>
      <c r="RDK47" s="445"/>
      <c r="RDL47" s="445"/>
      <c r="RDM47" s="445"/>
      <c r="RDN47" s="445"/>
      <c r="RDO47" s="445"/>
      <c r="RDP47" s="445"/>
      <c r="RDQ47" s="445"/>
      <c r="RDR47" s="445"/>
      <c r="RDS47" s="445"/>
      <c r="RDT47" s="445"/>
      <c r="RDU47" s="445"/>
      <c r="RDV47" s="445"/>
      <c r="RDW47" s="445"/>
      <c r="RDX47" s="445"/>
      <c r="RDY47" s="445"/>
      <c r="RDZ47" s="445"/>
      <c r="REA47" s="445"/>
      <c r="REB47" s="445"/>
      <c r="REC47" s="445"/>
      <c r="RED47" s="445"/>
      <c r="REE47" s="445"/>
      <c r="REF47" s="445"/>
      <c r="REG47" s="445"/>
      <c r="REH47" s="445"/>
      <c r="REI47" s="445"/>
      <c r="REJ47" s="445"/>
      <c r="REK47" s="445"/>
      <c r="REL47" s="445"/>
      <c r="REM47" s="445"/>
      <c r="REN47" s="445"/>
      <c r="REO47" s="445"/>
      <c r="REP47" s="445"/>
      <c r="REQ47" s="445"/>
      <c r="RER47" s="445"/>
      <c r="RES47" s="445"/>
      <c r="RET47" s="445"/>
      <c r="REU47" s="445"/>
      <c r="REV47" s="445"/>
      <c r="REW47" s="445"/>
      <c r="REX47" s="445"/>
      <c r="REY47" s="445"/>
      <c r="REZ47" s="445"/>
      <c r="RFA47" s="445"/>
      <c r="RFB47" s="445"/>
      <c r="RFC47" s="445"/>
      <c r="RFD47" s="445"/>
      <c r="RFE47" s="445"/>
      <c r="RFF47" s="445"/>
      <c r="RFG47" s="445"/>
      <c r="RFH47" s="445"/>
      <c r="RFI47" s="445"/>
      <c r="RFJ47" s="445"/>
      <c r="RFK47" s="445"/>
      <c r="RFL47" s="445"/>
      <c r="RFM47" s="445"/>
      <c r="RFN47" s="445"/>
      <c r="RFO47" s="445"/>
      <c r="RFP47" s="445"/>
      <c r="RFQ47" s="445"/>
      <c r="RFR47" s="445"/>
      <c r="RFS47" s="445"/>
      <c r="RFT47" s="445"/>
      <c r="RFU47" s="445"/>
      <c r="RFV47" s="445"/>
      <c r="RFW47" s="445"/>
      <c r="RFX47" s="445"/>
      <c r="RFY47" s="445"/>
      <c r="RFZ47" s="445"/>
      <c r="RGA47" s="445"/>
      <c r="RGB47" s="445"/>
      <c r="RGC47" s="445"/>
      <c r="RGD47" s="445"/>
      <c r="RGE47" s="445"/>
      <c r="RGF47" s="445"/>
      <c r="RGG47" s="445"/>
      <c r="RGH47" s="445"/>
      <c r="RGI47" s="445"/>
      <c r="RGJ47" s="445"/>
      <c r="RGK47" s="445"/>
      <c r="RGL47" s="445"/>
      <c r="RGM47" s="445"/>
      <c r="RGN47" s="445"/>
      <c r="RGO47" s="445"/>
      <c r="RGP47" s="445"/>
      <c r="RGQ47" s="445"/>
      <c r="RGR47" s="445"/>
      <c r="RGS47" s="445"/>
      <c r="RGT47" s="445"/>
      <c r="RGU47" s="445"/>
      <c r="RGV47" s="445"/>
      <c r="RGW47" s="445"/>
      <c r="RGX47" s="445"/>
      <c r="RGY47" s="445"/>
      <c r="RGZ47" s="445"/>
      <c r="RHA47" s="445"/>
      <c r="RHB47" s="445"/>
      <c r="RHC47" s="445"/>
      <c r="RHD47" s="445"/>
      <c r="RHE47" s="445"/>
      <c r="RHF47" s="445"/>
      <c r="RHG47" s="445"/>
      <c r="RHH47" s="445"/>
      <c r="RHI47" s="445"/>
      <c r="RHJ47" s="445"/>
      <c r="RHK47" s="445"/>
      <c r="RHL47" s="445"/>
      <c r="RHM47" s="445"/>
      <c r="RHN47" s="445"/>
      <c r="RHO47" s="445"/>
      <c r="RHP47" s="445"/>
      <c r="RHQ47" s="445"/>
      <c r="RHR47" s="445"/>
      <c r="RHS47" s="445"/>
      <c r="RHT47" s="445"/>
      <c r="RHU47" s="445"/>
      <c r="RHV47" s="445"/>
      <c r="RHW47" s="445"/>
      <c r="RHX47" s="445"/>
      <c r="RHY47" s="445"/>
      <c r="RHZ47" s="445"/>
      <c r="RIA47" s="445"/>
      <c r="RIB47" s="445"/>
      <c r="RIC47" s="445"/>
      <c r="RID47" s="445"/>
      <c r="RIE47" s="445"/>
      <c r="RIF47" s="445"/>
      <c r="RIG47" s="445"/>
      <c r="RIH47" s="445"/>
      <c r="RII47" s="445"/>
      <c r="RIJ47" s="445"/>
      <c r="RIK47" s="445"/>
      <c r="RIL47" s="445"/>
      <c r="RIM47" s="445"/>
      <c r="RIN47" s="445"/>
      <c r="RIO47" s="445"/>
      <c r="RIP47" s="445"/>
      <c r="RIQ47" s="445"/>
      <c r="RIR47" s="445"/>
      <c r="RIS47" s="445"/>
      <c r="RIT47" s="445"/>
      <c r="RIU47" s="445"/>
      <c r="RIV47" s="445"/>
      <c r="RIW47" s="445"/>
      <c r="RIX47" s="445"/>
      <c r="RIY47" s="445"/>
      <c r="RIZ47" s="445"/>
      <c r="RJA47" s="445"/>
      <c r="RJB47" s="445"/>
      <c r="RJC47" s="445"/>
      <c r="RJD47" s="445"/>
      <c r="RJE47" s="445"/>
      <c r="RJF47" s="445"/>
      <c r="RJG47" s="445"/>
      <c r="RJH47" s="445"/>
      <c r="RJI47" s="445"/>
      <c r="RJJ47" s="445"/>
      <c r="RJK47" s="445"/>
      <c r="RJL47" s="445"/>
      <c r="RJM47" s="445"/>
      <c r="RJN47" s="445"/>
      <c r="RJO47" s="445"/>
      <c r="RJP47" s="445"/>
      <c r="RJQ47" s="445"/>
      <c r="RJR47" s="445"/>
      <c r="RJS47" s="445"/>
      <c r="RJT47" s="445"/>
      <c r="RJU47" s="445"/>
      <c r="RJV47" s="445"/>
      <c r="RJW47" s="445"/>
      <c r="RJX47" s="445"/>
      <c r="RJY47" s="445"/>
      <c r="RJZ47" s="445"/>
      <c r="RKA47" s="445"/>
      <c r="RKB47" s="445"/>
      <c r="RKC47" s="445"/>
      <c r="RKD47" s="445"/>
      <c r="RKE47" s="445"/>
      <c r="RKF47" s="445"/>
      <c r="RKG47" s="445"/>
      <c r="RKH47" s="445"/>
      <c r="RKI47" s="445"/>
      <c r="RKJ47" s="445"/>
      <c r="RKK47" s="445"/>
      <c r="RKL47" s="445"/>
      <c r="RKM47" s="445"/>
      <c r="RKN47" s="445"/>
      <c r="RKO47" s="445"/>
      <c r="RKP47" s="445"/>
      <c r="RKQ47" s="445"/>
      <c r="RKR47" s="445"/>
      <c r="RKS47" s="445"/>
      <c r="RKT47" s="445"/>
      <c r="RKU47" s="445"/>
      <c r="RKV47" s="445"/>
      <c r="RKW47" s="445"/>
      <c r="RKX47" s="445"/>
      <c r="RKY47" s="445"/>
      <c r="RKZ47" s="445"/>
      <c r="RLA47" s="445"/>
      <c r="RLB47" s="445"/>
      <c r="RLC47" s="445"/>
      <c r="RLD47" s="445"/>
      <c r="RLE47" s="445"/>
      <c r="RLF47" s="445"/>
      <c r="RLG47" s="445"/>
      <c r="RLH47" s="445"/>
      <c r="RLI47" s="445"/>
      <c r="RLJ47" s="445"/>
      <c r="RLK47" s="445"/>
      <c r="RLL47" s="445"/>
      <c r="RLM47" s="445"/>
      <c r="RLN47" s="445"/>
      <c r="RLO47" s="445"/>
      <c r="RLP47" s="445"/>
      <c r="RLQ47" s="445"/>
      <c r="RLR47" s="445"/>
      <c r="RLS47" s="445"/>
      <c r="RLT47" s="445"/>
      <c r="RLU47" s="445"/>
      <c r="RLV47" s="445"/>
      <c r="RLW47" s="445"/>
      <c r="RLX47" s="445"/>
      <c r="RLY47" s="445"/>
      <c r="RLZ47" s="445"/>
      <c r="RMA47" s="445"/>
      <c r="RMB47" s="445"/>
      <c r="RMC47" s="445"/>
      <c r="RMD47" s="445"/>
      <c r="RME47" s="445"/>
      <c r="RMF47" s="445"/>
      <c r="RMG47" s="445"/>
      <c r="RMH47" s="445"/>
      <c r="RMI47" s="445"/>
      <c r="RMJ47" s="445"/>
      <c r="RMK47" s="445"/>
      <c r="RML47" s="445"/>
      <c r="RMM47" s="445"/>
      <c r="RMN47" s="445"/>
      <c r="RMO47" s="445"/>
      <c r="RMP47" s="445"/>
      <c r="RMQ47" s="445"/>
      <c r="RMR47" s="445"/>
      <c r="RMS47" s="445"/>
      <c r="RMT47" s="445"/>
      <c r="RMU47" s="445"/>
      <c r="RMV47" s="445"/>
      <c r="RMW47" s="445"/>
      <c r="RMX47" s="445"/>
      <c r="RMY47" s="445"/>
      <c r="RMZ47" s="445"/>
      <c r="RNA47" s="445"/>
      <c r="RNB47" s="445"/>
      <c r="RNC47" s="445"/>
      <c r="RND47" s="445"/>
      <c r="RNE47" s="445"/>
      <c r="RNF47" s="445"/>
      <c r="RNG47" s="445"/>
      <c r="RNH47" s="445"/>
      <c r="RNI47" s="445"/>
      <c r="RNJ47" s="445"/>
      <c r="RNK47" s="445"/>
      <c r="RNL47" s="445"/>
      <c r="RNM47" s="445"/>
      <c r="RNN47" s="445"/>
      <c r="RNO47" s="445"/>
      <c r="RNP47" s="445"/>
      <c r="RNQ47" s="445"/>
      <c r="RNR47" s="445"/>
      <c r="RNS47" s="445"/>
      <c r="RNT47" s="445"/>
      <c r="RNU47" s="445"/>
      <c r="RNV47" s="445"/>
      <c r="RNW47" s="445"/>
      <c r="RNX47" s="445"/>
      <c r="RNY47" s="445"/>
      <c r="RNZ47" s="445"/>
      <c r="ROA47" s="445"/>
      <c r="ROB47" s="445"/>
      <c r="ROC47" s="445"/>
      <c r="ROD47" s="445"/>
      <c r="ROE47" s="445"/>
      <c r="ROF47" s="445"/>
      <c r="ROG47" s="445"/>
      <c r="ROH47" s="445"/>
      <c r="ROI47" s="445"/>
      <c r="ROJ47" s="445"/>
      <c r="ROK47" s="445"/>
      <c r="ROL47" s="445"/>
      <c r="ROM47" s="445"/>
      <c r="RON47" s="445"/>
      <c r="ROO47" s="445"/>
      <c r="ROP47" s="445"/>
      <c r="ROQ47" s="445"/>
      <c r="ROR47" s="445"/>
      <c r="ROS47" s="445"/>
      <c r="ROT47" s="445"/>
      <c r="ROU47" s="445"/>
      <c r="ROV47" s="445"/>
      <c r="ROW47" s="445"/>
      <c r="ROX47" s="445"/>
      <c r="ROY47" s="445"/>
      <c r="ROZ47" s="445"/>
      <c r="RPA47" s="445"/>
      <c r="RPB47" s="445"/>
      <c r="RPC47" s="445"/>
      <c r="RPD47" s="445"/>
      <c r="RPE47" s="445"/>
      <c r="RPF47" s="445"/>
      <c r="RPG47" s="445"/>
      <c r="RPH47" s="445"/>
      <c r="RPI47" s="445"/>
      <c r="RPJ47" s="445"/>
      <c r="RPK47" s="445"/>
      <c r="RPL47" s="445"/>
      <c r="RPM47" s="445"/>
      <c r="RPN47" s="445"/>
      <c r="RPO47" s="445"/>
      <c r="RPP47" s="445"/>
      <c r="RPQ47" s="445"/>
      <c r="RPR47" s="445"/>
      <c r="RPS47" s="445"/>
      <c r="RPT47" s="445"/>
      <c r="RPU47" s="445"/>
      <c r="RPV47" s="445"/>
      <c r="RPW47" s="445"/>
      <c r="RPX47" s="445"/>
      <c r="RPY47" s="445"/>
      <c r="RPZ47" s="445"/>
      <c r="RQA47" s="445"/>
      <c r="RQB47" s="445"/>
      <c r="RQC47" s="445"/>
      <c r="RQD47" s="445"/>
      <c r="RQE47" s="445"/>
      <c r="RQF47" s="445"/>
      <c r="RQG47" s="445"/>
      <c r="RQH47" s="445"/>
      <c r="RQI47" s="445"/>
      <c r="RQJ47" s="445"/>
      <c r="RQK47" s="445"/>
      <c r="RQL47" s="445"/>
      <c r="RQM47" s="445"/>
      <c r="RQN47" s="445"/>
      <c r="RQO47" s="445"/>
      <c r="RQP47" s="445"/>
      <c r="RQQ47" s="445"/>
      <c r="RQR47" s="445"/>
      <c r="RQS47" s="445"/>
      <c r="RQT47" s="445"/>
      <c r="RQU47" s="445"/>
      <c r="RQV47" s="445"/>
      <c r="RQW47" s="445"/>
      <c r="RQX47" s="445"/>
      <c r="RQY47" s="445"/>
      <c r="RQZ47" s="445"/>
      <c r="RRA47" s="445"/>
      <c r="RRB47" s="445"/>
      <c r="RRC47" s="445"/>
      <c r="RRD47" s="445"/>
      <c r="RRE47" s="445"/>
      <c r="RRF47" s="445"/>
      <c r="RRG47" s="445"/>
      <c r="RRH47" s="445"/>
      <c r="RRI47" s="445"/>
      <c r="RRJ47" s="445"/>
      <c r="RRK47" s="445"/>
      <c r="RRL47" s="445"/>
      <c r="RRM47" s="445"/>
      <c r="RRN47" s="445"/>
      <c r="RRO47" s="445"/>
      <c r="RRP47" s="445"/>
      <c r="RRQ47" s="445"/>
      <c r="RRR47" s="445"/>
      <c r="RRS47" s="445"/>
      <c r="RRT47" s="445"/>
      <c r="RRU47" s="445"/>
      <c r="RRV47" s="445"/>
      <c r="RRW47" s="445"/>
      <c r="RRX47" s="445"/>
      <c r="RRY47" s="445"/>
      <c r="RRZ47" s="445"/>
      <c r="RSA47" s="445"/>
      <c r="RSB47" s="445"/>
      <c r="RSC47" s="445"/>
      <c r="RSD47" s="445"/>
      <c r="RSE47" s="445"/>
      <c r="RSF47" s="445"/>
      <c r="RSG47" s="445"/>
      <c r="RSH47" s="445"/>
      <c r="RSI47" s="445"/>
      <c r="RSJ47" s="445"/>
      <c r="RSK47" s="445"/>
      <c r="RSL47" s="445"/>
      <c r="RSM47" s="445"/>
      <c r="RSN47" s="445"/>
      <c r="RSO47" s="445"/>
      <c r="RSP47" s="445"/>
      <c r="RSQ47" s="445"/>
      <c r="RSR47" s="445"/>
      <c r="RSS47" s="445"/>
      <c r="RST47" s="445"/>
      <c r="RSU47" s="445"/>
      <c r="RSV47" s="445"/>
      <c r="RSW47" s="445"/>
      <c r="RSX47" s="445"/>
      <c r="RSY47" s="445"/>
      <c r="RSZ47" s="445"/>
      <c r="RTA47" s="445"/>
      <c r="RTB47" s="445"/>
      <c r="RTC47" s="445"/>
      <c r="RTD47" s="445"/>
      <c r="RTE47" s="445"/>
      <c r="RTF47" s="445"/>
      <c r="RTG47" s="445"/>
      <c r="RTH47" s="445"/>
      <c r="RTI47" s="445"/>
      <c r="RTJ47" s="445"/>
      <c r="RTK47" s="445"/>
      <c r="RTL47" s="445"/>
      <c r="RTM47" s="445"/>
      <c r="RTN47" s="445"/>
      <c r="RTO47" s="445"/>
      <c r="RTP47" s="445"/>
      <c r="RTQ47" s="445"/>
      <c r="RTR47" s="445"/>
      <c r="RTS47" s="445"/>
      <c r="RTT47" s="445"/>
      <c r="RTU47" s="445"/>
      <c r="RTV47" s="445"/>
      <c r="RTW47" s="445"/>
      <c r="RTX47" s="445"/>
      <c r="RTY47" s="445"/>
      <c r="RTZ47" s="445"/>
      <c r="RUA47" s="445"/>
      <c r="RUB47" s="445"/>
      <c r="RUC47" s="445"/>
      <c r="RUD47" s="445"/>
      <c r="RUE47" s="445"/>
      <c r="RUF47" s="445"/>
      <c r="RUG47" s="445"/>
      <c r="RUH47" s="445"/>
      <c r="RUI47" s="445"/>
      <c r="RUJ47" s="445"/>
      <c r="RUK47" s="445"/>
      <c r="RUL47" s="445"/>
      <c r="RUM47" s="445"/>
      <c r="RUN47" s="445"/>
      <c r="RUO47" s="445"/>
      <c r="RUP47" s="445"/>
      <c r="RUQ47" s="445"/>
      <c r="RUR47" s="445"/>
      <c r="RUS47" s="445"/>
      <c r="RUT47" s="445"/>
      <c r="RUU47" s="445"/>
      <c r="RUV47" s="445"/>
      <c r="RUW47" s="445"/>
      <c r="RUX47" s="445"/>
      <c r="RUY47" s="445"/>
      <c r="RUZ47" s="445"/>
      <c r="RVA47" s="445"/>
      <c r="RVB47" s="445"/>
      <c r="RVC47" s="445"/>
      <c r="RVD47" s="445"/>
      <c r="RVE47" s="445"/>
      <c r="RVF47" s="445"/>
      <c r="RVG47" s="445"/>
      <c r="RVH47" s="445"/>
      <c r="RVI47" s="445"/>
      <c r="RVJ47" s="445"/>
      <c r="RVK47" s="445"/>
      <c r="RVL47" s="445"/>
      <c r="RVM47" s="445"/>
      <c r="RVN47" s="445"/>
      <c r="RVO47" s="445"/>
      <c r="RVP47" s="445"/>
      <c r="RVQ47" s="445"/>
      <c r="RVR47" s="445"/>
      <c r="RVS47" s="445"/>
      <c r="RVT47" s="445"/>
      <c r="RVU47" s="445"/>
      <c r="RVV47" s="445"/>
      <c r="RVW47" s="445"/>
      <c r="RVX47" s="445"/>
      <c r="RVY47" s="445"/>
      <c r="RVZ47" s="445"/>
      <c r="RWA47" s="445"/>
      <c r="RWB47" s="445"/>
      <c r="RWC47" s="445"/>
      <c r="RWD47" s="445"/>
      <c r="RWE47" s="445"/>
      <c r="RWF47" s="445"/>
      <c r="RWG47" s="445"/>
      <c r="RWH47" s="445"/>
      <c r="RWI47" s="445"/>
      <c r="RWJ47" s="445"/>
      <c r="RWK47" s="445"/>
      <c r="RWL47" s="445"/>
      <c r="RWM47" s="445"/>
      <c r="RWN47" s="445"/>
      <c r="RWO47" s="445"/>
      <c r="RWP47" s="445"/>
      <c r="RWQ47" s="445"/>
      <c r="RWR47" s="445"/>
      <c r="RWS47" s="445"/>
      <c r="RWT47" s="445"/>
      <c r="RWU47" s="445"/>
      <c r="RWV47" s="445"/>
      <c r="RWW47" s="445"/>
      <c r="RWX47" s="445"/>
      <c r="RWY47" s="445"/>
      <c r="RWZ47" s="445"/>
      <c r="RXA47" s="445"/>
      <c r="RXB47" s="445"/>
      <c r="RXC47" s="445"/>
      <c r="RXD47" s="445"/>
      <c r="RXE47" s="445"/>
      <c r="RXF47" s="445"/>
      <c r="RXG47" s="445"/>
      <c r="RXH47" s="445"/>
      <c r="RXI47" s="445"/>
      <c r="RXJ47" s="445"/>
      <c r="RXK47" s="445"/>
      <c r="RXL47" s="445"/>
      <c r="RXM47" s="445"/>
      <c r="RXN47" s="445"/>
      <c r="RXO47" s="445"/>
      <c r="RXP47" s="445"/>
      <c r="RXQ47" s="445"/>
      <c r="RXR47" s="445"/>
      <c r="RXS47" s="445"/>
      <c r="RXT47" s="445"/>
      <c r="RXU47" s="445"/>
      <c r="RXV47" s="445"/>
      <c r="RXW47" s="445"/>
      <c r="RXX47" s="445"/>
      <c r="RXY47" s="445"/>
      <c r="RXZ47" s="445"/>
      <c r="RYA47" s="445"/>
      <c r="RYB47" s="445"/>
      <c r="RYC47" s="445"/>
      <c r="RYD47" s="445"/>
      <c r="RYE47" s="445"/>
      <c r="RYF47" s="445"/>
      <c r="RYG47" s="445"/>
      <c r="RYH47" s="445"/>
      <c r="RYI47" s="445"/>
      <c r="RYJ47" s="445"/>
      <c r="RYK47" s="445"/>
      <c r="RYL47" s="445"/>
      <c r="RYM47" s="445"/>
      <c r="RYN47" s="445"/>
      <c r="RYO47" s="445"/>
      <c r="RYP47" s="445"/>
      <c r="RYQ47" s="445"/>
      <c r="RYR47" s="445"/>
      <c r="RYS47" s="445"/>
      <c r="RYT47" s="445"/>
      <c r="RYU47" s="445"/>
      <c r="RYV47" s="445"/>
      <c r="RYW47" s="445"/>
      <c r="RYX47" s="445"/>
      <c r="RYY47" s="445"/>
      <c r="RYZ47" s="445"/>
      <c r="RZA47" s="445"/>
      <c r="RZB47" s="445"/>
      <c r="RZC47" s="445"/>
      <c r="RZD47" s="445"/>
      <c r="RZE47" s="445"/>
      <c r="RZF47" s="445"/>
      <c r="RZG47" s="445"/>
      <c r="RZH47" s="445"/>
      <c r="RZI47" s="445"/>
      <c r="RZJ47" s="445"/>
      <c r="RZK47" s="445"/>
      <c r="RZL47" s="445"/>
      <c r="RZM47" s="445"/>
      <c r="RZN47" s="445"/>
      <c r="RZO47" s="445"/>
      <c r="RZP47" s="445"/>
      <c r="RZQ47" s="445"/>
      <c r="RZR47" s="445"/>
      <c r="RZS47" s="445"/>
      <c r="RZT47" s="445"/>
      <c r="RZU47" s="445"/>
      <c r="RZV47" s="445"/>
      <c r="RZW47" s="445"/>
      <c r="RZX47" s="445"/>
      <c r="RZY47" s="445"/>
      <c r="RZZ47" s="445"/>
      <c r="SAA47" s="445"/>
      <c r="SAB47" s="445"/>
      <c r="SAC47" s="445"/>
      <c r="SAD47" s="445"/>
      <c r="SAE47" s="445"/>
      <c r="SAF47" s="445"/>
      <c r="SAG47" s="445"/>
      <c r="SAH47" s="445"/>
      <c r="SAI47" s="445"/>
      <c r="SAJ47" s="445"/>
      <c r="SAK47" s="445"/>
      <c r="SAL47" s="445"/>
      <c r="SAM47" s="445"/>
      <c r="SAN47" s="445"/>
      <c r="SAO47" s="445"/>
      <c r="SAP47" s="445"/>
      <c r="SAQ47" s="445"/>
      <c r="SAR47" s="445"/>
      <c r="SAS47" s="445"/>
      <c r="SAT47" s="445"/>
      <c r="SAU47" s="445"/>
      <c r="SAV47" s="445"/>
      <c r="SAW47" s="445"/>
      <c r="SAX47" s="445"/>
      <c r="SAY47" s="445"/>
      <c r="SAZ47" s="445"/>
      <c r="SBA47" s="445"/>
      <c r="SBB47" s="445"/>
      <c r="SBC47" s="445"/>
      <c r="SBD47" s="445"/>
      <c r="SBE47" s="445"/>
      <c r="SBF47" s="445"/>
      <c r="SBG47" s="445"/>
      <c r="SBH47" s="445"/>
      <c r="SBI47" s="445"/>
      <c r="SBJ47" s="445"/>
      <c r="SBK47" s="445"/>
      <c r="SBL47" s="445"/>
      <c r="SBM47" s="445"/>
      <c r="SBN47" s="445"/>
      <c r="SBO47" s="445"/>
      <c r="SBP47" s="445"/>
      <c r="SBQ47" s="445"/>
      <c r="SBR47" s="445"/>
      <c r="SBS47" s="445"/>
      <c r="SBT47" s="445"/>
      <c r="SBU47" s="445"/>
      <c r="SBV47" s="445"/>
      <c r="SBW47" s="445"/>
      <c r="SBX47" s="445"/>
      <c r="SBY47" s="445"/>
      <c r="SBZ47" s="445"/>
      <c r="SCA47" s="445"/>
      <c r="SCB47" s="445"/>
      <c r="SCC47" s="445"/>
      <c r="SCD47" s="445"/>
      <c r="SCE47" s="445"/>
      <c r="SCF47" s="445"/>
      <c r="SCG47" s="445"/>
      <c r="SCH47" s="445"/>
      <c r="SCI47" s="445"/>
      <c r="SCJ47" s="445"/>
      <c r="SCK47" s="445"/>
      <c r="SCL47" s="445"/>
      <c r="SCM47" s="445"/>
      <c r="SCN47" s="445"/>
      <c r="SCO47" s="445"/>
      <c r="SCP47" s="445"/>
      <c r="SCQ47" s="445"/>
      <c r="SCR47" s="445"/>
      <c r="SCS47" s="445"/>
      <c r="SCT47" s="445"/>
      <c r="SCU47" s="445"/>
      <c r="SCV47" s="445"/>
      <c r="SCW47" s="445"/>
      <c r="SCX47" s="445"/>
      <c r="SCY47" s="445"/>
      <c r="SCZ47" s="445"/>
      <c r="SDA47" s="445"/>
      <c r="SDB47" s="445"/>
      <c r="SDC47" s="445"/>
      <c r="SDD47" s="445"/>
      <c r="SDE47" s="445"/>
      <c r="SDF47" s="445"/>
      <c r="SDG47" s="445"/>
      <c r="SDH47" s="445"/>
      <c r="SDI47" s="445"/>
      <c r="SDJ47" s="445"/>
      <c r="SDK47" s="445"/>
      <c r="SDL47" s="445"/>
      <c r="SDM47" s="445"/>
      <c r="SDN47" s="445"/>
      <c r="SDO47" s="445"/>
      <c r="SDP47" s="445"/>
      <c r="SDQ47" s="445"/>
      <c r="SDR47" s="445"/>
      <c r="SDS47" s="445"/>
      <c r="SDT47" s="445"/>
      <c r="SDU47" s="445"/>
      <c r="SDV47" s="445"/>
      <c r="SDW47" s="445"/>
      <c r="SDX47" s="445"/>
      <c r="SDY47" s="445"/>
      <c r="SDZ47" s="445"/>
      <c r="SEA47" s="445"/>
      <c r="SEB47" s="445"/>
      <c r="SEC47" s="445"/>
      <c r="SED47" s="445"/>
      <c r="SEE47" s="445"/>
      <c r="SEF47" s="445"/>
      <c r="SEG47" s="445"/>
      <c r="SEH47" s="445"/>
      <c r="SEI47" s="445"/>
      <c r="SEJ47" s="445"/>
      <c r="SEK47" s="445"/>
      <c r="SEL47" s="445"/>
      <c r="SEM47" s="445"/>
      <c r="SEN47" s="445"/>
      <c r="SEO47" s="445"/>
      <c r="SEP47" s="445"/>
      <c r="SEQ47" s="445"/>
      <c r="SER47" s="445"/>
      <c r="SES47" s="445"/>
      <c r="SET47" s="445"/>
      <c r="SEU47" s="445"/>
      <c r="SEV47" s="445"/>
      <c r="SEW47" s="445"/>
      <c r="SEX47" s="445"/>
      <c r="SEY47" s="445"/>
      <c r="SEZ47" s="445"/>
      <c r="SFA47" s="445"/>
      <c r="SFB47" s="445"/>
      <c r="SFC47" s="445"/>
      <c r="SFD47" s="445"/>
      <c r="SFE47" s="445"/>
      <c r="SFF47" s="445"/>
      <c r="SFG47" s="445"/>
      <c r="SFH47" s="445"/>
      <c r="SFI47" s="445"/>
      <c r="SFJ47" s="445"/>
      <c r="SFK47" s="445"/>
      <c r="SFL47" s="445"/>
      <c r="SFM47" s="445"/>
      <c r="SFN47" s="445"/>
      <c r="SFO47" s="445"/>
      <c r="SFP47" s="445"/>
      <c r="SFQ47" s="445"/>
      <c r="SFR47" s="445"/>
      <c r="SFS47" s="445"/>
      <c r="SFT47" s="445"/>
      <c r="SFU47" s="445"/>
      <c r="SFV47" s="445"/>
      <c r="SFW47" s="445"/>
      <c r="SFX47" s="445"/>
      <c r="SFY47" s="445"/>
      <c r="SFZ47" s="445"/>
      <c r="SGA47" s="445"/>
      <c r="SGB47" s="445"/>
      <c r="SGC47" s="445"/>
      <c r="SGD47" s="445"/>
      <c r="SGE47" s="445"/>
      <c r="SGF47" s="445"/>
      <c r="SGG47" s="445"/>
      <c r="SGH47" s="445"/>
      <c r="SGI47" s="445"/>
      <c r="SGJ47" s="445"/>
      <c r="SGK47" s="445"/>
      <c r="SGL47" s="445"/>
      <c r="SGM47" s="445"/>
      <c r="SGN47" s="445"/>
      <c r="SGO47" s="445"/>
      <c r="SGP47" s="445"/>
      <c r="SGQ47" s="445"/>
      <c r="SGR47" s="445"/>
      <c r="SGS47" s="445"/>
      <c r="SGT47" s="445"/>
      <c r="SGU47" s="445"/>
      <c r="SGV47" s="445"/>
      <c r="SGW47" s="445"/>
      <c r="SGX47" s="445"/>
      <c r="SGY47" s="445"/>
      <c r="SGZ47" s="445"/>
      <c r="SHA47" s="445"/>
      <c r="SHB47" s="445"/>
      <c r="SHC47" s="445"/>
      <c r="SHD47" s="445"/>
      <c r="SHE47" s="445"/>
      <c r="SHF47" s="445"/>
      <c r="SHG47" s="445"/>
      <c r="SHH47" s="445"/>
      <c r="SHI47" s="445"/>
      <c r="SHJ47" s="445"/>
      <c r="SHK47" s="445"/>
      <c r="SHL47" s="445"/>
      <c r="SHM47" s="445"/>
      <c r="SHN47" s="445"/>
      <c r="SHO47" s="445"/>
      <c r="SHP47" s="445"/>
      <c r="SHQ47" s="445"/>
      <c r="SHR47" s="445"/>
      <c r="SHS47" s="445"/>
      <c r="SHT47" s="445"/>
      <c r="SHU47" s="445"/>
      <c r="SHV47" s="445"/>
      <c r="SHW47" s="445"/>
      <c r="SHX47" s="445"/>
      <c r="SHY47" s="445"/>
      <c r="SHZ47" s="445"/>
      <c r="SIA47" s="445"/>
      <c r="SIB47" s="445"/>
      <c r="SIC47" s="445"/>
      <c r="SID47" s="445"/>
      <c r="SIE47" s="445"/>
      <c r="SIF47" s="445"/>
      <c r="SIG47" s="445"/>
      <c r="SIH47" s="445"/>
      <c r="SII47" s="445"/>
      <c r="SIJ47" s="445"/>
      <c r="SIK47" s="445"/>
      <c r="SIL47" s="445"/>
      <c r="SIM47" s="445"/>
      <c r="SIN47" s="445"/>
      <c r="SIO47" s="445"/>
      <c r="SIP47" s="445"/>
      <c r="SIQ47" s="445"/>
      <c r="SIR47" s="445"/>
      <c r="SIS47" s="445"/>
      <c r="SIT47" s="445"/>
      <c r="SIU47" s="445"/>
      <c r="SIV47" s="445"/>
      <c r="SIW47" s="445"/>
      <c r="SIX47" s="445"/>
      <c r="SIY47" s="445"/>
      <c r="SIZ47" s="445"/>
      <c r="SJA47" s="445"/>
      <c r="SJB47" s="445"/>
      <c r="SJC47" s="445"/>
      <c r="SJD47" s="445"/>
      <c r="SJE47" s="445"/>
      <c r="SJF47" s="445"/>
      <c r="SJG47" s="445"/>
      <c r="SJH47" s="445"/>
      <c r="SJI47" s="445"/>
      <c r="SJJ47" s="445"/>
      <c r="SJK47" s="445"/>
      <c r="SJL47" s="445"/>
      <c r="SJM47" s="445"/>
      <c r="SJN47" s="445"/>
      <c r="SJO47" s="445"/>
      <c r="SJP47" s="445"/>
      <c r="SJQ47" s="445"/>
      <c r="SJR47" s="445"/>
      <c r="SJS47" s="445"/>
      <c r="SJT47" s="445"/>
      <c r="SJU47" s="445"/>
      <c r="SJV47" s="445"/>
      <c r="SJW47" s="445"/>
      <c r="SJX47" s="445"/>
      <c r="SJY47" s="445"/>
      <c r="SJZ47" s="445"/>
      <c r="SKA47" s="445"/>
      <c r="SKB47" s="445"/>
      <c r="SKC47" s="445"/>
      <c r="SKD47" s="445"/>
      <c r="SKE47" s="445"/>
      <c r="SKF47" s="445"/>
      <c r="SKG47" s="445"/>
      <c r="SKH47" s="445"/>
      <c r="SKI47" s="445"/>
      <c r="SKJ47" s="445"/>
      <c r="SKK47" s="445"/>
      <c r="SKL47" s="445"/>
      <c r="SKM47" s="445"/>
      <c r="SKN47" s="445"/>
      <c r="SKO47" s="445"/>
      <c r="SKP47" s="445"/>
      <c r="SKQ47" s="445"/>
      <c r="SKR47" s="445"/>
      <c r="SKS47" s="445"/>
      <c r="SKT47" s="445"/>
      <c r="SKU47" s="445"/>
      <c r="SKV47" s="445"/>
      <c r="SKW47" s="445"/>
      <c r="SKX47" s="445"/>
      <c r="SKY47" s="445"/>
      <c r="SKZ47" s="445"/>
      <c r="SLA47" s="445"/>
      <c r="SLB47" s="445"/>
      <c r="SLC47" s="445"/>
      <c r="SLD47" s="445"/>
      <c r="SLE47" s="445"/>
      <c r="SLF47" s="445"/>
      <c r="SLG47" s="445"/>
      <c r="SLH47" s="445"/>
      <c r="SLI47" s="445"/>
      <c r="SLJ47" s="445"/>
      <c r="SLK47" s="445"/>
      <c r="SLL47" s="445"/>
      <c r="SLM47" s="445"/>
      <c r="SLN47" s="445"/>
      <c r="SLO47" s="445"/>
      <c r="SLP47" s="445"/>
      <c r="SLQ47" s="445"/>
      <c r="SLR47" s="445"/>
      <c r="SLS47" s="445"/>
      <c r="SLT47" s="445"/>
      <c r="SLU47" s="445"/>
      <c r="SLV47" s="445"/>
      <c r="SLW47" s="445"/>
      <c r="SLX47" s="445"/>
      <c r="SLY47" s="445"/>
      <c r="SLZ47" s="445"/>
      <c r="SMA47" s="445"/>
      <c r="SMB47" s="445"/>
      <c r="SMC47" s="445"/>
      <c r="SMD47" s="445"/>
      <c r="SME47" s="445"/>
      <c r="SMF47" s="445"/>
      <c r="SMG47" s="445"/>
      <c r="SMH47" s="445"/>
      <c r="SMI47" s="445"/>
      <c r="SMJ47" s="445"/>
      <c r="SMK47" s="445"/>
      <c r="SML47" s="445"/>
      <c r="SMM47" s="445"/>
      <c r="SMN47" s="445"/>
      <c r="SMO47" s="445"/>
      <c r="SMP47" s="445"/>
      <c r="SMQ47" s="445"/>
      <c r="SMR47" s="445"/>
      <c r="SMS47" s="445"/>
      <c r="SMT47" s="445"/>
      <c r="SMU47" s="445"/>
      <c r="SMV47" s="445"/>
      <c r="SMW47" s="445"/>
      <c r="SMX47" s="445"/>
      <c r="SMY47" s="445"/>
      <c r="SMZ47" s="445"/>
      <c r="SNA47" s="445"/>
      <c r="SNB47" s="445"/>
      <c r="SNC47" s="445"/>
      <c r="SND47" s="445"/>
      <c r="SNE47" s="445"/>
      <c r="SNF47" s="445"/>
      <c r="SNG47" s="445"/>
      <c r="SNH47" s="445"/>
      <c r="SNI47" s="445"/>
      <c r="SNJ47" s="445"/>
      <c r="SNK47" s="445"/>
      <c r="SNL47" s="445"/>
      <c r="SNM47" s="445"/>
      <c r="SNN47" s="445"/>
      <c r="SNO47" s="445"/>
      <c r="SNP47" s="445"/>
      <c r="SNQ47" s="445"/>
      <c r="SNR47" s="445"/>
      <c r="SNS47" s="445"/>
      <c r="SNT47" s="445"/>
      <c r="SNU47" s="445"/>
      <c r="SNV47" s="445"/>
      <c r="SNW47" s="445"/>
      <c r="SNX47" s="445"/>
      <c r="SNY47" s="445"/>
      <c r="SNZ47" s="445"/>
      <c r="SOA47" s="445"/>
      <c r="SOB47" s="445"/>
      <c r="SOC47" s="445"/>
      <c r="SOD47" s="445"/>
      <c r="SOE47" s="445"/>
      <c r="SOF47" s="445"/>
      <c r="SOG47" s="445"/>
      <c r="SOH47" s="445"/>
      <c r="SOI47" s="445"/>
      <c r="SOJ47" s="445"/>
      <c r="SOK47" s="445"/>
      <c r="SOL47" s="445"/>
      <c r="SOM47" s="445"/>
      <c r="SON47" s="445"/>
      <c r="SOO47" s="445"/>
      <c r="SOP47" s="445"/>
      <c r="SOQ47" s="445"/>
      <c r="SOR47" s="445"/>
      <c r="SOS47" s="445"/>
      <c r="SOT47" s="445"/>
      <c r="SOU47" s="445"/>
      <c r="SOV47" s="445"/>
      <c r="SOW47" s="445"/>
      <c r="SOX47" s="445"/>
      <c r="SOY47" s="445"/>
      <c r="SOZ47" s="445"/>
      <c r="SPA47" s="445"/>
      <c r="SPB47" s="445"/>
      <c r="SPC47" s="445"/>
      <c r="SPD47" s="445"/>
      <c r="SPE47" s="445"/>
      <c r="SPF47" s="445"/>
      <c r="SPG47" s="445"/>
      <c r="SPH47" s="445"/>
      <c r="SPI47" s="445"/>
      <c r="SPJ47" s="445"/>
      <c r="SPK47" s="445"/>
      <c r="SPL47" s="445"/>
      <c r="SPM47" s="445"/>
      <c r="SPN47" s="445"/>
      <c r="SPO47" s="445"/>
      <c r="SPP47" s="445"/>
      <c r="SPQ47" s="445"/>
      <c r="SPR47" s="445"/>
      <c r="SPS47" s="445"/>
      <c r="SPT47" s="445"/>
      <c r="SPU47" s="445"/>
      <c r="SPV47" s="445"/>
      <c r="SPW47" s="445"/>
      <c r="SPX47" s="445"/>
      <c r="SPY47" s="445"/>
      <c r="SPZ47" s="445"/>
      <c r="SQA47" s="445"/>
      <c r="SQB47" s="445"/>
      <c r="SQC47" s="445"/>
      <c r="SQD47" s="445"/>
      <c r="SQE47" s="445"/>
      <c r="SQF47" s="445"/>
      <c r="SQG47" s="445"/>
      <c r="SQH47" s="445"/>
      <c r="SQI47" s="445"/>
      <c r="SQJ47" s="445"/>
      <c r="SQK47" s="445"/>
      <c r="SQL47" s="445"/>
      <c r="SQM47" s="445"/>
      <c r="SQN47" s="445"/>
      <c r="SQO47" s="445"/>
      <c r="SQP47" s="445"/>
      <c r="SQQ47" s="445"/>
      <c r="SQR47" s="445"/>
      <c r="SQS47" s="445"/>
      <c r="SQT47" s="445"/>
      <c r="SQU47" s="445"/>
      <c r="SQV47" s="445"/>
      <c r="SQW47" s="445"/>
      <c r="SQX47" s="445"/>
      <c r="SQY47" s="445"/>
      <c r="SQZ47" s="445"/>
      <c r="SRA47" s="445"/>
      <c r="SRB47" s="445"/>
      <c r="SRC47" s="445"/>
      <c r="SRD47" s="445"/>
      <c r="SRE47" s="445"/>
      <c r="SRF47" s="445"/>
      <c r="SRG47" s="445"/>
      <c r="SRH47" s="445"/>
      <c r="SRI47" s="445"/>
      <c r="SRJ47" s="445"/>
      <c r="SRK47" s="445"/>
      <c r="SRL47" s="445"/>
      <c r="SRM47" s="445"/>
      <c r="SRN47" s="445"/>
      <c r="SRO47" s="445"/>
      <c r="SRP47" s="445"/>
      <c r="SRQ47" s="445"/>
      <c r="SRR47" s="445"/>
      <c r="SRS47" s="445"/>
      <c r="SRT47" s="445"/>
      <c r="SRU47" s="445"/>
      <c r="SRV47" s="445"/>
      <c r="SRW47" s="445"/>
      <c r="SRX47" s="445"/>
      <c r="SRY47" s="445"/>
      <c r="SRZ47" s="445"/>
      <c r="SSA47" s="445"/>
      <c r="SSB47" s="445"/>
      <c r="SSC47" s="445"/>
      <c r="SSD47" s="445"/>
      <c r="SSE47" s="445"/>
      <c r="SSF47" s="445"/>
      <c r="SSG47" s="445"/>
      <c r="SSH47" s="445"/>
      <c r="SSI47" s="445"/>
      <c r="SSJ47" s="445"/>
      <c r="SSK47" s="445"/>
      <c r="SSL47" s="445"/>
      <c r="SSM47" s="445"/>
      <c r="SSN47" s="445"/>
      <c r="SSO47" s="445"/>
      <c r="SSP47" s="445"/>
      <c r="SSQ47" s="445"/>
      <c r="SSR47" s="445"/>
      <c r="SSS47" s="445"/>
      <c r="SST47" s="445"/>
      <c r="SSU47" s="445"/>
      <c r="SSV47" s="445"/>
      <c r="SSW47" s="445"/>
      <c r="SSX47" s="445"/>
      <c r="SSY47" s="445"/>
      <c r="SSZ47" s="445"/>
      <c r="STA47" s="445"/>
      <c r="STB47" s="445"/>
      <c r="STC47" s="445"/>
      <c r="STD47" s="445"/>
      <c r="STE47" s="445"/>
      <c r="STF47" s="445"/>
      <c r="STG47" s="445"/>
      <c r="STH47" s="445"/>
      <c r="STI47" s="445"/>
      <c r="STJ47" s="445"/>
      <c r="STK47" s="445"/>
      <c r="STL47" s="445"/>
      <c r="STM47" s="445"/>
      <c r="STN47" s="445"/>
      <c r="STO47" s="445"/>
      <c r="STP47" s="445"/>
      <c r="STQ47" s="445"/>
      <c r="STR47" s="445"/>
      <c r="STS47" s="445"/>
      <c r="STT47" s="445"/>
      <c r="STU47" s="445"/>
      <c r="STV47" s="445"/>
      <c r="STW47" s="445"/>
      <c r="STX47" s="445"/>
      <c r="STY47" s="445"/>
      <c r="STZ47" s="445"/>
      <c r="SUA47" s="445"/>
      <c r="SUB47" s="445"/>
      <c r="SUC47" s="445"/>
      <c r="SUD47" s="445"/>
      <c r="SUE47" s="445"/>
      <c r="SUF47" s="445"/>
      <c r="SUG47" s="445"/>
      <c r="SUH47" s="445"/>
      <c r="SUI47" s="445"/>
      <c r="SUJ47" s="445"/>
      <c r="SUK47" s="445"/>
      <c r="SUL47" s="445"/>
      <c r="SUM47" s="445"/>
      <c r="SUN47" s="445"/>
      <c r="SUO47" s="445"/>
      <c r="SUP47" s="445"/>
      <c r="SUQ47" s="445"/>
      <c r="SUR47" s="445"/>
      <c r="SUS47" s="445"/>
      <c r="SUT47" s="445"/>
      <c r="SUU47" s="445"/>
      <c r="SUV47" s="445"/>
      <c r="SUW47" s="445"/>
      <c r="SUX47" s="445"/>
      <c r="SUY47" s="445"/>
      <c r="SUZ47" s="445"/>
      <c r="SVA47" s="445"/>
      <c r="SVB47" s="445"/>
      <c r="SVC47" s="445"/>
      <c r="SVD47" s="445"/>
      <c r="SVE47" s="445"/>
      <c r="SVF47" s="445"/>
      <c r="SVG47" s="445"/>
      <c r="SVH47" s="445"/>
      <c r="SVI47" s="445"/>
      <c r="SVJ47" s="445"/>
      <c r="SVK47" s="445"/>
      <c r="SVL47" s="445"/>
      <c r="SVM47" s="445"/>
      <c r="SVN47" s="445"/>
      <c r="SVO47" s="445"/>
      <c r="SVP47" s="445"/>
      <c r="SVQ47" s="445"/>
      <c r="SVR47" s="445"/>
      <c r="SVS47" s="445"/>
      <c r="SVT47" s="445"/>
      <c r="SVU47" s="445"/>
      <c r="SVV47" s="445"/>
      <c r="SVW47" s="445"/>
      <c r="SVX47" s="445"/>
      <c r="SVY47" s="445"/>
      <c r="SVZ47" s="445"/>
      <c r="SWA47" s="445"/>
      <c r="SWB47" s="445"/>
      <c r="SWC47" s="445"/>
      <c r="SWD47" s="445"/>
      <c r="SWE47" s="445"/>
      <c r="SWF47" s="445"/>
      <c r="SWG47" s="445"/>
      <c r="SWH47" s="445"/>
      <c r="SWI47" s="445"/>
      <c r="SWJ47" s="445"/>
      <c r="SWK47" s="445"/>
      <c r="SWL47" s="445"/>
      <c r="SWM47" s="445"/>
      <c r="SWN47" s="445"/>
      <c r="SWO47" s="445"/>
      <c r="SWP47" s="445"/>
      <c r="SWQ47" s="445"/>
      <c r="SWR47" s="445"/>
      <c r="SWS47" s="445"/>
      <c r="SWT47" s="445"/>
      <c r="SWU47" s="445"/>
      <c r="SWV47" s="445"/>
      <c r="SWW47" s="445"/>
      <c r="SWX47" s="445"/>
      <c r="SWY47" s="445"/>
      <c r="SWZ47" s="445"/>
      <c r="SXA47" s="445"/>
      <c r="SXB47" s="445"/>
      <c r="SXC47" s="445"/>
      <c r="SXD47" s="445"/>
      <c r="SXE47" s="445"/>
      <c r="SXF47" s="445"/>
      <c r="SXG47" s="445"/>
      <c r="SXH47" s="445"/>
      <c r="SXI47" s="445"/>
      <c r="SXJ47" s="445"/>
      <c r="SXK47" s="445"/>
      <c r="SXL47" s="445"/>
      <c r="SXM47" s="445"/>
      <c r="SXN47" s="445"/>
      <c r="SXO47" s="445"/>
      <c r="SXP47" s="445"/>
      <c r="SXQ47" s="445"/>
      <c r="SXR47" s="445"/>
      <c r="SXS47" s="445"/>
      <c r="SXT47" s="445"/>
      <c r="SXU47" s="445"/>
      <c r="SXV47" s="445"/>
      <c r="SXW47" s="445"/>
      <c r="SXX47" s="445"/>
      <c r="SXY47" s="445"/>
      <c r="SXZ47" s="445"/>
      <c r="SYA47" s="445"/>
      <c r="SYB47" s="445"/>
      <c r="SYC47" s="445"/>
      <c r="SYD47" s="445"/>
      <c r="SYE47" s="445"/>
      <c r="SYF47" s="445"/>
      <c r="SYG47" s="445"/>
      <c r="SYH47" s="445"/>
      <c r="SYI47" s="445"/>
      <c r="SYJ47" s="445"/>
      <c r="SYK47" s="445"/>
      <c r="SYL47" s="445"/>
      <c r="SYM47" s="445"/>
      <c r="SYN47" s="445"/>
      <c r="SYO47" s="445"/>
      <c r="SYP47" s="445"/>
      <c r="SYQ47" s="445"/>
      <c r="SYR47" s="445"/>
      <c r="SYS47" s="445"/>
      <c r="SYT47" s="445"/>
      <c r="SYU47" s="445"/>
      <c r="SYV47" s="445"/>
      <c r="SYW47" s="445"/>
      <c r="SYX47" s="445"/>
      <c r="SYY47" s="445"/>
      <c r="SYZ47" s="445"/>
      <c r="SZA47" s="445"/>
      <c r="SZB47" s="445"/>
      <c r="SZC47" s="445"/>
      <c r="SZD47" s="445"/>
      <c r="SZE47" s="445"/>
      <c r="SZF47" s="445"/>
      <c r="SZG47" s="445"/>
      <c r="SZH47" s="445"/>
      <c r="SZI47" s="445"/>
      <c r="SZJ47" s="445"/>
      <c r="SZK47" s="445"/>
      <c r="SZL47" s="445"/>
      <c r="SZM47" s="445"/>
      <c r="SZN47" s="445"/>
      <c r="SZO47" s="445"/>
      <c r="SZP47" s="445"/>
      <c r="SZQ47" s="445"/>
      <c r="SZR47" s="445"/>
      <c r="SZS47" s="445"/>
      <c r="SZT47" s="445"/>
      <c r="SZU47" s="445"/>
      <c r="SZV47" s="445"/>
      <c r="SZW47" s="445"/>
      <c r="SZX47" s="445"/>
      <c r="SZY47" s="445"/>
      <c r="SZZ47" s="445"/>
      <c r="TAA47" s="445"/>
      <c r="TAB47" s="445"/>
      <c r="TAC47" s="445"/>
      <c r="TAD47" s="445"/>
      <c r="TAE47" s="445"/>
      <c r="TAF47" s="445"/>
      <c r="TAG47" s="445"/>
      <c r="TAH47" s="445"/>
      <c r="TAI47" s="445"/>
      <c r="TAJ47" s="445"/>
      <c r="TAK47" s="445"/>
      <c r="TAL47" s="445"/>
      <c r="TAM47" s="445"/>
      <c r="TAN47" s="445"/>
      <c r="TAO47" s="445"/>
      <c r="TAP47" s="445"/>
      <c r="TAQ47" s="445"/>
      <c r="TAR47" s="445"/>
      <c r="TAS47" s="445"/>
      <c r="TAT47" s="445"/>
      <c r="TAU47" s="445"/>
      <c r="TAV47" s="445"/>
      <c r="TAW47" s="445"/>
      <c r="TAX47" s="445"/>
      <c r="TAY47" s="445"/>
      <c r="TAZ47" s="445"/>
      <c r="TBA47" s="445"/>
      <c r="TBB47" s="445"/>
      <c r="TBC47" s="445"/>
      <c r="TBD47" s="445"/>
      <c r="TBE47" s="445"/>
      <c r="TBF47" s="445"/>
      <c r="TBG47" s="445"/>
      <c r="TBH47" s="445"/>
      <c r="TBI47" s="445"/>
      <c r="TBJ47" s="445"/>
      <c r="TBK47" s="445"/>
      <c r="TBL47" s="445"/>
      <c r="TBM47" s="445"/>
      <c r="TBN47" s="445"/>
      <c r="TBO47" s="445"/>
      <c r="TBP47" s="445"/>
      <c r="TBQ47" s="445"/>
      <c r="TBR47" s="445"/>
      <c r="TBS47" s="445"/>
      <c r="TBT47" s="445"/>
      <c r="TBU47" s="445"/>
      <c r="TBV47" s="445"/>
      <c r="TBW47" s="445"/>
      <c r="TBX47" s="445"/>
      <c r="TBY47" s="445"/>
      <c r="TBZ47" s="445"/>
      <c r="TCA47" s="445"/>
      <c r="TCB47" s="445"/>
      <c r="TCC47" s="445"/>
      <c r="TCD47" s="445"/>
      <c r="TCE47" s="445"/>
      <c r="TCF47" s="445"/>
      <c r="TCG47" s="445"/>
      <c r="TCH47" s="445"/>
      <c r="TCI47" s="445"/>
      <c r="TCJ47" s="445"/>
      <c r="TCK47" s="445"/>
      <c r="TCL47" s="445"/>
      <c r="TCM47" s="445"/>
      <c r="TCN47" s="445"/>
      <c r="TCO47" s="445"/>
      <c r="TCP47" s="445"/>
      <c r="TCQ47" s="445"/>
      <c r="TCR47" s="445"/>
      <c r="TCS47" s="445"/>
      <c r="TCT47" s="445"/>
      <c r="TCU47" s="445"/>
      <c r="TCV47" s="445"/>
      <c r="TCW47" s="445"/>
      <c r="TCX47" s="445"/>
      <c r="TCY47" s="445"/>
      <c r="TCZ47" s="445"/>
      <c r="TDA47" s="445"/>
      <c r="TDB47" s="445"/>
      <c r="TDC47" s="445"/>
      <c r="TDD47" s="445"/>
      <c r="TDE47" s="445"/>
      <c r="TDF47" s="445"/>
      <c r="TDG47" s="445"/>
      <c r="TDH47" s="445"/>
      <c r="TDI47" s="445"/>
      <c r="TDJ47" s="445"/>
      <c r="TDK47" s="445"/>
      <c r="TDL47" s="445"/>
      <c r="TDM47" s="445"/>
      <c r="TDN47" s="445"/>
      <c r="TDO47" s="445"/>
      <c r="TDP47" s="445"/>
      <c r="TDQ47" s="445"/>
      <c r="TDR47" s="445"/>
      <c r="TDS47" s="445"/>
      <c r="TDT47" s="445"/>
      <c r="TDU47" s="445"/>
      <c r="TDV47" s="445"/>
      <c r="TDW47" s="445"/>
      <c r="TDX47" s="445"/>
      <c r="TDY47" s="445"/>
      <c r="TDZ47" s="445"/>
      <c r="TEA47" s="445"/>
      <c r="TEB47" s="445"/>
      <c r="TEC47" s="445"/>
      <c r="TED47" s="445"/>
      <c r="TEE47" s="445"/>
      <c r="TEF47" s="445"/>
      <c r="TEG47" s="445"/>
      <c r="TEH47" s="445"/>
      <c r="TEI47" s="445"/>
      <c r="TEJ47" s="445"/>
      <c r="TEK47" s="445"/>
      <c r="TEL47" s="445"/>
      <c r="TEM47" s="445"/>
      <c r="TEN47" s="445"/>
      <c r="TEO47" s="445"/>
      <c r="TEP47" s="445"/>
      <c r="TEQ47" s="445"/>
      <c r="TER47" s="445"/>
      <c r="TES47" s="445"/>
      <c r="TET47" s="445"/>
      <c r="TEU47" s="445"/>
      <c r="TEV47" s="445"/>
      <c r="TEW47" s="445"/>
      <c r="TEX47" s="445"/>
      <c r="TEY47" s="445"/>
      <c r="TEZ47" s="445"/>
      <c r="TFA47" s="445"/>
      <c r="TFB47" s="445"/>
      <c r="TFC47" s="445"/>
      <c r="TFD47" s="445"/>
      <c r="TFE47" s="445"/>
      <c r="TFF47" s="445"/>
      <c r="TFG47" s="445"/>
      <c r="TFH47" s="445"/>
      <c r="TFI47" s="445"/>
      <c r="TFJ47" s="445"/>
      <c r="TFK47" s="445"/>
      <c r="TFL47" s="445"/>
      <c r="TFM47" s="445"/>
      <c r="TFN47" s="445"/>
      <c r="TFO47" s="445"/>
      <c r="TFP47" s="445"/>
      <c r="TFQ47" s="445"/>
      <c r="TFR47" s="445"/>
      <c r="TFS47" s="445"/>
      <c r="TFT47" s="445"/>
      <c r="TFU47" s="445"/>
      <c r="TFV47" s="445"/>
      <c r="TFW47" s="445"/>
      <c r="TFX47" s="445"/>
      <c r="TFY47" s="445"/>
      <c r="TFZ47" s="445"/>
      <c r="TGA47" s="445"/>
      <c r="TGB47" s="445"/>
      <c r="TGC47" s="445"/>
      <c r="TGD47" s="445"/>
      <c r="TGE47" s="445"/>
      <c r="TGF47" s="445"/>
      <c r="TGG47" s="445"/>
      <c r="TGH47" s="445"/>
      <c r="TGI47" s="445"/>
      <c r="TGJ47" s="445"/>
      <c r="TGK47" s="445"/>
      <c r="TGL47" s="445"/>
      <c r="TGM47" s="445"/>
      <c r="TGN47" s="445"/>
      <c r="TGO47" s="445"/>
      <c r="TGP47" s="445"/>
      <c r="TGQ47" s="445"/>
      <c r="TGR47" s="445"/>
      <c r="TGS47" s="445"/>
      <c r="TGT47" s="445"/>
      <c r="TGU47" s="445"/>
      <c r="TGV47" s="445"/>
      <c r="TGW47" s="445"/>
      <c r="TGX47" s="445"/>
      <c r="TGY47" s="445"/>
      <c r="TGZ47" s="445"/>
      <c r="THA47" s="445"/>
      <c r="THB47" s="445"/>
      <c r="THC47" s="445"/>
      <c r="THD47" s="445"/>
      <c r="THE47" s="445"/>
      <c r="THF47" s="445"/>
      <c r="THG47" s="445"/>
      <c r="THH47" s="445"/>
      <c r="THI47" s="445"/>
      <c r="THJ47" s="445"/>
      <c r="THK47" s="445"/>
      <c r="THL47" s="445"/>
      <c r="THM47" s="445"/>
      <c r="THN47" s="445"/>
      <c r="THO47" s="445"/>
      <c r="THP47" s="445"/>
      <c r="THQ47" s="445"/>
      <c r="THR47" s="445"/>
      <c r="THS47" s="445"/>
      <c r="THT47" s="445"/>
      <c r="THU47" s="445"/>
      <c r="THV47" s="445"/>
      <c r="THW47" s="445"/>
      <c r="THX47" s="445"/>
      <c r="THY47" s="445"/>
      <c r="THZ47" s="445"/>
      <c r="TIA47" s="445"/>
      <c r="TIB47" s="445"/>
      <c r="TIC47" s="445"/>
      <c r="TID47" s="445"/>
      <c r="TIE47" s="445"/>
      <c r="TIF47" s="445"/>
      <c r="TIG47" s="445"/>
      <c r="TIH47" s="445"/>
      <c r="TII47" s="445"/>
      <c r="TIJ47" s="445"/>
      <c r="TIK47" s="445"/>
      <c r="TIL47" s="445"/>
      <c r="TIM47" s="445"/>
      <c r="TIN47" s="445"/>
      <c r="TIO47" s="445"/>
      <c r="TIP47" s="445"/>
      <c r="TIQ47" s="445"/>
      <c r="TIR47" s="445"/>
      <c r="TIS47" s="445"/>
      <c r="TIT47" s="445"/>
      <c r="TIU47" s="445"/>
      <c r="TIV47" s="445"/>
      <c r="TIW47" s="445"/>
      <c r="TIX47" s="445"/>
      <c r="TIY47" s="445"/>
      <c r="TIZ47" s="445"/>
      <c r="TJA47" s="445"/>
      <c r="TJB47" s="445"/>
      <c r="TJC47" s="445"/>
      <c r="TJD47" s="445"/>
      <c r="TJE47" s="445"/>
      <c r="TJF47" s="445"/>
      <c r="TJG47" s="445"/>
      <c r="TJH47" s="445"/>
      <c r="TJI47" s="445"/>
      <c r="TJJ47" s="445"/>
      <c r="TJK47" s="445"/>
      <c r="TJL47" s="445"/>
      <c r="TJM47" s="445"/>
      <c r="TJN47" s="445"/>
      <c r="TJO47" s="445"/>
      <c r="TJP47" s="445"/>
      <c r="TJQ47" s="445"/>
      <c r="TJR47" s="445"/>
      <c r="TJS47" s="445"/>
      <c r="TJT47" s="445"/>
      <c r="TJU47" s="445"/>
      <c r="TJV47" s="445"/>
      <c r="TJW47" s="445"/>
      <c r="TJX47" s="445"/>
      <c r="TJY47" s="445"/>
      <c r="TJZ47" s="445"/>
      <c r="TKA47" s="445"/>
      <c r="TKB47" s="445"/>
      <c r="TKC47" s="445"/>
      <c r="TKD47" s="445"/>
      <c r="TKE47" s="445"/>
      <c r="TKF47" s="445"/>
      <c r="TKG47" s="445"/>
      <c r="TKH47" s="445"/>
      <c r="TKI47" s="445"/>
      <c r="TKJ47" s="445"/>
      <c r="TKK47" s="445"/>
      <c r="TKL47" s="445"/>
      <c r="TKM47" s="445"/>
      <c r="TKN47" s="445"/>
      <c r="TKO47" s="445"/>
      <c r="TKP47" s="445"/>
      <c r="TKQ47" s="445"/>
      <c r="TKR47" s="445"/>
      <c r="TKS47" s="445"/>
      <c r="TKT47" s="445"/>
      <c r="TKU47" s="445"/>
      <c r="TKV47" s="445"/>
      <c r="TKW47" s="445"/>
      <c r="TKX47" s="445"/>
      <c r="TKY47" s="445"/>
      <c r="TKZ47" s="445"/>
      <c r="TLA47" s="445"/>
      <c r="TLB47" s="445"/>
      <c r="TLC47" s="445"/>
      <c r="TLD47" s="445"/>
      <c r="TLE47" s="445"/>
      <c r="TLF47" s="445"/>
      <c r="TLG47" s="445"/>
      <c r="TLH47" s="445"/>
      <c r="TLI47" s="445"/>
      <c r="TLJ47" s="445"/>
      <c r="TLK47" s="445"/>
      <c r="TLL47" s="445"/>
      <c r="TLM47" s="445"/>
      <c r="TLN47" s="445"/>
      <c r="TLO47" s="445"/>
      <c r="TLP47" s="445"/>
      <c r="TLQ47" s="445"/>
      <c r="TLR47" s="445"/>
      <c r="TLS47" s="445"/>
      <c r="TLT47" s="445"/>
      <c r="TLU47" s="445"/>
      <c r="TLV47" s="445"/>
      <c r="TLW47" s="445"/>
      <c r="TLX47" s="445"/>
      <c r="TLY47" s="445"/>
      <c r="TLZ47" s="445"/>
      <c r="TMA47" s="445"/>
      <c r="TMB47" s="445"/>
      <c r="TMC47" s="445"/>
      <c r="TMD47" s="445"/>
      <c r="TME47" s="445"/>
      <c r="TMF47" s="445"/>
      <c r="TMG47" s="445"/>
      <c r="TMH47" s="445"/>
      <c r="TMI47" s="445"/>
      <c r="TMJ47" s="445"/>
      <c r="TMK47" s="445"/>
      <c r="TML47" s="445"/>
      <c r="TMM47" s="445"/>
      <c r="TMN47" s="445"/>
      <c r="TMO47" s="445"/>
      <c r="TMP47" s="445"/>
      <c r="TMQ47" s="445"/>
      <c r="TMR47" s="445"/>
      <c r="TMS47" s="445"/>
      <c r="TMT47" s="445"/>
      <c r="TMU47" s="445"/>
      <c r="TMV47" s="445"/>
      <c r="TMW47" s="445"/>
      <c r="TMX47" s="445"/>
      <c r="TMY47" s="445"/>
      <c r="TMZ47" s="445"/>
      <c r="TNA47" s="445"/>
      <c r="TNB47" s="445"/>
      <c r="TNC47" s="445"/>
      <c r="TND47" s="445"/>
      <c r="TNE47" s="445"/>
      <c r="TNF47" s="445"/>
      <c r="TNG47" s="445"/>
      <c r="TNH47" s="445"/>
      <c r="TNI47" s="445"/>
      <c r="TNJ47" s="445"/>
      <c r="TNK47" s="445"/>
      <c r="TNL47" s="445"/>
      <c r="TNM47" s="445"/>
      <c r="TNN47" s="445"/>
      <c r="TNO47" s="445"/>
      <c r="TNP47" s="445"/>
      <c r="TNQ47" s="445"/>
      <c r="TNR47" s="445"/>
      <c r="TNS47" s="445"/>
      <c r="TNT47" s="445"/>
      <c r="TNU47" s="445"/>
      <c r="TNV47" s="445"/>
      <c r="TNW47" s="445"/>
      <c r="TNX47" s="445"/>
      <c r="TNY47" s="445"/>
      <c r="TNZ47" s="445"/>
      <c r="TOA47" s="445"/>
      <c r="TOB47" s="445"/>
      <c r="TOC47" s="445"/>
      <c r="TOD47" s="445"/>
      <c r="TOE47" s="445"/>
      <c r="TOF47" s="445"/>
      <c r="TOG47" s="445"/>
      <c r="TOH47" s="445"/>
      <c r="TOI47" s="445"/>
      <c r="TOJ47" s="445"/>
      <c r="TOK47" s="445"/>
      <c r="TOL47" s="445"/>
      <c r="TOM47" s="445"/>
      <c r="TON47" s="445"/>
      <c r="TOO47" s="445"/>
      <c r="TOP47" s="445"/>
      <c r="TOQ47" s="445"/>
      <c r="TOR47" s="445"/>
      <c r="TOS47" s="445"/>
      <c r="TOT47" s="445"/>
      <c r="TOU47" s="445"/>
      <c r="TOV47" s="445"/>
      <c r="TOW47" s="445"/>
      <c r="TOX47" s="445"/>
      <c r="TOY47" s="445"/>
      <c r="TOZ47" s="445"/>
      <c r="TPA47" s="445"/>
      <c r="TPB47" s="445"/>
      <c r="TPC47" s="445"/>
      <c r="TPD47" s="445"/>
      <c r="TPE47" s="445"/>
      <c r="TPF47" s="445"/>
      <c r="TPG47" s="445"/>
      <c r="TPH47" s="445"/>
      <c r="TPI47" s="445"/>
      <c r="TPJ47" s="445"/>
      <c r="TPK47" s="445"/>
      <c r="TPL47" s="445"/>
      <c r="TPM47" s="445"/>
      <c r="TPN47" s="445"/>
      <c r="TPO47" s="445"/>
      <c r="TPP47" s="445"/>
      <c r="TPQ47" s="445"/>
      <c r="TPR47" s="445"/>
      <c r="TPS47" s="445"/>
      <c r="TPT47" s="445"/>
      <c r="TPU47" s="445"/>
      <c r="TPV47" s="445"/>
      <c r="TPW47" s="445"/>
      <c r="TPX47" s="445"/>
      <c r="TPY47" s="445"/>
      <c r="TPZ47" s="445"/>
      <c r="TQA47" s="445"/>
      <c r="TQB47" s="445"/>
      <c r="TQC47" s="445"/>
      <c r="TQD47" s="445"/>
      <c r="TQE47" s="445"/>
      <c r="TQF47" s="445"/>
      <c r="TQG47" s="445"/>
      <c r="TQH47" s="445"/>
      <c r="TQI47" s="445"/>
      <c r="TQJ47" s="445"/>
      <c r="TQK47" s="445"/>
      <c r="TQL47" s="445"/>
      <c r="TQM47" s="445"/>
      <c r="TQN47" s="445"/>
      <c r="TQO47" s="445"/>
      <c r="TQP47" s="445"/>
      <c r="TQQ47" s="445"/>
      <c r="TQR47" s="445"/>
      <c r="TQS47" s="445"/>
      <c r="TQT47" s="445"/>
      <c r="TQU47" s="445"/>
      <c r="TQV47" s="445"/>
      <c r="TQW47" s="445"/>
      <c r="TQX47" s="445"/>
      <c r="TQY47" s="445"/>
      <c r="TQZ47" s="445"/>
      <c r="TRA47" s="445"/>
      <c r="TRB47" s="445"/>
      <c r="TRC47" s="445"/>
      <c r="TRD47" s="445"/>
      <c r="TRE47" s="445"/>
      <c r="TRF47" s="445"/>
      <c r="TRG47" s="445"/>
      <c r="TRH47" s="445"/>
      <c r="TRI47" s="445"/>
      <c r="TRJ47" s="445"/>
      <c r="TRK47" s="445"/>
      <c r="TRL47" s="445"/>
      <c r="TRM47" s="445"/>
      <c r="TRN47" s="445"/>
      <c r="TRO47" s="445"/>
      <c r="TRP47" s="445"/>
      <c r="TRQ47" s="445"/>
      <c r="TRR47" s="445"/>
      <c r="TRS47" s="445"/>
      <c r="TRT47" s="445"/>
      <c r="TRU47" s="445"/>
      <c r="TRV47" s="445"/>
      <c r="TRW47" s="445"/>
      <c r="TRX47" s="445"/>
      <c r="TRY47" s="445"/>
      <c r="TRZ47" s="445"/>
      <c r="TSA47" s="445"/>
      <c r="TSB47" s="445"/>
      <c r="TSC47" s="445"/>
      <c r="TSD47" s="445"/>
      <c r="TSE47" s="445"/>
      <c r="TSF47" s="445"/>
      <c r="TSG47" s="445"/>
      <c r="TSH47" s="445"/>
      <c r="TSI47" s="445"/>
      <c r="TSJ47" s="445"/>
      <c r="TSK47" s="445"/>
      <c r="TSL47" s="445"/>
      <c r="TSM47" s="445"/>
      <c r="TSN47" s="445"/>
      <c r="TSO47" s="445"/>
      <c r="TSP47" s="445"/>
      <c r="TSQ47" s="445"/>
      <c r="TSR47" s="445"/>
      <c r="TSS47" s="445"/>
      <c r="TST47" s="445"/>
      <c r="TSU47" s="445"/>
      <c r="TSV47" s="445"/>
      <c r="TSW47" s="445"/>
      <c r="TSX47" s="445"/>
      <c r="TSY47" s="445"/>
      <c r="TSZ47" s="445"/>
      <c r="TTA47" s="445"/>
      <c r="TTB47" s="445"/>
      <c r="TTC47" s="445"/>
      <c r="TTD47" s="445"/>
      <c r="TTE47" s="445"/>
      <c r="TTF47" s="445"/>
      <c r="TTG47" s="445"/>
      <c r="TTH47" s="445"/>
      <c r="TTI47" s="445"/>
      <c r="TTJ47" s="445"/>
      <c r="TTK47" s="445"/>
      <c r="TTL47" s="445"/>
      <c r="TTM47" s="445"/>
      <c r="TTN47" s="445"/>
      <c r="TTO47" s="445"/>
      <c r="TTP47" s="445"/>
      <c r="TTQ47" s="445"/>
      <c r="TTR47" s="445"/>
      <c r="TTS47" s="445"/>
      <c r="TTT47" s="445"/>
      <c r="TTU47" s="445"/>
      <c r="TTV47" s="445"/>
      <c r="TTW47" s="445"/>
      <c r="TTX47" s="445"/>
      <c r="TTY47" s="445"/>
      <c r="TTZ47" s="445"/>
      <c r="TUA47" s="445"/>
      <c r="TUB47" s="445"/>
      <c r="TUC47" s="445"/>
      <c r="TUD47" s="445"/>
      <c r="TUE47" s="445"/>
      <c r="TUF47" s="445"/>
      <c r="TUG47" s="445"/>
      <c r="TUH47" s="445"/>
      <c r="TUI47" s="445"/>
      <c r="TUJ47" s="445"/>
      <c r="TUK47" s="445"/>
      <c r="TUL47" s="445"/>
      <c r="TUM47" s="445"/>
      <c r="TUN47" s="445"/>
      <c r="TUO47" s="445"/>
      <c r="TUP47" s="445"/>
      <c r="TUQ47" s="445"/>
      <c r="TUR47" s="445"/>
      <c r="TUS47" s="445"/>
      <c r="TUT47" s="445"/>
      <c r="TUU47" s="445"/>
      <c r="TUV47" s="445"/>
      <c r="TUW47" s="445"/>
      <c r="TUX47" s="445"/>
      <c r="TUY47" s="445"/>
      <c r="TUZ47" s="445"/>
      <c r="TVA47" s="445"/>
      <c r="TVB47" s="445"/>
      <c r="TVC47" s="445"/>
      <c r="TVD47" s="445"/>
      <c r="TVE47" s="445"/>
      <c r="TVF47" s="445"/>
      <c r="TVG47" s="445"/>
      <c r="TVH47" s="445"/>
      <c r="TVI47" s="445"/>
      <c r="TVJ47" s="445"/>
      <c r="TVK47" s="445"/>
      <c r="TVL47" s="445"/>
      <c r="TVM47" s="445"/>
      <c r="TVN47" s="445"/>
      <c r="TVO47" s="445"/>
      <c r="TVP47" s="445"/>
      <c r="TVQ47" s="445"/>
      <c r="TVR47" s="445"/>
      <c r="TVS47" s="445"/>
      <c r="TVT47" s="445"/>
      <c r="TVU47" s="445"/>
      <c r="TVV47" s="445"/>
      <c r="TVW47" s="445"/>
      <c r="TVX47" s="445"/>
      <c r="TVY47" s="445"/>
      <c r="TVZ47" s="445"/>
      <c r="TWA47" s="445"/>
      <c r="TWB47" s="445"/>
      <c r="TWC47" s="445"/>
      <c r="TWD47" s="445"/>
      <c r="TWE47" s="445"/>
      <c r="TWF47" s="445"/>
      <c r="TWG47" s="445"/>
      <c r="TWH47" s="445"/>
      <c r="TWI47" s="445"/>
      <c r="TWJ47" s="445"/>
      <c r="TWK47" s="445"/>
      <c r="TWL47" s="445"/>
      <c r="TWM47" s="445"/>
      <c r="TWN47" s="445"/>
      <c r="TWO47" s="445"/>
      <c r="TWP47" s="445"/>
      <c r="TWQ47" s="445"/>
      <c r="TWR47" s="445"/>
      <c r="TWS47" s="445"/>
      <c r="TWT47" s="445"/>
      <c r="TWU47" s="445"/>
      <c r="TWV47" s="445"/>
      <c r="TWW47" s="445"/>
      <c r="TWX47" s="445"/>
      <c r="TWY47" s="445"/>
      <c r="TWZ47" s="445"/>
      <c r="TXA47" s="445"/>
      <c r="TXB47" s="445"/>
      <c r="TXC47" s="445"/>
      <c r="TXD47" s="445"/>
      <c r="TXE47" s="445"/>
      <c r="TXF47" s="445"/>
      <c r="TXG47" s="445"/>
      <c r="TXH47" s="445"/>
      <c r="TXI47" s="445"/>
      <c r="TXJ47" s="445"/>
      <c r="TXK47" s="445"/>
      <c r="TXL47" s="445"/>
      <c r="TXM47" s="445"/>
      <c r="TXN47" s="445"/>
      <c r="TXO47" s="445"/>
      <c r="TXP47" s="445"/>
      <c r="TXQ47" s="445"/>
      <c r="TXR47" s="445"/>
      <c r="TXS47" s="445"/>
      <c r="TXT47" s="445"/>
      <c r="TXU47" s="445"/>
      <c r="TXV47" s="445"/>
      <c r="TXW47" s="445"/>
      <c r="TXX47" s="445"/>
      <c r="TXY47" s="445"/>
      <c r="TXZ47" s="445"/>
      <c r="TYA47" s="445"/>
      <c r="TYB47" s="445"/>
      <c r="TYC47" s="445"/>
      <c r="TYD47" s="445"/>
      <c r="TYE47" s="445"/>
      <c r="TYF47" s="445"/>
      <c r="TYG47" s="445"/>
      <c r="TYH47" s="445"/>
      <c r="TYI47" s="445"/>
      <c r="TYJ47" s="445"/>
      <c r="TYK47" s="445"/>
      <c r="TYL47" s="445"/>
      <c r="TYM47" s="445"/>
      <c r="TYN47" s="445"/>
      <c r="TYO47" s="445"/>
      <c r="TYP47" s="445"/>
      <c r="TYQ47" s="445"/>
      <c r="TYR47" s="445"/>
      <c r="TYS47" s="445"/>
      <c r="TYT47" s="445"/>
      <c r="TYU47" s="445"/>
      <c r="TYV47" s="445"/>
      <c r="TYW47" s="445"/>
      <c r="TYX47" s="445"/>
      <c r="TYY47" s="445"/>
      <c r="TYZ47" s="445"/>
      <c r="TZA47" s="445"/>
      <c r="TZB47" s="445"/>
      <c r="TZC47" s="445"/>
      <c r="TZD47" s="445"/>
      <c r="TZE47" s="445"/>
      <c r="TZF47" s="445"/>
      <c r="TZG47" s="445"/>
      <c r="TZH47" s="445"/>
      <c r="TZI47" s="445"/>
      <c r="TZJ47" s="445"/>
      <c r="TZK47" s="445"/>
      <c r="TZL47" s="445"/>
      <c r="TZM47" s="445"/>
      <c r="TZN47" s="445"/>
      <c r="TZO47" s="445"/>
      <c r="TZP47" s="445"/>
      <c r="TZQ47" s="445"/>
      <c r="TZR47" s="445"/>
      <c r="TZS47" s="445"/>
      <c r="TZT47" s="445"/>
      <c r="TZU47" s="445"/>
      <c r="TZV47" s="445"/>
      <c r="TZW47" s="445"/>
      <c r="TZX47" s="445"/>
      <c r="TZY47" s="445"/>
      <c r="TZZ47" s="445"/>
      <c r="UAA47" s="445"/>
      <c r="UAB47" s="445"/>
      <c r="UAC47" s="445"/>
      <c r="UAD47" s="445"/>
      <c r="UAE47" s="445"/>
      <c r="UAF47" s="445"/>
      <c r="UAG47" s="445"/>
      <c r="UAH47" s="445"/>
      <c r="UAI47" s="445"/>
      <c r="UAJ47" s="445"/>
      <c r="UAK47" s="445"/>
      <c r="UAL47" s="445"/>
      <c r="UAM47" s="445"/>
      <c r="UAN47" s="445"/>
      <c r="UAO47" s="445"/>
      <c r="UAP47" s="445"/>
      <c r="UAQ47" s="445"/>
      <c r="UAR47" s="445"/>
      <c r="UAS47" s="445"/>
      <c r="UAT47" s="445"/>
      <c r="UAU47" s="445"/>
      <c r="UAV47" s="445"/>
      <c r="UAW47" s="445"/>
      <c r="UAX47" s="445"/>
      <c r="UAY47" s="445"/>
      <c r="UAZ47" s="445"/>
      <c r="UBA47" s="445"/>
      <c r="UBB47" s="445"/>
      <c r="UBC47" s="445"/>
      <c r="UBD47" s="445"/>
      <c r="UBE47" s="445"/>
      <c r="UBF47" s="445"/>
      <c r="UBG47" s="445"/>
      <c r="UBH47" s="445"/>
      <c r="UBI47" s="445"/>
      <c r="UBJ47" s="445"/>
      <c r="UBK47" s="445"/>
      <c r="UBL47" s="445"/>
      <c r="UBM47" s="445"/>
      <c r="UBN47" s="445"/>
      <c r="UBO47" s="445"/>
      <c r="UBP47" s="445"/>
      <c r="UBQ47" s="445"/>
      <c r="UBR47" s="445"/>
      <c r="UBS47" s="445"/>
      <c r="UBT47" s="445"/>
      <c r="UBU47" s="445"/>
      <c r="UBV47" s="445"/>
      <c r="UBW47" s="445"/>
      <c r="UBX47" s="445"/>
      <c r="UBY47" s="445"/>
      <c r="UBZ47" s="445"/>
      <c r="UCA47" s="445"/>
      <c r="UCB47" s="445"/>
      <c r="UCC47" s="445"/>
      <c r="UCD47" s="445"/>
      <c r="UCE47" s="445"/>
      <c r="UCF47" s="445"/>
      <c r="UCG47" s="445"/>
      <c r="UCH47" s="445"/>
      <c r="UCI47" s="445"/>
      <c r="UCJ47" s="445"/>
      <c r="UCK47" s="445"/>
      <c r="UCL47" s="445"/>
      <c r="UCM47" s="445"/>
      <c r="UCN47" s="445"/>
      <c r="UCO47" s="445"/>
      <c r="UCP47" s="445"/>
      <c r="UCQ47" s="445"/>
      <c r="UCR47" s="445"/>
      <c r="UCS47" s="445"/>
      <c r="UCT47" s="445"/>
      <c r="UCU47" s="445"/>
      <c r="UCV47" s="445"/>
      <c r="UCW47" s="445"/>
      <c r="UCX47" s="445"/>
      <c r="UCY47" s="445"/>
      <c r="UCZ47" s="445"/>
      <c r="UDA47" s="445"/>
      <c r="UDB47" s="445"/>
      <c r="UDC47" s="445"/>
      <c r="UDD47" s="445"/>
      <c r="UDE47" s="445"/>
      <c r="UDF47" s="445"/>
      <c r="UDG47" s="445"/>
      <c r="UDH47" s="445"/>
      <c r="UDI47" s="445"/>
      <c r="UDJ47" s="445"/>
      <c r="UDK47" s="445"/>
      <c r="UDL47" s="445"/>
      <c r="UDM47" s="445"/>
      <c r="UDN47" s="445"/>
      <c r="UDO47" s="445"/>
      <c r="UDP47" s="445"/>
      <c r="UDQ47" s="445"/>
      <c r="UDR47" s="445"/>
      <c r="UDS47" s="445"/>
      <c r="UDT47" s="445"/>
      <c r="UDU47" s="445"/>
      <c r="UDV47" s="445"/>
      <c r="UDW47" s="445"/>
      <c r="UDX47" s="445"/>
      <c r="UDY47" s="445"/>
      <c r="UDZ47" s="445"/>
      <c r="UEA47" s="445"/>
      <c r="UEB47" s="445"/>
      <c r="UEC47" s="445"/>
      <c r="UED47" s="445"/>
      <c r="UEE47" s="445"/>
      <c r="UEF47" s="445"/>
      <c r="UEG47" s="445"/>
      <c r="UEH47" s="445"/>
      <c r="UEI47" s="445"/>
      <c r="UEJ47" s="445"/>
      <c r="UEK47" s="445"/>
      <c r="UEL47" s="445"/>
      <c r="UEM47" s="445"/>
      <c r="UEN47" s="445"/>
      <c r="UEO47" s="445"/>
      <c r="UEP47" s="445"/>
      <c r="UEQ47" s="445"/>
      <c r="UER47" s="445"/>
      <c r="UES47" s="445"/>
      <c r="UET47" s="445"/>
      <c r="UEU47" s="445"/>
      <c r="UEV47" s="445"/>
      <c r="UEW47" s="445"/>
      <c r="UEX47" s="445"/>
      <c r="UEY47" s="445"/>
      <c r="UEZ47" s="445"/>
      <c r="UFA47" s="445"/>
      <c r="UFB47" s="445"/>
      <c r="UFC47" s="445"/>
      <c r="UFD47" s="445"/>
      <c r="UFE47" s="445"/>
      <c r="UFF47" s="445"/>
      <c r="UFG47" s="445"/>
      <c r="UFH47" s="445"/>
      <c r="UFI47" s="445"/>
      <c r="UFJ47" s="445"/>
      <c r="UFK47" s="445"/>
      <c r="UFL47" s="445"/>
      <c r="UFM47" s="445"/>
      <c r="UFN47" s="445"/>
      <c r="UFO47" s="445"/>
      <c r="UFP47" s="445"/>
      <c r="UFQ47" s="445"/>
      <c r="UFR47" s="445"/>
      <c r="UFS47" s="445"/>
      <c r="UFT47" s="445"/>
      <c r="UFU47" s="445"/>
      <c r="UFV47" s="445"/>
      <c r="UFW47" s="445"/>
      <c r="UFX47" s="445"/>
      <c r="UFY47" s="445"/>
      <c r="UFZ47" s="445"/>
      <c r="UGA47" s="445"/>
      <c r="UGB47" s="445"/>
      <c r="UGC47" s="445"/>
      <c r="UGD47" s="445"/>
      <c r="UGE47" s="445"/>
      <c r="UGF47" s="445"/>
      <c r="UGG47" s="445"/>
      <c r="UGH47" s="445"/>
      <c r="UGI47" s="445"/>
      <c r="UGJ47" s="445"/>
      <c r="UGK47" s="445"/>
      <c r="UGL47" s="445"/>
      <c r="UGM47" s="445"/>
      <c r="UGN47" s="445"/>
      <c r="UGO47" s="445"/>
      <c r="UGP47" s="445"/>
      <c r="UGQ47" s="445"/>
      <c r="UGR47" s="445"/>
      <c r="UGS47" s="445"/>
      <c r="UGT47" s="445"/>
      <c r="UGU47" s="445"/>
      <c r="UGV47" s="445"/>
      <c r="UGW47" s="445"/>
      <c r="UGX47" s="445"/>
      <c r="UGY47" s="445"/>
      <c r="UGZ47" s="445"/>
      <c r="UHA47" s="445"/>
      <c r="UHB47" s="445"/>
      <c r="UHC47" s="445"/>
      <c r="UHD47" s="445"/>
      <c r="UHE47" s="445"/>
      <c r="UHF47" s="445"/>
      <c r="UHG47" s="445"/>
      <c r="UHH47" s="445"/>
      <c r="UHI47" s="445"/>
      <c r="UHJ47" s="445"/>
      <c r="UHK47" s="445"/>
      <c r="UHL47" s="445"/>
      <c r="UHM47" s="445"/>
      <c r="UHN47" s="445"/>
      <c r="UHO47" s="445"/>
      <c r="UHP47" s="445"/>
      <c r="UHQ47" s="445"/>
      <c r="UHR47" s="445"/>
      <c r="UHS47" s="445"/>
      <c r="UHT47" s="445"/>
      <c r="UHU47" s="445"/>
      <c r="UHV47" s="445"/>
      <c r="UHW47" s="445"/>
      <c r="UHX47" s="445"/>
      <c r="UHY47" s="445"/>
      <c r="UHZ47" s="445"/>
      <c r="UIA47" s="445"/>
      <c r="UIB47" s="445"/>
      <c r="UIC47" s="445"/>
      <c r="UID47" s="445"/>
      <c r="UIE47" s="445"/>
      <c r="UIF47" s="445"/>
      <c r="UIG47" s="445"/>
      <c r="UIH47" s="445"/>
      <c r="UII47" s="445"/>
      <c r="UIJ47" s="445"/>
      <c r="UIK47" s="445"/>
      <c r="UIL47" s="445"/>
      <c r="UIM47" s="445"/>
      <c r="UIN47" s="445"/>
      <c r="UIO47" s="445"/>
      <c r="UIP47" s="445"/>
      <c r="UIQ47" s="445"/>
      <c r="UIR47" s="445"/>
      <c r="UIS47" s="445"/>
      <c r="UIT47" s="445"/>
      <c r="UIU47" s="445"/>
      <c r="UIV47" s="445"/>
      <c r="UIW47" s="445"/>
      <c r="UIX47" s="445"/>
      <c r="UIY47" s="445"/>
      <c r="UIZ47" s="445"/>
      <c r="UJA47" s="445"/>
      <c r="UJB47" s="445"/>
      <c r="UJC47" s="445"/>
      <c r="UJD47" s="445"/>
      <c r="UJE47" s="445"/>
      <c r="UJF47" s="445"/>
      <c r="UJG47" s="445"/>
      <c r="UJH47" s="445"/>
      <c r="UJI47" s="445"/>
      <c r="UJJ47" s="445"/>
      <c r="UJK47" s="445"/>
      <c r="UJL47" s="445"/>
      <c r="UJM47" s="445"/>
      <c r="UJN47" s="445"/>
      <c r="UJO47" s="445"/>
      <c r="UJP47" s="445"/>
      <c r="UJQ47" s="445"/>
      <c r="UJR47" s="445"/>
      <c r="UJS47" s="445"/>
      <c r="UJT47" s="445"/>
      <c r="UJU47" s="445"/>
      <c r="UJV47" s="445"/>
      <c r="UJW47" s="445"/>
      <c r="UJX47" s="445"/>
      <c r="UJY47" s="445"/>
      <c r="UJZ47" s="445"/>
      <c r="UKA47" s="445"/>
      <c r="UKB47" s="445"/>
      <c r="UKC47" s="445"/>
      <c r="UKD47" s="445"/>
      <c r="UKE47" s="445"/>
      <c r="UKF47" s="445"/>
      <c r="UKG47" s="445"/>
      <c r="UKH47" s="445"/>
      <c r="UKI47" s="445"/>
      <c r="UKJ47" s="445"/>
      <c r="UKK47" s="445"/>
      <c r="UKL47" s="445"/>
      <c r="UKM47" s="445"/>
      <c r="UKN47" s="445"/>
      <c r="UKO47" s="445"/>
      <c r="UKP47" s="445"/>
      <c r="UKQ47" s="445"/>
      <c r="UKR47" s="445"/>
      <c r="UKS47" s="445"/>
      <c r="UKT47" s="445"/>
      <c r="UKU47" s="445"/>
      <c r="UKV47" s="445"/>
      <c r="UKW47" s="445"/>
      <c r="UKX47" s="445"/>
      <c r="UKY47" s="445"/>
      <c r="UKZ47" s="445"/>
      <c r="ULA47" s="445"/>
      <c r="ULB47" s="445"/>
      <c r="ULC47" s="445"/>
      <c r="ULD47" s="445"/>
      <c r="ULE47" s="445"/>
      <c r="ULF47" s="445"/>
      <c r="ULG47" s="445"/>
      <c r="ULH47" s="445"/>
      <c r="ULI47" s="445"/>
      <c r="ULJ47" s="445"/>
      <c r="ULK47" s="445"/>
      <c r="ULL47" s="445"/>
      <c r="ULM47" s="445"/>
      <c r="ULN47" s="445"/>
      <c r="ULO47" s="445"/>
      <c r="ULP47" s="445"/>
      <c r="ULQ47" s="445"/>
      <c r="ULR47" s="445"/>
      <c r="ULS47" s="445"/>
      <c r="ULT47" s="445"/>
      <c r="ULU47" s="445"/>
      <c r="ULV47" s="445"/>
      <c r="ULW47" s="445"/>
      <c r="ULX47" s="445"/>
      <c r="ULY47" s="445"/>
      <c r="ULZ47" s="445"/>
      <c r="UMA47" s="445"/>
      <c r="UMB47" s="445"/>
      <c r="UMC47" s="445"/>
      <c r="UMD47" s="445"/>
      <c r="UME47" s="445"/>
      <c r="UMF47" s="445"/>
      <c r="UMG47" s="445"/>
      <c r="UMH47" s="445"/>
      <c r="UMI47" s="445"/>
      <c r="UMJ47" s="445"/>
      <c r="UMK47" s="445"/>
      <c r="UML47" s="445"/>
      <c r="UMM47" s="445"/>
      <c r="UMN47" s="445"/>
      <c r="UMO47" s="445"/>
      <c r="UMP47" s="445"/>
      <c r="UMQ47" s="445"/>
      <c r="UMR47" s="445"/>
      <c r="UMS47" s="445"/>
      <c r="UMT47" s="445"/>
      <c r="UMU47" s="445"/>
      <c r="UMV47" s="445"/>
      <c r="UMW47" s="445"/>
      <c r="UMX47" s="445"/>
      <c r="UMY47" s="445"/>
      <c r="UMZ47" s="445"/>
      <c r="UNA47" s="445"/>
      <c r="UNB47" s="445"/>
      <c r="UNC47" s="445"/>
      <c r="UND47" s="445"/>
      <c r="UNE47" s="445"/>
      <c r="UNF47" s="445"/>
      <c r="UNG47" s="445"/>
      <c r="UNH47" s="445"/>
      <c r="UNI47" s="445"/>
      <c r="UNJ47" s="445"/>
      <c r="UNK47" s="445"/>
      <c r="UNL47" s="445"/>
      <c r="UNM47" s="445"/>
      <c r="UNN47" s="445"/>
      <c r="UNO47" s="445"/>
      <c r="UNP47" s="445"/>
      <c r="UNQ47" s="445"/>
      <c r="UNR47" s="445"/>
      <c r="UNS47" s="445"/>
      <c r="UNT47" s="445"/>
      <c r="UNU47" s="445"/>
      <c r="UNV47" s="445"/>
      <c r="UNW47" s="445"/>
      <c r="UNX47" s="445"/>
      <c r="UNY47" s="445"/>
      <c r="UNZ47" s="445"/>
      <c r="UOA47" s="445"/>
      <c r="UOB47" s="445"/>
      <c r="UOC47" s="445"/>
      <c r="UOD47" s="445"/>
      <c r="UOE47" s="445"/>
      <c r="UOF47" s="445"/>
      <c r="UOG47" s="445"/>
      <c r="UOH47" s="445"/>
      <c r="UOI47" s="445"/>
      <c r="UOJ47" s="445"/>
      <c r="UOK47" s="445"/>
      <c r="UOL47" s="445"/>
      <c r="UOM47" s="445"/>
      <c r="UON47" s="445"/>
      <c r="UOO47" s="445"/>
      <c r="UOP47" s="445"/>
      <c r="UOQ47" s="445"/>
      <c r="UOR47" s="445"/>
      <c r="UOS47" s="445"/>
      <c r="UOT47" s="445"/>
      <c r="UOU47" s="445"/>
      <c r="UOV47" s="445"/>
      <c r="UOW47" s="445"/>
      <c r="UOX47" s="445"/>
      <c r="UOY47" s="445"/>
      <c r="UOZ47" s="445"/>
      <c r="UPA47" s="445"/>
      <c r="UPB47" s="445"/>
      <c r="UPC47" s="445"/>
      <c r="UPD47" s="445"/>
      <c r="UPE47" s="445"/>
      <c r="UPF47" s="445"/>
      <c r="UPG47" s="445"/>
      <c r="UPH47" s="445"/>
      <c r="UPI47" s="445"/>
      <c r="UPJ47" s="445"/>
      <c r="UPK47" s="445"/>
      <c r="UPL47" s="445"/>
      <c r="UPM47" s="445"/>
      <c r="UPN47" s="445"/>
      <c r="UPO47" s="445"/>
      <c r="UPP47" s="445"/>
      <c r="UPQ47" s="445"/>
      <c r="UPR47" s="445"/>
      <c r="UPS47" s="445"/>
      <c r="UPT47" s="445"/>
      <c r="UPU47" s="445"/>
      <c r="UPV47" s="445"/>
      <c r="UPW47" s="445"/>
      <c r="UPX47" s="445"/>
      <c r="UPY47" s="445"/>
      <c r="UPZ47" s="445"/>
      <c r="UQA47" s="445"/>
      <c r="UQB47" s="445"/>
      <c r="UQC47" s="445"/>
      <c r="UQD47" s="445"/>
      <c r="UQE47" s="445"/>
      <c r="UQF47" s="445"/>
      <c r="UQG47" s="445"/>
      <c r="UQH47" s="445"/>
      <c r="UQI47" s="445"/>
      <c r="UQJ47" s="445"/>
      <c r="UQK47" s="445"/>
      <c r="UQL47" s="445"/>
      <c r="UQM47" s="445"/>
      <c r="UQN47" s="445"/>
      <c r="UQO47" s="445"/>
      <c r="UQP47" s="445"/>
      <c r="UQQ47" s="445"/>
      <c r="UQR47" s="445"/>
      <c r="UQS47" s="445"/>
      <c r="UQT47" s="445"/>
      <c r="UQU47" s="445"/>
      <c r="UQV47" s="445"/>
      <c r="UQW47" s="445"/>
      <c r="UQX47" s="445"/>
      <c r="UQY47" s="445"/>
      <c r="UQZ47" s="445"/>
      <c r="URA47" s="445"/>
      <c r="URB47" s="445"/>
      <c r="URC47" s="445"/>
      <c r="URD47" s="445"/>
      <c r="URE47" s="445"/>
      <c r="URF47" s="445"/>
      <c r="URG47" s="445"/>
      <c r="URH47" s="445"/>
      <c r="URI47" s="445"/>
      <c r="URJ47" s="445"/>
      <c r="URK47" s="445"/>
      <c r="URL47" s="445"/>
      <c r="URM47" s="445"/>
      <c r="URN47" s="445"/>
      <c r="URO47" s="445"/>
      <c r="URP47" s="445"/>
      <c r="URQ47" s="445"/>
      <c r="URR47" s="445"/>
      <c r="URS47" s="445"/>
      <c r="URT47" s="445"/>
      <c r="URU47" s="445"/>
      <c r="URV47" s="445"/>
      <c r="URW47" s="445"/>
      <c r="URX47" s="445"/>
      <c r="URY47" s="445"/>
      <c r="URZ47" s="445"/>
      <c r="USA47" s="445"/>
      <c r="USB47" s="445"/>
      <c r="USC47" s="445"/>
      <c r="USD47" s="445"/>
      <c r="USE47" s="445"/>
      <c r="USF47" s="445"/>
      <c r="USG47" s="445"/>
      <c r="USH47" s="445"/>
      <c r="USI47" s="445"/>
      <c r="USJ47" s="445"/>
      <c r="USK47" s="445"/>
      <c r="USL47" s="445"/>
      <c r="USM47" s="445"/>
      <c r="USN47" s="445"/>
      <c r="USO47" s="445"/>
      <c r="USP47" s="445"/>
      <c r="USQ47" s="445"/>
      <c r="USR47" s="445"/>
      <c r="USS47" s="445"/>
      <c r="UST47" s="445"/>
      <c r="USU47" s="445"/>
      <c r="USV47" s="445"/>
      <c r="USW47" s="445"/>
      <c r="USX47" s="445"/>
      <c r="USY47" s="445"/>
      <c r="USZ47" s="445"/>
      <c r="UTA47" s="445"/>
      <c r="UTB47" s="445"/>
      <c r="UTC47" s="445"/>
      <c r="UTD47" s="445"/>
      <c r="UTE47" s="445"/>
      <c r="UTF47" s="445"/>
      <c r="UTG47" s="445"/>
      <c r="UTH47" s="445"/>
      <c r="UTI47" s="445"/>
      <c r="UTJ47" s="445"/>
      <c r="UTK47" s="445"/>
      <c r="UTL47" s="445"/>
      <c r="UTM47" s="445"/>
      <c r="UTN47" s="445"/>
      <c r="UTO47" s="445"/>
      <c r="UTP47" s="445"/>
      <c r="UTQ47" s="445"/>
      <c r="UTR47" s="445"/>
      <c r="UTS47" s="445"/>
      <c r="UTT47" s="445"/>
      <c r="UTU47" s="445"/>
      <c r="UTV47" s="445"/>
      <c r="UTW47" s="445"/>
      <c r="UTX47" s="445"/>
      <c r="UTY47" s="445"/>
      <c r="UTZ47" s="445"/>
      <c r="UUA47" s="445"/>
      <c r="UUB47" s="445"/>
      <c r="UUC47" s="445"/>
      <c r="UUD47" s="445"/>
      <c r="UUE47" s="445"/>
      <c r="UUF47" s="445"/>
      <c r="UUG47" s="445"/>
      <c r="UUH47" s="445"/>
      <c r="UUI47" s="445"/>
      <c r="UUJ47" s="445"/>
      <c r="UUK47" s="445"/>
      <c r="UUL47" s="445"/>
      <c r="UUM47" s="445"/>
      <c r="UUN47" s="445"/>
      <c r="UUO47" s="445"/>
      <c r="UUP47" s="445"/>
      <c r="UUQ47" s="445"/>
      <c r="UUR47" s="445"/>
      <c r="UUS47" s="445"/>
      <c r="UUT47" s="445"/>
      <c r="UUU47" s="445"/>
      <c r="UUV47" s="445"/>
      <c r="UUW47" s="445"/>
      <c r="UUX47" s="445"/>
      <c r="UUY47" s="445"/>
      <c r="UUZ47" s="445"/>
      <c r="UVA47" s="445"/>
      <c r="UVB47" s="445"/>
      <c r="UVC47" s="445"/>
      <c r="UVD47" s="445"/>
      <c r="UVE47" s="445"/>
      <c r="UVF47" s="445"/>
      <c r="UVG47" s="445"/>
      <c r="UVH47" s="445"/>
      <c r="UVI47" s="445"/>
      <c r="UVJ47" s="445"/>
      <c r="UVK47" s="445"/>
      <c r="UVL47" s="445"/>
      <c r="UVM47" s="445"/>
      <c r="UVN47" s="445"/>
      <c r="UVO47" s="445"/>
      <c r="UVP47" s="445"/>
      <c r="UVQ47" s="445"/>
      <c r="UVR47" s="445"/>
      <c r="UVS47" s="445"/>
      <c r="UVT47" s="445"/>
      <c r="UVU47" s="445"/>
      <c r="UVV47" s="445"/>
      <c r="UVW47" s="445"/>
      <c r="UVX47" s="445"/>
      <c r="UVY47" s="445"/>
      <c r="UVZ47" s="445"/>
      <c r="UWA47" s="445"/>
      <c r="UWB47" s="445"/>
      <c r="UWC47" s="445"/>
      <c r="UWD47" s="445"/>
      <c r="UWE47" s="445"/>
      <c r="UWF47" s="445"/>
      <c r="UWG47" s="445"/>
      <c r="UWH47" s="445"/>
      <c r="UWI47" s="445"/>
      <c r="UWJ47" s="445"/>
      <c r="UWK47" s="445"/>
      <c r="UWL47" s="445"/>
      <c r="UWM47" s="445"/>
      <c r="UWN47" s="445"/>
      <c r="UWO47" s="445"/>
      <c r="UWP47" s="445"/>
      <c r="UWQ47" s="445"/>
      <c r="UWR47" s="445"/>
      <c r="UWS47" s="445"/>
      <c r="UWT47" s="445"/>
      <c r="UWU47" s="445"/>
      <c r="UWV47" s="445"/>
      <c r="UWW47" s="445"/>
      <c r="UWX47" s="445"/>
      <c r="UWY47" s="445"/>
      <c r="UWZ47" s="445"/>
      <c r="UXA47" s="445"/>
      <c r="UXB47" s="445"/>
      <c r="UXC47" s="445"/>
      <c r="UXD47" s="445"/>
      <c r="UXE47" s="445"/>
      <c r="UXF47" s="445"/>
      <c r="UXG47" s="445"/>
      <c r="UXH47" s="445"/>
      <c r="UXI47" s="445"/>
      <c r="UXJ47" s="445"/>
      <c r="UXK47" s="445"/>
      <c r="UXL47" s="445"/>
      <c r="UXM47" s="445"/>
      <c r="UXN47" s="445"/>
      <c r="UXO47" s="445"/>
      <c r="UXP47" s="445"/>
      <c r="UXQ47" s="445"/>
      <c r="UXR47" s="445"/>
      <c r="UXS47" s="445"/>
      <c r="UXT47" s="445"/>
      <c r="UXU47" s="445"/>
      <c r="UXV47" s="445"/>
      <c r="UXW47" s="445"/>
      <c r="UXX47" s="445"/>
      <c r="UXY47" s="445"/>
      <c r="UXZ47" s="445"/>
      <c r="UYA47" s="445"/>
      <c r="UYB47" s="445"/>
      <c r="UYC47" s="445"/>
      <c r="UYD47" s="445"/>
      <c r="UYE47" s="445"/>
      <c r="UYF47" s="445"/>
      <c r="UYG47" s="445"/>
      <c r="UYH47" s="445"/>
      <c r="UYI47" s="445"/>
      <c r="UYJ47" s="445"/>
      <c r="UYK47" s="445"/>
      <c r="UYL47" s="445"/>
      <c r="UYM47" s="445"/>
      <c r="UYN47" s="445"/>
      <c r="UYO47" s="445"/>
      <c r="UYP47" s="445"/>
      <c r="UYQ47" s="445"/>
      <c r="UYR47" s="445"/>
      <c r="UYS47" s="445"/>
      <c r="UYT47" s="445"/>
      <c r="UYU47" s="445"/>
      <c r="UYV47" s="445"/>
      <c r="UYW47" s="445"/>
      <c r="UYX47" s="445"/>
      <c r="UYY47" s="445"/>
      <c r="UYZ47" s="445"/>
      <c r="UZA47" s="445"/>
      <c r="UZB47" s="445"/>
      <c r="UZC47" s="445"/>
      <c r="UZD47" s="445"/>
      <c r="UZE47" s="445"/>
      <c r="UZF47" s="445"/>
      <c r="UZG47" s="445"/>
      <c r="UZH47" s="445"/>
      <c r="UZI47" s="445"/>
      <c r="UZJ47" s="445"/>
      <c r="UZK47" s="445"/>
      <c r="UZL47" s="445"/>
      <c r="UZM47" s="445"/>
      <c r="UZN47" s="445"/>
      <c r="UZO47" s="445"/>
      <c r="UZP47" s="445"/>
      <c r="UZQ47" s="445"/>
      <c r="UZR47" s="445"/>
      <c r="UZS47" s="445"/>
      <c r="UZT47" s="445"/>
      <c r="UZU47" s="445"/>
      <c r="UZV47" s="445"/>
      <c r="UZW47" s="445"/>
      <c r="UZX47" s="445"/>
      <c r="UZY47" s="445"/>
      <c r="UZZ47" s="445"/>
      <c r="VAA47" s="445"/>
      <c r="VAB47" s="445"/>
      <c r="VAC47" s="445"/>
      <c r="VAD47" s="445"/>
      <c r="VAE47" s="445"/>
      <c r="VAF47" s="445"/>
      <c r="VAG47" s="445"/>
      <c r="VAH47" s="445"/>
      <c r="VAI47" s="445"/>
      <c r="VAJ47" s="445"/>
      <c r="VAK47" s="445"/>
      <c r="VAL47" s="445"/>
      <c r="VAM47" s="445"/>
      <c r="VAN47" s="445"/>
      <c r="VAO47" s="445"/>
      <c r="VAP47" s="445"/>
      <c r="VAQ47" s="445"/>
      <c r="VAR47" s="445"/>
      <c r="VAS47" s="445"/>
      <c r="VAT47" s="445"/>
      <c r="VAU47" s="445"/>
      <c r="VAV47" s="445"/>
      <c r="VAW47" s="445"/>
      <c r="VAX47" s="445"/>
      <c r="VAY47" s="445"/>
      <c r="VAZ47" s="445"/>
      <c r="VBA47" s="445"/>
      <c r="VBB47" s="445"/>
      <c r="VBC47" s="445"/>
      <c r="VBD47" s="445"/>
      <c r="VBE47" s="445"/>
      <c r="VBF47" s="445"/>
      <c r="VBG47" s="445"/>
      <c r="VBH47" s="445"/>
      <c r="VBI47" s="445"/>
      <c r="VBJ47" s="445"/>
      <c r="VBK47" s="445"/>
      <c r="VBL47" s="445"/>
      <c r="VBM47" s="445"/>
      <c r="VBN47" s="445"/>
      <c r="VBO47" s="445"/>
      <c r="VBP47" s="445"/>
      <c r="VBQ47" s="445"/>
      <c r="VBR47" s="445"/>
      <c r="VBS47" s="445"/>
      <c r="VBT47" s="445"/>
      <c r="VBU47" s="445"/>
      <c r="VBV47" s="445"/>
      <c r="VBW47" s="445"/>
      <c r="VBX47" s="445"/>
      <c r="VBY47" s="445"/>
      <c r="VBZ47" s="445"/>
      <c r="VCA47" s="445"/>
      <c r="VCB47" s="445"/>
      <c r="VCC47" s="445"/>
      <c r="VCD47" s="445"/>
      <c r="VCE47" s="445"/>
      <c r="VCF47" s="445"/>
      <c r="VCG47" s="445"/>
      <c r="VCH47" s="445"/>
      <c r="VCI47" s="445"/>
      <c r="VCJ47" s="445"/>
      <c r="VCK47" s="445"/>
      <c r="VCL47" s="445"/>
      <c r="VCM47" s="445"/>
      <c r="VCN47" s="445"/>
      <c r="VCO47" s="445"/>
      <c r="VCP47" s="445"/>
      <c r="VCQ47" s="445"/>
      <c r="VCR47" s="445"/>
      <c r="VCS47" s="445"/>
      <c r="VCT47" s="445"/>
      <c r="VCU47" s="445"/>
      <c r="VCV47" s="445"/>
      <c r="VCW47" s="445"/>
      <c r="VCX47" s="445"/>
      <c r="VCY47" s="445"/>
      <c r="VCZ47" s="445"/>
      <c r="VDA47" s="445"/>
      <c r="VDB47" s="445"/>
      <c r="VDC47" s="445"/>
      <c r="VDD47" s="445"/>
      <c r="VDE47" s="445"/>
      <c r="VDF47" s="445"/>
      <c r="VDG47" s="445"/>
      <c r="VDH47" s="445"/>
      <c r="VDI47" s="445"/>
      <c r="VDJ47" s="445"/>
      <c r="VDK47" s="445"/>
      <c r="VDL47" s="445"/>
      <c r="VDM47" s="445"/>
      <c r="VDN47" s="445"/>
      <c r="VDO47" s="445"/>
      <c r="VDP47" s="445"/>
      <c r="VDQ47" s="445"/>
      <c r="VDR47" s="445"/>
      <c r="VDS47" s="445"/>
      <c r="VDT47" s="445"/>
      <c r="VDU47" s="445"/>
      <c r="VDV47" s="445"/>
      <c r="VDW47" s="445"/>
      <c r="VDX47" s="445"/>
      <c r="VDY47" s="445"/>
      <c r="VDZ47" s="445"/>
      <c r="VEA47" s="445"/>
      <c r="VEB47" s="445"/>
      <c r="VEC47" s="445"/>
      <c r="VED47" s="445"/>
      <c r="VEE47" s="445"/>
      <c r="VEF47" s="445"/>
      <c r="VEG47" s="445"/>
      <c r="VEH47" s="445"/>
      <c r="VEI47" s="445"/>
      <c r="VEJ47" s="445"/>
      <c r="VEK47" s="445"/>
      <c r="VEL47" s="445"/>
      <c r="VEM47" s="445"/>
      <c r="VEN47" s="445"/>
      <c r="VEO47" s="445"/>
      <c r="VEP47" s="445"/>
      <c r="VEQ47" s="445"/>
      <c r="VER47" s="445"/>
      <c r="VES47" s="445"/>
      <c r="VET47" s="445"/>
      <c r="VEU47" s="445"/>
      <c r="VEV47" s="445"/>
      <c r="VEW47" s="445"/>
      <c r="VEX47" s="445"/>
      <c r="VEY47" s="445"/>
      <c r="VEZ47" s="445"/>
      <c r="VFA47" s="445"/>
      <c r="VFB47" s="445"/>
      <c r="VFC47" s="445"/>
      <c r="VFD47" s="445"/>
      <c r="VFE47" s="445"/>
      <c r="VFF47" s="445"/>
      <c r="VFG47" s="445"/>
      <c r="VFH47" s="445"/>
      <c r="VFI47" s="445"/>
      <c r="VFJ47" s="445"/>
      <c r="VFK47" s="445"/>
      <c r="VFL47" s="445"/>
      <c r="VFM47" s="445"/>
      <c r="VFN47" s="445"/>
      <c r="VFO47" s="445"/>
      <c r="VFP47" s="445"/>
      <c r="VFQ47" s="445"/>
      <c r="VFR47" s="445"/>
      <c r="VFS47" s="445"/>
      <c r="VFT47" s="445"/>
      <c r="VFU47" s="445"/>
      <c r="VFV47" s="445"/>
      <c r="VFW47" s="445"/>
      <c r="VFX47" s="445"/>
      <c r="VFY47" s="445"/>
      <c r="VFZ47" s="445"/>
      <c r="VGA47" s="445"/>
      <c r="VGB47" s="445"/>
      <c r="VGC47" s="445"/>
      <c r="VGD47" s="445"/>
      <c r="VGE47" s="445"/>
      <c r="VGF47" s="445"/>
      <c r="VGG47" s="445"/>
      <c r="VGH47" s="445"/>
      <c r="VGI47" s="445"/>
      <c r="VGJ47" s="445"/>
      <c r="VGK47" s="445"/>
      <c r="VGL47" s="445"/>
      <c r="VGM47" s="445"/>
      <c r="VGN47" s="445"/>
      <c r="VGO47" s="445"/>
      <c r="VGP47" s="445"/>
      <c r="VGQ47" s="445"/>
      <c r="VGR47" s="445"/>
      <c r="VGS47" s="445"/>
      <c r="VGT47" s="445"/>
      <c r="VGU47" s="445"/>
      <c r="VGV47" s="445"/>
      <c r="VGW47" s="445"/>
      <c r="VGX47" s="445"/>
      <c r="VGY47" s="445"/>
      <c r="VGZ47" s="445"/>
      <c r="VHA47" s="445"/>
      <c r="VHB47" s="445"/>
      <c r="VHC47" s="445"/>
      <c r="VHD47" s="445"/>
      <c r="VHE47" s="445"/>
      <c r="VHF47" s="445"/>
      <c r="VHG47" s="445"/>
      <c r="VHH47" s="445"/>
      <c r="VHI47" s="445"/>
      <c r="VHJ47" s="445"/>
      <c r="VHK47" s="445"/>
      <c r="VHL47" s="445"/>
      <c r="VHM47" s="445"/>
      <c r="VHN47" s="445"/>
      <c r="VHO47" s="445"/>
      <c r="VHP47" s="445"/>
      <c r="VHQ47" s="445"/>
      <c r="VHR47" s="445"/>
      <c r="VHS47" s="445"/>
      <c r="VHT47" s="445"/>
      <c r="VHU47" s="445"/>
      <c r="VHV47" s="445"/>
      <c r="VHW47" s="445"/>
      <c r="VHX47" s="445"/>
      <c r="VHY47" s="445"/>
      <c r="VHZ47" s="445"/>
      <c r="VIA47" s="445"/>
      <c r="VIB47" s="445"/>
      <c r="VIC47" s="445"/>
      <c r="VID47" s="445"/>
      <c r="VIE47" s="445"/>
      <c r="VIF47" s="445"/>
      <c r="VIG47" s="445"/>
      <c r="VIH47" s="445"/>
      <c r="VII47" s="445"/>
      <c r="VIJ47" s="445"/>
      <c r="VIK47" s="445"/>
      <c r="VIL47" s="445"/>
      <c r="VIM47" s="445"/>
      <c r="VIN47" s="445"/>
      <c r="VIO47" s="445"/>
      <c r="VIP47" s="445"/>
      <c r="VIQ47" s="445"/>
      <c r="VIR47" s="445"/>
      <c r="VIS47" s="445"/>
      <c r="VIT47" s="445"/>
      <c r="VIU47" s="445"/>
      <c r="VIV47" s="445"/>
      <c r="VIW47" s="445"/>
      <c r="VIX47" s="445"/>
      <c r="VIY47" s="445"/>
      <c r="VIZ47" s="445"/>
      <c r="VJA47" s="445"/>
      <c r="VJB47" s="445"/>
      <c r="VJC47" s="445"/>
      <c r="VJD47" s="445"/>
      <c r="VJE47" s="445"/>
      <c r="VJF47" s="445"/>
      <c r="VJG47" s="445"/>
      <c r="VJH47" s="445"/>
      <c r="VJI47" s="445"/>
      <c r="VJJ47" s="445"/>
      <c r="VJK47" s="445"/>
      <c r="VJL47" s="445"/>
      <c r="VJM47" s="445"/>
      <c r="VJN47" s="445"/>
      <c r="VJO47" s="445"/>
      <c r="VJP47" s="445"/>
      <c r="VJQ47" s="445"/>
      <c r="VJR47" s="445"/>
      <c r="VJS47" s="445"/>
      <c r="VJT47" s="445"/>
      <c r="VJU47" s="445"/>
      <c r="VJV47" s="445"/>
      <c r="VJW47" s="445"/>
      <c r="VJX47" s="445"/>
      <c r="VJY47" s="445"/>
      <c r="VJZ47" s="445"/>
      <c r="VKA47" s="445"/>
      <c r="VKB47" s="445"/>
      <c r="VKC47" s="445"/>
      <c r="VKD47" s="445"/>
      <c r="VKE47" s="445"/>
      <c r="VKF47" s="445"/>
      <c r="VKG47" s="445"/>
      <c r="VKH47" s="445"/>
      <c r="VKI47" s="445"/>
      <c r="VKJ47" s="445"/>
      <c r="VKK47" s="445"/>
      <c r="VKL47" s="445"/>
      <c r="VKM47" s="445"/>
      <c r="VKN47" s="445"/>
      <c r="VKO47" s="445"/>
      <c r="VKP47" s="445"/>
      <c r="VKQ47" s="445"/>
      <c r="VKR47" s="445"/>
      <c r="VKS47" s="445"/>
      <c r="VKT47" s="445"/>
      <c r="VKU47" s="445"/>
      <c r="VKV47" s="445"/>
      <c r="VKW47" s="445"/>
      <c r="VKX47" s="445"/>
      <c r="VKY47" s="445"/>
      <c r="VKZ47" s="445"/>
      <c r="VLA47" s="445"/>
      <c r="VLB47" s="445"/>
      <c r="VLC47" s="445"/>
      <c r="VLD47" s="445"/>
      <c r="VLE47" s="445"/>
      <c r="VLF47" s="445"/>
      <c r="VLG47" s="445"/>
      <c r="VLH47" s="445"/>
      <c r="VLI47" s="445"/>
      <c r="VLJ47" s="445"/>
      <c r="VLK47" s="445"/>
      <c r="VLL47" s="445"/>
      <c r="VLM47" s="445"/>
      <c r="VLN47" s="445"/>
      <c r="VLO47" s="445"/>
      <c r="VLP47" s="445"/>
      <c r="VLQ47" s="445"/>
      <c r="VLR47" s="445"/>
      <c r="VLS47" s="445"/>
      <c r="VLT47" s="445"/>
      <c r="VLU47" s="445"/>
      <c r="VLV47" s="445"/>
      <c r="VLW47" s="445"/>
      <c r="VLX47" s="445"/>
      <c r="VLY47" s="445"/>
      <c r="VLZ47" s="445"/>
      <c r="VMA47" s="445"/>
      <c r="VMB47" s="445"/>
      <c r="VMC47" s="445"/>
      <c r="VMD47" s="445"/>
      <c r="VME47" s="445"/>
      <c r="VMF47" s="445"/>
      <c r="VMG47" s="445"/>
      <c r="VMH47" s="445"/>
      <c r="VMI47" s="445"/>
      <c r="VMJ47" s="445"/>
      <c r="VMK47" s="445"/>
      <c r="VML47" s="445"/>
      <c r="VMM47" s="445"/>
      <c r="VMN47" s="445"/>
      <c r="VMO47" s="445"/>
      <c r="VMP47" s="445"/>
      <c r="VMQ47" s="445"/>
      <c r="VMR47" s="445"/>
      <c r="VMS47" s="445"/>
      <c r="VMT47" s="445"/>
      <c r="VMU47" s="445"/>
      <c r="VMV47" s="445"/>
      <c r="VMW47" s="445"/>
      <c r="VMX47" s="445"/>
      <c r="VMY47" s="445"/>
      <c r="VMZ47" s="445"/>
      <c r="VNA47" s="445"/>
      <c r="VNB47" s="445"/>
      <c r="VNC47" s="445"/>
      <c r="VND47" s="445"/>
      <c r="VNE47" s="445"/>
      <c r="VNF47" s="445"/>
      <c r="VNG47" s="445"/>
      <c r="VNH47" s="445"/>
      <c r="VNI47" s="445"/>
      <c r="VNJ47" s="445"/>
      <c r="VNK47" s="445"/>
      <c r="VNL47" s="445"/>
      <c r="VNM47" s="445"/>
      <c r="VNN47" s="445"/>
      <c r="VNO47" s="445"/>
      <c r="VNP47" s="445"/>
      <c r="VNQ47" s="445"/>
      <c r="VNR47" s="445"/>
      <c r="VNS47" s="445"/>
      <c r="VNT47" s="445"/>
      <c r="VNU47" s="445"/>
      <c r="VNV47" s="445"/>
      <c r="VNW47" s="445"/>
      <c r="VNX47" s="445"/>
      <c r="VNY47" s="445"/>
      <c r="VNZ47" s="445"/>
      <c r="VOA47" s="445"/>
      <c r="VOB47" s="445"/>
      <c r="VOC47" s="445"/>
      <c r="VOD47" s="445"/>
      <c r="VOE47" s="445"/>
      <c r="VOF47" s="445"/>
      <c r="VOG47" s="445"/>
      <c r="VOH47" s="445"/>
      <c r="VOI47" s="445"/>
      <c r="VOJ47" s="445"/>
      <c r="VOK47" s="445"/>
      <c r="VOL47" s="445"/>
      <c r="VOM47" s="445"/>
      <c r="VON47" s="445"/>
      <c r="VOO47" s="445"/>
      <c r="VOP47" s="445"/>
      <c r="VOQ47" s="445"/>
      <c r="VOR47" s="445"/>
      <c r="VOS47" s="445"/>
      <c r="VOT47" s="445"/>
      <c r="VOU47" s="445"/>
      <c r="VOV47" s="445"/>
      <c r="VOW47" s="445"/>
      <c r="VOX47" s="445"/>
      <c r="VOY47" s="445"/>
      <c r="VOZ47" s="445"/>
      <c r="VPA47" s="445"/>
      <c r="VPB47" s="445"/>
      <c r="VPC47" s="445"/>
      <c r="VPD47" s="445"/>
      <c r="VPE47" s="445"/>
      <c r="VPF47" s="445"/>
      <c r="VPG47" s="445"/>
      <c r="VPH47" s="445"/>
      <c r="VPI47" s="445"/>
      <c r="VPJ47" s="445"/>
      <c r="VPK47" s="445"/>
      <c r="VPL47" s="445"/>
      <c r="VPM47" s="445"/>
      <c r="VPN47" s="445"/>
      <c r="VPO47" s="445"/>
      <c r="VPP47" s="445"/>
      <c r="VPQ47" s="445"/>
      <c r="VPR47" s="445"/>
      <c r="VPS47" s="445"/>
      <c r="VPT47" s="445"/>
      <c r="VPU47" s="445"/>
      <c r="VPV47" s="445"/>
      <c r="VPW47" s="445"/>
      <c r="VPX47" s="445"/>
      <c r="VPY47" s="445"/>
      <c r="VPZ47" s="445"/>
      <c r="VQA47" s="445"/>
      <c r="VQB47" s="445"/>
      <c r="VQC47" s="445"/>
      <c r="VQD47" s="445"/>
      <c r="VQE47" s="445"/>
      <c r="VQF47" s="445"/>
      <c r="VQG47" s="445"/>
      <c r="VQH47" s="445"/>
      <c r="VQI47" s="445"/>
      <c r="VQJ47" s="445"/>
      <c r="VQK47" s="445"/>
      <c r="VQL47" s="445"/>
      <c r="VQM47" s="445"/>
      <c r="VQN47" s="445"/>
      <c r="VQO47" s="445"/>
      <c r="VQP47" s="445"/>
      <c r="VQQ47" s="445"/>
      <c r="VQR47" s="445"/>
      <c r="VQS47" s="445"/>
      <c r="VQT47" s="445"/>
      <c r="VQU47" s="445"/>
      <c r="VQV47" s="445"/>
      <c r="VQW47" s="445"/>
      <c r="VQX47" s="445"/>
      <c r="VQY47" s="445"/>
      <c r="VQZ47" s="445"/>
      <c r="VRA47" s="445"/>
      <c r="VRB47" s="445"/>
      <c r="VRC47" s="445"/>
      <c r="VRD47" s="445"/>
      <c r="VRE47" s="445"/>
      <c r="VRF47" s="445"/>
      <c r="VRG47" s="445"/>
      <c r="VRH47" s="445"/>
      <c r="VRI47" s="445"/>
      <c r="VRJ47" s="445"/>
      <c r="VRK47" s="445"/>
      <c r="VRL47" s="445"/>
      <c r="VRM47" s="445"/>
      <c r="VRN47" s="445"/>
      <c r="VRO47" s="445"/>
      <c r="VRP47" s="445"/>
      <c r="VRQ47" s="445"/>
      <c r="VRR47" s="445"/>
      <c r="VRS47" s="445"/>
      <c r="VRT47" s="445"/>
      <c r="VRU47" s="445"/>
      <c r="VRV47" s="445"/>
      <c r="VRW47" s="445"/>
      <c r="VRX47" s="445"/>
      <c r="VRY47" s="445"/>
      <c r="VRZ47" s="445"/>
      <c r="VSA47" s="445"/>
      <c r="VSB47" s="445"/>
      <c r="VSC47" s="445"/>
      <c r="VSD47" s="445"/>
      <c r="VSE47" s="445"/>
      <c r="VSF47" s="445"/>
      <c r="VSG47" s="445"/>
      <c r="VSH47" s="445"/>
      <c r="VSI47" s="445"/>
      <c r="VSJ47" s="445"/>
      <c r="VSK47" s="445"/>
      <c r="VSL47" s="445"/>
      <c r="VSM47" s="445"/>
      <c r="VSN47" s="445"/>
      <c r="VSO47" s="445"/>
      <c r="VSP47" s="445"/>
      <c r="VSQ47" s="445"/>
      <c r="VSR47" s="445"/>
      <c r="VSS47" s="445"/>
      <c r="VST47" s="445"/>
      <c r="VSU47" s="445"/>
      <c r="VSV47" s="445"/>
      <c r="VSW47" s="445"/>
      <c r="VSX47" s="445"/>
      <c r="VSY47" s="445"/>
      <c r="VSZ47" s="445"/>
      <c r="VTA47" s="445"/>
      <c r="VTB47" s="445"/>
      <c r="VTC47" s="445"/>
      <c r="VTD47" s="445"/>
      <c r="VTE47" s="445"/>
      <c r="VTF47" s="445"/>
      <c r="VTG47" s="445"/>
      <c r="VTH47" s="445"/>
      <c r="VTI47" s="445"/>
      <c r="VTJ47" s="445"/>
      <c r="VTK47" s="445"/>
      <c r="VTL47" s="445"/>
      <c r="VTM47" s="445"/>
      <c r="VTN47" s="445"/>
      <c r="VTO47" s="445"/>
      <c r="VTP47" s="445"/>
      <c r="VTQ47" s="445"/>
      <c r="VTR47" s="445"/>
      <c r="VTS47" s="445"/>
      <c r="VTT47" s="445"/>
      <c r="VTU47" s="445"/>
      <c r="VTV47" s="445"/>
      <c r="VTW47" s="445"/>
      <c r="VTX47" s="445"/>
      <c r="VTY47" s="445"/>
      <c r="VTZ47" s="445"/>
      <c r="VUA47" s="445"/>
      <c r="VUB47" s="445"/>
      <c r="VUC47" s="445"/>
      <c r="VUD47" s="445"/>
      <c r="VUE47" s="445"/>
      <c r="VUF47" s="445"/>
      <c r="VUG47" s="445"/>
      <c r="VUH47" s="445"/>
      <c r="VUI47" s="445"/>
      <c r="VUJ47" s="445"/>
      <c r="VUK47" s="445"/>
      <c r="VUL47" s="445"/>
      <c r="VUM47" s="445"/>
      <c r="VUN47" s="445"/>
      <c r="VUO47" s="445"/>
      <c r="VUP47" s="445"/>
      <c r="VUQ47" s="445"/>
      <c r="VUR47" s="445"/>
      <c r="VUS47" s="445"/>
      <c r="VUT47" s="445"/>
      <c r="VUU47" s="445"/>
      <c r="VUV47" s="445"/>
      <c r="VUW47" s="445"/>
      <c r="VUX47" s="445"/>
      <c r="VUY47" s="445"/>
      <c r="VUZ47" s="445"/>
      <c r="VVA47" s="445"/>
      <c r="VVB47" s="445"/>
      <c r="VVC47" s="445"/>
      <c r="VVD47" s="445"/>
      <c r="VVE47" s="445"/>
      <c r="VVF47" s="445"/>
      <c r="VVG47" s="445"/>
      <c r="VVH47" s="445"/>
      <c r="VVI47" s="445"/>
      <c r="VVJ47" s="445"/>
      <c r="VVK47" s="445"/>
      <c r="VVL47" s="445"/>
      <c r="VVM47" s="445"/>
      <c r="VVN47" s="445"/>
      <c r="VVO47" s="445"/>
      <c r="VVP47" s="445"/>
      <c r="VVQ47" s="445"/>
      <c r="VVR47" s="445"/>
      <c r="VVS47" s="445"/>
      <c r="VVT47" s="445"/>
      <c r="VVU47" s="445"/>
      <c r="VVV47" s="445"/>
      <c r="VVW47" s="445"/>
      <c r="VVX47" s="445"/>
      <c r="VVY47" s="445"/>
      <c r="VVZ47" s="445"/>
      <c r="VWA47" s="445"/>
      <c r="VWB47" s="445"/>
      <c r="VWC47" s="445"/>
      <c r="VWD47" s="445"/>
      <c r="VWE47" s="445"/>
      <c r="VWF47" s="445"/>
      <c r="VWG47" s="445"/>
      <c r="VWH47" s="445"/>
      <c r="VWI47" s="445"/>
      <c r="VWJ47" s="445"/>
      <c r="VWK47" s="445"/>
      <c r="VWL47" s="445"/>
      <c r="VWM47" s="445"/>
      <c r="VWN47" s="445"/>
      <c r="VWO47" s="445"/>
      <c r="VWP47" s="445"/>
      <c r="VWQ47" s="445"/>
      <c r="VWR47" s="445"/>
      <c r="VWS47" s="445"/>
      <c r="VWT47" s="445"/>
      <c r="VWU47" s="445"/>
      <c r="VWV47" s="445"/>
      <c r="VWW47" s="445"/>
      <c r="VWX47" s="445"/>
      <c r="VWY47" s="445"/>
      <c r="VWZ47" s="445"/>
      <c r="VXA47" s="445"/>
      <c r="VXB47" s="445"/>
      <c r="VXC47" s="445"/>
      <c r="VXD47" s="445"/>
      <c r="VXE47" s="445"/>
      <c r="VXF47" s="445"/>
      <c r="VXG47" s="445"/>
      <c r="VXH47" s="445"/>
      <c r="VXI47" s="445"/>
      <c r="VXJ47" s="445"/>
      <c r="VXK47" s="445"/>
      <c r="VXL47" s="445"/>
      <c r="VXM47" s="445"/>
      <c r="VXN47" s="445"/>
      <c r="VXO47" s="445"/>
      <c r="VXP47" s="445"/>
      <c r="VXQ47" s="445"/>
      <c r="VXR47" s="445"/>
      <c r="VXS47" s="445"/>
      <c r="VXT47" s="445"/>
      <c r="VXU47" s="445"/>
      <c r="VXV47" s="445"/>
      <c r="VXW47" s="445"/>
      <c r="VXX47" s="445"/>
      <c r="VXY47" s="445"/>
      <c r="VXZ47" s="445"/>
      <c r="VYA47" s="445"/>
      <c r="VYB47" s="445"/>
      <c r="VYC47" s="445"/>
      <c r="VYD47" s="445"/>
      <c r="VYE47" s="445"/>
      <c r="VYF47" s="445"/>
      <c r="VYG47" s="445"/>
      <c r="VYH47" s="445"/>
      <c r="VYI47" s="445"/>
      <c r="VYJ47" s="445"/>
      <c r="VYK47" s="445"/>
      <c r="VYL47" s="445"/>
      <c r="VYM47" s="445"/>
      <c r="VYN47" s="445"/>
      <c r="VYO47" s="445"/>
      <c r="VYP47" s="445"/>
      <c r="VYQ47" s="445"/>
      <c r="VYR47" s="445"/>
      <c r="VYS47" s="445"/>
      <c r="VYT47" s="445"/>
      <c r="VYU47" s="445"/>
      <c r="VYV47" s="445"/>
      <c r="VYW47" s="445"/>
      <c r="VYX47" s="445"/>
      <c r="VYY47" s="445"/>
      <c r="VYZ47" s="445"/>
      <c r="VZA47" s="445"/>
      <c r="VZB47" s="445"/>
      <c r="VZC47" s="445"/>
      <c r="VZD47" s="445"/>
      <c r="VZE47" s="445"/>
      <c r="VZF47" s="445"/>
      <c r="VZG47" s="445"/>
      <c r="VZH47" s="445"/>
      <c r="VZI47" s="445"/>
      <c r="VZJ47" s="445"/>
      <c r="VZK47" s="445"/>
      <c r="VZL47" s="445"/>
      <c r="VZM47" s="445"/>
      <c r="VZN47" s="445"/>
      <c r="VZO47" s="445"/>
      <c r="VZP47" s="445"/>
      <c r="VZQ47" s="445"/>
      <c r="VZR47" s="445"/>
      <c r="VZS47" s="445"/>
      <c r="VZT47" s="445"/>
      <c r="VZU47" s="445"/>
      <c r="VZV47" s="445"/>
      <c r="VZW47" s="445"/>
      <c r="VZX47" s="445"/>
      <c r="VZY47" s="445"/>
      <c r="VZZ47" s="445"/>
      <c r="WAA47" s="445"/>
      <c r="WAB47" s="445"/>
      <c r="WAC47" s="445"/>
      <c r="WAD47" s="445"/>
      <c r="WAE47" s="445"/>
      <c r="WAF47" s="445"/>
      <c r="WAG47" s="445"/>
      <c r="WAH47" s="445"/>
      <c r="WAI47" s="445"/>
      <c r="WAJ47" s="445"/>
      <c r="WAK47" s="445"/>
      <c r="WAL47" s="445"/>
      <c r="WAM47" s="445"/>
      <c r="WAN47" s="445"/>
      <c r="WAO47" s="445"/>
      <c r="WAP47" s="445"/>
      <c r="WAQ47" s="445"/>
      <c r="WAR47" s="445"/>
      <c r="WAS47" s="445"/>
      <c r="WAT47" s="445"/>
      <c r="WAU47" s="445"/>
      <c r="WAV47" s="445"/>
      <c r="WAW47" s="445"/>
      <c r="WAX47" s="445"/>
      <c r="WAY47" s="445"/>
      <c r="WAZ47" s="445"/>
      <c r="WBA47" s="445"/>
      <c r="WBB47" s="445"/>
      <c r="WBC47" s="445"/>
      <c r="WBD47" s="445"/>
      <c r="WBE47" s="445"/>
      <c r="WBF47" s="445"/>
      <c r="WBG47" s="445"/>
      <c r="WBH47" s="445"/>
      <c r="WBI47" s="445"/>
      <c r="WBJ47" s="445"/>
      <c r="WBK47" s="445"/>
      <c r="WBL47" s="445"/>
      <c r="WBM47" s="445"/>
      <c r="WBN47" s="445"/>
      <c r="WBO47" s="445"/>
      <c r="WBP47" s="445"/>
      <c r="WBQ47" s="445"/>
      <c r="WBR47" s="445"/>
      <c r="WBS47" s="445"/>
      <c r="WBT47" s="445"/>
      <c r="WBU47" s="445"/>
      <c r="WBV47" s="445"/>
      <c r="WBW47" s="445"/>
      <c r="WBX47" s="445"/>
      <c r="WBY47" s="445"/>
      <c r="WBZ47" s="445"/>
      <c r="WCA47" s="445"/>
      <c r="WCB47" s="445"/>
      <c r="WCC47" s="445"/>
      <c r="WCD47" s="445"/>
      <c r="WCE47" s="445"/>
      <c r="WCF47" s="445"/>
      <c r="WCG47" s="445"/>
      <c r="WCH47" s="445"/>
      <c r="WCI47" s="445"/>
      <c r="WCJ47" s="445"/>
      <c r="WCK47" s="445"/>
      <c r="WCL47" s="445"/>
      <c r="WCM47" s="445"/>
      <c r="WCN47" s="445"/>
      <c r="WCO47" s="445"/>
      <c r="WCP47" s="445"/>
      <c r="WCQ47" s="445"/>
      <c r="WCR47" s="445"/>
      <c r="WCS47" s="445"/>
      <c r="WCT47" s="445"/>
      <c r="WCU47" s="445"/>
      <c r="WCV47" s="445"/>
      <c r="WCW47" s="445"/>
      <c r="WCX47" s="445"/>
      <c r="WCY47" s="445"/>
      <c r="WCZ47" s="445"/>
      <c r="WDA47" s="445"/>
      <c r="WDB47" s="445"/>
      <c r="WDC47" s="445"/>
      <c r="WDD47" s="445"/>
      <c r="WDE47" s="445"/>
      <c r="WDF47" s="445"/>
      <c r="WDG47" s="445"/>
      <c r="WDH47" s="445"/>
      <c r="WDI47" s="445"/>
      <c r="WDJ47" s="445"/>
      <c r="WDK47" s="445"/>
      <c r="WDL47" s="445"/>
      <c r="WDM47" s="445"/>
      <c r="WDN47" s="445"/>
      <c r="WDO47" s="445"/>
      <c r="WDP47" s="445"/>
      <c r="WDQ47" s="445"/>
      <c r="WDR47" s="445"/>
      <c r="WDS47" s="445"/>
      <c r="WDT47" s="445"/>
      <c r="WDU47" s="445"/>
      <c r="WDV47" s="445"/>
      <c r="WDW47" s="445"/>
      <c r="WDX47" s="445"/>
      <c r="WDY47" s="445"/>
      <c r="WDZ47" s="445"/>
      <c r="WEA47" s="445"/>
      <c r="WEB47" s="445"/>
      <c r="WEC47" s="445"/>
      <c r="WED47" s="445"/>
      <c r="WEE47" s="445"/>
      <c r="WEF47" s="445"/>
      <c r="WEG47" s="445"/>
      <c r="WEH47" s="445"/>
      <c r="WEI47" s="445"/>
      <c r="WEJ47" s="445"/>
      <c r="WEK47" s="445"/>
      <c r="WEL47" s="445"/>
      <c r="WEM47" s="445"/>
      <c r="WEN47" s="445"/>
      <c r="WEO47" s="445"/>
      <c r="WEP47" s="445"/>
      <c r="WEQ47" s="445"/>
      <c r="WER47" s="445"/>
      <c r="WES47" s="445"/>
      <c r="WET47" s="445"/>
      <c r="WEU47" s="445"/>
      <c r="WEV47" s="445"/>
      <c r="WEW47" s="445"/>
      <c r="WEX47" s="445"/>
      <c r="WEY47" s="445"/>
      <c r="WEZ47" s="445"/>
      <c r="WFA47" s="445"/>
      <c r="WFB47" s="445"/>
      <c r="WFC47" s="445"/>
      <c r="WFD47" s="445"/>
      <c r="WFE47" s="445"/>
      <c r="WFF47" s="445"/>
      <c r="WFG47" s="445"/>
      <c r="WFH47" s="445"/>
      <c r="WFI47" s="445"/>
      <c r="WFJ47" s="445"/>
      <c r="WFK47" s="445"/>
      <c r="WFL47" s="445"/>
      <c r="WFM47" s="445"/>
      <c r="WFN47" s="445"/>
      <c r="WFO47" s="445"/>
      <c r="WFP47" s="445"/>
      <c r="WFQ47" s="445"/>
      <c r="WFR47" s="445"/>
      <c r="WFS47" s="445"/>
      <c r="WFT47" s="445"/>
      <c r="WFU47" s="445"/>
      <c r="WFV47" s="445"/>
      <c r="WFW47" s="445"/>
      <c r="WFX47" s="445"/>
      <c r="WFY47" s="445"/>
      <c r="WFZ47" s="445"/>
      <c r="WGA47" s="445"/>
      <c r="WGB47" s="445"/>
      <c r="WGC47" s="445"/>
      <c r="WGD47" s="445"/>
      <c r="WGE47" s="445"/>
      <c r="WGF47" s="445"/>
      <c r="WGG47" s="445"/>
      <c r="WGH47" s="445"/>
      <c r="WGI47" s="445"/>
      <c r="WGJ47" s="445"/>
      <c r="WGK47" s="445"/>
      <c r="WGL47" s="445"/>
      <c r="WGM47" s="445"/>
      <c r="WGN47" s="445"/>
      <c r="WGO47" s="445"/>
      <c r="WGP47" s="445"/>
      <c r="WGQ47" s="445"/>
      <c r="WGR47" s="445"/>
      <c r="WGS47" s="445"/>
      <c r="WGT47" s="445"/>
      <c r="WGU47" s="445"/>
      <c r="WGV47" s="445"/>
      <c r="WGW47" s="445"/>
      <c r="WGX47" s="445"/>
      <c r="WGY47" s="445"/>
      <c r="WGZ47" s="445"/>
      <c r="WHA47" s="445"/>
      <c r="WHB47" s="445"/>
      <c r="WHC47" s="445"/>
      <c r="WHD47" s="445"/>
      <c r="WHE47" s="445"/>
      <c r="WHF47" s="445"/>
      <c r="WHG47" s="445"/>
      <c r="WHH47" s="445"/>
      <c r="WHI47" s="445"/>
      <c r="WHJ47" s="445"/>
      <c r="WHK47" s="445"/>
      <c r="WHL47" s="445"/>
      <c r="WHM47" s="445"/>
      <c r="WHN47" s="445"/>
      <c r="WHO47" s="445"/>
      <c r="WHP47" s="445"/>
      <c r="WHQ47" s="445"/>
      <c r="WHR47" s="445"/>
      <c r="WHS47" s="445"/>
      <c r="WHT47" s="445"/>
      <c r="WHU47" s="445"/>
      <c r="WHV47" s="445"/>
      <c r="WHW47" s="445"/>
      <c r="WHX47" s="445"/>
      <c r="WHY47" s="445"/>
      <c r="WHZ47" s="445"/>
      <c r="WIA47" s="445"/>
      <c r="WIB47" s="445"/>
      <c r="WIC47" s="445"/>
      <c r="WID47" s="445"/>
      <c r="WIE47" s="445"/>
      <c r="WIF47" s="445"/>
      <c r="WIG47" s="445"/>
      <c r="WIH47" s="445"/>
      <c r="WII47" s="445"/>
      <c r="WIJ47" s="445"/>
      <c r="WIK47" s="445"/>
      <c r="WIL47" s="445"/>
      <c r="WIM47" s="445"/>
      <c r="WIN47" s="445"/>
      <c r="WIO47" s="445"/>
      <c r="WIP47" s="445"/>
      <c r="WIQ47" s="445"/>
      <c r="WIR47" s="445"/>
      <c r="WIS47" s="445"/>
      <c r="WIT47" s="445"/>
      <c r="WIU47" s="445"/>
      <c r="WIV47" s="445"/>
      <c r="WIW47" s="445"/>
      <c r="WIX47" s="445"/>
      <c r="WIY47" s="445"/>
      <c r="WIZ47" s="445"/>
      <c r="WJA47" s="445"/>
      <c r="WJB47" s="445"/>
      <c r="WJC47" s="445"/>
      <c r="WJD47" s="445"/>
      <c r="WJE47" s="445"/>
      <c r="WJF47" s="445"/>
      <c r="WJG47" s="445"/>
      <c r="WJH47" s="445"/>
      <c r="WJI47" s="445"/>
      <c r="WJJ47" s="445"/>
      <c r="WJK47" s="445"/>
      <c r="WJL47" s="445"/>
      <c r="WJM47" s="445"/>
      <c r="WJN47" s="445"/>
      <c r="WJO47" s="445"/>
      <c r="WJP47" s="445"/>
      <c r="WJQ47" s="445"/>
      <c r="WJR47" s="445"/>
      <c r="WJS47" s="445"/>
      <c r="WJT47" s="445"/>
      <c r="WJU47" s="445"/>
      <c r="WJV47" s="445"/>
      <c r="WJW47" s="445"/>
      <c r="WJX47" s="445"/>
      <c r="WJY47" s="445"/>
      <c r="WJZ47" s="445"/>
      <c r="WKA47" s="445"/>
      <c r="WKB47" s="445"/>
      <c r="WKC47" s="445"/>
      <c r="WKD47" s="445"/>
      <c r="WKE47" s="445"/>
      <c r="WKF47" s="445"/>
      <c r="WKG47" s="445"/>
      <c r="WKH47" s="445"/>
      <c r="WKI47" s="445"/>
      <c r="WKJ47" s="445"/>
      <c r="WKK47" s="445"/>
      <c r="WKL47" s="445"/>
      <c r="WKM47" s="445"/>
      <c r="WKN47" s="445"/>
      <c r="WKO47" s="445"/>
      <c r="WKP47" s="445"/>
      <c r="WKQ47" s="445"/>
      <c r="WKR47" s="445"/>
      <c r="WKS47" s="445"/>
      <c r="WKT47" s="445"/>
      <c r="WKU47" s="445"/>
      <c r="WKV47" s="445"/>
      <c r="WKW47" s="445"/>
      <c r="WKX47" s="445"/>
      <c r="WKY47" s="445"/>
      <c r="WKZ47" s="445"/>
      <c r="WLA47" s="445"/>
      <c r="WLB47" s="445"/>
      <c r="WLC47" s="445"/>
      <c r="WLD47" s="445"/>
      <c r="WLE47" s="445"/>
      <c r="WLF47" s="445"/>
      <c r="WLG47" s="445"/>
      <c r="WLH47" s="445"/>
      <c r="WLI47" s="445"/>
      <c r="WLJ47" s="445"/>
      <c r="WLK47" s="445"/>
      <c r="WLL47" s="445"/>
      <c r="WLM47" s="445"/>
      <c r="WLN47" s="445"/>
      <c r="WLO47" s="445"/>
      <c r="WLP47" s="445"/>
      <c r="WLQ47" s="445"/>
      <c r="WLR47" s="445"/>
      <c r="WLS47" s="445"/>
      <c r="WLT47" s="445"/>
      <c r="WLU47" s="445"/>
      <c r="WLV47" s="445"/>
      <c r="WLW47" s="445"/>
      <c r="WLX47" s="445"/>
      <c r="WLY47" s="445"/>
      <c r="WLZ47" s="445"/>
      <c r="WMA47" s="445"/>
      <c r="WMB47" s="445"/>
      <c r="WMC47" s="445"/>
      <c r="WMD47" s="445"/>
      <c r="WME47" s="445"/>
      <c r="WMF47" s="445"/>
      <c r="WMG47" s="445"/>
      <c r="WMH47" s="445"/>
      <c r="WMI47" s="445"/>
      <c r="WMJ47" s="445"/>
      <c r="WMK47" s="445"/>
      <c r="WML47" s="445"/>
      <c r="WMM47" s="445"/>
      <c r="WMN47" s="445"/>
      <c r="WMO47" s="445"/>
      <c r="WMP47" s="445"/>
      <c r="WMQ47" s="445"/>
      <c r="WMR47" s="445"/>
      <c r="WMS47" s="445"/>
      <c r="WMT47" s="445"/>
      <c r="WMU47" s="445"/>
      <c r="WMV47" s="445"/>
      <c r="WMW47" s="445"/>
      <c r="WMX47" s="445"/>
      <c r="WMY47" s="445"/>
      <c r="WMZ47" s="445"/>
      <c r="WNA47" s="445"/>
      <c r="WNB47" s="445"/>
      <c r="WNC47" s="445"/>
      <c r="WND47" s="445"/>
      <c r="WNE47" s="445"/>
      <c r="WNF47" s="445"/>
      <c r="WNG47" s="445"/>
      <c r="WNH47" s="445"/>
      <c r="WNI47" s="445"/>
      <c r="WNJ47" s="445"/>
      <c r="WNK47" s="445"/>
      <c r="WNL47" s="445"/>
      <c r="WNM47" s="445"/>
      <c r="WNN47" s="445"/>
      <c r="WNO47" s="445"/>
      <c r="WNP47" s="445"/>
      <c r="WNQ47" s="445"/>
      <c r="WNR47" s="445"/>
      <c r="WNS47" s="445"/>
      <c r="WNT47" s="445"/>
      <c r="WNU47" s="445"/>
      <c r="WNV47" s="445"/>
      <c r="WNW47" s="445"/>
      <c r="WNX47" s="445"/>
      <c r="WNY47" s="445"/>
      <c r="WNZ47" s="445"/>
      <c r="WOA47" s="445"/>
      <c r="WOB47" s="445"/>
      <c r="WOC47" s="445"/>
      <c r="WOD47" s="445"/>
      <c r="WOE47" s="445"/>
      <c r="WOF47" s="445"/>
      <c r="WOG47" s="445"/>
      <c r="WOH47" s="445"/>
      <c r="WOI47" s="445"/>
      <c r="WOJ47" s="445"/>
      <c r="WOK47" s="445"/>
      <c r="WOL47" s="445"/>
      <c r="WOM47" s="445"/>
      <c r="WON47" s="445"/>
      <c r="WOO47" s="445"/>
      <c r="WOP47" s="445"/>
      <c r="WOQ47" s="445"/>
      <c r="WOR47" s="445"/>
      <c r="WOS47" s="445"/>
      <c r="WOT47" s="445"/>
      <c r="WOU47" s="445"/>
      <c r="WOV47" s="445"/>
      <c r="WOW47" s="445"/>
      <c r="WOX47" s="445"/>
      <c r="WOY47" s="445"/>
      <c r="WOZ47" s="445"/>
      <c r="WPA47" s="445"/>
      <c r="WPB47" s="445"/>
      <c r="WPC47" s="445"/>
      <c r="WPD47" s="445"/>
      <c r="WPE47" s="445"/>
      <c r="WPF47" s="445"/>
      <c r="WPG47" s="445"/>
      <c r="WPH47" s="445"/>
      <c r="WPI47" s="445"/>
      <c r="WPJ47" s="445"/>
      <c r="WPK47" s="445"/>
      <c r="WPL47" s="445"/>
      <c r="WPM47" s="445"/>
      <c r="WPN47" s="445"/>
      <c r="WPO47" s="445"/>
      <c r="WPP47" s="445"/>
      <c r="WPQ47" s="445"/>
      <c r="WPR47" s="445"/>
      <c r="WPS47" s="445"/>
      <c r="WPT47" s="445"/>
      <c r="WPU47" s="445"/>
      <c r="WPV47" s="445"/>
      <c r="WPW47" s="445"/>
      <c r="WPX47" s="445"/>
      <c r="WPY47" s="445"/>
      <c r="WPZ47" s="445"/>
      <c r="WQA47" s="445"/>
      <c r="WQB47" s="445"/>
      <c r="WQC47" s="445"/>
      <c r="WQD47" s="445"/>
      <c r="WQE47" s="445"/>
      <c r="WQF47" s="445"/>
      <c r="WQG47" s="445"/>
      <c r="WQH47" s="445"/>
      <c r="WQI47" s="445"/>
      <c r="WQJ47" s="445"/>
      <c r="WQK47" s="445"/>
      <c r="WQL47" s="445"/>
      <c r="WQM47" s="445"/>
      <c r="WQN47" s="445"/>
      <c r="WQO47" s="445"/>
      <c r="WQP47" s="445"/>
      <c r="WQQ47" s="445"/>
      <c r="WQR47" s="445"/>
      <c r="WQS47" s="445"/>
      <c r="WQT47" s="445"/>
      <c r="WQU47" s="445"/>
      <c r="WQV47" s="445"/>
      <c r="WQW47" s="445"/>
      <c r="WQX47" s="445"/>
      <c r="WQY47" s="445"/>
      <c r="WQZ47" s="445"/>
      <c r="WRA47" s="445"/>
      <c r="WRB47" s="445"/>
      <c r="WRC47" s="445"/>
      <c r="WRD47" s="445"/>
      <c r="WRE47" s="445"/>
      <c r="WRF47" s="445"/>
      <c r="WRG47" s="445"/>
      <c r="WRH47" s="445"/>
      <c r="WRI47" s="445"/>
      <c r="WRJ47" s="445"/>
      <c r="WRK47" s="445"/>
      <c r="WRL47" s="445"/>
      <c r="WRM47" s="445"/>
      <c r="WRN47" s="445"/>
      <c r="WRO47" s="445"/>
      <c r="WRP47" s="445"/>
      <c r="WRQ47" s="445"/>
      <c r="WRR47" s="445"/>
      <c r="WRS47" s="445"/>
      <c r="WRT47" s="445"/>
      <c r="WRU47" s="445"/>
      <c r="WRV47" s="445"/>
      <c r="WRW47" s="445"/>
      <c r="WRX47" s="445"/>
      <c r="WRY47" s="445"/>
      <c r="WRZ47" s="445"/>
      <c r="WSA47" s="445"/>
      <c r="WSB47" s="445"/>
      <c r="WSC47" s="445"/>
      <c r="WSD47" s="445"/>
      <c r="WSE47" s="445"/>
      <c r="WSF47" s="445"/>
      <c r="WSG47" s="445"/>
      <c r="WSH47" s="445"/>
      <c r="WSI47" s="445"/>
      <c r="WSJ47" s="445"/>
      <c r="WSK47" s="445"/>
      <c r="WSL47" s="445"/>
      <c r="WSM47" s="445"/>
      <c r="WSN47" s="445"/>
      <c r="WSO47" s="445"/>
      <c r="WSP47" s="445"/>
      <c r="WSQ47" s="445"/>
      <c r="WSR47" s="445"/>
      <c r="WSS47" s="445"/>
      <c r="WST47" s="445"/>
      <c r="WSU47" s="445"/>
      <c r="WSV47" s="445"/>
      <c r="WSW47" s="445"/>
      <c r="WSX47" s="445"/>
      <c r="WSY47" s="445"/>
      <c r="WSZ47" s="445"/>
      <c r="WTA47" s="445"/>
      <c r="WTB47" s="445"/>
      <c r="WTC47" s="445"/>
      <c r="WTD47" s="445"/>
      <c r="WTE47" s="445"/>
      <c r="WTF47" s="445"/>
      <c r="WTG47" s="445"/>
      <c r="WTH47" s="445"/>
      <c r="WTI47" s="445"/>
      <c r="WTJ47" s="445"/>
      <c r="WTK47" s="445"/>
      <c r="WTL47" s="445"/>
      <c r="WTM47" s="445"/>
      <c r="WTN47" s="445"/>
      <c r="WTO47" s="445"/>
      <c r="WTP47" s="445"/>
      <c r="WTQ47" s="445"/>
      <c r="WTR47" s="445"/>
      <c r="WTS47" s="445"/>
      <c r="WTT47" s="445"/>
      <c r="WTU47" s="445"/>
      <c r="WTV47" s="445"/>
      <c r="WTW47" s="445"/>
      <c r="WTX47" s="445"/>
      <c r="WTY47" s="445"/>
      <c r="WTZ47" s="445"/>
      <c r="WUA47" s="445"/>
      <c r="WUB47" s="445"/>
      <c r="WUC47" s="445"/>
      <c r="WUD47" s="445"/>
      <c r="WUE47" s="445"/>
      <c r="WUF47" s="445"/>
      <c r="WUG47" s="445"/>
      <c r="WUH47" s="445"/>
      <c r="WUI47" s="445"/>
      <c r="WUJ47" s="445"/>
      <c r="WUK47" s="445"/>
      <c r="WUL47" s="445"/>
      <c r="WUM47" s="445"/>
      <c r="WUN47" s="445"/>
      <c r="WUO47" s="445"/>
      <c r="WUP47" s="445"/>
      <c r="WUQ47" s="445"/>
      <c r="WUR47" s="445"/>
      <c r="WUS47" s="445"/>
      <c r="WUT47" s="445"/>
      <c r="WUU47" s="445"/>
      <c r="WUV47" s="445"/>
      <c r="WUW47" s="445"/>
      <c r="WUX47" s="445"/>
      <c r="WUY47" s="445"/>
      <c r="WUZ47" s="445"/>
      <c r="WVA47" s="445"/>
      <c r="WVB47" s="445"/>
      <c r="WVC47" s="445"/>
      <c r="WVD47" s="445"/>
      <c r="WVE47" s="445"/>
      <c r="WVF47" s="445"/>
    </row>
    <row r="48" spans="1:16126" s="469" customFormat="1">
      <c r="A48" s="445"/>
      <c r="B48" s="445"/>
      <c r="C48" s="445"/>
      <c r="D48" s="445"/>
      <c r="E48" s="445"/>
      <c r="F48" s="467"/>
      <c r="G48" s="468"/>
      <c r="H48" s="468"/>
      <c r="I48" s="467"/>
      <c r="J48" s="473"/>
      <c r="K48" s="445"/>
      <c r="L48" s="445"/>
      <c r="M48" s="445"/>
      <c r="N48" s="445"/>
      <c r="O48" s="445"/>
      <c r="P48" s="445"/>
      <c r="Q48" s="445"/>
      <c r="R48" s="445"/>
      <c r="S48" s="445"/>
      <c r="T48" s="445"/>
      <c r="U48" s="445"/>
      <c r="V48" s="445"/>
      <c r="W48" s="445"/>
      <c r="X48" s="445"/>
      <c r="Y48" s="445"/>
      <c r="Z48" s="445"/>
      <c r="AA48" s="445"/>
      <c r="AB48" s="445"/>
      <c r="AC48" s="445"/>
      <c r="AD48" s="445"/>
      <c r="AE48" s="445"/>
      <c r="AF48" s="445"/>
      <c r="AG48" s="445"/>
      <c r="AH48" s="445"/>
      <c r="AI48" s="445"/>
      <c r="AJ48" s="445"/>
      <c r="AK48" s="445"/>
      <c r="AL48" s="445"/>
      <c r="AM48" s="445"/>
      <c r="AN48" s="445"/>
      <c r="AO48" s="445"/>
      <c r="AP48" s="445"/>
      <c r="AQ48" s="445"/>
      <c r="AR48" s="445"/>
      <c r="AS48" s="445"/>
      <c r="AT48" s="445"/>
      <c r="AU48" s="445"/>
      <c r="AV48" s="445"/>
      <c r="AW48" s="445"/>
      <c r="AX48" s="445"/>
      <c r="AY48" s="445"/>
      <c r="AZ48" s="445"/>
      <c r="BA48" s="445"/>
      <c r="BB48" s="445"/>
      <c r="BC48" s="445"/>
      <c r="BD48" s="445"/>
      <c r="BE48" s="445"/>
      <c r="BF48" s="445"/>
      <c r="BG48" s="445"/>
      <c r="BH48" s="445"/>
      <c r="BI48" s="445"/>
      <c r="BJ48" s="445"/>
      <c r="BK48" s="445"/>
      <c r="BL48" s="445"/>
      <c r="BM48" s="445"/>
      <c r="BN48" s="445"/>
      <c r="BO48" s="445"/>
      <c r="BP48" s="445"/>
      <c r="BQ48" s="445"/>
      <c r="BR48" s="445"/>
      <c r="BS48" s="445"/>
      <c r="BT48" s="445"/>
      <c r="BU48" s="445"/>
      <c r="BV48" s="445"/>
      <c r="BW48" s="445"/>
      <c r="BX48" s="445"/>
      <c r="BY48" s="445"/>
      <c r="BZ48" s="445"/>
      <c r="CA48" s="445"/>
      <c r="CB48" s="445"/>
      <c r="CC48" s="445"/>
      <c r="CD48" s="445"/>
      <c r="CE48" s="445"/>
      <c r="CF48" s="445"/>
      <c r="CG48" s="445"/>
      <c r="CH48" s="445"/>
      <c r="CI48" s="445"/>
      <c r="CJ48" s="445"/>
      <c r="CK48" s="445"/>
      <c r="CL48" s="445"/>
      <c r="CM48" s="445"/>
      <c r="CN48" s="445"/>
      <c r="CO48" s="445"/>
      <c r="CP48" s="445"/>
      <c r="CQ48" s="445"/>
      <c r="CR48" s="445"/>
      <c r="CS48" s="445"/>
      <c r="CT48" s="445"/>
      <c r="CU48" s="445"/>
      <c r="CV48" s="445"/>
      <c r="CW48" s="445"/>
      <c r="CX48" s="445"/>
      <c r="CY48" s="445"/>
      <c r="CZ48" s="445"/>
      <c r="DA48" s="445"/>
      <c r="DB48" s="445"/>
      <c r="DC48" s="445"/>
      <c r="DD48" s="445"/>
      <c r="DE48" s="445"/>
      <c r="DF48" s="445"/>
      <c r="DG48" s="445"/>
      <c r="DH48" s="445"/>
      <c r="DI48" s="445"/>
      <c r="DJ48" s="445"/>
      <c r="DK48" s="445"/>
      <c r="DL48" s="445"/>
      <c r="DM48" s="445"/>
      <c r="DN48" s="445"/>
      <c r="DO48" s="445"/>
      <c r="DP48" s="445"/>
      <c r="DQ48" s="445"/>
      <c r="DR48" s="445"/>
      <c r="DS48" s="445"/>
      <c r="DT48" s="445"/>
      <c r="DU48" s="445"/>
      <c r="DV48" s="445"/>
      <c r="DW48" s="445"/>
      <c r="DX48" s="445"/>
      <c r="DY48" s="445"/>
      <c r="DZ48" s="445"/>
      <c r="EA48" s="445"/>
      <c r="EB48" s="445"/>
      <c r="EC48" s="445"/>
      <c r="ED48" s="445"/>
      <c r="EE48" s="445"/>
      <c r="EF48" s="445"/>
      <c r="EG48" s="445"/>
      <c r="EH48" s="445"/>
      <c r="EI48" s="445"/>
      <c r="EJ48" s="445"/>
      <c r="EK48" s="445"/>
      <c r="EL48" s="445"/>
      <c r="EM48" s="445"/>
      <c r="EN48" s="445"/>
      <c r="EO48" s="445"/>
      <c r="EP48" s="445"/>
      <c r="EQ48" s="445"/>
      <c r="ER48" s="445"/>
      <c r="ES48" s="445"/>
      <c r="ET48" s="445"/>
      <c r="EU48" s="445"/>
      <c r="EV48" s="445"/>
      <c r="EW48" s="445"/>
      <c r="EX48" s="445"/>
      <c r="EY48" s="445"/>
      <c r="EZ48" s="445"/>
      <c r="FA48" s="445"/>
      <c r="FB48" s="445"/>
      <c r="FC48" s="445"/>
      <c r="FD48" s="445"/>
      <c r="FE48" s="445"/>
      <c r="FF48" s="445"/>
      <c r="FG48" s="445"/>
      <c r="FH48" s="445"/>
      <c r="FI48" s="445"/>
      <c r="FJ48" s="445"/>
      <c r="FK48" s="445"/>
      <c r="FL48" s="445"/>
      <c r="FM48" s="445"/>
      <c r="FN48" s="445"/>
      <c r="FO48" s="445"/>
      <c r="FP48" s="445"/>
      <c r="FQ48" s="445"/>
      <c r="FR48" s="445"/>
      <c r="FS48" s="445"/>
      <c r="FT48" s="445"/>
      <c r="FU48" s="445"/>
      <c r="FV48" s="445"/>
      <c r="FW48" s="445"/>
      <c r="FX48" s="445"/>
      <c r="FY48" s="445"/>
      <c r="FZ48" s="445"/>
      <c r="GA48" s="445"/>
      <c r="GB48" s="445"/>
      <c r="GC48" s="445"/>
      <c r="GD48" s="445"/>
      <c r="GE48" s="445"/>
      <c r="GF48" s="445"/>
      <c r="GG48" s="445"/>
      <c r="GH48" s="445"/>
      <c r="GI48" s="445"/>
      <c r="GJ48" s="445"/>
      <c r="GK48" s="445"/>
      <c r="GL48" s="445"/>
      <c r="GM48" s="445"/>
      <c r="GN48" s="445"/>
      <c r="GO48" s="445"/>
      <c r="GP48" s="445"/>
      <c r="GQ48" s="445"/>
      <c r="GR48" s="445"/>
      <c r="GS48" s="445"/>
      <c r="GT48" s="445"/>
      <c r="GU48" s="445"/>
      <c r="GV48" s="445"/>
      <c r="GW48" s="445"/>
      <c r="GX48" s="445"/>
      <c r="GY48" s="445"/>
      <c r="GZ48" s="445"/>
      <c r="HA48" s="445"/>
      <c r="HB48" s="445"/>
      <c r="HC48" s="445"/>
      <c r="HD48" s="445"/>
      <c r="HE48" s="445"/>
      <c r="HF48" s="445"/>
      <c r="HG48" s="445"/>
      <c r="HH48" s="445"/>
      <c r="HI48" s="445"/>
      <c r="HJ48" s="445"/>
      <c r="HK48" s="445"/>
      <c r="HL48" s="445"/>
      <c r="HM48" s="445"/>
      <c r="HN48" s="445"/>
      <c r="HO48" s="445"/>
      <c r="HP48" s="445"/>
      <c r="HQ48" s="445"/>
      <c r="HR48" s="445"/>
      <c r="HS48" s="445"/>
      <c r="HT48" s="445"/>
      <c r="HU48" s="445"/>
      <c r="HV48" s="445"/>
      <c r="HW48" s="445"/>
      <c r="HX48" s="445"/>
      <c r="HY48" s="445"/>
      <c r="HZ48" s="445"/>
      <c r="IA48" s="445"/>
      <c r="IB48" s="445"/>
      <c r="IC48" s="445"/>
      <c r="ID48" s="445"/>
      <c r="IE48" s="445"/>
      <c r="IF48" s="445"/>
      <c r="IG48" s="445"/>
      <c r="IH48" s="445"/>
      <c r="II48" s="445"/>
      <c r="IJ48" s="445"/>
      <c r="IK48" s="445"/>
      <c r="IL48" s="445"/>
      <c r="IM48" s="445"/>
      <c r="IN48" s="445"/>
      <c r="IO48" s="445"/>
      <c r="IP48" s="445"/>
      <c r="IQ48" s="445"/>
      <c r="IR48" s="445"/>
      <c r="IS48" s="445"/>
      <c r="IT48" s="445"/>
      <c r="IU48" s="445"/>
      <c r="IV48" s="445"/>
      <c r="IW48" s="445"/>
      <c r="IX48" s="445"/>
      <c r="IY48" s="445"/>
      <c r="IZ48" s="445"/>
      <c r="JA48" s="445"/>
      <c r="JB48" s="445"/>
      <c r="JC48" s="445"/>
      <c r="JD48" s="445"/>
      <c r="JE48" s="445"/>
      <c r="JF48" s="445"/>
      <c r="JG48" s="445"/>
      <c r="JH48" s="445"/>
      <c r="JI48" s="445"/>
      <c r="JJ48" s="445"/>
      <c r="JK48" s="445"/>
      <c r="JL48" s="445"/>
      <c r="JM48" s="445"/>
      <c r="JN48" s="445"/>
      <c r="JO48" s="445"/>
      <c r="JP48" s="445"/>
      <c r="JQ48" s="445"/>
      <c r="JR48" s="445"/>
      <c r="JS48" s="445"/>
      <c r="JT48" s="445"/>
      <c r="JU48" s="445"/>
      <c r="JV48" s="445"/>
      <c r="JW48" s="445"/>
      <c r="JX48" s="445"/>
      <c r="JY48" s="445"/>
      <c r="JZ48" s="445"/>
      <c r="KA48" s="445"/>
      <c r="KB48" s="445"/>
      <c r="KC48" s="445"/>
      <c r="KD48" s="445"/>
      <c r="KE48" s="445"/>
      <c r="KF48" s="445"/>
      <c r="KG48" s="445"/>
      <c r="KH48" s="445"/>
      <c r="KI48" s="445"/>
      <c r="KJ48" s="445"/>
      <c r="KK48" s="445"/>
      <c r="KL48" s="445"/>
      <c r="KM48" s="445"/>
      <c r="KN48" s="445"/>
      <c r="KO48" s="445"/>
      <c r="KP48" s="445"/>
      <c r="KQ48" s="445"/>
      <c r="KR48" s="445"/>
      <c r="KS48" s="445"/>
      <c r="KT48" s="445"/>
      <c r="KU48" s="445"/>
      <c r="KV48" s="445"/>
      <c r="KW48" s="445"/>
      <c r="KX48" s="445"/>
      <c r="KY48" s="445"/>
      <c r="KZ48" s="445"/>
      <c r="LA48" s="445"/>
      <c r="LB48" s="445"/>
      <c r="LC48" s="445"/>
      <c r="LD48" s="445"/>
      <c r="LE48" s="445"/>
      <c r="LF48" s="445"/>
      <c r="LG48" s="445"/>
      <c r="LH48" s="445"/>
      <c r="LI48" s="445"/>
      <c r="LJ48" s="445"/>
      <c r="LK48" s="445"/>
      <c r="LL48" s="445"/>
      <c r="LM48" s="445"/>
      <c r="LN48" s="445"/>
      <c r="LO48" s="445"/>
      <c r="LP48" s="445"/>
      <c r="LQ48" s="445"/>
      <c r="LR48" s="445"/>
      <c r="LS48" s="445"/>
      <c r="LT48" s="445"/>
      <c r="LU48" s="445"/>
      <c r="LV48" s="445"/>
      <c r="LW48" s="445"/>
      <c r="LX48" s="445"/>
      <c r="LY48" s="445"/>
      <c r="LZ48" s="445"/>
      <c r="MA48" s="445"/>
      <c r="MB48" s="445"/>
      <c r="MC48" s="445"/>
      <c r="MD48" s="445"/>
      <c r="ME48" s="445"/>
      <c r="MF48" s="445"/>
      <c r="MG48" s="445"/>
      <c r="MH48" s="445"/>
      <c r="MI48" s="445"/>
      <c r="MJ48" s="445"/>
      <c r="MK48" s="445"/>
      <c r="ML48" s="445"/>
      <c r="MM48" s="445"/>
      <c r="MN48" s="445"/>
      <c r="MO48" s="445"/>
      <c r="MP48" s="445"/>
      <c r="MQ48" s="445"/>
      <c r="MR48" s="445"/>
      <c r="MS48" s="445"/>
      <c r="MT48" s="445"/>
      <c r="MU48" s="445"/>
      <c r="MV48" s="445"/>
      <c r="MW48" s="445"/>
      <c r="MX48" s="445"/>
      <c r="MY48" s="445"/>
      <c r="MZ48" s="445"/>
      <c r="NA48" s="445"/>
      <c r="NB48" s="445"/>
      <c r="NC48" s="445"/>
      <c r="ND48" s="445"/>
      <c r="NE48" s="445"/>
      <c r="NF48" s="445"/>
      <c r="NG48" s="445"/>
      <c r="NH48" s="445"/>
      <c r="NI48" s="445"/>
      <c r="NJ48" s="445"/>
      <c r="NK48" s="445"/>
      <c r="NL48" s="445"/>
      <c r="NM48" s="445"/>
      <c r="NN48" s="445"/>
      <c r="NO48" s="445"/>
      <c r="NP48" s="445"/>
      <c r="NQ48" s="445"/>
      <c r="NR48" s="445"/>
      <c r="NS48" s="445"/>
      <c r="NT48" s="445"/>
      <c r="NU48" s="445"/>
      <c r="NV48" s="445"/>
      <c r="NW48" s="445"/>
      <c r="NX48" s="445"/>
      <c r="NY48" s="445"/>
      <c r="NZ48" s="445"/>
      <c r="OA48" s="445"/>
      <c r="OB48" s="445"/>
      <c r="OC48" s="445"/>
      <c r="OD48" s="445"/>
      <c r="OE48" s="445"/>
      <c r="OF48" s="445"/>
      <c r="OG48" s="445"/>
      <c r="OH48" s="445"/>
      <c r="OI48" s="445"/>
      <c r="OJ48" s="445"/>
      <c r="OK48" s="445"/>
      <c r="OL48" s="445"/>
      <c r="OM48" s="445"/>
      <c r="ON48" s="445"/>
      <c r="OO48" s="445"/>
      <c r="OP48" s="445"/>
      <c r="OQ48" s="445"/>
      <c r="OR48" s="445"/>
      <c r="OS48" s="445"/>
      <c r="OT48" s="445"/>
      <c r="OU48" s="445"/>
      <c r="OV48" s="445"/>
      <c r="OW48" s="445"/>
      <c r="OX48" s="445"/>
      <c r="OY48" s="445"/>
      <c r="OZ48" s="445"/>
      <c r="PA48" s="445"/>
      <c r="PB48" s="445"/>
      <c r="PC48" s="445"/>
      <c r="PD48" s="445"/>
      <c r="PE48" s="445"/>
      <c r="PF48" s="445"/>
      <c r="PG48" s="445"/>
      <c r="PH48" s="445"/>
      <c r="PI48" s="445"/>
      <c r="PJ48" s="445"/>
      <c r="PK48" s="445"/>
      <c r="PL48" s="445"/>
      <c r="PM48" s="445"/>
      <c r="PN48" s="445"/>
      <c r="PO48" s="445"/>
      <c r="PP48" s="445"/>
      <c r="PQ48" s="445"/>
      <c r="PR48" s="445"/>
      <c r="PS48" s="445"/>
      <c r="PT48" s="445"/>
      <c r="PU48" s="445"/>
      <c r="PV48" s="445"/>
      <c r="PW48" s="445"/>
      <c r="PX48" s="445"/>
      <c r="PY48" s="445"/>
      <c r="PZ48" s="445"/>
      <c r="QA48" s="445"/>
      <c r="QB48" s="445"/>
      <c r="QC48" s="445"/>
      <c r="QD48" s="445"/>
      <c r="QE48" s="445"/>
      <c r="QF48" s="445"/>
      <c r="QG48" s="445"/>
      <c r="QH48" s="445"/>
      <c r="QI48" s="445"/>
      <c r="QJ48" s="445"/>
      <c r="QK48" s="445"/>
      <c r="QL48" s="445"/>
      <c r="QM48" s="445"/>
      <c r="QN48" s="445"/>
      <c r="QO48" s="445"/>
      <c r="QP48" s="445"/>
      <c r="QQ48" s="445"/>
      <c r="QR48" s="445"/>
      <c r="QS48" s="445"/>
      <c r="QT48" s="445"/>
      <c r="QU48" s="445"/>
      <c r="QV48" s="445"/>
      <c r="QW48" s="445"/>
      <c r="QX48" s="445"/>
      <c r="QY48" s="445"/>
      <c r="QZ48" s="445"/>
      <c r="RA48" s="445"/>
      <c r="RB48" s="445"/>
      <c r="RC48" s="445"/>
      <c r="RD48" s="445"/>
      <c r="RE48" s="445"/>
      <c r="RF48" s="445"/>
      <c r="RG48" s="445"/>
      <c r="RH48" s="445"/>
      <c r="RI48" s="445"/>
      <c r="RJ48" s="445"/>
      <c r="RK48" s="445"/>
      <c r="RL48" s="445"/>
      <c r="RM48" s="445"/>
      <c r="RN48" s="445"/>
      <c r="RO48" s="445"/>
      <c r="RP48" s="445"/>
      <c r="RQ48" s="445"/>
      <c r="RR48" s="445"/>
      <c r="RS48" s="445"/>
      <c r="RT48" s="445"/>
      <c r="RU48" s="445"/>
      <c r="RV48" s="445"/>
      <c r="RW48" s="445"/>
      <c r="RX48" s="445"/>
      <c r="RY48" s="445"/>
      <c r="RZ48" s="445"/>
      <c r="SA48" s="445"/>
      <c r="SB48" s="445"/>
      <c r="SC48" s="445"/>
      <c r="SD48" s="445"/>
      <c r="SE48" s="445"/>
      <c r="SF48" s="445"/>
      <c r="SG48" s="445"/>
      <c r="SH48" s="445"/>
      <c r="SI48" s="445"/>
      <c r="SJ48" s="445"/>
      <c r="SK48" s="445"/>
      <c r="SL48" s="445"/>
      <c r="SM48" s="445"/>
      <c r="SN48" s="445"/>
      <c r="SO48" s="445"/>
      <c r="SP48" s="445"/>
      <c r="SQ48" s="445"/>
      <c r="SR48" s="445"/>
      <c r="SS48" s="445"/>
      <c r="ST48" s="445"/>
      <c r="SU48" s="445"/>
      <c r="SV48" s="445"/>
      <c r="SW48" s="445"/>
      <c r="SX48" s="445"/>
      <c r="SY48" s="445"/>
      <c r="SZ48" s="445"/>
      <c r="TA48" s="445"/>
      <c r="TB48" s="445"/>
      <c r="TC48" s="445"/>
      <c r="TD48" s="445"/>
      <c r="TE48" s="445"/>
      <c r="TF48" s="445"/>
      <c r="TG48" s="445"/>
      <c r="TH48" s="445"/>
      <c r="TI48" s="445"/>
      <c r="TJ48" s="445"/>
      <c r="TK48" s="445"/>
      <c r="TL48" s="445"/>
      <c r="TM48" s="445"/>
      <c r="TN48" s="445"/>
      <c r="TO48" s="445"/>
      <c r="TP48" s="445"/>
      <c r="TQ48" s="445"/>
      <c r="TR48" s="445"/>
      <c r="TS48" s="445"/>
      <c r="TT48" s="445"/>
      <c r="TU48" s="445"/>
      <c r="TV48" s="445"/>
      <c r="TW48" s="445"/>
      <c r="TX48" s="445"/>
      <c r="TY48" s="445"/>
      <c r="TZ48" s="445"/>
      <c r="UA48" s="445"/>
      <c r="UB48" s="445"/>
      <c r="UC48" s="445"/>
      <c r="UD48" s="445"/>
      <c r="UE48" s="445"/>
      <c r="UF48" s="445"/>
      <c r="UG48" s="445"/>
      <c r="UH48" s="445"/>
      <c r="UI48" s="445"/>
      <c r="UJ48" s="445"/>
      <c r="UK48" s="445"/>
      <c r="UL48" s="445"/>
      <c r="UM48" s="445"/>
      <c r="UN48" s="445"/>
      <c r="UO48" s="445"/>
      <c r="UP48" s="445"/>
      <c r="UQ48" s="445"/>
      <c r="UR48" s="445"/>
      <c r="US48" s="445"/>
      <c r="UT48" s="445"/>
      <c r="UU48" s="445"/>
      <c r="UV48" s="445"/>
      <c r="UW48" s="445"/>
      <c r="UX48" s="445"/>
      <c r="UY48" s="445"/>
      <c r="UZ48" s="445"/>
      <c r="VA48" s="445"/>
      <c r="VB48" s="445"/>
      <c r="VC48" s="445"/>
      <c r="VD48" s="445"/>
      <c r="VE48" s="445"/>
      <c r="VF48" s="445"/>
      <c r="VG48" s="445"/>
      <c r="VH48" s="445"/>
      <c r="VI48" s="445"/>
      <c r="VJ48" s="445"/>
      <c r="VK48" s="445"/>
      <c r="VL48" s="445"/>
      <c r="VM48" s="445"/>
      <c r="VN48" s="445"/>
      <c r="VO48" s="445"/>
      <c r="VP48" s="445"/>
      <c r="VQ48" s="445"/>
      <c r="VR48" s="445"/>
      <c r="VS48" s="445"/>
      <c r="VT48" s="445"/>
      <c r="VU48" s="445"/>
      <c r="VV48" s="445"/>
      <c r="VW48" s="445"/>
      <c r="VX48" s="445"/>
      <c r="VY48" s="445"/>
      <c r="VZ48" s="445"/>
      <c r="WA48" s="445"/>
      <c r="WB48" s="445"/>
      <c r="WC48" s="445"/>
      <c r="WD48" s="445"/>
      <c r="WE48" s="445"/>
      <c r="WF48" s="445"/>
      <c r="WG48" s="445"/>
      <c r="WH48" s="445"/>
      <c r="WI48" s="445"/>
      <c r="WJ48" s="445"/>
      <c r="WK48" s="445"/>
      <c r="WL48" s="445"/>
      <c r="WM48" s="445"/>
      <c r="WN48" s="445"/>
      <c r="WO48" s="445"/>
      <c r="WP48" s="445"/>
      <c r="WQ48" s="445"/>
      <c r="WR48" s="445"/>
      <c r="WS48" s="445"/>
      <c r="WT48" s="445"/>
      <c r="WU48" s="445"/>
      <c r="WV48" s="445"/>
      <c r="WW48" s="445"/>
      <c r="WX48" s="445"/>
      <c r="WY48" s="445"/>
      <c r="WZ48" s="445"/>
      <c r="XA48" s="445"/>
      <c r="XB48" s="445"/>
      <c r="XC48" s="445"/>
      <c r="XD48" s="445"/>
      <c r="XE48" s="445"/>
      <c r="XF48" s="445"/>
      <c r="XG48" s="445"/>
      <c r="XH48" s="445"/>
      <c r="XI48" s="445"/>
      <c r="XJ48" s="445"/>
      <c r="XK48" s="445"/>
      <c r="XL48" s="445"/>
      <c r="XM48" s="445"/>
      <c r="XN48" s="445"/>
      <c r="XO48" s="445"/>
      <c r="XP48" s="445"/>
      <c r="XQ48" s="445"/>
      <c r="XR48" s="445"/>
      <c r="XS48" s="445"/>
      <c r="XT48" s="445"/>
      <c r="XU48" s="445"/>
      <c r="XV48" s="445"/>
      <c r="XW48" s="445"/>
      <c r="XX48" s="445"/>
      <c r="XY48" s="445"/>
      <c r="XZ48" s="445"/>
      <c r="YA48" s="445"/>
      <c r="YB48" s="445"/>
      <c r="YC48" s="445"/>
      <c r="YD48" s="445"/>
      <c r="YE48" s="445"/>
      <c r="YF48" s="445"/>
      <c r="YG48" s="445"/>
      <c r="YH48" s="445"/>
      <c r="YI48" s="445"/>
      <c r="YJ48" s="445"/>
      <c r="YK48" s="445"/>
      <c r="YL48" s="445"/>
      <c r="YM48" s="445"/>
      <c r="YN48" s="445"/>
      <c r="YO48" s="445"/>
      <c r="YP48" s="445"/>
      <c r="YQ48" s="445"/>
      <c r="YR48" s="445"/>
      <c r="YS48" s="445"/>
      <c r="YT48" s="445"/>
      <c r="YU48" s="445"/>
      <c r="YV48" s="445"/>
      <c r="YW48" s="445"/>
      <c r="YX48" s="445"/>
      <c r="YY48" s="445"/>
      <c r="YZ48" s="445"/>
      <c r="ZA48" s="445"/>
      <c r="ZB48" s="445"/>
      <c r="ZC48" s="445"/>
      <c r="ZD48" s="445"/>
      <c r="ZE48" s="445"/>
      <c r="ZF48" s="445"/>
      <c r="ZG48" s="445"/>
      <c r="ZH48" s="445"/>
      <c r="ZI48" s="445"/>
      <c r="ZJ48" s="445"/>
      <c r="ZK48" s="445"/>
      <c r="ZL48" s="445"/>
      <c r="ZM48" s="445"/>
      <c r="ZN48" s="445"/>
      <c r="ZO48" s="445"/>
      <c r="ZP48" s="445"/>
      <c r="ZQ48" s="445"/>
      <c r="ZR48" s="445"/>
      <c r="ZS48" s="445"/>
      <c r="ZT48" s="445"/>
      <c r="ZU48" s="445"/>
      <c r="ZV48" s="445"/>
      <c r="ZW48" s="445"/>
      <c r="ZX48" s="445"/>
      <c r="ZY48" s="445"/>
      <c r="ZZ48" s="445"/>
      <c r="AAA48" s="445"/>
      <c r="AAB48" s="445"/>
      <c r="AAC48" s="445"/>
      <c r="AAD48" s="445"/>
      <c r="AAE48" s="445"/>
      <c r="AAF48" s="445"/>
      <c r="AAG48" s="445"/>
      <c r="AAH48" s="445"/>
      <c r="AAI48" s="445"/>
      <c r="AAJ48" s="445"/>
      <c r="AAK48" s="445"/>
      <c r="AAL48" s="445"/>
      <c r="AAM48" s="445"/>
      <c r="AAN48" s="445"/>
      <c r="AAO48" s="445"/>
      <c r="AAP48" s="445"/>
      <c r="AAQ48" s="445"/>
      <c r="AAR48" s="445"/>
      <c r="AAS48" s="445"/>
      <c r="AAT48" s="445"/>
      <c r="AAU48" s="445"/>
      <c r="AAV48" s="445"/>
      <c r="AAW48" s="445"/>
      <c r="AAX48" s="445"/>
      <c r="AAY48" s="445"/>
      <c r="AAZ48" s="445"/>
      <c r="ABA48" s="445"/>
      <c r="ABB48" s="445"/>
      <c r="ABC48" s="445"/>
      <c r="ABD48" s="445"/>
      <c r="ABE48" s="445"/>
      <c r="ABF48" s="445"/>
      <c r="ABG48" s="445"/>
      <c r="ABH48" s="445"/>
      <c r="ABI48" s="445"/>
      <c r="ABJ48" s="445"/>
      <c r="ABK48" s="445"/>
      <c r="ABL48" s="445"/>
      <c r="ABM48" s="445"/>
      <c r="ABN48" s="445"/>
      <c r="ABO48" s="445"/>
      <c r="ABP48" s="445"/>
      <c r="ABQ48" s="445"/>
      <c r="ABR48" s="445"/>
      <c r="ABS48" s="445"/>
      <c r="ABT48" s="445"/>
      <c r="ABU48" s="445"/>
      <c r="ABV48" s="445"/>
      <c r="ABW48" s="445"/>
      <c r="ABX48" s="445"/>
      <c r="ABY48" s="445"/>
      <c r="ABZ48" s="445"/>
      <c r="ACA48" s="445"/>
      <c r="ACB48" s="445"/>
      <c r="ACC48" s="445"/>
      <c r="ACD48" s="445"/>
      <c r="ACE48" s="445"/>
      <c r="ACF48" s="445"/>
      <c r="ACG48" s="445"/>
      <c r="ACH48" s="445"/>
      <c r="ACI48" s="445"/>
      <c r="ACJ48" s="445"/>
      <c r="ACK48" s="445"/>
      <c r="ACL48" s="445"/>
      <c r="ACM48" s="445"/>
      <c r="ACN48" s="445"/>
      <c r="ACO48" s="445"/>
      <c r="ACP48" s="445"/>
      <c r="ACQ48" s="445"/>
      <c r="ACR48" s="445"/>
      <c r="ACS48" s="445"/>
      <c r="ACT48" s="445"/>
      <c r="ACU48" s="445"/>
      <c r="ACV48" s="445"/>
      <c r="ACW48" s="445"/>
      <c r="ACX48" s="445"/>
      <c r="ACY48" s="445"/>
      <c r="ACZ48" s="445"/>
      <c r="ADA48" s="445"/>
      <c r="ADB48" s="445"/>
      <c r="ADC48" s="445"/>
      <c r="ADD48" s="445"/>
      <c r="ADE48" s="445"/>
      <c r="ADF48" s="445"/>
      <c r="ADG48" s="445"/>
      <c r="ADH48" s="445"/>
      <c r="ADI48" s="445"/>
      <c r="ADJ48" s="445"/>
      <c r="ADK48" s="445"/>
      <c r="ADL48" s="445"/>
      <c r="ADM48" s="445"/>
      <c r="ADN48" s="445"/>
      <c r="ADO48" s="445"/>
      <c r="ADP48" s="445"/>
      <c r="ADQ48" s="445"/>
      <c r="ADR48" s="445"/>
      <c r="ADS48" s="445"/>
      <c r="ADT48" s="445"/>
      <c r="ADU48" s="445"/>
      <c r="ADV48" s="445"/>
      <c r="ADW48" s="445"/>
      <c r="ADX48" s="445"/>
      <c r="ADY48" s="445"/>
      <c r="ADZ48" s="445"/>
      <c r="AEA48" s="445"/>
      <c r="AEB48" s="445"/>
      <c r="AEC48" s="445"/>
      <c r="AED48" s="445"/>
      <c r="AEE48" s="445"/>
      <c r="AEF48" s="445"/>
      <c r="AEG48" s="445"/>
      <c r="AEH48" s="445"/>
      <c r="AEI48" s="445"/>
      <c r="AEJ48" s="445"/>
      <c r="AEK48" s="445"/>
      <c r="AEL48" s="445"/>
      <c r="AEM48" s="445"/>
      <c r="AEN48" s="445"/>
      <c r="AEO48" s="445"/>
      <c r="AEP48" s="445"/>
      <c r="AEQ48" s="445"/>
      <c r="AER48" s="445"/>
      <c r="AES48" s="445"/>
      <c r="AET48" s="445"/>
      <c r="AEU48" s="445"/>
      <c r="AEV48" s="445"/>
      <c r="AEW48" s="445"/>
      <c r="AEX48" s="445"/>
      <c r="AEY48" s="445"/>
      <c r="AEZ48" s="445"/>
      <c r="AFA48" s="445"/>
      <c r="AFB48" s="445"/>
      <c r="AFC48" s="445"/>
      <c r="AFD48" s="445"/>
      <c r="AFE48" s="445"/>
      <c r="AFF48" s="445"/>
      <c r="AFG48" s="445"/>
      <c r="AFH48" s="445"/>
      <c r="AFI48" s="445"/>
      <c r="AFJ48" s="445"/>
      <c r="AFK48" s="445"/>
      <c r="AFL48" s="445"/>
      <c r="AFM48" s="445"/>
      <c r="AFN48" s="445"/>
      <c r="AFO48" s="445"/>
      <c r="AFP48" s="445"/>
      <c r="AFQ48" s="445"/>
      <c r="AFR48" s="445"/>
      <c r="AFS48" s="445"/>
      <c r="AFT48" s="445"/>
      <c r="AFU48" s="445"/>
      <c r="AFV48" s="445"/>
      <c r="AFW48" s="445"/>
      <c r="AFX48" s="445"/>
      <c r="AFY48" s="445"/>
      <c r="AFZ48" s="445"/>
      <c r="AGA48" s="445"/>
      <c r="AGB48" s="445"/>
      <c r="AGC48" s="445"/>
      <c r="AGD48" s="445"/>
      <c r="AGE48" s="445"/>
      <c r="AGF48" s="445"/>
      <c r="AGG48" s="445"/>
      <c r="AGH48" s="445"/>
      <c r="AGI48" s="445"/>
      <c r="AGJ48" s="445"/>
      <c r="AGK48" s="445"/>
      <c r="AGL48" s="445"/>
      <c r="AGM48" s="445"/>
      <c r="AGN48" s="445"/>
      <c r="AGO48" s="445"/>
      <c r="AGP48" s="445"/>
      <c r="AGQ48" s="445"/>
      <c r="AGR48" s="445"/>
      <c r="AGS48" s="445"/>
      <c r="AGT48" s="445"/>
      <c r="AGU48" s="445"/>
      <c r="AGV48" s="445"/>
      <c r="AGW48" s="445"/>
      <c r="AGX48" s="445"/>
      <c r="AGY48" s="445"/>
      <c r="AGZ48" s="445"/>
      <c r="AHA48" s="445"/>
      <c r="AHB48" s="445"/>
      <c r="AHC48" s="445"/>
      <c r="AHD48" s="445"/>
      <c r="AHE48" s="445"/>
      <c r="AHF48" s="445"/>
      <c r="AHG48" s="445"/>
      <c r="AHH48" s="445"/>
      <c r="AHI48" s="445"/>
      <c r="AHJ48" s="445"/>
      <c r="AHK48" s="445"/>
      <c r="AHL48" s="445"/>
      <c r="AHM48" s="445"/>
      <c r="AHN48" s="445"/>
      <c r="AHO48" s="445"/>
      <c r="AHP48" s="445"/>
      <c r="AHQ48" s="445"/>
      <c r="AHR48" s="445"/>
      <c r="AHS48" s="445"/>
      <c r="AHT48" s="445"/>
      <c r="AHU48" s="445"/>
      <c r="AHV48" s="445"/>
      <c r="AHW48" s="445"/>
      <c r="AHX48" s="445"/>
      <c r="AHY48" s="445"/>
      <c r="AHZ48" s="445"/>
      <c r="AIA48" s="445"/>
      <c r="AIB48" s="445"/>
      <c r="AIC48" s="445"/>
      <c r="AID48" s="445"/>
      <c r="AIE48" s="445"/>
      <c r="AIF48" s="445"/>
      <c r="AIG48" s="445"/>
      <c r="AIH48" s="445"/>
      <c r="AII48" s="445"/>
      <c r="AIJ48" s="445"/>
      <c r="AIK48" s="445"/>
      <c r="AIL48" s="445"/>
      <c r="AIM48" s="445"/>
      <c r="AIN48" s="445"/>
      <c r="AIO48" s="445"/>
      <c r="AIP48" s="445"/>
      <c r="AIQ48" s="445"/>
      <c r="AIR48" s="445"/>
      <c r="AIS48" s="445"/>
      <c r="AIT48" s="445"/>
      <c r="AIU48" s="445"/>
      <c r="AIV48" s="445"/>
      <c r="AIW48" s="445"/>
      <c r="AIX48" s="445"/>
      <c r="AIY48" s="445"/>
      <c r="AIZ48" s="445"/>
      <c r="AJA48" s="445"/>
      <c r="AJB48" s="445"/>
      <c r="AJC48" s="445"/>
      <c r="AJD48" s="445"/>
      <c r="AJE48" s="445"/>
      <c r="AJF48" s="445"/>
      <c r="AJG48" s="445"/>
      <c r="AJH48" s="445"/>
      <c r="AJI48" s="445"/>
      <c r="AJJ48" s="445"/>
      <c r="AJK48" s="445"/>
      <c r="AJL48" s="445"/>
      <c r="AJM48" s="445"/>
      <c r="AJN48" s="445"/>
      <c r="AJO48" s="445"/>
      <c r="AJP48" s="445"/>
      <c r="AJQ48" s="445"/>
      <c r="AJR48" s="445"/>
      <c r="AJS48" s="445"/>
      <c r="AJT48" s="445"/>
      <c r="AJU48" s="445"/>
      <c r="AJV48" s="445"/>
      <c r="AJW48" s="445"/>
      <c r="AJX48" s="445"/>
      <c r="AJY48" s="445"/>
      <c r="AJZ48" s="445"/>
      <c r="AKA48" s="445"/>
      <c r="AKB48" s="445"/>
      <c r="AKC48" s="445"/>
      <c r="AKD48" s="445"/>
      <c r="AKE48" s="445"/>
      <c r="AKF48" s="445"/>
      <c r="AKG48" s="445"/>
      <c r="AKH48" s="445"/>
      <c r="AKI48" s="445"/>
      <c r="AKJ48" s="445"/>
      <c r="AKK48" s="445"/>
      <c r="AKL48" s="445"/>
      <c r="AKM48" s="445"/>
      <c r="AKN48" s="445"/>
      <c r="AKO48" s="445"/>
      <c r="AKP48" s="445"/>
      <c r="AKQ48" s="445"/>
      <c r="AKR48" s="445"/>
      <c r="AKS48" s="445"/>
      <c r="AKT48" s="445"/>
      <c r="AKU48" s="445"/>
      <c r="AKV48" s="445"/>
      <c r="AKW48" s="445"/>
      <c r="AKX48" s="445"/>
      <c r="AKY48" s="445"/>
      <c r="AKZ48" s="445"/>
      <c r="ALA48" s="445"/>
      <c r="ALB48" s="445"/>
      <c r="ALC48" s="445"/>
      <c r="ALD48" s="445"/>
      <c r="ALE48" s="445"/>
      <c r="ALF48" s="445"/>
      <c r="ALG48" s="445"/>
      <c r="ALH48" s="445"/>
      <c r="ALI48" s="445"/>
      <c r="ALJ48" s="445"/>
      <c r="ALK48" s="445"/>
      <c r="ALL48" s="445"/>
      <c r="ALM48" s="445"/>
      <c r="ALN48" s="445"/>
      <c r="ALO48" s="445"/>
      <c r="ALP48" s="445"/>
      <c r="ALQ48" s="445"/>
      <c r="ALR48" s="445"/>
      <c r="ALS48" s="445"/>
      <c r="ALT48" s="445"/>
      <c r="ALU48" s="445"/>
      <c r="ALV48" s="445"/>
      <c r="ALW48" s="445"/>
      <c r="ALX48" s="445"/>
      <c r="ALY48" s="445"/>
      <c r="ALZ48" s="445"/>
      <c r="AMA48" s="445"/>
      <c r="AMB48" s="445"/>
      <c r="AMC48" s="445"/>
      <c r="AMD48" s="445"/>
      <c r="AME48" s="445"/>
      <c r="AMF48" s="445"/>
      <c r="AMG48" s="445"/>
      <c r="AMH48" s="445"/>
      <c r="AMI48" s="445"/>
      <c r="AMJ48" s="445"/>
      <c r="AMK48" s="445"/>
      <c r="AML48" s="445"/>
      <c r="AMM48" s="445"/>
      <c r="AMN48" s="445"/>
      <c r="AMO48" s="445"/>
      <c r="AMP48" s="445"/>
      <c r="AMQ48" s="445"/>
      <c r="AMR48" s="445"/>
      <c r="AMS48" s="445"/>
      <c r="AMT48" s="445"/>
      <c r="AMU48" s="445"/>
      <c r="AMV48" s="445"/>
      <c r="AMW48" s="445"/>
      <c r="AMX48" s="445"/>
      <c r="AMY48" s="445"/>
      <c r="AMZ48" s="445"/>
      <c r="ANA48" s="445"/>
      <c r="ANB48" s="445"/>
      <c r="ANC48" s="445"/>
      <c r="AND48" s="445"/>
      <c r="ANE48" s="445"/>
      <c r="ANF48" s="445"/>
      <c r="ANG48" s="445"/>
      <c r="ANH48" s="445"/>
      <c r="ANI48" s="445"/>
      <c r="ANJ48" s="445"/>
      <c r="ANK48" s="445"/>
      <c r="ANL48" s="445"/>
      <c r="ANM48" s="445"/>
      <c r="ANN48" s="445"/>
      <c r="ANO48" s="445"/>
      <c r="ANP48" s="445"/>
      <c r="ANQ48" s="445"/>
      <c r="ANR48" s="445"/>
      <c r="ANS48" s="445"/>
      <c r="ANT48" s="445"/>
      <c r="ANU48" s="445"/>
      <c r="ANV48" s="445"/>
      <c r="ANW48" s="445"/>
      <c r="ANX48" s="445"/>
      <c r="ANY48" s="445"/>
      <c r="ANZ48" s="445"/>
      <c r="AOA48" s="445"/>
      <c r="AOB48" s="445"/>
      <c r="AOC48" s="445"/>
      <c r="AOD48" s="445"/>
      <c r="AOE48" s="445"/>
      <c r="AOF48" s="445"/>
      <c r="AOG48" s="445"/>
      <c r="AOH48" s="445"/>
      <c r="AOI48" s="445"/>
      <c r="AOJ48" s="445"/>
      <c r="AOK48" s="445"/>
      <c r="AOL48" s="445"/>
      <c r="AOM48" s="445"/>
      <c r="AON48" s="445"/>
      <c r="AOO48" s="445"/>
      <c r="AOP48" s="445"/>
      <c r="AOQ48" s="445"/>
      <c r="AOR48" s="445"/>
      <c r="AOS48" s="445"/>
      <c r="AOT48" s="445"/>
      <c r="AOU48" s="445"/>
      <c r="AOV48" s="445"/>
      <c r="AOW48" s="445"/>
      <c r="AOX48" s="445"/>
      <c r="AOY48" s="445"/>
      <c r="AOZ48" s="445"/>
      <c r="APA48" s="445"/>
      <c r="APB48" s="445"/>
      <c r="APC48" s="445"/>
      <c r="APD48" s="445"/>
      <c r="APE48" s="445"/>
      <c r="APF48" s="445"/>
      <c r="APG48" s="445"/>
      <c r="APH48" s="445"/>
      <c r="API48" s="445"/>
      <c r="APJ48" s="445"/>
      <c r="APK48" s="445"/>
      <c r="APL48" s="445"/>
      <c r="APM48" s="445"/>
      <c r="APN48" s="445"/>
      <c r="APO48" s="445"/>
      <c r="APP48" s="445"/>
      <c r="APQ48" s="445"/>
      <c r="APR48" s="445"/>
      <c r="APS48" s="445"/>
      <c r="APT48" s="445"/>
      <c r="APU48" s="445"/>
      <c r="APV48" s="445"/>
      <c r="APW48" s="445"/>
      <c r="APX48" s="445"/>
      <c r="APY48" s="445"/>
      <c r="APZ48" s="445"/>
      <c r="AQA48" s="445"/>
      <c r="AQB48" s="445"/>
      <c r="AQC48" s="445"/>
      <c r="AQD48" s="445"/>
      <c r="AQE48" s="445"/>
      <c r="AQF48" s="445"/>
      <c r="AQG48" s="445"/>
      <c r="AQH48" s="445"/>
      <c r="AQI48" s="445"/>
      <c r="AQJ48" s="445"/>
      <c r="AQK48" s="445"/>
      <c r="AQL48" s="445"/>
      <c r="AQM48" s="445"/>
      <c r="AQN48" s="445"/>
      <c r="AQO48" s="445"/>
      <c r="AQP48" s="445"/>
      <c r="AQQ48" s="445"/>
      <c r="AQR48" s="445"/>
      <c r="AQS48" s="445"/>
      <c r="AQT48" s="445"/>
      <c r="AQU48" s="445"/>
      <c r="AQV48" s="445"/>
      <c r="AQW48" s="445"/>
      <c r="AQX48" s="445"/>
      <c r="AQY48" s="445"/>
      <c r="AQZ48" s="445"/>
      <c r="ARA48" s="445"/>
      <c r="ARB48" s="445"/>
      <c r="ARC48" s="445"/>
      <c r="ARD48" s="445"/>
      <c r="ARE48" s="445"/>
      <c r="ARF48" s="445"/>
      <c r="ARG48" s="445"/>
      <c r="ARH48" s="445"/>
      <c r="ARI48" s="445"/>
      <c r="ARJ48" s="445"/>
      <c r="ARK48" s="445"/>
      <c r="ARL48" s="445"/>
      <c r="ARM48" s="445"/>
      <c r="ARN48" s="445"/>
      <c r="ARO48" s="445"/>
      <c r="ARP48" s="445"/>
      <c r="ARQ48" s="445"/>
      <c r="ARR48" s="445"/>
      <c r="ARS48" s="445"/>
      <c r="ART48" s="445"/>
      <c r="ARU48" s="445"/>
      <c r="ARV48" s="445"/>
      <c r="ARW48" s="445"/>
      <c r="ARX48" s="445"/>
      <c r="ARY48" s="445"/>
      <c r="ARZ48" s="445"/>
      <c r="ASA48" s="445"/>
      <c r="ASB48" s="445"/>
      <c r="ASC48" s="445"/>
      <c r="ASD48" s="445"/>
      <c r="ASE48" s="445"/>
      <c r="ASF48" s="445"/>
      <c r="ASG48" s="445"/>
      <c r="ASH48" s="445"/>
      <c r="ASI48" s="445"/>
      <c r="ASJ48" s="445"/>
      <c r="ASK48" s="445"/>
      <c r="ASL48" s="445"/>
      <c r="ASM48" s="445"/>
      <c r="ASN48" s="445"/>
      <c r="ASO48" s="445"/>
      <c r="ASP48" s="445"/>
      <c r="ASQ48" s="445"/>
      <c r="ASR48" s="445"/>
      <c r="ASS48" s="445"/>
      <c r="AST48" s="445"/>
      <c r="ASU48" s="445"/>
      <c r="ASV48" s="445"/>
      <c r="ASW48" s="445"/>
      <c r="ASX48" s="445"/>
      <c r="ASY48" s="445"/>
      <c r="ASZ48" s="445"/>
      <c r="ATA48" s="445"/>
      <c r="ATB48" s="445"/>
      <c r="ATC48" s="445"/>
      <c r="ATD48" s="445"/>
      <c r="ATE48" s="445"/>
      <c r="ATF48" s="445"/>
      <c r="ATG48" s="445"/>
      <c r="ATH48" s="445"/>
      <c r="ATI48" s="445"/>
      <c r="ATJ48" s="445"/>
      <c r="ATK48" s="445"/>
      <c r="ATL48" s="445"/>
      <c r="ATM48" s="445"/>
      <c r="ATN48" s="445"/>
      <c r="ATO48" s="445"/>
      <c r="ATP48" s="445"/>
      <c r="ATQ48" s="445"/>
      <c r="ATR48" s="445"/>
      <c r="ATS48" s="445"/>
      <c r="ATT48" s="445"/>
      <c r="ATU48" s="445"/>
      <c r="ATV48" s="445"/>
      <c r="ATW48" s="445"/>
      <c r="ATX48" s="445"/>
      <c r="ATY48" s="445"/>
      <c r="ATZ48" s="445"/>
      <c r="AUA48" s="445"/>
      <c r="AUB48" s="445"/>
      <c r="AUC48" s="445"/>
      <c r="AUD48" s="445"/>
      <c r="AUE48" s="445"/>
      <c r="AUF48" s="445"/>
      <c r="AUG48" s="445"/>
      <c r="AUH48" s="445"/>
      <c r="AUI48" s="445"/>
      <c r="AUJ48" s="445"/>
      <c r="AUK48" s="445"/>
      <c r="AUL48" s="445"/>
      <c r="AUM48" s="445"/>
      <c r="AUN48" s="445"/>
      <c r="AUO48" s="445"/>
      <c r="AUP48" s="445"/>
      <c r="AUQ48" s="445"/>
      <c r="AUR48" s="445"/>
      <c r="AUS48" s="445"/>
      <c r="AUT48" s="445"/>
      <c r="AUU48" s="445"/>
      <c r="AUV48" s="445"/>
      <c r="AUW48" s="445"/>
      <c r="AUX48" s="445"/>
      <c r="AUY48" s="445"/>
      <c r="AUZ48" s="445"/>
      <c r="AVA48" s="445"/>
      <c r="AVB48" s="445"/>
      <c r="AVC48" s="445"/>
      <c r="AVD48" s="445"/>
      <c r="AVE48" s="445"/>
      <c r="AVF48" s="445"/>
      <c r="AVG48" s="445"/>
      <c r="AVH48" s="445"/>
      <c r="AVI48" s="445"/>
      <c r="AVJ48" s="445"/>
      <c r="AVK48" s="445"/>
      <c r="AVL48" s="445"/>
      <c r="AVM48" s="445"/>
      <c r="AVN48" s="445"/>
      <c r="AVO48" s="445"/>
      <c r="AVP48" s="445"/>
      <c r="AVQ48" s="445"/>
      <c r="AVR48" s="445"/>
      <c r="AVS48" s="445"/>
      <c r="AVT48" s="445"/>
      <c r="AVU48" s="445"/>
      <c r="AVV48" s="445"/>
      <c r="AVW48" s="445"/>
      <c r="AVX48" s="445"/>
      <c r="AVY48" s="445"/>
      <c r="AVZ48" s="445"/>
      <c r="AWA48" s="445"/>
      <c r="AWB48" s="445"/>
      <c r="AWC48" s="445"/>
      <c r="AWD48" s="445"/>
      <c r="AWE48" s="445"/>
      <c r="AWF48" s="445"/>
      <c r="AWG48" s="445"/>
      <c r="AWH48" s="445"/>
      <c r="AWI48" s="445"/>
      <c r="AWJ48" s="445"/>
      <c r="AWK48" s="445"/>
      <c r="AWL48" s="445"/>
      <c r="AWM48" s="445"/>
      <c r="AWN48" s="445"/>
      <c r="AWO48" s="445"/>
      <c r="AWP48" s="445"/>
      <c r="AWQ48" s="445"/>
      <c r="AWR48" s="445"/>
      <c r="AWS48" s="445"/>
      <c r="AWT48" s="445"/>
      <c r="AWU48" s="445"/>
      <c r="AWV48" s="445"/>
      <c r="AWW48" s="445"/>
      <c r="AWX48" s="445"/>
      <c r="AWY48" s="445"/>
      <c r="AWZ48" s="445"/>
      <c r="AXA48" s="445"/>
      <c r="AXB48" s="445"/>
      <c r="AXC48" s="445"/>
      <c r="AXD48" s="445"/>
      <c r="AXE48" s="445"/>
      <c r="AXF48" s="445"/>
      <c r="AXG48" s="445"/>
      <c r="AXH48" s="445"/>
      <c r="AXI48" s="445"/>
      <c r="AXJ48" s="445"/>
      <c r="AXK48" s="445"/>
      <c r="AXL48" s="445"/>
      <c r="AXM48" s="445"/>
      <c r="AXN48" s="445"/>
      <c r="AXO48" s="445"/>
      <c r="AXP48" s="445"/>
      <c r="AXQ48" s="445"/>
      <c r="AXR48" s="445"/>
      <c r="AXS48" s="445"/>
      <c r="AXT48" s="445"/>
      <c r="AXU48" s="445"/>
      <c r="AXV48" s="445"/>
      <c r="AXW48" s="445"/>
      <c r="AXX48" s="445"/>
      <c r="AXY48" s="445"/>
      <c r="AXZ48" s="445"/>
      <c r="AYA48" s="445"/>
      <c r="AYB48" s="445"/>
      <c r="AYC48" s="445"/>
      <c r="AYD48" s="445"/>
      <c r="AYE48" s="445"/>
      <c r="AYF48" s="445"/>
      <c r="AYG48" s="445"/>
      <c r="AYH48" s="445"/>
      <c r="AYI48" s="445"/>
      <c r="AYJ48" s="445"/>
      <c r="AYK48" s="445"/>
      <c r="AYL48" s="445"/>
      <c r="AYM48" s="445"/>
      <c r="AYN48" s="445"/>
      <c r="AYO48" s="445"/>
      <c r="AYP48" s="445"/>
      <c r="AYQ48" s="445"/>
      <c r="AYR48" s="445"/>
      <c r="AYS48" s="445"/>
      <c r="AYT48" s="445"/>
      <c r="AYU48" s="445"/>
      <c r="AYV48" s="445"/>
      <c r="AYW48" s="445"/>
      <c r="AYX48" s="445"/>
      <c r="AYY48" s="445"/>
      <c r="AYZ48" s="445"/>
      <c r="AZA48" s="445"/>
      <c r="AZB48" s="445"/>
      <c r="AZC48" s="445"/>
      <c r="AZD48" s="445"/>
      <c r="AZE48" s="445"/>
      <c r="AZF48" s="445"/>
      <c r="AZG48" s="445"/>
      <c r="AZH48" s="445"/>
      <c r="AZI48" s="445"/>
      <c r="AZJ48" s="445"/>
      <c r="AZK48" s="445"/>
      <c r="AZL48" s="445"/>
      <c r="AZM48" s="445"/>
      <c r="AZN48" s="445"/>
      <c r="AZO48" s="445"/>
      <c r="AZP48" s="445"/>
      <c r="AZQ48" s="445"/>
      <c r="AZR48" s="445"/>
      <c r="AZS48" s="445"/>
      <c r="AZT48" s="445"/>
      <c r="AZU48" s="445"/>
      <c r="AZV48" s="445"/>
      <c r="AZW48" s="445"/>
      <c r="AZX48" s="445"/>
      <c r="AZY48" s="445"/>
      <c r="AZZ48" s="445"/>
      <c r="BAA48" s="445"/>
      <c r="BAB48" s="445"/>
      <c r="BAC48" s="445"/>
      <c r="BAD48" s="445"/>
      <c r="BAE48" s="445"/>
      <c r="BAF48" s="445"/>
      <c r="BAG48" s="445"/>
      <c r="BAH48" s="445"/>
      <c r="BAI48" s="445"/>
      <c r="BAJ48" s="445"/>
      <c r="BAK48" s="445"/>
      <c r="BAL48" s="445"/>
      <c r="BAM48" s="445"/>
      <c r="BAN48" s="445"/>
      <c r="BAO48" s="445"/>
      <c r="BAP48" s="445"/>
      <c r="BAQ48" s="445"/>
      <c r="BAR48" s="445"/>
      <c r="BAS48" s="445"/>
      <c r="BAT48" s="445"/>
      <c r="BAU48" s="445"/>
      <c r="BAV48" s="445"/>
      <c r="BAW48" s="445"/>
      <c r="BAX48" s="445"/>
      <c r="BAY48" s="445"/>
      <c r="BAZ48" s="445"/>
      <c r="BBA48" s="445"/>
      <c r="BBB48" s="445"/>
      <c r="BBC48" s="445"/>
      <c r="BBD48" s="445"/>
      <c r="BBE48" s="445"/>
      <c r="BBF48" s="445"/>
      <c r="BBG48" s="445"/>
      <c r="BBH48" s="445"/>
      <c r="BBI48" s="445"/>
      <c r="BBJ48" s="445"/>
      <c r="BBK48" s="445"/>
      <c r="BBL48" s="445"/>
      <c r="BBM48" s="445"/>
      <c r="BBN48" s="445"/>
      <c r="BBO48" s="445"/>
      <c r="BBP48" s="445"/>
      <c r="BBQ48" s="445"/>
      <c r="BBR48" s="445"/>
      <c r="BBS48" s="445"/>
      <c r="BBT48" s="445"/>
      <c r="BBU48" s="445"/>
      <c r="BBV48" s="445"/>
      <c r="BBW48" s="445"/>
      <c r="BBX48" s="445"/>
      <c r="BBY48" s="445"/>
      <c r="BBZ48" s="445"/>
      <c r="BCA48" s="445"/>
      <c r="BCB48" s="445"/>
      <c r="BCC48" s="445"/>
      <c r="BCD48" s="445"/>
      <c r="BCE48" s="445"/>
      <c r="BCF48" s="445"/>
      <c r="BCG48" s="445"/>
      <c r="BCH48" s="445"/>
      <c r="BCI48" s="445"/>
      <c r="BCJ48" s="445"/>
      <c r="BCK48" s="445"/>
      <c r="BCL48" s="445"/>
      <c r="BCM48" s="445"/>
      <c r="BCN48" s="445"/>
      <c r="BCO48" s="445"/>
      <c r="BCP48" s="445"/>
      <c r="BCQ48" s="445"/>
      <c r="BCR48" s="445"/>
      <c r="BCS48" s="445"/>
      <c r="BCT48" s="445"/>
      <c r="BCU48" s="445"/>
      <c r="BCV48" s="445"/>
      <c r="BCW48" s="445"/>
      <c r="BCX48" s="445"/>
      <c r="BCY48" s="445"/>
      <c r="BCZ48" s="445"/>
      <c r="BDA48" s="445"/>
      <c r="BDB48" s="445"/>
      <c r="BDC48" s="445"/>
      <c r="BDD48" s="445"/>
      <c r="BDE48" s="445"/>
      <c r="BDF48" s="445"/>
      <c r="BDG48" s="445"/>
      <c r="BDH48" s="445"/>
      <c r="BDI48" s="445"/>
      <c r="BDJ48" s="445"/>
      <c r="BDK48" s="445"/>
      <c r="BDL48" s="445"/>
      <c r="BDM48" s="445"/>
      <c r="BDN48" s="445"/>
      <c r="BDO48" s="445"/>
      <c r="BDP48" s="445"/>
      <c r="BDQ48" s="445"/>
      <c r="BDR48" s="445"/>
      <c r="BDS48" s="445"/>
      <c r="BDT48" s="445"/>
      <c r="BDU48" s="445"/>
      <c r="BDV48" s="445"/>
      <c r="BDW48" s="445"/>
      <c r="BDX48" s="445"/>
      <c r="BDY48" s="445"/>
      <c r="BDZ48" s="445"/>
      <c r="BEA48" s="445"/>
      <c r="BEB48" s="445"/>
      <c r="BEC48" s="445"/>
      <c r="BED48" s="445"/>
      <c r="BEE48" s="445"/>
      <c r="BEF48" s="445"/>
      <c r="BEG48" s="445"/>
      <c r="BEH48" s="445"/>
      <c r="BEI48" s="445"/>
      <c r="BEJ48" s="445"/>
      <c r="BEK48" s="445"/>
      <c r="BEL48" s="445"/>
      <c r="BEM48" s="445"/>
      <c r="BEN48" s="445"/>
      <c r="BEO48" s="445"/>
      <c r="BEP48" s="445"/>
      <c r="BEQ48" s="445"/>
      <c r="BER48" s="445"/>
      <c r="BES48" s="445"/>
      <c r="BET48" s="445"/>
      <c r="BEU48" s="445"/>
      <c r="BEV48" s="445"/>
      <c r="BEW48" s="445"/>
      <c r="BEX48" s="445"/>
      <c r="BEY48" s="445"/>
      <c r="BEZ48" s="445"/>
      <c r="BFA48" s="445"/>
      <c r="BFB48" s="445"/>
      <c r="BFC48" s="445"/>
      <c r="BFD48" s="445"/>
      <c r="BFE48" s="445"/>
      <c r="BFF48" s="445"/>
      <c r="BFG48" s="445"/>
      <c r="BFH48" s="445"/>
      <c r="BFI48" s="445"/>
      <c r="BFJ48" s="445"/>
      <c r="BFK48" s="445"/>
      <c r="BFL48" s="445"/>
      <c r="BFM48" s="445"/>
      <c r="BFN48" s="445"/>
      <c r="BFO48" s="445"/>
      <c r="BFP48" s="445"/>
      <c r="BFQ48" s="445"/>
      <c r="BFR48" s="445"/>
      <c r="BFS48" s="445"/>
      <c r="BFT48" s="445"/>
      <c r="BFU48" s="445"/>
      <c r="BFV48" s="445"/>
      <c r="BFW48" s="445"/>
      <c r="BFX48" s="445"/>
      <c r="BFY48" s="445"/>
      <c r="BFZ48" s="445"/>
      <c r="BGA48" s="445"/>
      <c r="BGB48" s="445"/>
      <c r="BGC48" s="445"/>
      <c r="BGD48" s="445"/>
      <c r="BGE48" s="445"/>
      <c r="BGF48" s="445"/>
      <c r="BGG48" s="445"/>
      <c r="BGH48" s="445"/>
      <c r="BGI48" s="445"/>
      <c r="BGJ48" s="445"/>
      <c r="BGK48" s="445"/>
      <c r="BGL48" s="445"/>
      <c r="BGM48" s="445"/>
      <c r="BGN48" s="445"/>
      <c r="BGO48" s="445"/>
      <c r="BGP48" s="445"/>
      <c r="BGQ48" s="445"/>
      <c r="BGR48" s="445"/>
      <c r="BGS48" s="445"/>
      <c r="BGT48" s="445"/>
      <c r="BGU48" s="445"/>
      <c r="BGV48" s="445"/>
      <c r="BGW48" s="445"/>
      <c r="BGX48" s="445"/>
      <c r="BGY48" s="445"/>
      <c r="BGZ48" s="445"/>
      <c r="BHA48" s="445"/>
      <c r="BHB48" s="445"/>
      <c r="BHC48" s="445"/>
      <c r="BHD48" s="445"/>
      <c r="BHE48" s="445"/>
      <c r="BHF48" s="445"/>
      <c r="BHG48" s="445"/>
      <c r="BHH48" s="445"/>
      <c r="BHI48" s="445"/>
      <c r="BHJ48" s="445"/>
      <c r="BHK48" s="445"/>
      <c r="BHL48" s="445"/>
      <c r="BHM48" s="445"/>
      <c r="BHN48" s="445"/>
      <c r="BHO48" s="445"/>
      <c r="BHP48" s="445"/>
      <c r="BHQ48" s="445"/>
      <c r="BHR48" s="445"/>
      <c r="BHS48" s="445"/>
      <c r="BHT48" s="445"/>
      <c r="BHU48" s="445"/>
      <c r="BHV48" s="445"/>
      <c r="BHW48" s="445"/>
      <c r="BHX48" s="445"/>
      <c r="BHY48" s="445"/>
      <c r="BHZ48" s="445"/>
      <c r="BIA48" s="445"/>
      <c r="BIB48" s="445"/>
      <c r="BIC48" s="445"/>
      <c r="BID48" s="445"/>
      <c r="BIE48" s="445"/>
      <c r="BIF48" s="445"/>
      <c r="BIG48" s="445"/>
      <c r="BIH48" s="445"/>
      <c r="BII48" s="445"/>
      <c r="BIJ48" s="445"/>
      <c r="BIK48" s="445"/>
      <c r="BIL48" s="445"/>
      <c r="BIM48" s="445"/>
      <c r="BIN48" s="445"/>
      <c r="BIO48" s="445"/>
      <c r="BIP48" s="445"/>
      <c r="BIQ48" s="445"/>
      <c r="BIR48" s="445"/>
      <c r="BIS48" s="445"/>
      <c r="BIT48" s="445"/>
      <c r="BIU48" s="445"/>
      <c r="BIV48" s="445"/>
      <c r="BIW48" s="445"/>
      <c r="BIX48" s="445"/>
      <c r="BIY48" s="445"/>
      <c r="BIZ48" s="445"/>
      <c r="BJA48" s="445"/>
      <c r="BJB48" s="445"/>
      <c r="BJC48" s="445"/>
      <c r="BJD48" s="445"/>
      <c r="BJE48" s="445"/>
      <c r="BJF48" s="445"/>
      <c r="BJG48" s="445"/>
      <c r="BJH48" s="445"/>
      <c r="BJI48" s="445"/>
      <c r="BJJ48" s="445"/>
      <c r="BJK48" s="445"/>
      <c r="BJL48" s="445"/>
      <c r="BJM48" s="445"/>
      <c r="BJN48" s="445"/>
      <c r="BJO48" s="445"/>
      <c r="BJP48" s="445"/>
      <c r="BJQ48" s="445"/>
      <c r="BJR48" s="445"/>
      <c r="BJS48" s="445"/>
      <c r="BJT48" s="445"/>
      <c r="BJU48" s="445"/>
      <c r="BJV48" s="445"/>
      <c r="BJW48" s="445"/>
      <c r="BJX48" s="445"/>
      <c r="BJY48" s="445"/>
      <c r="BJZ48" s="445"/>
      <c r="BKA48" s="445"/>
      <c r="BKB48" s="445"/>
      <c r="BKC48" s="445"/>
      <c r="BKD48" s="445"/>
      <c r="BKE48" s="445"/>
      <c r="BKF48" s="445"/>
      <c r="BKG48" s="445"/>
      <c r="BKH48" s="445"/>
      <c r="BKI48" s="445"/>
      <c r="BKJ48" s="445"/>
      <c r="BKK48" s="445"/>
      <c r="BKL48" s="445"/>
      <c r="BKM48" s="445"/>
      <c r="BKN48" s="445"/>
      <c r="BKO48" s="445"/>
      <c r="BKP48" s="445"/>
      <c r="BKQ48" s="445"/>
      <c r="BKR48" s="445"/>
      <c r="BKS48" s="445"/>
      <c r="BKT48" s="445"/>
      <c r="BKU48" s="445"/>
      <c r="BKV48" s="445"/>
      <c r="BKW48" s="445"/>
      <c r="BKX48" s="445"/>
      <c r="BKY48" s="445"/>
      <c r="BKZ48" s="445"/>
      <c r="BLA48" s="445"/>
      <c r="BLB48" s="445"/>
      <c r="BLC48" s="445"/>
      <c r="BLD48" s="445"/>
      <c r="BLE48" s="445"/>
      <c r="BLF48" s="445"/>
      <c r="BLG48" s="445"/>
      <c r="BLH48" s="445"/>
      <c r="BLI48" s="445"/>
      <c r="BLJ48" s="445"/>
      <c r="BLK48" s="445"/>
      <c r="BLL48" s="445"/>
      <c r="BLM48" s="445"/>
      <c r="BLN48" s="445"/>
      <c r="BLO48" s="445"/>
      <c r="BLP48" s="445"/>
      <c r="BLQ48" s="445"/>
      <c r="BLR48" s="445"/>
      <c r="BLS48" s="445"/>
      <c r="BLT48" s="445"/>
      <c r="BLU48" s="445"/>
      <c r="BLV48" s="445"/>
      <c r="BLW48" s="445"/>
      <c r="BLX48" s="445"/>
      <c r="BLY48" s="445"/>
      <c r="BLZ48" s="445"/>
      <c r="BMA48" s="445"/>
      <c r="BMB48" s="445"/>
      <c r="BMC48" s="445"/>
      <c r="BMD48" s="445"/>
      <c r="BME48" s="445"/>
      <c r="BMF48" s="445"/>
      <c r="BMG48" s="445"/>
      <c r="BMH48" s="445"/>
      <c r="BMI48" s="445"/>
      <c r="BMJ48" s="445"/>
      <c r="BMK48" s="445"/>
      <c r="BML48" s="445"/>
      <c r="BMM48" s="445"/>
      <c r="BMN48" s="445"/>
      <c r="BMO48" s="445"/>
      <c r="BMP48" s="445"/>
      <c r="BMQ48" s="445"/>
      <c r="BMR48" s="445"/>
      <c r="BMS48" s="445"/>
      <c r="BMT48" s="445"/>
      <c r="BMU48" s="445"/>
      <c r="BMV48" s="445"/>
      <c r="BMW48" s="445"/>
      <c r="BMX48" s="445"/>
      <c r="BMY48" s="445"/>
      <c r="BMZ48" s="445"/>
      <c r="BNA48" s="445"/>
      <c r="BNB48" s="445"/>
      <c r="BNC48" s="445"/>
      <c r="BND48" s="445"/>
      <c r="BNE48" s="445"/>
      <c r="BNF48" s="445"/>
      <c r="BNG48" s="445"/>
      <c r="BNH48" s="445"/>
      <c r="BNI48" s="445"/>
      <c r="BNJ48" s="445"/>
      <c r="BNK48" s="445"/>
      <c r="BNL48" s="445"/>
      <c r="BNM48" s="445"/>
      <c r="BNN48" s="445"/>
      <c r="BNO48" s="445"/>
      <c r="BNP48" s="445"/>
      <c r="BNQ48" s="445"/>
      <c r="BNR48" s="445"/>
      <c r="BNS48" s="445"/>
      <c r="BNT48" s="445"/>
      <c r="BNU48" s="445"/>
      <c r="BNV48" s="445"/>
      <c r="BNW48" s="445"/>
      <c r="BNX48" s="445"/>
      <c r="BNY48" s="445"/>
      <c r="BNZ48" s="445"/>
      <c r="BOA48" s="445"/>
      <c r="BOB48" s="445"/>
      <c r="BOC48" s="445"/>
      <c r="BOD48" s="445"/>
      <c r="BOE48" s="445"/>
      <c r="BOF48" s="445"/>
      <c r="BOG48" s="445"/>
      <c r="BOH48" s="445"/>
      <c r="BOI48" s="445"/>
      <c r="BOJ48" s="445"/>
      <c r="BOK48" s="445"/>
      <c r="BOL48" s="445"/>
      <c r="BOM48" s="445"/>
      <c r="BON48" s="445"/>
      <c r="BOO48" s="445"/>
      <c r="BOP48" s="445"/>
      <c r="BOQ48" s="445"/>
      <c r="BOR48" s="445"/>
      <c r="BOS48" s="445"/>
      <c r="BOT48" s="445"/>
      <c r="BOU48" s="445"/>
      <c r="BOV48" s="445"/>
      <c r="BOW48" s="445"/>
      <c r="BOX48" s="445"/>
      <c r="BOY48" s="445"/>
      <c r="BOZ48" s="445"/>
      <c r="BPA48" s="445"/>
      <c r="BPB48" s="445"/>
      <c r="BPC48" s="445"/>
      <c r="BPD48" s="445"/>
      <c r="BPE48" s="445"/>
      <c r="BPF48" s="445"/>
      <c r="BPG48" s="445"/>
      <c r="BPH48" s="445"/>
      <c r="BPI48" s="445"/>
      <c r="BPJ48" s="445"/>
      <c r="BPK48" s="445"/>
      <c r="BPL48" s="445"/>
      <c r="BPM48" s="445"/>
      <c r="BPN48" s="445"/>
      <c r="BPO48" s="445"/>
      <c r="BPP48" s="445"/>
      <c r="BPQ48" s="445"/>
      <c r="BPR48" s="445"/>
      <c r="BPS48" s="445"/>
      <c r="BPT48" s="445"/>
      <c r="BPU48" s="445"/>
      <c r="BPV48" s="445"/>
      <c r="BPW48" s="445"/>
      <c r="BPX48" s="445"/>
      <c r="BPY48" s="445"/>
      <c r="BPZ48" s="445"/>
      <c r="BQA48" s="445"/>
      <c r="BQB48" s="445"/>
      <c r="BQC48" s="445"/>
      <c r="BQD48" s="445"/>
      <c r="BQE48" s="445"/>
      <c r="BQF48" s="445"/>
      <c r="BQG48" s="445"/>
      <c r="BQH48" s="445"/>
      <c r="BQI48" s="445"/>
      <c r="BQJ48" s="445"/>
      <c r="BQK48" s="445"/>
      <c r="BQL48" s="445"/>
      <c r="BQM48" s="445"/>
      <c r="BQN48" s="445"/>
      <c r="BQO48" s="445"/>
      <c r="BQP48" s="445"/>
      <c r="BQQ48" s="445"/>
      <c r="BQR48" s="445"/>
      <c r="BQS48" s="445"/>
      <c r="BQT48" s="445"/>
      <c r="BQU48" s="445"/>
      <c r="BQV48" s="445"/>
      <c r="BQW48" s="445"/>
      <c r="BQX48" s="445"/>
      <c r="BQY48" s="445"/>
      <c r="BQZ48" s="445"/>
      <c r="BRA48" s="445"/>
      <c r="BRB48" s="445"/>
      <c r="BRC48" s="445"/>
      <c r="BRD48" s="445"/>
      <c r="BRE48" s="445"/>
      <c r="BRF48" s="445"/>
      <c r="BRG48" s="445"/>
      <c r="BRH48" s="445"/>
      <c r="BRI48" s="445"/>
      <c r="BRJ48" s="445"/>
      <c r="BRK48" s="445"/>
      <c r="BRL48" s="445"/>
      <c r="BRM48" s="445"/>
      <c r="BRN48" s="445"/>
      <c r="BRO48" s="445"/>
      <c r="BRP48" s="445"/>
      <c r="BRQ48" s="445"/>
      <c r="BRR48" s="445"/>
      <c r="BRS48" s="445"/>
      <c r="BRT48" s="445"/>
      <c r="BRU48" s="445"/>
      <c r="BRV48" s="445"/>
      <c r="BRW48" s="445"/>
      <c r="BRX48" s="445"/>
      <c r="BRY48" s="445"/>
      <c r="BRZ48" s="445"/>
      <c r="BSA48" s="445"/>
      <c r="BSB48" s="445"/>
      <c r="BSC48" s="445"/>
      <c r="BSD48" s="445"/>
      <c r="BSE48" s="445"/>
      <c r="BSF48" s="445"/>
      <c r="BSG48" s="445"/>
      <c r="BSH48" s="445"/>
      <c r="BSI48" s="445"/>
      <c r="BSJ48" s="445"/>
      <c r="BSK48" s="445"/>
      <c r="BSL48" s="445"/>
      <c r="BSM48" s="445"/>
      <c r="BSN48" s="445"/>
      <c r="BSO48" s="445"/>
      <c r="BSP48" s="445"/>
      <c r="BSQ48" s="445"/>
      <c r="BSR48" s="445"/>
      <c r="BSS48" s="445"/>
      <c r="BST48" s="445"/>
      <c r="BSU48" s="445"/>
      <c r="BSV48" s="445"/>
      <c r="BSW48" s="445"/>
      <c r="BSX48" s="445"/>
      <c r="BSY48" s="445"/>
      <c r="BSZ48" s="445"/>
      <c r="BTA48" s="445"/>
      <c r="BTB48" s="445"/>
      <c r="BTC48" s="445"/>
      <c r="BTD48" s="445"/>
      <c r="BTE48" s="445"/>
      <c r="BTF48" s="445"/>
      <c r="BTG48" s="445"/>
      <c r="BTH48" s="445"/>
      <c r="BTI48" s="445"/>
      <c r="BTJ48" s="445"/>
      <c r="BTK48" s="445"/>
      <c r="BTL48" s="445"/>
      <c r="BTM48" s="445"/>
      <c r="BTN48" s="445"/>
      <c r="BTO48" s="445"/>
      <c r="BTP48" s="445"/>
      <c r="BTQ48" s="445"/>
      <c r="BTR48" s="445"/>
      <c r="BTS48" s="445"/>
      <c r="BTT48" s="445"/>
      <c r="BTU48" s="445"/>
      <c r="BTV48" s="445"/>
      <c r="BTW48" s="445"/>
      <c r="BTX48" s="445"/>
      <c r="BTY48" s="445"/>
      <c r="BTZ48" s="445"/>
      <c r="BUA48" s="445"/>
      <c r="BUB48" s="445"/>
      <c r="BUC48" s="445"/>
      <c r="BUD48" s="445"/>
      <c r="BUE48" s="445"/>
      <c r="BUF48" s="445"/>
      <c r="BUG48" s="445"/>
      <c r="BUH48" s="445"/>
      <c r="BUI48" s="445"/>
      <c r="BUJ48" s="445"/>
      <c r="BUK48" s="445"/>
      <c r="BUL48" s="445"/>
      <c r="BUM48" s="445"/>
      <c r="BUN48" s="445"/>
      <c r="BUO48" s="445"/>
      <c r="BUP48" s="445"/>
      <c r="BUQ48" s="445"/>
      <c r="BUR48" s="445"/>
      <c r="BUS48" s="445"/>
      <c r="BUT48" s="445"/>
      <c r="BUU48" s="445"/>
      <c r="BUV48" s="445"/>
      <c r="BUW48" s="445"/>
      <c r="BUX48" s="445"/>
      <c r="BUY48" s="445"/>
      <c r="BUZ48" s="445"/>
      <c r="BVA48" s="445"/>
      <c r="BVB48" s="445"/>
      <c r="BVC48" s="445"/>
      <c r="BVD48" s="445"/>
      <c r="BVE48" s="445"/>
      <c r="BVF48" s="445"/>
      <c r="BVG48" s="445"/>
      <c r="BVH48" s="445"/>
      <c r="BVI48" s="445"/>
      <c r="BVJ48" s="445"/>
      <c r="BVK48" s="445"/>
      <c r="BVL48" s="445"/>
      <c r="BVM48" s="445"/>
      <c r="BVN48" s="445"/>
      <c r="BVO48" s="445"/>
      <c r="BVP48" s="445"/>
      <c r="BVQ48" s="445"/>
      <c r="BVR48" s="445"/>
      <c r="BVS48" s="445"/>
      <c r="BVT48" s="445"/>
      <c r="BVU48" s="445"/>
      <c r="BVV48" s="445"/>
      <c r="BVW48" s="445"/>
      <c r="BVX48" s="445"/>
      <c r="BVY48" s="445"/>
      <c r="BVZ48" s="445"/>
      <c r="BWA48" s="445"/>
      <c r="BWB48" s="445"/>
      <c r="BWC48" s="445"/>
      <c r="BWD48" s="445"/>
      <c r="BWE48" s="445"/>
      <c r="BWF48" s="445"/>
      <c r="BWG48" s="445"/>
      <c r="BWH48" s="445"/>
      <c r="BWI48" s="445"/>
      <c r="BWJ48" s="445"/>
      <c r="BWK48" s="445"/>
      <c r="BWL48" s="445"/>
      <c r="BWM48" s="445"/>
      <c r="BWN48" s="445"/>
      <c r="BWO48" s="445"/>
      <c r="BWP48" s="445"/>
      <c r="BWQ48" s="445"/>
      <c r="BWR48" s="445"/>
      <c r="BWS48" s="445"/>
      <c r="BWT48" s="445"/>
      <c r="BWU48" s="445"/>
      <c r="BWV48" s="445"/>
      <c r="BWW48" s="445"/>
      <c r="BWX48" s="445"/>
      <c r="BWY48" s="445"/>
      <c r="BWZ48" s="445"/>
      <c r="BXA48" s="445"/>
      <c r="BXB48" s="445"/>
      <c r="BXC48" s="445"/>
      <c r="BXD48" s="445"/>
      <c r="BXE48" s="445"/>
      <c r="BXF48" s="445"/>
      <c r="BXG48" s="445"/>
      <c r="BXH48" s="445"/>
      <c r="BXI48" s="445"/>
      <c r="BXJ48" s="445"/>
      <c r="BXK48" s="445"/>
      <c r="BXL48" s="445"/>
      <c r="BXM48" s="445"/>
      <c r="BXN48" s="445"/>
      <c r="BXO48" s="445"/>
      <c r="BXP48" s="445"/>
      <c r="BXQ48" s="445"/>
      <c r="BXR48" s="445"/>
      <c r="BXS48" s="445"/>
      <c r="BXT48" s="445"/>
      <c r="BXU48" s="445"/>
      <c r="BXV48" s="445"/>
      <c r="BXW48" s="445"/>
      <c r="BXX48" s="445"/>
      <c r="BXY48" s="445"/>
      <c r="BXZ48" s="445"/>
      <c r="BYA48" s="445"/>
      <c r="BYB48" s="445"/>
      <c r="BYC48" s="445"/>
      <c r="BYD48" s="445"/>
      <c r="BYE48" s="445"/>
      <c r="BYF48" s="445"/>
      <c r="BYG48" s="445"/>
      <c r="BYH48" s="445"/>
      <c r="BYI48" s="445"/>
      <c r="BYJ48" s="445"/>
      <c r="BYK48" s="445"/>
      <c r="BYL48" s="445"/>
      <c r="BYM48" s="445"/>
      <c r="BYN48" s="445"/>
      <c r="BYO48" s="445"/>
      <c r="BYP48" s="445"/>
      <c r="BYQ48" s="445"/>
      <c r="BYR48" s="445"/>
      <c r="BYS48" s="445"/>
      <c r="BYT48" s="445"/>
      <c r="BYU48" s="445"/>
      <c r="BYV48" s="445"/>
      <c r="BYW48" s="445"/>
      <c r="BYX48" s="445"/>
      <c r="BYY48" s="445"/>
      <c r="BYZ48" s="445"/>
      <c r="BZA48" s="445"/>
      <c r="BZB48" s="445"/>
      <c r="BZC48" s="445"/>
      <c r="BZD48" s="445"/>
      <c r="BZE48" s="445"/>
      <c r="BZF48" s="445"/>
      <c r="BZG48" s="445"/>
      <c r="BZH48" s="445"/>
      <c r="BZI48" s="445"/>
      <c r="BZJ48" s="445"/>
      <c r="BZK48" s="445"/>
      <c r="BZL48" s="445"/>
      <c r="BZM48" s="445"/>
      <c r="BZN48" s="445"/>
      <c r="BZO48" s="445"/>
      <c r="BZP48" s="445"/>
      <c r="BZQ48" s="445"/>
      <c r="BZR48" s="445"/>
      <c r="BZS48" s="445"/>
      <c r="BZT48" s="445"/>
      <c r="BZU48" s="445"/>
      <c r="BZV48" s="445"/>
      <c r="BZW48" s="445"/>
      <c r="BZX48" s="445"/>
      <c r="BZY48" s="445"/>
      <c r="BZZ48" s="445"/>
      <c r="CAA48" s="445"/>
      <c r="CAB48" s="445"/>
      <c r="CAC48" s="445"/>
      <c r="CAD48" s="445"/>
      <c r="CAE48" s="445"/>
      <c r="CAF48" s="445"/>
      <c r="CAG48" s="445"/>
      <c r="CAH48" s="445"/>
      <c r="CAI48" s="445"/>
      <c r="CAJ48" s="445"/>
      <c r="CAK48" s="445"/>
      <c r="CAL48" s="445"/>
      <c r="CAM48" s="445"/>
      <c r="CAN48" s="445"/>
      <c r="CAO48" s="445"/>
      <c r="CAP48" s="445"/>
      <c r="CAQ48" s="445"/>
      <c r="CAR48" s="445"/>
      <c r="CAS48" s="445"/>
      <c r="CAT48" s="445"/>
      <c r="CAU48" s="445"/>
      <c r="CAV48" s="445"/>
      <c r="CAW48" s="445"/>
      <c r="CAX48" s="445"/>
      <c r="CAY48" s="445"/>
      <c r="CAZ48" s="445"/>
      <c r="CBA48" s="445"/>
      <c r="CBB48" s="445"/>
      <c r="CBC48" s="445"/>
      <c r="CBD48" s="445"/>
      <c r="CBE48" s="445"/>
      <c r="CBF48" s="445"/>
      <c r="CBG48" s="445"/>
      <c r="CBH48" s="445"/>
      <c r="CBI48" s="445"/>
      <c r="CBJ48" s="445"/>
      <c r="CBK48" s="445"/>
      <c r="CBL48" s="445"/>
      <c r="CBM48" s="445"/>
      <c r="CBN48" s="445"/>
      <c r="CBO48" s="445"/>
      <c r="CBP48" s="445"/>
      <c r="CBQ48" s="445"/>
      <c r="CBR48" s="445"/>
      <c r="CBS48" s="445"/>
      <c r="CBT48" s="445"/>
      <c r="CBU48" s="445"/>
      <c r="CBV48" s="445"/>
      <c r="CBW48" s="445"/>
      <c r="CBX48" s="445"/>
      <c r="CBY48" s="445"/>
      <c r="CBZ48" s="445"/>
      <c r="CCA48" s="445"/>
      <c r="CCB48" s="445"/>
      <c r="CCC48" s="445"/>
      <c r="CCD48" s="445"/>
      <c r="CCE48" s="445"/>
      <c r="CCF48" s="445"/>
      <c r="CCG48" s="445"/>
      <c r="CCH48" s="445"/>
      <c r="CCI48" s="445"/>
      <c r="CCJ48" s="445"/>
      <c r="CCK48" s="445"/>
      <c r="CCL48" s="445"/>
      <c r="CCM48" s="445"/>
      <c r="CCN48" s="445"/>
      <c r="CCO48" s="445"/>
      <c r="CCP48" s="445"/>
      <c r="CCQ48" s="445"/>
      <c r="CCR48" s="445"/>
      <c r="CCS48" s="445"/>
      <c r="CCT48" s="445"/>
      <c r="CCU48" s="445"/>
      <c r="CCV48" s="445"/>
      <c r="CCW48" s="445"/>
      <c r="CCX48" s="445"/>
      <c r="CCY48" s="445"/>
      <c r="CCZ48" s="445"/>
      <c r="CDA48" s="445"/>
      <c r="CDB48" s="445"/>
      <c r="CDC48" s="445"/>
      <c r="CDD48" s="445"/>
      <c r="CDE48" s="445"/>
      <c r="CDF48" s="445"/>
      <c r="CDG48" s="445"/>
      <c r="CDH48" s="445"/>
      <c r="CDI48" s="445"/>
      <c r="CDJ48" s="445"/>
      <c r="CDK48" s="445"/>
      <c r="CDL48" s="445"/>
      <c r="CDM48" s="445"/>
      <c r="CDN48" s="445"/>
      <c r="CDO48" s="445"/>
      <c r="CDP48" s="445"/>
      <c r="CDQ48" s="445"/>
      <c r="CDR48" s="445"/>
      <c r="CDS48" s="445"/>
      <c r="CDT48" s="445"/>
      <c r="CDU48" s="445"/>
      <c r="CDV48" s="445"/>
      <c r="CDW48" s="445"/>
      <c r="CDX48" s="445"/>
      <c r="CDY48" s="445"/>
      <c r="CDZ48" s="445"/>
      <c r="CEA48" s="445"/>
      <c r="CEB48" s="445"/>
      <c r="CEC48" s="445"/>
      <c r="CED48" s="445"/>
      <c r="CEE48" s="445"/>
      <c r="CEF48" s="445"/>
      <c r="CEG48" s="445"/>
      <c r="CEH48" s="445"/>
      <c r="CEI48" s="445"/>
      <c r="CEJ48" s="445"/>
      <c r="CEK48" s="445"/>
      <c r="CEL48" s="445"/>
      <c r="CEM48" s="445"/>
      <c r="CEN48" s="445"/>
      <c r="CEO48" s="445"/>
      <c r="CEP48" s="445"/>
      <c r="CEQ48" s="445"/>
      <c r="CER48" s="445"/>
      <c r="CES48" s="445"/>
      <c r="CET48" s="445"/>
      <c r="CEU48" s="445"/>
      <c r="CEV48" s="445"/>
      <c r="CEW48" s="445"/>
      <c r="CEX48" s="445"/>
      <c r="CEY48" s="445"/>
      <c r="CEZ48" s="445"/>
      <c r="CFA48" s="445"/>
      <c r="CFB48" s="445"/>
      <c r="CFC48" s="445"/>
      <c r="CFD48" s="445"/>
      <c r="CFE48" s="445"/>
      <c r="CFF48" s="445"/>
      <c r="CFG48" s="445"/>
      <c r="CFH48" s="445"/>
      <c r="CFI48" s="445"/>
      <c r="CFJ48" s="445"/>
      <c r="CFK48" s="445"/>
      <c r="CFL48" s="445"/>
      <c r="CFM48" s="445"/>
      <c r="CFN48" s="445"/>
      <c r="CFO48" s="445"/>
      <c r="CFP48" s="445"/>
      <c r="CFQ48" s="445"/>
      <c r="CFR48" s="445"/>
      <c r="CFS48" s="445"/>
      <c r="CFT48" s="445"/>
      <c r="CFU48" s="445"/>
      <c r="CFV48" s="445"/>
      <c r="CFW48" s="445"/>
      <c r="CFX48" s="445"/>
      <c r="CFY48" s="445"/>
      <c r="CFZ48" s="445"/>
      <c r="CGA48" s="445"/>
      <c r="CGB48" s="445"/>
      <c r="CGC48" s="445"/>
      <c r="CGD48" s="445"/>
      <c r="CGE48" s="445"/>
      <c r="CGF48" s="445"/>
      <c r="CGG48" s="445"/>
      <c r="CGH48" s="445"/>
      <c r="CGI48" s="445"/>
      <c r="CGJ48" s="445"/>
      <c r="CGK48" s="445"/>
      <c r="CGL48" s="445"/>
      <c r="CGM48" s="445"/>
      <c r="CGN48" s="445"/>
      <c r="CGO48" s="445"/>
      <c r="CGP48" s="445"/>
      <c r="CGQ48" s="445"/>
      <c r="CGR48" s="445"/>
      <c r="CGS48" s="445"/>
      <c r="CGT48" s="445"/>
      <c r="CGU48" s="445"/>
      <c r="CGV48" s="445"/>
      <c r="CGW48" s="445"/>
      <c r="CGX48" s="445"/>
      <c r="CGY48" s="445"/>
      <c r="CGZ48" s="445"/>
      <c r="CHA48" s="445"/>
      <c r="CHB48" s="445"/>
      <c r="CHC48" s="445"/>
      <c r="CHD48" s="445"/>
      <c r="CHE48" s="445"/>
      <c r="CHF48" s="445"/>
      <c r="CHG48" s="445"/>
      <c r="CHH48" s="445"/>
      <c r="CHI48" s="445"/>
      <c r="CHJ48" s="445"/>
      <c r="CHK48" s="445"/>
      <c r="CHL48" s="445"/>
      <c r="CHM48" s="445"/>
      <c r="CHN48" s="445"/>
      <c r="CHO48" s="445"/>
      <c r="CHP48" s="445"/>
      <c r="CHQ48" s="445"/>
      <c r="CHR48" s="445"/>
      <c r="CHS48" s="445"/>
      <c r="CHT48" s="445"/>
      <c r="CHU48" s="445"/>
      <c r="CHV48" s="445"/>
      <c r="CHW48" s="445"/>
      <c r="CHX48" s="445"/>
      <c r="CHY48" s="445"/>
      <c r="CHZ48" s="445"/>
      <c r="CIA48" s="445"/>
      <c r="CIB48" s="445"/>
      <c r="CIC48" s="445"/>
      <c r="CID48" s="445"/>
      <c r="CIE48" s="445"/>
      <c r="CIF48" s="445"/>
      <c r="CIG48" s="445"/>
      <c r="CIH48" s="445"/>
      <c r="CII48" s="445"/>
      <c r="CIJ48" s="445"/>
      <c r="CIK48" s="445"/>
      <c r="CIL48" s="445"/>
      <c r="CIM48" s="445"/>
      <c r="CIN48" s="445"/>
      <c r="CIO48" s="445"/>
      <c r="CIP48" s="445"/>
      <c r="CIQ48" s="445"/>
      <c r="CIR48" s="445"/>
      <c r="CIS48" s="445"/>
      <c r="CIT48" s="445"/>
      <c r="CIU48" s="445"/>
      <c r="CIV48" s="445"/>
      <c r="CIW48" s="445"/>
      <c r="CIX48" s="445"/>
      <c r="CIY48" s="445"/>
      <c r="CIZ48" s="445"/>
      <c r="CJA48" s="445"/>
      <c r="CJB48" s="445"/>
      <c r="CJC48" s="445"/>
      <c r="CJD48" s="445"/>
      <c r="CJE48" s="445"/>
      <c r="CJF48" s="445"/>
      <c r="CJG48" s="445"/>
      <c r="CJH48" s="445"/>
      <c r="CJI48" s="445"/>
      <c r="CJJ48" s="445"/>
      <c r="CJK48" s="445"/>
      <c r="CJL48" s="445"/>
      <c r="CJM48" s="445"/>
      <c r="CJN48" s="445"/>
      <c r="CJO48" s="445"/>
      <c r="CJP48" s="445"/>
      <c r="CJQ48" s="445"/>
      <c r="CJR48" s="445"/>
      <c r="CJS48" s="445"/>
      <c r="CJT48" s="445"/>
      <c r="CJU48" s="445"/>
      <c r="CJV48" s="445"/>
      <c r="CJW48" s="445"/>
      <c r="CJX48" s="445"/>
      <c r="CJY48" s="445"/>
      <c r="CJZ48" s="445"/>
      <c r="CKA48" s="445"/>
      <c r="CKB48" s="445"/>
      <c r="CKC48" s="445"/>
      <c r="CKD48" s="445"/>
      <c r="CKE48" s="445"/>
      <c r="CKF48" s="445"/>
      <c r="CKG48" s="445"/>
      <c r="CKH48" s="445"/>
      <c r="CKI48" s="445"/>
      <c r="CKJ48" s="445"/>
      <c r="CKK48" s="445"/>
      <c r="CKL48" s="445"/>
      <c r="CKM48" s="445"/>
      <c r="CKN48" s="445"/>
      <c r="CKO48" s="445"/>
      <c r="CKP48" s="445"/>
      <c r="CKQ48" s="445"/>
      <c r="CKR48" s="445"/>
      <c r="CKS48" s="445"/>
      <c r="CKT48" s="445"/>
      <c r="CKU48" s="445"/>
      <c r="CKV48" s="445"/>
      <c r="CKW48" s="445"/>
      <c r="CKX48" s="445"/>
      <c r="CKY48" s="445"/>
      <c r="CKZ48" s="445"/>
      <c r="CLA48" s="445"/>
      <c r="CLB48" s="445"/>
      <c r="CLC48" s="445"/>
      <c r="CLD48" s="445"/>
      <c r="CLE48" s="445"/>
      <c r="CLF48" s="445"/>
      <c r="CLG48" s="445"/>
      <c r="CLH48" s="445"/>
      <c r="CLI48" s="445"/>
      <c r="CLJ48" s="445"/>
      <c r="CLK48" s="445"/>
      <c r="CLL48" s="445"/>
      <c r="CLM48" s="445"/>
      <c r="CLN48" s="445"/>
      <c r="CLO48" s="445"/>
      <c r="CLP48" s="445"/>
      <c r="CLQ48" s="445"/>
      <c r="CLR48" s="445"/>
      <c r="CLS48" s="445"/>
      <c r="CLT48" s="445"/>
      <c r="CLU48" s="445"/>
      <c r="CLV48" s="445"/>
      <c r="CLW48" s="445"/>
      <c r="CLX48" s="445"/>
      <c r="CLY48" s="445"/>
      <c r="CLZ48" s="445"/>
      <c r="CMA48" s="445"/>
      <c r="CMB48" s="445"/>
      <c r="CMC48" s="445"/>
      <c r="CMD48" s="445"/>
      <c r="CME48" s="445"/>
      <c r="CMF48" s="445"/>
      <c r="CMG48" s="445"/>
      <c r="CMH48" s="445"/>
      <c r="CMI48" s="445"/>
      <c r="CMJ48" s="445"/>
      <c r="CMK48" s="445"/>
      <c r="CML48" s="445"/>
      <c r="CMM48" s="445"/>
      <c r="CMN48" s="445"/>
      <c r="CMO48" s="445"/>
      <c r="CMP48" s="445"/>
      <c r="CMQ48" s="445"/>
      <c r="CMR48" s="445"/>
      <c r="CMS48" s="445"/>
      <c r="CMT48" s="445"/>
      <c r="CMU48" s="445"/>
      <c r="CMV48" s="445"/>
      <c r="CMW48" s="445"/>
      <c r="CMX48" s="445"/>
      <c r="CMY48" s="445"/>
      <c r="CMZ48" s="445"/>
      <c r="CNA48" s="445"/>
      <c r="CNB48" s="445"/>
      <c r="CNC48" s="445"/>
      <c r="CND48" s="445"/>
      <c r="CNE48" s="445"/>
      <c r="CNF48" s="445"/>
      <c r="CNG48" s="445"/>
      <c r="CNH48" s="445"/>
      <c r="CNI48" s="445"/>
      <c r="CNJ48" s="445"/>
      <c r="CNK48" s="445"/>
      <c r="CNL48" s="445"/>
      <c r="CNM48" s="445"/>
      <c r="CNN48" s="445"/>
      <c r="CNO48" s="445"/>
      <c r="CNP48" s="445"/>
      <c r="CNQ48" s="445"/>
      <c r="CNR48" s="445"/>
      <c r="CNS48" s="445"/>
      <c r="CNT48" s="445"/>
      <c r="CNU48" s="445"/>
      <c r="CNV48" s="445"/>
      <c r="CNW48" s="445"/>
      <c r="CNX48" s="445"/>
      <c r="CNY48" s="445"/>
      <c r="CNZ48" s="445"/>
      <c r="COA48" s="445"/>
      <c r="COB48" s="445"/>
      <c r="COC48" s="445"/>
      <c r="COD48" s="445"/>
      <c r="COE48" s="445"/>
      <c r="COF48" s="445"/>
      <c r="COG48" s="445"/>
      <c r="COH48" s="445"/>
      <c r="COI48" s="445"/>
      <c r="COJ48" s="445"/>
      <c r="COK48" s="445"/>
      <c r="COL48" s="445"/>
      <c r="COM48" s="445"/>
      <c r="CON48" s="445"/>
      <c r="COO48" s="445"/>
      <c r="COP48" s="445"/>
      <c r="COQ48" s="445"/>
      <c r="COR48" s="445"/>
      <c r="COS48" s="445"/>
      <c r="COT48" s="445"/>
      <c r="COU48" s="445"/>
      <c r="COV48" s="445"/>
      <c r="COW48" s="445"/>
      <c r="COX48" s="445"/>
      <c r="COY48" s="445"/>
      <c r="COZ48" s="445"/>
      <c r="CPA48" s="445"/>
      <c r="CPB48" s="445"/>
      <c r="CPC48" s="445"/>
      <c r="CPD48" s="445"/>
      <c r="CPE48" s="445"/>
      <c r="CPF48" s="445"/>
      <c r="CPG48" s="445"/>
      <c r="CPH48" s="445"/>
      <c r="CPI48" s="445"/>
      <c r="CPJ48" s="445"/>
      <c r="CPK48" s="445"/>
      <c r="CPL48" s="445"/>
      <c r="CPM48" s="445"/>
      <c r="CPN48" s="445"/>
      <c r="CPO48" s="445"/>
      <c r="CPP48" s="445"/>
      <c r="CPQ48" s="445"/>
      <c r="CPR48" s="445"/>
      <c r="CPS48" s="445"/>
      <c r="CPT48" s="445"/>
      <c r="CPU48" s="445"/>
      <c r="CPV48" s="445"/>
      <c r="CPW48" s="445"/>
      <c r="CPX48" s="445"/>
      <c r="CPY48" s="445"/>
      <c r="CPZ48" s="445"/>
      <c r="CQA48" s="445"/>
      <c r="CQB48" s="445"/>
      <c r="CQC48" s="445"/>
      <c r="CQD48" s="445"/>
      <c r="CQE48" s="445"/>
      <c r="CQF48" s="445"/>
      <c r="CQG48" s="445"/>
      <c r="CQH48" s="445"/>
      <c r="CQI48" s="445"/>
      <c r="CQJ48" s="445"/>
      <c r="CQK48" s="445"/>
      <c r="CQL48" s="445"/>
      <c r="CQM48" s="445"/>
      <c r="CQN48" s="445"/>
      <c r="CQO48" s="445"/>
      <c r="CQP48" s="445"/>
      <c r="CQQ48" s="445"/>
      <c r="CQR48" s="445"/>
      <c r="CQS48" s="445"/>
      <c r="CQT48" s="445"/>
      <c r="CQU48" s="445"/>
      <c r="CQV48" s="445"/>
      <c r="CQW48" s="445"/>
      <c r="CQX48" s="445"/>
      <c r="CQY48" s="445"/>
      <c r="CQZ48" s="445"/>
      <c r="CRA48" s="445"/>
      <c r="CRB48" s="445"/>
      <c r="CRC48" s="445"/>
      <c r="CRD48" s="445"/>
      <c r="CRE48" s="445"/>
      <c r="CRF48" s="445"/>
      <c r="CRG48" s="445"/>
      <c r="CRH48" s="445"/>
      <c r="CRI48" s="445"/>
      <c r="CRJ48" s="445"/>
      <c r="CRK48" s="445"/>
      <c r="CRL48" s="445"/>
      <c r="CRM48" s="445"/>
      <c r="CRN48" s="445"/>
      <c r="CRO48" s="445"/>
      <c r="CRP48" s="445"/>
      <c r="CRQ48" s="445"/>
      <c r="CRR48" s="445"/>
      <c r="CRS48" s="445"/>
      <c r="CRT48" s="445"/>
      <c r="CRU48" s="445"/>
      <c r="CRV48" s="445"/>
      <c r="CRW48" s="445"/>
      <c r="CRX48" s="445"/>
      <c r="CRY48" s="445"/>
      <c r="CRZ48" s="445"/>
      <c r="CSA48" s="445"/>
      <c r="CSB48" s="445"/>
      <c r="CSC48" s="445"/>
      <c r="CSD48" s="445"/>
      <c r="CSE48" s="445"/>
      <c r="CSF48" s="445"/>
      <c r="CSG48" s="445"/>
      <c r="CSH48" s="445"/>
      <c r="CSI48" s="445"/>
      <c r="CSJ48" s="445"/>
      <c r="CSK48" s="445"/>
      <c r="CSL48" s="445"/>
      <c r="CSM48" s="445"/>
      <c r="CSN48" s="445"/>
      <c r="CSO48" s="445"/>
      <c r="CSP48" s="445"/>
      <c r="CSQ48" s="445"/>
      <c r="CSR48" s="445"/>
      <c r="CSS48" s="445"/>
      <c r="CST48" s="445"/>
      <c r="CSU48" s="445"/>
      <c r="CSV48" s="445"/>
      <c r="CSW48" s="445"/>
      <c r="CSX48" s="445"/>
      <c r="CSY48" s="445"/>
      <c r="CSZ48" s="445"/>
      <c r="CTA48" s="445"/>
      <c r="CTB48" s="445"/>
      <c r="CTC48" s="445"/>
      <c r="CTD48" s="445"/>
      <c r="CTE48" s="445"/>
      <c r="CTF48" s="445"/>
      <c r="CTG48" s="445"/>
      <c r="CTH48" s="445"/>
      <c r="CTI48" s="445"/>
      <c r="CTJ48" s="445"/>
      <c r="CTK48" s="445"/>
      <c r="CTL48" s="445"/>
      <c r="CTM48" s="445"/>
      <c r="CTN48" s="445"/>
      <c r="CTO48" s="445"/>
      <c r="CTP48" s="445"/>
      <c r="CTQ48" s="445"/>
      <c r="CTR48" s="445"/>
      <c r="CTS48" s="445"/>
      <c r="CTT48" s="445"/>
      <c r="CTU48" s="445"/>
      <c r="CTV48" s="445"/>
      <c r="CTW48" s="445"/>
      <c r="CTX48" s="445"/>
      <c r="CTY48" s="445"/>
      <c r="CTZ48" s="445"/>
      <c r="CUA48" s="445"/>
      <c r="CUB48" s="445"/>
      <c r="CUC48" s="445"/>
      <c r="CUD48" s="445"/>
      <c r="CUE48" s="445"/>
      <c r="CUF48" s="445"/>
      <c r="CUG48" s="445"/>
      <c r="CUH48" s="445"/>
      <c r="CUI48" s="445"/>
      <c r="CUJ48" s="445"/>
      <c r="CUK48" s="445"/>
      <c r="CUL48" s="445"/>
      <c r="CUM48" s="445"/>
      <c r="CUN48" s="445"/>
      <c r="CUO48" s="445"/>
      <c r="CUP48" s="445"/>
      <c r="CUQ48" s="445"/>
      <c r="CUR48" s="445"/>
      <c r="CUS48" s="445"/>
      <c r="CUT48" s="445"/>
      <c r="CUU48" s="445"/>
      <c r="CUV48" s="445"/>
      <c r="CUW48" s="445"/>
      <c r="CUX48" s="445"/>
      <c r="CUY48" s="445"/>
      <c r="CUZ48" s="445"/>
      <c r="CVA48" s="445"/>
      <c r="CVB48" s="445"/>
      <c r="CVC48" s="445"/>
      <c r="CVD48" s="445"/>
      <c r="CVE48" s="445"/>
      <c r="CVF48" s="445"/>
      <c r="CVG48" s="445"/>
      <c r="CVH48" s="445"/>
      <c r="CVI48" s="445"/>
      <c r="CVJ48" s="445"/>
      <c r="CVK48" s="445"/>
      <c r="CVL48" s="445"/>
      <c r="CVM48" s="445"/>
      <c r="CVN48" s="445"/>
      <c r="CVO48" s="445"/>
      <c r="CVP48" s="445"/>
      <c r="CVQ48" s="445"/>
      <c r="CVR48" s="445"/>
      <c r="CVS48" s="445"/>
      <c r="CVT48" s="445"/>
      <c r="CVU48" s="445"/>
      <c r="CVV48" s="445"/>
      <c r="CVW48" s="445"/>
      <c r="CVX48" s="445"/>
      <c r="CVY48" s="445"/>
      <c r="CVZ48" s="445"/>
      <c r="CWA48" s="445"/>
      <c r="CWB48" s="445"/>
      <c r="CWC48" s="445"/>
      <c r="CWD48" s="445"/>
      <c r="CWE48" s="445"/>
      <c r="CWF48" s="445"/>
      <c r="CWG48" s="445"/>
      <c r="CWH48" s="445"/>
      <c r="CWI48" s="445"/>
      <c r="CWJ48" s="445"/>
      <c r="CWK48" s="445"/>
      <c r="CWL48" s="445"/>
      <c r="CWM48" s="445"/>
      <c r="CWN48" s="445"/>
      <c r="CWO48" s="445"/>
      <c r="CWP48" s="445"/>
      <c r="CWQ48" s="445"/>
      <c r="CWR48" s="445"/>
      <c r="CWS48" s="445"/>
      <c r="CWT48" s="445"/>
      <c r="CWU48" s="445"/>
      <c r="CWV48" s="445"/>
      <c r="CWW48" s="445"/>
      <c r="CWX48" s="445"/>
      <c r="CWY48" s="445"/>
      <c r="CWZ48" s="445"/>
      <c r="CXA48" s="445"/>
      <c r="CXB48" s="445"/>
      <c r="CXC48" s="445"/>
      <c r="CXD48" s="445"/>
      <c r="CXE48" s="445"/>
      <c r="CXF48" s="445"/>
      <c r="CXG48" s="445"/>
      <c r="CXH48" s="445"/>
      <c r="CXI48" s="445"/>
      <c r="CXJ48" s="445"/>
      <c r="CXK48" s="445"/>
      <c r="CXL48" s="445"/>
      <c r="CXM48" s="445"/>
      <c r="CXN48" s="445"/>
      <c r="CXO48" s="445"/>
      <c r="CXP48" s="445"/>
      <c r="CXQ48" s="445"/>
      <c r="CXR48" s="445"/>
      <c r="CXS48" s="445"/>
      <c r="CXT48" s="445"/>
      <c r="CXU48" s="445"/>
      <c r="CXV48" s="445"/>
      <c r="CXW48" s="445"/>
      <c r="CXX48" s="445"/>
      <c r="CXY48" s="445"/>
      <c r="CXZ48" s="445"/>
      <c r="CYA48" s="445"/>
      <c r="CYB48" s="445"/>
      <c r="CYC48" s="445"/>
      <c r="CYD48" s="445"/>
      <c r="CYE48" s="445"/>
      <c r="CYF48" s="445"/>
      <c r="CYG48" s="445"/>
      <c r="CYH48" s="445"/>
      <c r="CYI48" s="445"/>
      <c r="CYJ48" s="445"/>
      <c r="CYK48" s="445"/>
      <c r="CYL48" s="445"/>
      <c r="CYM48" s="445"/>
      <c r="CYN48" s="445"/>
      <c r="CYO48" s="445"/>
      <c r="CYP48" s="445"/>
      <c r="CYQ48" s="445"/>
      <c r="CYR48" s="445"/>
      <c r="CYS48" s="445"/>
      <c r="CYT48" s="445"/>
      <c r="CYU48" s="445"/>
      <c r="CYV48" s="445"/>
      <c r="CYW48" s="445"/>
      <c r="CYX48" s="445"/>
      <c r="CYY48" s="445"/>
      <c r="CYZ48" s="445"/>
      <c r="CZA48" s="445"/>
      <c r="CZB48" s="445"/>
      <c r="CZC48" s="445"/>
      <c r="CZD48" s="445"/>
      <c r="CZE48" s="445"/>
      <c r="CZF48" s="445"/>
      <c r="CZG48" s="445"/>
      <c r="CZH48" s="445"/>
      <c r="CZI48" s="445"/>
      <c r="CZJ48" s="445"/>
      <c r="CZK48" s="445"/>
      <c r="CZL48" s="445"/>
      <c r="CZM48" s="445"/>
      <c r="CZN48" s="445"/>
      <c r="CZO48" s="445"/>
      <c r="CZP48" s="445"/>
      <c r="CZQ48" s="445"/>
      <c r="CZR48" s="445"/>
      <c r="CZS48" s="445"/>
      <c r="CZT48" s="445"/>
      <c r="CZU48" s="445"/>
      <c r="CZV48" s="445"/>
      <c r="CZW48" s="445"/>
      <c r="CZX48" s="445"/>
      <c r="CZY48" s="445"/>
      <c r="CZZ48" s="445"/>
      <c r="DAA48" s="445"/>
      <c r="DAB48" s="445"/>
      <c r="DAC48" s="445"/>
      <c r="DAD48" s="445"/>
      <c r="DAE48" s="445"/>
      <c r="DAF48" s="445"/>
      <c r="DAG48" s="445"/>
      <c r="DAH48" s="445"/>
      <c r="DAI48" s="445"/>
      <c r="DAJ48" s="445"/>
      <c r="DAK48" s="445"/>
      <c r="DAL48" s="445"/>
      <c r="DAM48" s="445"/>
      <c r="DAN48" s="445"/>
      <c r="DAO48" s="445"/>
      <c r="DAP48" s="445"/>
      <c r="DAQ48" s="445"/>
      <c r="DAR48" s="445"/>
      <c r="DAS48" s="445"/>
      <c r="DAT48" s="445"/>
      <c r="DAU48" s="445"/>
      <c r="DAV48" s="445"/>
      <c r="DAW48" s="445"/>
      <c r="DAX48" s="445"/>
      <c r="DAY48" s="445"/>
      <c r="DAZ48" s="445"/>
      <c r="DBA48" s="445"/>
      <c r="DBB48" s="445"/>
      <c r="DBC48" s="445"/>
      <c r="DBD48" s="445"/>
      <c r="DBE48" s="445"/>
      <c r="DBF48" s="445"/>
      <c r="DBG48" s="445"/>
      <c r="DBH48" s="445"/>
      <c r="DBI48" s="445"/>
      <c r="DBJ48" s="445"/>
      <c r="DBK48" s="445"/>
      <c r="DBL48" s="445"/>
      <c r="DBM48" s="445"/>
      <c r="DBN48" s="445"/>
      <c r="DBO48" s="445"/>
      <c r="DBP48" s="445"/>
      <c r="DBQ48" s="445"/>
      <c r="DBR48" s="445"/>
      <c r="DBS48" s="445"/>
      <c r="DBT48" s="445"/>
      <c r="DBU48" s="445"/>
      <c r="DBV48" s="445"/>
      <c r="DBW48" s="445"/>
      <c r="DBX48" s="445"/>
      <c r="DBY48" s="445"/>
      <c r="DBZ48" s="445"/>
      <c r="DCA48" s="445"/>
      <c r="DCB48" s="445"/>
      <c r="DCC48" s="445"/>
      <c r="DCD48" s="445"/>
      <c r="DCE48" s="445"/>
      <c r="DCF48" s="445"/>
      <c r="DCG48" s="445"/>
      <c r="DCH48" s="445"/>
      <c r="DCI48" s="445"/>
      <c r="DCJ48" s="445"/>
      <c r="DCK48" s="445"/>
      <c r="DCL48" s="445"/>
      <c r="DCM48" s="445"/>
      <c r="DCN48" s="445"/>
      <c r="DCO48" s="445"/>
      <c r="DCP48" s="445"/>
      <c r="DCQ48" s="445"/>
      <c r="DCR48" s="445"/>
      <c r="DCS48" s="445"/>
      <c r="DCT48" s="445"/>
      <c r="DCU48" s="445"/>
      <c r="DCV48" s="445"/>
      <c r="DCW48" s="445"/>
      <c r="DCX48" s="445"/>
      <c r="DCY48" s="445"/>
      <c r="DCZ48" s="445"/>
      <c r="DDA48" s="445"/>
      <c r="DDB48" s="445"/>
      <c r="DDC48" s="445"/>
      <c r="DDD48" s="445"/>
      <c r="DDE48" s="445"/>
      <c r="DDF48" s="445"/>
      <c r="DDG48" s="445"/>
      <c r="DDH48" s="445"/>
      <c r="DDI48" s="445"/>
      <c r="DDJ48" s="445"/>
      <c r="DDK48" s="445"/>
      <c r="DDL48" s="445"/>
      <c r="DDM48" s="445"/>
      <c r="DDN48" s="445"/>
      <c r="DDO48" s="445"/>
      <c r="DDP48" s="445"/>
      <c r="DDQ48" s="445"/>
      <c r="DDR48" s="445"/>
      <c r="DDS48" s="445"/>
      <c r="DDT48" s="445"/>
      <c r="DDU48" s="445"/>
      <c r="DDV48" s="445"/>
      <c r="DDW48" s="445"/>
      <c r="DDX48" s="445"/>
      <c r="DDY48" s="445"/>
      <c r="DDZ48" s="445"/>
      <c r="DEA48" s="445"/>
      <c r="DEB48" s="445"/>
      <c r="DEC48" s="445"/>
      <c r="DED48" s="445"/>
      <c r="DEE48" s="445"/>
      <c r="DEF48" s="445"/>
      <c r="DEG48" s="445"/>
      <c r="DEH48" s="445"/>
      <c r="DEI48" s="445"/>
      <c r="DEJ48" s="445"/>
      <c r="DEK48" s="445"/>
      <c r="DEL48" s="445"/>
      <c r="DEM48" s="445"/>
      <c r="DEN48" s="445"/>
      <c r="DEO48" s="445"/>
      <c r="DEP48" s="445"/>
      <c r="DEQ48" s="445"/>
      <c r="DER48" s="445"/>
      <c r="DES48" s="445"/>
      <c r="DET48" s="445"/>
      <c r="DEU48" s="445"/>
      <c r="DEV48" s="445"/>
      <c r="DEW48" s="445"/>
      <c r="DEX48" s="445"/>
      <c r="DEY48" s="445"/>
      <c r="DEZ48" s="445"/>
      <c r="DFA48" s="445"/>
      <c r="DFB48" s="445"/>
      <c r="DFC48" s="445"/>
      <c r="DFD48" s="445"/>
      <c r="DFE48" s="445"/>
      <c r="DFF48" s="445"/>
      <c r="DFG48" s="445"/>
      <c r="DFH48" s="445"/>
      <c r="DFI48" s="445"/>
      <c r="DFJ48" s="445"/>
      <c r="DFK48" s="445"/>
      <c r="DFL48" s="445"/>
      <c r="DFM48" s="445"/>
      <c r="DFN48" s="445"/>
      <c r="DFO48" s="445"/>
      <c r="DFP48" s="445"/>
      <c r="DFQ48" s="445"/>
      <c r="DFR48" s="445"/>
      <c r="DFS48" s="445"/>
      <c r="DFT48" s="445"/>
      <c r="DFU48" s="445"/>
      <c r="DFV48" s="445"/>
      <c r="DFW48" s="445"/>
      <c r="DFX48" s="445"/>
      <c r="DFY48" s="445"/>
      <c r="DFZ48" s="445"/>
      <c r="DGA48" s="445"/>
      <c r="DGB48" s="445"/>
      <c r="DGC48" s="445"/>
      <c r="DGD48" s="445"/>
      <c r="DGE48" s="445"/>
      <c r="DGF48" s="445"/>
      <c r="DGG48" s="445"/>
      <c r="DGH48" s="445"/>
      <c r="DGI48" s="445"/>
      <c r="DGJ48" s="445"/>
      <c r="DGK48" s="445"/>
      <c r="DGL48" s="445"/>
      <c r="DGM48" s="445"/>
      <c r="DGN48" s="445"/>
      <c r="DGO48" s="445"/>
      <c r="DGP48" s="445"/>
      <c r="DGQ48" s="445"/>
      <c r="DGR48" s="445"/>
      <c r="DGS48" s="445"/>
      <c r="DGT48" s="445"/>
      <c r="DGU48" s="445"/>
      <c r="DGV48" s="445"/>
      <c r="DGW48" s="445"/>
      <c r="DGX48" s="445"/>
      <c r="DGY48" s="445"/>
      <c r="DGZ48" s="445"/>
      <c r="DHA48" s="445"/>
      <c r="DHB48" s="445"/>
      <c r="DHC48" s="445"/>
      <c r="DHD48" s="445"/>
      <c r="DHE48" s="445"/>
      <c r="DHF48" s="445"/>
      <c r="DHG48" s="445"/>
      <c r="DHH48" s="445"/>
      <c r="DHI48" s="445"/>
      <c r="DHJ48" s="445"/>
      <c r="DHK48" s="445"/>
      <c r="DHL48" s="445"/>
      <c r="DHM48" s="445"/>
      <c r="DHN48" s="445"/>
      <c r="DHO48" s="445"/>
      <c r="DHP48" s="445"/>
      <c r="DHQ48" s="445"/>
      <c r="DHR48" s="445"/>
      <c r="DHS48" s="445"/>
      <c r="DHT48" s="445"/>
      <c r="DHU48" s="445"/>
      <c r="DHV48" s="445"/>
      <c r="DHW48" s="445"/>
      <c r="DHX48" s="445"/>
      <c r="DHY48" s="445"/>
      <c r="DHZ48" s="445"/>
      <c r="DIA48" s="445"/>
      <c r="DIB48" s="445"/>
      <c r="DIC48" s="445"/>
      <c r="DID48" s="445"/>
      <c r="DIE48" s="445"/>
      <c r="DIF48" s="445"/>
      <c r="DIG48" s="445"/>
      <c r="DIH48" s="445"/>
      <c r="DII48" s="445"/>
      <c r="DIJ48" s="445"/>
      <c r="DIK48" s="445"/>
      <c r="DIL48" s="445"/>
      <c r="DIM48" s="445"/>
      <c r="DIN48" s="445"/>
      <c r="DIO48" s="445"/>
      <c r="DIP48" s="445"/>
      <c r="DIQ48" s="445"/>
      <c r="DIR48" s="445"/>
      <c r="DIS48" s="445"/>
      <c r="DIT48" s="445"/>
      <c r="DIU48" s="445"/>
      <c r="DIV48" s="445"/>
      <c r="DIW48" s="445"/>
      <c r="DIX48" s="445"/>
      <c r="DIY48" s="445"/>
      <c r="DIZ48" s="445"/>
      <c r="DJA48" s="445"/>
      <c r="DJB48" s="445"/>
      <c r="DJC48" s="445"/>
      <c r="DJD48" s="445"/>
      <c r="DJE48" s="445"/>
      <c r="DJF48" s="445"/>
      <c r="DJG48" s="445"/>
      <c r="DJH48" s="445"/>
      <c r="DJI48" s="445"/>
      <c r="DJJ48" s="445"/>
      <c r="DJK48" s="445"/>
      <c r="DJL48" s="445"/>
      <c r="DJM48" s="445"/>
      <c r="DJN48" s="445"/>
      <c r="DJO48" s="445"/>
      <c r="DJP48" s="445"/>
      <c r="DJQ48" s="445"/>
      <c r="DJR48" s="445"/>
      <c r="DJS48" s="445"/>
      <c r="DJT48" s="445"/>
      <c r="DJU48" s="445"/>
      <c r="DJV48" s="445"/>
      <c r="DJW48" s="445"/>
      <c r="DJX48" s="445"/>
      <c r="DJY48" s="445"/>
      <c r="DJZ48" s="445"/>
      <c r="DKA48" s="445"/>
      <c r="DKB48" s="445"/>
      <c r="DKC48" s="445"/>
      <c r="DKD48" s="445"/>
      <c r="DKE48" s="445"/>
      <c r="DKF48" s="445"/>
      <c r="DKG48" s="445"/>
      <c r="DKH48" s="445"/>
      <c r="DKI48" s="445"/>
      <c r="DKJ48" s="445"/>
      <c r="DKK48" s="445"/>
      <c r="DKL48" s="445"/>
      <c r="DKM48" s="445"/>
      <c r="DKN48" s="445"/>
      <c r="DKO48" s="445"/>
      <c r="DKP48" s="445"/>
      <c r="DKQ48" s="445"/>
      <c r="DKR48" s="445"/>
      <c r="DKS48" s="445"/>
      <c r="DKT48" s="445"/>
      <c r="DKU48" s="445"/>
      <c r="DKV48" s="445"/>
      <c r="DKW48" s="445"/>
      <c r="DKX48" s="445"/>
      <c r="DKY48" s="445"/>
      <c r="DKZ48" s="445"/>
      <c r="DLA48" s="445"/>
      <c r="DLB48" s="445"/>
      <c r="DLC48" s="445"/>
      <c r="DLD48" s="445"/>
      <c r="DLE48" s="445"/>
      <c r="DLF48" s="445"/>
      <c r="DLG48" s="445"/>
      <c r="DLH48" s="445"/>
      <c r="DLI48" s="445"/>
      <c r="DLJ48" s="445"/>
      <c r="DLK48" s="445"/>
      <c r="DLL48" s="445"/>
      <c r="DLM48" s="445"/>
      <c r="DLN48" s="445"/>
      <c r="DLO48" s="445"/>
      <c r="DLP48" s="445"/>
      <c r="DLQ48" s="445"/>
      <c r="DLR48" s="445"/>
      <c r="DLS48" s="445"/>
      <c r="DLT48" s="445"/>
      <c r="DLU48" s="445"/>
      <c r="DLV48" s="445"/>
      <c r="DLW48" s="445"/>
      <c r="DLX48" s="445"/>
      <c r="DLY48" s="445"/>
      <c r="DLZ48" s="445"/>
      <c r="DMA48" s="445"/>
      <c r="DMB48" s="445"/>
      <c r="DMC48" s="445"/>
      <c r="DMD48" s="445"/>
      <c r="DME48" s="445"/>
      <c r="DMF48" s="445"/>
      <c r="DMG48" s="445"/>
      <c r="DMH48" s="445"/>
      <c r="DMI48" s="445"/>
      <c r="DMJ48" s="445"/>
      <c r="DMK48" s="445"/>
      <c r="DML48" s="445"/>
      <c r="DMM48" s="445"/>
      <c r="DMN48" s="445"/>
      <c r="DMO48" s="445"/>
      <c r="DMP48" s="445"/>
      <c r="DMQ48" s="445"/>
      <c r="DMR48" s="445"/>
      <c r="DMS48" s="445"/>
      <c r="DMT48" s="445"/>
      <c r="DMU48" s="445"/>
      <c r="DMV48" s="445"/>
      <c r="DMW48" s="445"/>
      <c r="DMX48" s="445"/>
      <c r="DMY48" s="445"/>
      <c r="DMZ48" s="445"/>
      <c r="DNA48" s="445"/>
      <c r="DNB48" s="445"/>
      <c r="DNC48" s="445"/>
      <c r="DND48" s="445"/>
      <c r="DNE48" s="445"/>
      <c r="DNF48" s="445"/>
      <c r="DNG48" s="445"/>
      <c r="DNH48" s="445"/>
      <c r="DNI48" s="445"/>
      <c r="DNJ48" s="445"/>
      <c r="DNK48" s="445"/>
      <c r="DNL48" s="445"/>
      <c r="DNM48" s="445"/>
      <c r="DNN48" s="445"/>
      <c r="DNO48" s="445"/>
      <c r="DNP48" s="445"/>
      <c r="DNQ48" s="445"/>
      <c r="DNR48" s="445"/>
      <c r="DNS48" s="445"/>
      <c r="DNT48" s="445"/>
      <c r="DNU48" s="445"/>
      <c r="DNV48" s="445"/>
      <c r="DNW48" s="445"/>
      <c r="DNX48" s="445"/>
      <c r="DNY48" s="445"/>
      <c r="DNZ48" s="445"/>
      <c r="DOA48" s="445"/>
      <c r="DOB48" s="445"/>
      <c r="DOC48" s="445"/>
      <c r="DOD48" s="445"/>
      <c r="DOE48" s="445"/>
      <c r="DOF48" s="445"/>
      <c r="DOG48" s="445"/>
      <c r="DOH48" s="445"/>
      <c r="DOI48" s="445"/>
      <c r="DOJ48" s="445"/>
      <c r="DOK48" s="445"/>
      <c r="DOL48" s="445"/>
      <c r="DOM48" s="445"/>
      <c r="DON48" s="445"/>
      <c r="DOO48" s="445"/>
      <c r="DOP48" s="445"/>
      <c r="DOQ48" s="445"/>
      <c r="DOR48" s="445"/>
      <c r="DOS48" s="445"/>
      <c r="DOT48" s="445"/>
      <c r="DOU48" s="445"/>
      <c r="DOV48" s="445"/>
      <c r="DOW48" s="445"/>
      <c r="DOX48" s="445"/>
      <c r="DOY48" s="445"/>
      <c r="DOZ48" s="445"/>
      <c r="DPA48" s="445"/>
      <c r="DPB48" s="445"/>
      <c r="DPC48" s="445"/>
      <c r="DPD48" s="445"/>
      <c r="DPE48" s="445"/>
      <c r="DPF48" s="445"/>
      <c r="DPG48" s="445"/>
      <c r="DPH48" s="445"/>
      <c r="DPI48" s="445"/>
      <c r="DPJ48" s="445"/>
      <c r="DPK48" s="445"/>
      <c r="DPL48" s="445"/>
      <c r="DPM48" s="445"/>
      <c r="DPN48" s="445"/>
      <c r="DPO48" s="445"/>
      <c r="DPP48" s="445"/>
      <c r="DPQ48" s="445"/>
      <c r="DPR48" s="445"/>
      <c r="DPS48" s="445"/>
      <c r="DPT48" s="445"/>
      <c r="DPU48" s="445"/>
      <c r="DPV48" s="445"/>
      <c r="DPW48" s="445"/>
      <c r="DPX48" s="445"/>
      <c r="DPY48" s="445"/>
      <c r="DPZ48" s="445"/>
      <c r="DQA48" s="445"/>
      <c r="DQB48" s="445"/>
      <c r="DQC48" s="445"/>
      <c r="DQD48" s="445"/>
      <c r="DQE48" s="445"/>
      <c r="DQF48" s="445"/>
      <c r="DQG48" s="445"/>
      <c r="DQH48" s="445"/>
      <c r="DQI48" s="445"/>
      <c r="DQJ48" s="445"/>
      <c r="DQK48" s="445"/>
      <c r="DQL48" s="445"/>
      <c r="DQM48" s="445"/>
      <c r="DQN48" s="445"/>
      <c r="DQO48" s="445"/>
      <c r="DQP48" s="445"/>
      <c r="DQQ48" s="445"/>
      <c r="DQR48" s="445"/>
      <c r="DQS48" s="445"/>
      <c r="DQT48" s="445"/>
      <c r="DQU48" s="445"/>
      <c r="DQV48" s="445"/>
      <c r="DQW48" s="445"/>
      <c r="DQX48" s="445"/>
      <c r="DQY48" s="445"/>
      <c r="DQZ48" s="445"/>
      <c r="DRA48" s="445"/>
      <c r="DRB48" s="445"/>
      <c r="DRC48" s="445"/>
      <c r="DRD48" s="445"/>
      <c r="DRE48" s="445"/>
      <c r="DRF48" s="445"/>
      <c r="DRG48" s="445"/>
      <c r="DRH48" s="445"/>
      <c r="DRI48" s="445"/>
      <c r="DRJ48" s="445"/>
      <c r="DRK48" s="445"/>
      <c r="DRL48" s="445"/>
      <c r="DRM48" s="445"/>
      <c r="DRN48" s="445"/>
      <c r="DRO48" s="445"/>
      <c r="DRP48" s="445"/>
      <c r="DRQ48" s="445"/>
      <c r="DRR48" s="445"/>
      <c r="DRS48" s="445"/>
      <c r="DRT48" s="445"/>
      <c r="DRU48" s="445"/>
      <c r="DRV48" s="445"/>
      <c r="DRW48" s="445"/>
      <c r="DRX48" s="445"/>
      <c r="DRY48" s="445"/>
      <c r="DRZ48" s="445"/>
      <c r="DSA48" s="445"/>
      <c r="DSB48" s="445"/>
      <c r="DSC48" s="445"/>
      <c r="DSD48" s="445"/>
      <c r="DSE48" s="445"/>
      <c r="DSF48" s="445"/>
      <c r="DSG48" s="445"/>
      <c r="DSH48" s="445"/>
      <c r="DSI48" s="445"/>
      <c r="DSJ48" s="445"/>
      <c r="DSK48" s="445"/>
      <c r="DSL48" s="445"/>
      <c r="DSM48" s="445"/>
      <c r="DSN48" s="445"/>
      <c r="DSO48" s="445"/>
      <c r="DSP48" s="445"/>
      <c r="DSQ48" s="445"/>
      <c r="DSR48" s="445"/>
      <c r="DSS48" s="445"/>
      <c r="DST48" s="445"/>
      <c r="DSU48" s="445"/>
      <c r="DSV48" s="445"/>
      <c r="DSW48" s="445"/>
      <c r="DSX48" s="445"/>
      <c r="DSY48" s="445"/>
      <c r="DSZ48" s="445"/>
      <c r="DTA48" s="445"/>
      <c r="DTB48" s="445"/>
      <c r="DTC48" s="445"/>
      <c r="DTD48" s="445"/>
      <c r="DTE48" s="445"/>
      <c r="DTF48" s="445"/>
      <c r="DTG48" s="445"/>
      <c r="DTH48" s="445"/>
      <c r="DTI48" s="445"/>
      <c r="DTJ48" s="445"/>
      <c r="DTK48" s="445"/>
      <c r="DTL48" s="445"/>
      <c r="DTM48" s="445"/>
      <c r="DTN48" s="445"/>
      <c r="DTO48" s="445"/>
      <c r="DTP48" s="445"/>
      <c r="DTQ48" s="445"/>
      <c r="DTR48" s="445"/>
      <c r="DTS48" s="445"/>
      <c r="DTT48" s="445"/>
      <c r="DTU48" s="445"/>
      <c r="DTV48" s="445"/>
      <c r="DTW48" s="445"/>
      <c r="DTX48" s="445"/>
      <c r="DTY48" s="445"/>
      <c r="DTZ48" s="445"/>
      <c r="DUA48" s="445"/>
      <c r="DUB48" s="445"/>
      <c r="DUC48" s="445"/>
      <c r="DUD48" s="445"/>
      <c r="DUE48" s="445"/>
      <c r="DUF48" s="445"/>
      <c r="DUG48" s="445"/>
      <c r="DUH48" s="445"/>
      <c r="DUI48" s="445"/>
      <c r="DUJ48" s="445"/>
      <c r="DUK48" s="445"/>
      <c r="DUL48" s="445"/>
      <c r="DUM48" s="445"/>
      <c r="DUN48" s="445"/>
      <c r="DUO48" s="445"/>
      <c r="DUP48" s="445"/>
      <c r="DUQ48" s="445"/>
      <c r="DUR48" s="445"/>
      <c r="DUS48" s="445"/>
      <c r="DUT48" s="445"/>
      <c r="DUU48" s="445"/>
      <c r="DUV48" s="445"/>
      <c r="DUW48" s="445"/>
      <c r="DUX48" s="445"/>
      <c r="DUY48" s="445"/>
      <c r="DUZ48" s="445"/>
      <c r="DVA48" s="445"/>
      <c r="DVB48" s="445"/>
      <c r="DVC48" s="445"/>
      <c r="DVD48" s="445"/>
      <c r="DVE48" s="445"/>
      <c r="DVF48" s="445"/>
      <c r="DVG48" s="445"/>
      <c r="DVH48" s="445"/>
      <c r="DVI48" s="445"/>
      <c r="DVJ48" s="445"/>
      <c r="DVK48" s="445"/>
      <c r="DVL48" s="445"/>
      <c r="DVM48" s="445"/>
      <c r="DVN48" s="445"/>
      <c r="DVO48" s="445"/>
      <c r="DVP48" s="445"/>
      <c r="DVQ48" s="445"/>
      <c r="DVR48" s="445"/>
      <c r="DVS48" s="445"/>
      <c r="DVT48" s="445"/>
      <c r="DVU48" s="445"/>
      <c r="DVV48" s="445"/>
      <c r="DVW48" s="445"/>
      <c r="DVX48" s="445"/>
      <c r="DVY48" s="445"/>
      <c r="DVZ48" s="445"/>
      <c r="DWA48" s="445"/>
      <c r="DWB48" s="445"/>
      <c r="DWC48" s="445"/>
      <c r="DWD48" s="445"/>
      <c r="DWE48" s="445"/>
      <c r="DWF48" s="445"/>
      <c r="DWG48" s="445"/>
      <c r="DWH48" s="445"/>
      <c r="DWI48" s="445"/>
      <c r="DWJ48" s="445"/>
      <c r="DWK48" s="445"/>
      <c r="DWL48" s="445"/>
      <c r="DWM48" s="445"/>
      <c r="DWN48" s="445"/>
      <c r="DWO48" s="445"/>
      <c r="DWP48" s="445"/>
      <c r="DWQ48" s="445"/>
      <c r="DWR48" s="445"/>
      <c r="DWS48" s="445"/>
      <c r="DWT48" s="445"/>
      <c r="DWU48" s="445"/>
      <c r="DWV48" s="445"/>
      <c r="DWW48" s="445"/>
      <c r="DWX48" s="445"/>
      <c r="DWY48" s="445"/>
      <c r="DWZ48" s="445"/>
      <c r="DXA48" s="445"/>
      <c r="DXB48" s="445"/>
      <c r="DXC48" s="445"/>
      <c r="DXD48" s="445"/>
      <c r="DXE48" s="445"/>
      <c r="DXF48" s="445"/>
      <c r="DXG48" s="445"/>
      <c r="DXH48" s="445"/>
      <c r="DXI48" s="445"/>
      <c r="DXJ48" s="445"/>
      <c r="DXK48" s="445"/>
      <c r="DXL48" s="445"/>
      <c r="DXM48" s="445"/>
      <c r="DXN48" s="445"/>
      <c r="DXO48" s="445"/>
      <c r="DXP48" s="445"/>
      <c r="DXQ48" s="445"/>
      <c r="DXR48" s="445"/>
      <c r="DXS48" s="445"/>
      <c r="DXT48" s="445"/>
      <c r="DXU48" s="445"/>
      <c r="DXV48" s="445"/>
      <c r="DXW48" s="445"/>
      <c r="DXX48" s="445"/>
      <c r="DXY48" s="445"/>
      <c r="DXZ48" s="445"/>
      <c r="DYA48" s="445"/>
      <c r="DYB48" s="445"/>
      <c r="DYC48" s="445"/>
      <c r="DYD48" s="445"/>
      <c r="DYE48" s="445"/>
      <c r="DYF48" s="445"/>
      <c r="DYG48" s="445"/>
      <c r="DYH48" s="445"/>
      <c r="DYI48" s="445"/>
      <c r="DYJ48" s="445"/>
      <c r="DYK48" s="445"/>
      <c r="DYL48" s="445"/>
      <c r="DYM48" s="445"/>
      <c r="DYN48" s="445"/>
      <c r="DYO48" s="445"/>
      <c r="DYP48" s="445"/>
      <c r="DYQ48" s="445"/>
      <c r="DYR48" s="445"/>
      <c r="DYS48" s="445"/>
      <c r="DYT48" s="445"/>
      <c r="DYU48" s="445"/>
      <c r="DYV48" s="445"/>
      <c r="DYW48" s="445"/>
      <c r="DYX48" s="445"/>
      <c r="DYY48" s="445"/>
      <c r="DYZ48" s="445"/>
      <c r="DZA48" s="445"/>
      <c r="DZB48" s="445"/>
      <c r="DZC48" s="445"/>
      <c r="DZD48" s="445"/>
      <c r="DZE48" s="445"/>
      <c r="DZF48" s="445"/>
      <c r="DZG48" s="445"/>
      <c r="DZH48" s="445"/>
      <c r="DZI48" s="445"/>
      <c r="DZJ48" s="445"/>
      <c r="DZK48" s="445"/>
      <c r="DZL48" s="445"/>
      <c r="DZM48" s="445"/>
      <c r="DZN48" s="445"/>
      <c r="DZO48" s="445"/>
      <c r="DZP48" s="445"/>
      <c r="DZQ48" s="445"/>
      <c r="DZR48" s="445"/>
      <c r="DZS48" s="445"/>
      <c r="DZT48" s="445"/>
      <c r="DZU48" s="445"/>
      <c r="DZV48" s="445"/>
      <c r="DZW48" s="445"/>
      <c r="DZX48" s="445"/>
      <c r="DZY48" s="445"/>
      <c r="DZZ48" s="445"/>
      <c r="EAA48" s="445"/>
      <c r="EAB48" s="445"/>
      <c r="EAC48" s="445"/>
      <c r="EAD48" s="445"/>
      <c r="EAE48" s="445"/>
      <c r="EAF48" s="445"/>
      <c r="EAG48" s="445"/>
      <c r="EAH48" s="445"/>
      <c r="EAI48" s="445"/>
      <c r="EAJ48" s="445"/>
      <c r="EAK48" s="445"/>
      <c r="EAL48" s="445"/>
      <c r="EAM48" s="445"/>
      <c r="EAN48" s="445"/>
      <c r="EAO48" s="445"/>
      <c r="EAP48" s="445"/>
      <c r="EAQ48" s="445"/>
      <c r="EAR48" s="445"/>
      <c r="EAS48" s="445"/>
      <c r="EAT48" s="445"/>
      <c r="EAU48" s="445"/>
      <c r="EAV48" s="445"/>
      <c r="EAW48" s="445"/>
      <c r="EAX48" s="445"/>
      <c r="EAY48" s="445"/>
      <c r="EAZ48" s="445"/>
      <c r="EBA48" s="445"/>
      <c r="EBB48" s="445"/>
      <c r="EBC48" s="445"/>
      <c r="EBD48" s="445"/>
      <c r="EBE48" s="445"/>
      <c r="EBF48" s="445"/>
      <c r="EBG48" s="445"/>
      <c r="EBH48" s="445"/>
      <c r="EBI48" s="445"/>
      <c r="EBJ48" s="445"/>
      <c r="EBK48" s="445"/>
      <c r="EBL48" s="445"/>
      <c r="EBM48" s="445"/>
      <c r="EBN48" s="445"/>
      <c r="EBO48" s="445"/>
      <c r="EBP48" s="445"/>
      <c r="EBQ48" s="445"/>
      <c r="EBR48" s="445"/>
      <c r="EBS48" s="445"/>
      <c r="EBT48" s="445"/>
      <c r="EBU48" s="445"/>
      <c r="EBV48" s="445"/>
      <c r="EBW48" s="445"/>
      <c r="EBX48" s="445"/>
      <c r="EBY48" s="445"/>
      <c r="EBZ48" s="445"/>
      <c r="ECA48" s="445"/>
      <c r="ECB48" s="445"/>
      <c r="ECC48" s="445"/>
      <c r="ECD48" s="445"/>
      <c r="ECE48" s="445"/>
      <c r="ECF48" s="445"/>
      <c r="ECG48" s="445"/>
      <c r="ECH48" s="445"/>
      <c r="ECI48" s="445"/>
      <c r="ECJ48" s="445"/>
      <c r="ECK48" s="445"/>
      <c r="ECL48" s="445"/>
      <c r="ECM48" s="445"/>
      <c r="ECN48" s="445"/>
      <c r="ECO48" s="445"/>
      <c r="ECP48" s="445"/>
      <c r="ECQ48" s="445"/>
      <c r="ECR48" s="445"/>
      <c r="ECS48" s="445"/>
      <c r="ECT48" s="445"/>
      <c r="ECU48" s="445"/>
      <c r="ECV48" s="445"/>
      <c r="ECW48" s="445"/>
      <c r="ECX48" s="445"/>
      <c r="ECY48" s="445"/>
      <c r="ECZ48" s="445"/>
      <c r="EDA48" s="445"/>
      <c r="EDB48" s="445"/>
      <c r="EDC48" s="445"/>
      <c r="EDD48" s="445"/>
      <c r="EDE48" s="445"/>
      <c r="EDF48" s="445"/>
      <c r="EDG48" s="445"/>
      <c r="EDH48" s="445"/>
      <c r="EDI48" s="445"/>
      <c r="EDJ48" s="445"/>
      <c r="EDK48" s="445"/>
      <c r="EDL48" s="445"/>
      <c r="EDM48" s="445"/>
      <c r="EDN48" s="445"/>
      <c r="EDO48" s="445"/>
      <c r="EDP48" s="445"/>
      <c r="EDQ48" s="445"/>
      <c r="EDR48" s="445"/>
      <c r="EDS48" s="445"/>
      <c r="EDT48" s="445"/>
      <c r="EDU48" s="445"/>
      <c r="EDV48" s="445"/>
      <c r="EDW48" s="445"/>
      <c r="EDX48" s="445"/>
      <c r="EDY48" s="445"/>
      <c r="EDZ48" s="445"/>
      <c r="EEA48" s="445"/>
      <c r="EEB48" s="445"/>
      <c r="EEC48" s="445"/>
      <c r="EED48" s="445"/>
      <c r="EEE48" s="445"/>
      <c r="EEF48" s="445"/>
      <c r="EEG48" s="445"/>
      <c r="EEH48" s="445"/>
      <c r="EEI48" s="445"/>
      <c r="EEJ48" s="445"/>
      <c r="EEK48" s="445"/>
      <c r="EEL48" s="445"/>
      <c r="EEM48" s="445"/>
      <c r="EEN48" s="445"/>
      <c r="EEO48" s="445"/>
      <c r="EEP48" s="445"/>
      <c r="EEQ48" s="445"/>
      <c r="EER48" s="445"/>
      <c r="EES48" s="445"/>
      <c r="EET48" s="445"/>
      <c r="EEU48" s="445"/>
      <c r="EEV48" s="445"/>
      <c r="EEW48" s="445"/>
      <c r="EEX48" s="445"/>
      <c r="EEY48" s="445"/>
      <c r="EEZ48" s="445"/>
      <c r="EFA48" s="445"/>
      <c r="EFB48" s="445"/>
      <c r="EFC48" s="445"/>
      <c r="EFD48" s="445"/>
      <c r="EFE48" s="445"/>
      <c r="EFF48" s="445"/>
      <c r="EFG48" s="445"/>
      <c r="EFH48" s="445"/>
      <c r="EFI48" s="445"/>
      <c r="EFJ48" s="445"/>
      <c r="EFK48" s="445"/>
      <c r="EFL48" s="445"/>
      <c r="EFM48" s="445"/>
      <c r="EFN48" s="445"/>
      <c r="EFO48" s="445"/>
      <c r="EFP48" s="445"/>
      <c r="EFQ48" s="445"/>
      <c r="EFR48" s="445"/>
      <c r="EFS48" s="445"/>
      <c r="EFT48" s="445"/>
      <c r="EFU48" s="445"/>
      <c r="EFV48" s="445"/>
      <c r="EFW48" s="445"/>
      <c r="EFX48" s="445"/>
      <c r="EFY48" s="445"/>
      <c r="EFZ48" s="445"/>
      <c r="EGA48" s="445"/>
      <c r="EGB48" s="445"/>
      <c r="EGC48" s="445"/>
      <c r="EGD48" s="445"/>
      <c r="EGE48" s="445"/>
      <c r="EGF48" s="445"/>
      <c r="EGG48" s="445"/>
      <c r="EGH48" s="445"/>
      <c r="EGI48" s="445"/>
      <c r="EGJ48" s="445"/>
      <c r="EGK48" s="445"/>
      <c r="EGL48" s="445"/>
      <c r="EGM48" s="445"/>
      <c r="EGN48" s="445"/>
      <c r="EGO48" s="445"/>
      <c r="EGP48" s="445"/>
      <c r="EGQ48" s="445"/>
      <c r="EGR48" s="445"/>
      <c r="EGS48" s="445"/>
      <c r="EGT48" s="445"/>
      <c r="EGU48" s="445"/>
      <c r="EGV48" s="445"/>
      <c r="EGW48" s="445"/>
      <c r="EGX48" s="445"/>
      <c r="EGY48" s="445"/>
      <c r="EGZ48" s="445"/>
      <c r="EHA48" s="445"/>
      <c r="EHB48" s="445"/>
      <c r="EHC48" s="445"/>
      <c r="EHD48" s="445"/>
      <c r="EHE48" s="445"/>
      <c r="EHF48" s="445"/>
      <c r="EHG48" s="445"/>
      <c r="EHH48" s="445"/>
      <c r="EHI48" s="445"/>
      <c r="EHJ48" s="445"/>
      <c r="EHK48" s="445"/>
      <c r="EHL48" s="445"/>
      <c r="EHM48" s="445"/>
      <c r="EHN48" s="445"/>
      <c r="EHO48" s="445"/>
      <c r="EHP48" s="445"/>
      <c r="EHQ48" s="445"/>
      <c r="EHR48" s="445"/>
      <c r="EHS48" s="445"/>
      <c r="EHT48" s="445"/>
      <c r="EHU48" s="445"/>
      <c r="EHV48" s="445"/>
      <c r="EHW48" s="445"/>
      <c r="EHX48" s="445"/>
      <c r="EHY48" s="445"/>
      <c r="EHZ48" s="445"/>
      <c r="EIA48" s="445"/>
      <c r="EIB48" s="445"/>
      <c r="EIC48" s="445"/>
      <c r="EID48" s="445"/>
      <c r="EIE48" s="445"/>
      <c r="EIF48" s="445"/>
      <c r="EIG48" s="445"/>
      <c r="EIH48" s="445"/>
      <c r="EII48" s="445"/>
      <c r="EIJ48" s="445"/>
      <c r="EIK48" s="445"/>
      <c r="EIL48" s="445"/>
      <c r="EIM48" s="445"/>
      <c r="EIN48" s="445"/>
      <c r="EIO48" s="445"/>
      <c r="EIP48" s="445"/>
      <c r="EIQ48" s="445"/>
      <c r="EIR48" s="445"/>
      <c r="EIS48" s="445"/>
      <c r="EIT48" s="445"/>
      <c r="EIU48" s="445"/>
      <c r="EIV48" s="445"/>
      <c r="EIW48" s="445"/>
      <c r="EIX48" s="445"/>
      <c r="EIY48" s="445"/>
      <c r="EIZ48" s="445"/>
      <c r="EJA48" s="445"/>
      <c r="EJB48" s="445"/>
      <c r="EJC48" s="445"/>
      <c r="EJD48" s="445"/>
      <c r="EJE48" s="445"/>
      <c r="EJF48" s="445"/>
      <c r="EJG48" s="445"/>
      <c r="EJH48" s="445"/>
      <c r="EJI48" s="445"/>
      <c r="EJJ48" s="445"/>
      <c r="EJK48" s="445"/>
      <c r="EJL48" s="445"/>
      <c r="EJM48" s="445"/>
      <c r="EJN48" s="445"/>
      <c r="EJO48" s="445"/>
      <c r="EJP48" s="445"/>
      <c r="EJQ48" s="445"/>
      <c r="EJR48" s="445"/>
      <c r="EJS48" s="445"/>
      <c r="EJT48" s="445"/>
      <c r="EJU48" s="445"/>
      <c r="EJV48" s="445"/>
      <c r="EJW48" s="445"/>
      <c r="EJX48" s="445"/>
      <c r="EJY48" s="445"/>
      <c r="EJZ48" s="445"/>
      <c r="EKA48" s="445"/>
      <c r="EKB48" s="445"/>
      <c r="EKC48" s="445"/>
      <c r="EKD48" s="445"/>
      <c r="EKE48" s="445"/>
      <c r="EKF48" s="445"/>
      <c r="EKG48" s="445"/>
      <c r="EKH48" s="445"/>
      <c r="EKI48" s="445"/>
      <c r="EKJ48" s="445"/>
      <c r="EKK48" s="445"/>
      <c r="EKL48" s="445"/>
      <c r="EKM48" s="445"/>
      <c r="EKN48" s="445"/>
      <c r="EKO48" s="445"/>
      <c r="EKP48" s="445"/>
      <c r="EKQ48" s="445"/>
      <c r="EKR48" s="445"/>
      <c r="EKS48" s="445"/>
      <c r="EKT48" s="445"/>
      <c r="EKU48" s="445"/>
      <c r="EKV48" s="445"/>
      <c r="EKW48" s="445"/>
      <c r="EKX48" s="445"/>
      <c r="EKY48" s="445"/>
      <c r="EKZ48" s="445"/>
      <c r="ELA48" s="445"/>
      <c r="ELB48" s="445"/>
      <c r="ELC48" s="445"/>
      <c r="ELD48" s="445"/>
      <c r="ELE48" s="445"/>
      <c r="ELF48" s="445"/>
      <c r="ELG48" s="445"/>
      <c r="ELH48" s="445"/>
      <c r="ELI48" s="445"/>
      <c r="ELJ48" s="445"/>
      <c r="ELK48" s="445"/>
      <c r="ELL48" s="445"/>
      <c r="ELM48" s="445"/>
      <c r="ELN48" s="445"/>
      <c r="ELO48" s="445"/>
      <c r="ELP48" s="445"/>
      <c r="ELQ48" s="445"/>
      <c r="ELR48" s="445"/>
      <c r="ELS48" s="445"/>
      <c r="ELT48" s="445"/>
      <c r="ELU48" s="445"/>
      <c r="ELV48" s="445"/>
      <c r="ELW48" s="445"/>
      <c r="ELX48" s="445"/>
      <c r="ELY48" s="445"/>
      <c r="ELZ48" s="445"/>
      <c r="EMA48" s="445"/>
      <c r="EMB48" s="445"/>
      <c r="EMC48" s="445"/>
      <c r="EMD48" s="445"/>
      <c r="EME48" s="445"/>
      <c r="EMF48" s="445"/>
      <c r="EMG48" s="445"/>
      <c r="EMH48" s="445"/>
      <c r="EMI48" s="445"/>
      <c r="EMJ48" s="445"/>
      <c r="EMK48" s="445"/>
      <c r="EML48" s="445"/>
      <c r="EMM48" s="445"/>
      <c r="EMN48" s="445"/>
      <c r="EMO48" s="445"/>
      <c r="EMP48" s="445"/>
      <c r="EMQ48" s="445"/>
      <c r="EMR48" s="445"/>
      <c r="EMS48" s="445"/>
      <c r="EMT48" s="445"/>
      <c r="EMU48" s="445"/>
      <c r="EMV48" s="445"/>
      <c r="EMW48" s="445"/>
      <c r="EMX48" s="445"/>
      <c r="EMY48" s="445"/>
      <c r="EMZ48" s="445"/>
      <c r="ENA48" s="445"/>
      <c r="ENB48" s="445"/>
      <c r="ENC48" s="445"/>
      <c r="END48" s="445"/>
      <c r="ENE48" s="445"/>
      <c r="ENF48" s="445"/>
      <c r="ENG48" s="445"/>
      <c r="ENH48" s="445"/>
      <c r="ENI48" s="445"/>
      <c r="ENJ48" s="445"/>
      <c r="ENK48" s="445"/>
      <c r="ENL48" s="445"/>
      <c r="ENM48" s="445"/>
      <c r="ENN48" s="445"/>
      <c r="ENO48" s="445"/>
      <c r="ENP48" s="445"/>
      <c r="ENQ48" s="445"/>
      <c r="ENR48" s="445"/>
      <c r="ENS48" s="445"/>
      <c r="ENT48" s="445"/>
      <c r="ENU48" s="445"/>
      <c r="ENV48" s="445"/>
      <c r="ENW48" s="445"/>
      <c r="ENX48" s="445"/>
      <c r="ENY48" s="445"/>
      <c r="ENZ48" s="445"/>
      <c r="EOA48" s="445"/>
      <c r="EOB48" s="445"/>
      <c r="EOC48" s="445"/>
      <c r="EOD48" s="445"/>
      <c r="EOE48" s="445"/>
      <c r="EOF48" s="445"/>
      <c r="EOG48" s="445"/>
      <c r="EOH48" s="445"/>
      <c r="EOI48" s="445"/>
      <c r="EOJ48" s="445"/>
      <c r="EOK48" s="445"/>
      <c r="EOL48" s="445"/>
      <c r="EOM48" s="445"/>
      <c r="EON48" s="445"/>
      <c r="EOO48" s="445"/>
      <c r="EOP48" s="445"/>
      <c r="EOQ48" s="445"/>
      <c r="EOR48" s="445"/>
      <c r="EOS48" s="445"/>
      <c r="EOT48" s="445"/>
      <c r="EOU48" s="445"/>
      <c r="EOV48" s="445"/>
      <c r="EOW48" s="445"/>
      <c r="EOX48" s="445"/>
      <c r="EOY48" s="445"/>
      <c r="EOZ48" s="445"/>
      <c r="EPA48" s="445"/>
      <c r="EPB48" s="445"/>
      <c r="EPC48" s="445"/>
      <c r="EPD48" s="445"/>
      <c r="EPE48" s="445"/>
      <c r="EPF48" s="445"/>
      <c r="EPG48" s="445"/>
      <c r="EPH48" s="445"/>
      <c r="EPI48" s="445"/>
      <c r="EPJ48" s="445"/>
      <c r="EPK48" s="445"/>
      <c r="EPL48" s="445"/>
      <c r="EPM48" s="445"/>
      <c r="EPN48" s="445"/>
      <c r="EPO48" s="445"/>
      <c r="EPP48" s="445"/>
      <c r="EPQ48" s="445"/>
      <c r="EPR48" s="445"/>
      <c r="EPS48" s="445"/>
      <c r="EPT48" s="445"/>
      <c r="EPU48" s="445"/>
      <c r="EPV48" s="445"/>
      <c r="EPW48" s="445"/>
      <c r="EPX48" s="445"/>
      <c r="EPY48" s="445"/>
      <c r="EPZ48" s="445"/>
      <c r="EQA48" s="445"/>
      <c r="EQB48" s="445"/>
      <c r="EQC48" s="445"/>
      <c r="EQD48" s="445"/>
      <c r="EQE48" s="445"/>
      <c r="EQF48" s="445"/>
      <c r="EQG48" s="445"/>
      <c r="EQH48" s="445"/>
      <c r="EQI48" s="445"/>
      <c r="EQJ48" s="445"/>
      <c r="EQK48" s="445"/>
      <c r="EQL48" s="445"/>
      <c r="EQM48" s="445"/>
      <c r="EQN48" s="445"/>
      <c r="EQO48" s="445"/>
      <c r="EQP48" s="445"/>
      <c r="EQQ48" s="445"/>
      <c r="EQR48" s="445"/>
      <c r="EQS48" s="445"/>
      <c r="EQT48" s="445"/>
      <c r="EQU48" s="445"/>
      <c r="EQV48" s="445"/>
      <c r="EQW48" s="445"/>
      <c r="EQX48" s="445"/>
      <c r="EQY48" s="445"/>
      <c r="EQZ48" s="445"/>
      <c r="ERA48" s="445"/>
      <c r="ERB48" s="445"/>
      <c r="ERC48" s="445"/>
      <c r="ERD48" s="445"/>
      <c r="ERE48" s="445"/>
      <c r="ERF48" s="445"/>
      <c r="ERG48" s="445"/>
      <c r="ERH48" s="445"/>
      <c r="ERI48" s="445"/>
      <c r="ERJ48" s="445"/>
      <c r="ERK48" s="445"/>
      <c r="ERL48" s="445"/>
      <c r="ERM48" s="445"/>
      <c r="ERN48" s="445"/>
      <c r="ERO48" s="445"/>
      <c r="ERP48" s="445"/>
      <c r="ERQ48" s="445"/>
      <c r="ERR48" s="445"/>
      <c r="ERS48" s="445"/>
      <c r="ERT48" s="445"/>
      <c r="ERU48" s="445"/>
      <c r="ERV48" s="445"/>
      <c r="ERW48" s="445"/>
      <c r="ERX48" s="445"/>
      <c r="ERY48" s="445"/>
      <c r="ERZ48" s="445"/>
      <c r="ESA48" s="445"/>
      <c r="ESB48" s="445"/>
      <c r="ESC48" s="445"/>
      <c r="ESD48" s="445"/>
      <c r="ESE48" s="445"/>
      <c r="ESF48" s="445"/>
      <c r="ESG48" s="445"/>
      <c r="ESH48" s="445"/>
      <c r="ESI48" s="445"/>
      <c r="ESJ48" s="445"/>
      <c r="ESK48" s="445"/>
      <c r="ESL48" s="445"/>
      <c r="ESM48" s="445"/>
      <c r="ESN48" s="445"/>
      <c r="ESO48" s="445"/>
      <c r="ESP48" s="445"/>
      <c r="ESQ48" s="445"/>
      <c r="ESR48" s="445"/>
      <c r="ESS48" s="445"/>
      <c r="EST48" s="445"/>
      <c r="ESU48" s="445"/>
      <c r="ESV48" s="445"/>
      <c r="ESW48" s="445"/>
      <c r="ESX48" s="445"/>
      <c r="ESY48" s="445"/>
      <c r="ESZ48" s="445"/>
      <c r="ETA48" s="445"/>
      <c r="ETB48" s="445"/>
      <c r="ETC48" s="445"/>
      <c r="ETD48" s="445"/>
      <c r="ETE48" s="445"/>
      <c r="ETF48" s="445"/>
      <c r="ETG48" s="445"/>
      <c r="ETH48" s="445"/>
      <c r="ETI48" s="445"/>
      <c r="ETJ48" s="445"/>
      <c r="ETK48" s="445"/>
      <c r="ETL48" s="445"/>
      <c r="ETM48" s="445"/>
      <c r="ETN48" s="445"/>
      <c r="ETO48" s="445"/>
      <c r="ETP48" s="445"/>
      <c r="ETQ48" s="445"/>
      <c r="ETR48" s="445"/>
      <c r="ETS48" s="445"/>
      <c r="ETT48" s="445"/>
      <c r="ETU48" s="445"/>
      <c r="ETV48" s="445"/>
      <c r="ETW48" s="445"/>
      <c r="ETX48" s="445"/>
      <c r="ETY48" s="445"/>
      <c r="ETZ48" s="445"/>
      <c r="EUA48" s="445"/>
      <c r="EUB48" s="445"/>
      <c r="EUC48" s="445"/>
      <c r="EUD48" s="445"/>
      <c r="EUE48" s="445"/>
      <c r="EUF48" s="445"/>
      <c r="EUG48" s="445"/>
      <c r="EUH48" s="445"/>
      <c r="EUI48" s="445"/>
      <c r="EUJ48" s="445"/>
      <c r="EUK48" s="445"/>
      <c r="EUL48" s="445"/>
      <c r="EUM48" s="445"/>
      <c r="EUN48" s="445"/>
      <c r="EUO48" s="445"/>
      <c r="EUP48" s="445"/>
      <c r="EUQ48" s="445"/>
      <c r="EUR48" s="445"/>
      <c r="EUS48" s="445"/>
      <c r="EUT48" s="445"/>
      <c r="EUU48" s="445"/>
      <c r="EUV48" s="445"/>
      <c r="EUW48" s="445"/>
      <c r="EUX48" s="445"/>
      <c r="EUY48" s="445"/>
      <c r="EUZ48" s="445"/>
      <c r="EVA48" s="445"/>
      <c r="EVB48" s="445"/>
      <c r="EVC48" s="445"/>
      <c r="EVD48" s="445"/>
      <c r="EVE48" s="445"/>
      <c r="EVF48" s="445"/>
      <c r="EVG48" s="445"/>
      <c r="EVH48" s="445"/>
      <c r="EVI48" s="445"/>
      <c r="EVJ48" s="445"/>
      <c r="EVK48" s="445"/>
      <c r="EVL48" s="445"/>
      <c r="EVM48" s="445"/>
      <c r="EVN48" s="445"/>
      <c r="EVO48" s="445"/>
      <c r="EVP48" s="445"/>
      <c r="EVQ48" s="445"/>
      <c r="EVR48" s="445"/>
      <c r="EVS48" s="445"/>
      <c r="EVT48" s="445"/>
      <c r="EVU48" s="445"/>
      <c r="EVV48" s="445"/>
      <c r="EVW48" s="445"/>
      <c r="EVX48" s="445"/>
      <c r="EVY48" s="445"/>
      <c r="EVZ48" s="445"/>
      <c r="EWA48" s="445"/>
      <c r="EWB48" s="445"/>
      <c r="EWC48" s="445"/>
      <c r="EWD48" s="445"/>
      <c r="EWE48" s="445"/>
      <c r="EWF48" s="445"/>
      <c r="EWG48" s="445"/>
      <c r="EWH48" s="445"/>
      <c r="EWI48" s="445"/>
      <c r="EWJ48" s="445"/>
      <c r="EWK48" s="445"/>
      <c r="EWL48" s="445"/>
      <c r="EWM48" s="445"/>
      <c r="EWN48" s="445"/>
      <c r="EWO48" s="445"/>
      <c r="EWP48" s="445"/>
      <c r="EWQ48" s="445"/>
      <c r="EWR48" s="445"/>
      <c r="EWS48" s="445"/>
      <c r="EWT48" s="445"/>
      <c r="EWU48" s="445"/>
      <c r="EWV48" s="445"/>
      <c r="EWW48" s="445"/>
      <c r="EWX48" s="445"/>
      <c r="EWY48" s="445"/>
      <c r="EWZ48" s="445"/>
      <c r="EXA48" s="445"/>
      <c r="EXB48" s="445"/>
      <c r="EXC48" s="445"/>
      <c r="EXD48" s="445"/>
      <c r="EXE48" s="445"/>
      <c r="EXF48" s="445"/>
      <c r="EXG48" s="445"/>
      <c r="EXH48" s="445"/>
      <c r="EXI48" s="445"/>
      <c r="EXJ48" s="445"/>
      <c r="EXK48" s="445"/>
      <c r="EXL48" s="445"/>
      <c r="EXM48" s="445"/>
      <c r="EXN48" s="445"/>
      <c r="EXO48" s="445"/>
      <c r="EXP48" s="445"/>
      <c r="EXQ48" s="445"/>
      <c r="EXR48" s="445"/>
      <c r="EXS48" s="445"/>
      <c r="EXT48" s="445"/>
      <c r="EXU48" s="445"/>
      <c r="EXV48" s="445"/>
      <c r="EXW48" s="445"/>
      <c r="EXX48" s="445"/>
      <c r="EXY48" s="445"/>
      <c r="EXZ48" s="445"/>
      <c r="EYA48" s="445"/>
      <c r="EYB48" s="445"/>
      <c r="EYC48" s="445"/>
      <c r="EYD48" s="445"/>
      <c r="EYE48" s="445"/>
      <c r="EYF48" s="445"/>
      <c r="EYG48" s="445"/>
      <c r="EYH48" s="445"/>
      <c r="EYI48" s="445"/>
      <c r="EYJ48" s="445"/>
      <c r="EYK48" s="445"/>
      <c r="EYL48" s="445"/>
      <c r="EYM48" s="445"/>
      <c r="EYN48" s="445"/>
      <c r="EYO48" s="445"/>
      <c r="EYP48" s="445"/>
      <c r="EYQ48" s="445"/>
      <c r="EYR48" s="445"/>
      <c r="EYS48" s="445"/>
      <c r="EYT48" s="445"/>
      <c r="EYU48" s="445"/>
      <c r="EYV48" s="445"/>
      <c r="EYW48" s="445"/>
      <c r="EYX48" s="445"/>
      <c r="EYY48" s="445"/>
      <c r="EYZ48" s="445"/>
      <c r="EZA48" s="445"/>
      <c r="EZB48" s="445"/>
      <c r="EZC48" s="445"/>
      <c r="EZD48" s="445"/>
      <c r="EZE48" s="445"/>
      <c r="EZF48" s="445"/>
      <c r="EZG48" s="445"/>
      <c r="EZH48" s="445"/>
      <c r="EZI48" s="445"/>
      <c r="EZJ48" s="445"/>
      <c r="EZK48" s="445"/>
      <c r="EZL48" s="445"/>
      <c r="EZM48" s="445"/>
      <c r="EZN48" s="445"/>
      <c r="EZO48" s="445"/>
      <c r="EZP48" s="445"/>
      <c r="EZQ48" s="445"/>
      <c r="EZR48" s="445"/>
      <c r="EZS48" s="445"/>
      <c r="EZT48" s="445"/>
      <c r="EZU48" s="445"/>
      <c r="EZV48" s="445"/>
      <c r="EZW48" s="445"/>
      <c r="EZX48" s="445"/>
      <c r="EZY48" s="445"/>
      <c r="EZZ48" s="445"/>
      <c r="FAA48" s="445"/>
      <c r="FAB48" s="445"/>
      <c r="FAC48" s="445"/>
      <c r="FAD48" s="445"/>
      <c r="FAE48" s="445"/>
      <c r="FAF48" s="445"/>
      <c r="FAG48" s="445"/>
      <c r="FAH48" s="445"/>
      <c r="FAI48" s="445"/>
      <c r="FAJ48" s="445"/>
      <c r="FAK48" s="445"/>
      <c r="FAL48" s="445"/>
      <c r="FAM48" s="445"/>
      <c r="FAN48" s="445"/>
      <c r="FAO48" s="445"/>
      <c r="FAP48" s="445"/>
      <c r="FAQ48" s="445"/>
      <c r="FAR48" s="445"/>
      <c r="FAS48" s="445"/>
      <c r="FAT48" s="445"/>
      <c r="FAU48" s="445"/>
      <c r="FAV48" s="445"/>
      <c r="FAW48" s="445"/>
      <c r="FAX48" s="445"/>
      <c r="FAY48" s="445"/>
      <c r="FAZ48" s="445"/>
      <c r="FBA48" s="445"/>
      <c r="FBB48" s="445"/>
      <c r="FBC48" s="445"/>
      <c r="FBD48" s="445"/>
      <c r="FBE48" s="445"/>
      <c r="FBF48" s="445"/>
      <c r="FBG48" s="445"/>
      <c r="FBH48" s="445"/>
      <c r="FBI48" s="445"/>
      <c r="FBJ48" s="445"/>
      <c r="FBK48" s="445"/>
      <c r="FBL48" s="445"/>
      <c r="FBM48" s="445"/>
      <c r="FBN48" s="445"/>
      <c r="FBO48" s="445"/>
      <c r="FBP48" s="445"/>
      <c r="FBQ48" s="445"/>
      <c r="FBR48" s="445"/>
      <c r="FBS48" s="445"/>
      <c r="FBT48" s="445"/>
      <c r="FBU48" s="445"/>
      <c r="FBV48" s="445"/>
      <c r="FBW48" s="445"/>
      <c r="FBX48" s="445"/>
      <c r="FBY48" s="445"/>
      <c r="FBZ48" s="445"/>
      <c r="FCA48" s="445"/>
      <c r="FCB48" s="445"/>
      <c r="FCC48" s="445"/>
      <c r="FCD48" s="445"/>
      <c r="FCE48" s="445"/>
      <c r="FCF48" s="445"/>
      <c r="FCG48" s="445"/>
      <c r="FCH48" s="445"/>
      <c r="FCI48" s="445"/>
      <c r="FCJ48" s="445"/>
      <c r="FCK48" s="445"/>
      <c r="FCL48" s="445"/>
      <c r="FCM48" s="445"/>
      <c r="FCN48" s="445"/>
      <c r="FCO48" s="445"/>
      <c r="FCP48" s="445"/>
      <c r="FCQ48" s="445"/>
      <c r="FCR48" s="445"/>
      <c r="FCS48" s="445"/>
      <c r="FCT48" s="445"/>
      <c r="FCU48" s="445"/>
      <c r="FCV48" s="445"/>
      <c r="FCW48" s="445"/>
      <c r="FCX48" s="445"/>
      <c r="FCY48" s="445"/>
      <c r="FCZ48" s="445"/>
      <c r="FDA48" s="445"/>
      <c r="FDB48" s="445"/>
      <c r="FDC48" s="445"/>
      <c r="FDD48" s="445"/>
      <c r="FDE48" s="445"/>
      <c r="FDF48" s="445"/>
      <c r="FDG48" s="445"/>
      <c r="FDH48" s="445"/>
      <c r="FDI48" s="445"/>
      <c r="FDJ48" s="445"/>
      <c r="FDK48" s="445"/>
      <c r="FDL48" s="445"/>
      <c r="FDM48" s="445"/>
      <c r="FDN48" s="445"/>
      <c r="FDO48" s="445"/>
      <c r="FDP48" s="445"/>
      <c r="FDQ48" s="445"/>
      <c r="FDR48" s="445"/>
      <c r="FDS48" s="445"/>
      <c r="FDT48" s="445"/>
      <c r="FDU48" s="445"/>
      <c r="FDV48" s="445"/>
      <c r="FDW48" s="445"/>
      <c r="FDX48" s="445"/>
      <c r="FDY48" s="445"/>
      <c r="FDZ48" s="445"/>
      <c r="FEA48" s="445"/>
      <c r="FEB48" s="445"/>
      <c r="FEC48" s="445"/>
      <c r="FED48" s="445"/>
      <c r="FEE48" s="445"/>
      <c r="FEF48" s="445"/>
      <c r="FEG48" s="445"/>
      <c r="FEH48" s="445"/>
      <c r="FEI48" s="445"/>
      <c r="FEJ48" s="445"/>
      <c r="FEK48" s="445"/>
      <c r="FEL48" s="445"/>
      <c r="FEM48" s="445"/>
      <c r="FEN48" s="445"/>
      <c r="FEO48" s="445"/>
      <c r="FEP48" s="445"/>
      <c r="FEQ48" s="445"/>
      <c r="FER48" s="445"/>
      <c r="FES48" s="445"/>
      <c r="FET48" s="445"/>
      <c r="FEU48" s="445"/>
      <c r="FEV48" s="445"/>
      <c r="FEW48" s="445"/>
      <c r="FEX48" s="445"/>
      <c r="FEY48" s="445"/>
      <c r="FEZ48" s="445"/>
      <c r="FFA48" s="445"/>
      <c r="FFB48" s="445"/>
      <c r="FFC48" s="445"/>
      <c r="FFD48" s="445"/>
      <c r="FFE48" s="445"/>
      <c r="FFF48" s="445"/>
      <c r="FFG48" s="445"/>
      <c r="FFH48" s="445"/>
      <c r="FFI48" s="445"/>
      <c r="FFJ48" s="445"/>
      <c r="FFK48" s="445"/>
      <c r="FFL48" s="445"/>
      <c r="FFM48" s="445"/>
      <c r="FFN48" s="445"/>
      <c r="FFO48" s="445"/>
      <c r="FFP48" s="445"/>
      <c r="FFQ48" s="445"/>
      <c r="FFR48" s="445"/>
      <c r="FFS48" s="445"/>
      <c r="FFT48" s="445"/>
      <c r="FFU48" s="445"/>
      <c r="FFV48" s="445"/>
      <c r="FFW48" s="445"/>
      <c r="FFX48" s="445"/>
      <c r="FFY48" s="445"/>
      <c r="FFZ48" s="445"/>
      <c r="FGA48" s="445"/>
      <c r="FGB48" s="445"/>
      <c r="FGC48" s="445"/>
      <c r="FGD48" s="445"/>
      <c r="FGE48" s="445"/>
      <c r="FGF48" s="445"/>
      <c r="FGG48" s="445"/>
      <c r="FGH48" s="445"/>
      <c r="FGI48" s="445"/>
      <c r="FGJ48" s="445"/>
      <c r="FGK48" s="445"/>
      <c r="FGL48" s="445"/>
      <c r="FGM48" s="445"/>
      <c r="FGN48" s="445"/>
      <c r="FGO48" s="445"/>
      <c r="FGP48" s="445"/>
      <c r="FGQ48" s="445"/>
      <c r="FGR48" s="445"/>
      <c r="FGS48" s="445"/>
      <c r="FGT48" s="445"/>
      <c r="FGU48" s="445"/>
      <c r="FGV48" s="445"/>
      <c r="FGW48" s="445"/>
      <c r="FGX48" s="445"/>
      <c r="FGY48" s="445"/>
      <c r="FGZ48" s="445"/>
      <c r="FHA48" s="445"/>
      <c r="FHB48" s="445"/>
      <c r="FHC48" s="445"/>
      <c r="FHD48" s="445"/>
      <c r="FHE48" s="445"/>
      <c r="FHF48" s="445"/>
      <c r="FHG48" s="445"/>
      <c r="FHH48" s="445"/>
      <c r="FHI48" s="445"/>
      <c r="FHJ48" s="445"/>
      <c r="FHK48" s="445"/>
      <c r="FHL48" s="445"/>
      <c r="FHM48" s="445"/>
      <c r="FHN48" s="445"/>
      <c r="FHO48" s="445"/>
      <c r="FHP48" s="445"/>
      <c r="FHQ48" s="445"/>
      <c r="FHR48" s="445"/>
      <c r="FHS48" s="445"/>
      <c r="FHT48" s="445"/>
      <c r="FHU48" s="445"/>
      <c r="FHV48" s="445"/>
      <c r="FHW48" s="445"/>
      <c r="FHX48" s="445"/>
      <c r="FHY48" s="445"/>
      <c r="FHZ48" s="445"/>
      <c r="FIA48" s="445"/>
      <c r="FIB48" s="445"/>
      <c r="FIC48" s="445"/>
      <c r="FID48" s="445"/>
      <c r="FIE48" s="445"/>
      <c r="FIF48" s="445"/>
      <c r="FIG48" s="445"/>
      <c r="FIH48" s="445"/>
      <c r="FII48" s="445"/>
      <c r="FIJ48" s="445"/>
      <c r="FIK48" s="445"/>
      <c r="FIL48" s="445"/>
      <c r="FIM48" s="445"/>
      <c r="FIN48" s="445"/>
      <c r="FIO48" s="445"/>
      <c r="FIP48" s="445"/>
      <c r="FIQ48" s="445"/>
      <c r="FIR48" s="445"/>
      <c r="FIS48" s="445"/>
      <c r="FIT48" s="445"/>
      <c r="FIU48" s="445"/>
      <c r="FIV48" s="445"/>
      <c r="FIW48" s="445"/>
      <c r="FIX48" s="445"/>
      <c r="FIY48" s="445"/>
      <c r="FIZ48" s="445"/>
      <c r="FJA48" s="445"/>
      <c r="FJB48" s="445"/>
      <c r="FJC48" s="445"/>
      <c r="FJD48" s="445"/>
      <c r="FJE48" s="445"/>
      <c r="FJF48" s="445"/>
      <c r="FJG48" s="445"/>
      <c r="FJH48" s="445"/>
      <c r="FJI48" s="445"/>
      <c r="FJJ48" s="445"/>
      <c r="FJK48" s="445"/>
      <c r="FJL48" s="445"/>
      <c r="FJM48" s="445"/>
      <c r="FJN48" s="445"/>
      <c r="FJO48" s="445"/>
      <c r="FJP48" s="445"/>
      <c r="FJQ48" s="445"/>
      <c r="FJR48" s="445"/>
      <c r="FJS48" s="445"/>
      <c r="FJT48" s="445"/>
      <c r="FJU48" s="445"/>
      <c r="FJV48" s="445"/>
      <c r="FJW48" s="445"/>
      <c r="FJX48" s="445"/>
      <c r="FJY48" s="445"/>
      <c r="FJZ48" s="445"/>
      <c r="FKA48" s="445"/>
      <c r="FKB48" s="445"/>
      <c r="FKC48" s="445"/>
      <c r="FKD48" s="445"/>
      <c r="FKE48" s="445"/>
      <c r="FKF48" s="445"/>
      <c r="FKG48" s="445"/>
      <c r="FKH48" s="445"/>
      <c r="FKI48" s="445"/>
      <c r="FKJ48" s="445"/>
      <c r="FKK48" s="445"/>
      <c r="FKL48" s="445"/>
      <c r="FKM48" s="445"/>
      <c r="FKN48" s="445"/>
      <c r="FKO48" s="445"/>
      <c r="FKP48" s="445"/>
      <c r="FKQ48" s="445"/>
      <c r="FKR48" s="445"/>
      <c r="FKS48" s="445"/>
      <c r="FKT48" s="445"/>
      <c r="FKU48" s="445"/>
      <c r="FKV48" s="445"/>
      <c r="FKW48" s="445"/>
      <c r="FKX48" s="445"/>
      <c r="FKY48" s="445"/>
      <c r="FKZ48" s="445"/>
      <c r="FLA48" s="445"/>
      <c r="FLB48" s="445"/>
      <c r="FLC48" s="445"/>
      <c r="FLD48" s="445"/>
      <c r="FLE48" s="445"/>
      <c r="FLF48" s="445"/>
      <c r="FLG48" s="445"/>
      <c r="FLH48" s="445"/>
      <c r="FLI48" s="445"/>
      <c r="FLJ48" s="445"/>
      <c r="FLK48" s="445"/>
      <c r="FLL48" s="445"/>
      <c r="FLM48" s="445"/>
      <c r="FLN48" s="445"/>
      <c r="FLO48" s="445"/>
      <c r="FLP48" s="445"/>
      <c r="FLQ48" s="445"/>
      <c r="FLR48" s="445"/>
      <c r="FLS48" s="445"/>
      <c r="FLT48" s="445"/>
      <c r="FLU48" s="445"/>
      <c r="FLV48" s="445"/>
      <c r="FLW48" s="445"/>
      <c r="FLX48" s="445"/>
      <c r="FLY48" s="445"/>
      <c r="FLZ48" s="445"/>
      <c r="FMA48" s="445"/>
      <c r="FMB48" s="445"/>
      <c r="FMC48" s="445"/>
      <c r="FMD48" s="445"/>
      <c r="FME48" s="445"/>
      <c r="FMF48" s="445"/>
      <c r="FMG48" s="445"/>
      <c r="FMH48" s="445"/>
      <c r="FMI48" s="445"/>
      <c r="FMJ48" s="445"/>
      <c r="FMK48" s="445"/>
      <c r="FML48" s="445"/>
      <c r="FMM48" s="445"/>
      <c r="FMN48" s="445"/>
      <c r="FMO48" s="445"/>
      <c r="FMP48" s="445"/>
      <c r="FMQ48" s="445"/>
      <c r="FMR48" s="445"/>
      <c r="FMS48" s="445"/>
      <c r="FMT48" s="445"/>
      <c r="FMU48" s="445"/>
      <c r="FMV48" s="445"/>
      <c r="FMW48" s="445"/>
      <c r="FMX48" s="445"/>
      <c r="FMY48" s="445"/>
      <c r="FMZ48" s="445"/>
      <c r="FNA48" s="445"/>
      <c r="FNB48" s="445"/>
      <c r="FNC48" s="445"/>
      <c r="FND48" s="445"/>
      <c r="FNE48" s="445"/>
      <c r="FNF48" s="445"/>
      <c r="FNG48" s="445"/>
      <c r="FNH48" s="445"/>
      <c r="FNI48" s="445"/>
      <c r="FNJ48" s="445"/>
      <c r="FNK48" s="445"/>
      <c r="FNL48" s="445"/>
      <c r="FNM48" s="445"/>
      <c r="FNN48" s="445"/>
      <c r="FNO48" s="445"/>
      <c r="FNP48" s="445"/>
      <c r="FNQ48" s="445"/>
      <c r="FNR48" s="445"/>
      <c r="FNS48" s="445"/>
      <c r="FNT48" s="445"/>
      <c r="FNU48" s="445"/>
      <c r="FNV48" s="445"/>
      <c r="FNW48" s="445"/>
      <c r="FNX48" s="445"/>
      <c r="FNY48" s="445"/>
      <c r="FNZ48" s="445"/>
      <c r="FOA48" s="445"/>
      <c r="FOB48" s="445"/>
      <c r="FOC48" s="445"/>
      <c r="FOD48" s="445"/>
      <c r="FOE48" s="445"/>
      <c r="FOF48" s="445"/>
      <c r="FOG48" s="445"/>
      <c r="FOH48" s="445"/>
      <c r="FOI48" s="445"/>
      <c r="FOJ48" s="445"/>
      <c r="FOK48" s="445"/>
      <c r="FOL48" s="445"/>
      <c r="FOM48" s="445"/>
      <c r="FON48" s="445"/>
      <c r="FOO48" s="445"/>
      <c r="FOP48" s="445"/>
      <c r="FOQ48" s="445"/>
      <c r="FOR48" s="445"/>
      <c r="FOS48" s="445"/>
      <c r="FOT48" s="445"/>
      <c r="FOU48" s="445"/>
      <c r="FOV48" s="445"/>
      <c r="FOW48" s="445"/>
      <c r="FOX48" s="445"/>
      <c r="FOY48" s="445"/>
      <c r="FOZ48" s="445"/>
      <c r="FPA48" s="445"/>
      <c r="FPB48" s="445"/>
      <c r="FPC48" s="445"/>
      <c r="FPD48" s="445"/>
      <c r="FPE48" s="445"/>
      <c r="FPF48" s="445"/>
      <c r="FPG48" s="445"/>
      <c r="FPH48" s="445"/>
      <c r="FPI48" s="445"/>
      <c r="FPJ48" s="445"/>
      <c r="FPK48" s="445"/>
      <c r="FPL48" s="445"/>
      <c r="FPM48" s="445"/>
      <c r="FPN48" s="445"/>
      <c r="FPO48" s="445"/>
      <c r="FPP48" s="445"/>
      <c r="FPQ48" s="445"/>
      <c r="FPR48" s="445"/>
      <c r="FPS48" s="445"/>
      <c r="FPT48" s="445"/>
      <c r="FPU48" s="445"/>
      <c r="FPV48" s="445"/>
      <c r="FPW48" s="445"/>
      <c r="FPX48" s="445"/>
      <c r="FPY48" s="445"/>
      <c r="FPZ48" s="445"/>
      <c r="FQA48" s="445"/>
      <c r="FQB48" s="445"/>
      <c r="FQC48" s="445"/>
      <c r="FQD48" s="445"/>
      <c r="FQE48" s="445"/>
      <c r="FQF48" s="445"/>
      <c r="FQG48" s="445"/>
      <c r="FQH48" s="445"/>
      <c r="FQI48" s="445"/>
      <c r="FQJ48" s="445"/>
      <c r="FQK48" s="445"/>
      <c r="FQL48" s="445"/>
      <c r="FQM48" s="445"/>
      <c r="FQN48" s="445"/>
      <c r="FQO48" s="445"/>
      <c r="FQP48" s="445"/>
      <c r="FQQ48" s="445"/>
      <c r="FQR48" s="445"/>
      <c r="FQS48" s="445"/>
      <c r="FQT48" s="445"/>
      <c r="FQU48" s="445"/>
      <c r="FQV48" s="445"/>
      <c r="FQW48" s="445"/>
      <c r="FQX48" s="445"/>
      <c r="FQY48" s="445"/>
      <c r="FQZ48" s="445"/>
      <c r="FRA48" s="445"/>
      <c r="FRB48" s="445"/>
      <c r="FRC48" s="445"/>
      <c r="FRD48" s="445"/>
      <c r="FRE48" s="445"/>
      <c r="FRF48" s="445"/>
      <c r="FRG48" s="445"/>
      <c r="FRH48" s="445"/>
      <c r="FRI48" s="445"/>
      <c r="FRJ48" s="445"/>
      <c r="FRK48" s="445"/>
      <c r="FRL48" s="445"/>
      <c r="FRM48" s="445"/>
      <c r="FRN48" s="445"/>
      <c r="FRO48" s="445"/>
      <c r="FRP48" s="445"/>
      <c r="FRQ48" s="445"/>
      <c r="FRR48" s="445"/>
      <c r="FRS48" s="445"/>
      <c r="FRT48" s="445"/>
      <c r="FRU48" s="445"/>
      <c r="FRV48" s="445"/>
      <c r="FRW48" s="445"/>
      <c r="FRX48" s="445"/>
      <c r="FRY48" s="445"/>
      <c r="FRZ48" s="445"/>
      <c r="FSA48" s="445"/>
      <c r="FSB48" s="445"/>
      <c r="FSC48" s="445"/>
      <c r="FSD48" s="445"/>
      <c r="FSE48" s="445"/>
      <c r="FSF48" s="445"/>
      <c r="FSG48" s="445"/>
      <c r="FSH48" s="445"/>
      <c r="FSI48" s="445"/>
      <c r="FSJ48" s="445"/>
      <c r="FSK48" s="445"/>
      <c r="FSL48" s="445"/>
      <c r="FSM48" s="445"/>
      <c r="FSN48" s="445"/>
      <c r="FSO48" s="445"/>
      <c r="FSP48" s="445"/>
      <c r="FSQ48" s="445"/>
      <c r="FSR48" s="445"/>
      <c r="FSS48" s="445"/>
      <c r="FST48" s="445"/>
      <c r="FSU48" s="445"/>
      <c r="FSV48" s="445"/>
      <c r="FSW48" s="445"/>
      <c r="FSX48" s="445"/>
      <c r="FSY48" s="445"/>
      <c r="FSZ48" s="445"/>
      <c r="FTA48" s="445"/>
      <c r="FTB48" s="445"/>
      <c r="FTC48" s="445"/>
      <c r="FTD48" s="445"/>
      <c r="FTE48" s="445"/>
      <c r="FTF48" s="445"/>
      <c r="FTG48" s="445"/>
      <c r="FTH48" s="445"/>
      <c r="FTI48" s="445"/>
      <c r="FTJ48" s="445"/>
      <c r="FTK48" s="445"/>
      <c r="FTL48" s="445"/>
      <c r="FTM48" s="445"/>
      <c r="FTN48" s="445"/>
      <c r="FTO48" s="445"/>
      <c r="FTP48" s="445"/>
      <c r="FTQ48" s="445"/>
      <c r="FTR48" s="445"/>
      <c r="FTS48" s="445"/>
      <c r="FTT48" s="445"/>
      <c r="FTU48" s="445"/>
      <c r="FTV48" s="445"/>
      <c r="FTW48" s="445"/>
      <c r="FTX48" s="445"/>
      <c r="FTY48" s="445"/>
      <c r="FTZ48" s="445"/>
      <c r="FUA48" s="445"/>
      <c r="FUB48" s="445"/>
      <c r="FUC48" s="445"/>
      <c r="FUD48" s="445"/>
      <c r="FUE48" s="445"/>
      <c r="FUF48" s="445"/>
      <c r="FUG48" s="445"/>
      <c r="FUH48" s="445"/>
      <c r="FUI48" s="445"/>
      <c r="FUJ48" s="445"/>
      <c r="FUK48" s="445"/>
      <c r="FUL48" s="445"/>
      <c r="FUM48" s="445"/>
      <c r="FUN48" s="445"/>
      <c r="FUO48" s="445"/>
      <c r="FUP48" s="445"/>
      <c r="FUQ48" s="445"/>
      <c r="FUR48" s="445"/>
      <c r="FUS48" s="445"/>
      <c r="FUT48" s="445"/>
      <c r="FUU48" s="445"/>
      <c r="FUV48" s="445"/>
      <c r="FUW48" s="445"/>
      <c r="FUX48" s="445"/>
      <c r="FUY48" s="445"/>
      <c r="FUZ48" s="445"/>
      <c r="FVA48" s="445"/>
      <c r="FVB48" s="445"/>
      <c r="FVC48" s="445"/>
      <c r="FVD48" s="445"/>
      <c r="FVE48" s="445"/>
      <c r="FVF48" s="445"/>
      <c r="FVG48" s="445"/>
      <c r="FVH48" s="445"/>
      <c r="FVI48" s="445"/>
      <c r="FVJ48" s="445"/>
      <c r="FVK48" s="445"/>
      <c r="FVL48" s="445"/>
      <c r="FVM48" s="445"/>
      <c r="FVN48" s="445"/>
      <c r="FVO48" s="445"/>
      <c r="FVP48" s="445"/>
      <c r="FVQ48" s="445"/>
      <c r="FVR48" s="445"/>
      <c r="FVS48" s="445"/>
      <c r="FVT48" s="445"/>
      <c r="FVU48" s="445"/>
      <c r="FVV48" s="445"/>
      <c r="FVW48" s="445"/>
      <c r="FVX48" s="445"/>
      <c r="FVY48" s="445"/>
      <c r="FVZ48" s="445"/>
      <c r="FWA48" s="445"/>
      <c r="FWB48" s="445"/>
      <c r="FWC48" s="445"/>
      <c r="FWD48" s="445"/>
      <c r="FWE48" s="445"/>
      <c r="FWF48" s="445"/>
      <c r="FWG48" s="445"/>
      <c r="FWH48" s="445"/>
      <c r="FWI48" s="445"/>
      <c r="FWJ48" s="445"/>
      <c r="FWK48" s="445"/>
      <c r="FWL48" s="445"/>
      <c r="FWM48" s="445"/>
      <c r="FWN48" s="445"/>
      <c r="FWO48" s="445"/>
      <c r="FWP48" s="445"/>
      <c r="FWQ48" s="445"/>
      <c r="FWR48" s="445"/>
      <c r="FWS48" s="445"/>
      <c r="FWT48" s="445"/>
      <c r="FWU48" s="445"/>
      <c r="FWV48" s="445"/>
      <c r="FWW48" s="445"/>
      <c r="FWX48" s="445"/>
      <c r="FWY48" s="445"/>
      <c r="FWZ48" s="445"/>
      <c r="FXA48" s="445"/>
      <c r="FXB48" s="445"/>
      <c r="FXC48" s="445"/>
      <c r="FXD48" s="445"/>
      <c r="FXE48" s="445"/>
      <c r="FXF48" s="445"/>
      <c r="FXG48" s="445"/>
      <c r="FXH48" s="445"/>
      <c r="FXI48" s="445"/>
      <c r="FXJ48" s="445"/>
      <c r="FXK48" s="445"/>
      <c r="FXL48" s="445"/>
      <c r="FXM48" s="445"/>
      <c r="FXN48" s="445"/>
      <c r="FXO48" s="445"/>
      <c r="FXP48" s="445"/>
      <c r="FXQ48" s="445"/>
      <c r="FXR48" s="445"/>
      <c r="FXS48" s="445"/>
      <c r="FXT48" s="445"/>
      <c r="FXU48" s="445"/>
      <c r="FXV48" s="445"/>
      <c r="FXW48" s="445"/>
      <c r="FXX48" s="445"/>
      <c r="FXY48" s="445"/>
      <c r="FXZ48" s="445"/>
      <c r="FYA48" s="445"/>
      <c r="FYB48" s="445"/>
      <c r="FYC48" s="445"/>
      <c r="FYD48" s="445"/>
      <c r="FYE48" s="445"/>
      <c r="FYF48" s="445"/>
      <c r="FYG48" s="445"/>
      <c r="FYH48" s="445"/>
      <c r="FYI48" s="445"/>
      <c r="FYJ48" s="445"/>
      <c r="FYK48" s="445"/>
      <c r="FYL48" s="445"/>
      <c r="FYM48" s="445"/>
      <c r="FYN48" s="445"/>
      <c r="FYO48" s="445"/>
      <c r="FYP48" s="445"/>
      <c r="FYQ48" s="445"/>
      <c r="FYR48" s="445"/>
      <c r="FYS48" s="445"/>
      <c r="FYT48" s="445"/>
      <c r="FYU48" s="445"/>
      <c r="FYV48" s="445"/>
      <c r="FYW48" s="445"/>
      <c r="FYX48" s="445"/>
      <c r="FYY48" s="445"/>
      <c r="FYZ48" s="445"/>
      <c r="FZA48" s="445"/>
      <c r="FZB48" s="445"/>
      <c r="FZC48" s="445"/>
      <c r="FZD48" s="445"/>
      <c r="FZE48" s="445"/>
      <c r="FZF48" s="445"/>
      <c r="FZG48" s="445"/>
      <c r="FZH48" s="445"/>
      <c r="FZI48" s="445"/>
      <c r="FZJ48" s="445"/>
      <c r="FZK48" s="445"/>
      <c r="FZL48" s="445"/>
      <c r="FZM48" s="445"/>
      <c r="FZN48" s="445"/>
      <c r="FZO48" s="445"/>
      <c r="FZP48" s="445"/>
      <c r="FZQ48" s="445"/>
      <c r="FZR48" s="445"/>
      <c r="FZS48" s="445"/>
      <c r="FZT48" s="445"/>
      <c r="FZU48" s="445"/>
      <c r="FZV48" s="445"/>
      <c r="FZW48" s="445"/>
      <c r="FZX48" s="445"/>
      <c r="FZY48" s="445"/>
      <c r="FZZ48" s="445"/>
      <c r="GAA48" s="445"/>
      <c r="GAB48" s="445"/>
      <c r="GAC48" s="445"/>
      <c r="GAD48" s="445"/>
      <c r="GAE48" s="445"/>
      <c r="GAF48" s="445"/>
      <c r="GAG48" s="445"/>
      <c r="GAH48" s="445"/>
      <c r="GAI48" s="445"/>
      <c r="GAJ48" s="445"/>
      <c r="GAK48" s="445"/>
      <c r="GAL48" s="445"/>
      <c r="GAM48" s="445"/>
      <c r="GAN48" s="445"/>
      <c r="GAO48" s="445"/>
      <c r="GAP48" s="445"/>
      <c r="GAQ48" s="445"/>
      <c r="GAR48" s="445"/>
      <c r="GAS48" s="445"/>
      <c r="GAT48" s="445"/>
      <c r="GAU48" s="445"/>
      <c r="GAV48" s="445"/>
      <c r="GAW48" s="445"/>
      <c r="GAX48" s="445"/>
      <c r="GAY48" s="445"/>
      <c r="GAZ48" s="445"/>
      <c r="GBA48" s="445"/>
      <c r="GBB48" s="445"/>
      <c r="GBC48" s="445"/>
      <c r="GBD48" s="445"/>
      <c r="GBE48" s="445"/>
      <c r="GBF48" s="445"/>
      <c r="GBG48" s="445"/>
      <c r="GBH48" s="445"/>
      <c r="GBI48" s="445"/>
      <c r="GBJ48" s="445"/>
      <c r="GBK48" s="445"/>
      <c r="GBL48" s="445"/>
      <c r="GBM48" s="445"/>
      <c r="GBN48" s="445"/>
      <c r="GBO48" s="445"/>
      <c r="GBP48" s="445"/>
      <c r="GBQ48" s="445"/>
      <c r="GBR48" s="445"/>
      <c r="GBS48" s="445"/>
      <c r="GBT48" s="445"/>
      <c r="GBU48" s="445"/>
      <c r="GBV48" s="445"/>
      <c r="GBW48" s="445"/>
      <c r="GBX48" s="445"/>
      <c r="GBY48" s="445"/>
      <c r="GBZ48" s="445"/>
      <c r="GCA48" s="445"/>
      <c r="GCB48" s="445"/>
      <c r="GCC48" s="445"/>
      <c r="GCD48" s="445"/>
      <c r="GCE48" s="445"/>
      <c r="GCF48" s="445"/>
      <c r="GCG48" s="445"/>
      <c r="GCH48" s="445"/>
      <c r="GCI48" s="445"/>
      <c r="GCJ48" s="445"/>
      <c r="GCK48" s="445"/>
      <c r="GCL48" s="445"/>
      <c r="GCM48" s="445"/>
      <c r="GCN48" s="445"/>
      <c r="GCO48" s="445"/>
      <c r="GCP48" s="445"/>
      <c r="GCQ48" s="445"/>
      <c r="GCR48" s="445"/>
      <c r="GCS48" s="445"/>
      <c r="GCT48" s="445"/>
      <c r="GCU48" s="445"/>
      <c r="GCV48" s="445"/>
      <c r="GCW48" s="445"/>
      <c r="GCX48" s="445"/>
      <c r="GCY48" s="445"/>
      <c r="GCZ48" s="445"/>
      <c r="GDA48" s="445"/>
      <c r="GDB48" s="445"/>
      <c r="GDC48" s="445"/>
      <c r="GDD48" s="445"/>
      <c r="GDE48" s="445"/>
      <c r="GDF48" s="445"/>
      <c r="GDG48" s="445"/>
      <c r="GDH48" s="445"/>
      <c r="GDI48" s="445"/>
      <c r="GDJ48" s="445"/>
      <c r="GDK48" s="445"/>
      <c r="GDL48" s="445"/>
      <c r="GDM48" s="445"/>
      <c r="GDN48" s="445"/>
      <c r="GDO48" s="445"/>
      <c r="GDP48" s="445"/>
      <c r="GDQ48" s="445"/>
      <c r="GDR48" s="445"/>
      <c r="GDS48" s="445"/>
      <c r="GDT48" s="445"/>
      <c r="GDU48" s="445"/>
      <c r="GDV48" s="445"/>
      <c r="GDW48" s="445"/>
      <c r="GDX48" s="445"/>
      <c r="GDY48" s="445"/>
      <c r="GDZ48" s="445"/>
      <c r="GEA48" s="445"/>
      <c r="GEB48" s="445"/>
      <c r="GEC48" s="445"/>
      <c r="GED48" s="445"/>
      <c r="GEE48" s="445"/>
      <c r="GEF48" s="445"/>
      <c r="GEG48" s="445"/>
      <c r="GEH48" s="445"/>
      <c r="GEI48" s="445"/>
      <c r="GEJ48" s="445"/>
      <c r="GEK48" s="445"/>
      <c r="GEL48" s="445"/>
      <c r="GEM48" s="445"/>
      <c r="GEN48" s="445"/>
      <c r="GEO48" s="445"/>
      <c r="GEP48" s="445"/>
      <c r="GEQ48" s="445"/>
      <c r="GER48" s="445"/>
      <c r="GES48" s="445"/>
      <c r="GET48" s="445"/>
      <c r="GEU48" s="445"/>
      <c r="GEV48" s="445"/>
      <c r="GEW48" s="445"/>
      <c r="GEX48" s="445"/>
      <c r="GEY48" s="445"/>
      <c r="GEZ48" s="445"/>
      <c r="GFA48" s="445"/>
      <c r="GFB48" s="445"/>
      <c r="GFC48" s="445"/>
      <c r="GFD48" s="445"/>
      <c r="GFE48" s="445"/>
      <c r="GFF48" s="445"/>
      <c r="GFG48" s="445"/>
      <c r="GFH48" s="445"/>
      <c r="GFI48" s="445"/>
      <c r="GFJ48" s="445"/>
      <c r="GFK48" s="445"/>
      <c r="GFL48" s="445"/>
      <c r="GFM48" s="445"/>
      <c r="GFN48" s="445"/>
      <c r="GFO48" s="445"/>
      <c r="GFP48" s="445"/>
      <c r="GFQ48" s="445"/>
      <c r="GFR48" s="445"/>
      <c r="GFS48" s="445"/>
      <c r="GFT48" s="445"/>
      <c r="GFU48" s="445"/>
      <c r="GFV48" s="445"/>
      <c r="GFW48" s="445"/>
      <c r="GFX48" s="445"/>
      <c r="GFY48" s="445"/>
      <c r="GFZ48" s="445"/>
      <c r="GGA48" s="445"/>
      <c r="GGB48" s="445"/>
      <c r="GGC48" s="445"/>
      <c r="GGD48" s="445"/>
      <c r="GGE48" s="445"/>
      <c r="GGF48" s="445"/>
      <c r="GGG48" s="445"/>
      <c r="GGH48" s="445"/>
      <c r="GGI48" s="445"/>
      <c r="GGJ48" s="445"/>
      <c r="GGK48" s="445"/>
      <c r="GGL48" s="445"/>
      <c r="GGM48" s="445"/>
      <c r="GGN48" s="445"/>
      <c r="GGO48" s="445"/>
      <c r="GGP48" s="445"/>
      <c r="GGQ48" s="445"/>
      <c r="GGR48" s="445"/>
      <c r="GGS48" s="445"/>
      <c r="GGT48" s="445"/>
      <c r="GGU48" s="445"/>
      <c r="GGV48" s="445"/>
      <c r="GGW48" s="445"/>
      <c r="GGX48" s="445"/>
      <c r="GGY48" s="445"/>
      <c r="GGZ48" s="445"/>
      <c r="GHA48" s="445"/>
      <c r="GHB48" s="445"/>
      <c r="GHC48" s="445"/>
      <c r="GHD48" s="445"/>
      <c r="GHE48" s="445"/>
      <c r="GHF48" s="445"/>
      <c r="GHG48" s="445"/>
      <c r="GHH48" s="445"/>
      <c r="GHI48" s="445"/>
      <c r="GHJ48" s="445"/>
      <c r="GHK48" s="445"/>
      <c r="GHL48" s="445"/>
      <c r="GHM48" s="445"/>
      <c r="GHN48" s="445"/>
      <c r="GHO48" s="445"/>
      <c r="GHP48" s="445"/>
      <c r="GHQ48" s="445"/>
      <c r="GHR48" s="445"/>
      <c r="GHS48" s="445"/>
      <c r="GHT48" s="445"/>
      <c r="GHU48" s="445"/>
      <c r="GHV48" s="445"/>
      <c r="GHW48" s="445"/>
      <c r="GHX48" s="445"/>
      <c r="GHY48" s="445"/>
      <c r="GHZ48" s="445"/>
      <c r="GIA48" s="445"/>
      <c r="GIB48" s="445"/>
      <c r="GIC48" s="445"/>
      <c r="GID48" s="445"/>
      <c r="GIE48" s="445"/>
      <c r="GIF48" s="445"/>
      <c r="GIG48" s="445"/>
      <c r="GIH48" s="445"/>
      <c r="GII48" s="445"/>
      <c r="GIJ48" s="445"/>
      <c r="GIK48" s="445"/>
      <c r="GIL48" s="445"/>
      <c r="GIM48" s="445"/>
      <c r="GIN48" s="445"/>
      <c r="GIO48" s="445"/>
      <c r="GIP48" s="445"/>
      <c r="GIQ48" s="445"/>
      <c r="GIR48" s="445"/>
      <c r="GIS48" s="445"/>
      <c r="GIT48" s="445"/>
      <c r="GIU48" s="445"/>
      <c r="GIV48" s="445"/>
      <c r="GIW48" s="445"/>
      <c r="GIX48" s="445"/>
      <c r="GIY48" s="445"/>
      <c r="GIZ48" s="445"/>
      <c r="GJA48" s="445"/>
      <c r="GJB48" s="445"/>
      <c r="GJC48" s="445"/>
      <c r="GJD48" s="445"/>
      <c r="GJE48" s="445"/>
      <c r="GJF48" s="445"/>
      <c r="GJG48" s="445"/>
      <c r="GJH48" s="445"/>
      <c r="GJI48" s="445"/>
      <c r="GJJ48" s="445"/>
      <c r="GJK48" s="445"/>
      <c r="GJL48" s="445"/>
      <c r="GJM48" s="445"/>
      <c r="GJN48" s="445"/>
      <c r="GJO48" s="445"/>
      <c r="GJP48" s="445"/>
      <c r="GJQ48" s="445"/>
      <c r="GJR48" s="445"/>
      <c r="GJS48" s="445"/>
      <c r="GJT48" s="445"/>
      <c r="GJU48" s="445"/>
      <c r="GJV48" s="445"/>
      <c r="GJW48" s="445"/>
      <c r="GJX48" s="445"/>
      <c r="GJY48" s="445"/>
      <c r="GJZ48" s="445"/>
      <c r="GKA48" s="445"/>
      <c r="GKB48" s="445"/>
      <c r="GKC48" s="445"/>
      <c r="GKD48" s="445"/>
      <c r="GKE48" s="445"/>
      <c r="GKF48" s="445"/>
      <c r="GKG48" s="445"/>
      <c r="GKH48" s="445"/>
      <c r="GKI48" s="445"/>
      <c r="GKJ48" s="445"/>
      <c r="GKK48" s="445"/>
      <c r="GKL48" s="445"/>
      <c r="GKM48" s="445"/>
      <c r="GKN48" s="445"/>
      <c r="GKO48" s="445"/>
      <c r="GKP48" s="445"/>
      <c r="GKQ48" s="445"/>
      <c r="GKR48" s="445"/>
      <c r="GKS48" s="445"/>
      <c r="GKT48" s="445"/>
      <c r="GKU48" s="445"/>
      <c r="GKV48" s="445"/>
      <c r="GKW48" s="445"/>
      <c r="GKX48" s="445"/>
      <c r="GKY48" s="445"/>
      <c r="GKZ48" s="445"/>
      <c r="GLA48" s="445"/>
      <c r="GLB48" s="445"/>
      <c r="GLC48" s="445"/>
      <c r="GLD48" s="445"/>
      <c r="GLE48" s="445"/>
      <c r="GLF48" s="445"/>
      <c r="GLG48" s="445"/>
      <c r="GLH48" s="445"/>
      <c r="GLI48" s="445"/>
      <c r="GLJ48" s="445"/>
      <c r="GLK48" s="445"/>
      <c r="GLL48" s="445"/>
      <c r="GLM48" s="445"/>
      <c r="GLN48" s="445"/>
      <c r="GLO48" s="445"/>
      <c r="GLP48" s="445"/>
      <c r="GLQ48" s="445"/>
      <c r="GLR48" s="445"/>
      <c r="GLS48" s="445"/>
      <c r="GLT48" s="445"/>
      <c r="GLU48" s="445"/>
      <c r="GLV48" s="445"/>
      <c r="GLW48" s="445"/>
      <c r="GLX48" s="445"/>
      <c r="GLY48" s="445"/>
      <c r="GLZ48" s="445"/>
      <c r="GMA48" s="445"/>
      <c r="GMB48" s="445"/>
      <c r="GMC48" s="445"/>
      <c r="GMD48" s="445"/>
      <c r="GME48" s="445"/>
      <c r="GMF48" s="445"/>
      <c r="GMG48" s="445"/>
      <c r="GMH48" s="445"/>
      <c r="GMI48" s="445"/>
      <c r="GMJ48" s="445"/>
      <c r="GMK48" s="445"/>
      <c r="GML48" s="445"/>
      <c r="GMM48" s="445"/>
      <c r="GMN48" s="445"/>
      <c r="GMO48" s="445"/>
      <c r="GMP48" s="445"/>
      <c r="GMQ48" s="445"/>
      <c r="GMR48" s="445"/>
      <c r="GMS48" s="445"/>
      <c r="GMT48" s="445"/>
      <c r="GMU48" s="445"/>
      <c r="GMV48" s="445"/>
      <c r="GMW48" s="445"/>
      <c r="GMX48" s="445"/>
      <c r="GMY48" s="445"/>
      <c r="GMZ48" s="445"/>
      <c r="GNA48" s="445"/>
      <c r="GNB48" s="445"/>
      <c r="GNC48" s="445"/>
      <c r="GND48" s="445"/>
      <c r="GNE48" s="445"/>
      <c r="GNF48" s="445"/>
      <c r="GNG48" s="445"/>
      <c r="GNH48" s="445"/>
      <c r="GNI48" s="445"/>
      <c r="GNJ48" s="445"/>
      <c r="GNK48" s="445"/>
      <c r="GNL48" s="445"/>
      <c r="GNM48" s="445"/>
      <c r="GNN48" s="445"/>
      <c r="GNO48" s="445"/>
      <c r="GNP48" s="445"/>
      <c r="GNQ48" s="445"/>
      <c r="GNR48" s="445"/>
      <c r="GNS48" s="445"/>
      <c r="GNT48" s="445"/>
      <c r="GNU48" s="445"/>
      <c r="GNV48" s="445"/>
      <c r="GNW48" s="445"/>
      <c r="GNX48" s="445"/>
      <c r="GNY48" s="445"/>
      <c r="GNZ48" s="445"/>
      <c r="GOA48" s="445"/>
      <c r="GOB48" s="445"/>
      <c r="GOC48" s="445"/>
      <c r="GOD48" s="445"/>
      <c r="GOE48" s="445"/>
      <c r="GOF48" s="445"/>
      <c r="GOG48" s="445"/>
      <c r="GOH48" s="445"/>
      <c r="GOI48" s="445"/>
      <c r="GOJ48" s="445"/>
      <c r="GOK48" s="445"/>
      <c r="GOL48" s="445"/>
      <c r="GOM48" s="445"/>
      <c r="GON48" s="445"/>
      <c r="GOO48" s="445"/>
      <c r="GOP48" s="445"/>
      <c r="GOQ48" s="445"/>
      <c r="GOR48" s="445"/>
      <c r="GOS48" s="445"/>
      <c r="GOT48" s="445"/>
      <c r="GOU48" s="445"/>
      <c r="GOV48" s="445"/>
      <c r="GOW48" s="445"/>
      <c r="GOX48" s="445"/>
      <c r="GOY48" s="445"/>
      <c r="GOZ48" s="445"/>
      <c r="GPA48" s="445"/>
      <c r="GPB48" s="445"/>
      <c r="GPC48" s="445"/>
      <c r="GPD48" s="445"/>
      <c r="GPE48" s="445"/>
      <c r="GPF48" s="445"/>
      <c r="GPG48" s="445"/>
      <c r="GPH48" s="445"/>
      <c r="GPI48" s="445"/>
      <c r="GPJ48" s="445"/>
      <c r="GPK48" s="445"/>
      <c r="GPL48" s="445"/>
      <c r="GPM48" s="445"/>
      <c r="GPN48" s="445"/>
      <c r="GPO48" s="445"/>
      <c r="GPP48" s="445"/>
      <c r="GPQ48" s="445"/>
      <c r="GPR48" s="445"/>
      <c r="GPS48" s="445"/>
      <c r="GPT48" s="445"/>
      <c r="GPU48" s="445"/>
      <c r="GPV48" s="445"/>
      <c r="GPW48" s="445"/>
      <c r="GPX48" s="445"/>
      <c r="GPY48" s="445"/>
      <c r="GPZ48" s="445"/>
      <c r="GQA48" s="445"/>
      <c r="GQB48" s="445"/>
      <c r="GQC48" s="445"/>
      <c r="GQD48" s="445"/>
      <c r="GQE48" s="445"/>
      <c r="GQF48" s="445"/>
      <c r="GQG48" s="445"/>
      <c r="GQH48" s="445"/>
      <c r="GQI48" s="445"/>
      <c r="GQJ48" s="445"/>
      <c r="GQK48" s="445"/>
      <c r="GQL48" s="445"/>
      <c r="GQM48" s="445"/>
      <c r="GQN48" s="445"/>
      <c r="GQO48" s="445"/>
      <c r="GQP48" s="445"/>
      <c r="GQQ48" s="445"/>
      <c r="GQR48" s="445"/>
      <c r="GQS48" s="445"/>
      <c r="GQT48" s="445"/>
      <c r="GQU48" s="445"/>
      <c r="GQV48" s="445"/>
      <c r="GQW48" s="445"/>
      <c r="GQX48" s="445"/>
      <c r="GQY48" s="445"/>
      <c r="GQZ48" s="445"/>
      <c r="GRA48" s="445"/>
      <c r="GRB48" s="445"/>
      <c r="GRC48" s="445"/>
      <c r="GRD48" s="445"/>
      <c r="GRE48" s="445"/>
      <c r="GRF48" s="445"/>
      <c r="GRG48" s="445"/>
      <c r="GRH48" s="445"/>
      <c r="GRI48" s="445"/>
      <c r="GRJ48" s="445"/>
      <c r="GRK48" s="445"/>
      <c r="GRL48" s="445"/>
      <c r="GRM48" s="445"/>
      <c r="GRN48" s="445"/>
      <c r="GRO48" s="445"/>
      <c r="GRP48" s="445"/>
      <c r="GRQ48" s="445"/>
      <c r="GRR48" s="445"/>
      <c r="GRS48" s="445"/>
      <c r="GRT48" s="445"/>
      <c r="GRU48" s="445"/>
      <c r="GRV48" s="445"/>
      <c r="GRW48" s="445"/>
      <c r="GRX48" s="445"/>
      <c r="GRY48" s="445"/>
      <c r="GRZ48" s="445"/>
      <c r="GSA48" s="445"/>
      <c r="GSB48" s="445"/>
      <c r="GSC48" s="445"/>
      <c r="GSD48" s="445"/>
      <c r="GSE48" s="445"/>
      <c r="GSF48" s="445"/>
      <c r="GSG48" s="445"/>
      <c r="GSH48" s="445"/>
      <c r="GSI48" s="445"/>
      <c r="GSJ48" s="445"/>
      <c r="GSK48" s="445"/>
      <c r="GSL48" s="445"/>
      <c r="GSM48" s="445"/>
      <c r="GSN48" s="445"/>
      <c r="GSO48" s="445"/>
      <c r="GSP48" s="445"/>
      <c r="GSQ48" s="445"/>
      <c r="GSR48" s="445"/>
      <c r="GSS48" s="445"/>
      <c r="GST48" s="445"/>
      <c r="GSU48" s="445"/>
      <c r="GSV48" s="445"/>
      <c r="GSW48" s="445"/>
      <c r="GSX48" s="445"/>
      <c r="GSY48" s="445"/>
      <c r="GSZ48" s="445"/>
      <c r="GTA48" s="445"/>
      <c r="GTB48" s="445"/>
      <c r="GTC48" s="445"/>
      <c r="GTD48" s="445"/>
      <c r="GTE48" s="445"/>
      <c r="GTF48" s="445"/>
      <c r="GTG48" s="445"/>
      <c r="GTH48" s="445"/>
      <c r="GTI48" s="445"/>
      <c r="GTJ48" s="445"/>
      <c r="GTK48" s="445"/>
      <c r="GTL48" s="445"/>
      <c r="GTM48" s="445"/>
      <c r="GTN48" s="445"/>
      <c r="GTO48" s="445"/>
      <c r="GTP48" s="445"/>
      <c r="GTQ48" s="445"/>
      <c r="GTR48" s="445"/>
      <c r="GTS48" s="445"/>
      <c r="GTT48" s="445"/>
      <c r="GTU48" s="445"/>
      <c r="GTV48" s="445"/>
      <c r="GTW48" s="445"/>
      <c r="GTX48" s="445"/>
      <c r="GTY48" s="445"/>
      <c r="GTZ48" s="445"/>
      <c r="GUA48" s="445"/>
      <c r="GUB48" s="445"/>
      <c r="GUC48" s="445"/>
      <c r="GUD48" s="445"/>
      <c r="GUE48" s="445"/>
      <c r="GUF48" s="445"/>
      <c r="GUG48" s="445"/>
      <c r="GUH48" s="445"/>
      <c r="GUI48" s="445"/>
      <c r="GUJ48" s="445"/>
      <c r="GUK48" s="445"/>
      <c r="GUL48" s="445"/>
      <c r="GUM48" s="445"/>
      <c r="GUN48" s="445"/>
      <c r="GUO48" s="445"/>
      <c r="GUP48" s="445"/>
      <c r="GUQ48" s="445"/>
      <c r="GUR48" s="445"/>
      <c r="GUS48" s="445"/>
      <c r="GUT48" s="445"/>
      <c r="GUU48" s="445"/>
      <c r="GUV48" s="445"/>
      <c r="GUW48" s="445"/>
      <c r="GUX48" s="445"/>
      <c r="GUY48" s="445"/>
      <c r="GUZ48" s="445"/>
      <c r="GVA48" s="445"/>
      <c r="GVB48" s="445"/>
      <c r="GVC48" s="445"/>
      <c r="GVD48" s="445"/>
      <c r="GVE48" s="445"/>
      <c r="GVF48" s="445"/>
      <c r="GVG48" s="445"/>
      <c r="GVH48" s="445"/>
      <c r="GVI48" s="445"/>
      <c r="GVJ48" s="445"/>
      <c r="GVK48" s="445"/>
      <c r="GVL48" s="445"/>
      <c r="GVM48" s="445"/>
      <c r="GVN48" s="445"/>
      <c r="GVO48" s="445"/>
      <c r="GVP48" s="445"/>
      <c r="GVQ48" s="445"/>
      <c r="GVR48" s="445"/>
      <c r="GVS48" s="445"/>
      <c r="GVT48" s="445"/>
      <c r="GVU48" s="445"/>
      <c r="GVV48" s="445"/>
      <c r="GVW48" s="445"/>
      <c r="GVX48" s="445"/>
      <c r="GVY48" s="445"/>
      <c r="GVZ48" s="445"/>
      <c r="GWA48" s="445"/>
      <c r="GWB48" s="445"/>
      <c r="GWC48" s="445"/>
      <c r="GWD48" s="445"/>
      <c r="GWE48" s="445"/>
      <c r="GWF48" s="445"/>
      <c r="GWG48" s="445"/>
      <c r="GWH48" s="445"/>
      <c r="GWI48" s="445"/>
      <c r="GWJ48" s="445"/>
      <c r="GWK48" s="445"/>
      <c r="GWL48" s="445"/>
      <c r="GWM48" s="445"/>
      <c r="GWN48" s="445"/>
      <c r="GWO48" s="445"/>
      <c r="GWP48" s="445"/>
      <c r="GWQ48" s="445"/>
      <c r="GWR48" s="445"/>
      <c r="GWS48" s="445"/>
      <c r="GWT48" s="445"/>
      <c r="GWU48" s="445"/>
      <c r="GWV48" s="445"/>
      <c r="GWW48" s="445"/>
      <c r="GWX48" s="445"/>
      <c r="GWY48" s="445"/>
      <c r="GWZ48" s="445"/>
      <c r="GXA48" s="445"/>
      <c r="GXB48" s="445"/>
      <c r="GXC48" s="445"/>
      <c r="GXD48" s="445"/>
      <c r="GXE48" s="445"/>
      <c r="GXF48" s="445"/>
      <c r="GXG48" s="445"/>
      <c r="GXH48" s="445"/>
      <c r="GXI48" s="445"/>
      <c r="GXJ48" s="445"/>
      <c r="GXK48" s="445"/>
      <c r="GXL48" s="445"/>
      <c r="GXM48" s="445"/>
      <c r="GXN48" s="445"/>
      <c r="GXO48" s="445"/>
      <c r="GXP48" s="445"/>
      <c r="GXQ48" s="445"/>
      <c r="GXR48" s="445"/>
      <c r="GXS48" s="445"/>
      <c r="GXT48" s="445"/>
      <c r="GXU48" s="445"/>
      <c r="GXV48" s="445"/>
      <c r="GXW48" s="445"/>
      <c r="GXX48" s="445"/>
      <c r="GXY48" s="445"/>
      <c r="GXZ48" s="445"/>
      <c r="GYA48" s="445"/>
      <c r="GYB48" s="445"/>
      <c r="GYC48" s="445"/>
      <c r="GYD48" s="445"/>
      <c r="GYE48" s="445"/>
      <c r="GYF48" s="445"/>
      <c r="GYG48" s="445"/>
      <c r="GYH48" s="445"/>
      <c r="GYI48" s="445"/>
      <c r="GYJ48" s="445"/>
      <c r="GYK48" s="445"/>
      <c r="GYL48" s="445"/>
      <c r="GYM48" s="445"/>
      <c r="GYN48" s="445"/>
      <c r="GYO48" s="445"/>
      <c r="GYP48" s="445"/>
      <c r="GYQ48" s="445"/>
      <c r="GYR48" s="445"/>
      <c r="GYS48" s="445"/>
      <c r="GYT48" s="445"/>
      <c r="GYU48" s="445"/>
      <c r="GYV48" s="445"/>
      <c r="GYW48" s="445"/>
      <c r="GYX48" s="445"/>
      <c r="GYY48" s="445"/>
      <c r="GYZ48" s="445"/>
      <c r="GZA48" s="445"/>
      <c r="GZB48" s="445"/>
      <c r="GZC48" s="445"/>
      <c r="GZD48" s="445"/>
      <c r="GZE48" s="445"/>
      <c r="GZF48" s="445"/>
      <c r="GZG48" s="445"/>
      <c r="GZH48" s="445"/>
      <c r="GZI48" s="445"/>
      <c r="GZJ48" s="445"/>
      <c r="GZK48" s="445"/>
      <c r="GZL48" s="445"/>
      <c r="GZM48" s="445"/>
      <c r="GZN48" s="445"/>
      <c r="GZO48" s="445"/>
      <c r="GZP48" s="445"/>
      <c r="GZQ48" s="445"/>
      <c r="GZR48" s="445"/>
      <c r="GZS48" s="445"/>
      <c r="GZT48" s="445"/>
      <c r="GZU48" s="445"/>
      <c r="GZV48" s="445"/>
      <c r="GZW48" s="445"/>
      <c r="GZX48" s="445"/>
      <c r="GZY48" s="445"/>
      <c r="GZZ48" s="445"/>
      <c r="HAA48" s="445"/>
      <c r="HAB48" s="445"/>
      <c r="HAC48" s="445"/>
      <c r="HAD48" s="445"/>
      <c r="HAE48" s="445"/>
      <c r="HAF48" s="445"/>
      <c r="HAG48" s="445"/>
      <c r="HAH48" s="445"/>
      <c r="HAI48" s="445"/>
      <c r="HAJ48" s="445"/>
      <c r="HAK48" s="445"/>
      <c r="HAL48" s="445"/>
      <c r="HAM48" s="445"/>
      <c r="HAN48" s="445"/>
      <c r="HAO48" s="445"/>
      <c r="HAP48" s="445"/>
      <c r="HAQ48" s="445"/>
      <c r="HAR48" s="445"/>
      <c r="HAS48" s="445"/>
      <c r="HAT48" s="445"/>
      <c r="HAU48" s="445"/>
      <c r="HAV48" s="445"/>
      <c r="HAW48" s="445"/>
      <c r="HAX48" s="445"/>
      <c r="HAY48" s="445"/>
      <c r="HAZ48" s="445"/>
      <c r="HBA48" s="445"/>
      <c r="HBB48" s="445"/>
      <c r="HBC48" s="445"/>
      <c r="HBD48" s="445"/>
      <c r="HBE48" s="445"/>
      <c r="HBF48" s="445"/>
      <c r="HBG48" s="445"/>
      <c r="HBH48" s="445"/>
      <c r="HBI48" s="445"/>
      <c r="HBJ48" s="445"/>
      <c r="HBK48" s="445"/>
      <c r="HBL48" s="445"/>
      <c r="HBM48" s="445"/>
      <c r="HBN48" s="445"/>
      <c r="HBO48" s="445"/>
      <c r="HBP48" s="445"/>
      <c r="HBQ48" s="445"/>
      <c r="HBR48" s="445"/>
      <c r="HBS48" s="445"/>
      <c r="HBT48" s="445"/>
      <c r="HBU48" s="445"/>
      <c r="HBV48" s="445"/>
      <c r="HBW48" s="445"/>
      <c r="HBX48" s="445"/>
      <c r="HBY48" s="445"/>
      <c r="HBZ48" s="445"/>
      <c r="HCA48" s="445"/>
      <c r="HCB48" s="445"/>
      <c r="HCC48" s="445"/>
      <c r="HCD48" s="445"/>
      <c r="HCE48" s="445"/>
      <c r="HCF48" s="445"/>
      <c r="HCG48" s="445"/>
      <c r="HCH48" s="445"/>
      <c r="HCI48" s="445"/>
      <c r="HCJ48" s="445"/>
      <c r="HCK48" s="445"/>
      <c r="HCL48" s="445"/>
      <c r="HCM48" s="445"/>
      <c r="HCN48" s="445"/>
      <c r="HCO48" s="445"/>
      <c r="HCP48" s="445"/>
      <c r="HCQ48" s="445"/>
      <c r="HCR48" s="445"/>
      <c r="HCS48" s="445"/>
      <c r="HCT48" s="445"/>
      <c r="HCU48" s="445"/>
      <c r="HCV48" s="445"/>
      <c r="HCW48" s="445"/>
      <c r="HCX48" s="445"/>
      <c r="HCY48" s="445"/>
      <c r="HCZ48" s="445"/>
      <c r="HDA48" s="445"/>
      <c r="HDB48" s="445"/>
      <c r="HDC48" s="445"/>
      <c r="HDD48" s="445"/>
      <c r="HDE48" s="445"/>
      <c r="HDF48" s="445"/>
      <c r="HDG48" s="445"/>
      <c r="HDH48" s="445"/>
      <c r="HDI48" s="445"/>
      <c r="HDJ48" s="445"/>
      <c r="HDK48" s="445"/>
      <c r="HDL48" s="445"/>
      <c r="HDM48" s="445"/>
      <c r="HDN48" s="445"/>
      <c r="HDO48" s="445"/>
      <c r="HDP48" s="445"/>
      <c r="HDQ48" s="445"/>
      <c r="HDR48" s="445"/>
      <c r="HDS48" s="445"/>
      <c r="HDT48" s="445"/>
      <c r="HDU48" s="445"/>
      <c r="HDV48" s="445"/>
      <c r="HDW48" s="445"/>
      <c r="HDX48" s="445"/>
      <c r="HDY48" s="445"/>
      <c r="HDZ48" s="445"/>
      <c r="HEA48" s="445"/>
      <c r="HEB48" s="445"/>
      <c r="HEC48" s="445"/>
      <c r="HED48" s="445"/>
      <c r="HEE48" s="445"/>
      <c r="HEF48" s="445"/>
      <c r="HEG48" s="445"/>
      <c r="HEH48" s="445"/>
      <c r="HEI48" s="445"/>
      <c r="HEJ48" s="445"/>
      <c r="HEK48" s="445"/>
      <c r="HEL48" s="445"/>
      <c r="HEM48" s="445"/>
      <c r="HEN48" s="445"/>
      <c r="HEO48" s="445"/>
      <c r="HEP48" s="445"/>
      <c r="HEQ48" s="445"/>
      <c r="HER48" s="445"/>
      <c r="HES48" s="445"/>
      <c r="HET48" s="445"/>
      <c r="HEU48" s="445"/>
      <c r="HEV48" s="445"/>
      <c r="HEW48" s="445"/>
      <c r="HEX48" s="445"/>
      <c r="HEY48" s="445"/>
      <c r="HEZ48" s="445"/>
      <c r="HFA48" s="445"/>
      <c r="HFB48" s="445"/>
      <c r="HFC48" s="445"/>
      <c r="HFD48" s="445"/>
      <c r="HFE48" s="445"/>
      <c r="HFF48" s="445"/>
      <c r="HFG48" s="445"/>
      <c r="HFH48" s="445"/>
      <c r="HFI48" s="445"/>
      <c r="HFJ48" s="445"/>
      <c r="HFK48" s="445"/>
      <c r="HFL48" s="445"/>
      <c r="HFM48" s="445"/>
      <c r="HFN48" s="445"/>
      <c r="HFO48" s="445"/>
      <c r="HFP48" s="445"/>
      <c r="HFQ48" s="445"/>
      <c r="HFR48" s="445"/>
      <c r="HFS48" s="445"/>
      <c r="HFT48" s="445"/>
      <c r="HFU48" s="445"/>
      <c r="HFV48" s="445"/>
      <c r="HFW48" s="445"/>
      <c r="HFX48" s="445"/>
      <c r="HFY48" s="445"/>
      <c r="HFZ48" s="445"/>
      <c r="HGA48" s="445"/>
      <c r="HGB48" s="445"/>
      <c r="HGC48" s="445"/>
      <c r="HGD48" s="445"/>
      <c r="HGE48" s="445"/>
      <c r="HGF48" s="445"/>
      <c r="HGG48" s="445"/>
      <c r="HGH48" s="445"/>
      <c r="HGI48" s="445"/>
      <c r="HGJ48" s="445"/>
      <c r="HGK48" s="445"/>
      <c r="HGL48" s="445"/>
      <c r="HGM48" s="445"/>
      <c r="HGN48" s="445"/>
      <c r="HGO48" s="445"/>
      <c r="HGP48" s="445"/>
      <c r="HGQ48" s="445"/>
      <c r="HGR48" s="445"/>
      <c r="HGS48" s="445"/>
      <c r="HGT48" s="445"/>
      <c r="HGU48" s="445"/>
      <c r="HGV48" s="445"/>
      <c r="HGW48" s="445"/>
      <c r="HGX48" s="445"/>
      <c r="HGY48" s="445"/>
      <c r="HGZ48" s="445"/>
      <c r="HHA48" s="445"/>
      <c r="HHB48" s="445"/>
      <c r="HHC48" s="445"/>
      <c r="HHD48" s="445"/>
      <c r="HHE48" s="445"/>
      <c r="HHF48" s="445"/>
      <c r="HHG48" s="445"/>
      <c r="HHH48" s="445"/>
      <c r="HHI48" s="445"/>
      <c r="HHJ48" s="445"/>
      <c r="HHK48" s="445"/>
      <c r="HHL48" s="445"/>
      <c r="HHM48" s="445"/>
      <c r="HHN48" s="445"/>
      <c r="HHO48" s="445"/>
      <c r="HHP48" s="445"/>
      <c r="HHQ48" s="445"/>
      <c r="HHR48" s="445"/>
      <c r="HHS48" s="445"/>
      <c r="HHT48" s="445"/>
      <c r="HHU48" s="445"/>
      <c r="HHV48" s="445"/>
      <c r="HHW48" s="445"/>
      <c r="HHX48" s="445"/>
      <c r="HHY48" s="445"/>
      <c r="HHZ48" s="445"/>
      <c r="HIA48" s="445"/>
      <c r="HIB48" s="445"/>
      <c r="HIC48" s="445"/>
      <c r="HID48" s="445"/>
      <c r="HIE48" s="445"/>
      <c r="HIF48" s="445"/>
      <c r="HIG48" s="445"/>
      <c r="HIH48" s="445"/>
      <c r="HII48" s="445"/>
      <c r="HIJ48" s="445"/>
      <c r="HIK48" s="445"/>
      <c r="HIL48" s="445"/>
      <c r="HIM48" s="445"/>
      <c r="HIN48" s="445"/>
      <c r="HIO48" s="445"/>
      <c r="HIP48" s="445"/>
      <c r="HIQ48" s="445"/>
      <c r="HIR48" s="445"/>
      <c r="HIS48" s="445"/>
      <c r="HIT48" s="445"/>
      <c r="HIU48" s="445"/>
      <c r="HIV48" s="445"/>
      <c r="HIW48" s="445"/>
      <c r="HIX48" s="445"/>
      <c r="HIY48" s="445"/>
      <c r="HIZ48" s="445"/>
      <c r="HJA48" s="445"/>
      <c r="HJB48" s="445"/>
      <c r="HJC48" s="445"/>
      <c r="HJD48" s="445"/>
      <c r="HJE48" s="445"/>
      <c r="HJF48" s="445"/>
      <c r="HJG48" s="445"/>
      <c r="HJH48" s="445"/>
      <c r="HJI48" s="445"/>
      <c r="HJJ48" s="445"/>
      <c r="HJK48" s="445"/>
      <c r="HJL48" s="445"/>
      <c r="HJM48" s="445"/>
      <c r="HJN48" s="445"/>
      <c r="HJO48" s="445"/>
      <c r="HJP48" s="445"/>
      <c r="HJQ48" s="445"/>
      <c r="HJR48" s="445"/>
      <c r="HJS48" s="445"/>
      <c r="HJT48" s="445"/>
      <c r="HJU48" s="445"/>
      <c r="HJV48" s="445"/>
      <c r="HJW48" s="445"/>
      <c r="HJX48" s="445"/>
      <c r="HJY48" s="445"/>
      <c r="HJZ48" s="445"/>
      <c r="HKA48" s="445"/>
      <c r="HKB48" s="445"/>
      <c r="HKC48" s="445"/>
      <c r="HKD48" s="445"/>
      <c r="HKE48" s="445"/>
      <c r="HKF48" s="445"/>
      <c r="HKG48" s="445"/>
      <c r="HKH48" s="445"/>
      <c r="HKI48" s="445"/>
      <c r="HKJ48" s="445"/>
      <c r="HKK48" s="445"/>
      <c r="HKL48" s="445"/>
      <c r="HKM48" s="445"/>
      <c r="HKN48" s="445"/>
      <c r="HKO48" s="445"/>
      <c r="HKP48" s="445"/>
      <c r="HKQ48" s="445"/>
      <c r="HKR48" s="445"/>
      <c r="HKS48" s="445"/>
      <c r="HKT48" s="445"/>
      <c r="HKU48" s="445"/>
      <c r="HKV48" s="445"/>
      <c r="HKW48" s="445"/>
      <c r="HKX48" s="445"/>
      <c r="HKY48" s="445"/>
      <c r="HKZ48" s="445"/>
      <c r="HLA48" s="445"/>
      <c r="HLB48" s="445"/>
      <c r="HLC48" s="445"/>
      <c r="HLD48" s="445"/>
      <c r="HLE48" s="445"/>
      <c r="HLF48" s="445"/>
      <c r="HLG48" s="445"/>
      <c r="HLH48" s="445"/>
      <c r="HLI48" s="445"/>
      <c r="HLJ48" s="445"/>
      <c r="HLK48" s="445"/>
      <c r="HLL48" s="445"/>
      <c r="HLM48" s="445"/>
      <c r="HLN48" s="445"/>
      <c r="HLO48" s="445"/>
      <c r="HLP48" s="445"/>
      <c r="HLQ48" s="445"/>
      <c r="HLR48" s="445"/>
      <c r="HLS48" s="445"/>
      <c r="HLT48" s="445"/>
      <c r="HLU48" s="445"/>
      <c r="HLV48" s="445"/>
      <c r="HLW48" s="445"/>
      <c r="HLX48" s="445"/>
      <c r="HLY48" s="445"/>
      <c r="HLZ48" s="445"/>
      <c r="HMA48" s="445"/>
      <c r="HMB48" s="445"/>
      <c r="HMC48" s="445"/>
      <c r="HMD48" s="445"/>
      <c r="HME48" s="445"/>
      <c r="HMF48" s="445"/>
      <c r="HMG48" s="445"/>
      <c r="HMH48" s="445"/>
      <c r="HMI48" s="445"/>
      <c r="HMJ48" s="445"/>
      <c r="HMK48" s="445"/>
      <c r="HML48" s="445"/>
      <c r="HMM48" s="445"/>
      <c r="HMN48" s="445"/>
      <c r="HMO48" s="445"/>
      <c r="HMP48" s="445"/>
      <c r="HMQ48" s="445"/>
      <c r="HMR48" s="445"/>
      <c r="HMS48" s="445"/>
      <c r="HMT48" s="445"/>
      <c r="HMU48" s="445"/>
      <c r="HMV48" s="445"/>
      <c r="HMW48" s="445"/>
      <c r="HMX48" s="445"/>
      <c r="HMY48" s="445"/>
      <c r="HMZ48" s="445"/>
      <c r="HNA48" s="445"/>
      <c r="HNB48" s="445"/>
      <c r="HNC48" s="445"/>
      <c r="HND48" s="445"/>
      <c r="HNE48" s="445"/>
      <c r="HNF48" s="445"/>
      <c r="HNG48" s="445"/>
      <c r="HNH48" s="445"/>
      <c r="HNI48" s="445"/>
      <c r="HNJ48" s="445"/>
      <c r="HNK48" s="445"/>
      <c r="HNL48" s="445"/>
      <c r="HNM48" s="445"/>
      <c r="HNN48" s="445"/>
      <c r="HNO48" s="445"/>
      <c r="HNP48" s="445"/>
      <c r="HNQ48" s="445"/>
      <c r="HNR48" s="445"/>
      <c r="HNS48" s="445"/>
      <c r="HNT48" s="445"/>
      <c r="HNU48" s="445"/>
      <c r="HNV48" s="445"/>
      <c r="HNW48" s="445"/>
      <c r="HNX48" s="445"/>
      <c r="HNY48" s="445"/>
      <c r="HNZ48" s="445"/>
      <c r="HOA48" s="445"/>
      <c r="HOB48" s="445"/>
      <c r="HOC48" s="445"/>
      <c r="HOD48" s="445"/>
      <c r="HOE48" s="445"/>
      <c r="HOF48" s="445"/>
      <c r="HOG48" s="445"/>
      <c r="HOH48" s="445"/>
      <c r="HOI48" s="445"/>
      <c r="HOJ48" s="445"/>
      <c r="HOK48" s="445"/>
      <c r="HOL48" s="445"/>
      <c r="HOM48" s="445"/>
      <c r="HON48" s="445"/>
      <c r="HOO48" s="445"/>
      <c r="HOP48" s="445"/>
      <c r="HOQ48" s="445"/>
      <c r="HOR48" s="445"/>
      <c r="HOS48" s="445"/>
      <c r="HOT48" s="445"/>
      <c r="HOU48" s="445"/>
      <c r="HOV48" s="445"/>
      <c r="HOW48" s="445"/>
      <c r="HOX48" s="445"/>
      <c r="HOY48" s="445"/>
      <c r="HOZ48" s="445"/>
      <c r="HPA48" s="445"/>
      <c r="HPB48" s="445"/>
      <c r="HPC48" s="445"/>
      <c r="HPD48" s="445"/>
      <c r="HPE48" s="445"/>
      <c r="HPF48" s="445"/>
      <c r="HPG48" s="445"/>
      <c r="HPH48" s="445"/>
      <c r="HPI48" s="445"/>
      <c r="HPJ48" s="445"/>
      <c r="HPK48" s="445"/>
      <c r="HPL48" s="445"/>
      <c r="HPM48" s="445"/>
      <c r="HPN48" s="445"/>
      <c r="HPO48" s="445"/>
      <c r="HPP48" s="445"/>
      <c r="HPQ48" s="445"/>
      <c r="HPR48" s="445"/>
      <c r="HPS48" s="445"/>
      <c r="HPT48" s="445"/>
      <c r="HPU48" s="445"/>
      <c r="HPV48" s="445"/>
      <c r="HPW48" s="445"/>
      <c r="HPX48" s="445"/>
      <c r="HPY48" s="445"/>
      <c r="HPZ48" s="445"/>
      <c r="HQA48" s="445"/>
      <c r="HQB48" s="445"/>
      <c r="HQC48" s="445"/>
      <c r="HQD48" s="445"/>
      <c r="HQE48" s="445"/>
      <c r="HQF48" s="445"/>
      <c r="HQG48" s="445"/>
      <c r="HQH48" s="445"/>
      <c r="HQI48" s="445"/>
      <c r="HQJ48" s="445"/>
      <c r="HQK48" s="445"/>
      <c r="HQL48" s="445"/>
      <c r="HQM48" s="445"/>
      <c r="HQN48" s="445"/>
      <c r="HQO48" s="445"/>
      <c r="HQP48" s="445"/>
      <c r="HQQ48" s="445"/>
      <c r="HQR48" s="445"/>
      <c r="HQS48" s="445"/>
      <c r="HQT48" s="445"/>
      <c r="HQU48" s="445"/>
      <c r="HQV48" s="445"/>
      <c r="HQW48" s="445"/>
      <c r="HQX48" s="445"/>
      <c r="HQY48" s="445"/>
      <c r="HQZ48" s="445"/>
      <c r="HRA48" s="445"/>
      <c r="HRB48" s="445"/>
      <c r="HRC48" s="445"/>
      <c r="HRD48" s="445"/>
      <c r="HRE48" s="445"/>
      <c r="HRF48" s="445"/>
      <c r="HRG48" s="445"/>
      <c r="HRH48" s="445"/>
      <c r="HRI48" s="445"/>
      <c r="HRJ48" s="445"/>
      <c r="HRK48" s="445"/>
      <c r="HRL48" s="445"/>
      <c r="HRM48" s="445"/>
      <c r="HRN48" s="445"/>
      <c r="HRO48" s="445"/>
      <c r="HRP48" s="445"/>
      <c r="HRQ48" s="445"/>
      <c r="HRR48" s="445"/>
      <c r="HRS48" s="445"/>
      <c r="HRT48" s="445"/>
      <c r="HRU48" s="445"/>
      <c r="HRV48" s="445"/>
      <c r="HRW48" s="445"/>
      <c r="HRX48" s="445"/>
      <c r="HRY48" s="445"/>
      <c r="HRZ48" s="445"/>
      <c r="HSA48" s="445"/>
      <c r="HSB48" s="445"/>
      <c r="HSC48" s="445"/>
      <c r="HSD48" s="445"/>
      <c r="HSE48" s="445"/>
      <c r="HSF48" s="445"/>
      <c r="HSG48" s="445"/>
      <c r="HSH48" s="445"/>
      <c r="HSI48" s="445"/>
      <c r="HSJ48" s="445"/>
      <c r="HSK48" s="445"/>
      <c r="HSL48" s="445"/>
      <c r="HSM48" s="445"/>
      <c r="HSN48" s="445"/>
      <c r="HSO48" s="445"/>
      <c r="HSP48" s="445"/>
      <c r="HSQ48" s="445"/>
      <c r="HSR48" s="445"/>
      <c r="HSS48" s="445"/>
      <c r="HST48" s="445"/>
      <c r="HSU48" s="445"/>
      <c r="HSV48" s="445"/>
      <c r="HSW48" s="445"/>
      <c r="HSX48" s="445"/>
      <c r="HSY48" s="445"/>
      <c r="HSZ48" s="445"/>
      <c r="HTA48" s="445"/>
      <c r="HTB48" s="445"/>
      <c r="HTC48" s="445"/>
      <c r="HTD48" s="445"/>
      <c r="HTE48" s="445"/>
      <c r="HTF48" s="445"/>
      <c r="HTG48" s="445"/>
      <c r="HTH48" s="445"/>
      <c r="HTI48" s="445"/>
      <c r="HTJ48" s="445"/>
      <c r="HTK48" s="445"/>
      <c r="HTL48" s="445"/>
      <c r="HTM48" s="445"/>
      <c r="HTN48" s="445"/>
      <c r="HTO48" s="445"/>
      <c r="HTP48" s="445"/>
      <c r="HTQ48" s="445"/>
      <c r="HTR48" s="445"/>
      <c r="HTS48" s="445"/>
      <c r="HTT48" s="445"/>
      <c r="HTU48" s="445"/>
      <c r="HTV48" s="445"/>
      <c r="HTW48" s="445"/>
      <c r="HTX48" s="445"/>
      <c r="HTY48" s="445"/>
      <c r="HTZ48" s="445"/>
      <c r="HUA48" s="445"/>
      <c r="HUB48" s="445"/>
      <c r="HUC48" s="445"/>
      <c r="HUD48" s="445"/>
      <c r="HUE48" s="445"/>
      <c r="HUF48" s="445"/>
      <c r="HUG48" s="445"/>
      <c r="HUH48" s="445"/>
      <c r="HUI48" s="445"/>
      <c r="HUJ48" s="445"/>
      <c r="HUK48" s="445"/>
      <c r="HUL48" s="445"/>
      <c r="HUM48" s="445"/>
      <c r="HUN48" s="445"/>
      <c r="HUO48" s="445"/>
      <c r="HUP48" s="445"/>
      <c r="HUQ48" s="445"/>
      <c r="HUR48" s="445"/>
      <c r="HUS48" s="445"/>
      <c r="HUT48" s="445"/>
      <c r="HUU48" s="445"/>
      <c r="HUV48" s="445"/>
      <c r="HUW48" s="445"/>
      <c r="HUX48" s="445"/>
      <c r="HUY48" s="445"/>
      <c r="HUZ48" s="445"/>
      <c r="HVA48" s="445"/>
      <c r="HVB48" s="445"/>
      <c r="HVC48" s="445"/>
      <c r="HVD48" s="445"/>
      <c r="HVE48" s="445"/>
      <c r="HVF48" s="445"/>
      <c r="HVG48" s="445"/>
      <c r="HVH48" s="445"/>
      <c r="HVI48" s="445"/>
      <c r="HVJ48" s="445"/>
      <c r="HVK48" s="445"/>
      <c r="HVL48" s="445"/>
      <c r="HVM48" s="445"/>
      <c r="HVN48" s="445"/>
      <c r="HVO48" s="445"/>
      <c r="HVP48" s="445"/>
      <c r="HVQ48" s="445"/>
      <c r="HVR48" s="445"/>
      <c r="HVS48" s="445"/>
      <c r="HVT48" s="445"/>
      <c r="HVU48" s="445"/>
      <c r="HVV48" s="445"/>
      <c r="HVW48" s="445"/>
      <c r="HVX48" s="445"/>
      <c r="HVY48" s="445"/>
      <c r="HVZ48" s="445"/>
      <c r="HWA48" s="445"/>
      <c r="HWB48" s="445"/>
      <c r="HWC48" s="445"/>
      <c r="HWD48" s="445"/>
      <c r="HWE48" s="445"/>
      <c r="HWF48" s="445"/>
      <c r="HWG48" s="445"/>
      <c r="HWH48" s="445"/>
      <c r="HWI48" s="445"/>
      <c r="HWJ48" s="445"/>
      <c r="HWK48" s="445"/>
      <c r="HWL48" s="445"/>
      <c r="HWM48" s="445"/>
      <c r="HWN48" s="445"/>
      <c r="HWO48" s="445"/>
      <c r="HWP48" s="445"/>
      <c r="HWQ48" s="445"/>
      <c r="HWR48" s="445"/>
      <c r="HWS48" s="445"/>
      <c r="HWT48" s="445"/>
      <c r="HWU48" s="445"/>
      <c r="HWV48" s="445"/>
      <c r="HWW48" s="445"/>
      <c r="HWX48" s="445"/>
      <c r="HWY48" s="445"/>
      <c r="HWZ48" s="445"/>
      <c r="HXA48" s="445"/>
      <c r="HXB48" s="445"/>
      <c r="HXC48" s="445"/>
      <c r="HXD48" s="445"/>
      <c r="HXE48" s="445"/>
      <c r="HXF48" s="445"/>
      <c r="HXG48" s="445"/>
      <c r="HXH48" s="445"/>
      <c r="HXI48" s="445"/>
      <c r="HXJ48" s="445"/>
      <c r="HXK48" s="445"/>
      <c r="HXL48" s="445"/>
      <c r="HXM48" s="445"/>
      <c r="HXN48" s="445"/>
      <c r="HXO48" s="445"/>
      <c r="HXP48" s="445"/>
      <c r="HXQ48" s="445"/>
      <c r="HXR48" s="445"/>
      <c r="HXS48" s="445"/>
      <c r="HXT48" s="445"/>
      <c r="HXU48" s="445"/>
      <c r="HXV48" s="445"/>
      <c r="HXW48" s="445"/>
      <c r="HXX48" s="445"/>
      <c r="HXY48" s="445"/>
      <c r="HXZ48" s="445"/>
      <c r="HYA48" s="445"/>
      <c r="HYB48" s="445"/>
      <c r="HYC48" s="445"/>
      <c r="HYD48" s="445"/>
      <c r="HYE48" s="445"/>
      <c r="HYF48" s="445"/>
      <c r="HYG48" s="445"/>
      <c r="HYH48" s="445"/>
      <c r="HYI48" s="445"/>
      <c r="HYJ48" s="445"/>
      <c r="HYK48" s="445"/>
      <c r="HYL48" s="445"/>
      <c r="HYM48" s="445"/>
      <c r="HYN48" s="445"/>
      <c r="HYO48" s="445"/>
      <c r="HYP48" s="445"/>
      <c r="HYQ48" s="445"/>
      <c r="HYR48" s="445"/>
      <c r="HYS48" s="445"/>
      <c r="HYT48" s="445"/>
      <c r="HYU48" s="445"/>
      <c r="HYV48" s="445"/>
      <c r="HYW48" s="445"/>
      <c r="HYX48" s="445"/>
      <c r="HYY48" s="445"/>
      <c r="HYZ48" s="445"/>
      <c r="HZA48" s="445"/>
      <c r="HZB48" s="445"/>
      <c r="HZC48" s="445"/>
      <c r="HZD48" s="445"/>
      <c r="HZE48" s="445"/>
      <c r="HZF48" s="445"/>
      <c r="HZG48" s="445"/>
      <c r="HZH48" s="445"/>
      <c r="HZI48" s="445"/>
      <c r="HZJ48" s="445"/>
      <c r="HZK48" s="445"/>
      <c r="HZL48" s="445"/>
      <c r="HZM48" s="445"/>
      <c r="HZN48" s="445"/>
      <c r="HZO48" s="445"/>
      <c r="HZP48" s="445"/>
      <c r="HZQ48" s="445"/>
      <c r="HZR48" s="445"/>
      <c r="HZS48" s="445"/>
      <c r="HZT48" s="445"/>
      <c r="HZU48" s="445"/>
      <c r="HZV48" s="445"/>
      <c r="HZW48" s="445"/>
      <c r="HZX48" s="445"/>
      <c r="HZY48" s="445"/>
      <c r="HZZ48" s="445"/>
      <c r="IAA48" s="445"/>
      <c r="IAB48" s="445"/>
      <c r="IAC48" s="445"/>
      <c r="IAD48" s="445"/>
      <c r="IAE48" s="445"/>
      <c r="IAF48" s="445"/>
      <c r="IAG48" s="445"/>
      <c r="IAH48" s="445"/>
      <c r="IAI48" s="445"/>
      <c r="IAJ48" s="445"/>
      <c r="IAK48" s="445"/>
      <c r="IAL48" s="445"/>
      <c r="IAM48" s="445"/>
      <c r="IAN48" s="445"/>
      <c r="IAO48" s="445"/>
      <c r="IAP48" s="445"/>
      <c r="IAQ48" s="445"/>
      <c r="IAR48" s="445"/>
      <c r="IAS48" s="445"/>
      <c r="IAT48" s="445"/>
      <c r="IAU48" s="445"/>
      <c r="IAV48" s="445"/>
      <c r="IAW48" s="445"/>
      <c r="IAX48" s="445"/>
      <c r="IAY48" s="445"/>
      <c r="IAZ48" s="445"/>
      <c r="IBA48" s="445"/>
      <c r="IBB48" s="445"/>
      <c r="IBC48" s="445"/>
      <c r="IBD48" s="445"/>
      <c r="IBE48" s="445"/>
      <c r="IBF48" s="445"/>
      <c r="IBG48" s="445"/>
      <c r="IBH48" s="445"/>
      <c r="IBI48" s="445"/>
      <c r="IBJ48" s="445"/>
      <c r="IBK48" s="445"/>
      <c r="IBL48" s="445"/>
      <c r="IBM48" s="445"/>
      <c r="IBN48" s="445"/>
      <c r="IBO48" s="445"/>
      <c r="IBP48" s="445"/>
      <c r="IBQ48" s="445"/>
      <c r="IBR48" s="445"/>
      <c r="IBS48" s="445"/>
      <c r="IBT48" s="445"/>
      <c r="IBU48" s="445"/>
      <c r="IBV48" s="445"/>
      <c r="IBW48" s="445"/>
      <c r="IBX48" s="445"/>
      <c r="IBY48" s="445"/>
      <c r="IBZ48" s="445"/>
      <c r="ICA48" s="445"/>
      <c r="ICB48" s="445"/>
      <c r="ICC48" s="445"/>
      <c r="ICD48" s="445"/>
      <c r="ICE48" s="445"/>
      <c r="ICF48" s="445"/>
      <c r="ICG48" s="445"/>
      <c r="ICH48" s="445"/>
      <c r="ICI48" s="445"/>
      <c r="ICJ48" s="445"/>
      <c r="ICK48" s="445"/>
      <c r="ICL48" s="445"/>
      <c r="ICM48" s="445"/>
      <c r="ICN48" s="445"/>
      <c r="ICO48" s="445"/>
      <c r="ICP48" s="445"/>
      <c r="ICQ48" s="445"/>
      <c r="ICR48" s="445"/>
      <c r="ICS48" s="445"/>
      <c r="ICT48" s="445"/>
      <c r="ICU48" s="445"/>
      <c r="ICV48" s="445"/>
      <c r="ICW48" s="445"/>
      <c r="ICX48" s="445"/>
      <c r="ICY48" s="445"/>
      <c r="ICZ48" s="445"/>
      <c r="IDA48" s="445"/>
      <c r="IDB48" s="445"/>
      <c r="IDC48" s="445"/>
      <c r="IDD48" s="445"/>
      <c r="IDE48" s="445"/>
      <c r="IDF48" s="445"/>
      <c r="IDG48" s="445"/>
      <c r="IDH48" s="445"/>
      <c r="IDI48" s="445"/>
      <c r="IDJ48" s="445"/>
      <c r="IDK48" s="445"/>
      <c r="IDL48" s="445"/>
      <c r="IDM48" s="445"/>
      <c r="IDN48" s="445"/>
      <c r="IDO48" s="445"/>
      <c r="IDP48" s="445"/>
      <c r="IDQ48" s="445"/>
      <c r="IDR48" s="445"/>
      <c r="IDS48" s="445"/>
      <c r="IDT48" s="445"/>
      <c r="IDU48" s="445"/>
      <c r="IDV48" s="445"/>
      <c r="IDW48" s="445"/>
      <c r="IDX48" s="445"/>
      <c r="IDY48" s="445"/>
      <c r="IDZ48" s="445"/>
      <c r="IEA48" s="445"/>
      <c r="IEB48" s="445"/>
      <c r="IEC48" s="445"/>
      <c r="IED48" s="445"/>
      <c r="IEE48" s="445"/>
      <c r="IEF48" s="445"/>
      <c r="IEG48" s="445"/>
      <c r="IEH48" s="445"/>
      <c r="IEI48" s="445"/>
      <c r="IEJ48" s="445"/>
      <c r="IEK48" s="445"/>
      <c r="IEL48" s="445"/>
      <c r="IEM48" s="445"/>
      <c r="IEN48" s="445"/>
      <c r="IEO48" s="445"/>
      <c r="IEP48" s="445"/>
      <c r="IEQ48" s="445"/>
      <c r="IER48" s="445"/>
      <c r="IES48" s="445"/>
      <c r="IET48" s="445"/>
      <c r="IEU48" s="445"/>
      <c r="IEV48" s="445"/>
      <c r="IEW48" s="445"/>
      <c r="IEX48" s="445"/>
      <c r="IEY48" s="445"/>
      <c r="IEZ48" s="445"/>
      <c r="IFA48" s="445"/>
      <c r="IFB48" s="445"/>
      <c r="IFC48" s="445"/>
      <c r="IFD48" s="445"/>
      <c r="IFE48" s="445"/>
      <c r="IFF48" s="445"/>
      <c r="IFG48" s="445"/>
      <c r="IFH48" s="445"/>
      <c r="IFI48" s="445"/>
      <c r="IFJ48" s="445"/>
      <c r="IFK48" s="445"/>
      <c r="IFL48" s="445"/>
      <c r="IFM48" s="445"/>
      <c r="IFN48" s="445"/>
      <c r="IFO48" s="445"/>
      <c r="IFP48" s="445"/>
      <c r="IFQ48" s="445"/>
      <c r="IFR48" s="445"/>
      <c r="IFS48" s="445"/>
      <c r="IFT48" s="445"/>
      <c r="IFU48" s="445"/>
      <c r="IFV48" s="445"/>
      <c r="IFW48" s="445"/>
      <c r="IFX48" s="445"/>
      <c r="IFY48" s="445"/>
      <c r="IFZ48" s="445"/>
      <c r="IGA48" s="445"/>
      <c r="IGB48" s="445"/>
      <c r="IGC48" s="445"/>
      <c r="IGD48" s="445"/>
      <c r="IGE48" s="445"/>
      <c r="IGF48" s="445"/>
      <c r="IGG48" s="445"/>
      <c r="IGH48" s="445"/>
      <c r="IGI48" s="445"/>
      <c r="IGJ48" s="445"/>
      <c r="IGK48" s="445"/>
      <c r="IGL48" s="445"/>
      <c r="IGM48" s="445"/>
      <c r="IGN48" s="445"/>
      <c r="IGO48" s="445"/>
      <c r="IGP48" s="445"/>
      <c r="IGQ48" s="445"/>
      <c r="IGR48" s="445"/>
      <c r="IGS48" s="445"/>
      <c r="IGT48" s="445"/>
      <c r="IGU48" s="445"/>
      <c r="IGV48" s="445"/>
      <c r="IGW48" s="445"/>
      <c r="IGX48" s="445"/>
      <c r="IGY48" s="445"/>
      <c r="IGZ48" s="445"/>
      <c r="IHA48" s="445"/>
      <c r="IHB48" s="445"/>
      <c r="IHC48" s="445"/>
      <c r="IHD48" s="445"/>
      <c r="IHE48" s="445"/>
      <c r="IHF48" s="445"/>
      <c r="IHG48" s="445"/>
      <c r="IHH48" s="445"/>
      <c r="IHI48" s="445"/>
      <c r="IHJ48" s="445"/>
      <c r="IHK48" s="445"/>
      <c r="IHL48" s="445"/>
      <c r="IHM48" s="445"/>
      <c r="IHN48" s="445"/>
      <c r="IHO48" s="445"/>
      <c r="IHP48" s="445"/>
      <c r="IHQ48" s="445"/>
      <c r="IHR48" s="445"/>
      <c r="IHS48" s="445"/>
      <c r="IHT48" s="445"/>
      <c r="IHU48" s="445"/>
      <c r="IHV48" s="445"/>
      <c r="IHW48" s="445"/>
      <c r="IHX48" s="445"/>
      <c r="IHY48" s="445"/>
      <c r="IHZ48" s="445"/>
      <c r="IIA48" s="445"/>
      <c r="IIB48" s="445"/>
      <c r="IIC48" s="445"/>
      <c r="IID48" s="445"/>
      <c r="IIE48" s="445"/>
      <c r="IIF48" s="445"/>
      <c r="IIG48" s="445"/>
      <c r="IIH48" s="445"/>
      <c r="III48" s="445"/>
      <c r="IIJ48" s="445"/>
      <c r="IIK48" s="445"/>
      <c r="IIL48" s="445"/>
      <c r="IIM48" s="445"/>
      <c r="IIN48" s="445"/>
      <c r="IIO48" s="445"/>
      <c r="IIP48" s="445"/>
      <c r="IIQ48" s="445"/>
      <c r="IIR48" s="445"/>
      <c r="IIS48" s="445"/>
      <c r="IIT48" s="445"/>
      <c r="IIU48" s="445"/>
      <c r="IIV48" s="445"/>
      <c r="IIW48" s="445"/>
      <c r="IIX48" s="445"/>
      <c r="IIY48" s="445"/>
      <c r="IIZ48" s="445"/>
      <c r="IJA48" s="445"/>
      <c r="IJB48" s="445"/>
      <c r="IJC48" s="445"/>
      <c r="IJD48" s="445"/>
      <c r="IJE48" s="445"/>
      <c r="IJF48" s="445"/>
      <c r="IJG48" s="445"/>
      <c r="IJH48" s="445"/>
      <c r="IJI48" s="445"/>
      <c r="IJJ48" s="445"/>
      <c r="IJK48" s="445"/>
      <c r="IJL48" s="445"/>
      <c r="IJM48" s="445"/>
      <c r="IJN48" s="445"/>
      <c r="IJO48" s="445"/>
      <c r="IJP48" s="445"/>
      <c r="IJQ48" s="445"/>
      <c r="IJR48" s="445"/>
      <c r="IJS48" s="445"/>
      <c r="IJT48" s="445"/>
      <c r="IJU48" s="445"/>
      <c r="IJV48" s="445"/>
      <c r="IJW48" s="445"/>
      <c r="IJX48" s="445"/>
      <c r="IJY48" s="445"/>
      <c r="IJZ48" s="445"/>
      <c r="IKA48" s="445"/>
      <c r="IKB48" s="445"/>
      <c r="IKC48" s="445"/>
      <c r="IKD48" s="445"/>
      <c r="IKE48" s="445"/>
      <c r="IKF48" s="445"/>
      <c r="IKG48" s="445"/>
      <c r="IKH48" s="445"/>
      <c r="IKI48" s="445"/>
      <c r="IKJ48" s="445"/>
      <c r="IKK48" s="445"/>
      <c r="IKL48" s="445"/>
      <c r="IKM48" s="445"/>
      <c r="IKN48" s="445"/>
      <c r="IKO48" s="445"/>
      <c r="IKP48" s="445"/>
      <c r="IKQ48" s="445"/>
      <c r="IKR48" s="445"/>
      <c r="IKS48" s="445"/>
      <c r="IKT48" s="445"/>
      <c r="IKU48" s="445"/>
      <c r="IKV48" s="445"/>
      <c r="IKW48" s="445"/>
      <c r="IKX48" s="445"/>
      <c r="IKY48" s="445"/>
      <c r="IKZ48" s="445"/>
      <c r="ILA48" s="445"/>
      <c r="ILB48" s="445"/>
      <c r="ILC48" s="445"/>
      <c r="ILD48" s="445"/>
      <c r="ILE48" s="445"/>
      <c r="ILF48" s="445"/>
      <c r="ILG48" s="445"/>
      <c r="ILH48" s="445"/>
      <c r="ILI48" s="445"/>
      <c r="ILJ48" s="445"/>
      <c r="ILK48" s="445"/>
      <c r="ILL48" s="445"/>
      <c r="ILM48" s="445"/>
      <c r="ILN48" s="445"/>
      <c r="ILO48" s="445"/>
      <c r="ILP48" s="445"/>
      <c r="ILQ48" s="445"/>
      <c r="ILR48" s="445"/>
      <c r="ILS48" s="445"/>
      <c r="ILT48" s="445"/>
      <c r="ILU48" s="445"/>
      <c r="ILV48" s="445"/>
      <c r="ILW48" s="445"/>
      <c r="ILX48" s="445"/>
      <c r="ILY48" s="445"/>
      <c r="ILZ48" s="445"/>
      <c r="IMA48" s="445"/>
      <c r="IMB48" s="445"/>
      <c r="IMC48" s="445"/>
      <c r="IMD48" s="445"/>
      <c r="IME48" s="445"/>
      <c r="IMF48" s="445"/>
      <c r="IMG48" s="445"/>
      <c r="IMH48" s="445"/>
      <c r="IMI48" s="445"/>
      <c r="IMJ48" s="445"/>
      <c r="IMK48" s="445"/>
      <c r="IML48" s="445"/>
      <c r="IMM48" s="445"/>
      <c r="IMN48" s="445"/>
      <c r="IMO48" s="445"/>
      <c r="IMP48" s="445"/>
      <c r="IMQ48" s="445"/>
      <c r="IMR48" s="445"/>
      <c r="IMS48" s="445"/>
      <c r="IMT48" s="445"/>
      <c r="IMU48" s="445"/>
      <c r="IMV48" s="445"/>
      <c r="IMW48" s="445"/>
      <c r="IMX48" s="445"/>
      <c r="IMY48" s="445"/>
      <c r="IMZ48" s="445"/>
      <c r="INA48" s="445"/>
      <c r="INB48" s="445"/>
      <c r="INC48" s="445"/>
      <c r="IND48" s="445"/>
      <c r="INE48" s="445"/>
      <c r="INF48" s="445"/>
      <c r="ING48" s="445"/>
      <c r="INH48" s="445"/>
      <c r="INI48" s="445"/>
      <c r="INJ48" s="445"/>
      <c r="INK48" s="445"/>
      <c r="INL48" s="445"/>
      <c r="INM48" s="445"/>
      <c r="INN48" s="445"/>
      <c r="INO48" s="445"/>
      <c r="INP48" s="445"/>
      <c r="INQ48" s="445"/>
      <c r="INR48" s="445"/>
      <c r="INS48" s="445"/>
      <c r="INT48" s="445"/>
      <c r="INU48" s="445"/>
      <c r="INV48" s="445"/>
      <c r="INW48" s="445"/>
      <c r="INX48" s="445"/>
      <c r="INY48" s="445"/>
      <c r="INZ48" s="445"/>
      <c r="IOA48" s="445"/>
      <c r="IOB48" s="445"/>
      <c r="IOC48" s="445"/>
      <c r="IOD48" s="445"/>
      <c r="IOE48" s="445"/>
      <c r="IOF48" s="445"/>
      <c r="IOG48" s="445"/>
      <c r="IOH48" s="445"/>
      <c r="IOI48" s="445"/>
      <c r="IOJ48" s="445"/>
      <c r="IOK48" s="445"/>
      <c r="IOL48" s="445"/>
      <c r="IOM48" s="445"/>
      <c r="ION48" s="445"/>
      <c r="IOO48" s="445"/>
      <c r="IOP48" s="445"/>
      <c r="IOQ48" s="445"/>
      <c r="IOR48" s="445"/>
      <c r="IOS48" s="445"/>
      <c r="IOT48" s="445"/>
      <c r="IOU48" s="445"/>
      <c r="IOV48" s="445"/>
      <c r="IOW48" s="445"/>
      <c r="IOX48" s="445"/>
      <c r="IOY48" s="445"/>
      <c r="IOZ48" s="445"/>
      <c r="IPA48" s="445"/>
      <c r="IPB48" s="445"/>
      <c r="IPC48" s="445"/>
      <c r="IPD48" s="445"/>
      <c r="IPE48" s="445"/>
      <c r="IPF48" s="445"/>
      <c r="IPG48" s="445"/>
      <c r="IPH48" s="445"/>
      <c r="IPI48" s="445"/>
      <c r="IPJ48" s="445"/>
      <c r="IPK48" s="445"/>
      <c r="IPL48" s="445"/>
      <c r="IPM48" s="445"/>
      <c r="IPN48" s="445"/>
      <c r="IPO48" s="445"/>
      <c r="IPP48" s="445"/>
      <c r="IPQ48" s="445"/>
      <c r="IPR48" s="445"/>
      <c r="IPS48" s="445"/>
      <c r="IPT48" s="445"/>
      <c r="IPU48" s="445"/>
      <c r="IPV48" s="445"/>
      <c r="IPW48" s="445"/>
      <c r="IPX48" s="445"/>
      <c r="IPY48" s="445"/>
      <c r="IPZ48" s="445"/>
      <c r="IQA48" s="445"/>
      <c r="IQB48" s="445"/>
      <c r="IQC48" s="445"/>
      <c r="IQD48" s="445"/>
      <c r="IQE48" s="445"/>
      <c r="IQF48" s="445"/>
      <c r="IQG48" s="445"/>
      <c r="IQH48" s="445"/>
      <c r="IQI48" s="445"/>
      <c r="IQJ48" s="445"/>
      <c r="IQK48" s="445"/>
      <c r="IQL48" s="445"/>
      <c r="IQM48" s="445"/>
      <c r="IQN48" s="445"/>
      <c r="IQO48" s="445"/>
      <c r="IQP48" s="445"/>
      <c r="IQQ48" s="445"/>
      <c r="IQR48" s="445"/>
      <c r="IQS48" s="445"/>
      <c r="IQT48" s="445"/>
      <c r="IQU48" s="445"/>
      <c r="IQV48" s="445"/>
      <c r="IQW48" s="445"/>
      <c r="IQX48" s="445"/>
      <c r="IQY48" s="445"/>
      <c r="IQZ48" s="445"/>
      <c r="IRA48" s="445"/>
      <c r="IRB48" s="445"/>
      <c r="IRC48" s="445"/>
      <c r="IRD48" s="445"/>
      <c r="IRE48" s="445"/>
      <c r="IRF48" s="445"/>
      <c r="IRG48" s="445"/>
      <c r="IRH48" s="445"/>
      <c r="IRI48" s="445"/>
      <c r="IRJ48" s="445"/>
      <c r="IRK48" s="445"/>
      <c r="IRL48" s="445"/>
      <c r="IRM48" s="445"/>
      <c r="IRN48" s="445"/>
      <c r="IRO48" s="445"/>
      <c r="IRP48" s="445"/>
      <c r="IRQ48" s="445"/>
      <c r="IRR48" s="445"/>
      <c r="IRS48" s="445"/>
      <c r="IRT48" s="445"/>
      <c r="IRU48" s="445"/>
      <c r="IRV48" s="445"/>
      <c r="IRW48" s="445"/>
      <c r="IRX48" s="445"/>
      <c r="IRY48" s="445"/>
      <c r="IRZ48" s="445"/>
      <c r="ISA48" s="445"/>
      <c r="ISB48" s="445"/>
      <c r="ISC48" s="445"/>
      <c r="ISD48" s="445"/>
      <c r="ISE48" s="445"/>
      <c r="ISF48" s="445"/>
      <c r="ISG48" s="445"/>
      <c r="ISH48" s="445"/>
      <c r="ISI48" s="445"/>
      <c r="ISJ48" s="445"/>
      <c r="ISK48" s="445"/>
      <c r="ISL48" s="445"/>
      <c r="ISM48" s="445"/>
      <c r="ISN48" s="445"/>
      <c r="ISO48" s="445"/>
      <c r="ISP48" s="445"/>
      <c r="ISQ48" s="445"/>
      <c r="ISR48" s="445"/>
      <c r="ISS48" s="445"/>
      <c r="IST48" s="445"/>
      <c r="ISU48" s="445"/>
      <c r="ISV48" s="445"/>
      <c r="ISW48" s="445"/>
      <c r="ISX48" s="445"/>
      <c r="ISY48" s="445"/>
      <c r="ISZ48" s="445"/>
      <c r="ITA48" s="445"/>
      <c r="ITB48" s="445"/>
      <c r="ITC48" s="445"/>
      <c r="ITD48" s="445"/>
      <c r="ITE48" s="445"/>
      <c r="ITF48" s="445"/>
      <c r="ITG48" s="445"/>
      <c r="ITH48" s="445"/>
      <c r="ITI48" s="445"/>
      <c r="ITJ48" s="445"/>
      <c r="ITK48" s="445"/>
      <c r="ITL48" s="445"/>
      <c r="ITM48" s="445"/>
      <c r="ITN48" s="445"/>
      <c r="ITO48" s="445"/>
      <c r="ITP48" s="445"/>
      <c r="ITQ48" s="445"/>
      <c r="ITR48" s="445"/>
      <c r="ITS48" s="445"/>
      <c r="ITT48" s="445"/>
      <c r="ITU48" s="445"/>
      <c r="ITV48" s="445"/>
      <c r="ITW48" s="445"/>
      <c r="ITX48" s="445"/>
      <c r="ITY48" s="445"/>
      <c r="ITZ48" s="445"/>
      <c r="IUA48" s="445"/>
      <c r="IUB48" s="445"/>
      <c r="IUC48" s="445"/>
      <c r="IUD48" s="445"/>
      <c r="IUE48" s="445"/>
      <c r="IUF48" s="445"/>
      <c r="IUG48" s="445"/>
      <c r="IUH48" s="445"/>
      <c r="IUI48" s="445"/>
      <c r="IUJ48" s="445"/>
      <c r="IUK48" s="445"/>
      <c r="IUL48" s="445"/>
      <c r="IUM48" s="445"/>
      <c r="IUN48" s="445"/>
      <c r="IUO48" s="445"/>
      <c r="IUP48" s="445"/>
      <c r="IUQ48" s="445"/>
      <c r="IUR48" s="445"/>
      <c r="IUS48" s="445"/>
      <c r="IUT48" s="445"/>
      <c r="IUU48" s="445"/>
      <c r="IUV48" s="445"/>
      <c r="IUW48" s="445"/>
      <c r="IUX48" s="445"/>
      <c r="IUY48" s="445"/>
      <c r="IUZ48" s="445"/>
      <c r="IVA48" s="445"/>
      <c r="IVB48" s="445"/>
      <c r="IVC48" s="445"/>
      <c r="IVD48" s="445"/>
      <c r="IVE48" s="445"/>
      <c r="IVF48" s="445"/>
      <c r="IVG48" s="445"/>
      <c r="IVH48" s="445"/>
      <c r="IVI48" s="445"/>
      <c r="IVJ48" s="445"/>
      <c r="IVK48" s="445"/>
      <c r="IVL48" s="445"/>
      <c r="IVM48" s="445"/>
      <c r="IVN48" s="445"/>
      <c r="IVO48" s="445"/>
      <c r="IVP48" s="445"/>
      <c r="IVQ48" s="445"/>
      <c r="IVR48" s="445"/>
      <c r="IVS48" s="445"/>
      <c r="IVT48" s="445"/>
      <c r="IVU48" s="445"/>
      <c r="IVV48" s="445"/>
      <c r="IVW48" s="445"/>
      <c r="IVX48" s="445"/>
      <c r="IVY48" s="445"/>
      <c r="IVZ48" s="445"/>
      <c r="IWA48" s="445"/>
      <c r="IWB48" s="445"/>
      <c r="IWC48" s="445"/>
      <c r="IWD48" s="445"/>
      <c r="IWE48" s="445"/>
      <c r="IWF48" s="445"/>
      <c r="IWG48" s="445"/>
      <c r="IWH48" s="445"/>
      <c r="IWI48" s="445"/>
      <c r="IWJ48" s="445"/>
      <c r="IWK48" s="445"/>
      <c r="IWL48" s="445"/>
      <c r="IWM48" s="445"/>
      <c r="IWN48" s="445"/>
      <c r="IWO48" s="445"/>
      <c r="IWP48" s="445"/>
      <c r="IWQ48" s="445"/>
      <c r="IWR48" s="445"/>
      <c r="IWS48" s="445"/>
      <c r="IWT48" s="445"/>
      <c r="IWU48" s="445"/>
      <c r="IWV48" s="445"/>
      <c r="IWW48" s="445"/>
      <c r="IWX48" s="445"/>
      <c r="IWY48" s="445"/>
      <c r="IWZ48" s="445"/>
      <c r="IXA48" s="445"/>
      <c r="IXB48" s="445"/>
      <c r="IXC48" s="445"/>
      <c r="IXD48" s="445"/>
      <c r="IXE48" s="445"/>
      <c r="IXF48" s="445"/>
      <c r="IXG48" s="445"/>
      <c r="IXH48" s="445"/>
      <c r="IXI48" s="445"/>
      <c r="IXJ48" s="445"/>
      <c r="IXK48" s="445"/>
      <c r="IXL48" s="445"/>
      <c r="IXM48" s="445"/>
      <c r="IXN48" s="445"/>
      <c r="IXO48" s="445"/>
      <c r="IXP48" s="445"/>
      <c r="IXQ48" s="445"/>
      <c r="IXR48" s="445"/>
      <c r="IXS48" s="445"/>
      <c r="IXT48" s="445"/>
      <c r="IXU48" s="445"/>
      <c r="IXV48" s="445"/>
      <c r="IXW48" s="445"/>
      <c r="IXX48" s="445"/>
      <c r="IXY48" s="445"/>
      <c r="IXZ48" s="445"/>
      <c r="IYA48" s="445"/>
      <c r="IYB48" s="445"/>
      <c r="IYC48" s="445"/>
      <c r="IYD48" s="445"/>
      <c r="IYE48" s="445"/>
      <c r="IYF48" s="445"/>
      <c r="IYG48" s="445"/>
      <c r="IYH48" s="445"/>
      <c r="IYI48" s="445"/>
      <c r="IYJ48" s="445"/>
      <c r="IYK48" s="445"/>
      <c r="IYL48" s="445"/>
      <c r="IYM48" s="445"/>
      <c r="IYN48" s="445"/>
      <c r="IYO48" s="445"/>
      <c r="IYP48" s="445"/>
      <c r="IYQ48" s="445"/>
      <c r="IYR48" s="445"/>
      <c r="IYS48" s="445"/>
      <c r="IYT48" s="445"/>
      <c r="IYU48" s="445"/>
      <c r="IYV48" s="445"/>
      <c r="IYW48" s="445"/>
      <c r="IYX48" s="445"/>
      <c r="IYY48" s="445"/>
      <c r="IYZ48" s="445"/>
      <c r="IZA48" s="445"/>
      <c r="IZB48" s="445"/>
      <c r="IZC48" s="445"/>
      <c r="IZD48" s="445"/>
      <c r="IZE48" s="445"/>
      <c r="IZF48" s="445"/>
      <c r="IZG48" s="445"/>
      <c r="IZH48" s="445"/>
      <c r="IZI48" s="445"/>
      <c r="IZJ48" s="445"/>
      <c r="IZK48" s="445"/>
      <c r="IZL48" s="445"/>
      <c r="IZM48" s="445"/>
      <c r="IZN48" s="445"/>
      <c r="IZO48" s="445"/>
      <c r="IZP48" s="445"/>
      <c r="IZQ48" s="445"/>
      <c r="IZR48" s="445"/>
      <c r="IZS48" s="445"/>
      <c r="IZT48" s="445"/>
      <c r="IZU48" s="445"/>
      <c r="IZV48" s="445"/>
      <c r="IZW48" s="445"/>
      <c r="IZX48" s="445"/>
      <c r="IZY48" s="445"/>
      <c r="IZZ48" s="445"/>
      <c r="JAA48" s="445"/>
      <c r="JAB48" s="445"/>
      <c r="JAC48" s="445"/>
      <c r="JAD48" s="445"/>
      <c r="JAE48" s="445"/>
      <c r="JAF48" s="445"/>
      <c r="JAG48" s="445"/>
      <c r="JAH48" s="445"/>
      <c r="JAI48" s="445"/>
      <c r="JAJ48" s="445"/>
      <c r="JAK48" s="445"/>
      <c r="JAL48" s="445"/>
      <c r="JAM48" s="445"/>
      <c r="JAN48" s="445"/>
      <c r="JAO48" s="445"/>
      <c r="JAP48" s="445"/>
      <c r="JAQ48" s="445"/>
      <c r="JAR48" s="445"/>
      <c r="JAS48" s="445"/>
      <c r="JAT48" s="445"/>
      <c r="JAU48" s="445"/>
      <c r="JAV48" s="445"/>
      <c r="JAW48" s="445"/>
      <c r="JAX48" s="445"/>
      <c r="JAY48" s="445"/>
      <c r="JAZ48" s="445"/>
      <c r="JBA48" s="445"/>
      <c r="JBB48" s="445"/>
      <c r="JBC48" s="445"/>
      <c r="JBD48" s="445"/>
      <c r="JBE48" s="445"/>
      <c r="JBF48" s="445"/>
      <c r="JBG48" s="445"/>
      <c r="JBH48" s="445"/>
      <c r="JBI48" s="445"/>
      <c r="JBJ48" s="445"/>
      <c r="JBK48" s="445"/>
      <c r="JBL48" s="445"/>
      <c r="JBM48" s="445"/>
      <c r="JBN48" s="445"/>
      <c r="JBO48" s="445"/>
      <c r="JBP48" s="445"/>
      <c r="JBQ48" s="445"/>
      <c r="JBR48" s="445"/>
      <c r="JBS48" s="445"/>
      <c r="JBT48" s="445"/>
      <c r="JBU48" s="445"/>
      <c r="JBV48" s="445"/>
      <c r="JBW48" s="445"/>
      <c r="JBX48" s="445"/>
      <c r="JBY48" s="445"/>
      <c r="JBZ48" s="445"/>
      <c r="JCA48" s="445"/>
      <c r="JCB48" s="445"/>
      <c r="JCC48" s="445"/>
      <c r="JCD48" s="445"/>
      <c r="JCE48" s="445"/>
      <c r="JCF48" s="445"/>
      <c r="JCG48" s="445"/>
      <c r="JCH48" s="445"/>
      <c r="JCI48" s="445"/>
      <c r="JCJ48" s="445"/>
      <c r="JCK48" s="445"/>
      <c r="JCL48" s="445"/>
      <c r="JCM48" s="445"/>
      <c r="JCN48" s="445"/>
      <c r="JCO48" s="445"/>
      <c r="JCP48" s="445"/>
      <c r="JCQ48" s="445"/>
      <c r="JCR48" s="445"/>
      <c r="JCS48" s="445"/>
      <c r="JCT48" s="445"/>
      <c r="JCU48" s="445"/>
      <c r="JCV48" s="445"/>
      <c r="JCW48" s="445"/>
      <c r="JCX48" s="445"/>
      <c r="JCY48" s="445"/>
      <c r="JCZ48" s="445"/>
      <c r="JDA48" s="445"/>
      <c r="JDB48" s="445"/>
      <c r="JDC48" s="445"/>
      <c r="JDD48" s="445"/>
      <c r="JDE48" s="445"/>
      <c r="JDF48" s="445"/>
      <c r="JDG48" s="445"/>
      <c r="JDH48" s="445"/>
      <c r="JDI48" s="445"/>
      <c r="JDJ48" s="445"/>
      <c r="JDK48" s="445"/>
      <c r="JDL48" s="445"/>
      <c r="JDM48" s="445"/>
      <c r="JDN48" s="445"/>
      <c r="JDO48" s="445"/>
      <c r="JDP48" s="445"/>
      <c r="JDQ48" s="445"/>
      <c r="JDR48" s="445"/>
      <c r="JDS48" s="445"/>
      <c r="JDT48" s="445"/>
      <c r="JDU48" s="445"/>
      <c r="JDV48" s="445"/>
      <c r="JDW48" s="445"/>
      <c r="JDX48" s="445"/>
      <c r="JDY48" s="445"/>
      <c r="JDZ48" s="445"/>
      <c r="JEA48" s="445"/>
      <c r="JEB48" s="445"/>
      <c r="JEC48" s="445"/>
      <c r="JED48" s="445"/>
      <c r="JEE48" s="445"/>
      <c r="JEF48" s="445"/>
      <c r="JEG48" s="445"/>
      <c r="JEH48" s="445"/>
      <c r="JEI48" s="445"/>
      <c r="JEJ48" s="445"/>
      <c r="JEK48" s="445"/>
      <c r="JEL48" s="445"/>
      <c r="JEM48" s="445"/>
      <c r="JEN48" s="445"/>
      <c r="JEO48" s="445"/>
      <c r="JEP48" s="445"/>
      <c r="JEQ48" s="445"/>
      <c r="JER48" s="445"/>
      <c r="JES48" s="445"/>
      <c r="JET48" s="445"/>
      <c r="JEU48" s="445"/>
      <c r="JEV48" s="445"/>
      <c r="JEW48" s="445"/>
      <c r="JEX48" s="445"/>
      <c r="JEY48" s="445"/>
      <c r="JEZ48" s="445"/>
      <c r="JFA48" s="445"/>
      <c r="JFB48" s="445"/>
      <c r="JFC48" s="445"/>
      <c r="JFD48" s="445"/>
      <c r="JFE48" s="445"/>
      <c r="JFF48" s="445"/>
      <c r="JFG48" s="445"/>
      <c r="JFH48" s="445"/>
      <c r="JFI48" s="445"/>
      <c r="JFJ48" s="445"/>
      <c r="JFK48" s="445"/>
      <c r="JFL48" s="445"/>
      <c r="JFM48" s="445"/>
      <c r="JFN48" s="445"/>
      <c r="JFO48" s="445"/>
      <c r="JFP48" s="445"/>
      <c r="JFQ48" s="445"/>
      <c r="JFR48" s="445"/>
      <c r="JFS48" s="445"/>
      <c r="JFT48" s="445"/>
      <c r="JFU48" s="445"/>
      <c r="JFV48" s="445"/>
      <c r="JFW48" s="445"/>
      <c r="JFX48" s="445"/>
      <c r="JFY48" s="445"/>
      <c r="JFZ48" s="445"/>
      <c r="JGA48" s="445"/>
      <c r="JGB48" s="445"/>
      <c r="JGC48" s="445"/>
      <c r="JGD48" s="445"/>
      <c r="JGE48" s="445"/>
      <c r="JGF48" s="445"/>
      <c r="JGG48" s="445"/>
      <c r="JGH48" s="445"/>
      <c r="JGI48" s="445"/>
      <c r="JGJ48" s="445"/>
      <c r="JGK48" s="445"/>
      <c r="JGL48" s="445"/>
      <c r="JGM48" s="445"/>
      <c r="JGN48" s="445"/>
      <c r="JGO48" s="445"/>
      <c r="JGP48" s="445"/>
      <c r="JGQ48" s="445"/>
      <c r="JGR48" s="445"/>
      <c r="JGS48" s="445"/>
      <c r="JGT48" s="445"/>
      <c r="JGU48" s="445"/>
      <c r="JGV48" s="445"/>
      <c r="JGW48" s="445"/>
      <c r="JGX48" s="445"/>
      <c r="JGY48" s="445"/>
      <c r="JGZ48" s="445"/>
      <c r="JHA48" s="445"/>
      <c r="JHB48" s="445"/>
      <c r="JHC48" s="445"/>
      <c r="JHD48" s="445"/>
      <c r="JHE48" s="445"/>
      <c r="JHF48" s="445"/>
      <c r="JHG48" s="445"/>
      <c r="JHH48" s="445"/>
      <c r="JHI48" s="445"/>
      <c r="JHJ48" s="445"/>
      <c r="JHK48" s="445"/>
      <c r="JHL48" s="445"/>
      <c r="JHM48" s="445"/>
      <c r="JHN48" s="445"/>
      <c r="JHO48" s="445"/>
      <c r="JHP48" s="445"/>
      <c r="JHQ48" s="445"/>
      <c r="JHR48" s="445"/>
      <c r="JHS48" s="445"/>
      <c r="JHT48" s="445"/>
      <c r="JHU48" s="445"/>
      <c r="JHV48" s="445"/>
      <c r="JHW48" s="445"/>
      <c r="JHX48" s="445"/>
      <c r="JHY48" s="445"/>
      <c r="JHZ48" s="445"/>
      <c r="JIA48" s="445"/>
      <c r="JIB48" s="445"/>
      <c r="JIC48" s="445"/>
      <c r="JID48" s="445"/>
      <c r="JIE48" s="445"/>
      <c r="JIF48" s="445"/>
      <c r="JIG48" s="445"/>
      <c r="JIH48" s="445"/>
      <c r="JII48" s="445"/>
      <c r="JIJ48" s="445"/>
      <c r="JIK48" s="445"/>
      <c r="JIL48" s="445"/>
      <c r="JIM48" s="445"/>
      <c r="JIN48" s="445"/>
      <c r="JIO48" s="445"/>
      <c r="JIP48" s="445"/>
      <c r="JIQ48" s="445"/>
      <c r="JIR48" s="445"/>
      <c r="JIS48" s="445"/>
      <c r="JIT48" s="445"/>
      <c r="JIU48" s="445"/>
      <c r="JIV48" s="445"/>
      <c r="JIW48" s="445"/>
      <c r="JIX48" s="445"/>
      <c r="JIY48" s="445"/>
      <c r="JIZ48" s="445"/>
      <c r="JJA48" s="445"/>
      <c r="JJB48" s="445"/>
      <c r="JJC48" s="445"/>
      <c r="JJD48" s="445"/>
      <c r="JJE48" s="445"/>
      <c r="JJF48" s="445"/>
      <c r="JJG48" s="445"/>
      <c r="JJH48" s="445"/>
      <c r="JJI48" s="445"/>
      <c r="JJJ48" s="445"/>
      <c r="JJK48" s="445"/>
      <c r="JJL48" s="445"/>
      <c r="JJM48" s="445"/>
      <c r="JJN48" s="445"/>
      <c r="JJO48" s="445"/>
      <c r="JJP48" s="445"/>
      <c r="JJQ48" s="445"/>
      <c r="JJR48" s="445"/>
      <c r="JJS48" s="445"/>
      <c r="JJT48" s="445"/>
      <c r="JJU48" s="445"/>
      <c r="JJV48" s="445"/>
      <c r="JJW48" s="445"/>
      <c r="JJX48" s="445"/>
      <c r="JJY48" s="445"/>
      <c r="JJZ48" s="445"/>
      <c r="JKA48" s="445"/>
      <c r="JKB48" s="445"/>
      <c r="JKC48" s="445"/>
      <c r="JKD48" s="445"/>
      <c r="JKE48" s="445"/>
      <c r="JKF48" s="445"/>
      <c r="JKG48" s="445"/>
      <c r="JKH48" s="445"/>
      <c r="JKI48" s="445"/>
      <c r="JKJ48" s="445"/>
      <c r="JKK48" s="445"/>
      <c r="JKL48" s="445"/>
      <c r="JKM48" s="445"/>
      <c r="JKN48" s="445"/>
      <c r="JKO48" s="445"/>
      <c r="JKP48" s="445"/>
      <c r="JKQ48" s="445"/>
      <c r="JKR48" s="445"/>
      <c r="JKS48" s="445"/>
      <c r="JKT48" s="445"/>
      <c r="JKU48" s="445"/>
      <c r="JKV48" s="445"/>
      <c r="JKW48" s="445"/>
      <c r="JKX48" s="445"/>
      <c r="JKY48" s="445"/>
      <c r="JKZ48" s="445"/>
      <c r="JLA48" s="445"/>
      <c r="JLB48" s="445"/>
      <c r="JLC48" s="445"/>
      <c r="JLD48" s="445"/>
      <c r="JLE48" s="445"/>
      <c r="JLF48" s="445"/>
      <c r="JLG48" s="445"/>
      <c r="JLH48" s="445"/>
      <c r="JLI48" s="445"/>
      <c r="JLJ48" s="445"/>
      <c r="JLK48" s="445"/>
      <c r="JLL48" s="445"/>
      <c r="JLM48" s="445"/>
      <c r="JLN48" s="445"/>
      <c r="JLO48" s="445"/>
      <c r="JLP48" s="445"/>
      <c r="JLQ48" s="445"/>
      <c r="JLR48" s="445"/>
      <c r="JLS48" s="445"/>
      <c r="JLT48" s="445"/>
      <c r="JLU48" s="445"/>
      <c r="JLV48" s="445"/>
      <c r="JLW48" s="445"/>
      <c r="JLX48" s="445"/>
      <c r="JLY48" s="445"/>
      <c r="JLZ48" s="445"/>
      <c r="JMA48" s="445"/>
      <c r="JMB48" s="445"/>
      <c r="JMC48" s="445"/>
      <c r="JMD48" s="445"/>
      <c r="JME48" s="445"/>
      <c r="JMF48" s="445"/>
      <c r="JMG48" s="445"/>
      <c r="JMH48" s="445"/>
      <c r="JMI48" s="445"/>
      <c r="JMJ48" s="445"/>
      <c r="JMK48" s="445"/>
      <c r="JML48" s="445"/>
      <c r="JMM48" s="445"/>
      <c r="JMN48" s="445"/>
      <c r="JMO48" s="445"/>
      <c r="JMP48" s="445"/>
      <c r="JMQ48" s="445"/>
      <c r="JMR48" s="445"/>
      <c r="JMS48" s="445"/>
      <c r="JMT48" s="445"/>
      <c r="JMU48" s="445"/>
      <c r="JMV48" s="445"/>
      <c r="JMW48" s="445"/>
      <c r="JMX48" s="445"/>
      <c r="JMY48" s="445"/>
      <c r="JMZ48" s="445"/>
      <c r="JNA48" s="445"/>
      <c r="JNB48" s="445"/>
      <c r="JNC48" s="445"/>
      <c r="JND48" s="445"/>
      <c r="JNE48" s="445"/>
      <c r="JNF48" s="445"/>
      <c r="JNG48" s="445"/>
      <c r="JNH48" s="445"/>
      <c r="JNI48" s="445"/>
      <c r="JNJ48" s="445"/>
      <c r="JNK48" s="445"/>
      <c r="JNL48" s="445"/>
      <c r="JNM48" s="445"/>
      <c r="JNN48" s="445"/>
      <c r="JNO48" s="445"/>
      <c r="JNP48" s="445"/>
      <c r="JNQ48" s="445"/>
      <c r="JNR48" s="445"/>
      <c r="JNS48" s="445"/>
      <c r="JNT48" s="445"/>
      <c r="JNU48" s="445"/>
      <c r="JNV48" s="445"/>
      <c r="JNW48" s="445"/>
      <c r="JNX48" s="445"/>
      <c r="JNY48" s="445"/>
      <c r="JNZ48" s="445"/>
      <c r="JOA48" s="445"/>
      <c r="JOB48" s="445"/>
      <c r="JOC48" s="445"/>
      <c r="JOD48" s="445"/>
      <c r="JOE48" s="445"/>
      <c r="JOF48" s="445"/>
      <c r="JOG48" s="445"/>
      <c r="JOH48" s="445"/>
      <c r="JOI48" s="445"/>
      <c r="JOJ48" s="445"/>
      <c r="JOK48" s="445"/>
      <c r="JOL48" s="445"/>
      <c r="JOM48" s="445"/>
      <c r="JON48" s="445"/>
      <c r="JOO48" s="445"/>
      <c r="JOP48" s="445"/>
      <c r="JOQ48" s="445"/>
      <c r="JOR48" s="445"/>
      <c r="JOS48" s="445"/>
      <c r="JOT48" s="445"/>
      <c r="JOU48" s="445"/>
      <c r="JOV48" s="445"/>
      <c r="JOW48" s="445"/>
      <c r="JOX48" s="445"/>
      <c r="JOY48" s="445"/>
      <c r="JOZ48" s="445"/>
      <c r="JPA48" s="445"/>
      <c r="JPB48" s="445"/>
      <c r="JPC48" s="445"/>
      <c r="JPD48" s="445"/>
      <c r="JPE48" s="445"/>
      <c r="JPF48" s="445"/>
      <c r="JPG48" s="445"/>
      <c r="JPH48" s="445"/>
      <c r="JPI48" s="445"/>
      <c r="JPJ48" s="445"/>
      <c r="JPK48" s="445"/>
      <c r="JPL48" s="445"/>
      <c r="JPM48" s="445"/>
      <c r="JPN48" s="445"/>
      <c r="JPO48" s="445"/>
      <c r="JPP48" s="445"/>
      <c r="JPQ48" s="445"/>
      <c r="JPR48" s="445"/>
      <c r="JPS48" s="445"/>
      <c r="JPT48" s="445"/>
      <c r="JPU48" s="445"/>
      <c r="JPV48" s="445"/>
      <c r="JPW48" s="445"/>
      <c r="JPX48" s="445"/>
      <c r="JPY48" s="445"/>
      <c r="JPZ48" s="445"/>
      <c r="JQA48" s="445"/>
      <c r="JQB48" s="445"/>
      <c r="JQC48" s="445"/>
      <c r="JQD48" s="445"/>
      <c r="JQE48" s="445"/>
      <c r="JQF48" s="445"/>
      <c r="JQG48" s="445"/>
      <c r="JQH48" s="445"/>
      <c r="JQI48" s="445"/>
      <c r="JQJ48" s="445"/>
      <c r="JQK48" s="445"/>
      <c r="JQL48" s="445"/>
      <c r="JQM48" s="445"/>
      <c r="JQN48" s="445"/>
      <c r="JQO48" s="445"/>
      <c r="JQP48" s="445"/>
      <c r="JQQ48" s="445"/>
      <c r="JQR48" s="445"/>
      <c r="JQS48" s="445"/>
      <c r="JQT48" s="445"/>
      <c r="JQU48" s="445"/>
      <c r="JQV48" s="445"/>
      <c r="JQW48" s="445"/>
      <c r="JQX48" s="445"/>
      <c r="JQY48" s="445"/>
      <c r="JQZ48" s="445"/>
      <c r="JRA48" s="445"/>
      <c r="JRB48" s="445"/>
      <c r="JRC48" s="445"/>
      <c r="JRD48" s="445"/>
      <c r="JRE48" s="445"/>
      <c r="JRF48" s="445"/>
      <c r="JRG48" s="445"/>
      <c r="JRH48" s="445"/>
      <c r="JRI48" s="445"/>
      <c r="JRJ48" s="445"/>
      <c r="JRK48" s="445"/>
      <c r="JRL48" s="445"/>
      <c r="JRM48" s="445"/>
      <c r="JRN48" s="445"/>
      <c r="JRO48" s="445"/>
      <c r="JRP48" s="445"/>
      <c r="JRQ48" s="445"/>
      <c r="JRR48" s="445"/>
      <c r="JRS48" s="445"/>
      <c r="JRT48" s="445"/>
      <c r="JRU48" s="445"/>
      <c r="JRV48" s="445"/>
      <c r="JRW48" s="445"/>
      <c r="JRX48" s="445"/>
      <c r="JRY48" s="445"/>
      <c r="JRZ48" s="445"/>
      <c r="JSA48" s="445"/>
      <c r="JSB48" s="445"/>
      <c r="JSC48" s="445"/>
      <c r="JSD48" s="445"/>
      <c r="JSE48" s="445"/>
      <c r="JSF48" s="445"/>
      <c r="JSG48" s="445"/>
      <c r="JSH48" s="445"/>
      <c r="JSI48" s="445"/>
      <c r="JSJ48" s="445"/>
      <c r="JSK48" s="445"/>
      <c r="JSL48" s="445"/>
      <c r="JSM48" s="445"/>
      <c r="JSN48" s="445"/>
      <c r="JSO48" s="445"/>
      <c r="JSP48" s="445"/>
      <c r="JSQ48" s="445"/>
      <c r="JSR48" s="445"/>
      <c r="JSS48" s="445"/>
      <c r="JST48" s="445"/>
      <c r="JSU48" s="445"/>
      <c r="JSV48" s="445"/>
      <c r="JSW48" s="445"/>
      <c r="JSX48" s="445"/>
      <c r="JSY48" s="445"/>
      <c r="JSZ48" s="445"/>
      <c r="JTA48" s="445"/>
      <c r="JTB48" s="445"/>
      <c r="JTC48" s="445"/>
      <c r="JTD48" s="445"/>
      <c r="JTE48" s="445"/>
      <c r="JTF48" s="445"/>
      <c r="JTG48" s="445"/>
      <c r="JTH48" s="445"/>
      <c r="JTI48" s="445"/>
      <c r="JTJ48" s="445"/>
      <c r="JTK48" s="445"/>
      <c r="JTL48" s="445"/>
      <c r="JTM48" s="445"/>
      <c r="JTN48" s="445"/>
      <c r="JTO48" s="445"/>
      <c r="JTP48" s="445"/>
      <c r="JTQ48" s="445"/>
      <c r="JTR48" s="445"/>
      <c r="JTS48" s="445"/>
      <c r="JTT48" s="445"/>
      <c r="JTU48" s="445"/>
      <c r="JTV48" s="445"/>
      <c r="JTW48" s="445"/>
      <c r="JTX48" s="445"/>
      <c r="JTY48" s="445"/>
      <c r="JTZ48" s="445"/>
      <c r="JUA48" s="445"/>
      <c r="JUB48" s="445"/>
      <c r="JUC48" s="445"/>
      <c r="JUD48" s="445"/>
      <c r="JUE48" s="445"/>
      <c r="JUF48" s="445"/>
      <c r="JUG48" s="445"/>
      <c r="JUH48" s="445"/>
      <c r="JUI48" s="445"/>
      <c r="JUJ48" s="445"/>
      <c r="JUK48" s="445"/>
      <c r="JUL48" s="445"/>
      <c r="JUM48" s="445"/>
      <c r="JUN48" s="445"/>
      <c r="JUO48" s="445"/>
      <c r="JUP48" s="445"/>
      <c r="JUQ48" s="445"/>
      <c r="JUR48" s="445"/>
      <c r="JUS48" s="445"/>
      <c r="JUT48" s="445"/>
      <c r="JUU48" s="445"/>
      <c r="JUV48" s="445"/>
      <c r="JUW48" s="445"/>
      <c r="JUX48" s="445"/>
      <c r="JUY48" s="445"/>
      <c r="JUZ48" s="445"/>
      <c r="JVA48" s="445"/>
      <c r="JVB48" s="445"/>
      <c r="JVC48" s="445"/>
      <c r="JVD48" s="445"/>
      <c r="JVE48" s="445"/>
      <c r="JVF48" s="445"/>
      <c r="JVG48" s="445"/>
      <c r="JVH48" s="445"/>
      <c r="JVI48" s="445"/>
      <c r="JVJ48" s="445"/>
      <c r="JVK48" s="445"/>
      <c r="JVL48" s="445"/>
      <c r="JVM48" s="445"/>
      <c r="JVN48" s="445"/>
      <c r="JVO48" s="445"/>
      <c r="JVP48" s="445"/>
      <c r="JVQ48" s="445"/>
      <c r="JVR48" s="445"/>
      <c r="JVS48" s="445"/>
      <c r="JVT48" s="445"/>
      <c r="JVU48" s="445"/>
      <c r="JVV48" s="445"/>
      <c r="JVW48" s="445"/>
      <c r="JVX48" s="445"/>
      <c r="JVY48" s="445"/>
      <c r="JVZ48" s="445"/>
      <c r="JWA48" s="445"/>
      <c r="JWB48" s="445"/>
      <c r="JWC48" s="445"/>
      <c r="JWD48" s="445"/>
      <c r="JWE48" s="445"/>
      <c r="JWF48" s="445"/>
      <c r="JWG48" s="445"/>
      <c r="JWH48" s="445"/>
      <c r="JWI48" s="445"/>
      <c r="JWJ48" s="445"/>
      <c r="JWK48" s="445"/>
      <c r="JWL48" s="445"/>
      <c r="JWM48" s="445"/>
      <c r="JWN48" s="445"/>
      <c r="JWO48" s="445"/>
      <c r="JWP48" s="445"/>
      <c r="JWQ48" s="445"/>
      <c r="JWR48" s="445"/>
      <c r="JWS48" s="445"/>
      <c r="JWT48" s="445"/>
      <c r="JWU48" s="445"/>
      <c r="JWV48" s="445"/>
      <c r="JWW48" s="445"/>
      <c r="JWX48" s="445"/>
      <c r="JWY48" s="445"/>
      <c r="JWZ48" s="445"/>
      <c r="JXA48" s="445"/>
      <c r="JXB48" s="445"/>
      <c r="JXC48" s="445"/>
      <c r="JXD48" s="445"/>
      <c r="JXE48" s="445"/>
      <c r="JXF48" s="445"/>
      <c r="JXG48" s="445"/>
      <c r="JXH48" s="445"/>
      <c r="JXI48" s="445"/>
      <c r="JXJ48" s="445"/>
      <c r="JXK48" s="445"/>
      <c r="JXL48" s="445"/>
      <c r="JXM48" s="445"/>
      <c r="JXN48" s="445"/>
      <c r="JXO48" s="445"/>
      <c r="JXP48" s="445"/>
      <c r="JXQ48" s="445"/>
      <c r="JXR48" s="445"/>
      <c r="JXS48" s="445"/>
      <c r="JXT48" s="445"/>
      <c r="JXU48" s="445"/>
      <c r="JXV48" s="445"/>
      <c r="JXW48" s="445"/>
      <c r="JXX48" s="445"/>
      <c r="JXY48" s="445"/>
      <c r="JXZ48" s="445"/>
      <c r="JYA48" s="445"/>
      <c r="JYB48" s="445"/>
      <c r="JYC48" s="445"/>
      <c r="JYD48" s="445"/>
      <c r="JYE48" s="445"/>
      <c r="JYF48" s="445"/>
      <c r="JYG48" s="445"/>
      <c r="JYH48" s="445"/>
      <c r="JYI48" s="445"/>
      <c r="JYJ48" s="445"/>
      <c r="JYK48" s="445"/>
      <c r="JYL48" s="445"/>
      <c r="JYM48" s="445"/>
      <c r="JYN48" s="445"/>
      <c r="JYO48" s="445"/>
      <c r="JYP48" s="445"/>
      <c r="JYQ48" s="445"/>
      <c r="JYR48" s="445"/>
      <c r="JYS48" s="445"/>
      <c r="JYT48" s="445"/>
      <c r="JYU48" s="445"/>
      <c r="JYV48" s="445"/>
      <c r="JYW48" s="445"/>
      <c r="JYX48" s="445"/>
      <c r="JYY48" s="445"/>
      <c r="JYZ48" s="445"/>
      <c r="JZA48" s="445"/>
      <c r="JZB48" s="445"/>
      <c r="JZC48" s="445"/>
      <c r="JZD48" s="445"/>
      <c r="JZE48" s="445"/>
      <c r="JZF48" s="445"/>
      <c r="JZG48" s="445"/>
      <c r="JZH48" s="445"/>
      <c r="JZI48" s="445"/>
      <c r="JZJ48" s="445"/>
      <c r="JZK48" s="445"/>
      <c r="JZL48" s="445"/>
      <c r="JZM48" s="445"/>
      <c r="JZN48" s="445"/>
      <c r="JZO48" s="445"/>
      <c r="JZP48" s="445"/>
      <c r="JZQ48" s="445"/>
      <c r="JZR48" s="445"/>
      <c r="JZS48" s="445"/>
      <c r="JZT48" s="445"/>
      <c r="JZU48" s="445"/>
      <c r="JZV48" s="445"/>
      <c r="JZW48" s="445"/>
      <c r="JZX48" s="445"/>
      <c r="JZY48" s="445"/>
      <c r="JZZ48" s="445"/>
      <c r="KAA48" s="445"/>
      <c r="KAB48" s="445"/>
      <c r="KAC48" s="445"/>
      <c r="KAD48" s="445"/>
      <c r="KAE48" s="445"/>
      <c r="KAF48" s="445"/>
      <c r="KAG48" s="445"/>
      <c r="KAH48" s="445"/>
      <c r="KAI48" s="445"/>
      <c r="KAJ48" s="445"/>
      <c r="KAK48" s="445"/>
      <c r="KAL48" s="445"/>
      <c r="KAM48" s="445"/>
      <c r="KAN48" s="445"/>
      <c r="KAO48" s="445"/>
      <c r="KAP48" s="445"/>
      <c r="KAQ48" s="445"/>
      <c r="KAR48" s="445"/>
      <c r="KAS48" s="445"/>
      <c r="KAT48" s="445"/>
      <c r="KAU48" s="445"/>
      <c r="KAV48" s="445"/>
      <c r="KAW48" s="445"/>
      <c r="KAX48" s="445"/>
      <c r="KAY48" s="445"/>
      <c r="KAZ48" s="445"/>
      <c r="KBA48" s="445"/>
      <c r="KBB48" s="445"/>
      <c r="KBC48" s="445"/>
      <c r="KBD48" s="445"/>
      <c r="KBE48" s="445"/>
      <c r="KBF48" s="445"/>
      <c r="KBG48" s="445"/>
      <c r="KBH48" s="445"/>
      <c r="KBI48" s="445"/>
      <c r="KBJ48" s="445"/>
      <c r="KBK48" s="445"/>
      <c r="KBL48" s="445"/>
      <c r="KBM48" s="445"/>
      <c r="KBN48" s="445"/>
      <c r="KBO48" s="445"/>
      <c r="KBP48" s="445"/>
      <c r="KBQ48" s="445"/>
      <c r="KBR48" s="445"/>
      <c r="KBS48" s="445"/>
      <c r="KBT48" s="445"/>
      <c r="KBU48" s="445"/>
      <c r="KBV48" s="445"/>
      <c r="KBW48" s="445"/>
      <c r="KBX48" s="445"/>
      <c r="KBY48" s="445"/>
      <c r="KBZ48" s="445"/>
      <c r="KCA48" s="445"/>
      <c r="KCB48" s="445"/>
      <c r="KCC48" s="445"/>
      <c r="KCD48" s="445"/>
      <c r="KCE48" s="445"/>
      <c r="KCF48" s="445"/>
      <c r="KCG48" s="445"/>
      <c r="KCH48" s="445"/>
      <c r="KCI48" s="445"/>
      <c r="KCJ48" s="445"/>
      <c r="KCK48" s="445"/>
      <c r="KCL48" s="445"/>
      <c r="KCM48" s="445"/>
      <c r="KCN48" s="445"/>
      <c r="KCO48" s="445"/>
      <c r="KCP48" s="445"/>
      <c r="KCQ48" s="445"/>
      <c r="KCR48" s="445"/>
      <c r="KCS48" s="445"/>
      <c r="KCT48" s="445"/>
      <c r="KCU48" s="445"/>
      <c r="KCV48" s="445"/>
      <c r="KCW48" s="445"/>
      <c r="KCX48" s="445"/>
      <c r="KCY48" s="445"/>
      <c r="KCZ48" s="445"/>
      <c r="KDA48" s="445"/>
      <c r="KDB48" s="445"/>
      <c r="KDC48" s="445"/>
      <c r="KDD48" s="445"/>
      <c r="KDE48" s="445"/>
      <c r="KDF48" s="445"/>
      <c r="KDG48" s="445"/>
      <c r="KDH48" s="445"/>
      <c r="KDI48" s="445"/>
      <c r="KDJ48" s="445"/>
      <c r="KDK48" s="445"/>
      <c r="KDL48" s="445"/>
      <c r="KDM48" s="445"/>
      <c r="KDN48" s="445"/>
      <c r="KDO48" s="445"/>
      <c r="KDP48" s="445"/>
      <c r="KDQ48" s="445"/>
      <c r="KDR48" s="445"/>
      <c r="KDS48" s="445"/>
      <c r="KDT48" s="445"/>
      <c r="KDU48" s="445"/>
      <c r="KDV48" s="445"/>
      <c r="KDW48" s="445"/>
      <c r="KDX48" s="445"/>
      <c r="KDY48" s="445"/>
      <c r="KDZ48" s="445"/>
      <c r="KEA48" s="445"/>
      <c r="KEB48" s="445"/>
      <c r="KEC48" s="445"/>
      <c r="KED48" s="445"/>
      <c r="KEE48" s="445"/>
      <c r="KEF48" s="445"/>
      <c r="KEG48" s="445"/>
      <c r="KEH48" s="445"/>
      <c r="KEI48" s="445"/>
      <c r="KEJ48" s="445"/>
      <c r="KEK48" s="445"/>
      <c r="KEL48" s="445"/>
      <c r="KEM48" s="445"/>
      <c r="KEN48" s="445"/>
      <c r="KEO48" s="445"/>
      <c r="KEP48" s="445"/>
      <c r="KEQ48" s="445"/>
      <c r="KER48" s="445"/>
      <c r="KES48" s="445"/>
      <c r="KET48" s="445"/>
      <c r="KEU48" s="445"/>
      <c r="KEV48" s="445"/>
      <c r="KEW48" s="445"/>
      <c r="KEX48" s="445"/>
      <c r="KEY48" s="445"/>
      <c r="KEZ48" s="445"/>
      <c r="KFA48" s="445"/>
      <c r="KFB48" s="445"/>
      <c r="KFC48" s="445"/>
      <c r="KFD48" s="445"/>
      <c r="KFE48" s="445"/>
      <c r="KFF48" s="445"/>
      <c r="KFG48" s="445"/>
      <c r="KFH48" s="445"/>
      <c r="KFI48" s="445"/>
      <c r="KFJ48" s="445"/>
      <c r="KFK48" s="445"/>
      <c r="KFL48" s="445"/>
      <c r="KFM48" s="445"/>
      <c r="KFN48" s="445"/>
      <c r="KFO48" s="445"/>
      <c r="KFP48" s="445"/>
      <c r="KFQ48" s="445"/>
      <c r="KFR48" s="445"/>
      <c r="KFS48" s="445"/>
      <c r="KFT48" s="445"/>
      <c r="KFU48" s="445"/>
      <c r="KFV48" s="445"/>
      <c r="KFW48" s="445"/>
      <c r="KFX48" s="445"/>
      <c r="KFY48" s="445"/>
      <c r="KFZ48" s="445"/>
      <c r="KGA48" s="445"/>
      <c r="KGB48" s="445"/>
      <c r="KGC48" s="445"/>
      <c r="KGD48" s="445"/>
      <c r="KGE48" s="445"/>
      <c r="KGF48" s="445"/>
      <c r="KGG48" s="445"/>
      <c r="KGH48" s="445"/>
      <c r="KGI48" s="445"/>
      <c r="KGJ48" s="445"/>
      <c r="KGK48" s="445"/>
      <c r="KGL48" s="445"/>
      <c r="KGM48" s="445"/>
      <c r="KGN48" s="445"/>
      <c r="KGO48" s="445"/>
      <c r="KGP48" s="445"/>
      <c r="KGQ48" s="445"/>
      <c r="KGR48" s="445"/>
      <c r="KGS48" s="445"/>
      <c r="KGT48" s="445"/>
      <c r="KGU48" s="445"/>
      <c r="KGV48" s="445"/>
      <c r="KGW48" s="445"/>
      <c r="KGX48" s="445"/>
      <c r="KGY48" s="445"/>
      <c r="KGZ48" s="445"/>
      <c r="KHA48" s="445"/>
      <c r="KHB48" s="445"/>
      <c r="KHC48" s="445"/>
      <c r="KHD48" s="445"/>
      <c r="KHE48" s="445"/>
      <c r="KHF48" s="445"/>
      <c r="KHG48" s="445"/>
      <c r="KHH48" s="445"/>
      <c r="KHI48" s="445"/>
      <c r="KHJ48" s="445"/>
      <c r="KHK48" s="445"/>
      <c r="KHL48" s="445"/>
      <c r="KHM48" s="445"/>
      <c r="KHN48" s="445"/>
      <c r="KHO48" s="445"/>
      <c r="KHP48" s="445"/>
      <c r="KHQ48" s="445"/>
      <c r="KHR48" s="445"/>
      <c r="KHS48" s="445"/>
      <c r="KHT48" s="445"/>
      <c r="KHU48" s="445"/>
      <c r="KHV48" s="445"/>
      <c r="KHW48" s="445"/>
      <c r="KHX48" s="445"/>
      <c r="KHY48" s="445"/>
      <c r="KHZ48" s="445"/>
      <c r="KIA48" s="445"/>
      <c r="KIB48" s="445"/>
      <c r="KIC48" s="445"/>
      <c r="KID48" s="445"/>
      <c r="KIE48" s="445"/>
      <c r="KIF48" s="445"/>
      <c r="KIG48" s="445"/>
      <c r="KIH48" s="445"/>
      <c r="KII48" s="445"/>
      <c r="KIJ48" s="445"/>
      <c r="KIK48" s="445"/>
      <c r="KIL48" s="445"/>
      <c r="KIM48" s="445"/>
      <c r="KIN48" s="445"/>
      <c r="KIO48" s="445"/>
      <c r="KIP48" s="445"/>
      <c r="KIQ48" s="445"/>
      <c r="KIR48" s="445"/>
      <c r="KIS48" s="445"/>
      <c r="KIT48" s="445"/>
      <c r="KIU48" s="445"/>
      <c r="KIV48" s="445"/>
      <c r="KIW48" s="445"/>
      <c r="KIX48" s="445"/>
      <c r="KIY48" s="445"/>
      <c r="KIZ48" s="445"/>
      <c r="KJA48" s="445"/>
      <c r="KJB48" s="445"/>
      <c r="KJC48" s="445"/>
      <c r="KJD48" s="445"/>
      <c r="KJE48" s="445"/>
      <c r="KJF48" s="445"/>
      <c r="KJG48" s="445"/>
      <c r="KJH48" s="445"/>
      <c r="KJI48" s="445"/>
      <c r="KJJ48" s="445"/>
      <c r="KJK48" s="445"/>
      <c r="KJL48" s="445"/>
      <c r="KJM48" s="445"/>
      <c r="KJN48" s="445"/>
      <c r="KJO48" s="445"/>
      <c r="KJP48" s="445"/>
      <c r="KJQ48" s="445"/>
      <c r="KJR48" s="445"/>
      <c r="KJS48" s="445"/>
      <c r="KJT48" s="445"/>
      <c r="KJU48" s="445"/>
      <c r="KJV48" s="445"/>
      <c r="KJW48" s="445"/>
      <c r="KJX48" s="445"/>
      <c r="KJY48" s="445"/>
      <c r="KJZ48" s="445"/>
      <c r="KKA48" s="445"/>
      <c r="KKB48" s="445"/>
      <c r="KKC48" s="445"/>
      <c r="KKD48" s="445"/>
      <c r="KKE48" s="445"/>
      <c r="KKF48" s="445"/>
      <c r="KKG48" s="445"/>
      <c r="KKH48" s="445"/>
      <c r="KKI48" s="445"/>
      <c r="KKJ48" s="445"/>
      <c r="KKK48" s="445"/>
      <c r="KKL48" s="445"/>
      <c r="KKM48" s="445"/>
      <c r="KKN48" s="445"/>
      <c r="KKO48" s="445"/>
      <c r="KKP48" s="445"/>
      <c r="KKQ48" s="445"/>
      <c r="KKR48" s="445"/>
      <c r="KKS48" s="445"/>
      <c r="KKT48" s="445"/>
      <c r="KKU48" s="445"/>
      <c r="KKV48" s="445"/>
      <c r="KKW48" s="445"/>
      <c r="KKX48" s="445"/>
      <c r="KKY48" s="445"/>
      <c r="KKZ48" s="445"/>
      <c r="KLA48" s="445"/>
      <c r="KLB48" s="445"/>
      <c r="KLC48" s="445"/>
      <c r="KLD48" s="445"/>
      <c r="KLE48" s="445"/>
      <c r="KLF48" s="445"/>
      <c r="KLG48" s="445"/>
      <c r="KLH48" s="445"/>
      <c r="KLI48" s="445"/>
      <c r="KLJ48" s="445"/>
      <c r="KLK48" s="445"/>
      <c r="KLL48" s="445"/>
      <c r="KLM48" s="445"/>
      <c r="KLN48" s="445"/>
      <c r="KLO48" s="445"/>
      <c r="KLP48" s="445"/>
      <c r="KLQ48" s="445"/>
      <c r="KLR48" s="445"/>
      <c r="KLS48" s="445"/>
      <c r="KLT48" s="445"/>
      <c r="KLU48" s="445"/>
      <c r="KLV48" s="445"/>
      <c r="KLW48" s="445"/>
      <c r="KLX48" s="445"/>
      <c r="KLY48" s="445"/>
      <c r="KLZ48" s="445"/>
      <c r="KMA48" s="445"/>
      <c r="KMB48" s="445"/>
      <c r="KMC48" s="445"/>
      <c r="KMD48" s="445"/>
      <c r="KME48" s="445"/>
      <c r="KMF48" s="445"/>
      <c r="KMG48" s="445"/>
      <c r="KMH48" s="445"/>
      <c r="KMI48" s="445"/>
      <c r="KMJ48" s="445"/>
      <c r="KMK48" s="445"/>
      <c r="KML48" s="445"/>
      <c r="KMM48" s="445"/>
      <c r="KMN48" s="445"/>
      <c r="KMO48" s="445"/>
      <c r="KMP48" s="445"/>
      <c r="KMQ48" s="445"/>
      <c r="KMR48" s="445"/>
      <c r="KMS48" s="445"/>
      <c r="KMT48" s="445"/>
      <c r="KMU48" s="445"/>
      <c r="KMV48" s="445"/>
      <c r="KMW48" s="445"/>
      <c r="KMX48" s="445"/>
      <c r="KMY48" s="445"/>
      <c r="KMZ48" s="445"/>
      <c r="KNA48" s="445"/>
      <c r="KNB48" s="445"/>
      <c r="KNC48" s="445"/>
      <c r="KND48" s="445"/>
      <c r="KNE48" s="445"/>
      <c r="KNF48" s="445"/>
      <c r="KNG48" s="445"/>
      <c r="KNH48" s="445"/>
      <c r="KNI48" s="445"/>
      <c r="KNJ48" s="445"/>
      <c r="KNK48" s="445"/>
      <c r="KNL48" s="445"/>
      <c r="KNM48" s="445"/>
      <c r="KNN48" s="445"/>
      <c r="KNO48" s="445"/>
      <c r="KNP48" s="445"/>
      <c r="KNQ48" s="445"/>
      <c r="KNR48" s="445"/>
      <c r="KNS48" s="445"/>
      <c r="KNT48" s="445"/>
      <c r="KNU48" s="445"/>
      <c r="KNV48" s="445"/>
      <c r="KNW48" s="445"/>
      <c r="KNX48" s="445"/>
      <c r="KNY48" s="445"/>
      <c r="KNZ48" s="445"/>
      <c r="KOA48" s="445"/>
      <c r="KOB48" s="445"/>
      <c r="KOC48" s="445"/>
      <c r="KOD48" s="445"/>
      <c r="KOE48" s="445"/>
      <c r="KOF48" s="445"/>
      <c r="KOG48" s="445"/>
      <c r="KOH48" s="445"/>
      <c r="KOI48" s="445"/>
      <c r="KOJ48" s="445"/>
      <c r="KOK48" s="445"/>
      <c r="KOL48" s="445"/>
      <c r="KOM48" s="445"/>
      <c r="KON48" s="445"/>
      <c r="KOO48" s="445"/>
      <c r="KOP48" s="445"/>
      <c r="KOQ48" s="445"/>
      <c r="KOR48" s="445"/>
      <c r="KOS48" s="445"/>
      <c r="KOT48" s="445"/>
      <c r="KOU48" s="445"/>
      <c r="KOV48" s="445"/>
      <c r="KOW48" s="445"/>
      <c r="KOX48" s="445"/>
      <c r="KOY48" s="445"/>
      <c r="KOZ48" s="445"/>
      <c r="KPA48" s="445"/>
      <c r="KPB48" s="445"/>
      <c r="KPC48" s="445"/>
      <c r="KPD48" s="445"/>
      <c r="KPE48" s="445"/>
      <c r="KPF48" s="445"/>
      <c r="KPG48" s="445"/>
      <c r="KPH48" s="445"/>
      <c r="KPI48" s="445"/>
      <c r="KPJ48" s="445"/>
      <c r="KPK48" s="445"/>
      <c r="KPL48" s="445"/>
      <c r="KPM48" s="445"/>
      <c r="KPN48" s="445"/>
      <c r="KPO48" s="445"/>
      <c r="KPP48" s="445"/>
      <c r="KPQ48" s="445"/>
      <c r="KPR48" s="445"/>
      <c r="KPS48" s="445"/>
      <c r="KPT48" s="445"/>
      <c r="KPU48" s="445"/>
      <c r="KPV48" s="445"/>
      <c r="KPW48" s="445"/>
      <c r="KPX48" s="445"/>
      <c r="KPY48" s="445"/>
      <c r="KPZ48" s="445"/>
      <c r="KQA48" s="445"/>
      <c r="KQB48" s="445"/>
      <c r="KQC48" s="445"/>
      <c r="KQD48" s="445"/>
      <c r="KQE48" s="445"/>
      <c r="KQF48" s="445"/>
      <c r="KQG48" s="445"/>
      <c r="KQH48" s="445"/>
      <c r="KQI48" s="445"/>
      <c r="KQJ48" s="445"/>
      <c r="KQK48" s="445"/>
      <c r="KQL48" s="445"/>
      <c r="KQM48" s="445"/>
      <c r="KQN48" s="445"/>
      <c r="KQO48" s="445"/>
      <c r="KQP48" s="445"/>
      <c r="KQQ48" s="445"/>
      <c r="KQR48" s="445"/>
      <c r="KQS48" s="445"/>
      <c r="KQT48" s="445"/>
      <c r="KQU48" s="445"/>
      <c r="KQV48" s="445"/>
      <c r="KQW48" s="445"/>
      <c r="KQX48" s="445"/>
      <c r="KQY48" s="445"/>
      <c r="KQZ48" s="445"/>
      <c r="KRA48" s="445"/>
      <c r="KRB48" s="445"/>
      <c r="KRC48" s="445"/>
      <c r="KRD48" s="445"/>
      <c r="KRE48" s="445"/>
      <c r="KRF48" s="445"/>
      <c r="KRG48" s="445"/>
      <c r="KRH48" s="445"/>
      <c r="KRI48" s="445"/>
      <c r="KRJ48" s="445"/>
      <c r="KRK48" s="445"/>
      <c r="KRL48" s="445"/>
      <c r="KRM48" s="445"/>
      <c r="KRN48" s="445"/>
      <c r="KRO48" s="445"/>
      <c r="KRP48" s="445"/>
      <c r="KRQ48" s="445"/>
      <c r="KRR48" s="445"/>
      <c r="KRS48" s="445"/>
      <c r="KRT48" s="445"/>
      <c r="KRU48" s="445"/>
      <c r="KRV48" s="445"/>
      <c r="KRW48" s="445"/>
      <c r="KRX48" s="445"/>
      <c r="KRY48" s="445"/>
      <c r="KRZ48" s="445"/>
      <c r="KSA48" s="445"/>
      <c r="KSB48" s="445"/>
      <c r="KSC48" s="445"/>
      <c r="KSD48" s="445"/>
      <c r="KSE48" s="445"/>
      <c r="KSF48" s="445"/>
      <c r="KSG48" s="445"/>
      <c r="KSH48" s="445"/>
      <c r="KSI48" s="445"/>
      <c r="KSJ48" s="445"/>
      <c r="KSK48" s="445"/>
      <c r="KSL48" s="445"/>
      <c r="KSM48" s="445"/>
      <c r="KSN48" s="445"/>
      <c r="KSO48" s="445"/>
      <c r="KSP48" s="445"/>
      <c r="KSQ48" s="445"/>
      <c r="KSR48" s="445"/>
      <c r="KSS48" s="445"/>
      <c r="KST48" s="445"/>
      <c r="KSU48" s="445"/>
      <c r="KSV48" s="445"/>
      <c r="KSW48" s="445"/>
      <c r="KSX48" s="445"/>
      <c r="KSY48" s="445"/>
      <c r="KSZ48" s="445"/>
      <c r="KTA48" s="445"/>
      <c r="KTB48" s="445"/>
      <c r="KTC48" s="445"/>
      <c r="KTD48" s="445"/>
      <c r="KTE48" s="445"/>
      <c r="KTF48" s="445"/>
      <c r="KTG48" s="445"/>
      <c r="KTH48" s="445"/>
      <c r="KTI48" s="445"/>
      <c r="KTJ48" s="445"/>
      <c r="KTK48" s="445"/>
      <c r="KTL48" s="445"/>
      <c r="KTM48" s="445"/>
      <c r="KTN48" s="445"/>
      <c r="KTO48" s="445"/>
      <c r="KTP48" s="445"/>
      <c r="KTQ48" s="445"/>
      <c r="KTR48" s="445"/>
      <c r="KTS48" s="445"/>
      <c r="KTT48" s="445"/>
      <c r="KTU48" s="445"/>
      <c r="KTV48" s="445"/>
      <c r="KTW48" s="445"/>
      <c r="KTX48" s="445"/>
      <c r="KTY48" s="445"/>
      <c r="KTZ48" s="445"/>
      <c r="KUA48" s="445"/>
      <c r="KUB48" s="445"/>
      <c r="KUC48" s="445"/>
      <c r="KUD48" s="445"/>
      <c r="KUE48" s="445"/>
      <c r="KUF48" s="445"/>
      <c r="KUG48" s="445"/>
      <c r="KUH48" s="445"/>
      <c r="KUI48" s="445"/>
      <c r="KUJ48" s="445"/>
      <c r="KUK48" s="445"/>
      <c r="KUL48" s="445"/>
      <c r="KUM48" s="445"/>
      <c r="KUN48" s="445"/>
      <c r="KUO48" s="445"/>
      <c r="KUP48" s="445"/>
      <c r="KUQ48" s="445"/>
      <c r="KUR48" s="445"/>
      <c r="KUS48" s="445"/>
      <c r="KUT48" s="445"/>
      <c r="KUU48" s="445"/>
      <c r="KUV48" s="445"/>
      <c r="KUW48" s="445"/>
      <c r="KUX48" s="445"/>
      <c r="KUY48" s="445"/>
      <c r="KUZ48" s="445"/>
      <c r="KVA48" s="445"/>
      <c r="KVB48" s="445"/>
      <c r="KVC48" s="445"/>
      <c r="KVD48" s="445"/>
      <c r="KVE48" s="445"/>
      <c r="KVF48" s="445"/>
      <c r="KVG48" s="445"/>
      <c r="KVH48" s="445"/>
      <c r="KVI48" s="445"/>
      <c r="KVJ48" s="445"/>
      <c r="KVK48" s="445"/>
      <c r="KVL48" s="445"/>
      <c r="KVM48" s="445"/>
      <c r="KVN48" s="445"/>
      <c r="KVO48" s="445"/>
      <c r="KVP48" s="445"/>
      <c r="KVQ48" s="445"/>
      <c r="KVR48" s="445"/>
      <c r="KVS48" s="445"/>
      <c r="KVT48" s="445"/>
      <c r="KVU48" s="445"/>
      <c r="KVV48" s="445"/>
      <c r="KVW48" s="445"/>
      <c r="KVX48" s="445"/>
      <c r="KVY48" s="445"/>
      <c r="KVZ48" s="445"/>
      <c r="KWA48" s="445"/>
      <c r="KWB48" s="445"/>
      <c r="KWC48" s="445"/>
      <c r="KWD48" s="445"/>
      <c r="KWE48" s="445"/>
      <c r="KWF48" s="445"/>
      <c r="KWG48" s="445"/>
      <c r="KWH48" s="445"/>
      <c r="KWI48" s="445"/>
      <c r="KWJ48" s="445"/>
      <c r="KWK48" s="445"/>
      <c r="KWL48" s="445"/>
      <c r="KWM48" s="445"/>
      <c r="KWN48" s="445"/>
      <c r="KWO48" s="445"/>
      <c r="KWP48" s="445"/>
      <c r="KWQ48" s="445"/>
      <c r="KWR48" s="445"/>
      <c r="KWS48" s="445"/>
      <c r="KWT48" s="445"/>
      <c r="KWU48" s="445"/>
      <c r="KWV48" s="445"/>
      <c r="KWW48" s="445"/>
      <c r="KWX48" s="445"/>
      <c r="KWY48" s="445"/>
      <c r="KWZ48" s="445"/>
      <c r="KXA48" s="445"/>
      <c r="KXB48" s="445"/>
      <c r="KXC48" s="445"/>
      <c r="KXD48" s="445"/>
      <c r="KXE48" s="445"/>
      <c r="KXF48" s="445"/>
      <c r="KXG48" s="445"/>
      <c r="KXH48" s="445"/>
      <c r="KXI48" s="445"/>
      <c r="KXJ48" s="445"/>
      <c r="KXK48" s="445"/>
      <c r="KXL48" s="445"/>
      <c r="KXM48" s="445"/>
      <c r="KXN48" s="445"/>
      <c r="KXO48" s="445"/>
      <c r="KXP48" s="445"/>
      <c r="KXQ48" s="445"/>
      <c r="KXR48" s="445"/>
      <c r="KXS48" s="445"/>
      <c r="KXT48" s="445"/>
      <c r="KXU48" s="445"/>
      <c r="KXV48" s="445"/>
      <c r="KXW48" s="445"/>
      <c r="KXX48" s="445"/>
      <c r="KXY48" s="445"/>
      <c r="KXZ48" s="445"/>
      <c r="KYA48" s="445"/>
      <c r="KYB48" s="445"/>
      <c r="KYC48" s="445"/>
      <c r="KYD48" s="445"/>
      <c r="KYE48" s="445"/>
      <c r="KYF48" s="445"/>
      <c r="KYG48" s="445"/>
      <c r="KYH48" s="445"/>
      <c r="KYI48" s="445"/>
      <c r="KYJ48" s="445"/>
      <c r="KYK48" s="445"/>
      <c r="KYL48" s="445"/>
      <c r="KYM48" s="445"/>
      <c r="KYN48" s="445"/>
      <c r="KYO48" s="445"/>
      <c r="KYP48" s="445"/>
      <c r="KYQ48" s="445"/>
      <c r="KYR48" s="445"/>
      <c r="KYS48" s="445"/>
      <c r="KYT48" s="445"/>
      <c r="KYU48" s="445"/>
      <c r="KYV48" s="445"/>
      <c r="KYW48" s="445"/>
      <c r="KYX48" s="445"/>
      <c r="KYY48" s="445"/>
      <c r="KYZ48" s="445"/>
      <c r="KZA48" s="445"/>
      <c r="KZB48" s="445"/>
      <c r="KZC48" s="445"/>
      <c r="KZD48" s="445"/>
      <c r="KZE48" s="445"/>
      <c r="KZF48" s="445"/>
      <c r="KZG48" s="445"/>
      <c r="KZH48" s="445"/>
      <c r="KZI48" s="445"/>
      <c r="KZJ48" s="445"/>
      <c r="KZK48" s="445"/>
      <c r="KZL48" s="445"/>
      <c r="KZM48" s="445"/>
      <c r="KZN48" s="445"/>
      <c r="KZO48" s="445"/>
      <c r="KZP48" s="445"/>
      <c r="KZQ48" s="445"/>
      <c r="KZR48" s="445"/>
      <c r="KZS48" s="445"/>
      <c r="KZT48" s="445"/>
      <c r="KZU48" s="445"/>
      <c r="KZV48" s="445"/>
      <c r="KZW48" s="445"/>
      <c r="KZX48" s="445"/>
      <c r="KZY48" s="445"/>
      <c r="KZZ48" s="445"/>
      <c r="LAA48" s="445"/>
      <c r="LAB48" s="445"/>
      <c r="LAC48" s="445"/>
      <c r="LAD48" s="445"/>
      <c r="LAE48" s="445"/>
      <c r="LAF48" s="445"/>
      <c r="LAG48" s="445"/>
      <c r="LAH48" s="445"/>
      <c r="LAI48" s="445"/>
      <c r="LAJ48" s="445"/>
      <c r="LAK48" s="445"/>
      <c r="LAL48" s="445"/>
      <c r="LAM48" s="445"/>
      <c r="LAN48" s="445"/>
      <c r="LAO48" s="445"/>
      <c r="LAP48" s="445"/>
      <c r="LAQ48" s="445"/>
      <c r="LAR48" s="445"/>
      <c r="LAS48" s="445"/>
      <c r="LAT48" s="445"/>
      <c r="LAU48" s="445"/>
      <c r="LAV48" s="445"/>
      <c r="LAW48" s="445"/>
      <c r="LAX48" s="445"/>
      <c r="LAY48" s="445"/>
      <c r="LAZ48" s="445"/>
      <c r="LBA48" s="445"/>
      <c r="LBB48" s="445"/>
      <c r="LBC48" s="445"/>
      <c r="LBD48" s="445"/>
      <c r="LBE48" s="445"/>
      <c r="LBF48" s="445"/>
      <c r="LBG48" s="445"/>
      <c r="LBH48" s="445"/>
      <c r="LBI48" s="445"/>
      <c r="LBJ48" s="445"/>
      <c r="LBK48" s="445"/>
      <c r="LBL48" s="445"/>
      <c r="LBM48" s="445"/>
      <c r="LBN48" s="445"/>
      <c r="LBO48" s="445"/>
      <c r="LBP48" s="445"/>
      <c r="LBQ48" s="445"/>
      <c r="LBR48" s="445"/>
      <c r="LBS48" s="445"/>
      <c r="LBT48" s="445"/>
      <c r="LBU48" s="445"/>
      <c r="LBV48" s="445"/>
      <c r="LBW48" s="445"/>
      <c r="LBX48" s="445"/>
      <c r="LBY48" s="445"/>
      <c r="LBZ48" s="445"/>
      <c r="LCA48" s="445"/>
      <c r="LCB48" s="445"/>
      <c r="LCC48" s="445"/>
      <c r="LCD48" s="445"/>
      <c r="LCE48" s="445"/>
      <c r="LCF48" s="445"/>
      <c r="LCG48" s="445"/>
      <c r="LCH48" s="445"/>
      <c r="LCI48" s="445"/>
      <c r="LCJ48" s="445"/>
      <c r="LCK48" s="445"/>
      <c r="LCL48" s="445"/>
      <c r="LCM48" s="445"/>
      <c r="LCN48" s="445"/>
      <c r="LCO48" s="445"/>
      <c r="LCP48" s="445"/>
      <c r="LCQ48" s="445"/>
      <c r="LCR48" s="445"/>
      <c r="LCS48" s="445"/>
      <c r="LCT48" s="445"/>
      <c r="LCU48" s="445"/>
      <c r="LCV48" s="445"/>
      <c r="LCW48" s="445"/>
      <c r="LCX48" s="445"/>
      <c r="LCY48" s="445"/>
      <c r="LCZ48" s="445"/>
      <c r="LDA48" s="445"/>
      <c r="LDB48" s="445"/>
      <c r="LDC48" s="445"/>
      <c r="LDD48" s="445"/>
      <c r="LDE48" s="445"/>
      <c r="LDF48" s="445"/>
      <c r="LDG48" s="445"/>
      <c r="LDH48" s="445"/>
      <c r="LDI48" s="445"/>
      <c r="LDJ48" s="445"/>
      <c r="LDK48" s="445"/>
      <c r="LDL48" s="445"/>
      <c r="LDM48" s="445"/>
      <c r="LDN48" s="445"/>
      <c r="LDO48" s="445"/>
      <c r="LDP48" s="445"/>
      <c r="LDQ48" s="445"/>
      <c r="LDR48" s="445"/>
      <c r="LDS48" s="445"/>
      <c r="LDT48" s="445"/>
      <c r="LDU48" s="445"/>
      <c r="LDV48" s="445"/>
      <c r="LDW48" s="445"/>
      <c r="LDX48" s="445"/>
      <c r="LDY48" s="445"/>
      <c r="LDZ48" s="445"/>
      <c r="LEA48" s="445"/>
      <c r="LEB48" s="445"/>
      <c r="LEC48" s="445"/>
      <c r="LED48" s="445"/>
      <c r="LEE48" s="445"/>
      <c r="LEF48" s="445"/>
      <c r="LEG48" s="445"/>
      <c r="LEH48" s="445"/>
      <c r="LEI48" s="445"/>
      <c r="LEJ48" s="445"/>
      <c r="LEK48" s="445"/>
      <c r="LEL48" s="445"/>
      <c r="LEM48" s="445"/>
      <c r="LEN48" s="445"/>
      <c r="LEO48" s="445"/>
      <c r="LEP48" s="445"/>
      <c r="LEQ48" s="445"/>
      <c r="LER48" s="445"/>
      <c r="LES48" s="445"/>
      <c r="LET48" s="445"/>
      <c r="LEU48" s="445"/>
      <c r="LEV48" s="445"/>
      <c r="LEW48" s="445"/>
      <c r="LEX48" s="445"/>
      <c r="LEY48" s="445"/>
      <c r="LEZ48" s="445"/>
      <c r="LFA48" s="445"/>
      <c r="LFB48" s="445"/>
      <c r="LFC48" s="445"/>
      <c r="LFD48" s="445"/>
      <c r="LFE48" s="445"/>
      <c r="LFF48" s="445"/>
      <c r="LFG48" s="445"/>
      <c r="LFH48" s="445"/>
      <c r="LFI48" s="445"/>
      <c r="LFJ48" s="445"/>
      <c r="LFK48" s="445"/>
      <c r="LFL48" s="445"/>
      <c r="LFM48" s="445"/>
      <c r="LFN48" s="445"/>
      <c r="LFO48" s="445"/>
      <c r="LFP48" s="445"/>
      <c r="LFQ48" s="445"/>
      <c r="LFR48" s="445"/>
      <c r="LFS48" s="445"/>
      <c r="LFT48" s="445"/>
      <c r="LFU48" s="445"/>
      <c r="LFV48" s="445"/>
      <c r="LFW48" s="445"/>
      <c r="LFX48" s="445"/>
      <c r="LFY48" s="445"/>
      <c r="LFZ48" s="445"/>
      <c r="LGA48" s="445"/>
      <c r="LGB48" s="445"/>
      <c r="LGC48" s="445"/>
      <c r="LGD48" s="445"/>
      <c r="LGE48" s="445"/>
      <c r="LGF48" s="445"/>
      <c r="LGG48" s="445"/>
      <c r="LGH48" s="445"/>
      <c r="LGI48" s="445"/>
      <c r="LGJ48" s="445"/>
      <c r="LGK48" s="445"/>
      <c r="LGL48" s="445"/>
      <c r="LGM48" s="445"/>
      <c r="LGN48" s="445"/>
      <c r="LGO48" s="445"/>
      <c r="LGP48" s="445"/>
      <c r="LGQ48" s="445"/>
      <c r="LGR48" s="445"/>
      <c r="LGS48" s="445"/>
      <c r="LGT48" s="445"/>
      <c r="LGU48" s="445"/>
      <c r="LGV48" s="445"/>
      <c r="LGW48" s="445"/>
      <c r="LGX48" s="445"/>
      <c r="LGY48" s="445"/>
      <c r="LGZ48" s="445"/>
      <c r="LHA48" s="445"/>
      <c r="LHB48" s="445"/>
      <c r="LHC48" s="445"/>
      <c r="LHD48" s="445"/>
      <c r="LHE48" s="445"/>
      <c r="LHF48" s="445"/>
      <c r="LHG48" s="445"/>
      <c r="LHH48" s="445"/>
      <c r="LHI48" s="445"/>
      <c r="LHJ48" s="445"/>
      <c r="LHK48" s="445"/>
      <c r="LHL48" s="445"/>
      <c r="LHM48" s="445"/>
      <c r="LHN48" s="445"/>
      <c r="LHO48" s="445"/>
      <c r="LHP48" s="445"/>
      <c r="LHQ48" s="445"/>
      <c r="LHR48" s="445"/>
      <c r="LHS48" s="445"/>
      <c r="LHT48" s="445"/>
      <c r="LHU48" s="445"/>
      <c r="LHV48" s="445"/>
      <c r="LHW48" s="445"/>
      <c r="LHX48" s="445"/>
      <c r="LHY48" s="445"/>
      <c r="LHZ48" s="445"/>
      <c r="LIA48" s="445"/>
      <c r="LIB48" s="445"/>
      <c r="LIC48" s="445"/>
      <c r="LID48" s="445"/>
      <c r="LIE48" s="445"/>
      <c r="LIF48" s="445"/>
      <c r="LIG48" s="445"/>
      <c r="LIH48" s="445"/>
      <c r="LII48" s="445"/>
      <c r="LIJ48" s="445"/>
      <c r="LIK48" s="445"/>
      <c r="LIL48" s="445"/>
      <c r="LIM48" s="445"/>
      <c r="LIN48" s="445"/>
      <c r="LIO48" s="445"/>
      <c r="LIP48" s="445"/>
      <c r="LIQ48" s="445"/>
      <c r="LIR48" s="445"/>
      <c r="LIS48" s="445"/>
      <c r="LIT48" s="445"/>
      <c r="LIU48" s="445"/>
      <c r="LIV48" s="445"/>
      <c r="LIW48" s="445"/>
      <c r="LIX48" s="445"/>
      <c r="LIY48" s="445"/>
      <c r="LIZ48" s="445"/>
      <c r="LJA48" s="445"/>
      <c r="LJB48" s="445"/>
      <c r="LJC48" s="445"/>
      <c r="LJD48" s="445"/>
      <c r="LJE48" s="445"/>
      <c r="LJF48" s="445"/>
      <c r="LJG48" s="445"/>
      <c r="LJH48" s="445"/>
      <c r="LJI48" s="445"/>
      <c r="LJJ48" s="445"/>
      <c r="LJK48" s="445"/>
      <c r="LJL48" s="445"/>
      <c r="LJM48" s="445"/>
      <c r="LJN48" s="445"/>
      <c r="LJO48" s="445"/>
      <c r="LJP48" s="445"/>
      <c r="LJQ48" s="445"/>
      <c r="LJR48" s="445"/>
      <c r="LJS48" s="445"/>
      <c r="LJT48" s="445"/>
      <c r="LJU48" s="445"/>
      <c r="LJV48" s="445"/>
      <c r="LJW48" s="445"/>
      <c r="LJX48" s="445"/>
      <c r="LJY48" s="445"/>
      <c r="LJZ48" s="445"/>
      <c r="LKA48" s="445"/>
      <c r="LKB48" s="445"/>
      <c r="LKC48" s="445"/>
      <c r="LKD48" s="445"/>
      <c r="LKE48" s="445"/>
      <c r="LKF48" s="445"/>
      <c r="LKG48" s="445"/>
      <c r="LKH48" s="445"/>
      <c r="LKI48" s="445"/>
      <c r="LKJ48" s="445"/>
      <c r="LKK48" s="445"/>
      <c r="LKL48" s="445"/>
      <c r="LKM48" s="445"/>
      <c r="LKN48" s="445"/>
      <c r="LKO48" s="445"/>
      <c r="LKP48" s="445"/>
      <c r="LKQ48" s="445"/>
      <c r="LKR48" s="445"/>
      <c r="LKS48" s="445"/>
      <c r="LKT48" s="445"/>
      <c r="LKU48" s="445"/>
      <c r="LKV48" s="445"/>
      <c r="LKW48" s="445"/>
      <c r="LKX48" s="445"/>
      <c r="LKY48" s="445"/>
      <c r="LKZ48" s="445"/>
      <c r="LLA48" s="445"/>
      <c r="LLB48" s="445"/>
      <c r="LLC48" s="445"/>
      <c r="LLD48" s="445"/>
      <c r="LLE48" s="445"/>
      <c r="LLF48" s="445"/>
      <c r="LLG48" s="445"/>
      <c r="LLH48" s="445"/>
      <c r="LLI48" s="445"/>
      <c r="LLJ48" s="445"/>
      <c r="LLK48" s="445"/>
      <c r="LLL48" s="445"/>
      <c r="LLM48" s="445"/>
      <c r="LLN48" s="445"/>
      <c r="LLO48" s="445"/>
      <c r="LLP48" s="445"/>
      <c r="LLQ48" s="445"/>
      <c r="LLR48" s="445"/>
      <c r="LLS48" s="445"/>
      <c r="LLT48" s="445"/>
      <c r="LLU48" s="445"/>
      <c r="LLV48" s="445"/>
      <c r="LLW48" s="445"/>
      <c r="LLX48" s="445"/>
      <c r="LLY48" s="445"/>
      <c r="LLZ48" s="445"/>
      <c r="LMA48" s="445"/>
      <c r="LMB48" s="445"/>
      <c r="LMC48" s="445"/>
      <c r="LMD48" s="445"/>
      <c r="LME48" s="445"/>
      <c r="LMF48" s="445"/>
      <c r="LMG48" s="445"/>
      <c r="LMH48" s="445"/>
      <c r="LMI48" s="445"/>
      <c r="LMJ48" s="445"/>
      <c r="LMK48" s="445"/>
      <c r="LML48" s="445"/>
      <c r="LMM48" s="445"/>
      <c r="LMN48" s="445"/>
      <c r="LMO48" s="445"/>
      <c r="LMP48" s="445"/>
      <c r="LMQ48" s="445"/>
      <c r="LMR48" s="445"/>
      <c r="LMS48" s="445"/>
      <c r="LMT48" s="445"/>
      <c r="LMU48" s="445"/>
      <c r="LMV48" s="445"/>
      <c r="LMW48" s="445"/>
      <c r="LMX48" s="445"/>
      <c r="LMY48" s="445"/>
      <c r="LMZ48" s="445"/>
      <c r="LNA48" s="445"/>
      <c r="LNB48" s="445"/>
      <c r="LNC48" s="445"/>
      <c r="LND48" s="445"/>
      <c r="LNE48" s="445"/>
      <c r="LNF48" s="445"/>
      <c r="LNG48" s="445"/>
      <c r="LNH48" s="445"/>
      <c r="LNI48" s="445"/>
      <c r="LNJ48" s="445"/>
      <c r="LNK48" s="445"/>
      <c r="LNL48" s="445"/>
      <c r="LNM48" s="445"/>
      <c r="LNN48" s="445"/>
      <c r="LNO48" s="445"/>
      <c r="LNP48" s="445"/>
      <c r="LNQ48" s="445"/>
      <c r="LNR48" s="445"/>
      <c r="LNS48" s="445"/>
      <c r="LNT48" s="445"/>
      <c r="LNU48" s="445"/>
      <c r="LNV48" s="445"/>
      <c r="LNW48" s="445"/>
      <c r="LNX48" s="445"/>
      <c r="LNY48" s="445"/>
      <c r="LNZ48" s="445"/>
      <c r="LOA48" s="445"/>
      <c r="LOB48" s="445"/>
      <c r="LOC48" s="445"/>
      <c r="LOD48" s="445"/>
      <c r="LOE48" s="445"/>
      <c r="LOF48" s="445"/>
      <c r="LOG48" s="445"/>
      <c r="LOH48" s="445"/>
      <c r="LOI48" s="445"/>
      <c r="LOJ48" s="445"/>
      <c r="LOK48" s="445"/>
      <c r="LOL48" s="445"/>
      <c r="LOM48" s="445"/>
      <c r="LON48" s="445"/>
      <c r="LOO48" s="445"/>
      <c r="LOP48" s="445"/>
      <c r="LOQ48" s="445"/>
      <c r="LOR48" s="445"/>
      <c r="LOS48" s="445"/>
      <c r="LOT48" s="445"/>
      <c r="LOU48" s="445"/>
      <c r="LOV48" s="445"/>
      <c r="LOW48" s="445"/>
      <c r="LOX48" s="445"/>
      <c r="LOY48" s="445"/>
      <c r="LOZ48" s="445"/>
      <c r="LPA48" s="445"/>
      <c r="LPB48" s="445"/>
      <c r="LPC48" s="445"/>
      <c r="LPD48" s="445"/>
      <c r="LPE48" s="445"/>
      <c r="LPF48" s="445"/>
      <c r="LPG48" s="445"/>
      <c r="LPH48" s="445"/>
      <c r="LPI48" s="445"/>
      <c r="LPJ48" s="445"/>
      <c r="LPK48" s="445"/>
      <c r="LPL48" s="445"/>
      <c r="LPM48" s="445"/>
      <c r="LPN48" s="445"/>
      <c r="LPO48" s="445"/>
      <c r="LPP48" s="445"/>
      <c r="LPQ48" s="445"/>
      <c r="LPR48" s="445"/>
      <c r="LPS48" s="445"/>
      <c r="LPT48" s="445"/>
      <c r="LPU48" s="445"/>
      <c r="LPV48" s="445"/>
      <c r="LPW48" s="445"/>
      <c r="LPX48" s="445"/>
      <c r="LPY48" s="445"/>
      <c r="LPZ48" s="445"/>
      <c r="LQA48" s="445"/>
      <c r="LQB48" s="445"/>
      <c r="LQC48" s="445"/>
      <c r="LQD48" s="445"/>
      <c r="LQE48" s="445"/>
      <c r="LQF48" s="445"/>
      <c r="LQG48" s="445"/>
      <c r="LQH48" s="445"/>
      <c r="LQI48" s="445"/>
      <c r="LQJ48" s="445"/>
      <c r="LQK48" s="445"/>
      <c r="LQL48" s="445"/>
      <c r="LQM48" s="445"/>
      <c r="LQN48" s="445"/>
      <c r="LQO48" s="445"/>
      <c r="LQP48" s="445"/>
      <c r="LQQ48" s="445"/>
      <c r="LQR48" s="445"/>
      <c r="LQS48" s="445"/>
      <c r="LQT48" s="445"/>
      <c r="LQU48" s="445"/>
      <c r="LQV48" s="445"/>
      <c r="LQW48" s="445"/>
      <c r="LQX48" s="445"/>
      <c r="LQY48" s="445"/>
      <c r="LQZ48" s="445"/>
      <c r="LRA48" s="445"/>
      <c r="LRB48" s="445"/>
      <c r="LRC48" s="445"/>
      <c r="LRD48" s="445"/>
      <c r="LRE48" s="445"/>
      <c r="LRF48" s="445"/>
      <c r="LRG48" s="445"/>
      <c r="LRH48" s="445"/>
      <c r="LRI48" s="445"/>
      <c r="LRJ48" s="445"/>
      <c r="LRK48" s="445"/>
      <c r="LRL48" s="445"/>
      <c r="LRM48" s="445"/>
      <c r="LRN48" s="445"/>
      <c r="LRO48" s="445"/>
      <c r="LRP48" s="445"/>
      <c r="LRQ48" s="445"/>
      <c r="LRR48" s="445"/>
      <c r="LRS48" s="445"/>
      <c r="LRT48" s="445"/>
      <c r="LRU48" s="445"/>
      <c r="LRV48" s="445"/>
      <c r="LRW48" s="445"/>
      <c r="LRX48" s="445"/>
      <c r="LRY48" s="445"/>
      <c r="LRZ48" s="445"/>
      <c r="LSA48" s="445"/>
      <c r="LSB48" s="445"/>
      <c r="LSC48" s="445"/>
      <c r="LSD48" s="445"/>
      <c r="LSE48" s="445"/>
      <c r="LSF48" s="445"/>
      <c r="LSG48" s="445"/>
      <c r="LSH48" s="445"/>
      <c r="LSI48" s="445"/>
      <c r="LSJ48" s="445"/>
      <c r="LSK48" s="445"/>
      <c r="LSL48" s="445"/>
      <c r="LSM48" s="445"/>
      <c r="LSN48" s="445"/>
      <c r="LSO48" s="445"/>
      <c r="LSP48" s="445"/>
      <c r="LSQ48" s="445"/>
      <c r="LSR48" s="445"/>
      <c r="LSS48" s="445"/>
      <c r="LST48" s="445"/>
      <c r="LSU48" s="445"/>
      <c r="LSV48" s="445"/>
      <c r="LSW48" s="445"/>
      <c r="LSX48" s="445"/>
      <c r="LSY48" s="445"/>
      <c r="LSZ48" s="445"/>
      <c r="LTA48" s="445"/>
      <c r="LTB48" s="445"/>
      <c r="LTC48" s="445"/>
      <c r="LTD48" s="445"/>
      <c r="LTE48" s="445"/>
      <c r="LTF48" s="445"/>
      <c r="LTG48" s="445"/>
      <c r="LTH48" s="445"/>
      <c r="LTI48" s="445"/>
      <c r="LTJ48" s="445"/>
      <c r="LTK48" s="445"/>
      <c r="LTL48" s="445"/>
      <c r="LTM48" s="445"/>
      <c r="LTN48" s="445"/>
      <c r="LTO48" s="445"/>
      <c r="LTP48" s="445"/>
      <c r="LTQ48" s="445"/>
      <c r="LTR48" s="445"/>
      <c r="LTS48" s="445"/>
      <c r="LTT48" s="445"/>
      <c r="LTU48" s="445"/>
      <c r="LTV48" s="445"/>
      <c r="LTW48" s="445"/>
      <c r="LTX48" s="445"/>
      <c r="LTY48" s="445"/>
      <c r="LTZ48" s="445"/>
      <c r="LUA48" s="445"/>
      <c r="LUB48" s="445"/>
      <c r="LUC48" s="445"/>
      <c r="LUD48" s="445"/>
      <c r="LUE48" s="445"/>
      <c r="LUF48" s="445"/>
      <c r="LUG48" s="445"/>
      <c r="LUH48" s="445"/>
      <c r="LUI48" s="445"/>
      <c r="LUJ48" s="445"/>
      <c r="LUK48" s="445"/>
      <c r="LUL48" s="445"/>
      <c r="LUM48" s="445"/>
      <c r="LUN48" s="445"/>
      <c r="LUO48" s="445"/>
      <c r="LUP48" s="445"/>
      <c r="LUQ48" s="445"/>
      <c r="LUR48" s="445"/>
      <c r="LUS48" s="445"/>
      <c r="LUT48" s="445"/>
      <c r="LUU48" s="445"/>
      <c r="LUV48" s="445"/>
      <c r="LUW48" s="445"/>
      <c r="LUX48" s="445"/>
      <c r="LUY48" s="445"/>
      <c r="LUZ48" s="445"/>
      <c r="LVA48" s="445"/>
      <c r="LVB48" s="445"/>
      <c r="LVC48" s="445"/>
      <c r="LVD48" s="445"/>
      <c r="LVE48" s="445"/>
      <c r="LVF48" s="445"/>
      <c r="LVG48" s="445"/>
      <c r="LVH48" s="445"/>
      <c r="LVI48" s="445"/>
      <c r="LVJ48" s="445"/>
      <c r="LVK48" s="445"/>
      <c r="LVL48" s="445"/>
      <c r="LVM48" s="445"/>
      <c r="LVN48" s="445"/>
      <c r="LVO48" s="445"/>
      <c r="LVP48" s="445"/>
      <c r="LVQ48" s="445"/>
      <c r="LVR48" s="445"/>
      <c r="LVS48" s="445"/>
      <c r="LVT48" s="445"/>
      <c r="LVU48" s="445"/>
      <c r="LVV48" s="445"/>
      <c r="LVW48" s="445"/>
      <c r="LVX48" s="445"/>
      <c r="LVY48" s="445"/>
      <c r="LVZ48" s="445"/>
      <c r="LWA48" s="445"/>
      <c r="LWB48" s="445"/>
      <c r="LWC48" s="445"/>
      <c r="LWD48" s="445"/>
      <c r="LWE48" s="445"/>
      <c r="LWF48" s="445"/>
      <c r="LWG48" s="445"/>
      <c r="LWH48" s="445"/>
      <c r="LWI48" s="445"/>
      <c r="LWJ48" s="445"/>
      <c r="LWK48" s="445"/>
      <c r="LWL48" s="445"/>
      <c r="LWM48" s="445"/>
      <c r="LWN48" s="445"/>
      <c r="LWO48" s="445"/>
      <c r="LWP48" s="445"/>
      <c r="LWQ48" s="445"/>
      <c r="LWR48" s="445"/>
      <c r="LWS48" s="445"/>
      <c r="LWT48" s="445"/>
      <c r="LWU48" s="445"/>
      <c r="LWV48" s="445"/>
      <c r="LWW48" s="445"/>
      <c r="LWX48" s="445"/>
      <c r="LWY48" s="445"/>
      <c r="LWZ48" s="445"/>
      <c r="LXA48" s="445"/>
      <c r="LXB48" s="445"/>
      <c r="LXC48" s="445"/>
      <c r="LXD48" s="445"/>
      <c r="LXE48" s="445"/>
      <c r="LXF48" s="445"/>
      <c r="LXG48" s="445"/>
      <c r="LXH48" s="445"/>
      <c r="LXI48" s="445"/>
      <c r="LXJ48" s="445"/>
      <c r="LXK48" s="445"/>
      <c r="LXL48" s="445"/>
      <c r="LXM48" s="445"/>
      <c r="LXN48" s="445"/>
      <c r="LXO48" s="445"/>
      <c r="LXP48" s="445"/>
      <c r="LXQ48" s="445"/>
      <c r="LXR48" s="445"/>
      <c r="LXS48" s="445"/>
      <c r="LXT48" s="445"/>
      <c r="LXU48" s="445"/>
      <c r="LXV48" s="445"/>
      <c r="LXW48" s="445"/>
      <c r="LXX48" s="445"/>
      <c r="LXY48" s="445"/>
      <c r="LXZ48" s="445"/>
      <c r="LYA48" s="445"/>
      <c r="LYB48" s="445"/>
      <c r="LYC48" s="445"/>
      <c r="LYD48" s="445"/>
      <c r="LYE48" s="445"/>
      <c r="LYF48" s="445"/>
      <c r="LYG48" s="445"/>
      <c r="LYH48" s="445"/>
      <c r="LYI48" s="445"/>
      <c r="LYJ48" s="445"/>
      <c r="LYK48" s="445"/>
      <c r="LYL48" s="445"/>
      <c r="LYM48" s="445"/>
      <c r="LYN48" s="445"/>
      <c r="LYO48" s="445"/>
      <c r="LYP48" s="445"/>
      <c r="LYQ48" s="445"/>
      <c r="LYR48" s="445"/>
      <c r="LYS48" s="445"/>
      <c r="LYT48" s="445"/>
      <c r="LYU48" s="445"/>
      <c r="LYV48" s="445"/>
      <c r="LYW48" s="445"/>
      <c r="LYX48" s="445"/>
      <c r="LYY48" s="445"/>
      <c r="LYZ48" s="445"/>
      <c r="LZA48" s="445"/>
      <c r="LZB48" s="445"/>
      <c r="LZC48" s="445"/>
      <c r="LZD48" s="445"/>
      <c r="LZE48" s="445"/>
      <c r="LZF48" s="445"/>
      <c r="LZG48" s="445"/>
      <c r="LZH48" s="445"/>
      <c r="LZI48" s="445"/>
      <c r="LZJ48" s="445"/>
      <c r="LZK48" s="445"/>
      <c r="LZL48" s="445"/>
      <c r="LZM48" s="445"/>
      <c r="LZN48" s="445"/>
      <c r="LZO48" s="445"/>
      <c r="LZP48" s="445"/>
      <c r="LZQ48" s="445"/>
      <c r="LZR48" s="445"/>
      <c r="LZS48" s="445"/>
      <c r="LZT48" s="445"/>
      <c r="LZU48" s="445"/>
      <c r="LZV48" s="445"/>
      <c r="LZW48" s="445"/>
      <c r="LZX48" s="445"/>
      <c r="LZY48" s="445"/>
      <c r="LZZ48" s="445"/>
      <c r="MAA48" s="445"/>
      <c r="MAB48" s="445"/>
      <c r="MAC48" s="445"/>
      <c r="MAD48" s="445"/>
      <c r="MAE48" s="445"/>
      <c r="MAF48" s="445"/>
      <c r="MAG48" s="445"/>
      <c r="MAH48" s="445"/>
      <c r="MAI48" s="445"/>
      <c r="MAJ48" s="445"/>
      <c r="MAK48" s="445"/>
      <c r="MAL48" s="445"/>
      <c r="MAM48" s="445"/>
      <c r="MAN48" s="445"/>
      <c r="MAO48" s="445"/>
      <c r="MAP48" s="445"/>
      <c r="MAQ48" s="445"/>
      <c r="MAR48" s="445"/>
      <c r="MAS48" s="445"/>
      <c r="MAT48" s="445"/>
      <c r="MAU48" s="445"/>
      <c r="MAV48" s="445"/>
      <c r="MAW48" s="445"/>
      <c r="MAX48" s="445"/>
      <c r="MAY48" s="445"/>
      <c r="MAZ48" s="445"/>
      <c r="MBA48" s="445"/>
      <c r="MBB48" s="445"/>
      <c r="MBC48" s="445"/>
      <c r="MBD48" s="445"/>
      <c r="MBE48" s="445"/>
      <c r="MBF48" s="445"/>
      <c r="MBG48" s="445"/>
      <c r="MBH48" s="445"/>
      <c r="MBI48" s="445"/>
      <c r="MBJ48" s="445"/>
      <c r="MBK48" s="445"/>
      <c r="MBL48" s="445"/>
      <c r="MBM48" s="445"/>
      <c r="MBN48" s="445"/>
      <c r="MBO48" s="445"/>
      <c r="MBP48" s="445"/>
      <c r="MBQ48" s="445"/>
      <c r="MBR48" s="445"/>
      <c r="MBS48" s="445"/>
      <c r="MBT48" s="445"/>
      <c r="MBU48" s="445"/>
      <c r="MBV48" s="445"/>
      <c r="MBW48" s="445"/>
      <c r="MBX48" s="445"/>
      <c r="MBY48" s="445"/>
      <c r="MBZ48" s="445"/>
      <c r="MCA48" s="445"/>
      <c r="MCB48" s="445"/>
      <c r="MCC48" s="445"/>
      <c r="MCD48" s="445"/>
      <c r="MCE48" s="445"/>
      <c r="MCF48" s="445"/>
      <c r="MCG48" s="445"/>
      <c r="MCH48" s="445"/>
      <c r="MCI48" s="445"/>
      <c r="MCJ48" s="445"/>
      <c r="MCK48" s="445"/>
      <c r="MCL48" s="445"/>
      <c r="MCM48" s="445"/>
      <c r="MCN48" s="445"/>
      <c r="MCO48" s="445"/>
      <c r="MCP48" s="445"/>
      <c r="MCQ48" s="445"/>
      <c r="MCR48" s="445"/>
      <c r="MCS48" s="445"/>
      <c r="MCT48" s="445"/>
      <c r="MCU48" s="445"/>
      <c r="MCV48" s="445"/>
      <c r="MCW48" s="445"/>
      <c r="MCX48" s="445"/>
      <c r="MCY48" s="445"/>
      <c r="MCZ48" s="445"/>
      <c r="MDA48" s="445"/>
      <c r="MDB48" s="445"/>
      <c r="MDC48" s="445"/>
      <c r="MDD48" s="445"/>
      <c r="MDE48" s="445"/>
      <c r="MDF48" s="445"/>
      <c r="MDG48" s="445"/>
      <c r="MDH48" s="445"/>
      <c r="MDI48" s="445"/>
      <c r="MDJ48" s="445"/>
      <c r="MDK48" s="445"/>
      <c r="MDL48" s="445"/>
      <c r="MDM48" s="445"/>
      <c r="MDN48" s="445"/>
      <c r="MDO48" s="445"/>
      <c r="MDP48" s="445"/>
      <c r="MDQ48" s="445"/>
      <c r="MDR48" s="445"/>
      <c r="MDS48" s="445"/>
      <c r="MDT48" s="445"/>
      <c r="MDU48" s="445"/>
      <c r="MDV48" s="445"/>
      <c r="MDW48" s="445"/>
      <c r="MDX48" s="445"/>
      <c r="MDY48" s="445"/>
      <c r="MDZ48" s="445"/>
      <c r="MEA48" s="445"/>
      <c r="MEB48" s="445"/>
      <c r="MEC48" s="445"/>
      <c r="MED48" s="445"/>
      <c r="MEE48" s="445"/>
      <c r="MEF48" s="445"/>
      <c r="MEG48" s="445"/>
      <c r="MEH48" s="445"/>
      <c r="MEI48" s="445"/>
      <c r="MEJ48" s="445"/>
      <c r="MEK48" s="445"/>
      <c r="MEL48" s="445"/>
      <c r="MEM48" s="445"/>
      <c r="MEN48" s="445"/>
      <c r="MEO48" s="445"/>
      <c r="MEP48" s="445"/>
      <c r="MEQ48" s="445"/>
      <c r="MER48" s="445"/>
      <c r="MES48" s="445"/>
      <c r="MET48" s="445"/>
      <c r="MEU48" s="445"/>
      <c r="MEV48" s="445"/>
      <c r="MEW48" s="445"/>
      <c r="MEX48" s="445"/>
      <c r="MEY48" s="445"/>
      <c r="MEZ48" s="445"/>
      <c r="MFA48" s="445"/>
      <c r="MFB48" s="445"/>
      <c r="MFC48" s="445"/>
      <c r="MFD48" s="445"/>
      <c r="MFE48" s="445"/>
      <c r="MFF48" s="445"/>
      <c r="MFG48" s="445"/>
      <c r="MFH48" s="445"/>
      <c r="MFI48" s="445"/>
      <c r="MFJ48" s="445"/>
      <c r="MFK48" s="445"/>
      <c r="MFL48" s="445"/>
      <c r="MFM48" s="445"/>
      <c r="MFN48" s="445"/>
      <c r="MFO48" s="445"/>
      <c r="MFP48" s="445"/>
      <c r="MFQ48" s="445"/>
      <c r="MFR48" s="445"/>
      <c r="MFS48" s="445"/>
      <c r="MFT48" s="445"/>
      <c r="MFU48" s="445"/>
      <c r="MFV48" s="445"/>
      <c r="MFW48" s="445"/>
      <c r="MFX48" s="445"/>
      <c r="MFY48" s="445"/>
      <c r="MFZ48" s="445"/>
      <c r="MGA48" s="445"/>
      <c r="MGB48" s="445"/>
      <c r="MGC48" s="445"/>
      <c r="MGD48" s="445"/>
      <c r="MGE48" s="445"/>
      <c r="MGF48" s="445"/>
      <c r="MGG48" s="445"/>
      <c r="MGH48" s="445"/>
      <c r="MGI48" s="445"/>
      <c r="MGJ48" s="445"/>
      <c r="MGK48" s="445"/>
      <c r="MGL48" s="445"/>
      <c r="MGM48" s="445"/>
      <c r="MGN48" s="445"/>
      <c r="MGO48" s="445"/>
      <c r="MGP48" s="445"/>
      <c r="MGQ48" s="445"/>
      <c r="MGR48" s="445"/>
      <c r="MGS48" s="445"/>
      <c r="MGT48" s="445"/>
      <c r="MGU48" s="445"/>
      <c r="MGV48" s="445"/>
      <c r="MGW48" s="445"/>
      <c r="MGX48" s="445"/>
      <c r="MGY48" s="445"/>
      <c r="MGZ48" s="445"/>
      <c r="MHA48" s="445"/>
      <c r="MHB48" s="445"/>
      <c r="MHC48" s="445"/>
      <c r="MHD48" s="445"/>
      <c r="MHE48" s="445"/>
      <c r="MHF48" s="445"/>
      <c r="MHG48" s="445"/>
      <c r="MHH48" s="445"/>
      <c r="MHI48" s="445"/>
      <c r="MHJ48" s="445"/>
      <c r="MHK48" s="445"/>
      <c r="MHL48" s="445"/>
      <c r="MHM48" s="445"/>
      <c r="MHN48" s="445"/>
      <c r="MHO48" s="445"/>
      <c r="MHP48" s="445"/>
      <c r="MHQ48" s="445"/>
      <c r="MHR48" s="445"/>
      <c r="MHS48" s="445"/>
      <c r="MHT48" s="445"/>
      <c r="MHU48" s="445"/>
      <c r="MHV48" s="445"/>
      <c r="MHW48" s="445"/>
      <c r="MHX48" s="445"/>
      <c r="MHY48" s="445"/>
      <c r="MHZ48" s="445"/>
      <c r="MIA48" s="445"/>
      <c r="MIB48" s="445"/>
      <c r="MIC48" s="445"/>
      <c r="MID48" s="445"/>
      <c r="MIE48" s="445"/>
      <c r="MIF48" s="445"/>
      <c r="MIG48" s="445"/>
      <c r="MIH48" s="445"/>
      <c r="MII48" s="445"/>
      <c r="MIJ48" s="445"/>
      <c r="MIK48" s="445"/>
      <c r="MIL48" s="445"/>
      <c r="MIM48" s="445"/>
      <c r="MIN48" s="445"/>
      <c r="MIO48" s="445"/>
      <c r="MIP48" s="445"/>
      <c r="MIQ48" s="445"/>
      <c r="MIR48" s="445"/>
      <c r="MIS48" s="445"/>
      <c r="MIT48" s="445"/>
      <c r="MIU48" s="445"/>
      <c r="MIV48" s="445"/>
      <c r="MIW48" s="445"/>
      <c r="MIX48" s="445"/>
      <c r="MIY48" s="445"/>
      <c r="MIZ48" s="445"/>
      <c r="MJA48" s="445"/>
      <c r="MJB48" s="445"/>
      <c r="MJC48" s="445"/>
      <c r="MJD48" s="445"/>
      <c r="MJE48" s="445"/>
      <c r="MJF48" s="445"/>
      <c r="MJG48" s="445"/>
      <c r="MJH48" s="445"/>
      <c r="MJI48" s="445"/>
      <c r="MJJ48" s="445"/>
      <c r="MJK48" s="445"/>
      <c r="MJL48" s="445"/>
      <c r="MJM48" s="445"/>
      <c r="MJN48" s="445"/>
      <c r="MJO48" s="445"/>
      <c r="MJP48" s="445"/>
      <c r="MJQ48" s="445"/>
      <c r="MJR48" s="445"/>
      <c r="MJS48" s="445"/>
      <c r="MJT48" s="445"/>
      <c r="MJU48" s="445"/>
      <c r="MJV48" s="445"/>
      <c r="MJW48" s="445"/>
      <c r="MJX48" s="445"/>
      <c r="MJY48" s="445"/>
      <c r="MJZ48" s="445"/>
      <c r="MKA48" s="445"/>
      <c r="MKB48" s="445"/>
      <c r="MKC48" s="445"/>
      <c r="MKD48" s="445"/>
      <c r="MKE48" s="445"/>
      <c r="MKF48" s="445"/>
      <c r="MKG48" s="445"/>
      <c r="MKH48" s="445"/>
      <c r="MKI48" s="445"/>
      <c r="MKJ48" s="445"/>
      <c r="MKK48" s="445"/>
      <c r="MKL48" s="445"/>
      <c r="MKM48" s="445"/>
      <c r="MKN48" s="445"/>
      <c r="MKO48" s="445"/>
      <c r="MKP48" s="445"/>
      <c r="MKQ48" s="445"/>
      <c r="MKR48" s="445"/>
      <c r="MKS48" s="445"/>
      <c r="MKT48" s="445"/>
      <c r="MKU48" s="445"/>
      <c r="MKV48" s="445"/>
      <c r="MKW48" s="445"/>
      <c r="MKX48" s="445"/>
      <c r="MKY48" s="445"/>
      <c r="MKZ48" s="445"/>
      <c r="MLA48" s="445"/>
      <c r="MLB48" s="445"/>
      <c r="MLC48" s="445"/>
      <c r="MLD48" s="445"/>
      <c r="MLE48" s="445"/>
      <c r="MLF48" s="445"/>
      <c r="MLG48" s="445"/>
      <c r="MLH48" s="445"/>
      <c r="MLI48" s="445"/>
      <c r="MLJ48" s="445"/>
      <c r="MLK48" s="445"/>
      <c r="MLL48" s="445"/>
      <c r="MLM48" s="445"/>
      <c r="MLN48" s="445"/>
      <c r="MLO48" s="445"/>
      <c r="MLP48" s="445"/>
      <c r="MLQ48" s="445"/>
      <c r="MLR48" s="445"/>
      <c r="MLS48" s="445"/>
      <c r="MLT48" s="445"/>
      <c r="MLU48" s="445"/>
      <c r="MLV48" s="445"/>
      <c r="MLW48" s="445"/>
      <c r="MLX48" s="445"/>
      <c r="MLY48" s="445"/>
      <c r="MLZ48" s="445"/>
      <c r="MMA48" s="445"/>
      <c r="MMB48" s="445"/>
      <c r="MMC48" s="445"/>
      <c r="MMD48" s="445"/>
      <c r="MME48" s="445"/>
      <c r="MMF48" s="445"/>
      <c r="MMG48" s="445"/>
      <c r="MMH48" s="445"/>
      <c r="MMI48" s="445"/>
      <c r="MMJ48" s="445"/>
      <c r="MMK48" s="445"/>
      <c r="MML48" s="445"/>
      <c r="MMM48" s="445"/>
      <c r="MMN48" s="445"/>
      <c r="MMO48" s="445"/>
      <c r="MMP48" s="445"/>
      <c r="MMQ48" s="445"/>
      <c r="MMR48" s="445"/>
      <c r="MMS48" s="445"/>
      <c r="MMT48" s="445"/>
      <c r="MMU48" s="445"/>
      <c r="MMV48" s="445"/>
      <c r="MMW48" s="445"/>
      <c r="MMX48" s="445"/>
      <c r="MMY48" s="445"/>
      <c r="MMZ48" s="445"/>
      <c r="MNA48" s="445"/>
      <c r="MNB48" s="445"/>
      <c r="MNC48" s="445"/>
      <c r="MND48" s="445"/>
      <c r="MNE48" s="445"/>
      <c r="MNF48" s="445"/>
      <c r="MNG48" s="445"/>
      <c r="MNH48" s="445"/>
      <c r="MNI48" s="445"/>
      <c r="MNJ48" s="445"/>
      <c r="MNK48" s="445"/>
      <c r="MNL48" s="445"/>
      <c r="MNM48" s="445"/>
      <c r="MNN48" s="445"/>
      <c r="MNO48" s="445"/>
      <c r="MNP48" s="445"/>
      <c r="MNQ48" s="445"/>
      <c r="MNR48" s="445"/>
      <c r="MNS48" s="445"/>
      <c r="MNT48" s="445"/>
      <c r="MNU48" s="445"/>
      <c r="MNV48" s="445"/>
      <c r="MNW48" s="445"/>
      <c r="MNX48" s="445"/>
      <c r="MNY48" s="445"/>
      <c r="MNZ48" s="445"/>
      <c r="MOA48" s="445"/>
      <c r="MOB48" s="445"/>
      <c r="MOC48" s="445"/>
      <c r="MOD48" s="445"/>
      <c r="MOE48" s="445"/>
      <c r="MOF48" s="445"/>
      <c r="MOG48" s="445"/>
      <c r="MOH48" s="445"/>
      <c r="MOI48" s="445"/>
      <c r="MOJ48" s="445"/>
      <c r="MOK48" s="445"/>
      <c r="MOL48" s="445"/>
      <c r="MOM48" s="445"/>
      <c r="MON48" s="445"/>
      <c r="MOO48" s="445"/>
      <c r="MOP48" s="445"/>
      <c r="MOQ48" s="445"/>
      <c r="MOR48" s="445"/>
      <c r="MOS48" s="445"/>
      <c r="MOT48" s="445"/>
      <c r="MOU48" s="445"/>
      <c r="MOV48" s="445"/>
      <c r="MOW48" s="445"/>
      <c r="MOX48" s="445"/>
      <c r="MOY48" s="445"/>
      <c r="MOZ48" s="445"/>
      <c r="MPA48" s="445"/>
      <c r="MPB48" s="445"/>
      <c r="MPC48" s="445"/>
      <c r="MPD48" s="445"/>
      <c r="MPE48" s="445"/>
      <c r="MPF48" s="445"/>
      <c r="MPG48" s="445"/>
      <c r="MPH48" s="445"/>
      <c r="MPI48" s="445"/>
      <c r="MPJ48" s="445"/>
      <c r="MPK48" s="445"/>
      <c r="MPL48" s="445"/>
      <c r="MPM48" s="445"/>
      <c r="MPN48" s="445"/>
      <c r="MPO48" s="445"/>
      <c r="MPP48" s="445"/>
      <c r="MPQ48" s="445"/>
      <c r="MPR48" s="445"/>
      <c r="MPS48" s="445"/>
      <c r="MPT48" s="445"/>
      <c r="MPU48" s="445"/>
      <c r="MPV48" s="445"/>
      <c r="MPW48" s="445"/>
      <c r="MPX48" s="445"/>
      <c r="MPY48" s="445"/>
      <c r="MPZ48" s="445"/>
      <c r="MQA48" s="445"/>
      <c r="MQB48" s="445"/>
      <c r="MQC48" s="445"/>
      <c r="MQD48" s="445"/>
      <c r="MQE48" s="445"/>
      <c r="MQF48" s="445"/>
      <c r="MQG48" s="445"/>
      <c r="MQH48" s="445"/>
      <c r="MQI48" s="445"/>
      <c r="MQJ48" s="445"/>
      <c r="MQK48" s="445"/>
      <c r="MQL48" s="445"/>
      <c r="MQM48" s="445"/>
      <c r="MQN48" s="445"/>
      <c r="MQO48" s="445"/>
      <c r="MQP48" s="445"/>
      <c r="MQQ48" s="445"/>
      <c r="MQR48" s="445"/>
      <c r="MQS48" s="445"/>
      <c r="MQT48" s="445"/>
      <c r="MQU48" s="445"/>
      <c r="MQV48" s="445"/>
      <c r="MQW48" s="445"/>
      <c r="MQX48" s="445"/>
      <c r="MQY48" s="445"/>
      <c r="MQZ48" s="445"/>
      <c r="MRA48" s="445"/>
      <c r="MRB48" s="445"/>
      <c r="MRC48" s="445"/>
      <c r="MRD48" s="445"/>
      <c r="MRE48" s="445"/>
      <c r="MRF48" s="445"/>
      <c r="MRG48" s="445"/>
      <c r="MRH48" s="445"/>
      <c r="MRI48" s="445"/>
      <c r="MRJ48" s="445"/>
      <c r="MRK48" s="445"/>
      <c r="MRL48" s="445"/>
      <c r="MRM48" s="445"/>
      <c r="MRN48" s="445"/>
      <c r="MRO48" s="445"/>
      <c r="MRP48" s="445"/>
      <c r="MRQ48" s="445"/>
      <c r="MRR48" s="445"/>
      <c r="MRS48" s="445"/>
      <c r="MRT48" s="445"/>
      <c r="MRU48" s="445"/>
      <c r="MRV48" s="445"/>
      <c r="MRW48" s="445"/>
      <c r="MRX48" s="445"/>
      <c r="MRY48" s="445"/>
      <c r="MRZ48" s="445"/>
      <c r="MSA48" s="445"/>
      <c r="MSB48" s="445"/>
      <c r="MSC48" s="445"/>
      <c r="MSD48" s="445"/>
      <c r="MSE48" s="445"/>
      <c r="MSF48" s="445"/>
      <c r="MSG48" s="445"/>
      <c r="MSH48" s="445"/>
      <c r="MSI48" s="445"/>
      <c r="MSJ48" s="445"/>
      <c r="MSK48" s="445"/>
      <c r="MSL48" s="445"/>
      <c r="MSM48" s="445"/>
      <c r="MSN48" s="445"/>
      <c r="MSO48" s="445"/>
      <c r="MSP48" s="445"/>
      <c r="MSQ48" s="445"/>
      <c r="MSR48" s="445"/>
      <c r="MSS48" s="445"/>
      <c r="MST48" s="445"/>
      <c r="MSU48" s="445"/>
      <c r="MSV48" s="445"/>
      <c r="MSW48" s="445"/>
      <c r="MSX48" s="445"/>
      <c r="MSY48" s="445"/>
      <c r="MSZ48" s="445"/>
      <c r="MTA48" s="445"/>
      <c r="MTB48" s="445"/>
      <c r="MTC48" s="445"/>
      <c r="MTD48" s="445"/>
      <c r="MTE48" s="445"/>
      <c r="MTF48" s="445"/>
      <c r="MTG48" s="445"/>
      <c r="MTH48" s="445"/>
      <c r="MTI48" s="445"/>
      <c r="MTJ48" s="445"/>
      <c r="MTK48" s="445"/>
      <c r="MTL48" s="445"/>
      <c r="MTM48" s="445"/>
      <c r="MTN48" s="445"/>
      <c r="MTO48" s="445"/>
      <c r="MTP48" s="445"/>
      <c r="MTQ48" s="445"/>
      <c r="MTR48" s="445"/>
      <c r="MTS48" s="445"/>
      <c r="MTT48" s="445"/>
      <c r="MTU48" s="445"/>
      <c r="MTV48" s="445"/>
      <c r="MTW48" s="445"/>
      <c r="MTX48" s="445"/>
      <c r="MTY48" s="445"/>
      <c r="MTZ48" s="445"/>
      <c r="MUA48" s="445"/>
      <c r="MUB48" s="445"/>
      <c r="MUC48" s="445"/>
      <c r="MUD48" s="445"/>
      <c r="MUE48" s="445"/>
      <c r="MUF48" s="445"/>
      <c r="MUG48" s="445"/>
      <c r="MUH48" s="445"/>
      <c r="MUI48" s="445"/>
      <c r="MUJ48" s="445"/>
      <c r="MUK48" s="445"/>
      <c r="MUL48" s="445"/>
      <c r="MUM48" s="445"/>
      <c r="MUN48" s="445"/>
      <c r="MUO48" s="445"/>
      <c r="MUP48" s="445"/>
      <c r="MUQ48" s="445"/>
      <c r="MUR48" s="445"/>
      <c r="MUS48" s="445"/>
      <c r="MUT48" s="445"/>
      <c r="MUU48" s="445"/>
      <c r="MUV48" s="445"/>
      <c r="MUW48" s="445"/>
      <c r="MUX48" s="445"/>
      <c r="MUY48" s="445"/>
      <c r="MUZ48" s="445"/>
      <c r="MVA48" s="445"/>
      <c r="MVB48" s="445"/>
      <c r="MVC48" s="445"/>
      <c r="MVD48" s="445"/>
      <c r="MVE48" s="445"/>
      <c r="MVF48" s="445"/>
      <c r="MVG48" s="445"/>
      <c r="MVH48" s="445"/>
      <c r="MVI48" s="445"/>
      <c r="MVJ48" s="445"/>
      <c r="MVK48" s="445"/>
      <c r="MVL48" s="445"/>
      <c r="MVM48" s="445"/>
      <c r="MVN48" s="445"/>
      <c r="MVO48" s="445"/>
      <c r="MVP48" s="445"/>
      <c r="MVQ48" s="445"/>
      <c r="MVR48" s="445"/>
      <c r="MVS48" s="445"/>
      <c r="MVT48" s="445"/>
      <c r="MVU48" s="445"/>
      <c r="MVV48" s="445"/>
      <c r="MVW48" s="445"/>
      <c r="MVX48" s="445"/>
      <c r="MVY48" s="445"/>
      <c r="MVZ48" s="445"/>
      <c r="MWA48" s="445"/>
      <c r="MWB48" s="445"/>
      <c r="MWC48" s="445"/>
      <c r="MWD48" s="445"/>
      <c r="MWE48" s="445"/>
      <c r="MWF48" s="445"/>
      <c r="MWG48" s="445"/>
      <c r="MWH48" s="445"/>
      <c r="MWI48" s="445"/>
      <c r="MWJ48" s="445"/>
      <c r="MWK48" s="445"/>
      <c r="MWL48" s="445"/>
      <c r="MWM48" s="445"/>
      <c r="MWN48" s="445"/>
      <c r="MWO48" s="445"/>
      <c r="MWP48" s="445"/>
      <c r="MWQ48" s="445"/>
      <c r="MWR48" s="445"/>
      <c r="MWS48" s="445"/>
      <c r="MWT48" s="445"/>
      <c r="MWU48" s="445"/>
      <c r="MWV48" s="445"/>
      <c r="MWW48" s="445"/>
      <c r="MWX48" s="445"/>
      <c r="MWY48" s="445"/>
      <c r="MWZ48" s="445"/>
      <c r="MXA48" s="445"/>
      <c r="MXB48" s="445"/>
      <c r="MXC48" s="445"/>
      <c r="MXD48" s="445"/>
      <c r="MXE48" s="445"/>
      <c r="MXF48" s="445"/>
      <c r="MXG48" s="445"/>
      <c r="MXH48" s="445"/>
      <c r="MXI48" s="445"/>
      <c r="MXJ48" s="445"/>
      <c r="MXK48" s="445"/>
      <c r="MXL48" s="445"/>
      <c r="MXM48" s="445"/>
      <c r="MXN48" s="445"/>
      <c r="MXO48" s="445"/>
      <c r="MXP48" s="445"/>
      <c r="MXQ48" s="445"/>
      <c r="MXR48" s="445"/>
      <c r="MXS48" s="445"/>
      <c r="MXT48" s="445"/>
      <c r="MXU48" s="445"/>
      <c r="MXV48" s="445"/>
      <c r="MXW48" s="445"/>
      <c r="MXX48" s="445"/>
      <c r="MXY48" s="445"/>
      <c r="MXZ48" s="445"/>
      <c r="MYA48" s="445"/>
      <c r="MYB48" s="445"/>
      <c r="MYC48" s="445"/>
      <c r="MYD48" s="445"/>
      <c r="MYE48" s="445"/>
      <c r="MYF48" s="445"/>
      <c r="MYG48" s="445"/>
      <c r="MYH48" s="445"/>
      <c r="MYI48" s="445"/>
      <c r="MYJ48" s="445"/>
      <c r="MYK48" s="445"/>
      <c r="MYL48" s="445"/>
      <c r="MYM48" s="445"/>
      <c r="MYN48" s="445"/>
      <c r="MYO48" s="445"/>
      <c r="MYP48" s="445"/>
      <c r="MYQ48" s="445"/>
      <c r="MYR48" s="445"/>
      <c r="MYS48" s="445"/>
      <c r="MYT48" s="445"/>
      <c r="MYU48" s="445"/>
      <c r="MYV48" s="445"/>
      <c r="MYW48" s="445"/>
      <c r="MYX48" s="445"/>
      <c r="MYY48" s="445"/>
      <c r="MYZ48" s="445"/>
      <c r="MZA48" s="445"/>
      <c r="MZB48" s="445"/>
      <c r="MZC48" s="445"/>
      <c r="MZD48" s="445"/>
      <c r="MZE48" s="445"/>
      <c r="MZF48" s="445"/>
      <c r="MZG48" s="445"/>
      <c r="MZH48" s="445"/>
      <c r="MZI48" s="445"/>
      <c r="MZJ48" s="445"/>
      <c r="MZK48" s="445"/>
      <c r="MZL48" s="445"/>
      <c r="MZM48" s="445"/>
      <c r="MZN48" s="445"/>
      <c r="MZO48" s="445"/>
      <c r="MZP48" s="445"/>
      <c r="MZQ48" s="445"/>
      <c r="MZR48" s="445"/>
      <c r="MZS48" s="445"/>
      <c r="MZT48" s="445"/>
      <c r="MZU48" s="445"/>
      <c r="MZV48" s="445"/>
      <c r="MZW48" s="445"/>
      <c r="MZX48" s="445"/>
      <c r="MZY48" s="445"/>
      <c r="MZZ48" s="445"/>
      <c r="NAA48" s="445"/>
      <c r="NAB48" s="445"/>
      <c r="NAC48" s="445"/>
      <c r="NAD48" s="445"/>
      <c r="NAE48" s="445"/>
      <c r="NAF48" s="445"/>
      <c r="NAG48" s="445"/>
      <c r="NAH48" s="445"/>
      <c r="NAI48" s="445"/>
      <c r="NAJ48" s="445"/>
      <c r="NAK48" s="445"/>
      <c r="NAL48" s="445"/>
      <c r="NAM48" s="445"/>
      <c r="NAN48" s="445"/>
      <c r="NAO48" s="445"/>
      <c r="NAP48" s="445"/>
      <c r="NAQ48" s="445"/>
      <c r="NAR48" s="445"/>
      <c r="NAS48" s="445"/>
      <c r="NAT48" s="445"/>
      <c r="NAU48" s="445"/>
      <c r="NAV48" s="445"/>
      <c r="NAW48" s="445"/>
      <c r="NAX48" s="445"/>
      <c r="NAY48" s="445"/>
      <c r="NAZ48" s="445"/>
      <c r="NBA48" s="445"/>
      <c r="NBB48" s="445"/>
      <c r="NBC48" s="445"/>
      <c r="NBD48" s="445"/>
      <c r="NBE48" s="445"/>
      <c r="NBF48" s="445"/>
      <c r="NBG48" s="445"/>
      <c r="NBH48" s="445"/>
      <c r="NBI48" s="445"/>
      <c r="NBJ48" s="445"/>
      <c r="NBK48" s="445"/>
      <c r="NBL48" s="445"/>
      <c r="NBM48" s="445"/>
      <c r="NBN48" s="445"/>
      <c r="NBO48" s="445"/>
      <c r="NBP48" s="445"/>
      <c r="NBQ48" s="445"/>
      <c r="NBR48" s="445"/>
      <c r="NBS48" s="445"/>
      <c r="NBT48" s="445"/>
      <c r="NBU48" s="445"/>
      <c r="NBV48" s="445"/>
      <c r="NBW48" s="445"/>
      <c r="NBX48" s="445"/>
      <c r="NBY48" s="445"/>
      <c r="NBZ48" s="445"/>
      <c r="NCA48" s="445"/>
      <c r="NCB48" s="445"/>
      <c r="NCC48" s="445"/>
      <c r="NCD48" s="445"/>
      <c r="NCE48" s="445"/>
      <c r="NCF48" s="445"/>
      <c r="NCG48" s="445"/>
      <c r="NCH48" s="445"/>
      <c r="NCI48" s="445"/>
      <c r="NCJ48" s="445"/>
      <c r="NCK48" s="445"/>
      <c r="NCL48" s="445"/>
      <c r="NCM48" s="445"/>
      <c r="NCN48" s="445"/>
      <c r="NCO48" s="445"/>
      <c r="NCP48" s="445"/>
      <c r="NCQ48" s="445"/>
      <c r="NCR48" s="445"/>
      <c r="NCS48" s="445"/>
      <c r="NCT48" s="445"/>
      <c r="NCU48" s="445"/>
      <c r="NCV48" s="445"/>
      <c r="NCW48" s="445"/>
      <c r="NCX48" s="445"/>
      <c r="NCY48" s="445"/>
      <c r="NCZ48" s="445"/>
      <c r="NDA48" s="445"/>
      <c r="NDB48" s="445"/>
      <c r="NDC48" s="445"/>
      <c r="NDD48" s="445"/>
      <c r="NDE48" s="445"/>
      <c r="NDF48" s="445"/>
      <c r="NDG48" s="445"/>
      <c r="NDH48" s="445"/>
      <c r="NDI48" s="445"/>
      <c r="NDJ48" s="445"/>
      <c r="NDK48" s="445"/>
      <c r="NDL48" s="445"/>
      <c r="NDM48" s="445"/>
      <c r="NDN48" s="445"/>
      <c r="NDO48" s="445"/>
      <c r="NDP48" s="445"/>
      <c r="NDQ48" s="445"/>
      <c r="NDR48" s="445"/>
      <c r="NDS48" s="445"/>
      <c r="NDT48" s="445"/>
      <c r="NDU48" s="445"/>
      <c r="NDV48" s="445"/>
      <c r="NDW48" s="445"/>
      <c r="NDX48" s="445"/>
      <c r="NDY48" s="445"/>
      <c r="NDZ48" s="445"/>
      <c r="NEA48" s="445"/>
      <c r="NEB48" s="445"/>
      <c r="NEC48" s="445"/>
      <c r="NED48" s="445"/>
      <c r="NEE48" s="445"/>
      <c r="NEF48" s="445"/>
      <c r="NEG48" s="445"/>
      <c r="NEH48" s="445"/>
      <c r="NEI48" s="445"/>
      <c r="NEJ48" s="445"/>
      <c r="NEK48" s="445"/>
      <c r="NEL48" s="445"/>
      <c r="NEM48" s="445"/>
      <c r="NEN48" s="445"/>
      <c r="NEO48" s="445"/>
      <c r="NEP48" s="445"/>
      <c r="NEQ48" s="445"/>
      <c r="NER48" s="445"/>
      <c r="NES48" s="445"/>
      <c r="NET48" s="445"/>
      <c r="NEU48" s="445"/>
      <c r="NEV48" s="445"/>
      <c r="NEW48" s="445"/>
      <c r="NEX48" s="445"/>
      <c r="NEY48" s="445"/>
      <c r="NEZ48" s="445"/>
      <c r="NFA48" s="445"/>
      <c r="NFB48" s="445"/>
      <c r="NFC48" s="445"/>
      <c r="NFD48" s="445"/>
      <c r="NFE48" s="445"/>
      <c r="NFF48" s="445"/>
      <c r="NFG48" s="445"/>
      <c r="NFH48" s="445"/>
      <c r="NFI48" s="445"/>
      <c r="NFJ48" s="445"/>
      <c r="NFK48" s="445"/>
      <c r="NFL48" s="445"/>
      <c r="NFM48" s="445"/>
      <c r="NFN48" s="445"/>
      <c r="NFO48" s="445"/>
      <c r="NFP48" s="445"/>
      <c r="NFQ48" s="445"/>
      <c r="NFR48" s="445"/>
      <c r="NFS48" s="445"/>
      <c r="NFT48" s="445"/>
      <c r="NFU48" s="445"/>
      <c r="NFV48" s="445"/>
      <c r="NFW48" s="445"/>
      <c r="NFX48" s="445"/>
      <c r="NFY48" s="445"/>
      <c r="NFZ48" s="445"/>
      <c r="NGA48" s="445"/>
      <c r="NGB48" s="445"/>
      <c r="NGC48" s="445"/>
      <c r="NGD48" s="445"/>
      <c r="NGE48" s="445"/>
      <c r="NGF48" s="445"/>
      <c r="NGG48" s="445"/>
      <c r="NGH48" s="445"/>
      <c r="NGI48" s="445"/>
      <c r="NGJ48" s="445"/>
      <c r="NGK48" s="445"/>
      <c r="NGL48" s="445"/>
      <c r="NGM48" s="445"/>
      <c r="NGN48" s="445"/>
      <c r="NGO48" s="445"/>
      <c r="NGP48" s="445"/>
      <c r="NGQ48" s="445"/>
      <c r="NGR48" s="445"/>
      <c r="NGS48" s="445"/>
      <c r="NGT48" s="445"/>
      <c r="NGU48" s="445"/>
      <c r="NGV48" s="445"/>
      <c r="NGW48" s="445"/>
      <c r="NGX48" s="445"/>
      <c r="NGY48" s="445"/>
      <c r="NGZ48" s="445"/>
      <c r="NHA48" s="445"/>
      <c r="NHB48" s="445"/>
      <c r="NHC48" s="445"/>
      <c r="NHD48" s="445"/>
      <c r="NHE48" s="445"/>
      <c r="NHF48" s="445"/>
      <c r="NHG48" s="445"/>
      <c r="NHH48" s="445"/>
      <c r="NHI48" s="445"/>
      <c r="NHJ48" s="445"/>
      <c r="NHK48" s="445"/>
      <c r="NHL48" s="445"/>
      <c r="NHM48" s="445"/>
      <c r="NHN48" s="445"/>
      <c r="NHO48" s="445"/>
      <c r="NHP48" s="445"/>
      <c r="NHQ48" s="445"/>
      <c r="NHR48" s="445"/>
      <c r="NHS48" s="445"/>
      <c r="NHT48" s="445"/>
      <c r="NHU48" s="445"/>
      <c r="NHV48" s="445"/>
      <c r="NHW48" s="445"/>
      <c r="NHX48" s="445"/>
      <c r="NHY48" s="445"/>
      <c r="NHZ48" s="445"/>
      <c r="NIA48" s="445"/>
      <c r="NIB48" s="445"/>
      <c r="NIC48" s="445"/>
      <c r="NID48" s="445"/>
      <c r="NIE48" s="445"/>
      <c r="NIF48" s="445"/>
      <c r="NIG48" s="445"/>
      <c r="NIH48" s="445"/>
      <c r="NII48" s="445"/>
      <c r="NIJ48" s="445"/>
      <c r="NIK48" s="445"/>
      <c r="NIL48" s="445"/>
      <c r="NIM48" s="445"/>
      <c r="NIN48" s="445"/>
      <c r="NIO48" s="445"/>
      <c r="NIP48" s="445"/>
      <c r="NIQ48" s="445"/>
      <c r="NIR48" s="445"/>
      <c r="NIS48" s="445"/>
      <c r="NIT48" s="445"/>
      <c r="NIU48" s="445"/>
      <c r="NIV48" s="445"/>
      <c r="NIW48" s="445"/>
      <c r="NIX48" s="445"/>
      <c r="NIY48" s="445"/>
      <c r="NIZ48" s="445"/>
      <c r="NJA48" s="445"/>
      <c r="NJB48" s="445"/>
      <c r="NJC48" s="445"/>
      <c r="NJD48" s="445"/>
      <c r="NJE48" s="445"/>
      <c r="NJF48" s="445"/>
      <c r="NJG48" s="445"/>
      <c r="NJH48" s="445"/>
      <c r="NJI48" s="445"/>
      <c r="NJJ48" s="445"/>
      <c r="NJK48" s="445"/>
      <c r="NJL48" s="445"/>
      <c r="NJM48" s="445"/>
      <c r="NJN48" s="445"/>
      <c r="NJO48" s="445"/>
      <c r="NJP48" s="445"/>
      <c r="NJQ48" s="445"/>
      <c r="NJR48" s="445"/>
      <c r="NJS48" s="445"/>
      <c r="NJT48" s="445"/>
      <c r="NJU48" s="445"/>
      <c r="NJV48" s="445"/>
      <c r="NJW48" s="445"/>
      <c r="NJX48" s="445"/>
      <c r="NJY48" s="445"/>
      <c r="NJZ48" s="445"/>
      <c r="NKA48" s="445"/>
      <c r="NKB48" s="445"/>
      <c r="NKC48" s="445"/>
      <c r="NKD48" s="445"/>
      <c r="NKE48" s="445"/>
      <c r="NKF48" s="445"/>
      <c r="NKG48" s="445"/>
      <c r="NKH48" s="445"/>
      <c r="NKI48" s="445"/>
      <c r="NKJ48" s="445"/>
      <c r="NKK48" s="445"/>
      <c r="NKL48" s="445"/>
      <c r="NKM48" s="445"/>
      <c r="NKN48" s="445"/>
      <c r="NKO48" s="445"/>
      <c r="NKP48" s="445"/>
      <c r="NKQ48" s="445"/>
      <c r="NKR48" s="445"/>
      <c r="NKS48" s="445"/>
      <c r="NKT48" s="445"/>
      <c r="NKU48" s="445"/>
      <c r="NKV48" s="445"/>
      <c r="NKW48" s="445"/>
      <c r="NKX48" s="445"/>
      <c r="NKY48" s="445"/>
      <c r="NKZ48" s="445"/>
      <c r="NLA48" s="445"/>
      <c r="NLB48" s="445"/>
      <c r="NLC48" s="445"/>
      <c r="NLD48" s="445"/>
      <c r="NLE48" s="445"/>
      <c r="NLF48" s="445"/>
      <c r="NLG48" s="445"/>
      <c r="NLH48" s="445"/>
      <c r="NLI48" s="445"/>
      <c r="NLJ48" s="445"/>
      <c r="NLK48" s="445"/>
      <c r="NLL48" s="445"/>
      <c r="NLM48" s="445"/>
      <c r="NLN48" s="445"/>
      <c r="NLO48" s="445"/>
      <c r="NLP48" s="445"/>
      <c r="NLQ48" s="445"/>
      <c r="NLR48" s="445"/>
      <c r="NLS48" s="445"/>
      <c r="NLT48" s="445"/>
      <c r="NLU48" s="445"/>
      <c r="NLV48" s="445"/>
      <c r="NLW48" s="445"/>
      <c r="NLX48" s="445"/>
      <c r="NLY48" s="445"/>
      <c r="NLZ48" s="445"/>
      <c r="NMA48" s="445"/>
      <c r="NMB48" s="445"/>
      <c r="NMC48" s="445"/>
      <c r="NMD48" s="445"/>
      <c r="NME48" s="445"/>
      <c r="NMF48" s="445"/>
      <c r="NMG48" s="445"/>
      <c r="NMH48" s="445"/>
      <c r="NMI48" s="445"/>
      <c r="NMJ48" s="445"/>
      <c r="NMK48" s="445"/>
      <c r="NML48" s="445"/>
      <c r="NMM48" s="445"/>
      <c r="NMN48" s="445"/>
      <c r="NMO48" s="445"/>
      <c r="NMP48" s="445"/>
      <c r="NMQ48" s="445"/>
      <c r="NMR48" s="445"/>
      <c r="NMS48" s="445"/>
      <c r="NMT48" s="445"/>
      <c r="NMU48" s="445"/>
      <c r="NMV48" s="445"/>
      <c r="NMW48" s="445"/>
      <c r="NMX48" s="445"/>
      <c r="NMY48" s="445"/>
      <c r="NMZ48" s="445"/>
      <c r="NNA48" s="445"/>
      <c r="NNB48" s="445"/>
      <c r="NNC48" s="445"/>
      <c r="NND48" s="445"/>
      <c r="NNE48" s="445"/>
      <c r="NNF48" s="445"/>
      <c r="NNG48" s="445"/>
      <c r="NNH48" s="445"/>
      <c r="NNI48" s="445"/>
      <c r="NNJ48" s="445"/>
      <c r="NNK48" s="445"/>
      <c r="NNL48" s="445"/>
      <c r="NNM48" s="445"/>
      <c r="NNN48" s="445"/>
      <c r="NNO48" s="445"/>
      <c r="NNP48" s="445"/>
      <c r="NNQ48" s="445"/>
      <c r="NNR48" s="445"/>
      <c r="NNS48" s="445"/>
      <c r="NNT48" s="445"/>
      <c r="NNU48" s="445"/>
      <c r="NNV48" s="445"/>
      <c r="NNW48" s="445"/>
      <c r="NNX48" s="445"/>
      <c r="NNY48" s="445"/>
      <c r="NNZ48" s="445"/>
      <c r="NOA48" s="445"/>
      <c r="NOB48" s="445"/>
      <c r="NOC48" s="445"/>
      <c r="NOD48" s="445"/>
      <c r="NOE48" s="445"/>
      <c r="NOF48" s="445"/>
      <c r="NOG48" s="445"/>
      <c r="NOH48" s="445"/>
      <c r="NOI48" s="445"/>
      <c r="NOJ48" s="445"/>
      <c r="NOK48" s="445"/>
      <c r="NOL48" s="445"/>
      <c r="NOM48" s="445"/>
      <c r="NON48" s="445"/>
      <c r="NOO48" s="445"/>
      <c r="NOP48" s="445"/>
      <c r="NOQ48" s="445"/>
      <c r="NOR48" s="445"/>
      <c r="NOS48" s="445"/>
      <c r="NOT48" s="445"/>
      <c r="NOU48" s="445"/>
      <c r="NOV48" s="445"/>
      <c r="NOW48" s="445"/>
      <c r="NOX48" s="445"/>
      <c r="NOY48" s="445"/>
      <c r="NOZ48" s="445"/>
      <c r="NPA48" s="445"/>
      <c r="NPB48" s="445"/>
      <c r="NPC48" s="445"/>
      <c r="NPD48" s="445"/>
      <c r="NPE48" s="445"/>
      <c r="NPF48" s="445"/>
      <c r="NPG48" s="445"/>
      <c r="NPH48" s="445"/>
      <c r="NPI48" s="445"/>
      <c r="NPJ48" s="445"/>
      <c r="NPK48" s="445"/>
      <c r="NPL48" s="445"/>
      <c r="NPM48" s="445"/>
      <c r="NPN48" s="445"/>
      <c r="NPO48" s="445"/>
      <c r="NPP48" s="445"/>
      <c r="NPQ48" s="445"/>
      <c r="NPR48" s="445"/>
      <c r="NPS48" s="445"/>
      <c r="NPT48" s="445"/>
      <c r="NPU48" s="445"/>
      <c r="NPV48" s="445"/>
      <c r="NPW48" s="445"/>
      <c r="NPX48" s="445"/>
      <c r="NPY48" s="445"/>
      <c r="NPZ48" s="445"/>
      <c r="NQA48" s="445"/>
      <c r="NQB48" s="445"/>
      <c r="NQC48" s="445"/>
      <c r="NQD48" s="445"/>
      <c r="NQE48" s="445"/>
      <c r="NQF48" s="445"/>
      <c r="NQG48" s="445"/>
      <c r="NQH48" s="445"/>
      <c r="NQI48" s="445"/>
      <c r="NQJ48" s="445"/>
      <c r="NQK48" s="445"/>
      <c r="NQL48" s="445"/>
      <c r="NQM48" s="445"/>
      <c r="NQN48" s="445"/>
      <c r="NQO48" s="445"/>
      <c r="NQP48" s="445"/>
      <c r="NQQ48" s="445"/>
      <c r="NQR48" s="445"/>
      <c r="NQS48" s="445"/>
      <c r="NQT48" s="445"/>
      <c r="NQU48" s="445"/>
      <c r="NQV48" s="445"/>
      <c r="NQW48" s="445"/>
      <c r="NQX48" s="445"/>
      <c r="NQY48" s="445"/>
      <c r="NQZ48" s="445"/>
      <c r="NRA48" s="445"/>
      <c r="NRB48" s="445"/>
      <c r="NRC48" s="445"/>
      <c r="NRD48" s="445"/>
      <c r="NRE48" s="445"/>
      <c r="NRF48" s="445"/>
      <c r="NRG48" s="445"/>
      <c r="NRH48" s="445"/>
      <c r="NRI48" s="445"/>
      <c r="NRJ48" s="445"/>
      <c r="NRK48" s="445"/>
      <c r="NRL48" s="445"/>
      <c r="NRM48" s="445"/>
      <c r="NRN48" s="445"/>
      <c r="NRO48" s="445"/>
      <c r="NRP48" s="445"/>
      <c r="NRQ48" s="445"/>
      <c r="NRR48" s="445"/>
      <c r="NRS48" s="445"/>
      <c r="NRT48" s="445"/>
      <c r="NRU48" s="445"/>
      <c r="NRV48" s="445"/>
      <c r="NRW48" s="445"/>
      <c r="NRX48" s="445"/>
      <c r="NRY48" s="445"/>
      <c r="NRZ48" s="445"/>
      <c r="NSA48" s="445"/>
      <c r="NSB48" s="445"/>
      <c r="NSC48" s="445"/>
      <c r="NSD48" s="445"/>
      <c r="NSE48" s="445"/>
      <c r="NSF48" s="445"/>
      <c r="NSG48" s="445"/>
      <c r="NSH48" s="445"/>
      <c r="NSI48" s="445"/>
      <c r="NSJ48" s="445"/>
      <c r="NSK48" s="445"/>
      <c r="NSL48" s="445"/>
      <c r="NSM48" s="445"/>
      <c r="NSN48" s="445"/>
      <c r="NSO48" s="445"/>
      <c r="NSP48" s="445"/>
      <c r="NSQ48" s="445"/>
      <c r="NSR48" s="445"/>
      <c r="NSS48" s="445"/>
      <c r="NST48" s="445"/>
      <c r="NSU48" s="445"/>
      <c r="NSV48" s="445"/>
      <c r="NSW48" s="445"/>
      <c r="NSX48" s="445"/>
      <c r="NSY48" s="445"/>
      <c r="NSZ48" s="445"/>
      <c r="NTA48" s="445"/>
      <c r="NTB48" s="445"/>
      <c r="NTC48" s="445"/>
      <c r="NTD48" s="445"/>
      <c r="NTE48" s="445"/>
      <c r="NTF48" s="445"/>
      <c r="NTG48" s="445"/>
      <c r="NTH48" s="445"/>
      <c r="NTI48" s="445"/>
      <c r="NTJ48" s="445"/>
      <c r="NTK48" s="445"/>
      <c r="NTL48" s="445"/>
      <c r="NTM48" s="445"/>
      <c r="NTN48" s="445"/>
      <c r="NTO48" s="445"/>
      <c r="NTP48" s="445"/>
      <c r="NTQ48" s="445"/>
      <c r="NTR48" s="445"/>
      <c r="NTS48" s="445"/>
      <c r="NTT48" s="445"/>
      <c r="NTU48" s="445"/>
      <c r="NTV48" s="445"/>
      <c r="NTW48" s="445"/>
      <c r="NTX48" s="445"/>
      <c r="NTY48" s="445"/>
      <c r="NTZ48" s="445"/>
      <c r="NUA48" s="445"/>
      <c r="NUB48" s="445"/>
      <c r="NUC48" s="445"/>
      <c r="NUD48" s="445"/>
      <c r="NUE48" s="445"/>
      <c r="NUF48" s="445"/>
      <c r="NUG48" s="445"/>
      <c r="NUH48" s="445"/>
      <c r="NUI48" s="445"/>
      <c r="NUJ48" s="445"/>
      <c r="NUK48" s="445"/>
      <c r="NUL48" s="445"/>
      <c r="NUM48" s="445"/>
      <c r="NUN48" s="445"/>
      <c r="NUO48" s="445"/>
      <c r="NUP48" s="445"/>
      <c r="NUQ48" s="445"/>
      <c r="NUR48" s="445"/>
      <c r="NUS48" s="445"/>
      <c r="NUT48" s="445"/>
      <c r="NUU48" s="445"/>
      <c r="NUV48" s="445"/>
      <c r="NUW48" s="445"/>
      <c r="NUX48" s="445"/>
      <c r="NUY48" s="445"/>
      <c r="NUZ48" s="445"/>
      <c r="NVA48" s="445"/>
      <c r="NVB48" s="445"/>
      <c r="NVC48" s="445"/>
      <c r="NVD48" s="445"/>
      <c r="NVE48" s="445"/>
      <c r="NVF48" s="445"/>
      <c r="NVG48" s="445"/>
      <c r="NVH48" s="445"/>
      <c r="NVI48" s="445"/>
      <c r="NVJ48" s="445"/>
      <c r="NVK48" s="445"/>
      <c r="NVL48" s="445"/>
      <c r="NVM48" s="445"/>
      <c r="NVN48" s="445"/>
      <c r="NVO48" s="445"/>
      <c r="NVP48" s="445"/>
      <c r="NVQ48" s="445"/>
      <c r="NVR48" s="445"/>
      <c r="NVS48" s="445"/>
      <c r="NVT48" s="445"/>
      <c r="NVU48" s="445"/>
      <c r="NVV48" s="445"/>
      <c r="NVW48" s="445"/>
      <c r="NVX48" s="445"/>
      <c r="NVY48" s="445"/>
      <c r="NVZ48" s="445"/>
      <c r="NWA48" s="445"/>
      <c r="NWB48" s="445"/>
      <c r="NWC48" s="445"/>
      <c r="NWD48" s="445"/>
      <c r="NWE48" s="445"/>
      <c r="NWF48" s="445"/>
      <c r="NWG48" s="445"/>
      <c r="NWH48" s="445"/>
      <c r="NWI48" s="445"/>
      <c r="NWJ48" s="445"/>
      <c r="NWK48" s="445"/>
      <c r="NWL48" s="445"/>
      <c r="NWM48" s="445"/>
      <c r="NWN48" s="445"/>
      <c r="NWO48" s="445"/>
      <c r="NWP48" s="445"/>
      <c r="NWQ48" s="445"/>
      <c r="NWR48" s="445"/>
      <c r="NWS48" s="445"/>
      <c r="NWT48" s="445"/>
      <c r="NWU48" s="445"/>
      <c r="NWV48" s="445"/>
      <c r="NWW48" s="445"/>
      <c r="NWX48" s="445"/>
      <c r="NWY48" s="445"/>
      <c r="NWZ48" s="445"/>
      <c r="NXA48" s="445"/>
      <c r="NXB48" s="445"/>
      <c r="NXC48" s="445"/>
      <c r="NXD48" s="445"/>
      <c r="NXE48" s="445"/>
      <c r="NXF48" s="445"/>
      <c r="NXG48" s="445"/>
      <c r="NXH48" s="445"/>
      <c r="NXI48" s="445"/>
      <c r="NXJ48" s="445"/>
      <c r="NXK48" s="445"/>
      <c r="NXL48" s="445"/>
      <c r="NXM48" s="445"/>
      <c r="NXN48" s="445"/>
      <c r="NXO48" s="445"/>
      <c r="NXP48" s="445"/>
      <c r="NXQ48" s="445"/>
      <c r="NXR48" s="445"/>
      <c r="NXS48" s="445"/>
      <c r="NXT48" s="445"/>
      <c r="NXU48" s="445"/>
      <c r="NXV48" s="445"/>
      <c r="NXW48" s="445"/>
      <c r="NXX48" s="445"/>
      <c r="NXY48" s="445"/>
      <c r="NXZ48" s="445"/>
      <c r="NYA48" s="445"/>
      <c r="NYB48" s="445"/>
      <c r="NYC48" s="445"/>
      <c r="NYD48" s="445"/>
      <c r="NYE48" s="445"/>
      <c r="NYF48" s="445"/>
      <c r="NYG48" s="445"/>
      <c r="NYH48" s="445"/>
      <c r="NYI48" s="445"/>
      <c r="NYJ48" s="445"/>
      <c r="NYK48" s="445"/>
      <c r="NYL48" s="445"/>
      <c r="NYM48" s="445"/>
      <c r="NYN48" s="445"/>
      <c r="NYO48" s="445"/>
      <c r="NYP48" s="445"/>
      <c r="NYQ48" s="445"/>
      <c r="NYR48" s="445"/>
      <c r="NYS48" s="445"/>
      <c r="NYT48" s="445"/>
      <c r="NYU48" s="445"/>
      <c r="NYV48" s="445"/>
      <c r="NYW48" s="445"/>
      <c r="NYX48" s="445"/>
      <c r="NYY48" s="445"/>
      <c r="NYZ48" s="445"/>
      <c r="NZA48" s="445"/>
      <c r="NZB48" s="445"/>
      <c r="NZC48" s="445"/>
      <c r="NZD48" s="445"/>
      <c r="NZE48" s="445"/>
      <c r="NZF48" s="445"/>
      <c r="NZG48" s="445"/>
      <c r="NZH48" s="445"/>
      <c r="NZI48" s="445"/>
      <c r="NZJ48" s="445"/>
      <c r="NZK48" s="445"/>
      <c r="NZL48" s="445"/>
      <c r="NZM48" s="445"/>
      <c r="NZN48" s="445"/>
      <c r="NZO48" s="445"/>
      <c r="NZP48" s="445"/>
      <c r="NZQ48" s="445"/>
      <c r="NZR48" s="445"/>
      <c r="NZS48" s="445"/>
      <c r="NZT48" s="445"/>
      <c r="NZU48" s="445"/>
      <c r="NZV48" s="445"/>
      <c r="NZW48" s="445"/>
      <c r="NZX48" s="445"/>
      <c r="NZY48" s="445"/>
      <c r="NZZ48" s="445"/>
      <c r="OAA48" s="445"/>
      <c r="OAB48" s="445"/>
      <c r="OAC48" s="445"/>
      <c r="OAD48" s="445"/>
      <c r="OAE48" s="445"/>
      <c r="OAF48" s="445"/>
      <c r="OAG48" s="445"/>
      <c r="OAH48" s="445"/>
      <c r="OAI48" s="445"/>
      <c r="OAJ48" s="445"/>
      <c r="OAK48" s="445"/>
      <c r="OAL48" s="445"/>
      <c r="OAM48" s="445"/>
      <c r="OAN48" s="445"/>
      <c r="OAO48" s="445"/>
      <c r="OAP48" s="445"/>
      <c r="OAQ48" s="445"/>
      <c r="OAR48" s="445"/>
      <c r="OAS48" s="445"/>
      <c r="OAT48" s="445"/>
      <c r="OAU48" s="445"/>
      <c r="OAV48" s="445"/>
      <c r="OAW48" s="445"/>
      <c r="OAX48" s="445"/>
      <c r="OAY48" s="445"/>
      <c r="OAZ48" s="445"/>
      <c r="OBA48" s="445"/>
      <c r="OBB48" s="445"/>
      <c r="OBC48" s="445"/>
      <c r="OBD48" s="445"/>
      <c r="OBE48" s="445"/>
      <c r="OBF48" s="445"/>
      <c r="OBG48" s="445"/>
      <c r="OBH48" s="445"/>
      <c r="OBI48" s="445"/>
      <c r="OBJ48" s="445"/>
      <c r="OBK48" s="445"/>
      <c r="OBL48" s="445"/>
      <c r="OBM48" s="445"/>
      <c r="OBN48" s="445"/>
      <c r="OBO48" s="445"/>
      <c r="OBP48" s="445"/>
      <c r="OBQ48" s="445"/>
      <c r="OBR48" s="445"/>
      <c r="OBS48" s="445"/>
      <c r="OBT48" s="445"/>
      <c r="OBU48" s="445"/>
      <c r="OBV48" s="445"/>
      <c r="OBW48" s="445"/>
      <c r="OBX48" s="445"/>
      <c r="OBY48" s="445"/>
      <c r="OBZ48" s="445"/>
      <c r="OCA48" s="445"/>
      <c r="OCB48" s="445"/>
      <c r="OCC48" s="445"/>
      <c r="OCD48" s="445"/>
      <c r="OCE48" s="445"/>
      <c r="OCF48" s="445"/>
      <c r="OCG48" s="445"/>
      <c r="OCH48" s="445"/>
      <c r="OCI48" s="445"/>
      <c r="OCJ48" s="445"/>
      <c r="OCK48" s="445"/>
      <c r="OCL48" s="445"/>
      <c r="OCM48" s="445"/>
      <c r="OCN48" s="445"/>
      <c r="OCO48" s="445"/>
      <c r="OCP48" s="445"/>
      <c r="OCQ48" s="445"/>
      <c r="OCR48" s="445"/>
      <c r="OCS48" s="445"/>
      <c r="OCT48" s="445"/>
      <c r="OCU48" s="445"/>
      <c r="OCV48" s="445"/>
      <c r="OCW48" s="445"/>
      <c r="OCX48" s="445"/>
      <c r="OCY48" s="445"/>
      <c r="OCZ48" s="445"/>
      <c r="ODA48" s="445"/>
      <c r="ODB48" s="445"/>
      <c r="ODC48" s="445"/>
      <c r="ODD48" s="445"/>
      <c r="ODE48" s="445"/>
      <c r="ODF48" s="445"/>
      <c r="ODG48" s="445"/>
      <c r="ODH48" s="445"/>
      <c r="ODI48" s="445"/>
      <c r="ODJ48" s="445"/>
      <c r="ODK48" s="445"/>
      <c r="ODL48" s="445"/>
      <c r="ODM48" s="445"/>
      <c r="ODN48" s="445"/>
      <c r="ODO48" s="445"/>
      <c r="ODP48" s="445"/>
      <c r="ODQ48" s="445"/>
      <c r="ODR48" s="445"/>
      <c r="ODS48" s="445"/>
      <c r="ODT48" s="445"/>
      <c r="ODU48" s="445"/>
      <c r="ODV48" s="445"/>
      <c r="ODW48" s="445"/>
      <c r="ODX48" s="445"/>
      <c r="ODY48" s="445"/>
      <c r="ODZ48" s="445"/>
      <c r="OEA48" s="445"/>
      <c r="OEB48" s="445"/>
      <c r="OEC48" s="445"/>
      <c r="OED48" s="445"/>
      <c r="OEE48" s="445"/>
      <c r="OEF48" s="445"/>
      <c r="OEG48" s="445"/>
      <c r="OEH48" s="445"/>
      <c r="OEI48" s="445"/>
      <c r="OEJ48" s="445"/>
      <c r="OEK48" s="445"/>
      <c r="OEL48" s="445"/>
      <c r="OEM48" s="445"/>
      <c r="OEN48" s="445"/>
      <c r="OEO48" s="445"/>
      <c r="OEP48" s="445"/>
      <c r="OEQ48" s="445"/>
      <c r="OER48" s="445"/>
      <c r="OES48" s="445"/>
      <c r="OET48" s="445"/>
      <c r="OEU48" s="445"/>
      <c r="OEV48" s="445"/>
      <c r="OEW48" s="445"/>
      <c r="OEX48" s="445"/>
      <c r="OEY48" s="445"/>
      <c r="OEZ48" s="445"/>
      <c r="OFA48" s="445"/>
      <c r="OFB48" s="445"/>
      <c r="OFC48" s="445"/>
      <c r="OFD48" s="445"/>
      <c r="OFE48" s="445"/>
      <c r="OFF48" s="445"/>
      <c r="OFG48" s="445"/>
      <c r="OFH48" s="445"/>
      <c r="OFI48" s="445"/>
      <c r="OFJ48" s="445"/>
      <c r="OFK48" s="445"/>
      <c r="OFL48" s="445"/>
      <c r="OFM48" s="445"/>
      <c r="OFN48" s="445"/>
      <c r="OFO48" s="445"/>
      <c r="OFP48" s="445"/>
      <c r="OFQ48" s="445"/>
      <c r="OFR48" s="445"/>
      <c r="OFS48" s="445"/>
      <c r="OFT48" s="445"/>
      <c r="OFU48" s="445"/>
      <c r="OFV48" s="445"/>
      <c r="OFW48" s="445"/>
      <c r="OFX48" s="445"/>
      <c r="OFY48" s="445"/>
      <c r="OFZ48" s="445"/>
      <c r="OGA48" s="445"/>
      <c r="OGB48" s="445"/>
      <c r="OGC48" s="445"/>
      <c r="OGD48" s="445"/>
      <c r="OGE48" s="445"/>
      <c r="OGF48" s="445"/>
      <c r="OGG48" s="445"/>
      <c r="OGH48" s="445"/>
      <c r="OGI48" s="445"/>
      <c r="OGJ48" s="445"/>
      <c r="OGK48" s="445"/>
      <c r="OGL48" s="445"/>
      <c r="OGM48" s="445"/>
      <c r="OGN48" s="445"/>
      <c r="OGO48" s="445"/>
      <c r="OGP48" s="445"/>
      <c r="OGQ48" s="445"/>
      <c r="OGR48" s="445"/>
      <c r="OGS48" s="445"/>
      <c r="OGT48" s="445"/>
      <c r="OGU48" s="445"/>
      <c r="OGV48" s="445"/>
      <c r="OGW48" s="445"/>
      <c r="OGX48" s="445"/>
      <c r="OGY48" s="445"/>
      <c r="OGZ48" s="445"/>
      <c r="OHA48" s="445"/>
      <c r="OHB48" s="445"/>
      <c r="OHC48" s="445"/>
      <c r="OHD48" s="445"/>
      <c r="OHE48" s="445"/>
      <c r="OHF48" s="445"/>
      <c r="OHG48" s="445"/>
      <c r="OHH48" s="445"/>
      <c r="OHI48" s="445"/>
      <c r="OHJ48" s="445"/>
      <c r="OHK48" s="445"/>
      <c r="OHL48" s="445"/>
      <c r="OHM48" s="445"/>
      <c r="OHN48" s="445"/>
      <c r="OHO48" s="445"/>
      <c r="OHP48" s="445"/>
      <c r="OHQ48" s="445"/>
      <c r="OHR48" s="445"/>
      <c r="OHS48" s="445"/>
      <c r="OHT48" s="445"/>
      <c r="OHU48" s="445"/>
      <c r="OHV48" s="445"/>
      <c r="OHW48" s="445"/>
      <c r="OHX48" s="445"/>
      <c r="OHY48" s="445"/>
      <c r="OHZ48" s="445"/>
      <c r="OIA48" s="445"/>
      <c r="OIB48" s="445"/>
      <c r="OIC48" s="445"/>
      <c r="OID48" s="445"/>
      <c r="OIE48" s="445"/>
      <c r="OIF48" s="445"/>
      <c r="OIG48" s="445"/>
      <c r="OIH48" s="445"/>
      <c r="OII48" s="445"/>
      <c r="OIJ48" s="445"/>
      <c r="OIK48" s="445"/>
      <c r="OIL48" s="445"/>
      <c r="OIM48" s="445"/>
      <c r="OIN48" s="445"/>
      <c r="OIO48" s="445"/>
      <c r="OIP48" s="445"/>
      <c r="OIQ48" s="445"/>
      <c r="OIR48" s="445"/>
      <c r="OIS48" s="445"/>
      <c r="OIT48" s="445"/>
      <c r="OIU48" s="445"/>
      <c r="OIV48" s="445"/>
      <c r="OIW48" s="445"/>
      <c r="OIX48" s="445"/>
      <c r="OIY48" s="445"/>
      <c r="OIZ48" s="445"/>
      <c r="OJA48" s="445"/>
      <c r="OJB48" s="445"/>
      <c r="OJC48" s="445"/>
      <c r="OJD48" s="445"/>
      <c r="OJE48" s="445"/>
      <c r="OJF48" s="445"/>
      <c r="OJG48" s="445"/>
      <c r="OJH48" s="445"/>
      <c r="OJI48" s="445"/>
      <c r="OJJ48" s="445"/>
      <c r="OJK48" s="445"/>
      <c r="OJL48" s="445"/>
      <c r="OJM48" s="445"/>
      <c r="OJN48" s="445"/>
      <c r="OJO48" s="445"/>
      <c r="OJP48" s="445"/>
      <c r="OJQ48" s="445"/>
      <c r="OJR48" s="445"/>
      <c r="OJS48" s="445"/>
      <c r="OJT48" s="445"/>
      <c r="OJU48" s="445"/>
      <c r="OJV48" s="445"/>
      <c r="OJW48" s="445"/>
      <c r="OJX48" s="445"/>
      <c r="OJY48" s="445"/>
      <c r="OJZ48" s="445"/>
      <c r="OKA48" s="445"/>
      <c r="OKB48" s="445"/>
      <c r="OKC48" s="445"/>
      <c r="OKD48" s="445"/>
      <c r="OKE48" s="445"/>
      <c r="OKF48" s="445"/>
      <c r="OKG48" s="445"/>
      <c r="OKH48" s="445"/>
      <c r="OKI48" s="445"/>
      <c r="OKJ48" s="445"/>
      <c r="OKK48" s="445"/>
      <c r="OKL48" s="445"/>
      <c r="OKM48" s="445"/>
      <c r="OKN48" s="445"/>
      <c r="OKO48" s="445"/>
      <c r="OKP48" s="445"/>
      <c r="OKQ48" s="445"/>
      <c r="OKR48" s="445"/>
      <c r="OKS48" s="445"/>
      <c r="OKT48" s="445"/>
      <c r="OKU48" s="445"/>
      <c r="OKV48" s="445"/>
      <c r="OKW48" s="445"/>
      <c r="OKX48" s="445"/>
      <c r="OKY48" s="445"/>
      <c r="OKZ48" s="445"/>
      <c r="OLA48" s="445"/>
      <c r="OLB48" s="445"/>
      <c r="OLC48" s="445"/>
      <c r="OLD48" s="445"/>
      <c r="OLE48" s="445"/>
      <c r="OLF48" s="445"/>
      <c r="OLG48" s="445"/>
      <c r="OLH48" s="445"/>
      <c r="OLI48" s="445"/>
      <c r="OLJ48" s="445"/>
      <c r="OLK48" s="445"/>
      <c r="OLL48" s="445"/>
      <c r="OLM48" s="445"/>
      <c r="OLN48" s="445"/>
      <c r="OLO48" s="445"/>
      <c r="OLP48" s="445"/>
      <c r="OLQ48" s="445"/>
      <c r="OLR48" s="445"/>
      <c r="OLS48" s="445"/>
      <c r="OLT48" s="445"/>
      <c r="OLU48" s="445"/>
      <c r="OLV48" s="445"/>
      <c r="OLW48" s="445"/>
      <c r="OLX48" s="445"/>
      <c r="OLY48" s="445"/>
      <c r="OLZ48" s="445"/>
      <c r="OMA48" s="445"/>
      <c r="OMB48" s="445"/>
      <c r="OMC48" s="445"/>
      <c r="OMD48" s="445"/>
      <c r="OME48" s="445"/>
      <c r="OMF48" s="445"/>
      <c r="OMG48" s="445"/>
      <c r="OMH48" s="445"/>
      <c r="OMI48" s="445"/>
      <c r="OMJ48" s="445"/>
      <c r="OMK48" s="445"/>
      <c r="OML48" s="445"/>
      <c r="OMM48" s="445"/>
      <c r="OMN48" s="445"/>
      <c r="OMO48" s="445"/>
      <c r="OMP48" s="445"/>
      <c r="OMQ48" s="445"/>
      <c r="OMR48" s="445"/>
      <c r="OMS48" s="445"/>
      <c r="OMT48" s="445"/>
      <c r="OMU48" s="445"/>
      <c r="OMV48" s="445"/>
      <c r="OMW48" s="445"/>
      <c r="OMX48" s="445"/>
      <c r="OMY48" s="445"/>
      <c r="OMZ48" s="445"/>
      <c r="ONA48" s="445"/>
      <c r="ONB48" s="445"/>
      <c r="ONC48" s="445"/>
      <c r="OND48" s="445"/>
      <c r="ONE48" s="445"/>
      <c r="ONF48" s="445"/>
      <c r="ONG48" s="445"/>
      <c r="ONH48" s="445"/>
      <c r="ONI48" s="445"/>
      <c r="ONJ48" s="445"/>
      <c r="ONK48" s="445"/>
      <c r="ONL48" s="445"/>
      <c r="ONM48" s="445"/>
      <c r="ONN48" s="445"/>
      <c r="ONO48" s="445"/>
      <c r="ONP48" s="445"/>
      <c r="ONQ48" s="445"/>
      <c r="ONR48" s="445"/>
      <c r="ONS48" s="445"/>
      <c r="ONT48" s="445"/>
      <c r="ONU48" s="445"/>
      <c r="ONV48" s="445"/>
      <c r="ONW48" s="445"/>
      <c r="ONX48" s="445"/>
      <c r="ONY48" s="445"/>
      <c r="ONZ48" s="445"/>
      <c r="OOA48" s="445"/>
      <c r="OOB48" s="445"/>
      <c r="OOC48" s="445"/>
      <c r="OOD48" s="445"/>
      <c r="OOE48" s="445"/>
      <c r="OOF48" s="445"/>
      <c r="OOG48" s="445"/>
      <c r="OOH48" s="445"/>
      <c r="OOI48" s="445"/>
      <c r="OOJ48" s="445"/>
      <c r="OOK48" s="445"/>
      <c r="OOL48" s="445"/>
      <c r="OOM48" s="445"/>
      <c r="OON48" s="445"/>
      <c r="OOO48" s="445"/>
      <c r="OOP48" s="445"/>
      <c r="OOQ48" s="445"/>
      <c r="OOR48" s="445"/>
      <c r="OOS48" s="445"/>
      <c r="OOT48" s="445"/>
      <c r="OOU48" s="445"/>
      <c r="OOV48" s="445"/>
      <c r="OOW48" s="445"/>
      <c r="OOX48" s="445"/>
      <c r="OOY48" s="445"/>
      <c r="OOZ48" s="445"/>
      <c r="OPA48" s="445"/>
      <c r="OPB48" s="445"/>
      <c r="OPC48" s="445"/>
      <c r="OPD48" s="445"/>
      <c r="OPE48" s="445"/>
      <c r="OPF48" s="445"/>
      <c r="OPG48" s="445"/>
      <c r="OPH48" s="445"/>
      <c r="OPI48" s="445"/>
      <c r="OPJ48" s="445"/>
      <c r="OPK48" s="445"/>
      <c r="OPL48" s="445"/>
      <c r="OPM48" s="445"/>
      <c r="OPN48" s="445"/>
      <c r="OPO48" s="445"/>
      <c r="OPP48" s="445"/>
      <c r="OPQ48" s="445"/>
      <c r="OPR48" s="445"/>
      <c r="OPS48" s="445"/>
      <c r="OPT48" s="445"/>
      <c r="OPU48" s="445"/>
      <c r="OPV48" s="445"/>
      <c r="OPW48" s="445"/>
      <c r="OPX48" s="445"/>
      <c r="OPY48" s="445"/>
      <c r="OPZ48" s="445"/>
      <c r="OQA48" s="445"/>
      <c r="OQB48" s="445"/>
      <c r="OQC48" s="445"/>
      <c r="OQD48" s="445"/>
      <c r="OQE48" s="445"/>
      <c r="OQF48" s="445"/>
      <c r="OQG48" s="445"/>
      <c r="OQH48" s="445"/>
      <c r="OQI48" s="445"/>
      <c r="OQJ48" s="445"/>
      <c r="OQK48" s="445"/>
      <c r="OQL48" s="445"/>
      <c r="OQM48" s="445"/>
      <c r="OQN48" s="445"/>
      <c r="OQO48" s="445"/>
      <c r="OQP48" s="445"/>
      <c r="OQQ48" s="445"/>
      <c r="OQR48" s="445"/>
      <c r="OQS48" s="445"/>
      <c r="OQT48" s="445"/>
      <c r="OQU48" s="445"/>
      <c r="OQV48" s="445"/>
      <c r="OQW48" s="445"/>
      <c r="OQX48" s="445"/>
      <c r="OQY48" s="445"/>
      <c r="OQZ48" s="445"/>
      <c r="ORA48" s="445"/>
      <c r="ORB48" s="445"/>
      <c r="ORC48" s="445"/>
      <c r="ORD48" s="445"/>
      <c r="ORE48" s="445"/>
      <c r="ORF48" s="445"/>
      <c r="ORG48" s="445"/>
      <c r="ORH48" s="445"/>
      <c r="ORI48" s="445"/>
      <c r="ORJ48" s="445"/>
      <c r="ORK48" s="445"/>
      <c r="ORL48" s="445"/>
      <c r="ORM48" s="445"/>
      <c r="ORN48" s="445"/>
      <c r="ORO48" s="445"/>
      <c r="ORP48" s="445"/>
      <c r="ORQ48" s="445"/>
      <c r="ORR48" s="445"/>
      <c r="ORS48" s="445"/>
      <c r="ORT48" s="445"/>
      <c r="ORU48" s="445"/>
      <c r="ORV48" s="445"/>
      <c r="ORW48" s="445"/>
      <c r="ORX48" s="445"/>
      <c r="ORY48" s="445"/>
      <c r="ORZ48" s="445"/>
      <c r="OSA48" s="445"/>
      <c r="OSB48" s="445"/>
      <c r="OSC48" s="445"/>
      <c r="OSD48" s="445"/>
      <c r="OSE48" s="445"/>
      <c r="OSF48" s="445"/>
      <c r="OSG48" s="445"/>
      <c r="OSH48" s="445"/>
      <c r="OSI48" s="445"/>
      <c r="OSJ48" s="445"/>
      <c r="OSK48" s="445"/>
      <c r="OSL48" s="445"/>
      <c r="OSM48" s="445"/>
      <c r="OSN48" s="445"/>
      <c r="OSO48" s="445"/>
      <c r="OSP48" s="445"/>
      <c r="OSQ48" s="445"/>
      <c r="OSR48" s="445"/>
      <c r="OSS48" s="445"/>
      <c r="OST48" s="445"/>
      <c r="OSU48" s="445"/>
      <c r="OSV48" s="445"/>
      <c r="OSW48" s="445"/>
      <c r="OSX48" s="445"/>
      <c r="OSY48" s="445"/>
      <c r="OSZ48" s="445"/>
      <c r="OTA48" s="445"/>
      <c r="OTB48" s="445"/>
      <c r="OTC48" s="445"/>
      <c r="OTD48" s="445"/>
      <c r="OTE48" s="445"/>
      <c r="OTF48" s="445"/>
      <c r="OTG48" s="445"/>
      <c r="OTH48" s="445"/>
      <c r="OTI48" s="445"/>
      <c r="OTJ48" s="445"/>
      <c r="OTK48" s="445"/>
      <c r="OTL48" s="445"/>
      <c r="OTM48" s="445"/>
      <c r="OTN48" s="445"/>
      <c r="OTO48" s="445"/>
      <c r="OTP48" s="445"/>
      <c r="OTQ48" s="445"/>
      <c r="OTR48" s="445"/>
      <c r="OTS48" s="445"/>
      <c r="OTT48" s="445"/>
      <c r="OTU48" s="445"/>
      <c r="OTV48" s="445"/>
      <c r="OTW48" s="445"/>
      <c r="OTX48" s="445"/>
      <c r="OTY48" s="445"/>
      <c r="OTZ48" s="445"/>
      <c r="OUA48" s="445"/>
      <c r="OUB48" s="445"/>
      <c r="OUC48" s="445"/>
      <c r="OUD48" s="445"/>
      <c r="OUE48" s="445"/>
      <c r="OUF48" s="445"/>
      <c r="OUG48" s="445"/>
      <c r="OUH48" s="445"/>
      <c r="OUI48" s="445"/>
      <c r="OUJ48" s="445"/>
      <c r="OUK48" s="445"/>
      <c r="OUL48" s="445"/>
      <c r="OUM48" s="445"/>
      <c r="OUN48" s="445"/>
      <c r="OUO48" s="445"/>
      <c r="OUP48" s="445"/>
      <c r="OUQ48" s="445"/>
      <c r="OUR48" s="445"/>
      <c r="OUS48" s="445"/>
      <c r="OUT48" s="445"/>
      <c r="OUU48" s="445"/>
      <c r="OUV48" s="445"/>
      <c r="OUW48" s="445"/>
      <c r="OUX48" s="445"/>
      <c r="OUY48" s="445"/>
      <c r="OUZ48" s="445"/>
      <c r="OVA48" s="445"/>
      <c r="OVB48" s="445"/>
      <c r="OVC48" s="445"/>
      <c r="OVD48" s="445"/>
      <c r="OVE48" s="445"/>
      <c r="OVF48" s="445"/>
      <c r="OVG48" s="445"/>
      <c r="OVH48" s="445"/>
      <c r="OVI48" s="445"/>
      <c r="OVJ48" s="445"/>
      <c r="OVK48" s="445"/>
      <c r="OVL48" s="445"/>
      <c r="OVM48" s="445"/>
      <c r="OVN48" s="445"/>
      <c r="OVO48" s="445"/>
      <c r="OVP48" s="445"/>
      <c r="OVQ48" s="445"/>
      <c r="OVR48" s="445"/>
      <c r="OVS48" s="445"/>
      <c r="OVT48" s="445"/>
      <c r="OVU48" s="445"/>
      <c r="OVV48" s="445"/>
      <c r="OVW48" s="445"/>
      <c r="OVX48" s="445"/>
      <c r="OVY48" s="445"/>
      <c r="OVZ48" s="445"/>
      <c r="OWA48" s="445"/>
      <c r="OWB48" s="445"/>
      <c r="OWC48" s="445"/>
      <c r="OWD48" s="445"/>
      <c r="OWE48" s="445"/>
      <c r="OWF48" s="445"/>
      <c r="OWG48" s="445"/>
      <c r="OWH48" s="445"/>
      <c r="OWI48" s="445"/>
      <c r="OWJ48" s="445"/>
      <c r="OWK48" s="445"/>
      <c r="OWL48" s="445"/>
      <c r="OWM48" s="445"/>
      <c r="OWN48" s="445"/>
      <c r="OWO48" s="445"/>
      <c r="OWP48" s="445"/>
      <c r="OWQ48" s="445"/>
      <c r="OWR48" s="445"/>
      <c r="OWS48" s="445"/>
      <c r="OWT48" s="445"/>
      <c r="OWU48" s="445"/>
      <c r="OWV48" s="445"/>
      <c r="OWW48" s="445"/>
      <c r="OWX48" s="445"/>
      <c r="OWY48" s="445"/>
      <c r="OWZ48" s="445"/>
      <c r="OXA48" s="445"/>
      <c r="OXB48" s="445"/>
      <c r="OXC48" s="445"/>
      <c r="OXD48" s="445"/>
      <c r="OXE48" s="445"/>
      <c r="OXF48" s="445"/>
      <c r="OXG48" s="445"/>
      <c r="OXH48" s="445"/>
      <c r="OXI48" s="445"/>
      <c r="OXJ48" s="445"/>
      <c r="OXK48" s="445"/>
      <c r="OXL48" s="445"/>
      <c r="OXM48" s="445"/>
      <c r="OXN48" s="445"/>
      <c r="OXO48" s="445"/>
      <c r="OXP48" s="445"/>
      <c r="OXQ48" s="445"/>
      <c r="OXR48" s="445"/>
      <c r="OXS48" s="445"/>
      <c r="OXT48" s="445"/>
      <c r="OXU48" s="445"/>
      <c r="OXV48" s="445"/>
      <c r="OXW48" s="445"/>
      <c r="OXX48" s="445"/>
      <c r="OXY48" s="445"/>
      <c r="OXZ48" s="445"/>
      <c r="OYA48" s="445"/>
      <c r="OYB48" s="445"/>
      <c r="OYC48" s="445"/>
      <c r="OYD48" s="445"/>
      <c r="OYE48" s="445"/>
      <c r="OYF48" s="445"/>
      <c r="OYG48" s="445"/>
      <c r="OYH48" s="445"/>
      <c r="OYI48" s="445"/>
      <c r="OYJ48" s="445"/>
      <c r="OYK48" s="445"/>
      <c r="OYL48" s="445"/>
      <c r="OYM48" s="445"/>
      <c r="OYN48" s="445"/>
      <c r="OYO48" s="445"/>
      <c r="OYP48" s="445"/>
      <c r="OYQ48" s="445"/>
      <c r="OYR48" s="445"/>
      <c r="OYS48" s="445"/>
      <c r="OYT48" s="445"/>
      <c r="OYU48" s="445"/>
      <c r="OYV48" s="445"/>
      <c r="OYW48" s="445"/>
      <c r="OYX48" s="445"/>
      <c r="OYY48" s="445"/>
      <c r="OYZ48" s="445"/>
      <c r="OZA48" s="445"/>
      <c r="OZB48" s="445"/>
      <c r="OZC48" s="445"/>
      <c r="OZD48" s="445"/>
      <c r="OZE48" s="445"/>
      <c r="OZF48" s="445"/>
      <c r="OZG48" s="445"/>
      <c r="OZH48" s="445"/>
      <c r="OZI48" s="445"/>
      <c r="OZJ48" s="445"/>
      <c r="OZK48" s="445"/>
      <c r="OZL48" s="445"/>
      <c r="OZM48" s="445"/>
      <c r="OZN48" s="445"/>
      <c r="OZO48" s="445"/>
      <c r="OZP48" s="445"/>
      <c r="OZQ48" s="445"/>
      <c r="OZR48" s="445"/>
      <c r="OZS48" s="445"/>
      <c r="OZT48" s="445"/>
      <c r="OZU48" s="445"/>
      <c r="OZV48" s="445"/>
      <c r="OZW48" s="445"/>
      <c r="OZX48" s="445"/>
      <c r="OZY48" s="445"/>
      <c r="OZZ48" s="445"/>
      <c r="PAA48" s="445"/>
      <c r="PAB48" s="445"/>
      <c r="PAC48" s="445"/>
      <c r="PAD48" s="445"/>
      <c r="PAE48" s="445"/>
      <c r="PAF48" s="445"/>
      <c r="PAG48" s="445"/>
      <c r="PAH48" s="445"/>
      <c r="PAI48" s="445"/>
      <c r="PAJ48" s="445"/>
      <c r="PAK48" s="445"/>
      <c r="PAL48" s="445"/>
      <c r="PAM48" s="445"/>
      <c r="PAN48" s="445"/>
      <c r="PAO48" s="445"/>
      <c r="PAP48" s="445"/>
      <c r="PAQ48" s="445"/>
      <c r="PAR48" s="445"/>
      <c r="PAS48" s="445"/>
      <c r="PAT48" s="445"/>
      <c r="PAU48" s="445"/>
      <c r="PAV48" s="445"/>
      <c r="PAW48" s="445"/>
      <c r="PAX48" s="445"/>
      <c r="PAY48" s="445"/>
      <c r="PAZ48" s="445"/>
      <c r="PBA48" s="445"/>
      <c r="PBB48" s="445"/>
      <c r="PBC48" s="445"/>
      <c r="PBD48" s="445"/>
      <c r="PBE48" s="445"/>
      <c r="PBF48" s="445"/>
      <c r="PBG48" s="445"/>
      <c r="PBH48" s="445"/>
      <c r="PBI48" s="445"/>
      <c r="PBJ48" s="445"/>
      <c r="PBK48" s="445"/>
      <c r="PBL48" s="445"/>
      <c r="PBM48" s="445"/>
      <c r="PBN48" s="445"/>
      <c r="PBO48" s="445"/>
      <c r="PBP48" s="445"/>
      <c r="PBQ48" s="445"/>
      <c r="PBR48" s="445"/>
      <c r="PBS48" s="445"/>
      <c r="PBT48" s="445"/>
      <c r="PBU48" s="445"/>
      <c r="PBV48" s="445"/>
      <c r="PBW48" s="445"/>
      <c r="PBX48" s="445"/>
      <c r="PBY48" s="445"/>
      <c r="PBZ48" s="445"/>
      <c r="PCA48" s="445"/>
      <c r="PCB48" s="445"/>
      <c r="PCC48" s="445"/>
      <c r="PCD48" s="445"/>
      <c r="PCE48" s="445"/>
      <c r="PCF48" s="445"/>
      <c r="PCG48" s="445"/>
      <c r="PCH48" s="445"/>
      <c r="PCI48" s="445"/>
      <c r="PCJ48" s="445"/>
      <c r="PCK48" s="445"/>
      <c r="PCL48" s="445"/>
      <c r="PCM48" s="445"/>
      <c r="PCN48" s="445"/>
      <c r="PCO48" s="445"/>
      <c r="PCP48" s="445"/>
      <c r="PCQ48" s="445"/>
      <c r="PCR48" s="445"/>
      <c r="PCS48" s="445"/>
      <c r="PCT48" s="445"/>
      <c r="PCU48" s="445"/>
      <c r="PCV48" s="445"/>
      <c r="PCW48" s="445"/>
      <c r="PCX48" s="445"/>
      <c r="PCY48" s="445"/>
      <c r="PCZ48" s="445"/>
      <c r="PDA48" s="445"/>
      <c r="PDB48" s="445"/>
      <c r="PDC48" s="445"/>
      <c r="PDD48" s="445"/>
      <c r="PDE48" s="445"/>
      <c r="PDF48" s="445"/>
      <c r="PDG48" s="445"/>
      <c r="PDH48" s="445"/>
      <c r="PDI48" s="445"/>
      <c r="PDJ48" s="445"/>
      <c r="PDK48" s="445"/>
      <c r="PDL48" s="445"/>
      <c r="PDM48" s="445"/>
      <c r="PDN48" s="445"/>
      <c r="PDO48" s="445"/>
      <c r="PDP48" s="445"/>
      <c r="PDQ48" s="445"/>
      <c r="PDR48" s="445"/>
      <c r="PDS48" s="445"/>
      <c r="PDT48" s="445"/>
      <c r="PDU48" s="445"/>
      <c r="PDV48" s="445"/>
      <c r="PDW48" s="445"/>
      <c r="PDX48" s="445"/>
      <c r="PDY48" s="445"/>
      <c r="PDZ48" s="445"/>
      <c r="PEA48" s="445"/>
      <c r="PEB48" s="445"/>
      <c r="PEC48" s="445"/>
      <c r="PED48" s="445"/>
      <c r="PEE48" s="445"/>
      <c r="PEF48" s="445"/>
      <c r="PEG48" s="445"/>
      <c r="PEH48" s="445"/>
      <c r="PEI48" s="445"/>
      <c r="PEJ48" s="445"/>
      <c r="PEK48" s="445"/>
      <c r="PEL48" s="445"/>
      <c r="PEM48" s="445"/>
      <c r="PEN48" s="445"/>
      <c r="PEO48" s="445"/>
      <c r="PEP48" s="445"/>
      <c r="PEQ48" s="445"/>
      <c r="PER48" s="445"/>
      <c r="PES48" s="445"/>
      <c r="PET48" s="445"/>
      <c r="PEU48" s="445"/>
      <c r="PEV48" s="445"/>
      <c r="PEW48" s="445"/>
      <c r="PEX48" s="445"/>
      <c r="PEY48" s="445"/>
      <c r="PEZ48" s="445"/>
      <c r="PFA48" s="445"/>
      <c r="PFB48" s="445"/>
      <c r="PFC48" s="445"/>
      <c r="PFD48" s="445"/>
      <c r="PFE48" s="445"/>
      <c r="PFF48" s="445"/>
      <c r="PFG48" s="445"/>
      <c r="PFH48" s="445"/>
      <c r="PFI48" s="445"/>
      <c r="PFJ48" s="445"/>
      <c r="PFK48" s="445"/>
      <c r="PFL48" s="445"/>
      <c r="PFM48" s="445"/>
      <c r="PFN48" s="445"/>
      <c r="PFO48" s="445"/>
      <c r="PFP48" s="445"/>
      <c r="PFQ48" s="445"/>
      <c r="PFR48" s="445"/>
      <c r="PFS48" s="445"/>
      <c r="PFT48" s="445"/>
      <c r="PFU48" s="445"/>
      <c r="PFV48" s="445"/>
      <c r="PFW48" s="445"/>
      <c r="PFX48" s="445"/>
      <c r="PFY48" s="445"/>
      <c r="PFZ48" s="445"/>
      <c r="PGA48" s="445"/>
      <c r="PGB48" s="445"/>
      <c r="PGC48" s="445"/>
      <c r="PGD48" s="445"/>
      <c r="PGE48" s="445"/>
      <c r="PGF48" s="445"/>
      <c r="PGG48" s="445"/>
      <c r="PGH48" s="445"/>
      <c r="PGI48" s="445"/>
      <c r="PGJ48" s="445"/>
      <c r="PGK48" s="445"/>
      <c r="PGL48" s="445"/>
      <c r="PGM48" s="445"/>
      <c r="PGN48" s="445"/>
      <c r="PGO48" s="445"/>
      <c r="PGP48" s="445"/>
      <c r="PGQ48" s="445"/>
      <c r="PGR48" s="445"/>
      <c r="PGS48" s="445"/>
      <c r="PGT48" s="445"/>
      <c r="PGU48" s="445"/>
      <c r="PGV48" s="445"/>
      <c r="PGW48" s="445"/>
      <c r="PGX48" s="445"/>
      <c r="PGY48" s="445"/>
      <c r="PGZ48" s="445"/>
      <c r="PHA48" s="445"/>
      <c r="PHB48" s="445"/>
      <c r="PHC48" s="445"/>
      <c r="PHD48" s="445"/>
      <c r="PHE48" s="445"/>
      <c r="PHF48" s="445"/>
      <c r="PHG48" s="445"/>
      <c r="PHH48" s="445"/>
      <c r="PHI48" s="445"/>
      <c r="PHJ48" s="445"/>
      <c r="PHK48" s="445"/>
      <c r="PHL48" s="445"/>
      <c r="PHM48" s="445"/>
      <c r="PHN48" s="445"/>
      <c r="PHO48" s="445"/>
      <c r="PHP48" s="445"/>
      <c r="PHQ48" s="445"/>
      <c r="PHR48" s="445"/>
      <c r="PHS48" s="445"/>
      <c r="PHT48" s="445"/>
      <c r="PHU48" s="445"/>
      <c r="PHV48" s="445"/>
      <c r="PHW48" s="445"/>
      <c r="PHX48" s="445"/>
      <c r="PHY48" s="445"/>
      <c r="PHZ48" s="445"/>
      <c r="PIA48" s="445"/>
      <c r="PIB48" s="445"/>
      <c r="PIC48" s="445"/>
      <c r="PID48" s="445"/>
      <c r="PIE48" s="445"/>
      <c r="PIF48" s="445"/>
      <c r="PIG48" s="445"/>
      <c r="PIH48" s="445"/>
      <c r="PII48" s="445"/>
      <c r="PIJ48" s="445"/>
      <c r="PIK48" s="445"/>
      <c r="PIL48" s="445"/>
      <c r="PIM48" s="445"/>
      <c r="PIN48" s="445"/>
      <c r="PIO48" s="445"/>
      <c r="PIP48" s="445"/>
      <c r="PIQ48" s="445"/>
      <c r="PIR48" s="445"/>
      <c r="PIS48" s="445"/>
      <c r="PIT48" s="445"/>
      <c r="PIU48" s="445"/>
      <c r="PIV48" s="445"/>
      <c r="PIW48" s="445"/>
      <c r="PIX48" s="445"/>
      <c r="PIY48" s="445"/>
      <c r="PIZ48" s="445"/>
      <c r="PJA48" s="445"/>
      <c r="PJB48" s="445"/>
      <c r="PJC48" s="445"/>
      <c r="PJD48" s="445"/>
      <c r="PJE48" s="445"/>
      <c r="PJF48" s="445"/>
      <c r="PJG48" s="445"/>
      <c r="PJH48" s="445"/>
      <c r="PJI48" s="445"/>
      <c r="PJJ48" s="445"/>
      <c r="PJK48" s="445"/>
      <c r="PJL48" s="445"/>
      <c r="PJM48" s="445"/>
      <c r="PJN48" s="445"/>
      <c r="PJO48" s="445"/>
      <c r="PJP48" s="445"/>
      <c r="PJQ48" s="445"/>
      <c r="PJR48" s="445"/>
      <c r="PJS48" s="445"/>
      <c r="PJT48" s="445"/>
      <c r="PJU48" s="445"/>
      <c r="PJV48" s="445"/>
      <c r="PJW48" s="445"/>
      <c r="PJX48" s="445"/>
      <c r="PJY48" s="445"/>
      <c r="PJZ48" s="445"/>
      <c r="PKA48" s="445"/>
      <c r="PKB48" s="445"/>
      <c r="PKC48" s="445"/>
      <c r="PKD48" s="445"/>
      <c r="PKE48" s="445"/>
      <c r="PKF48" s="445"/>
      <c r="PKG48" s="445"/>
      <c r="PKH48" s="445"/>
      <c r="PKI48" s="445"/>
      <c r="PKJ48" s="445"/>
      <c r="PKK48" s="445"/>
      <c r="PKL48" s="445"/>
      <c r="PKM48" s="445"/>
      <c r="PKN48" s="445"/>
      <c r="PKO48" s="445"/>
      <c r="PKP48" s="445"/>
      <c r="PKQ48" s="445"/>
      <c r="PKR48" s="445"/>
      <c r="PKS48" s="445"/>
      <c r="PKT48" s="445"/>
      <c r="PKU48" s="445"/>
      <c r="PKV48" s="445"/>
      <c r="PKW48" s="445"/>
      <c r="PKX48" s="445"/>
      <c r="PKY48" s="445"/>
      <c r="PKZ48" s="445"/>
      <c r="PLA48" s="445"/>
      <c r="PLB48" s="445"/>
      <c r="PLC48" s="445"/>
      <c r="PLD48" s="445"/>
      <c r="PLE48" s="445"/>
      <c r="PLF48" s="445"/>
      <c r="PLG48" s="445"/>
      <c r="PLH48" s="445"/>
      <c r="PLI48" s="445"/>
      <c r="PLJ48" s="445"/>
      <c r="PLK48" s="445"/>
      <c r="PLL48" s="445"/>
      <c r="PLM48" s="445"/>
      <c r="PLN48" s="445"/>
      <c r="PLO48" s="445"/>
      <c r="PLP48" s="445"/>
      <c r="PLQ48" s="445"/>
      <c r="PLR48" s="445"/>
      <c r="PLS48" s="445"/>
      <c r="PLT48" s="445"/>
      <c r="PLU48" s="445"/>
      <c r="PLV48" s="445"/>
      <c r="PLW48" s="445"/>
      <c r="PLX48" s="445"/>
      <c r="PLY48" s="445"/>
      <c r="PLZ48" s="445"/>
      <c r="PMA48" s="445"/>
      <c r="PMB48" s="445"/>
      <c r="PMC48" s="445"/>
      <c r="PMD48" s="445"/>
      <c r="PME48" s="445"/>
      <c r="PMF48" s="445"/>
      <c r="PMG48" s="445"/>
      <c r="PMH48" s="445"/>
      <c r="PMI48" s="445"/>
      <c r="PMJ48" s="445"/>
      <c r="PMK48" s="445"/>
      <c r="PML48" s="445"/>
      <c r="PMM48" s="445"/>
      <c r="PMN48" s="445"/>
      <c r="PMO48" s="445"/>
      <c r="PMP48" s="445"/>
      <c r="PMQ48" s="445"/>
      <c r="PMR48" s="445"/>
      <c r="PMS48" s="445"/>
      <c r="PMT48" s="445"/>
      <c r="PMU48" s="445"/>
      <c r="PMV48" s="445"/>
      <c r="PMW48" s="445"/>
      <c r="PMX48" s="445"/>
      <c r="PMY48" s="445"/>
      <c r="PMZ48" s="445"/>
      <c r="PNA48" s="445"/>
      <c r="PNB48" s="445"/>
      <c r="PNC48" s="445"/>
      <c r="PND48" s="445"/>
      <c r="PNE48" s="445"/>
      <c r="PNF48" s="445"/>
      <c r="PNG48" s="445"/>
      <c r="PNH48" s="445"/>
      <c r="PNI48" s="445"/>
      <c r="PNJ48" s="445"/>
      <c r="PNK48" s="445"/>
      <c r="PNL48" s="445"/>
      <c r="PNM48" s="445"/>
      <c r="PNN48" s="445"/>
      <c r="PNO48" s="445"/>
      <c r="PNP48" s="445"/>
      <c r="PNQ48" s="445"/>
      <c r="PNR48" s="445"/>
      <c r="PNS48" s="445"/>
      <c r="PNT48" s="445"/>
      <c r="PNU48" s="445"/>
      <c r="PNV48" s="445"/>
      <c r="PNW48" s="445"/>
      <c r="PNX48" s="445"/>
      <c r="PNY48" s="445"/>
      <c r="PNZ48" s="445"/>
      <c r="POA48" s="445"/>
      <c r="POB48" s="445"/>
      <c r="POC48" s="445"/>
      <c r="POD48" s="445"/>
      <c r="POE48" s="445"/>
      <c r="POF48" s="445"/>
      <c r="POG48" s="445"/>
      <c r="POH48" s="445"/>
      <c r="POI48" s="445"/>
      <c r="POJ48" s="445"/>
      <c r="POK48" s="445"/>
      <c r="POL48" s="445"/>
      <c r="POM48" s="445"/>
      <c r="PON48" s="445"/>
      <c r="POO48" s="445"/>
      <c r="POP48" s="445"/>
      <c r="POQ48" s="445"/>
      <c r="POR48" s="445"/>
      <c r="POS48" s="445"/>
      <c r="POT48" s="445"/>
      <c r="POU48" s="445"/>
      <c r="POV48" s="445"/>
      <c r="POW48" s="445"/>
      <c r="POX48" s="445"/>
      <c r="POY48" s="445"/>
      <c r="POZ48" s="445"/>
      <c r="PPA48" s="445"/>
      <c r="PPB48" s="445"/>
      <c r="PPC48" s="445"/>
      <c r="PPD48" s="445"/>
      <c r="PPE48" s="445"/>
      <c r="PPF48" s="445"/>
      <c r="PPG48" s="445"/>
      <c r="PPH48" s="445"/>
      <c r="PPI48" s="445"/>
      <c r="PPJ48" s="445"/>
      <c r="PPK48" s="445"/>
      <c r="PPL48" s="445"/>
      <c r="PPM48" s="445"/>
      <c r="PPN48" s="445"/>
      <c r="PPO48" s="445"/>
      <c r="PPP48" s="445"/>
      <c r="PPQ48" s="445"/>
      <c r="PPR48" s="445"/>
      <c r="PPS48" s="445"/>
      <c r="PPT48" s="445"/>
      <c r="PPU48" s="445"/>
      <c r="PPV48" s="445"/>
      <c r="PPW48" s="445"/>
      <c r="PPX48" s="445"/>
      <c r="PPY48" s="445"/>
      <c r="PPZ48" s="445"/>
      <c r="PQA48" s="445"/>
      <c r="PQB48" s="445"/>
      <c r="PQC48" s="445"/>
      <c r="PQD48" s="445"/>
      <c r="PQE48" s="445"/>
      <c r="PQF48" s="445"/>
      <c r="PQG48" s="445"/>
      <c r="PQH48" s="445"/>
      <c r="PQI48" s="445"/>
      <c r="PQJ48" s="445"/>
      <c r="PQK48" s="445"/>
      <c r="PQL48" s="445"/>
      <c r="PQM48" s="445"/>
      <c r="PQN48" s="445"/>
      <c r="PQO48" s="445"/>
      <c r="PQP48" s="445"/>
      <c r="PQQ48" s="445"/>
      <c r="PQR48" s="445"/>
      <c r="PQS48" s="445"/>
      <c r="PQT48" s="445"/>
      <c r="PQU48" s="445"/>
      <c r="PQV48" s="445"/>
      <c r="PQW48" s="445"/>
      <c r="PQX48" s="445"/>
      <c r="PQY48" s="445"/>
      <c r="PQZ48" s="445"/>
      <c r="PRA48" s="445"/>
      <c r="PRB48" s="445"/>
      <c r="PRC48" s="445"/>
      <c r="PRD48" s="445"/>
      <c r="PRE48" s="445"/>
      <c r="PRF48" s="445"/>
      <c r="PRG48" s="445"/>
      <c r="PRH48" s="445"/>
      <c r="PRI48" s="445"/>
      <c r="PRJ48" s="445"/>
      <c r="PRK48" s="445"/>
      <c r="PRL48" s="445"/>
      <c r="PRM48" s="445"/>
      <c r="PRN48" s="445"/>
      <c r="PRO48" s="445"/>
      <c r="PRP48" s="445"/>
      <c r="PRQ48" s="445"/>
      <c r="PRR48" s="445"/>
      <c r="PRS48" s="445"/>
      <c r="PRT48" s="445"/>
      <c r="PRU48" s="445"/>
      <c r="PRV48" s="445"/>
      <c r="PRW48" s="445"/>
      <c r="PRX48" s="445"/>
      <c r="PRY48" s="445"/>
      <c r="PRZ48" s="445"/>
      <c r="PSA48" s="445"/>
      <c r="PSB48" s="445"/>
      <c r="PSC48" s="445"/>
      <c r="PSD48" s="445"/>
      <c r="PSE48" s="445"/>
      <c r="PSF48" s="445"/>
      <c r="PSG48" s="445"/>
      <c r="PSH48" s="445"/>
      <c r="PSI48" s="445"/>
      <c r="PSJ48" s="445"/>
      <c r="PSK48" s="445"/>
      <c r="PSL48" s="445"/>
      <c r="PSM48" s="445"/>
      <c r="PSN48" s="445"/>
      <c r="PSO48" s="445"/>
      <c r="PSP48" s="445"/>
      <c r="PSQ48" s="445"/>
      <c r="PSR48" s="445"/>
      <c r="PSS48" s="445"/>
      <c r="PST48" s="445"/>
      <c r="PSU48" s="445"/>
      <c r="PSV48" s="445"/>
      <c r="PSW48" s="445"/>
      <c r="PSX48" s="445"/>
      <c r="PSY48" s="445"/>
      <c r="PSZ48" s="445"/>
      <c r="PTA48" s="445"/>
      <c r="PTB48" s="445"/>
      <c r="PTC48" s="445"/>
      <c r="PTD48" s="445"/>
      <c r="PTE48" s="445"/>
      <c r="PTF48" s="445"/>
      <c r="PTG48" s="445"/>
      <c r="PTH48" s="445"/>
      <c r="PTI48" s="445"/>
      <c r="PTJ48" s="445"/>
      <c r="PTK48" s="445"/>
      <c r="PTL48" s="445"/>
      <c r="PTM48" s="445"/>
      <c r="PTN48" s="445"/>
      <c r="PTO48" s="445"/>
      <c r="PTP48" s="445"/>
      <c r="PTQ48" s="445"/>
      <c r="PTR48" s="445"/>
      <c r="PTS48" s="445"/>
      <c r="PTT48" s="445"/>
      <c r="PTU48" s="445"/>
      <c r="PTV48" s="445"/>
      <c r="PTW48" s="445"/>
      <c r="PTX48" s="445"/>
      <c r="PTY48" s="445"/>
      <c r="PTZ48" s="445"/>
      <c r="PUA48" s="445"/>
      <c r="PUB48" s="445"/>
      <c r="PUC48" s="445"/>
      <c r="PUD48" s="445"/>
      <c r="PUE48" s="445"/>
      <c r="PUF48" s="445"/>
      <c r="PUG48" s="445"/>
      <c r="PUH48" s="445"/>
      <c r="PUI48" s="445"/>
      <c r="PUJ48" s="445"/>
      <c r="PUK48" s="445"/>
      <c r="PUL48" s="445"/>
      <c r="PUM48" s="445"/>
      <c r="PUN48" s="445"/>
      <c r="PUO48" s="445"/>
      <c r="PUP48" s="445"/>
      <c r="PUQ48" s="445"/>
      <c r="PUR48" s="445"/>
      <c r="PUS48" s="445"/>
      <c r="PUT48" s="445"/>
      <c r="PUU48" s="445"/>
      <c r="PUV48" s="445"/>
      <c r="PUW48" s="445"/>
      <c r="PUX48" s="445"/>
      <c r="PUY48" s="445"/>
      <c r="PUZ48" s="445"/>
      <c r="PVA48" s="445"/>
      <c r="PVB48" s="445"/>
      <c r="PVC48" s="445"/>
      <c r="PVD48" s="445"/>
      <c r="PVE48" s="445"/>
      <c r="PVF48" s="445"/>
      <c r="PVG48" s="445"/>
      <c r="PVH48" s="445"/>
      <c r="PVI48" s="445"/>
      <c r="PVJ48" s="445"/>
      <c r="PVK48" s="445"/>
      <c r="PVL48" s="445"/>
      <c r="PVM48" s="445"/>
      <c r="PVN48" s="445"/>
      <c r="PVO48" s="445"/>
      <c r="PVP48" s="445"/>
      <c r="PVQ48" s="445"/>
      <c r="PVR48" s="445"/>
      <c r="PVS48" s="445"/>
      <c r="PVT48" s="445"/>
      <c r="PVU48" s="445"/>
      <c r="PVV48" s="445"/>
      <c r="PVW48" s="445"/>
      <c r="PVX48" s="445"/>
      <c r="PVY48" s="445"/>
      <c r="PVZ48" s="445"/>
      <c r="PWA48" s="445"/>
      <c r="PWB48" s="445"/>
      <c r="PWC48" s="445"/>
      <c r="PWD48" s="445"/>
      <c r="PWE48" s="445"/>
      <c r="PWF48" s="445"/>
      <c r="PWG48" s="445"/>
      <c r="PWH48" s="445"/>
      <c r="PWI48" s="445"/>
      <c r="PWJ48" s="445"/>
      <c r="PWK48" s="445"/>
      <c r="PWL48" s="445"/>
      <c r="PWM48" s="445"/>
      <c r="PWN48" s="445"/>
      <c r="PWO48" s="445"/>
      <c r="PWP48" s="445"/>
      <c r="PWQ48" s="445"/>
      <c r="PWR48" s="445"/>
      <c r="PWS48" s="445"/>
      <c r="PWT48" s="445"/>
      <c r="PWU48" s="445"/>
      <c r="PWV48" s="445"/>
      <c r="PWW48" s="445"/>
      <c r="PWX48" s="445"/>
      <c r="PWY48" s="445"/>
      <c r="PWZ48" s="445"/>
      <c r="PXA48" s="445"/>
      <c r="PXB48" s="445"/>
      <c r="PXC48" s="445"/>
      <c r="PXD48" s="445"/>
      <c r="PXE48" s="445"/>
      <c r="PXF48" s="445"/>
      <c r="PXG48" s="445"/>
      <c r="PXH48" s="445"/>
      <c r="PXI48" s="445"/>
      <c r="PXJ48" s="445"/>
      <c r="PXK48" s="445"/>
      <c r="PXL48" s="445"/>
      <c r="PXM48" s="445"/>
      <c r="PXN48" s="445"/>
      <c r="PXO48" s="445"/>
      <c r="PXP48" s="445"/>
      <c r="PXQ48" s="445"/>
      <c r="PXR48" s="445"/>
      <c r="PXS48" s="445"/>
      <c r="PXT48" s="445"/>
      <c r="PXU48" s="445"/>
      <c r="PXV48" s="445"/>
      <c r="PXW48" s="445"/>
      <c r="PXX48" s="445"/>
      <c r="PXY48" s="445"/>
      <c r="PXZ48" s="445"/>
      <c r="PYA48" s="445"/>
      <c r="PYB48" s="445"/>
      <c r="PYC48" s="445"/>
      <c r="PYD48" s="445"/>
      <c r="PYE48" s="445"/>
      <c r="PYF48" s="445"/>
      <c r="PYG48" s="445"/>
      <c r="PYH48" s="445"/>
      <c r="PYI48" s="445"/>
      <c r="PYJ48" s="445"/>
      <c r="PYK48" s="445"/>
      <c r="PYL48" s="445"/>
      <c r="PYM48" s="445"/>
      <c r="PYN48" s="445"/>
      <c r="PYO48" s="445"/>
      <c r="PYP48" s="445"/>
      <c r="PYQ48" s="445"/>
      <c r="PYR48" s="445"/>
      <c r="PYS48" s="445"/>
      <c r="PYT48" s="445"/>
      <c r="PYU48" s="445"/>
      <c r="PYV48" s="445"/>
      <c r="PYW48" s="445"/>
      <c r="PYX48" s="445"/>
      <c r="PYY48" s="445"/>
      <c r="PYZ48" s="445"/>
      <c r="PZA48" s="445"/>
      <c r="PZB48" s="445"/>
      <c r="PZC48" s="445"/>
      <c r="PZD48" s="445"/>
      <c r="PZE48" s="445"/>
      <c r="PZF48" s="445"/>
      <c r="PZG48" s="445"/>
      <c r="PZH48" s="445"/>
      <c r="PZI48" s="445"/>
      <c r="PZJ48" s="445"/>
      <c r="PZK48" s="445"/>
      <c r="PZL48" s="445"/>
      <c r="PZM48" s="445"/>
      <c r="PZN48" s="445"/>
      <c r="PZO48" s="445"/>
      <c r="PZP48" s="445"/>
      <c r="PZQ48" s="445"/>
      <c r="PZR48" s="445"/>
      <c r="PZS48" s="445"/>
      <c r="PZT48" s="445"/>
      <c r="PZU48" s="445"/>
      <c r="PZV48" s="445"/>
      <c r="PZW48" s="445"/>
      <c r="PZX48" s="445"/>
      <c r="PZY48" s="445"/>
      <c r="PZZ48" s="445"/>
      <c r="QAA48" s="445"/>
      <c r="QAB48" s="445"/>
      <c r="QAC48" s="445"/>
      <c r="QAD48" s="445"/>
      <c r="QAE48" s="445"/>
      <c r="QAF48" s="445"/>
      <c r="QAG48" s="445"/>
      <c r="QAH48" s="445"/>
      <c r="QAI48" s="445"/>
      <c r="QAJ48" s="445"/>
      <c r="QAK48" s="445"/>
      <c r="QAL48" s="445"/>
      <c r="QAM48" s="445"/>
      <c r="QAN48" s="445"/>
      <c r="QAO48" s="445"/>
      <c r="QAP48" s="445"/>
      <c r="QAQ48" s="445"/>
      <c r="QAR48" s="445"/>
      <c r="QAS48" s="445"/>
      <c r="QAT48" s="445"/>
      <c r="QAU48" s="445"/>
      <c r="QAV48" s="445"/>
      <c r="QAW48" s="445"/>
      <c r="QAX48" s="445"/>
      <c r="QAY48" s="445"/>
      <c r="QAZ48" s="445"/>
      <c r="QBA48" s="445"/>
      <c r="QBB48" s="445"/>
      <c r="QBC48" s="445"/>
      <c r="QBD48" s="445"/>
      <c r="QBE48" s="445"/>
      <c r="QBF48" s="445"/>
      <c r="QBG48" s="445"/>
      <c r="QBH48" s="445"/>
      <c r="QBI48" s="445"/>
      <c r="QBJ48" s="445"/>
      <c r="QBK48" s="445"/>
      <c r="QBL48" s="445"/>
      <c r="QBM48" s="445"/>
      <c r="QBN48" s="445"/>
      <c r="QBO48" s="445"/>
      <c r="QBP48" s="445"/>
      <c r="QBQ48" s="445"/>
      <c r="QBR48" s="445"/>
      <c r="QBS48" s="445"/>
      <c r="QBT48" s="445"/>
      <c r="QBU48" s="445"/>
      <c r="QBV48" s="445"/>
      <c r="QBW48" s="445"/>
      <c r="QBX48" s="445"/>
      <c r="QBY48" s="445"/>
      <c r="QBZ48" s="445"/>
      <c r="QCA48" s="445"/>
      <c r="QCB48" s="445"/>
      <c r="QCC48" s="445"/>
      <c r="QCD48" s="445"/>
      <c r="QCE48" s="445"/>
      <c r="QCF48" s="445"/>
      <c r="QCG48" s="445"/>
      <c r="QCH48" s="445"/>
      <c r="QCI48" s="445"/>
      <c r="QCJ48" s="445"/>
      <c r="QCK48" s="445"/>
      <c r="QCL48" s="445"/>
      <c r="QCM48" s="445"/>
      <c r="QCN48" s="445"/>
      <c r="QCO48" s="445"/>
      <c r="QCP48" s="445"/>
      <c r="QCQ48" s="445"/>
      <c r="QCR48" s="445"/>
      <c r="QCS48" s="445"/>
      <c r="QCT48" s="445"/>
      <c r="QCU48" s="445"/>
      <c r="QCV48" s="445"/>
      <c r="QCW48" s="445"/>
      <c r="QCX48" s="445"/>
      <c r="QCY48" s="445"/>
      <c r="QCZ48" s="445"/>
      <c r="QDA48" s="445"/>
      <c r="QDB48" s="445"/>
      <c r="QDC48" s="445"/>
      <c r="QDD48" s="445"/>
      <c r="QDE48" s="445"/>
      <c r="QDF48" s="445"/>
      <c r="QDG48" s="445"/>
      <c r="QDH48" s="445"/>
      <c r="QDI48" s="445"/>
      <c r="QDJ48" s="445"/>
      <c r="QDK48" s="445"/>
      <c r="QDL48" s="445"/>
      <c r="QDM48" s="445"/>
      <c r="QDN48" s="445"/>
      <c r="QDO48" s="445"/>
      <c r="QDP48" s="445"/>
      <c r="QDQ48" s="445"/>
      <c r="QDR48" s="445"/>
      <c r="QDS48" s="445"/>
      <c r="QDT48" s="445"/>
      <c r="QDU48" s="445"/>
      <c r="QDV48" s="445"/>
      <c r="QDW48" s="445"/>
      <c r="QDX48" s="445"/>
      <c r="QDY48" s="445"/>
      <c r="QDZ48" s="445"/>
      <c r="QEA48" s="445"/>
      <c r="QEB48" s="445"/>
      <c r="QEC48" s="445"/>
      <c r="QED48" s="445"/>
      <c r="QEE48" s="445"/>
      <c r="QEF48" s="445"/>
      <c r="QEG48" s="445"/>
      <c r="QEH48" s="445"/>
      <c r="QEI48" s="445"/>
      <c r="QEJ48" s="445"/>
      <c r="QEK48" s="445"/>
      <c r="QEL48" s="445"/>
      <c r="QEM48" s="445"/>
      <c r="QEN48" s="445"/>
      <c r="QEO48" s="445"/>
      <c r="QEP48" s="445"/>
      <c r="QEQ48" s="445"/>
      <c r="QER48" s="445"/>
      <c r="QES48" s="445"/>
      <c r="QET48" s="445"/>
      <c r="QEU48" s="445"/>
      <c r="QEV48" s="445"/>
      <c r="QEW48" s="445"/>
      <c r="QEX48" s="445"/>
      <c r="QEY48" s="445"/>
      <c r="QEZ48" s="445"/>
      <c r="QFA48" s="445"/>
      <c r="QFB48" s="445"/>
      <c r="QFC48" s="445"/>
      <c r="QFD48" s="445"/>
      <c r="QFE48" s="445"/>
      <c r="QFF48" s="445"/>
      <c r="QFG48" s="445"/>
      <c r="QFH48" s="445"/>
      <c r="QFI48" s="445"/>
      <c r="QFJ48" s="445"/>
      <c r="QFK48" s="445"/>
      <c r="QFL48" s="445"/>
      <c r="QFM48" s="445"/>
      <c r="QFN48" s="445"/>
      <c r="QFO48" s="445"/>
      <c r="QFP48" s="445"/>
      <c r="QFQ48" s="445"/>
      <c r="QFR48" s="445"/>
      <c r="QFS48" s="445"/>
      <c r="QFT48" s="445"/>
      <c r="QFU48" s="445"/>
      <c r="QFV48" s="445"/>
      <c r="QFW48" s="445"/>
      <c r="QFX48" s="445"/>
      <c r="QFY48" s="445"/>
      <c r="QFZ48" s="445"/>
      <c r="QGA48" s="445"/>
      <c r="QGB48" s="445"/>
      <c r="QGC48" s="445"/>
      <c r="QGD48" s="445"/>
      <c r="QGE48" s="445"/>
      <c r="QGF48" s="445"/>
      <c r="QGG48" s="445"/>
      <c r="QGH48" s="445"/>
      <c r="QGI48" s="445"/>
      <c r="QGJ48" s="445"/>
      <c r="QGK48" s="445"/>
      <c r="QGL48" s="445"/>
      <c r="QGM48" s="445"/>
      <c r="QGN48" s="445"/>
      <c r="QGO48" s="445"/>
      <c r="QGP48" s="445"/>
      <c r="QGQ48" s="445"/>
      <c r="QGR48" s="445"/>
      <c r="QGS48" s="445"/>
      <c r="QGT48" s="445"/>
      <c r="QGU48" s="445"/>
      <c r="QGV48" s="445"/>
      <c r="QGW48" s="445"/>
      <c r="QGX48" s="445"/>
      <c r="QGY48" s="445"/>
      <c r="QGZ48" s="445"/>
      <c r="QHA48" s="445"/>
      <c r="QHB48" s="445"/>
      <c r="QHC48" s="445"/>
      <c r="QHD48" s="445"/>
      <c r="QHE48" s="445"/>
      <c r="QHF48" s="445"/>
      <c r="QHG48" s="445"/>
      <c r="QHH48" s="445"/>
      <c r="QHI48" s="445"/>
      <c r="QHJ48" s="445"/>
      <c r="QHK48" s="445"/>
      <c r="QHL48" s="445"/>
      <c r="QHM48" s="445"/>
      <c r="QHN48" s="445"/>
      <c r="QHO48" s="445"/>
      <c r="QHP48" s="445"/>
      <c r="QHQ48" s="445"/>
      <c r="QHR48" s="445"/>
      <c r="QHS48" s="445"/>
      <c r="QHT48" s="445"/>
      <c r="QHU48" s="445"/>
      <c r="QHV48" s="445"/>
      <c r="QHW48" s="445"/>
      <c r="QHX48" s="445"/>
      <c r="QHY48" s="445"/>
      <c r="QHZ48" s="445"/>
      <c r="QIA48" s="445"/>
      <c r="QIB48" s="445"/>
      <c r="QIC48" s="445"/>
      <c r="QID48" s="445"/>
      <c r="QIE48" s="445"/>
      <c r="QIF48" s="445"/>
      <c r="QIG48" s="445"/>
      <c r="QIH48" s="445"/>
      <c r="QII48" s="445"/>
      <c r="QIJ48" s="445"/>
      <c r="QIK48" s="445"/>
      <c r="QIL48" s="445"/>
      <c r="QIM48" s="445"/>
      <c r="QIN48" s="445"/>
      <c r="QIO48" s="445"/>
      <c r="QIP48" s="445"/>
      <c r="QIQ48" s="445"/>
      <c r="QIR48" s="445"/>
      <c r="QIS48" s="445"/>
      <c r="QIT48" s="445"/>
      <c r="QIU48" s="445"/>
      <c r="QIV48" s="445"/>
      <c r="QIW48" s="445"/>
      <c r="QIX48" s="445"/>
      <c r="QIY48" s="445"/>
      <c r="QIZ48" s="445"/>
      <c r="QJA48" s="445"/>
      <c r="QJB48" s="445"/>
      <c r="QJC48" s="445"/>
      <c r="QJD48" s="445"/>
      <c r="QJE48" s="445"/>
      <c r="QJF48" s="445"/>
      <c r="QJG48" s="445"/>
      <c r="QJH48" s="445"/>
      <c r="QJI48" s="445"/>
      <c r="QJJ48" s="445"/>
      <c r="QJK48" s="445"/>
      <c r="QJL48" s="445"/>
      <c r="QJM48" s="445"/>
      <c r="QJN48" s="445"/>
      <c r="QJO48" s="445"/>
      <c r="QJP48" s="445"/>
      <c r="QJQ48" s="445"/>
      <c r="QJR48" s="445"/>
      <c r="QJS48" s="445"/>
      <c r="QJT48" s="445"/>
      <c r="QJU48" s="445"/>
      <c r="QJV48" s="445"/>
      <c r="QJW48" s="445"/>
      <c r="QJX48" s="445"/>
      <c r="QJY48" s="445"/>
      <c r="QJZ48" s="445"/>
      <c r="QKA48" s="445"/>
      <c r="QKB48" s="445"/>
      <c r="QKC48" s="445"/>
      <c r="QKD48" s="445"/>
      <c r="QKE48" s="445"/>
      <c r="QKF48" s="445"/>
      <c r="QKG48" s="445"/>
      <c r="QKH48" s="445"/>
      <c r="QKI48" s="445"/>
      <c r="QKJ48" s="445"/>
      <c r="QKK48" s="445"/>
      <c r="QKL48" s="445"/>
      <c r="QKM48" s="445"/>
      <c r="QKN48" s="445"/>
      <c r="QKO48" s="445"/>
      <c r="QKP48" s="445"/>
      <c r="QKQ48" s="445"/>
      <c r="QKR48" s="445"/>
      <c r="QKS48" s="445"/>
      <c r="QKT48" s="445"/>
      <c r="QKU48" s="445"/>
      <c r="QKV48" s="445"/>
      <c r="QKW48" s="445"/>
      <c r="QKX48" s="445"/>
      <c r="QKY48" s="445"/>
      <c r="QKZ48" s="445"/>
      <c r="QLA48" s="445"/>
      <c r="QLB48" s="445"/>
      <c r="QLC48" s="445"/>
      <c r="QLD48" s="445"/>
      <c r="QLE48" s="445"/>
      <c r="QLF48" s="445"/>
      <c r="QLG48" s="445"/>
      <c r="QLH48" s="445"/>
      <c r="QLI48" s="445"/>
      <c r="QLJ48" s="445"/>
      <c r="QLK48" s="445"/>
      <c r="QLL48" s="445"/>
      <c r="QLM48" s="445"/>
      <c r="QLN48" s="445"/>
      <c r="QLO48" s="445"/>
      <c r="QLP48" s="445"/>
      <c r="QLQ48" s="445"/>
      <c r="QLR48" s="445"/>
      <c r="QLS48" s="445"/>
      <c r="QLT48" s="445"/>
      <c r="QLU48" s="445"/>
      <c r="QLV48" s="445"/>
      <c r="QLW48" s="445"/>
      <c r="QLX48" s="445"/>
      <c r="QLY48" s="445"/>
      <c r="QLZ48" s="445"/>
      <c r="QMA48" s="445"/>
      <c r="QMB48" s="445"/>
      <c r="QMC48" s="445"/>
      <c r="QMD48" s="445"/>
      <c r="QME48" s="445"/>
      <c r="QMF48" s="445"/>
      <c r="QMG48" s="445"/>
      <c r="QMH48" s="445"/>
      <c r="QMI48" s="445"/>
      <c r="QMJ48" s="445"/>
      <c r="QMK48" s="445"/>
      <c r="QML48" s="445"/>
      <c r="QMM48" s="445"/>
      <c r="QMN48" s="445"/>
      <c r="QMO48" s="445"/>
      <c r="QMP48" s="445"/>
      <c r="QMQ48" s="445"/>
      <c r="QMR48" s="445"/>
      <c r="QMS48" s="445"/>
      <c r="QMT48" s="445"/>
      <c r="QMU48" s="445"/>
      <c r="QMV48" s="445"/>
      <c r="QMW48" s="445"/>
      <c r="QMX48" s="445"/>
      <c r="QMY48" s="445"/>
      <c r="QMZ48" s="445"/>
      <c r="QNA48" s="445"/>
      <c r="QNB48" s="445"/>
      <c r="QNC48" s="445"/>
      <c r="QND48" s="445"/>
      <c r="QNE48" s="445"/>
      <c r="QNF48" s="445"/>
      <c r="QNG48" s="445"/>
      <c r="QNH48" s="445"/>
      <c r="QNI48" s="445"/>
      <c r="QNJ48" s="445"/>
      <c r="QNK48" s="445"/>
      <c r="QNL48" s="445"/>
      <c r="QNM48" s="445"/>
      <c r="QNN48" s="445"/>
      <c r="QNO48" s="445"/>
      <c r="QNP48" s="445"/>
      <c r="QNQ48" s="445"/>
      <c r="QNR48" s="445"/>
      <c r="QNS48" s="445"/>
      <c r="QNT48" s="445"/>
      <c r="QNU48" s="445"/>
      <c r="QNV48" s="445"/>
      <c r="QNW48" s="445"/>
      <c r="QNX48" s="445"/>
      <c r="QNY48" s="445"/>
      <c r="QNZ48" s="445"/>
      <c r="QOA48" s="445"/>
      <c r="QOB48" s="445"/>
      <c r="QOC48" s="445"/>
      <c r="QOD48" s="445"/>
      <c r="QOE48" s="445"/>
      <c r="QOF48" s="445"/>
      <c r="QOG48" s="445"/>
      <c r="QOH48" s="445"/>
      <c r="QOI48" s="445"/>
      <c r="QOJ48" s="445"/>
      <c r="QOK48" s="445"/>
      <c r="QOL48" s="445"/>
      <c r="QOM48" s="445"/>
      <c r="QON48" s="445"/>
      <c r="QOO48" s="445"/>
      <c r="QOP48" s="445"/>
      <c r="QOQ48" s="445"/>
      <c r="QOR48" s="445"/>
      <c r="QOS48" s="445"/>
      <c r="QOT48" s="445"/>
      <c r="QOU48" s="445"/>
      <c r="QOV48" s="445"/>
      <c r="QOW48" s="445"/>
      <c r="QOX48" s="445"/>
      <c r="QOY48" s="445"/>
      <c r="QOZ48" s="445"/>
      <c r="QPA48" s="445"/>
      <c r="QPB48" s="445"/>
      <c r="QPC48" s="445"/>
      <c r="QPD48" s="445"/>
      <c r="QPE48" s="445"/>
      <c r="QPF48" s="445"/>
      <c r="QPG48" s="445"/>
      <c r="QPH48" s="445"/>
      <c r="QPI48" s="445"/>
      <c r="QPJ48" s="445"/>
      <c r="QPK48" s="445"/>
      <c r="QPL48" s="445"/>
      <c r="QPM48" s="445"/>
      <c r="QPN48" s="445"/>
      <c r="QPO48" s="445"/>
      <c r="QPP48" s="445"/>
      <c r="QPQ48" s="445"/>
      <c r="QPR48" s="445"/>
      <c r="QPS48" s="445"/>
      <c r="QPT48" s="445"/>
      <c r="QPU48" s="445"/>
      <c r="QPV48" s="445"/>
      <c r="QPW48" s="445"/>
      <c r="QPX48" s="445"/>
      <c r="QPY48" s="445"/>
      <c r="QPZ48" s="445"/>
      <c r="QQA48" s="445"/>
      <c r="QQB48" s="445"/>
      <c r="QQC48" s="445"/>
      <c r="QQD48" s="445"/>
      <c r="QQE48" s="445"/>
      <c r="QQF48" s="445"/>
      <c r="QQG48" s="445"/>
      <c r="QQH48" s="445"/>
      <c r="QQI48" s="445"/>
      <c r="QQJ48" s="445"/>
      <c r="QQK48" s="445"/>
      <c r="QQL48" s="445"/>
      <c r="QQM48" s="445"/>
      <c r="QQN48" s="445"/>
      <c r="QQO48" s="445"/>
      <c r="QQP48" s="445"/>
      <c r="QQQ48" s="445"/>
      <c r="QQR48" s="445"/>
      <c r="QQS48" s="445"/>
      <c r="QQT48" s="445"/>
      <c r="QQU48" s="445"/>
      <c r="QQV48" s="445"/>
      <c r="QQW48" s="445"/>
      <c r="QQX48" s="445"/>
      <c r="QQY48" s="445"/>
      <c r="QQZ48" s="445"/>
      <c r="QRA48" s="445"/>
      <c r="QRB48" s="445"/>
      <c r="QRC48" s="445"/>
      <c r="QRD48" s="445"/>
      <c r="QRE48" s="445"/>
      <c r="QRF48" s="445"/>
      <c r="QRG48" s="445"/>
      <c r="QRH48" s="445"/>
      <c r="QRI48" s="445"/>
      <c r="QRJ48" s="445"/>
      <c r="QRK48" s="445"/>
      <c r="QRL48" s="445"/>
      <c r="QRM48" s="445"/>
      <c r="QRN48" s="445"/>
      <c r="QRO48" s="445"/>
      <c r="QRP48" s="445"/>
      <c r="QRQ48" s="445"/>
      <c r="QRR48" s="445"/>
      <c r="QRS48" s="445"/>
      <c r="QRT48" s="445"/>
      <c r="QRU48" s="445"/>
      <c r="QRV48" s="445"/>
      <c r="QRW48" s="445"/>
      <c r="QRX48" s="445"/>
      <c r="QRY48" s="445"/>
      <c r="QRZ48" s="445"/>
      <c r="QSA48" s="445"/>
      <c r="QSB48" s="445"/>
      <c r="QSC48" s="445"/>
      <c r="QSD48" s="445"/>
      <c r="QSE48" s="445"/>
      <c r="QSF48" s="445"/>
      <c r="QSG48" s="445"/>
      <c r="QSH48" s="445"/>
      <c r="QSI48" s="445"/>
      <c r="QSJ48" s="445"/>
      <c r="QSK48" s="445"/>
      <c r="QSL48" s="445"/>
      <c r="QSM48" s="445"/>
      <c r="QSN48" s="445"/>
      <c r="QSO48" s="445"/>
      <c r="QSP48" s="445"/>
      <c r="QSQ48" s="445"/>
      <c r="QSR48" s="445"/>
      <c r="QSS48" s="445"/>
      <c r="QST48" s="445"/>
      <c r="QSU48" s="445"/>
      <c r="QSV48" s="445"/>
      <c r="QSW48" s="445"/>
      <c r="QSX48" s="445"/>
      <c r="QSY48" s="445"/>
      <c r="QSZ48" s="445"/>
      <c r="QTA48" s="445"/>
      <c r="QTB48" s="445"/>
      <c r="QTC48" s="445"/>
      <c r="QTD48" s="445"/>
      <c r="QTE48" s="445"/>
      <c r="QTF48" s="445"/>
      <c r="QTG48" s="445"/>
      <c r="QTH48" s="445"/>
      <c r="QTI48" s="445"/>
      <c r="QTJ48" s="445"/>
      <c r="QTK48" s="445"/>
      <c r="QTL48" s="445"/>
      <c r="QTM48" s="445"/>
      <c r="QTN48" s="445"/>
      <c r="QTO48" s="445"/>
      <c r="QTP48" s="445"/>
      <c r="QTQ48" s="445"/>
      <c r="QTR48" s="445"/>
      <c r="QTS48" s="445"/>
      <c r="QTT48" s="445"/>
      <c r="QTU48" s="445"/>
      <c r="QTV48" s="445"/>
      <c r="QTW48" s="445"/>
      <c r="QTX48" s="445"/>
      <c r="QTY48" s="445"/>
      <c r="QTZ48" s="445"/>
      <c r="QUA48" s="445"/>
      <c r="QUB48" s="445"/>
      <c r="QUC48" s="445"/>
      <c r="QUD48" s="445"/>
      <c r="QUE48" s="445"/>
      <c r="QUF48" s="445"/>
      <c r="QUG48" s="445"/>
      <c r="QUH48" s="445"/>
      <c r="QUI48" s="445"/>
      <c r="QUJ48" s="445"/>
      <c r="QUK48" s="445"/>
      <c r="QUL48" s="445"/>
      <c r="QUM48" s="445"/>
      <c r="QUN48" s="445"/>
      <c r="QUO48" s="445"/>
      <c r="QUP48" s="445"/>
      <c r="QUQ48" s="445"/>
      <c r="QUR48" s="445"/>
      <c r="QUS48" s="445"/>
      <c r="QUT48" s="445"/>
      <c r="QUU48" s="445"/>
      <c r="QUV48" s="445"/>
      <c r="QUW48" s="445"/>
      <c r="QUX48" s="445"/>
      <c r="QUY48" s="445"/>
      <c r="QUZ48" s="445"/>
      <c r="QVA48" s="445"/>
      <c r="QVB48" s="445"/>
      <c r="QVC48" s="445"/>
      <c r="QVD48" s="445"/>
      <c r="QVE48" s="445"/>
      <c r="QVF48" s="445"/>
      <c r="QVG48" s="445"/>
      <c r="QVH48" s="445"/>
      <c r="QVI48" s="445"/>
      <c r="QVJ48" s="445"/>
      <c r="QVK48" s="445"/>
      <c r="QVL48" s="445"/>
      <c r="QVM48" s="445"/>
      <c r="QVN48" s="445"/>
      <c r="QVO48" s="445"/>
      <c r="QVP48" s="445"/>
      <c r="QVQ48" s="445"/>
      <c r="QVR48" s="445"/>
      <c r="QVS48" s="445"/>
      <c r="QVT48" s="445"/>
      <c r="QVU48" s="445"/>
      <c r="QVV48" s="445"/>
      <c r="QVW48" s="445"/>
      <c r="QVX48" s="445"/>
      <c r="QVY48" s="445"/>
      <c r="QVZ48" s="445"/>
      <c r="QWA48" s="445"/>
      <c r="QWB48" s="445"/>
      <c r="QWC48" s="445"/>
      <c r="QWD48" s="445"/>
      <c r="QWE48" s="445"/>
      <c r="QWF48" s="445"/>
      <c r="QWG48" s="445"/>
      <c r="QWH48" s="445"/>
      <c r="QWI48" s="445"/>
      <c r="QWJ48" s="445"/>
      <c r="QWK48" s="445"/>
      <c r="QWL48" s="445"/>
      <c r="QWM48" s="445"/>
      <c r="QWN48" s="445"/>
      <c r="QWO48" s="445"/>
      <c r="QWP48" s="445"/>
      <c r="QWQ48" s="445"/>
      <c r="QWR48" s="445"/>
      <c r="QWS48" s="445"/>
      <c r="QWT48" s="445"/>
      <c r="QWU48" s="445"/>
      <c r="QWV48" s="445"/>
      <c r="QWW48" s="445"/>
      <c r="QWX48" s="445"/>
      <c r="QWY48" s="445"/>
      <c r="QWZ48" s="445"/>
      <c r="QXA48" s="445"/>
      <c r="QXB48" s="445"/>
      <c r="QXC48" s="445"/>
      <c r="QXD48" s="445"/>
      <c r="QXE48" s="445"/>
      <c r="QXF48" s="445"/>
      <c r="QXG48" s="445"/>
      <c r="QXH48" s="445"/>
      <c r="QXI48" s="445"/>
      <c r="QXJ48" s="445"/>
      <c r="QXK48" s="445"/>
      <c r="QXL48" s="445"/>
      <c r="QXM48" s="445"/>
      <c r="QXN48" s="445"/>
      <c r="QXO48" s="445"/>
      <c r="QXP48" s="445"/>
      <c r="QXQ48" s="445"/>
      <c r="QXR48" s="445"/>
      <c r="QXS48" s="445"/>
      <c r="QXT48" s="445"/>
      <c r="QXU48" s="445"/>
      <c r="QXV48" s="445"/>
      <c r="QXW48" s="445"/>
      <c r="QXX48" s="445"/>
      <c r="QXY48" s="445"/>
      <c r="QXZ48" s="445"/>
      <c r="QYA48" s="445"/>
      <c r="QYB48" s="445"/>
      <c r="QYC48" s="445"/>
      <c r="QYD48" s="445"/>
      <c r="QYE48" s="445"/>
      <c r="QYF48" s="445"/>
      <c r="QYG48" s="445"/>
      <c r="QYH48" s="445"/>
      <c r="QYI48" s="445"/>
      <c r="QYJ48" s="445"/>
      <c r="QYK48" s="445"/>
      <c r="QYL48" s="445"/>
      <c r="QYM48" s="445"/>
      <c r="QYN48" s="445"/>
      <c r="QYO48" s="445"/>
      <c r="QYP48" s="445"/>
      <c r="QYQ48" s="445"/>
      <c r="QYR48" s="445"/>
      <c r="QYS48" s="445"/>
      <c r="QYT48" s="445"/>
      <c r="QYU48" s="445"/>
      <c r="QYV48" s="445"/>
      <c r="QYW48" s="445"/>
      <c r="QYX48" s="445"/>
      <c r="QYY48" s="445"/>
      <c r="QYZ48" s="445"/>
      <c r="QZA48" s="445"/>
      <c r="QZB48" s="445"/>
      <c r="QZC48" s="445"/>
      <c r="QZD48" s="445"/>
      <c r="QZE48" s="445"/>
      <c r="QZF48" s="445"/>
      <c r="QZG48" s="445"/>
      <c r="QZH48" s="445"/>
      <c r="QZI48" s="445"/>
      <c r="QZJ48" s="445"/>
      <c r="QZK48" s="445"/>
      <c r="QZL48" s="445"/>
      <c r="QZM48" s="445"/>
      <c r="QZN48" s="445"/>
      <c r="QZO48" s="445"/>
      <c r="QZP48" s="445"/>
      <c r="QZQ48" s="445"/>
      <c r="QZR48" s="445"/>
      <c r="QZS48" s="445"/>
      <c r="QZT48" s="445"/>
      <c r="QZU48" s="445"/>
      <c r="QZV48" s="445"/>
      <c r="QZW48" s="445"/>
      <c r="QZX48" s="445"/>
      <c r="QZY48" s="445"/>
      <c r="QZZ48" s="445"/>
      <c r="RAA48" s="445"/>
      <c r="RAB48" s="445"/>
      <c r="RAC48" s="445"/>
      <c r="RAD48" s="445"/>
      <c r="RAE48" s="445"/>
      <c r="RAF48" s="445"/>
      <c r="RAG48" s="445"/>
      <c r="RAH48" s="445"/>
      <c r="RAI48" s="445"/>
      <c r="RAJ48" s="445"/>
      <c r="RAK48" s="445"/>
      <c r="RAL48" s="445"/>
      <c r="RAM48" s="445"/>
      <c r="RAN48" s="445"/>
      <c r="RAO48" s="445"/>
      <c r="RAP48" s="445"/>
      <c r="RAQ48" s="445"/>
      <c r="RAR48" s="445"/>
      <c r="RAS48" s="445"/>
      <c r="RAT48" s="445"/>
      <c r="RAU48" s="445"/>
      <c r="RAV48" s="445"/>
      <c r="RAW48" s="445"/>
      <c r="RAX48" s="445"/>
      <c r="RAY48" s="445"/>
      <c r="RAZ48" s="445"/>
      <c r="RBA48" s="445"/>
      <c r="RBB48" s="445"/>
      <c r="RBC48" s="445"/>
      <c r="RBD48" s="445"/>
      <c r="RBE48" s="445"/>
      <c r="RBF48" s="445"/>
      <c r="RBG48" s="445"/>
      <c r="RBH48" s="445"/>
      <c r="RBI48" s="445"/>
      <c r="RBJ48" s="445"/>
      <c r="RBK48" s="445"/>
      <c r="RBL48" s="445"/>
      <c r="RBM48" s="445"/>
      <c r="RBN48" s="445"/>
      <c r="RBO48" s="445"/>
      <c r="RBP48" s="445"/>
      <c r="RBQ48" s="445"/>
      <c r="RBR48" s="445"/>
      <c r="RBS48" s="445"/>
      <c r="RBT48" s="445"/>
      <c r="RBU48" s="445"/>
      <c r="RBV48" s="445"/>
      <c r="RBW48" s="445"/>
      <c r="RBX48" s="445"/>
      <c r="RBY48" s="445"/>
      <c r="RBZ48" s="445"/>
      <c r="RCA48" s="445"/>
      <c r="RCB48" s="445"/>
      <c r="RCC48" s="445"/>
      <c r="RCD48" s="445"/>
      <c r="RCE48" s="445"/>
      <c r="RCF48" s="445"/>
      <c r="RCG48" s="445"/>
      <c r="RCH48" s="445"/>
      <c r="RCI48" s="445"/>
      <c r="RCJ48" s="445"/>
      <c r="RCK48" s="445"/>
      <c r="RCL48" s="445"/>
      <c r="RCM48" s="445"/>
      <c r="RCN48" s="445"/>
      <c r="RCO48" s="445"/>
      <c r="RCP48" s="445"/>
      <c r="RCQ48" s="445"/>
      <c r="RCR48" s="445"/>
      <c r="RCS48" s="445"/>
      <c r="RCT48" s="445"/>
      <c r="RCU48" s="445"/>
      <c r="RCV48" s="445"/>
      <c r="RCW48" s="445"/>
      <c r="RCX48" s="445"/>
      <c r="RCY48" s="445"/>
      <c r="RCZ48" s="445"/>
      <c r="RDA48" s="445"/>
      <c r="RDB48" s="445"/>
      <c r="RDC48" s="445"/>
      <c r="RDD48" s="445"/>
      <c r="RDE48" s="445"/>
      <c r="RDF48" s="445"/>
      <c r="RDG48" s="445"/>
      <c r="RDH48" s="445"/>
      <c r="RDI48" s="445"/>
      <c r="RDJ48" s="445"/>
      <c r="RDK48" s="445"/>
      <c r="RDL48" s="445"/>
      <c r="RDM48" s="445"/>
      <c r="RDN48" s="445"/>
      <c r="RDO48" s="445"/>
      <c r="RDP48" s="445"/>
      <c r="RDQ48" s="445"/>
      <c r="RDR48" s="445"/>
      <c r="RDS48" s="445"/>
      <c r="RDT48" s="445"/>
      <c r="RDU48" s="445"/>
      <c r="RDV48" s="445"/>
      <c r="RDW48" s="445"/>
      <c r="RDX48" s="445"/>
      <c r="RDY48" s="445"/>
      <c r="RDZ48" s="445"/>
      <c r="REA48" s="445"/>
      <c r="REB48" s="445"/>
      <c r="REC48" s="445"/>
      <c r="RED48" s="445"/>
      <c r="REE48" s="445"/>
      <c r="REF48" s="445"/>
      <c r="REG48" s="445"/>
      <c r="REH48" s="445"/>
      <c r="REI48" s="445"/>
      <c r="REJ48" s="445"/>
      <c r="REK48" s="445"/>
      <c r="REL48" s="445"/>
      <c r="REM48" s="445"/>
      <c r="REN48" s="445"/>
      <c r="REO48" s="445"/>
      <c r="REP48" s="445"/>
      <c r="REQ48" s="445"/>
      <c r="RER48" s="445"/>
      <c r="RES48" s="445"/>
      <c r="RET48" s="445"/>
      <c r="REU48" s="445"/>
      <c r="REV48" s="445"/>
      <c r="REW48" s="445"/>
      <c r="REX48" s="445"/>
      <c r="REY48" s="445"/>
      <c r="REZ48" s="445"/>
      <c r="RFA48" s="445"/>
      <c r="RFB48" s="445"/>
      <c r="RFC48" s="445"/>
      <c r="RFD48" s="445"/>
      <c r="RFE48" s="445"/>
      <c r="RFF48" s="445"/>
      <c r="RFG48" s="445"/>
      <c r="RFH48" s="445"/>
      <c r="RFI48" s="445"/>
      <c r="RFJ48" s="445"/>
      <c r="RFK48" s="445"/>
      <c r="RFL48" s="445"/>
      <c r="RFM48" s="445"/>
      <c r="RFN48" s="445"/>
      <c r="RFO48" s="445"/>
      <c r="RFP48" s="445"/>
      <c r="RFQ48" s="445"/>
      <c r="RFR48" s="445"/>
      <c r="RFS48" s="445"/>
      <c r="RFT48" s="445"/>
      <c r="RFU48" s="445"/>
      <c r="RFV48" s="445"/>
      <c r="RFW48" s="445"/>
      <c r="RFX48" s="445"/>
      <c r="RFY48" s="445"/>
      <c r="RFZ48" s="445"/>
      <c r="RGA48" s="445"/>
      <c r="RGB48" s="445"/>
      <c r="RGC48" s="445"/>
      <c r="RGD48" s="445"/>
      <c r="RGE48" s="445"/>
      <c r="RGF48" s="445"/>
      <c r="RGG48" s="445"/>
      <c r="RGH48" s="445"/>
      <c r="RGI48" s="445"/>
      <c r="RGJ48" s="445"/>
      <c r="RGK48" s="445"/>
      <c r="RGL48" s="445"/>
      <c r="RGM48" s="445"/>
      <c r="RGN48" s="445"/>
      <c r="RGO48" s="445"/>
      <c r="RGP48" s="445"/>
      <c r="RGQ48" s="445"/>
      <c r="RGR48" s="445"/>
      <c r="RGS48" s="445"/>
      <c r="RGT48" s="445"/>
      <c r="RGU48" s="445"/>
      <c r="RGV48" s="445"/>
      <c r="RGW48" s="445"/>
      <c r="RGX48" s="445"/>
      <c r="RGY48" s="445"/>
      <c r="RGZ48" s="445"/>
      <c r="RHA48" s="445"/>
      <c r="RHB48" s="445"/>
      <c r="RHC48" s="445"/>
      <c r="RHD48" s="445"/>
      <c r="RHE48" s="445"/>
      <c r="RHF48" s="445"/>
      <c r="RHG48" s="445"/>
      <c r="RHH48" s="445"/>
      <c r="RHI48" s="445"/>
      <c r="RHJ48" s="445"/>
      <c r="RHK48" s="445"/>
      <c r="RHL48" s="445"/>
      <c r="RHM48" s="445"/>
      <c r="RHN48" s="445"/>
      <c r="RHO48" s="445"/>
      <c r="RHP48" s="445"/>
      <c r="RHQ48" s="445"/>
      <c r="RHR48" s="445"/>
      <c r="RHS48" s="445"/>
      <c r="RHT48" s="445"/>
      <c r="RHU48" s="445"/>
      <c r="RHV48" s="445"/>
      <c r="RHW48" s="445"/>
      <c r="RHX48" s="445"/>
      <c r="RHY48" s="445"/>
      <c r="RHZ48" s="445"/>
      <c r="RIA48" s="445"/>
      <c r="RIB48" s="445"/>
      <c r="RIC48" s="445"/>
      <c r="RID48" s="445"/>
      <c r="RIE48" s="445"/>
      <c r="RIF48" s="445"/>
      <c r="RIG48" s="445"/>
      <c r="RIH48" s="445"/>
      <c r="RII48" s="445"/>
      <c r="RIJ48" s="445"/>
      <c r="RIK48" s="445"/>
      <c r="RIL48" s="445"/>
      <c r="RIM48" s="445"/>
      <c r="RIN48" s="445"/>
      <c r="RIO48" s="445"/>
      <c r="RIP48" s="445"/>
      <c r="RIQ48" s="445"/>
      <c r="RIR48" s="445"/>
      <c r="RIS48" s="445"/>
      <c r="RIT48" s="445"/>
      <c r="RIU48" s="445"/>
      <c r="RIV48" s="445"/>
      <c r="RIW48" s="445"/>
      <c r="RIX48" s="445"/>
      <c r="RIY48" s="445"/>
      <c r="RIZ48" s="445"/>
      <c r="RJA48" s="445"/>
      <c r="RJB48" s="445"/>
      <c r="RJC48" s="445"/>
      <c r="RJD48" s="445"/>
      <c r="RJE48" s="445"/>
      <c r="RJF48" s="445"/>
      <c r="RJG48" s="445"/>
      <c r="RJH48" s="445"/>
      <c r="RJI48" s="445"/>
      <c r="RJJ48" s="445"/>
      <c r="RJK48" s="445"/>
      <c r="RJL48" s="445"/>
      <c r="RJM48" s="445"/>
      <c r="RJN48" s="445"/>
      <c r="RJO48" s="445"/>
      <c r="RJP48" s="445"/>
      <c r="RJQ48" s="445"/>
      <c r="RJR48" s="445"/>
      <c r="RJS48" s="445"/>
      <c r="RJT48" s="445"/>
      <c r="RJU48" s="445"/>
      <c r="RJV48" s="445"/>
      <c r="RJW48" s="445"/>
      <c r="RJX48" s="445"/>
      <c r="RJY48" s="445"/>
      <c r="RJZ48" s="445"/>
      <c r="RKA48" s="445"/>
      <c r="RKB48" s="445"/>
      <c r="RKC48" s="445"/>
      <c r="RKD48" s="445"/>
      <c r="RKE48" s="445"/>
      <c r="RKF48" s="445"/>
      <c r="RKG48" s="445"/>
      <c r="RKH48" s="445"/>
      <c r="RKI48" s="445"/>
      <c r="RKJ48" s="445"/>
      <c r="RKK48" s="445"/>
      <c r="RKL48" s="445"/>
      <c r="RKM48" s="445"/>
      <c r="RKN48" s="445"/>
      <c r="RKO48" s="445"/>
      <c r="RKP48" s="445"/>
      <c r="RKQ48" s="445"/>
      <c r="RKR48" s="445"/>
      <c r="RKS48" s="445"/>
      <c r="RKT48" s="445"/>
      <c r="RKU48" s="445"/>
      <c r="RKV48" s="445"/>
      <c r="RKW48" s="445"/>
      <c r="RKX48" s="445"/>
      <c r="RKY48" s="445"/>
      <c r="RKZ48" s="445"/>
      <c r="RLA48" s="445"/>
      <c r="RLB48" s="445"/>
      <c r="RLC48" s="445"/>
      <c r="RLD48" s="445"/>
      <c r="RLE48" s="445"/>
      <c r="RLF48" s="445"/>
      <c r="RLG48" s="445"/>
      <c r="RLH48" s="445"/>
      <c r="RLI48" s="445"/>
      <c r="RLJ48" s="445"/>
      <c r="RLK48" s="445"/>
      <c r="RLL48" s="445"/>
      <c r="RLM48" s="445"/>
      <c r="RLN48" s="445"/>
      <c r="RLO48" s="445"/>
      <c r="RLP48" s="445"/>
      <c r="RLQ48" s="445"/>
      <c r="RLR48" s="445"/>
      <c r="RLS48" s="445"/>
      <c r="RLT48" s="445"/>
      <c r="RLU48" s="445"/>
      <c r="RLV48" s="445"/>
      <c r="RLW48" s="445"/>
      <c r="RLX48" s="445"/>
      <c r="RLY48" s="445"/>
      <c r="RLZ48" s="445"/>
      <c r="RMA48" s="445"/>
      <c r="RMB48" s="445"/>
      <c r="RMC48" s="445"/>
      <c r="RMD48" s="445"/>
      <c r="RME48" s="445"/>
      <c r="RMF48" s="445"/>
      <c r="RMG48" s="445"/>
      <c r="RMH48" s="445"/>
      <c r="RMI48" s="445"/>
      <c r="RMJ48" s="445"/>
      <c r="RMK48" s="445"/>
      <c r="RML48" s="445"/>
      <c r="RMM48" s="445"/>
      <c r="RMN48" s="445"/>
      <c r="RMO48" s="445"/>
      <c r="RMP48" s="445"/>
      <c r="RMQ48" s="445"/>
      <c r="RMR48" s="445"/>
      <c r="RMS48" s="445"/>
      <c r="RMT48" s="445"/>
      <c r="RMU48" s="445"/>
      <c r="RMV48" s="445"/>
      <c r="RMW48" s="445"/>
      <c r="RMX48" s="445"/>
      <c r="RMY48" s="445"/>
      <c r="RMZ48" s="445"/>
      <c r="RNA48" s="445"/>
      <c r="RNB48" s="445"/>
      <c r="RNC48" s="445"/>
      <c r="RND48" s="445"/>
      <c r="RNE48" s="445"/>
      <c r="RNF48" s="445"/>
      <c r="RNG48" s="445"/>
      <c r="RNH48" s="445"/>
      <c r="RNI48" s="445"/>
      <c r="RNJ48" s="445"/>
      <c r="RNK48" s="445"/>
      <c r="RNL48" s="445"/>
      <c r="RNM48" s="445"/>
      <c r="RNN48" s="445"/>
      <c r="RNO48" s="445"/>
      <c r="RNP48" s="445"/>
      <c r="RNQ48" s="445"/>
      <c r="RNR48" s="445"/>
      <c r="RNS48" s="445"/>
      <c r="RNT48" s="445"/>
      <c r="RNU48" s="445"/>
      <c r="RNV48" s="445"/>
      <c r="RNW48" s="445"/>
      <c r="RNX48" s="445"/>
      <c r="RNY48" s="445"/>
      <c r="RNZ48" s="445"/>
      <c r="ROA48" s="445"/>
      <c r="ROB48" s="445"/>
      <c r="ROC48" s="445"/>
      <c r="ROD48" s="445"/>
      <c r="ROE48" s="445"/>
      <c r="ROF48" s="445"/>
      <c r="ROG48" s="445"/>
      <c r="ROH48" s="445"/>
      <c r="ROI48" s="445"/>
      <c r="ROJ48" s="445"/>
      <c r="ROK48" s="445"/>
      <c r="ROL48" s="445"/>
      <c r="ROM48" s="445"/>
      <c r="RON48" s="445"/>
      <c r="ROO48" s="445"/>
      <c r="ROP48" s="445"/>
      <c r="ROQ48" s="445"/>
      <c r="ROR48" s="445"/>
      <c r="ROS48" s="445"/>
      <c r="ROT48" s="445"/>
      <c r="ROU48" s="445"/>
      <c r="ROV48" s="445"/>
      <c r="ROW48" s="445"/>
      <c r="ROX48" s="445"/>
      <c r="ROY48" s="445"/>
      <c r="ROZ48" s="445"/>
      <c r="RPA48" s="445"/>
      <c r="RPB48" s="445"/>
      <c r="RPC48" s="445"/>
      <c r="RPD48" s="445"/>
      <c r="RPE48" s="445"/>
      <c r="RPF48" s="445"/>
      <c r="RPG48" s="445"/>
      <c r="RPH48" s="445"/>
      <c r="RPI48" s="445"/>
      <c r="RPJ48" s="445"/>
      <c r="RPK48" s="445"/>
      <c r="RPL48" s="445"/>
      <c r="RPM48" s="445"/>
      <c r="RPN48" s="445"/>
      <c r="RPO48" s="445"/>
      <c r="RPP48" s="445"/>
      <c r="RPQ48" s="445"/>
      <c r="RPR48" s="445"/>
      <c r="RPS48" s="445"/>
      <c r="RPT48" s="445"/>
      <c r="RPU48" s="445"/>
      <c r="RPV48" s="445"/>
      <c r="RPW48" s="445"/>
      <c r="RPX48" s="445"/>
      <c r="RPY48" s="445"/>
      <c r="RPZ48" s="445"/>
      <c r="RQA48" s="445"/>
      <c r="RQB48" s="445"/>
      <c r="RQC48" s="445"/>
      <c r="RQD48" s="445"/>
      <c r="RQE48" s="445"/>
      <c r="RQF48" s="445"/>
      <c r="RQG48" s="445"/>
      <c r="RQH48" s="445"/>
      <c r="RQI48" s="445"/>
      <c r="RQJ48" s="445"/>
      <c r="RQK48" s="445"/>
      <c r="RQL48" s="445"/>
      <c r="RQM48" s="445"/>
      <c r="RQN48" s="445"/>
      <c r="RQO48" s="445"/>
      <c r="RQP48" s="445"/>
      <c r="RQQ48" s="445"/>
      <c r="RQR48" s="445"/>
      <c r="RQS48" s="445"/>
      <c r="RQT48" s="445"/>
      <c r="RQU48" s="445"/>
      <c r="RQV48" s="445"/>
      <c r="RQW48" s="445"/>
      <c r="RQX48" s="445"/>
      <c r="RQY48" s="445"/>
      <c r="RQZ48" s="445"/>
      <c r="RRA48" s="445"/>
      <c r="RRB48" s="445"/>
      <c r="RRC48" s="445"/>
      <c r="RRD48" s="445"/>
      <c r="RRE48" s="445"/>
      <c r="RRF48" s="445"/>
      <c r="RRG48" s="445"/>
      <c r="RRH48" s="445"/>
      <c r="RRI48" s="445"/>
      <c r="RRJ48" s="445"/>
      <c r="RRK48" s="445"/>
      <c r="RRL48" s="445"/>
      <c r="RRM48" s="445"/>
      <c r="RRN48" s="445"/>
      <c r="RRO48" s="445"/>
      <c r="RRP48" s="445"/>
      <c r="RRQ48" s="445"/>
      <c r="RRR48" s="445"/>
      <c r="RRS48" s="445"/>
      <c r="RRT48" s="445"/>
      <c r="RRU48" s="445"/>
      <c r="RRV48" s="445"/>
      <c r="RRW48" s="445"/>
      <c r="RRX48" s="445"/>
      <c r="RRY48" s="445"/>
      <c r="RRZ48" s="445"/>
      <c r="RSA48" s="445"/>
      <c r="RSB48" s="445"/>
      <c r="RSC48" s="445"/>
      <c r="RSD48" s="445"/>
      <c r="RSE48" s="445"/>
      <c r="RSF48" s="445"/>
      <c r="RSG48" s="445"/>
      <c r="RSH48" s="445"/>
      <c r="RSI48" s="445"/>
      <c r="RSJ48" s="445"/>
      <c r="RSK48" s="445"/>
      <c r="RSL48" s="445"/>
      <c r="RSM48" s="445"/>
      <c r="RSN48" s="445"/>
      <c r="RSO48" s="445"/>
      <c r="RSP48" s="445"/>
      <c r="RSQ48" s="445"/>
      <c r="RSR48" s="445"/>
      <c r="RSS48" s="445"/>
      <c r="RST48" s="445"/>
      <c r="RSU48" s="445"/>
      <c r="RSV48" s="445"/>
      <c r="RSW48" s="445"/>
      <c r="RSX48" s="445"/>
      <c r="RSY48" s="445"/>
      <c r="RSZ48" s="445"/>
      <c r="RTA48" s="445"/>
      <c r="RTB48" s="445"/>
      <c r="RTC48" s="445"/>
      <c r="RTD48" s="445"/>
      <c r="RTE48" s="445"/>
      <c r="RTF48" s="445"/>
      <c r="RTG48" s="445"/>
      <c r="RTH48" s="445"/>
      <c r="RTI48" s="445"/>
      <c r="RTJ48" s="445"/>
      <c r="RTK48" s="445"/>
      <c r="RTL48" s="445"/>
      <c r="RTM48" s="445"/>
      <c r="RTN48" s="445"/>
      <c r="RTO48" s="445"/>
      <c r="RTP48" s="445"/>
      <c r="RTQ48" s="445"/>
      <c r="RTR48" s="445"/>
      <c r="RTS48" s="445"/>
      <c r="RTT48" s="445"/>
      <c r="RTU48" s="445"/>
      <c r="RTV48" s="445"/>
      <c r="RTW48" s="445"/>
      <c r="RTX48" s="445"/>
      <c r="RTY48" s="445"/>
      <c r="RTZ48" s="445"/>
      <c r="RUA48" s="445"/>
      <c r="RUB48" s="445"/>
      <c r="RUC48" s="445"/>
      <c r="RUD48" s="445"/>
      <c r="RUE48" s="445"/>
      <c r="RUF48" s="445"/>
      <c r="RUG48" s="445"/>
      <c r="RUH48" s="445"/>
      <c r="RUI48" s="445"/>
      <c r="RUJ48" s="445"/>
      <c r="RUK48" s="445"/>
      <c r="RUL48" s="445"/>
      <c r="RUM48" s="445"/>
      <c r="RUN48" s="445"/>
      <c r="RUO48" s="445"/>
      <c r="RUP48" s="445"/>
      <c r="RUQ48" s="445"/>
      <c r="RUR48" s="445"/>
      <c r="RUS48" s="445"/>
      <c r="RUT48" s="445"/>
      <c r="RUU48" s="445"/>
      <c r="RUV48" s="445"/>
      <c r="RUW48" s="445"/>
      <c r="RUX48" s="445"/>
      <c r="RUY48" s="445"/>
      <c r="RUZ48" s="445"/>
      <c r="RVA48" s="445"/>
      <c r="RVB48" s="445"/>
      <c r="RVC48" s="445"/>
      <c r="RVD48" s="445"/>
      <c r="RVE48" s="445"/>
      <c r="RVF48" s="445"/>
      <c r="RVG48" s="445"/>
      <c r="RVH48" s="445"/>
      <c r="RVI48" s="445"/>
      <c r="RVJ48" s="445"/>
      <c r="RVK48" s="445"/>
      <c r="RVL48" s="445"/>
      <c r="RVM48" s="445"/>
      <c r="RVN48" s="445"/>
      <c r="RVO48" s="445"/>
      <c r="RVP48" s="445"/>
      <c r="RVQ48" s="445"/>
      <c r="RVR48" s="445"/>
      <c r="RVS48" s="445"/>
      <c r="RVT48" s="445"/>
      <c r="RVU48" s="445"/>
      <c r="RVV48" s="445"/>
      <c r="RVW48" s="445"/>
      <c r="RVX48" s="445"/>
      <c r="RVY48" s="445"/>
      <c r="RVZ48" s="445"/>
      <c r="RWA48" s="445"/>
      <c r="RWB48" s="445"/>
      <c r="RWC48" s="445"/>
      <c r="RWD48" s="445"/>
      <c r="RWE48" s="445"/>
      <c r="RWF48" s="445"/>
      <c r="RWG48" s="445"/>
      <c r="RWH48" s="445"/>
      <c r="RWI48" s="445"/>
      <c r="RWJ48" s="445"/>
      <c r="RWK48" s="445"/>
      <c r="RWL48" s="445"/>
      <c r="RWM48" s="445"/>
      <c r="RWN48" s="445"/>
      <c r="RWO48" s="445"/>
      <c r="RWP48" s="445"/>
      <c r="RWQ48" s="445"/>
      <c r="RWR48" s="445"/>
      <c r="RWS48" s="445"/>
      <c r="RWT48" s="445"/>
      <c r="RWU48" s="445"/>
      <c r="RWV48" s="445"/>
      <c r="RWW48" s="445"/>
      <c r="RWX48" s="445"/>
      <c r="RWY48" s="445"/>
      <c r="RWZ48" s="445"/>
      <c r="RXA48" s="445"/>
      <c r="RXB48" s="445"/>
      <c r="RXC48" s="445"/>
      <c r="RXD48" s="445"/>
      <c r="RXE48" s="445"/>
      <c r="RXF48" s="445"/>
      <c r="RXG48" s="445"/>
      <c r="RXH48" s="445"/>
      <c r="RXI48" s="445"/>
      <c r="RXJ48" s="445"/>
      <c r="RXK48" s="445"/>
      <c r="RXL48" s="445"/>
      <c r="RXM48" s="445"/>
      <c r="RXN48" s="445"/>
      <c r="RXO48" s="445"/>
      <c r="RXP48" s="445"/>
      <c r="RXQ48" s="445"/>
      <c r="RXR48" s="445"/>
      <c r="RXS48" s="445"/>
      <c r="RXT48" s="445"/>
      <c r="RXU48" s="445"/>
      <c r="RXV48" s="445"/>
      <c r="RXW48" s="445"/>
      <c r="RXX48" s="445"/>
      <c r="RXY48" s="445"/>
      <c r="RXZ48" s="445"/>
      <c r="RYA48" s="445"/>
      <c r="RYB48" s="445"/>
      <c r="RYC48" s="445"/>
      <c r="RYD48" s="445"/>
      <c r="RYE48" s="445"/>
      <c r="RYF48" s="445"/>
      <c r="RYG48" s="445"/>
      <c r="RYH48" s="445"/>
      <c r="RYI48" s="445"/>
      <c r="RYJ48" s="445"/>
      <c r="RYK48" s="445"/>
      <c r="RYL48" s="445"/>
      <c r="RYM48" s="445"/>
      <c r="RYN48" s="445"/>
      <c r="RYO48" s="445"/>
      <c r="RYP48" s="445"/>
      <c r="RYQ48" s="445"/>
      <c r="RYR48" s="445"/>
      <c r="RYS48" s="445"/>
      <c r="RYT48" s="445"/>
      <c r="RYU48" s="445"/>
      <c r="RYV48" s="445"/>
      <c r="RYW48" s="445"/>
      <c r="RYX48" s="445"/>
      <c r="RYY48" s="445"/>
      <c r="RYZ48" s="445"/>
      <c r="RZA48" s="445"/>
      <c r="RZB48" s="445"/>
      <c r="RZC48" s="445"/>
      <c r="RZD48" s="445"/>
      <c r="RZE48" s="445"/>
      <c r="RZF48" s="445"/>
      <c r="RZG48" s="445"/>
      <c r="RZH48" s="445"/>
      <c r="RZI48" s="445"/>
      <c r="RZJ48" s="445"/>
      <c r="RZK48" s="445"/>
      <c r="RZL48" s="445"/>
      <c r="RZM48" s="445"/>
      <c r="RZN48" s="445"/>
      <c r="RZO48" s="445"/>
      <c r="RZP48" s="445"/>
      <c r="RZQ48" s="445"/>
      <c r="RZR48" s="445"/>
      <c r="RZS48" s="445"/>
      <c r="RZT48" s="445"/>
      <c r="RZU48" s="445"/>
      <c r="RZV48" s="445"/>
      <c r="RZW48" s="445"/>
      <c r="RZX48" s="445"/>
      <c r="RZY48" s="445"/>
      <c r="RZZ48" s="445"/>
      <c r="SAA48" s="445"/>
      <c r="SAB48" s="445"/>
      <c r="SAC48" s="445"/>
      <c r="SAD48" s="445"/>
      <c r="SAE48" s="445"/>
      <c r="SAF48" s="445"/>
      <c r="SAG48" s="445"/>
      <c r="SAH48" s="445"/>
      <c r="SAI48" s="445"/>
      <c r="SAJ48" s="445"/>
      <c r="SAK48" s="445"/>
      <c r="SAL48" s="445"/>
      <c r="SAM48" s="445"/>
      <c r="SAN48" s="445"/>
      <c r="SAO48" s="445"/>
      <c r="SAP48" s="445"/>
      <c r="SAQ48" s="445"/>
      <c r="SAR48" s="445"/>
      <c r="SAS48" s="445"/>
      <c r="SAT48" s="445"/>
      <c r="SAU48" s="445"/>
      <c r="SAV48" s="445"/>
      <c r="SAW48" s="445"/>
      <c r="SAX48" s="445"/>
      <c r="SAY48" s="445"/>
      <c r="SAZ48" s="445"/>
      <c r="SBA48" s="445"/>
      <c r="SBB48" s="445"/>
      <c r="SBC48" s="445"/>
      <c r="SBD48" s="445"/>
      <c r="SBE48" s="445"/>
      <c r="SBF48" s="445"/>
      <c r="SBG48" s="445"/>
      <c r="SBH48" s="445"/>
      <c r="SBI48" s="445"/>
      <c r="SBJ48" s="445"/>
      <c r="SBK48" s="445"/>
      <c r="SBL48" s="445"/>
      <c r="SBM48" s="445"/>
      <c r="SBN48" s="445"/>
      <c r="SBO48" s="445"/>
      <c r="SBP48" s="445"/>
      <c r="SBQ48" s="445"/>
      <c r="SBR48" s="445"/>
      <c r="SBS48" s="445"/>
      <c r="SBT48" s="445"/>
      <c r="SBU48" s="445"/>
      <c r="SBV48" s="445"/>
      <c r="SBW48" s="445"/>
      <c r="SBX48" s="445"/>
      <c r="SBY48" s="445"/>
      <c r="SBZ48" s="445"/>
      <c r="SCA48" s="445"/>
      <c r="SCB48" s="445"/>
      <c r="SCC48" s="445"/>
      <c r="SCD48" s="445"/>
      <c r="SCE48" s="445"/>
      <c r="SCF48" s="445"/>
      <c r="SCG48" s="445"/>
      <c r="SCH48" s="445"/>
      <c r="SCI48" s="445"/>
      <c r="SCJ48" s="445"/>
      <c r="SCK48" s="445"/>
      <c r="SCL48" s="445"/>
      <c r="SCM48" s="445"/>
      <c r="SCN48" s="445"/>
      <c r="SCO48" s="445"/>
      <c r="SCP48" s="445"/>
      <c r="SCQ48" s="445"/>
      <c r="SCR48" s="445"/>
      <c r="SCS48" s="445"/>
      <c r="SCT48" s="445"/>
      <c r="SCU48" s="445"/>
      <c r="SCV48" s="445"/>
      <c r="SCW48" s="445"/>
      <c r="SCX48" s="445"/>
      <c r="SCY48" s="445"/>
      <c r="SCZ48" s="445"/>
      <c r="SDA48" s="445"/>
      <c r="SDB48" s="445"/>
      <c r="SDC48" s="445"/>
      <c r="SDD48" s="445"/>
      <c r="SDE48" s="445"/>
      <c r="SDF48" s="445"/>
      <c r="SDG48" s="445"/>
      <c r="SDH48" s="445"/>
      <c r="SDI48" s="445"/>
      <c r="SDJ48" s="445"/>
      <c r="SDK48" s="445"/>
      <c r="SDL48" s="445"/>
      <c r="SDM48" s="445"/>
      <c r="SDN48" s="445"/>
      <c r="SDO48" s="445"/>
      <c r="SDP48" s="445"/>
      <c r="SDQ48" s="445"/>
      <c r="SDR48" s="445"/>
      <c r="SDS48" s="445"/>
      <c r="SDT48" s="445"/>
      <c r="SDU48" s="445"/>
      <c r="SDV48" s="445"/>
      <c r="SDW48" s="445"/>
      <c r="SDX48" s="445"/>
      <c r="SDY48" s="445"/>
      <c r="SDZ48" s="445"/>
      <c r="SEA48" s="445"/>
      <c r="SEB48" s="445"/>
      <c r="SEC48" s="445"/>
      <c r="SED48" s="445"/>
      <c r="SEE48" s="445"/>
      <c r="SEF48" s="445"/>
      <c r="SEG48" s="445"/>
      <c r="SEH48" s="445"/>
      <c r="SEI48" s="445"/>
      <c r="SEJ48" s="445"/>
      <c r="SEK48" s="445"/>
      <c r="SEL48" s="445"/>
      <c r="SEM48" s="445"/>
      <c r="SEN48" s="445"/>
      <c r="SEO48" s="445"/>
      <c r="SEP48" s="445"/>
      <c r="SEQ48" s="445"/>
      <c r="SER48" s="445"/>
      <c r="SES48" s="445"/>
      <c r="SET48" s="445"/>
      <c r="SEU48" s="445"/>
      <c r="SEV48" s="445"/>
      <c r="SEW48" s="445"/>
      <c r="SEX48" s="445"/>
      <c r="SEY48" s="445"/>
      <c r="SEZ48" s="445"/>
      <c r="SFA48" s="445"/>
      <c r="SFB48" s="445"/>
      <c r="SFC48" s="445"/>
      <c r="SFD48" s="445"/>
      <c r="SFE48" s="445"/>
      <c r="SFF48" s="445"/>
      <c r="SFG48" s="445"/>
      <c r="SFH48" s="445"/>
      <c r="SFI48" s="445"/>
      <c r="SFJ48" s="445"/>
      <c r="SFK48" s="445"/>
      <c r="SFL48" s="445"/>
      <c r="SFM48" s="445"/>
      <c r="SFN48" s="445"/>
      <c r="SFO48" s="445"/>
      <c r="SFP48" s="445"/>
      <c r="SFQ48" s="445"/>
      <c r="SFR48" s="445"/>
      <c r="SFS48" s="445"/>
      <c r="SFT48" s="445"/>
      <c r="SFU48" s="445"/>
      <c r="SFV48" s="445"/>
      <c r="SFW48" s="445"/>
      <c r="SFX48" s="445"/>
      <c r="SFY48" s="445"/>
      <c r="SFZ48" s="445"/>
      <c r="SGA48" s="445"/>
      <c r="SGB48" s="445"/>
      <c r="SGC48" s="445"/>
      <c r="SGD48" s="445"/>
      <c r="SGE48" s="445"/>
      <c r="SGF48" s="445"/>
      <c r="SGG48" s="445"/>
      <c r="SGH48" s="445"/>
      <c r="SGI48" s="445"/>
      <c r="SGJ48" s="445"/>
      <c r="SGK48" s="445"/>
      <c r="SGL48" s="445"/>
      <c r="SGM48" s="445"/>
      <c r="SGN48" s="445"/>
      <c r="SGO48" s="445"/>
      <c r="SGP48" s="445"/>
      <c r="SGQ48" s="445"/>
      <c r="SGR48" s="445"/>
      <c r="SGS48" s="445"/>
      <c r="SGT48" s="445"/>
      <c r="SGU48" s="445"/>
      <c r="SGV48" s="445"/>
      <c r="SGW48" s="445"/>
      <c r="SGX48" s="445"/>
      <c r="SGY48" s="445"/>
      <c r="SGZ48" s="445"/>
      <c r="SHA48" s="445"/>
      <c r="SHB48" s="445"/>
      <c r="SHC48" s="445"/>
      <c r="SHD48" s="445"/>
      <c r="SHE48" s="445"/>
      <c r="SHF48" s="445"/>
      <c r="SHG48" s="445"/>
      <c r="SHH48" s="445"/>
      <c r="SHI48" s="445"/>
      <c r="SHJ48" s="445"/>
      <c r="SHK48" s="445"/>
      <c r="SHL48" s="445"/>
      <c r="SHM48" s="445"/>
      <c r="SHN48" s="445"/>
      <c r="SHO48" s="445"/>
      <c r="SHP48" s="445"/>
      <c r="SHQ48" s="445"/>
      <c r="SHR48" s="445"/>
      <c r="SHS48" s="445"/>
      <c r="SHT48" s="445"/>
      <c r="SHU48" s="445"/>
      <c r="SHV48" s="445"/>
      <c r="SHW48" s="445"/>
      <c r="SHX48" s="445"/>
      <c r="SHY48" s="445"/>
      <c r="SHZ48" s="445"/>
      <c r="SIA48" s="445"/>
      <c r="SIB48" s="445"/>
      <c r="SIC48" s="445"/>
      <c r="SID48" s="445"/>
      <c r="SIE48" s="445"/>
      <c r="SIF48" s="445"/>
      <c r="SIG48" s="445"/>
      <c r="SIH48" s="445"/>
      <c r="SII48" s="445"/>
      <c r="SIJ48" s="445"/>
      <c r="SIK48" s="445"/>
      <c r="SIL48" s="445"/>
      <c r="SIM48" s="445"/>
      <c r="SIN48" s="445"/>
      <c r="SIO48" s="445"/>
      <c r="SIP48" s="445"/>
      <c r="SIQ48" s="445"/>
      <c r="SIR48" s="445"/>
      <c r="SIS48" s="445"/>
      <c r="SIT48" s="445"/>
      <c r="SIU48" s="445"/>
      <c r="SIV48" s="445"/>
      <c r="SIW48" s="445"/>
      <c r="SIX48" s="445"/>
      <c r="SIY48" s="445"/>
      <c r="SIZ48" s="445"/>
      <c r="SJA48" s="445"/>
      <c r="SJB48" s="445"/>
      <c r="SJC48" s="445"/>
      <c r="SJD48" s="445"/>
      <c r="SJE48" s="445"/>
      <c r="SJF48" s="445"/>
      <c r="SJG48" s="445"/>
      <c r="SJH48" s="445"/>
      <c r="SJI48" s="445"/>
      <c r="SJJ48" s="445"/>
      <c r="SJK48" s="445"/>
      <c r="SJL48" s="445"/>
      <c r="SJM48" s="445"/>
      <c r="SJN48" s="445"/>
      <c r="SJO48" s="445"/>
      <c r="SJP48" s="445"/>
      <c r="SJQ48" s="445"/>
      <c r="SJR48" s="445"/>
      <c r="SJS48" s="445"/>
      <c r="SJT48" s="445"/>
      <c r="SJU48" s="445"/>
      <c r="SJV48" s="445"/>
      <c r="SJW48" s="445"/>
      <c r="SJX48" s="445"/>
      <c r="SJY48" s="445"/>
      <c r="SJZ48" s="445"/>
      <c r="SKA48" s="445"/>
      <c r="SKB48" s="445"/>
      <c r="SKC48" s="445"/>
      <c r="SKD48" s="445"/>
      <c r="SKE48" s="445"/>
      <c r="SKF48" s="445"/>
      <c r="SKG48" s="445"/>
      <c r="SKH48" s="445"/>
      <c r="SKI48" s="445"/>
      <c r="SKJ48" s="445"/>
      <c r="SKK48" s="445"/>
      <c r="SKL48" s="445"/>
      <c r="SKM48" s="445"/>
      <c r="SKN48" s="445"/>
      <c r="SKO48" s="445"/>
      <c r="SKP48" s="445"/>
      <c r="SKQ48" s="445"/>
      <c r="SKR48" s="445"/>
      <c r="SKS48" s="445"/>
      <c r="SKT48" s="445"/>
      <c r="SKU48" s="445"/>
      <c r="SKV48" s="445"/>
      <c r="SKW48" s="445"/>
      <c r="SKX48" s="445"/>
      <c r="SKY48" s="445"/>
      <c r="SKZ48" s="445"/>
      <c r="SLA48" s="445"/>
      <c r="SLB48" s="445"/>
      <c r="SLC48" s="445"/>
      <c r="SLD48" s="445"/>
      <c r="SLE48" s="445"/>
      <c r="SLF48" s="445"/>
      <c r="SLG48" s="445"/>
      <c r="SLH48" s="445"/>
      <c r="SLI48" s="445"/>
      <c r="SLJ48" s="445"/>
      <c r="SLK48" s="445"/>
      <c r="SLL48" s="445"/>
      <c r="SLM48" s="445"/>
      <c r="SLN48" s="445"/>
      <c r="SLO48" s="445"/>
      <c r="SLP48" s="445"/>
      <c r="SLQ48" s="445"/>
      <c r="SLR48" s="445"/>
      <c r="SLS48" s="445"/>
      <c r="SLT48" s="445"/>
      <c r="SLU48" s="445"/>
      <c r="SLV48" s="445"/>
      <c r="SLW48" s="445"/>
      <c r="SLX48" s="445"/>
      <c r="SLY48" s="445"/>
      <c r="SLZ48" s="445"/>
      <c r="SMA48" s="445"/>
      <c r="SMB48" s="445"/>
      <c r="SMC48" s="445"/>
      <c r="SMD48" s="445"/>
      <c r="SME48" s="445"/>
      <c r="SMF48" s="445"/>
      <c r="SMG48" s="445"/>
      <c r="SMH48" s="445"/>
      <c r="SMI48" s="445"/>
      <c r="SMJ48" s="445"/>
      <c r="SMK48" s="445"/>
      <c r="SML48" s="445"/>
      <c r="SMM48" s="445"/>
      <c r="SMN48" s="445"/>
      <c r="SMO48" s="445"/>
      <c r="SMP48" s="445"/>
      <c r="SMQ48" s="445"/>
      <c r="SMR48" s="445"/>
      <c r="SMS48" s="445"/>
      <c r="SMT48" s="445"/>
      <c r="SMU48" s="445"/>
      <c r="SMV48" s="445"/>
      <c r="SMW48" s="445"/>
      <c r="SMX48" s="445"/>
      <c r="SMY48" s="445"/>
      <c r="SMZ48" s="445"/>
      <c r="SNA48" s="445"/>
      <c r="SNB48" s="445"/>
      <c r="SNC48" s="445"/>
      <c r="SND48" s="445"/>
      <c r="SNE48" s="445"/>
      <c r="SNF48" s="445"/>
      <c r="SNG48" s="445"/>
      <c r="SNH48" s="445"/>
      <c r="SNI48" s="445"/>
      <c r="SNJ48" s="445"/>
      <c r="SNK48" s="445"/>
      <c r="SNL48" s="445"/>
      <c r="SNM48" s="445"/>
      <c r="SNN48" s="445"/>
      <c r="SNO48" s="445"/>
      <c r="SNP48" s="445"/>
      <c r="SNQ48" s="445"/>
      <c r="SNR48" s="445"/>
      <c r="SNS48" s="445"/>
      <c r="SNT48" s="445"/>
      <c r="SNU48" s="445"/>
      <c r="SNV48" s="445"/>
      <c r="SNW48" s="445"/>
      <c r="SNX48" s="445"/>
      <c r="SNY48" s="445"/>
      <c r="SNZ48" s="445"/>
      <c r="SOA48" s="445"/>
      <c r="SOB48" s="445"/>
      <c r="SOC48" s="445"/>
      <c r="SOD48" s="445"/>
      <c r="SOE48" s="445"/>
      <c r="SOF48" s="445"/>
      <c r="SOG48" s="445"/>
      <c r="SOH48" s="445"/>
      <c r="SOI48" s="445"/>
      <c r="SOJ48" s="445"/>
      <c r="SOK48" s="445"/>
      <c r="SOL48" s="445"/>
      <c r="SOM48" s="445"/>
      <c r="SON48" s="445"/>
      <c r="SOO48" s="445"/>
      <c r="SOP48" s="445"/>
      <c r="SOQ48" s="445"/>
      <c r="SOR48" s="445"/>
      <c r="SOS48" s="445"/>
      <c r="SOT48" s="445"/>
      <c r="SOU48" s="445"/>
      <c r="SOV48" s="445"/>
      <c r="SOW48" s="445"/>
      <c r="SOX48" s="445"/>
      <c r="SOY48" s="445"/>
      <c r="SOZ48" s="445"/>
      <c r="SPA48" s="445"/>
      <c r="SPB48" s="445"/>
      <c r="SPC48" s="445"/>
      <c r="SPD48" s="445"/>
      <c r="SPE48" s="445"/>
      <c r="SPF48" s="445"/>
      <c r="SPG48" s="445"/>
      <c r="SPH48" s="445"/>
      <c r="SPI48" s="445"/>
      <c r="SPJ48" s="445"/>
      <c r="SPK48" s="445"/>
      <c r="SPL48" s="445"/>
      <c r="SPM48" s="445"/>
      <c r="SPN48" s="445"/>
      <c r="SPO48" s="445"/>
      <c r="SPP48" s="445"/>
      <c r="SPQ48" s="445"/>
      <c r="SPR48" s="445"/>
      <c r="SPS48" s="445"/>
      <c r="SPT48" s="445"/>
      <c r="SPU48" s="445"/>
      <c r="SPV48" s="445"/>
      <c r="SPW48" s="445"/>
      <c r="SPX48" s="445"/>
      <c r="SPY48" s="445"/>
      <c r="SPZ48" s="445"/>
      <c r="SQA48" s="445"/>
      <c r="SQB48" s="445"/>
      <c r="SQC48" s="445"/>
      <c r="SQD48" s="445"/>
      <c r="SQE48" s="445"/>
      <c r="SQF48" s="445"/>
      <c r="SQG48" s="445"/>
      <c r="SQH48" s="445"/>
      <c r="SQI48" s="445"/>
      <c r="SQJ48" s="445"/>
      <c r="SQK48" s="445"/>
      <c r="SQL48" s="445"/>
      <c r="SQM48" s="445"/>
      <c r="SQN48" s="445"/>
      <c r="SQO48" s="445"/>
      <c r="SQP48" s="445"/>
      <c r="SQQ48" s="445"/>
      <c r="SQR48" s="445"/>
      <c r="SQS48" s="445"/>
      <c r="SQT48" s="445"/>
      <c r="SQU48" s="445"/>
      <c r="SQV48" s="445"/>
      <c r="SQW48" s="445"/>
      <c r="SQX48" s="445"/>
      <c r="SQY48" s="445"/>
      <c r="SQZ48" s="445"/>
      <c r="SRA48" s="445"/>
      <c r="SRB48" s="445"/>
      <c r="SRC48" s="445"/>
      <c r="SRD48" s="445"/>
      <c r="SRE48" s="445"/>
      <c r="SRF48" s="445"/>
      <c r="SRG48" s="445"/>
      <c r="SRH48" s="445"/>
      <c r="SRI48" s="445"/>
      <c r="SRJ48" s="445"/>
      <c r="SRK48" s="445"/>
      <c r="SRL48" s="445"/>
      <c r="SRM48" s="445"/>
      <c r="SRN48" s="445"/>
      <c r="SRO48" s="445"/>
      <c r="SRP48" s="445"/>
      <c r="SRQ48" s="445"/>
      <c r="SRR48" s="445"/>
      <c r="SRS48" s="445"/>
      <c r="SRT48" s="445"/>
      <c r="SRU48" s="445"/>
      <c r="SRV48" s="445"/>
      <c r="SRW48" s="445"/>
      <c r="SRX48" s="445"/>
      <c r="SRY48" s="445"/>
      <c r="SRZ48" s="445"/>
      <c r="SSA48" s="445"/>
      <c r="SSB48" s="445"/>
      <c r="SSC48" s="445"/>
      <c r="SSD48" s="445"/>
      <c r="SSE48" s="445"/>
      <c r="SSF48" s="445"/>
      <c r="SSG48" s="445"/>
      <c r="SSH48" s="445"/>
      <c r="SSI48" s="445"/>
      <c r="SSJ48" s="445"/>
      <c r="SSK48" s="445"/>
      <c r="SSL48" s="445"/>
      <c r="SSM48" s="445"/>
      <c r="SSN48" s="445"/>
      <c r="SSO48" s="445"/>
      <c r="SSP48" s="445"/>
      <c r="SSQ48" s="445"/>
      <c r="SSR48" s="445"/>
      <c r="SSS48" s="445"/>
      <c r="SST48" s="445"/>
      <c r="SSU48" s="445"/>
      <c r="SSV48" s="445"/>
      <c r="SSW48" s="445"/>
      <c r="SSX48" s="445"/>
      <c r="SSY48" s="445"/>
      <c r="SSZ48" s="445"/>
      <c r="STA48" s="445"/>
      <c r="STB48" s="445"/>
      <c r="STC48" s="445"/>
      <c r="STD48" s="445"/>
      <c r="STE48" s="445"/>
      <c r="STF48" s="445"/>
      <c r="STG48" s="445"/>
      <c r="STH48" s="445"/>
      <c r="STI48" s="445"/>
      <c r="STJ48" s="445"/>
      <c r="STK48" s="445"/>
      <c r="STL48" s="445"/>
      <c r="STM48" s="445"/>
      <c r="STN48" s="445"/>
      <c r="STO48" s="445"/>
      <c r="STP48" s="445"/>
      <c r="STQ48" s="445"/>
      <c r="STR48" s="445"/>
      <c r="STS48" s="445"/>
      <c r="STT48" s="445"/>
      <c r="STU48" s="445"/>
      <c r="STV48" s="445"/>
      <c r="STW48" s="445"/>
      <c r="STX48" s="445"/>
      <c r="STY48" s="445"/>
      <c r="STZ48" s="445"/>
      <c r="SUA48" s="445"/>
      <c r="SUB48" s="445"/>
      <c r="SUC48" s="445"/>
      <c r="SUD48" s="445"/>
      <c r="SUE48" s="445"/>
      <c r="SUF48" s="445"/>
      <c r="SUG48" s="445"/>
      <c r="SUH48" s="445"/>
      <c r="SUI48" s="445"/>
      <c r="SUJ48" s="445"/>
      <c r="SUK48" s="445"/>
      <c r="SUL48" s="445"/>
      <c r="SUM48" s="445"/>
      <c r="SUN48" s="445"/>
      <c r="SUO48" s="445"/>
      <c r="SUP48" s="445"/>
      <c r="SUQ48" s="445"/>
      <c r="SUR48" s="445"/>
      <c r="SUS48" s="445"/>
      <c r="SUT48" s="445"/>
      <c r="SUU48" s="445"/>
      <c r="SUV48" s="445"/>
      <c r="SUW48" s="445"/>
      <c r="SUX48" s="445"/>
      <c r="SUY48" s="445"/>
      <c r="SUZ48" s="445"/>
      <c r="SVA48" s="445"/>
      <c r="SVB48" s="445"/>
      <c r="SVC48" s="445"/>
      <c r="SVD48" s="445"/>
      <c r="SVE48" s="445"/>
      <c r="SVF48" s="445"/>
      <c r="SVG48" s="445"/>
      <c r="SVH48" s="445"/>
      <c r="SVI48" s="445"/>
      <c r="SVJ48" s="445"/>
      <c r="SVK48" s="445"/>
      <c r="SVL48" s="445"/>
      <c r="SVM48" s="445"/>
      <c r="SVN48" s="445"/>
      <c r="SVO48" s="445"/>
      <c r="SVP48" s="445"/>
      <c r="SVQ48" s="445"/>
      <c r="SVR48" s="445"/>
      <c r="SVS48" s="445"/>
      <c r="SVT48" s="445"/>
      <c r="SVU48" s="445"/>
      <c r="SVV48" s="445"/>
      <c r="SVW48" s="445"/>
      <c r="SVX48" s="445"/>
      <c r="SVY48" s="445"/>
      <c r="SVZ48" s="445"/>
      <c r="SWA48" s="445"/>
      <c r="SWB48" s="445"/>
      <c r="SWC48" s="445"/>
      <c r="SWD48" s="445"/>
      <c r="SWE48" s="445"/>
      <c r="SWF48" s="445"/>
      <c r="SWG48" s="445"/>
      <c r="SWH48" s="445"/>
      <c r="SWI48" s="445"/>
      <c r="SWJ48" s="445"/>
      <c r="SWK48" s="445"/>
      <c r="SWL48" s="445"/>
      <c r="SWM48" s="445"/>
      <c r="SWN48" s="445"/>
      <c r="SWO48" s="445"/>
      <c r="SWP48" s="445"/>
      <c r="SWQ48" s="445"/>
      <c r="SWR48" s="445"/>
      <c r="SWS48" s="445"/>
      <c r="SWT48" s="445"/>
      <c r="SWU48" s="445"/>
      <c r="SWV48" s="445"/>
      <c r="SWW48" s="445"/>
      <c r="SWX48" s="445"/>
      <c r="SWY48" s="445"/>
      <c r="SWZ48" s="445"/>
      <c r="SXA48" s="445"/>
      <c r="SXB48" s="445"/>
      <c r="SXC48" s="445"/>
      <c r="SXD48" s="445"/>
      <c r="SXE48" s="445"/>
      <c r="SXF48" s="445"/>
      <c r="SXG48" s="445"/>
      <c r="SXH48" s="445"/>
      <c r="SXI48" s="445"/>
      <c r="SXJ48" s="445"/>
      <c r="SXK48" s="445"/>
      <c r="SXL48" s="445"/>
      <c r="SXM48" s="445"/>
      <c r="SXN48" s="445"/>
      <c r="SXO48" s="445"/>
      <c r="SXP48" s="445"/>
      <c r="SXQ48" s="445"/>
      <c r="SXR48" s="445"/>
      <c r="SXS48" s="445"/>
      <c r="SXT48" s="445"/>
      <c r="SXU48" s="445"/>
      <c r="SXV48" s="445"/>
      <c r="SXW48" s="445"/>
      <c r="SXX48" s="445"/>
      <c r="SXY48" s="445"/>
      <c r="SXZ48" s="445"/>
      <c r="SYA48" s="445"/>
      <c r="SYB48" s="445"/>
      <c r="SYC48" s="445"/>
      <c r="SYD48" s="445"/>
      <c r="SYE48" s="445"/>
      <c r="SYF48" s="445"/>
      <c r="SYG48" s="445"/>
      <c r="SYH48" s="445"/>
      <c r="SYI48" s="445"/>
      <c r="SYJ48" s="445"/>
      <c r="SYK48" s="445"/>
      <c r="SYL48" s="445"/>
      <c r="SYM48" s="445"/>
      <c r="SYN48" s="445"/>
      <c r="SYO48" s="445"/>
      <c r="SYP48" s="445"/>
      <c r="SYQ48" s="445"/>
      <c r="SYR48" s="445"/>
      <c r="SYS48" s="445"/>
      <c r="SYT48" s="445"/>
      <c r="SYU48" s="445"/>
      <c r="SYV48" s="445"/>
      <c r="SYW48" s="445"/>
      <c r="SYX48" s="445"/>
      <c r="SYY48" s="445"/>
      <c r="SYZ48" s="445"/>
      <c r="SZA48" s="445"/>
      <c r="SZB48" s="445"/>
      <c r="SZC48" s="445"/>
      <c r="SZD48" s="445"/>
      <c r="SZE48" s="445"/>
      <c r="SZF48" s="445"/>
      <c r="SZG48" s="445"/>
      <c r="SZH48" s="445"/>
      <c r="SZI48" s="445"/>
      <c r="SZJ48" s="445"/>
      <c r="SZK48" s="445"/>
      <c r="SZL48" s="445"/>
      <c r="SZM48" s="445"/>
      <c r="SZN48" s="445"/>
      <c r="SZO48" s="445"/>
      <c r="SZP48" s="445"/>
      <c r="SZQ48" s="445"/>
      <c r="SZR48" s="445"/>
      <c r="SZS48" s="445"/>
      <c r="SZT48" s="445"/>
      <c r="SZU48" s="445"/>
      <c r="SZV48" s="445"/>
      <c r="SZW48" s="445"/>
      <c r="SZX48" s="445"/>
      <c r="SZY48" s="445"/>
      <c r="SZZ48" s="445"/>
      <c r="TAA48" s="445"/>
      <c r="TAB48" s="445"/>
      <c r="TAC48" s="445"/>
      <c r="TAD48" s="445"/>
      <c r="TAE48" s="445"/>
      <c r="TAF48" s="445"/>
      <c r="TAG48" s="445"/>
      <c r="TAH48" s="445"/>
      <c r="TAI48" s="445"/>
      <c r="TAJ48" s="445"/>
      <c r="TAK48" s="445"/>
      <c r="TAL48" s="445"/>
      <c r="TAM48" s="445"/>
      <c r="TAN48" s="445"/>
      <c r="TAO48" s="445"/>
      <c r="TAP48" s="445"/>
      <c r="TAQ48" s="445"/>
      <c r="TAR48" s="445"/>
      <c r="TAS48" s="445"/>
      <c r="TAT48" s="445"/>
      <c r="TAU48" s="445"/>
      <c r="TAV48" s="445"/>
      <c r="TAW48" s="445"/>
      <c r="TAX48" s="445"/>
      <c r="TAY48" s="445"/>
      <c r="TAZ48" s="445"/>
      <c r="TBA48" s="445"/>
      <c r="TBB48" s="445"/>
      <c r="TBC48" s="445"/>
      <c r="TBD48" s="445"/>
      <c r="TBE48" s="445"/>
      <c r="TBF48" s="445"/>
      <c r="TBG48" s="445"/>
      <c r="TBH48" s="445"/>
      <c r="TBI48" s="445"/>
      <c r="TBJ48" s="445"/>
      <c r="TBK48" s="445"/>
      <c r="TBL48" s="445"/>
      <c r="TBM48" s="445"/>
      <c r="TBN48" s="445"/>
      <c r="TBO48" s="445"/>
      <c r="TBP48" s="445"/>
      <c r="TBQ48" s="445"/>
      <c r="TBR48" s="445"/>
      <c r="TBS48" s="445"/>
      <c r="TBT48" s="445"/>
      <c r="TBU48" s="445"/>
      <c r="TBV48" s="445"/>
      <c r="TBW48" s="445"/>
      <c r="TBX48" s="445"/>
      <c r="TBY48" s="445"/>
      <c r="TBZ48" s="445"/>
      <c r="TCA48" s="445"/>
      <c r="TCB48" s="445"/>
      <c r="TCC48" s="445"/>
      <c r="TCD48" s="445"/>
      <c r="TCE48" s="445"/>
      <c r="TCF48" s="445"/>
      <c r="TCG48" s="445"/>
      <c r="TCH48" s="445"/>
      <c r="TCI48" s="445"/>
      <c r="TCJ48" s="445"/>
      <c r="TCK48" s="445"/>
      <c r="TCL48" s="445"/>
      <c r="TCM48" s="445"/>
      <c r="TCN48" s="445"/>
      <c r="TCO48" s="445"/>
      <c r="TCP48" s="445"/>
      <c r="TCQ48" s="445"/>
      <c r="TCR48" s="445"/>
      <c r="TCS48" s="445"/>
      <c r="TCT48" s="445"/>
      <c r="TCU48" s="445"/>
      <c r="TCV48" s="445"/>
      <c r="TCW48" s="445"/>
      <c r="TCX48" s="445"/>
      <c r="TCY48" s="445"/>
      <c r="TCZ48" s="445"/>
      <c r="TDA48" s="445"/>
      <c r="TDB48" s="445"/>
      <c r="TDC48" s="445"/>
      <c r="TDD48" s="445"/>
      <c r="TDE48" s="445"/>
      <c r="TDF48" s="445"/>
      <c r="TDG48" s="445"/>
      <c r="TDH48" s="445"/>
      <c r="TDI48" s="445"/>
      <c r="TDJ48" s="445"/>
      <c r="TDK48" s="445"/>
      <c r="TDL48" s="445"/>
      <c r="TDM48" s="445"/>
      <c r="TDN48" s="445"/>
      <c r="TDO48" s="445"/>
      <c r="TDP48" s="445"/>
      <c r="TDQ48" s="445"/>
      <c r="TDR48" s="445"/>
      <c r="TDS48" s="445"/>
      <c r="TDT48" s="445"/>
      <c r="TDU48" s="445"/>
      <c r="TDV48" s="445"/>
      <c r="TDW48" s="445"/>
      <c r="TDX48" s="445"/>
      <c r="TDY48" s="445"/>
      <c r="TDZ48" s="445"/>
      <c r="TEA48" s="445"/>
      <c r="TEB48" s="445"/>
      <c r="TEC48" s="445"/>
      <c r="TED48" s="445"/>
      <c r="TEE48" s="445"/>
      <c r="TEF48" s="445"/>
      <c r="TEG48" s="445"/>
      <c r="TEH48" s="445"/>
      <c r="TEI48" s="445"/>
      <c r="TEJ48" s="445"/>
      <c r="TEK48" s="445"/>
      <c r="TEL48" s="445"/>
      <c r="TEM48" s="445"/>
      <c r="TEN48" s="445"/>
      <c r="TEO48" s="445"/>
      <c r="TEP48" s="445"/>
      <c r="TEQ48" s="445"/>
      <c r="TER48" s="445"/>
      <c r="TES48" s="445"/>
      <c r="TET48" s="445"/>
      <c r="TEU48" s="445"/>
      <c r="TEV48" s="445"/>
      <c r="TEW48" s="445"/>
      <c r="TEX48" s="445"/>
      <c r="TEY48" s="445"/>
      <c r="TEZ48" s="445"/>
      <c r="TFA48" s="445"/>
      <c r="TFB48" s="445"/>
      <c r="TFC48" s="445"/>
      <c r="TFD48" s="445"/>
      <c r="TFE48" s="445"/>
      <c r="TFF48" s="445"/>
      <c r="TFG48" s="445"/>
      <c r="TFH48" s="445"/>
      <c r="TFI48" s="445"/>
      <c r="TFJ48" s="445"/>
      <c r="TFK48" s="445"/>
      <c r="TFL48" s="445"/>
      <c r="TFM48" s="445"/>
      <c r="TFN48" s="445"/>
      <c r="TFO48" s="445"/>
      <c r="TFP48" s="445"/>
      <c r="TFQ48" s="445"/>
      <c r="TFR48" s="445"/>
      <c r="TFS48" s="445"/>
      <c r="TFT48" s="445"/>
      <c r="TFU48" s="445"/>
      <c r="TFV48" s="445"/>
      <c r="TFW48" s="445"/>
      <c r="TFX48" s="445"/>
      <c r="TFY48" s="445"/>
      <c r="TFZ48" s="445"/>
      <c r="TGA48" s="445"/>
      <c r="TGB48" s="445"/>
      <c r="TGC48" s="445"/>
      <c r="TGD48" s="445"/>
      <c r="TGE48" s="445"/>
      <c r="TGF48" s="445"/>
      <c r="TGG48" s="445"/>
      <c r="TGH48" s="445"/>
      <c r="TGI48" s="445"/>
      <c r="TGJ48" s="445"/>
      <c r="TGK48" s="445"/>
      <c r="TGL48" s="445"/>
      <c r="TGM48" s="445"/>
      <c r="TGN48" s="445"/>
      <c r="TGO48" s="445"/>
      <c r="TGP48" s="445"/>
      <c r="TGQ48" s="445"/>
      <c r="TGR48" s="445"/>
      <c r="TGS48" s="445"/>
      <c r="TGT48" s="445"/>
      <c r="TGU48" s="445"/>
      <c r="TGV48" s="445"/>
      <c r="TGW48" s="445"/>
      <c r="TGX48" s="445"/>
      <c r="TGY48" s="445"/>
      <c r="TGZ48" s="445"/>
      <c r="THA48" s="445"/>
      <c r="THB48" s="445"/>
      <c r="THC48" s="445"/>
      <c r="THD48" s="445"/>
      <c r="THE48" s="445"/>
      <c r="THF48" s="445"/>
      <c r="THG48" s="445"/>
      <c r="THH48" s="445"/>
      <c r="THI48" s="445"/>
      <c r="THJ48" s="445"/>
      <c r="THK48" s="445"/>
      <c r="THL48" s="445"/>
      <c r="THM48" s="445"/>
      <c r="THN48" s="445"/>
      <c r="THO48" s="445"/>
      <c r="THP48" s="445"/>
      <c r="THQ48" s="445"/>
      <c r="THR48" s="445"/>
      <c r="THS48" s="445"/>
      <c r="THT48" s="445"/>
      <c r="THU48" s="445"/>
      <c r="THV48" s="445"/>
      <c r="THW48" s="445"/>
      <c r="THX48" s="445"/>
      <c r="THY48" s="445"/>
      <c r="THZ48" s="445"/>
      <c r="TIA48" s="445"/>
      <c r="TIB48" s="445"/>
      <c r="TIC48" s="445"/>
      <c r="TID48" s="445"/>
      <c r="TIE48" s="445"/>
      <c r="TIF48" s="445"/>
      <c r="TIG48" s="445"/>
      <c r="TIH48" s="445"/>
      <c r="TII48" s="445"/>
      <c r="TIJ48" s="445"/>
      <c r="TIK48" s="445"/>
      <c r="TIL48" s="445"/>
      <c r="TIM48" s="445"/>
      <c r="TIN48" s="445"/>
      <c r="TIO48" s="445"/>
      <c r="TIP48" s="445"/>
      <c r="TIQ48" s="445"/>
      <c r="TIR48" s="445"/>
      <c r="TIS48" s="445"/>
      <c r="TIT48" s="445"/>
      <c r="TIU48" s="445"/>
      <c r="TIV48" s="445"/>
      <c r="TIW48" s="445"/>
      <c r="TIX48" s="445"/>
      <c r="TIY48" s="445"/>
      <c r="TIZ48" s="445"/>
      <c r="TJA48" s="445"/>
      <c r="TJB48" s="445"/>
      <c r="TJC48" s="445"/>
      <c r="TJD48" s="445"/>
      <c r="TJE48" s="445"/>
      <c r="TJF48" s="445"/>
      <c r="TJG48" s="445"/>
      <c r="TJH48" s="445"/>
      <c r="TJI48" s="445"/>
      <c r="TJJ48" s="445"/>
      <c r="TJK48" s="445"/>
      <c r="TJL48" s="445"/>
      <c r="TJM48" s="445"/>
      <c r="TJN48" s="445"/>
      <c r="TJO48" s="445"/>
      <c r="TJP48" s="445"/>
      <c r="TJQ48" s="445"/>
      <c r="TJR48" s="445"/>
      <c r="TJS48" s="445"/>
      <c r="TJT48" s="445"/>
      <c r="TJU48" s="445"/>
      <c r="TJV48" s="445"/>
      <c r="TJW48" s="445"/>
      <c r="TJX48" s="445"/>
      <c r="TJY48" s="445"/>
      <c r="TJZ48" s="445"/>
      <c r="TKA48" s="445"/>
      <c r="TKB48" s="445"/>
      <c r="TKC48" s="445"/>
      <c r="TKD48" s="445"/>
      <c r="TKE48" s="445"/>
      <c r="TKF48" s="445"/>
      <c r="TKG48" s="445"/>
      <c r="TKH48" s="445"/>
      <c r="TKI48" s="445"/>
      <c r="TKJ48" s="445"/>
      <c r="TKK48" s="445"/>
      <c r="TKL48" s="445"/>
      <c r="TKM48" s="445"/>
      <c r="TKN48" s="445"/>
      <c r="TKO48" s="445"/>
      <c r="TKP48" s="445"/>
      <c r="TKQ48" s="445"/>
      <c r="TKR48" s="445"/>
      <c r="TKS48" s="445"/>
      <c r="TKT48" s="445"/>
      <c r="TKU48" s="445"/>
      <c r="TKV48" s="445"/>
      <c r="TKW48" s="445"/>
      <c r="TKX48" s="445"/>
      <c r="TKY48" s="445"/>
      <c r="TKZ48" s="445"/>
      <c r="TLA48" s="445"/>
      <c r="TLB48" s="445"/>
      <c r="TLC48" s="445"/>
      <c r="TLD48" s="445"/>
      <c r="TLE48" s="445"/>
      <c r="TLF48" s="445"/>
      <c r="TLG48" s="445"/>
      <c r="TLH48" s="445"/>
      <c r="TLI48" s="445"/>
      <c r="TLJ48" s="445"/>
      <c r="TLK48" s="445"/>
      <c r="TLL48" s="445"/>
      <c r="TLM48" s="445"/>
      <c r="TLN48" s="445"/>
      <c r="TLO48" s="445"/>
      <c r="TLP48" s="445"/>
      <c r="TLQ48" s="445"/>
      <c r="TLR48" s="445"/>
      <c r="TLS48" s="445"/>
      <c r="TLT48" s="445"/>
      <c r="TLU48" s="445"/>
      <c r="TLV48" s="445"/>
      <c r="TLW48" s="445"/>
      <c r="TLX48" s="445"/>
      <c r="TLY48" s="445"/>
      <c r="TLZ48" s="445"/>
      <c r="TMA48" s="445"/>
      <c r="TMB48" s="445"/>
      <c r="TMC48" s="445"/>
      <c r="TMD48" s="445"/>
      <c r="TME48" s="445"/>
      <c r="TMF48" s="445"/>
      <c r="TMG48" s="445"/>
      <c r="TMH48" s="445"/>
      <c r="TMI48" s="445"/>
      <c r="TMJ48" s="445"/>
      <c r="TMK48" s="445"/>
      <c r="TML48" s="445"/>
      <c r="TMM48" s="445"/>
      <c r="TMN48" s="445"/>
      <c r="TMO48" s="445"/>
      <c r="TMP48" s="445"/>
      <c r="TMQ48" s="445"/>
      <c r="TMR48" s="445"/>
      <c r="TMS48" s="445"/>
      <c r="TMT48" s="445"/>
      <c r="TMU48" s="445"/>
      <c r="TMV48" s="445"/>
      <c r="TMW48" s="445"/>
      <c r="TMX48" s="445"/>
      <c r="TMY48" s="445"/>
      <c r="TMZ48" s="445"/>
      <c r="TNA48" s="445"/>
      <c r="TNB48" s="445"/>
      <c r="TNC48" s="445"/>
      <c r="TND48" s="445"/>
      <c r="TNE48" s="445"/>
      <c r="TNF48" s="445"/>
      <c r="TNG48" s="445"/>
      <c r="TNH48" s="445"/>
      <c r="TNI48" s="445"/>
      <c r="TNJ48" s="445"/>
      <c r="TNK48" s="445"/>
      <c r="TNL48" s="445"/>
      <c r="TNM48" s="445"/>
      <c r="TNN48" s="445"/>
      <c r="TNO48" s="445"/>
      <c r="TNP48" s="445"/>
      <c r="TNQ48" s="445"/>
      <c r="TNR48" s="445"/>
      <c r="TNS48" s="445"/>
      <c r="TNT48" s="445"/>
      <c r="TNU48" s="445"/>
      <c r="TNV48" s="445"/>
      <c r="TNW48" s="445"/>
      <c r="TNX48" s="445"/>
      <c r="TNY48" s="445"/>
      <c r="TNZ48" s="445"/>
      <c r="TOA48" s="445"/>
      <c r="TOB48" s="445"/>
      <c r="TOC48" s="445"/>
      <c r="TOD48" s="445"/>
      <c r="TOE48" s="445"/>
      <c r="TOF48" s="445"/>
      <c r="TOG48" s="445"/>
      <c r="TOH48" s="445"/>
      <c r="TOI48" s="445"/>
      <c r="TOJ48" s="445"/>
      <c r="TOK48" s="445"/>
      <c r="TOL48" s="445"/>
      <c r="TOM48" s="445"/>
      <c r="TON48" s="445"/>
      <c r="TOO48" s="445"/>
      <c r="TOP48" s="445"/>
      <c r="TOQ48" s="445"/>
      <c r="TOR48" s="445"/>
      <c r="TOS48" s="445"/>
      <c r="TOT48" s="445"/>
      <c r="TOU48" s="445"/>
      <c r="TOV48" s="445"/>
      <c r="TOW48" s="445"/>
      <c r="TOX48" s="445"/>
      <c r="TOY48" s="445"/>
      <c r="TOZ48" s="445"/>
      <c r="TPA48" s="445"/>
      <c r="TPB48" s="445"/>
      <c r="TPC48" s="445"/>
      <c r="TPD48" s="445"/>
      <c r="TPE48" s="445"/>
      <c r="TPF48" s="445"/>
      <c r="TPG48" s="445"/>
      <c r="TPH48" s="445"/>
      <c r="TPI48" s="445"/>
      <c r="TPJ48" s="445"/>
      <c r="TPK48" s="445"/>
      <c r="TPL48" s="445"/>
      <c r="TPM48" s="445"/>
      <c r="TPN48" s="445"/>
      <c r="TPO48" s="445"/>
      <c r="TPP48" s="445"/>
      <c r="TPQ48" s="445"/>
      <c r="TPR48" s="445"/>
      <c r="TPS48" s="445"/>
      <c r="TPT48" s="445"/>
      <c r="TPU48" s="445"/>
      <c r="TPV48" s="445"/>
      <c r="TPW48" s="445"/>
      <c r="TPX48" s="445"/>
      <c r="TPY48" s="445"/>
      <c r="TPZ48" s="445"/>
      <c r="TQA48" s="445"/>
      <c r="TQB48" s="445"/>
      <c r="TQC48" s="445"/>
      <c r="TQD48" s="445"/>
      <c r="TQE48" s="445"/>
      <c r="TQF48" s="445"/>
      <c r="TQG48" s="445"/>
      <c r="TQH48" s="445"/>
      <c r="TQI48" s="445"/>
      <c r="TQJ48" s="445"/>
      <c r="TQK48" s="445"/>
      <c r="TQL48" s="445"/>
      <c r="TQM48" s="445"/>
      <c r="TQN48" s="445"/>
      <c r="TQO48" s="445"/>
      <c r="TQP48" s="445"/>
      <c r="TQQ48" s="445"/>
      <c r="TQR48" s="445"/>
      <c r="TQS48" s="445"/>
      <c r="TQT48" s="445"/>
      <c r="TQU48" s="445"/>
      <c r="TQV48" s="445"/>
      <c r="TQW48" s="445"/>
      <c r="TQX48" s="445"/>
      <c r="TQY48" s="445"/>
      <c r="TQZ48" s="445"/>
      <c r="TRA48" s="445"/>
      <c r="TRB48" s="445"/>
      <c r="TRC48" s="445"/>
      <c r="TRD48" s="445"/>
      <c r="TRE48" s="445"/>
      <c r="TRF48" s="445"/>
      <c r="TRG48" s="445"/>
      <c r="TRH48" s="445"/>
      <c r="TRI48" s="445"/>
      <c r="TRJ48" s="445"/>
      <c r="TRK48" s="445"/>
      <c r="TRL48" s="445"/>
      <c r="TRM48" s="445"/>
      <c r="TRN48" s="445"/>
      <c r="TRO48" s="445"/>
      <c r="TRP48" s="445"/>
      <c r="TRQ48" s="445"/>
      <c r="TRR48" s="445"/>
      <c r="TRS48" s="445"/>
      <c r="TRT48" s="445"/>
      <c r="TRU48" s="445"/>
      <c r="TRV48" s="445"/>
      <c r="TRW48" s="445"/>
      <c r="TRX48" s="445"/>
      <c r="TRY48" s="445"/>
      <c r="TRZ48" s="445"/>
      <c r="TSA48" s="445"/>
      <c r="TSB48" s="445"/>
      <c r="TSC48" s="445"/>
      <c r="TSD48" s="445"/>
      <c r="TSE48" s="445"/>
      <c r="TSF48" s="445"/>
      <c r="TSG48" s="445"/>
      <c r="TSH48" s="445"/>
      <c r="TSI48" s="445"/>
      <c r="TSJ48" s="445"/>
      <c r="TSK48" s="445"/>
      <c r="TSL48" s="445"/>
      <c r="TSM48" s="445"/>
      <c r="TSN48" s="445"/>
      <c r="TSO48" s="445"/>
      <c r="TSP48" s="445"/>
      <c r="TSQ48" s="445"/>
      <c r="TSR48" s="445"/>
      <c r="TSS48" s="445"/>
      <c r="TST48" s="445"/>
      <c r="TSU48" s="445"/>
      <c r="TSV48" s="445"/>
      <c r="TSW48" s="445"/>
      <c r="TSX48" s="445"/>
      <c r="TSY48" s="445"/>
      <c r="TSZ48" s="445"/>
      <c r="TTA48" s="445"/>
      <c r="TTB48" s="445"/>
      <c r="TTC48" s="445"/>
      <c r="TTD48" s="445"/>
      <c r="TTE48" s="445"/>
      <c r="TTF48" s="445"/>
      <c r="TTG48" s="445"/>
      <c r="TTH48" s="445"/>
      <c r="TTI48" s="445"/>
      <c r="TTJ48" s="445"/>
      <c r="TTK48" s="445"/>
      <c r="TTL48" s="445"/>
      <c r="TTM48" s="445"/>
      <c r="TTN48" s="445"/>
      <c r="TTO48" s="445"/>
      <c r="TTP48" s="445"/>
      <c r="TTQ48" s="445"/>
      <c r="TTR48" s="445"/>
      <c r="TTS48" s="445"/>
      <c r="TTT48" s="445"/>
      <c r="TTU48" s="445"/>
      <c r="TTV48" s="445"/>
      <c r="TTW48" s="445"/>
      <c r="TTX48" s="445"/>
      <c r="TTY48" s="445"/>
      <c r="TTZ48" s="445"/>
      <c r="TUA48" s="445"/>
      <c r="TUB48" s="445"/>
      <c r="TUC48" s="445"/>
      <c r="TUD48" s="445"/>
      <c r="TUE48" s="445"/>
      <c r="TUF48" s="445"/>
      <c r="TUG48" s="445"/>
      <c r="TUH48" s="445"/>
      <c r="TUI48" s="445"/>
      <c r="TUJ48" s="445"/>
      <c r="TUK48" s="445"/>
      <c r="TUL48" s="445"/>
      <c r="TUM48" s="445"/>
      <c r="TUN48" s="445"/>
      <c r="TUO48" s="445"/>
      <c r="TUP48" s="445"/>
      <c r="TUQ48" s="445"/>
      <c r="TUR48" s="445"/>
      <c r="TUS48" s="445"/>
      <c r="TUT48" s="445"/>
      <c r="TUU48" s="445"/>
      <c r="TUV48" s="445"/>
      <c r="TUW48" s="445"/>
      <c r="TUX48" s="445"/>
      <c r="TUY48" s="445"/>
      <c r="TUZ48" s="445"/>
      <c r="TVA48" s="445"/>
      <c r="TVB48" s="445"/>
      <c r="TVC48" s="445"/>
      <c r="TVD48" s="445"/>
      <c r="TVE48" s="445"/>
      <c r="TVF48" s="445"/>
      <c r="TVG48" s="445"/>
      <c r="TVH48" s="445"/>
      <c r="TVI48" s="445"/>
      <c r="TVJ48" s="445"/>
      <c r="TVK48" s="445"/>
      <c r="TVL48" s="445"/>
      <c r="TVM48" s="445"/>
      <c r="TVN48" s="445"/>
      <c r="TVO48" s="445"/>
      <c r="TVP48" s="445"/>
      <c r="TVQ48" s="445"/>
      <c r="TVR48" s="445"/>
      <c r="TVS48" s="445"/>
      <c r="TVT48" s="445"/>
      <c r="TVU48" s="445"/>
      <c r="TVV48" s="445"/>
      <c r="TVW48" s="445"/>
      <c r="TVX48" s="445"/>
      <c r="TVY48" s="445"/>
      <c r="TVZ48" s="445"/>
      <c r="TWA48" s="445"/>
      <c r="TWB48" s="445"/>
      <c r="TWC48" s="445"/>
      <c r="TWD48" s="445"/>
      <c r="TWE48" s="445"/>
      <c r="TWF48" s="445"/>
      <c r="TWG48" s="445"/>
      <c r="TWH48" s="445"/>
      <c r="TWI48" s="445"/>
      <c r="TWJ48" s="445"/>
      <c r="TWK48" s="445"/>
      <c r="TWL48" s="445"/>
      <c r="TWM48" s="445"/>
      <c r="TWN48" s="445"/>
      <c r="TWO48" s="445"/>
      <c r="TWP48" s="445"/>
      <c r="TWQ48" s="445"/>
      <c r="TWR48" s="445"/>
      <c r="TWS48" s="445"/>
      <c r="TWT48" s="445"/>
      <c r="TWU48" s="445"/>
      <c r="TWV48" s="445"/>
      <c r="TWW48" s="445"/>
      <c r="TWX48" s="445"/>
      <c r="TWY48" s="445"/>
      <c r="TWZ48" s="445"/>
      <c r="TXA48" s="445"/>
      <c r="TXB48" s="445"/>
      <c r="TXC48" s="445"/>
      <c r="TXD48" s="445"/>
      <c r="TXE48" s="445"/>
      <c r="TXF48" s="445"/>
      <c r="TXG48" s="445"/>
      <c r="TXH48" s="445"/>
      <c r="TXI48" s="445"/>
      <c r="TXJ48" s="445"/>
      <c r="TXK48" s="445"/>
      <c r="TXL48" s="445"/>
      <c r="TXM48" s="445"/>
      <c r="TXN48" s="445"/>
      <c r="TXO48" s="445"/>
      <c r="TXP48" s="445"/>
      <c r="TXQ48" s="445"/>
      <c r="TXR48" s="445"/>
      <c r="TXS48" s="445"/>
      <c r="TXT48" s="445"/>
      <c r="TXU48" s="445"/>
      <c r="TXV48" s="445"/>
      <c r="TXW48" s="445"/>
      <c r="TXX48" s="445"/>
      <c r="TXY48" s="445"/>
      <c r="TXZ48" s="445"/>
      <c r="TYA48" s="445"/>
      <c r="TYB48" s="445"/>
      <c r="TYC48" s="445"/>
      <c r="TYD48" s="445"/>
      <c r="TYE48" s="445"/>
      <c r="TYF48" s="445"/>
      <c r="TYG48" s="445"/>
      <c r="TYH48" s="445"/>
      <c r="TYI48" s="445"/>
      <c r="TYJ48" s="445"/>
      <c r="TYK48" s="445"/>
      <c r="TYL48" s="445"/>
      <c r="TYM48" s="445"/>
      <c r="TYN48" s="445"/>
      <c r="TYO48" s="445"/>
      <c r="TYP48" s="445"/>
      <c r="TYQ48" s="445"/>
      <c r="TYR48" s="445"/>
      <c r="TYS48" s="445"/>
      <c r="TYT48" s="445"/>
      <c r="TYU48" s="445"/>
      <c r="TYV48" s="445"/>
      <c r="TYW48" s="445"/>
      <c r="TYX48" s="445"/>
      <c r="TYY48" s="445"/>
      <c r="TYZ48" s="445"/>
      <c r="TZA48" s="445"/>
      <c r="TZB48" s="445"/>
      <c r="TZC48" s="445"/>
      <c r="TZD48" s="445"/>
      <c r="TZE48" s="445"/>
      <c r="TZF48" s="445"/>
      <c r="TZG48" s="445"/>
      <c r="TZH48" s="445"/>
      <c r="TZI48" s="445"/>
      <c r="TZJ48" s="445"/>
      <c r="TZK48" s="445"/>
      <c r="TZL48" s="445"/>
      <c r="TZM48" s="445"/>
      <c r="TZN48" s="445"/>
      <c r="TZO48" s="445"/>
      <c r="TZP48" s="445"/>
      <c r="TZQ48" s="445"/>
      <c r="TZR48" s="445"/>
      <c r="TZS48" s="445"/>
      <c r="TZT48" s="445"/>
      <c r="TZU48" s="445"/>
      <c r="TZV48" s="445"/>
      <c r="TZW48" s="445"/>
      <c r="TZX48" s="445"/>
      <c r="TZY48" s="445"/>
      <c r="TZZ48" s="445"/>
      <c r="UAA48" s="445"/>
      <c r="UAB48" s="445"/>
      <c r="UAC48" s="445"/>
      <c r="UAD48" s="445"/>
      <c r="UAE48" s="445"/>
      <c r="UAF48" s="445"/>
      <c r="UAG48" s="445"/>
      <c r="UAH48" s="445"/>
      <c r="UAI48" s="445"/>
      <c r="UAJ48" s="445"/>
      <c r="UAK48" s="445"/>
      <c r="UAL48" s="445"/>
      <c r="UAM48" s="445"/>
      <c r="UAN48" s="445"/>
      <c r="UAO48" s="445"/>
      <c r="UAP48" s="445"/>
      <c r="UAQ48" s="445"/>
      <c r="UAR48" s="445"/>
      <c r="UAS48" s="445"/>
      <c r="UAT48" s="445"/>
      <c r="UAU48" s="445"/>
      <c r="UAV48" s="445"/>
      <c r="UAW48" s="445"/>
      <c r="UAX48" s="445"/>
      <c r="UAY48" s="445"/>
      <c r="UAZ48" s="445"/>
      <c r="UBA48" s="445"/>
      <c r="UBB48" s="445"/>
      <c r="UBC48" s="445"/>
      <c r="UBD48" s="445"/>
      <c r="UBE48" s="445"/>
      <c r="UBF48" s="445"/>
      <c r="UBG48" s="445"/>
      <c r="UBH48" s="445"/>
      <c r="UBI48" s="445"/>
      <c r="UBJ48" s="445"/>
      <c r="UBK48" s="445"/>
      <c r="UBL48" s="445"/>
      <c r="UBM48" s="445"/>
      <c r="UBN48" s="445"/>
      <c r="UBO48" s="445"/>
      <c r="UBP48" s="445"/>
      <c r="UBQ48" s="445"/>
      <c r="UBR48" s="445"/>
      <c r="UBS48" s="445"/>
      <c r="UBT48" s="445"/>
      <c r="UBU48" s="445"/>
      <c r="UBV48" s="445"/>
      <c r="UBW48" s="445"/>
      <c r="UBX48" s="445"/>
      <c r="UBY48" s="445"/>
      <c r="UBZ48" s="445"/>
      <c r="UCA48" s="445"/>
      <c r="UCB48" s="445"/>
      <c r="UCC48" s="445"/>
      <c r="UCD48" s="445"/>
      <c r="UCE48" s="445"/>
      <c r="UCF48" s="445"/>
      <c r="UCG48" s="445"/>
      <c r="UCH48" s="445"/>
      <c r="UCI48" s="445"/>
      <c r="UCJ48" s="445"/>
      <c r="UCK48" s="445"/>
      <c r="UCL48" s="445"/>
      <c r="UCM48" s="445"/>
      <c r="UCN48" s="445"/>
      <c r="UCO48" s="445"/>
      <c r="UCP48" s="445"/>
      <c r="UCQ48" s="445"/>
      <c r="UCR48" s="445"/>
      <c r="UCS48" s="445"/>
      <c r="UCT48" s="445"/>
      <c r="UCU48" s="445"/>
      <c r="UCV48" s="445"/>
      <c r="UCW48" s="445"/>
      <c r="UCX48" s="445"/>
      <c r="UCY48" s="445"/>
      <c r="UCZ48" s="445"/>
      <c r="UDA48" s="445"/>
      <c r="UDB48" s="445"/>
      <c r="UDC48" s="445"/>
      <c r="UDD48" s="445"/>
      <c r="UDE48" s="445"/>
      <c r="UDF48" s="445"/>
      <c r="UDG48" s="445"/>
      <c r="UDH48" s="445"/>
      <c r="UDI48" s="445"/>
      <c r="UDJ48" s="445"/>
      <c r="UDK48" s="445"/>
      <c r="UDL48" s="445"/>
      <c r="UDM48" s="445"/>
      <c r="UDN48" s="445"/>
      <c r="UDO48" s="445"/>
      <c r="UDP48" s="445"/>
      <c r="UDQ48" s="445"/>
      <c r="UDR48" s="445"/>
      <c r="UDS48" s="445"/>
      <c r="UDT48" s="445"/>
      <c r="UDU48" s="445"/>
      <c r="UDV48" s="445"/>
      <c r="UDW48" s="445"/>
      <c r="UDX48" s="445"/>
      <c r="UDY48" s="445"/>
      <c r="UDZ48" s="445"/>
      <c r="UEA48" s="445"/>
      <c r="UEB48" s="445"/>
      <c r="UEC48" s="445"/>
      <c r="UED48" s="445"/>
      <c r="UEE48" s="445"/>
      <c r="UEF48" s="445"/>
      <c r="UEG48" s="445"/>
      <c r="UEH48" s="445"/>
      <c r="UEI48" s="445"/>
      <c r="UEJ48" s="445"/>
      <c r="UEK48" s="445"/>
      <c r="UEL48" s="445"/>
      <c r="UEM48" s="445"/>
      <c r="UEN48" s="445"/>
      <c r="UEO48" s="445"/>
      <c r="UEP48" s="445"/>
      <c r="UEQ48" s="445"/>
      <c r="UER48" s="445"/>
      <c r="UES48" s="445"/>
      <c r="UET48" s="445"/>
      <c r="UEU48" s="445"/>
      <c r="UEV48" s="445"/>
      <c r="UEW48" s="445"/>
      <c r="UEX48" s="445"/>
      <c r="UEY48" s="445"/>
      <c r="UEZ48" s="445"/>
      <c r="UFA48" s="445"/>
      <c r="UFB48" s="445"/>
      <c r="UFC48" s="445"/>
      <c r="UFD48" s="445"/>
      <c r="UFE48" s="445"/>
      <c r="UFF48" s="445"/>
      <c r="UFG48" s="445"/>
      <c r="UFH48" s="445"/>
      <c r="UFI48" s="445"/>
      <c r="UFJ48" s="445"/>
      <c r="UFK48" s="445"/>
      <c r="UFL48" s="445"/>
      <c r="UFM48" s="445"/>
      <c r="UFN48" s="445"/>
      <c r="UFO48" s="445"/>
      <c r="UFP48" s="445"/>
      <c r="UFQ48" s="445"/>
      <c r="UFR48" s="445"/>
      <c r="UFS48" s="445"/>
      <c r="UFT48" s="445"/>
      <c r="UFU48" s="445"/>
      <c r="UFV48" s="445"/>
      <c r="UFW48" s="445"/>
      <c r="UFX48" s="445"/>
      <c r="UFY48" s="445"/>
      <c r="UFZ48" s="445"/>
      <c r="UGA48" s="445"/>
      <c r="UGB48" s="445"/>
      <c r="UGC48" s="445"/>
      <c r="UGD48" s="445"/>
      <c r="UGE48" s="445"/>
      <c r="UGF48" s="445"/>
      <c r="UGG48" s="445"/>
      <c r="UGH48" s="445"/>
      <c r="UGI48" s="445"/>
      <c r="UGJ48" s="445"/>
      <c r="UGK48" s="445"/>
      <c r="UGL48" s="445"/>
      <c r="UGM48" s="445"/>
      <c r="UGN48" s="445"/>
      <c r="UGO48" s="445"/>
      <c r="UGP48" s="445"/>
      <c r="UGQ48" s="445"/>
      <c r="UGR48" s="445"/>
      <c r="UGS48" s="445"/>
      <c r="UGT48" s="445"/>
      <c r="UGU48" s="445"/>
      <c r="UGV48" s="445"/>
      <c r="UGW48" s="445"/>
      <c r="UGX48" s="445"/>
      <c r="UGY48" s="445"/>
      <c r="UGZ48" s="445"/>
      <c r="UHA48" s="445"/>
      <c r="UHB48" s="445"/>
      <c r="UHC48" s="445"/>
      <c r="UHD48" s="445"/>
      <c r="UHE48" s="445"/>
      <c r="UHF48" s="445"/>
      <c r="UHG48" s="445"/>
      <c r="UHH48" s="445"/>
      <c r="UHI48" s="445"/>
      <c r="UHJ48" s="445"/>
      <c r="UHK48" s="445"/>
      <c r="UHL48" s="445"/>
      <c r="UHM48" s="445"/>
      <c r="UHN48" s="445"/>
      <c r="UHO48" s="445"/>
      <c r="UHP48" s="445"/>
      <c r="UHQ48" s="445"/>
      <c r="UHR48" s="445"/>
      <c r="UHS48" s="445"/>
      <c r="UHT48" s="445"/>
      <c r="UHU48" s="445"/>
      <c r="UHV48" s="445"/>
      <c r="UHW48" s="445"/>
      <c r="UHX48" s="445"/>
      <c r="UHY48" s="445"/>
      <c r="UHZ48" s="445"/>
      <c r="UIA48" s="445"/>
      <c r="UIB48" s="445"/>
      <c r="UIC48" s="445"/>
      <c r="UID48" s="445"/>
      <c r="UIE48" s="445"/>
      <c r="UIF48" s="445"/>
      <c r="UIG48" s="445"/>
      <c r="UIH48" s="445"/>
      <c r="UII48" s="445"/>
      <c r="UIJ48" s="445"/>
      <c r="UIK48" s="445"/>
      <c r="UIL48" s="445"/>
      <c r="UIM48" s="445"/>
      <c r="UIN48" s="445"/>
      <c r="UIO48" s="445"/>
      <c r="UIP48" s="445"/>
      <c r="UIQ48" s="445"/>
      <c r="UIR48" s="445"/>
      <c r="UIS48" s="445"/>
      <c r="UIT48" s="445"/>
      <c r="UIU48" s="445"/>
      <c r="UIV48" s="445"/>
      <c r="UIW48" s="445"/>
      <c r="UIX48" s="445"/>
      <c r="UIY48" s="445"/>
      <c r="UIZ48" s="445"/>
      <c r="UJA48" s="445"/>
      <c r="UJB48" s="445"/>
      <c r="UJC48" s="445"/>
      <c r="UJD48" s="445"/>
      <c r="UJE48" s="445"/>
      <c r="UJF48" s="445"/>
      <c r="UJG48" s="445"/>
      <c r="UJH48" s="445"/>
      <c r="UJI48" s="445"/>
      <c r="UJJ48" s="445"/>
      <c r="UJK48" s="445"/>
      <c r="UJL48" s="445"/>
      <c r="UJM48" s="445"/>
      <c r="UJN48" s="445"/>
      <c r="UJO48" s="445"/>
      <c r="UJP48" s="445"/>
      <c r="UJQ48" s="445"/>
      <c r="UJR48" s="445"/>
      <c r="UJS48" s="445"/>
      <c r="UJT48" s="445"/>
      <c r="UJU48" s="445"/>
      <c r="UJV48" s="445"/>
      <c r="UJW48" s="445"/>
      <c r="UJX48" s="445"/>
      <c r="UJY48" s="445"/>
      <c r="UJZ48" s="445"/>
      <c r="UKA48" s="445"/>
      <c r="UKB48" s="445"/>
      <c r="UKC48" s="445"/>
      <c r="UKD48" s="445"/>
      <c r="UKE48" s="445"/>
      <c r="UKF48" s="445"/>
      <c r="UKG48" s="445"/>
      <c r="UKH48" s="445"/>
      <c r="UKI48" s="445"/>
      <c r="UKJ48" s="445"/>
      <c r="UKK48" s="445"/>
      <c r="UKL48" s="445"/>
      <c r="UKM48" s="445"/>
      <c r="UKN48" s="445"/>
      <c r="UKO48" s="445"/>
      <c r="UKP48" s="445"/>
      <c r="UKQ48" s="445"/>
      <c r="UKR48" s="445"/>
      <c r="UKS48" s="445"/>
      <c r="UKT48" s="445"/>
      <c r="UKU48" s="445"/>
      <c r="UKV48" s="445"/>
      <c r="UKW48" s="445"/>
      <c r="UKX48" s="445"/>
      <c r="UKY48" s="445"/>
      <c r="UKZ48" s="445"/>
      <c r="ULA48" s="445"/>
      <c r="ULB48" s="445"/>
      <c r="ULC48" s="445"/>
      <c r="ULD48" s="445"/>
      <c r="ULE48" s="445"/>
      <c r="ULF48" s="445"/>
      <c r="ULG48" s="445"/>
      <c r="ULH48" s="445"/>
      <c r="ULI48" s="445"/>
      <c r="ULJ48" s="445"/>
      <c r="ULK48" s="445"/>
      <c r="ULL48" s="445"/>
      <c r="ULM48" s="445"/>
      <c r="ULN48" s="445"/>
      <c r="ULO48" s="445"/>
      <c r="ULP48" s="445"/>
      <c r="ULQ48" s="445"/>
      <c r="ULR48" s="445"/>
      <c r="ULS48" s="445"/>
      <c r="ULT48" s="445"/>
      <c r="ULU48" s="445"/>
      <c r="ULV48" s="445"/>
      <c r="ULW48" s="445"/>
      <c r="ULX48" s="445"/>
      <c r="ULY48" s="445"/>
      <c r="ULZ48" s="445"/>
      <c r="UMA48" s="445"/>
      <c r="UMB48" s="445"/>
      <c r="UMC48" s="445"/>
      <c r="UMD48" s="445"/>
      <c r="UME48" s="445"/>
      <c r="UMF48" s="445"/>
      <c r="UMG48" s="445"/>
      <c r="UMH48" s="445"/>
      <c r="UMI48" s="445"/>
      <c r="UMJ48" s="445"/>
      <c r="UMK48" s="445"/>
      <c r="UML48" s="445"/>
      <c r="UMM48" s="445"/>
      <c r="UMN48" s="445"/>
      <c r="UMO48" s="445"/>
      <c r="UMP48" s="445"/>
      <c r="UMQ48" s="445"/>
      <c r="UMR48" s="445"/>
      <c r="UMS48" s="445"/>
      <c r="UMT48" s="445"/>
      <c r="UMU48" s="445"/>
      <c r="UMV48" s="445"/>
      <c r="UMW48" s="445"/>
      <c r="UMX48" s="445"/>
      <c r="UMY48" s="445"/>
      <c r="UMZ48" s="445"/>
      <c r="UNA48" s="445"/>
      <c r="UNB48" s="445"/>
      <c r="UNC48" s="445"/>
      <c r="UND48" s="445"/>
      <c r="UNE48" s="445"/>
      <c r="UNF48" s="445"/>
      <c r="UNG48" s="445"/>
      <c r="UNH48" s="445"/>
      <c r="UNI48" s="445"/>
      <c r="UNJ48" s="445"/>
      <c r="UNK48" s="445"/>
      <c r="UNL48" s="445"/>
      <c r="UNM48" s="445"/>
      <c r="UNN48" s="445"/>
      <c r="UNO48" s="445"/>
      <c r="UNP48" s="445"/>
      <c r="UNQ48" s="445"/>
      <c r="UNR48" s="445"/>
      <c r="UNS48" s="445"/>
      <c r="UNT48" s="445"/>
      <c r="UNU48" s="445"/>
      <c r="UNV48" s="445"/>
      <c r="UNW48" s="445"/>
      <c r="UNX48" s="445"/>
      <c r="UNY48" s="445"/>
      <c r="UNZ48" s="445"/>
      <c r="UOA48" s="445"/>
      <c r="UOB48" s="445"/>
      <c r="UOC48" s="445"/>
      <c r="UOD48" s="445"/>
      <c r="UOE48" s="445"/>
      <c r="UOF48" s="445"/>
      <c r="UOG48" s="445"/>
      <c r="UOH48" s="445"/>
      <c r="UOI48" s="445"/>
      <c r="UOJ48" s="445"/>
      <c r="UOK48" s="445"/>
      <c r="UOL48" s="445"/>
      <c r="UOM48" s="445"/>
      <c r="UON48" s="445"/>
      <c r="UOO48" s="445"/>
      <c r="UOP48" s="445"/>
      <c r="UOQ48" s="445"/>
      <c r="UOR48" s="445"/>
      <c r="UOS48" s="445"/>
      <c r="UOT48" s="445"/>
      <c r="UOU48" s="445"/>
      <c r="UOV48" s="445"/>
      <c r="UOW48" s="445"/>
      <c r="UOX48" s="445"/>
      <c r="UOY48" s="445"/>
      <c r="UOZ48" s="445"/>
      <c r="UPA48" s="445"/>
      <c r="UPB48" s="445"/>
      <c r="UPC48" s="445"/>
      <c r="UPD48" s="445"/>
      <c r="UPE48" s="445"/>
      <c r="UPF48" s="445"/>
      <c r="UPG48" s="445"/>
      <c r="UPH48" s="445"/>
      <c r="UPI48" s="445"/>
      <c r="UPJ48" s="445"/>
      <c r="UPK48" s="445"/>
      <c r="UPL48" s="445"/>
      <c r="UPM48" s="445"/>
      <c r="UPN48" s="445"/>
      <c r="UPO48" s="445"/>
      <c r="UPP48" s="445"/>
      <c r="UPQ48" s="445"/>
      <c r="UPR48" s="445"/>
      <c r="UPS48" s="445"/>
      <c r="UPT48" s="445"/>
      <c r="UPU48" s="445"/>
      <c r="UPV48" s="445"/>
      <c r="UPW48" s="445"/>
      <c r="UPX48" s="445"/>
      <c r="UPY48" s="445"/>
      <c r="UPZ48" s="445"/>
      <c r="UQA48" s="445"/>
      <c r="UQB48" s="445"/>
      <c r="UQC48" s="445"/>
      <c r="UQD48" s="445"/>
      <c r="UQE48" s="445"/>
      <c r="UQF48" s="445"/>
      <c r="UQG48" s="445"/>
      <c r="UQH48" s="445"/>
      <c r="UQI48" s="445"/>
      <c r="UQJ48" s="445"/>
      <c r="UQK48" s="445"/>
      <c r="UQL48" s="445"/>
      <c r="UQM48" s="445"/>
      <c r="UQN48" s="445"/>
      <c r="UQO48" s="445"/>
      <c r="UQP48" s="445"/>
      <c r="UQQ48" s="445"/>
      <c r="UQR48" s="445"/>
      <c r="UQS48" s="445"/>
      <c r="UQT48" s="445"/>
      <c r="UQU48" s="445"/>
      <c r="UQV48" s="445"/>
      <c r="UQW48" s="445"/>
      <c r="UQX48" s="445"/>
      <c r="UQY48" s="445"/>
      <c r="UQZ48" s="445"/>
      <c r="URA48" s="445"/>
      <c r="URB48" s="445"/>
      <c r="URC48" s="445"/>
      <c r="URD48" s="445"/>
      <c r="URE48" s="445"/>
      <c r="URF48" s="445"/>
      <c r="URG48" s="445"/>
      <c r="URH48" s="445"/>
      <c r="URI48" s="445"/>
      <c r="URJ48" s="445"/>
      <c r="URK48" s="445"/>
      <c r="URL48" s="445"/>
      <c r="URM48" s="445"/>
      <c r="URN48" s="445"/>
      <c r="URO48" s="445"/>
      <c r="URP48" s="445"/>
      <c r="URQ48" s="445"/>
      <c r="URR48" s="445"/>
      <c r="URS48" s="445"/>
      <c r="URT48" s="445"/>
      <c r="URU48" s="445"/>
      <c r="URV48" s="445"/>
      <c r="URW48" s="445"/>
      <c r="URX48" s="445"/>
      <c r="URY48" s="445"/>
      <c r="URZ48" s="445"/>
      <c r="USA48" s="445"/>
      <c r="USB48" s="445"/>
      <c r="USC48" s="445"/>
      <c r="USD48" s="445"/>
      <c r="USE48" s="445"/>
      <c r="USF48" s="445"/>
      <c r="USG48" s="445"/>
      <c r="USH48" s="445"/>
      <c r="USI48" s="445"/>
      <c r="USJ48" s="445"/>
      <c r="USK48" s="445"/>
      <c r="USL48" s="445"/>
      <c r="USM48" s="445"/>
      <c r="USN48" s="445"/>
      <c r="USO48" s="445"/>
      <c r="USP48" s="445"/>
      <c r="USQ48" s="445"/>
      <c r="USR48" s="445"/>
      <c r="USS48" s="445"/>
      <c r="UST48" s="445"/>
      <c r="USU48" s="445"/>
      <c r="USV48" s="445"/>
      <c r="USW48" s="445"/>
      <c r="USX48" s="445"/>
      <c r="USY48" s="445"/>
      <c r="USZ48" s="445"/>
      <c r="UTA48" s="445"/>
      <c r="UTB48" s="445"/>
      <c r="UTC48" s="445"/>
      <c r="UTD48" s="445"/>
      <c r="UTE48" s="445"/>
      <c r="UTF48" s="445"/>
      <c r="UTG48" s="445"/>
      <c r="UTH48" s="445"/>
      <c r="UTI48" s="445"/>
      <c r="UTJ48" s="445"/>
      <c r="UTK48" s="445"/>
      <c r="UTL48" s="445"/>
      <c r="UTM48" s="445"/>
      <c r="UTN48" s="445"/>
      <c r="UTO48" s="445"/>
      <c r="UTP48" s="445"/>
      <c r="UTQ48" s="445"/>
      <c r="UTR48" s="445"/>
      <c r="UTS48" s="445"/>
      <c r="UTT48" s="445"/>
      <c r="UTU48" s="445"/>
      <c r="UTV48" s="445"/>
      <c r="UTW48" s="445"/>
      <c r="UTX48" s="445"/>
      <c r="UTY48" s="445"/>
      <c r="UTZ48" s="445"/>
      <c r="UUA48" s="445"/>
      <c r="UUB48" s="445"/>
      <c r="UUC48" s="445"/>
      <c r="UUD48" s="445"/>
      <c r="UUE48" s="445"/>
      <c r="UUF48" s="445"/>
      <c r="UUG48" s="445"/>
      <c r="UUH48" s="445"/>
      <c r="UUI48" s="445"/>
      <c r="UUJ48" s="445"/>
      <c r="UUK48" s="445"/>
      <c r="UUL48" s="445"/>
      <c r="UUM48" s="445"/>
      <c r="UUN48" s="445"/>
      <c r="UUO48" s="445"/>
      <c r="UUP48" s="445"/>
      <c r="UUQ48" s="445"/>
      <c r="UUR48" s="445"/>
      <c r="UUS48" s="445"/>
      <c r="UUT48" s="445"/>
      <c r="UUU48" s="445"/>
      <c r="UUV48" s="445"/>
      <c r="UUW48" s="445"/>
      <c r="UUX48" s="445"/>
      <c r="UUY48" s="445"/>
      <c r="UUZ48" s="445"/>
      <c r="UVA48" s="445"/>
      <c r="UVB48" s="445"/>
      <c r="UVC48" s="445"/>
      <c r="UVD48" s="445"/>
      <c r="UVE48" s="445"/>
      <c r="UVF48" s="445"/>
      <c r="UVG48" s="445"/>
      <c r="UVH48" s="445"/>
      <c r="UVI48" s="445"/>
      <c r="UVJ48" s="445"/>
      <c r="UVK48" s="445"/>
      <c r="UVL48" s="445"/>
      <c r="UVM48" s="445"/>
      <c r="UVN48" s="445"/>
      <c r="UVO48" s="445"/>
      <c r="UVP48" s="445"/>
      <c r="UVQ48" s="445"/>
      <c r="UVR48" s="445"/>
      <c r="UVS48" s="445"/>
      <c r="UVT48" s="445"/>
      <c r="UVU48" s="445"/>
      <c r="UVV48" s="445"/>
      <c r="UVW48" s="445"/>
      <c r="UVX48" s="445"/>
      <c r="UVY48" s="445"/>
      <c r="UVZ48" s="445"/>
      <c r="UWA48" s="445"/>
      <c r="UWB48" s="445"/>
      <c r="UWC48" s="445"/>
      <c r="UWD48" s="445"/>
      <c r="UWE48" s="445"/>
      <c r="UWF48" s="445"/>
      <c r="UWG48" s="445"/>
      <c r="UWH48" s="445"/>
      <c r="UWI48" s="445"/>
      <c r="UWJ48" s="445"/>
      <c r="UWK48" s="445"/>
      <c r="UWL48" s="445"/>
      <c r="UWM48" s="445"/>
      <c r="UWN48" s="445"/>
      <c r="UWO48" s="445"/>
      <c r="UWP48" s="445"/>
      <c r="UWQ48" s="445"/>
      <c r="UWR48" s="445"/>
      <c r="UWS48" s="445"/>
      <c r="UWT48" s="445"/>
      <c r="UWU48" s="445"/>
      <c r="UWV48" s="445"/>
      <c r="UWW48" s="445"/>
      <c r="UWX48" s="445"/>
      <c r="UWY48" s="445"/>
      <c r="UWZ48" s="445"/>
      <c r="UXA48" s="445"/>
      <c r="UXB48" s="445"/>
      <c r="UXC48" s="445"/>
      <c r="UXD48" s="445"/>
      <c r="UXE48" s="445"/>
      <c r="UXF48" s="445"/>
      <c r="UXG48" s="445"/>
      <c r="UXH48" s="445"/>
      <c r="UXI48" s="445"/>
      <c r="UXJ48" s="445"/>
      <c r="UXK48" s="445"/>
      <c r="UXL48" s="445"/>
      <c r="UXM48" s="445"/>
      <c r="UXN48" s="445"/>
      <c r="UXO48" s="445"/>
      <c r="UXP48" s="445"/>
      <c r="UXQ48" s="445"/>
      <c r="UXR48" s="445"/>
      <c r="UXS48" s="445"/>
      <c r="UXT48" s="445"/>
      <c r="UXU48" s="445"/>
      <c r="UXV48" s="445"/>
      <c r="UXW48" s="445"/>
      <c r="UXX48" s="445"/>
      <c r="UXY48" s="445"/>
      <c r="UXZ48" s="445"/>
      <c r="UYA48" s="445"/>
      <c r="UYB48" s="445"/>
      <c r="UYC48" s="445"/>
      <c r="UYD48" s="445"/>
      <c r="UYE48" s="445"/>
      <c r="UYF48" s="445"/>
      <c r="UYG48" s="445"/>
      <c r="UYH48" s="445"/>
      <c r="UYI48" s="445"/>
      <c r="UYJ48" s="445"/>
      <c r="UYK48" s="445"/>
      <c r="UYL48" s="445"/>
      <c r="UYM48" s="445"/>
      <c r="UYN48" s="445"/>
      <c r="UYO48" s="445"/>
      <c r="UYP48" s="445"/>
      <c r="UYQ48" s="445"/>
      <c r="UYR48" s="445"/>
      <c r="UYS48" s="445"/>
      <c r="UYT48" s="445"/>
      <c r="UYU48" s="445"/>
      <c r="UYV48" s="445"/>
      <c r="UYW48" s="445"/>
      <c r="UYX48" s="445"/>
      <c r="UYY48" s="445"/>
      <c r="UYZ48" s="445"/>
      <c r="UZA48" s="445"/>
      <c r="UZB48" s="445"/>
      <c r="UZC48" s="445"/>
      <c r="UZD48" s="445"/>
      <c r="UZE48" s="445"/>
      <c r="UZF48" s="445"/>
      <c r="UZG48" s="445"/>
      <c r="UZH48" s="445"/>
      <c r="UZI48" s="445"/>
      <c r="UZJ48" s="445"/>
      <c r="UZK48" s="445"/>
      <c r="UZL48" s="445"/>
      <c r="UZM48" s="445"/>
      <c r="UZN48" s="445"/>
      <c r="UZO48" s="445"/>
      <c r="UZP48" s="445"/>
      <c r="UZQ48" s="445"/>
      <c r="UZR48" s="445"/>
      <c r="UZS48" s="445"/>
      <c r="UZT48" s="445"/>
      <c r="UZU48" s="445"/>
      <c r="UZV48" s="445"/>
      <c r="UZW48" s="445"/>
      <c r="UZX48" s="445"/>
      <c r="UZY48" s="445"/>
      <c r="UZZ48" s="445"/>
      <c r="VAA48" s="445"/>
      <c r="VAB48" s="445"/>
      <c r="VAC48" s="445"/>
      <c r="VAD48" s="445"/>
      <c r="VAE48" s="445"/>
      <c r="VAF48" s="445"/>
      <c r="VAG48" s="445"/>
      <c r="VAH48" s="445"/>
      <c r="VAI48" s="445"/>
      <c r="VAJ48" s="445"/>
      <c r="VAK48" s="445"/>
      <c r="VAL48" s="445"/>
      <c r="VAM48" s="445"/>
      <c r="VAN48" s="445"/>
      <c r="VAO48" s="445"/>
      <c r="VAP48" s="445"/>
      <c r="VAQ48" s="445"/>
      <c r="VAR48" s="445"/>
      <c r="VAS48" s="445"/>
      <c r="VAT48" s="445"/>
      <c r="VAU48" s="445"/>
      <c r="VAV48" s="445"/>
      <c r="VAW48" s="445"/>
      <c r="VAX48" s="445"/>
      <c r="VAY48" s="445"/>
      <c r="VAZ48" s="445"/>
      <c r="VBA48" s="445"/>
      <c r="VBB48" s="445"/>
      <c r="VBC48" s="445"/>
      <c r="VBD48" s="445"/>
      <c r="VBE48" s="445"/>
      <c r="VBF48" s="445"/>
      <c r="VBG48" s="445"/>
      <c r="VBH48" s="445"/>
      <c r="VBI48" s="445"/>
      <c r="VBJ48" s="445"/>
      <c r="VBK48" s="445"/>
      <c r="VBL48" s="445"/>
      <c r="VBM48" s="445"/>
      <c r="VBN48" s="445"/>
      <c r="VBO48" s="445"/>
      <c r="VBP48" s="445"/>
      <c r="VBQ48" s="445"/>
      <c r="VBR48" s="445"/>
      <c r="VBS48" s="445"/>
      <c r="VBT48" s="445"/>
      <c r="VBU48" s="445"/>
      <c r="VBV48" s="445"/>
      <c r="VBW48" s="445"/>
      <c r="VBX48" s="445"/>
      <c r="VBY48" s="445"/>
      <c r="VBZ48" s="445"/>
      <c r="VCA48" s="445"/>
      <c r="VCB48" s="445"/>
      <c r="VCC48" s="445"/>
      <c r="VCD48" s="445"/>
      <c r="VCE48" s="445"/>
      <c r="VCF48" s="445"/>
      <c r="VCG48" s="445"/>
      <c r="VCH48" s="445"/>
      <c r="VCI48" s="445"/>
      <c r="VCJ48" s="445"/>
      <c r="VCK48" s="445"/>
      <c r="VCL48" s="445"/>
      <c r="VCM48" s="445"/>
      <c r="VCN48" s="445"/>
      <c r="VCO48" s="445"/>
      <c r="VCP48" s="445"/>
      <c r="VCQ48" s="445"/>
      <c r="VCR48" s="445"/>
      <c r="VCS48" s="445"/>
      <c r="VCT48" s="445"/>
      <c r="VCU48" s="445"/>
      <c r="VCV48" s="445"/>
      <c r="VCW48" s="445"/>
      <c r="VCX48" s="445"/>
      <c r="VCY48" s="445"/>
      <c r="VCZ48" s="445"/>
      <c r="VDA48" s="445"/>
      <c r="VDB48" s="445"/>
      <c r="VDC48" s="445"/>
      <c r="VDD48" s="445"/>
      <c r="VDE48" s="445"/>
      <c r="VDF48" s="445"/>
      <c r="VDG48" s="445"/>
      <c r="VDH48" s="445"/>
      <c r="VDI48" s="445"/>
      <c r="VDJ48" s="445"/>
      <c r="VDK48" s="445"/>
      <c r="VDL48" s="445"/>
      <c r="VDM48" s="445"/>
      <c r="VDN48" s="445"/>
      <c r="VDO48" s="445"/>
      <c r="VDP48" s="445"/>
      <c r="VDQ48" s="445"/>
      <c r="VDR48" s="445"/>
      <c r="VDS48" s="445"/>
      <c r="VDT48" s="445"/>
      <c r="VDU48" s="445"/>
      <c r="VDV48" s="445"/>
      <c r="VDW48" s="445"/>
      <c r="VDX48" s="445"/>
      <c r="VDY48" s="445"/>
      <c r="VDZ48" s="445"/>
      <c r="VEA48" s="445"/>
      <c r="VEB48" s="445"/>
      <c r="VEC48" s="445"/>
      <c r="VED48" s="445"/>
      <c r="VEE48" s="445"/>
      <c r="VEF48" s="445"/>
      <c r="VEG48" s="445"/>
      <c r="VEH48" s="445"/>
      <c r="VEI48" s="445"/>
      <c r="VEJ48" s="445"/>
      <c r="VEK48" s="445"/>
      <c r="VEL48" s="445"/>
      <c r="VEM48" s="445"/>
      <c r="VEN48" s="445"/>
      <c r="VEO48" s="445"/>
      <c r="VEP48" s="445"/>
      <c r="VEQ48" s="445"/>
      <c r="VER48" s="445"/>
      <c r="VES48" s="445"/>
      <c r="VET48" s="445"/>
      <c r="VEU48" s="445"/>
      <c r="VEV48" s="445"/>
      <c r="VEW48" s="445"/>
      <c r="VEX48" s="445"/>
      <c r="VEY48" s="445"/>
      <c r="VEZ48" s="445"/>
      <c r="VFA48" s="445"/>
      <c r="VFB48" s="445"/>
      <c r="VFC48" s="445"/>
      <c r="VFD48" s="445"/>
      <c r="VFE48" s="445"/>
      <c r="VFF48" s="445"/>
      <c r="VFG48" s="445"/>
      <c r="VFH48" s="445"/>
      <c r="VFI48" s="445"/>
      <c r="VFJ48" s="445"/>
      <c r="VFK48" s="445"/>
      <c r="VFL48" s="445"/>
      <c r="VFM48" s="445"/>
      <c r="VFN48" s="445"/>
      <c r="VFO48" s="445"/>
      <c r="VFP48" s="445"/>
      <c r="VFQ48" s="445"/>
      <c r="VFR48" s="445"/>
      <c r="VFS48" s="445"/>
      <c r="VFT48" s="445"/>
      <c r="VFU48" s="445"/>
      <c r="VFV48" s="445"/>
      <c r="VFW48" s="445"/>
      <c r="VFX48" s="445"/>
      <c r="VFY48" s="445"/>
      <c r="VFZ48" s="445"/>
      <c r="VGA48" s="445"/>
      <c r="VGB48" s="445"/>
      <c r="VGC48" s="445"/>
      <c r="VGD48" s="445"/>
      <c r="VGE48" s="445"/>
      <c r="VGF48" s="445"/>
      <c r="VGG48" s="445"/>
      <c r="VGH48" s="445"/>
      <c r="VGI48" s="445"/>
      <c r="VGJ48" s="445"/>
      <c r="VGK48" s="445"/>
      <c r="VGL48" s="445"/>
      <c r="VGM48" s="445"/>
      <c r="VGN48" s="445"/>
      <c r="VGO48" s="445"/>
      <c r="VGP48" s="445"/>
      <c r="VGQ48" s="445"/>
      <c r="VGR48" s="445"/>
      <c r="VGS48" s="445"/>
      <c r="VGT48" s="445"/>
      <c r="VGU48" s="445"/>
      <c r="VGV48" s="445"/>
      <c r="VGW48" s="445"/>
      <c r="VGX48" s="445"/>
      <c r="VGY48" s="445"/>
      <c r="VGZ48" s="445"/>
      <c r="VHA48" s="445"/>
      <c r="VHB48" s="445"/>
      <c r="VHC48" s="445"/>
      <c r="VHD48" s="445"/>
      <c r="VHE48" s="445"/>
      <c r="VHF48" s="445"/>
      <c r="VHG48" s="445"/>
      <c r="VHH48" s="445"/>
      <c r="VHI48" s="445"/>
      <c r="VHJ48" s="445"/>
      <c r="VHK48" s="445"/>
      <c r="VHL48" s="445"/>
      <c r="VHM48" s="445"/>
      <c r="VHN48" s="445"/>
      <c r="VHO48" s="445"/>
      <c r="VHP48" s="445"/>
      <c r="VHQ48" s="445"/>
      <c r="VHR48" s="445"/>
      <c r="VHS48" s="445"/>
      <c r="VHT48" s="445"/>
      <c r="VHU48" s="445"/>
      <c r="VHV48" s="445"/>
      <c r="VHW48" s="445"/>
      <c r="VHX48" s="445"/>
      <c r="VHY48" s="445"/>
      <c r="VHZ48" s="445"/>
      <c r="VIA48" s="445"/>
      <c r="VIB48" s="445"/>
      <c r="VIC48" s="445"/>
      <c r="VID48" s="445"/>
      <c r="VIE48" s="445"/>
      <c r="VIF48" s="445"/>
      <c r="VIG48" s="445"/>
      <c r="VIH48" s="445"/>
      <c r="VII48" s="445"/>
      <c r="VIJ48" s="445"/>
      <c r="VIK48" s="445"/>
      <c r="VIL48" s="445"/>
      <c r="VIM48" s="445"/>
      <c r="VIN48" s="445"/>
      <c r="VIO48" s="445"/>
      <c r="VIP48" s="445"/>
      <c r="VIQ48" s="445"/>
      <c r="VIR48" s="445"/>
      <c r="VIS48" s="445"/>
      <c r="VIT48" s="445"/>
      <c r="VIU48" s="445"/>
      <c r="VIV48" s="445"/>
      <c r="VIW48" s="445"/>
      <c r="VIX48" s="445"/>
      <c r="VIY48" s="445"/>
      <c r="VIZ48" s="445"/>
      <c r="VJA48" s="445"/>
      <c r="VJB48" s="445"/>
      <c r="VJC48" s="445"/>
      <c r="VJD48" s="445"/>
      <c r="VJE48" s="445"/>
      <c r="VJF48" s="445"/>
      <c r="VJG48" s="445"/>
      <c r="VJH48" s="445"/>
      <c r="VJI48" s="445"/>
      <c r="VJJ48" s="445"/>
      <c r="VJK48" s="445"/>
      <c r="VJL48" s="445"/>
      <c r="VJM48" s="445"/>
      <c r="VJN48" s="445"/>
      <c r="VJO48" s="445"/>
      <c r="VJP48" s="445"/>
      <c r="VJQ48" s="445"/>
      <c r="VJR48" s="445"/>
      <c r="VJS48" s="445"/>
      <c r="VJT48" s="445"/>
      <c r="VJU48" s="445"/>
      <c r="VJV48" s="445"/>
      <c r="VJW48" s="445"/>
      <c r="VJX48" s="445"/>
      <c r="VJY48" s="445"/>
      <c r="VJZ48" s="445"/>
      <c r="VKA48" s="445"/>
      <c r="VKB48" s="445"/>
      <c r="VKC48" s="445"/>
      <c r="VKD48" s="445"/>
      <c r="VKE48" s="445"/>
      <c r="VKF48" s="445"/>
      <c r="VKG48" s="445"/>
      <c r="VKH48" s="445"/>
      <c r="VKI48" s="445"/>
      <c r="VKJ48" s="445"/>
      <c r="VKK48" s="445"/>
      <c r="VKL48" s="445"/>
      <c r="VKM48" s="445"/>
      <c r="VKN48" s="445"/>
      <c r="VKO48" s="445"/>
      <c r="VKP48" s="445"/>
      <c r="VKQ48" s="445"/>
      <c r="VKR48" s="445"/>
      <c r="VKS48" s="445"/>
      <c r="VKT48" s="445"/>
      <c r="VKU48" s="445"/>
      <c r="VKV48" s="445"/>
      <c r="VKW48" s="445"/>
      <c r="VKX48" s="445"/>
      <c r="VKY48" s="445"/>
      <c r="VKZ48" s="445"/>
      <c r="VLA48" s="445"/>
      <c r="VLB48" s="445"/>
      <c r="VLC48" s="445"/>
      <c r="VLD48" s="445"/>
      <c r="VLE48" s="445"/>
      <c r="VLF48" s="445"/>
      <c r="VLG48" s="445"/>
      <c r="VLH48" s="445"/>
      <c r="VLI48" s="445"/>
      <c r="VLJ48" s="445"/>
      <c r="VLK48" s="445"/>
      <c r="VLL48" s="445"/>
      <c r="VLM48" s="445"/>
      <c r="VLN48" s="445"/>
      <c r="VLO48" s="445"/>
      <c r="VLP48" s="445"/>
      <c r="VLQ48" s="445"/>
      <c r="VLR48" s="445"/>
      <c r="VLS48" s="445"/>
      <c r="VLT48" s="445"/>
      <c r="VLU48" s="445"/>
      <c r="VLV48" s="445"/>
      <c r="VLW48" s="445"/>
      <c r="VLX48" s="445"/>
      <c r="VLY48" s="445"/>
      <c r="VLZ48" s="445"/>
      <c r="VMA48" s="445"/>
      <c r="VMB48" s="445"/>
      <c r="VMC48" s="445"/>
      <c r="VMD48" s="445"/>
      <c r="VME48" s="445"/>
      <c r="VMF48" s="445"/>
      <c r="VMG48" s="445"/>
      <c r="VMH48" s="445"/>
      <c r="VMI48" s="445"/>
      <c r="VMJ48" s="445"/>
      <c r="VMK48" s="445"/>
      <c r="VML48" s="445"/>
      <c r="VMM48" s="445"/>
      <c r="VMN48" s="445"/>
      <c r="VMO48" s="445"/>
      <c r="VMP48" s="445"/>
      <c r="VMQ48" s="445"/>
      <c r="VMR48" s="445"/>
      <c r="VMS48" s="445"/>
      <c r="VMT48" s="445"/>
      <c r="VMU48" s="445"/>
      <c r="VMV48" s="445"/>
      <c r="VMW48" s="445"/>
      <c r="VMX48" s="445"/>
      <c r="VMY48" s="445"/>
      <c r="VMZ48" s="445"/>
      <c r="VNA48" s="445"/>
      <c r="VNB48" s="445"/>
      <c r="VNC48" s="445"/>
      <c r="VND48" s="445"/>
      <c r="VNE48" s="445"/>
      <c r="VNF48" s="445"/>
      <c r="VNG48" s="445"/>
      <c r="VNH48" s="445"/>
      <c r="VNI48" s="445"/>
      <c r="VNJ48" s="445"/>
      <c r="VNK48" s="445"/>
      <c r="VNL48" s="445"/>
      <c r="VNM48" s="445"/>
      <c r="VNN48" s="445"/>
      <c r="VNO48" s="445"/>
      <c r="VNP48" s="445"/>
      <c r="VNQ48" s="445"/>
      <c r="VNR48" s="445"/>
      <c r="VNS48" s="445"/>
      <c r="VNT48" s="445"/>
      <c r="VNU48" s="445"/>
      <c r="VNV48" s="445"/>
      <c r="VNW48" s="445"/>
      <c r="VNX48" s="445"/>
      <c r="VNY48" s="445"/>
      <c r="VNZ48" s="445"/>
      <c r="VOA48" s="445"/>
      <c r="VOB48" s="445"/>
      <c r="VOC48" s="445"/>
      <c r="VOD48" s="445"/>
      <c r="VOE48" s="445"/>
      <c r="VOF48" s="445"/>
      <c r="VOG48" s="445"/>
      <c r="VOH48" s="445"/>
      <c r="VOI48" s="445"/>
      <c r="VOJ48" s="445"/>
      <c r="VOK48" s="445"/>
      <c r="VOL48" s="445"/>
      <c r="VOM48" s="445"/>
      <c r="VON48" s="445"/>
      <c r="VOO48" s="445"/>
      <c r="VOP48" s="445"/>
      <c r="VOQ48" s="445"/>
      <c r="VOR48" s="445"/>
      <c r="VOS48" s="445"/>
      <c r="VOT48" s="445"/>
      <c r="VOU48" s="445"/>
      <c r="VOV48" s="445"/>
      <c r="VOW48" s="445"/>
      <c r="VOX48" s="445"/>
      <c r="VOY48" s="445"/>
      <c r="VOZ48" s="445"/>
      <c r="VPA48" s="445"/>
      <c r="VPB48" s="445"/>
      <c r="VPC48" s="445"/>
      <c r="VPD48" s="445"/>
      <c r="VPE48" s="445"/>
      <c r="VPF48" s="445"/>
      <c r="VPG48" s="445"/>
      <c r="VPH48" s="445"/>
      <c r="VPI48" s="445"/>
      <c r="VPJ48" s="445"/>
      <c r="VPK48" s="445"/>
      <c r="VPL48" s="445"/>
      <c r="VPM48" s="445"/>
      <c r="VPN48" s="445"/>
      <c r="VPO48" s="445"/>
      <c r="VPP48" s="445"/>
      <c r="VPQ48" s="445"/>
      <c r="VPR48" s="445"/>
      <c r="VPS48" s="445"/>
      <c r="VPT48" s="445"/>
      <c r="VPU48" s="445"/>
      <c r="VPV48" s="445"/>
      <c r="VPW48" s="445"/>
      <c r="VPX48" s="445"/>
      <c r="VPY48" s="445"/>
      <c r="VPZ48" s="445"/>
      <c r="VQA48" s="445"/>
      <c r="VQB48" s="445"/>
      <c r="VQC48" s="445"/>
      <c r="VQD48" s="445"/>
      <c r="VQE48" s="445"/>
      <c r="VQF48" s="445"/>
      <c r="VQG48" s="445"/>
      <c r="VQH48" s="445"/>
      <c r="VQI48" s="445"/>
      <c r="VQJ48" s="445"/>
      <c r="VQK48" s="445"/>
      <c r="VQL48" s="445"/>
      <c r="VQM48" s="445"/>
      <c r="VQN48" s="445"/>
      <c r="VQO48" s="445"/>
      <c r="VQP48" s="445"/>
      <c r="VQQ48" s="445"/>
      <c r="VQR48" s="445"/>
      <c r="VQS48" s="445"/>
      <c r="VQT48" s="445"/>
      <c r="VQU48" s="445"/>
      <c r="VQV48" s="445"/>
      <c r="VQW48" s="445"/>
      <c r="VQX48" s="445"/>
      <c r="VQY48" s="445"/>
      <c r="VQZ48" s="445"/>
      <c r="VRA48" s="445"/>
      <c r="VRB48" s="445"/>
      <c r="VRC48" s="445"/>
      <c r="VRD48" s="445"/>
      <c r="VRE48" s="445"/>
      <c r="VRF48" s="445"/>
      <c r="VRG48" s="445"/>
      <c r="VRH48" s="445"/>
      <c r="VRI48" s="445"/>
      <c r="VRJ48" s="445"/>
      <c r="VRK48" s="445"/>
      <c r="VRL48" s="445"/>
      <c r="VRM48" s="445"/>
      <c r="VRN48" s="445"/>
      <c r="VRO48" s="445"/>
      <c r="VRP48" s="445"/>
      <c r="VRQ48" s="445"/>
      <c r="VRR48" s="445"/>
      <c r="VRS48" s="445"/>
      <c r="VRT48" s="445"/>
      <c r="VRU48" s="445"/>
      <c r="VRV48" s="445"/>
      <c r="VRW48" s="445"/>
      <c r="VRX48" s="445"/>
      <c r="VRY48" s="445"/>
      <c r="VRZ48" s="445"/>
      <c r="VSA48" s="445"/>
      <c r="VSB48" s="445"/>
      <c r="VSC48" s="445"/>
      <c r="VSD48" s="445"/>
      <c r="VSE48" s="445"/>
      <c r="VSF48" s="445"/>
      <c r="VSG48" s="445"/>
      <c r="VSH48" s="445"/>
      <c r="VSI48" s="445"/>
      <c r="VSJ48" s="445"/>
      <c r="VSK48" s="445"/>
      <c r="VSL48" s="445"/>
      <c r="VSM48" s="445"/>
      <c r="VSN48" s="445"/>
      <c r="VSO48" s="445"/>
      <c r="VSP48" s="445"/>
      <c r="VSQ48" s="445"/>
      <c r="VSR48" s="445"/>
      <c r="VSS48" s="445"/>
      <c r="VST48" s="445"/>
      <c r="VSU48" s="445"/>
      <c r="VSV48" s="445"/>
      <c r="VSW48" s="445"/>
      <c r="VSX48" s="445"/>
      <c r="VSY48" s="445"/>
      <c r="VSZ48" s="445"/>
      <c r="VTA48" s="445"/>
      <c r="VTB48" s="445"/>
      <c r="VTC48" s="445"/>
      <c r="VTD48" s="445"/>
      <c r="VTE48" s="445"/>
      <c r="VTF48" s="445"/>
      <c r="VTG48" s="445"/>
      <c r="VTH48" s="445"/>
      <c r="VTI48" s="445"/>
      <c r="VTJ48" s="445"/>
      <c r="VTK48" s="445"/>
      <c r="VTL48" s="445"/>
      <c r="VTM48" s="445"/>
      <c r="VTN48" s="445"/>
      <c r="VTO48" s="445"/>
      <c r="VTP48" s="445"/>
      <c r="VTQ48" s="445"/>
      <c r="VTR48" s="445"/>
      <c r="VTS48" s="445"/>
      <c r="VTT48" s="445"/>
      <c r="VTU48" s="445"/>
      <c r="VTV48" s="445"/>
      <c r="VTW48" s="445"/>
      <c r="VTX48" s="445"/>
      <c r="VTY48" s="445"/>
      <c r="VTZ48" s="445"/>
      <c r="VUA48" s="445"/>
      <c r="VUB48" s="445"/>
      <c r="VUC48" s="445"/>
      <c r="VUD48" s="445"/>
      <c r="VUE48" s="445"/>
      <c r="VUF48" s="445"/>
      <c r="VUG48" s="445"/>
      <c r="VUH48" s="445"/>
      <c r="VUI48" s="445"/>
      <c r="VUJ48" s="445"/>
      <c r="VUK48" s="445"/>
      <c r="VUL48" s="445"/>
      <c r="VUM48" s="445"/>
      <c r="VUN48" s="445"/>
      <c r="VUO48" s="445"/>
      <c r="VUP48" s="445"/>
      <c r="VUQ48" s="445"/>
      <c r="VUR48" s="445"/>
      <c r="VUS48" s="445"/>
      <c r="VUT48" s="445"/>
      <c r="VUU48" s="445"/>
      <c r="VUV48" s="445"/>
      <c r="VUW48" s="445"/>
      <c r="VUX48" s="445"/>
      <c r="VUY48" s="445"/>
      <c r="VUZ48" s="445"/>
      <c r="VVA48" s="445"/>
      <c r="VVB48" s="445"/>
      <c r="VVC48" s="445"/>
      <c r="VVD48" s="445"/>
      <c r="VVE48" s="445"/>
      <c r="VVF48" s="445"/>
      <c r="VVG48" s="445"/>
      <c r="VVH48" s="445"/>
      <c r="VVI48" s="445"/>
      <c r="VVJ48" s="445"/>
      <c r="VVK48" s="445"/>
      <c r="VVL48" s="445"/>
      <c r="VVM48" s="445"/>
      <c r="VVN48" s="445"/>
      <c r="VVO48" s="445"/>
      <c r="VVP48" s="445"/>
      <c r="VVQ48" s="445"/>
      <c r="VVR48" s="445"/>
      <c r="VVS48" s="445"/>
      <c r="VVT48" s="445"/>
      <c r="VVU48" s="445"/>
      <c r="VVV48" s="445"/>
      <c r="VVW48" s="445"/>
      <c r="VVX48" s="445"/>
      <c r="VVY48" s="445"/>
      <c r="VVZ48" s="445"/>
      <c r="VWA48" s="445"/>
      <c r="VWB48" s="445"/>
      <c r="VWC48" s="445"/>
      <c r="VWD48" s="445"/>
      <c r="VWE48" s="445"/>
      <c r="VWF48" s="445"/>
      <c r="VWG48" s="445"/>
      <c r="VWH48" s="445"/>
      <c r="VWI48" s="445"/>
      <c r="VWJ48" s="445"/>
      <c r="VWK48" s="445"/>
      <c r="VWL48" s="445"/>
      <c r="VWM48" s="445"/>
      <c r="VWN48" s="445"/>
      <c r="VWO48" s="445"/>
      <c r="VWP48" s="445"/>
      <c r="VWQ48" s="445"/>
      <c r="VWR48" s="445"/>
      <c r="VWS48" s="445"/>
      <c r="VWT48" s="445"/>
      <c r="VWU48" s="445"/>
      <c r="VWV48" s="445"/>
      <c r="VWW48" s="445"/>
      <c r="VWX48" s="445"/>
      <c r="VWY48" s="445"/>
      <c r="VWZ48" s="445"/>
      <c r="VXA48" s="445"/>
      <c r="VXB48" s="445"/>
      <c r="VXC48" s="445"/>
      <c r="VXD48" s="445"/>
      <c r="VXE48" s="445"/>
      <c r="VXF48" s="445"/>
      <c r="VXG48" s="445"/>
      <c r="VXH48" s="445"/>
      <c r="VXI48" s="445"/>
      <c r="VXJ48" s="445"/>
      <c r="VXK48" s="445"/>
      <c r="VXL48" s="445"/>
      <c r="VXM48" s="445"/>
      <c r="VXN48" s="445"/>
      <c r="VXO48" s="445"/>
      <c r="VXP48" s="445"/>
      <c r="VXQ48" s="445"/>
      <c r="VXR48" s="445"/>
      <c r="VXS48" s="445"/>
      <c r="VXT48" s="445"/>
      <c r="VXU48" s="445"/>
      <c r="VXV48" s="445"/>
      <c r="VXW48" s="445"/>
      <c r="VXX48" s="445"/>
      <c r="VXY48" s="445"/>
      <c r="VXZ48" s="445"/>
      <c r="VYA48" s="445"/>
      <c r="VYB48" s="445"/>
      <c r="VYC48" s="445"/>
      <c r="VYD48" s="445"/>
      <c r="VYE48" s="445"/>
      <c r="VYF48" s="445"/>
      <c r="VYG48" s="445"/>
      <c r="VYH48" s="445"/>
      <c r="VYI48" s="445"/>
      <c r="VYJ48" s="445"/>
      <c r="VYK48" s="445"/>
      <c r="VYL48" s="445"/>
      <c r="VYM48" s="445"/>
      <c r="VYN48" s="445"/>
      <c r="VYO48" s="445"/>
      <c r="VYP48" s="445"/>
      <c r="VYQ48" s="445"/>
      <c r="VYR48" s="445"/>
      <c r="VYS48" s="445"/>
      <c r="VYT48" s="445"/>
      <c r="VYU48" s="445"/>
      <c r="VYV48" s="445"/>
      <c r="VYW48" s="445"/>
      <c r="VYX48" s="445"/>
      <c r="VYY48" s="445"/>
      <c r="VYZ48" s="445"/>
      <c r="VZA48" s="445"/>
      <c r="VZB48" s="445"/>
      <c r="VZC48" s="445"/>
      <c r="VZD48" s="445"/>
      <c r="VZE48" s="445"/>
      <c r="VZF48" s="445"/>
      <c r="VZG48" s="445"/>
      <c r="VZH48" s="445"/>
      <c r="VZI48" s="445"/>
      <c r="VZJ48" s="445"/>
      <c r="VZK48" s="445"/>
      <c r="VZL48" s="445"/>
      <c r="VZM48" s="445"/>
      <c r="VZN48" s="445"/>
      <c r="VZO48" s="445"/>
      <c r="VZP48" s="445"/>
      <c r="VZQ48" s="445"/>
      <c r="VZR48" s="445"/>
      <c r="VZS48" s="445"/>
      <c r="VZT48" s="445"/>
      <c r="VZU48" s="445"/>
      <c r="VZV48" s="445"/>
      <c r="VZW48" s="445"/>
      <c r="VZX48" s="445"/>
      <c r="VZY48" s="445"/>
      <c r="VZZ48" s="445"/>
      <c r="WAA48" s="445"/>
      <c r="WAB48" s="445"/>
      <c r="WAC48" s="445"/>
      <c r="WAD48" s="445"/>
      <c r="WAE48" s="445"/>
      <c r="WAF48" s="445"/>
      <c r="WAG48" s="445"/>
      <c r="WAH48" s="445"/>
      <c r="WAI48" s="445"/>
      <c r="WAJ48" s="445"/>
      <c r="WAK48" s="445"/>
      <c r="WAL48" s="445"/>
      <c r="WAM48" s="445"/>
      <c r="WAN48" s="445"/>
      <c r="WAO48" s="445"/>
      <c r="WAP48" s="445"/>
      <c r="WAQ48" s="445"/>
      <c r="WAR48" s="445"/>
      <c r="WAS48" s="445"/>
      <c r="WAT48" s="445"/>
      <c r="WAU48" s="445"/>
      <c r="WAV48" s="445"/>
      <c r="WAW48" s="445"/>
      <c r="WAX48" s="445"/>
      <c r="WAY48" s="445"/>
      <c r="WAZ48" s="445"/>
      <c r="WBA48" s="445"/>
      <c r="WBB48" s="445"/>
      <c r="WBC48" s="445"/>
      <c r="WBD48" s="445"/>
      <c r="WBE48" s="445"/>
      <c r="WBF48" s="445"/>
      <c r="WBG48" s="445"/>
      <c r="WBH48" s="445"/>
      <c r="WBI48" s="445"/>
      <c r="WBJ48" s="445"/>
      <c r="WBK48" s="445"/>
      <c r="WBL48" s="445"/>
      <c r="WBM48" s="445"/>
      <c r="WBN48" s="445"/>
      <c r="WBO48" s="445"/>
      <c r="WBP48" s="445"/>
      <c r="WBQ48" s="445"/>
      <c r="WBR48" s="445"/>
      <c r="WBS48" s="445"/>
      <c r="WBT48" s="445"/>
      <c r="WBU48" s="445"/>
      <c r="WBV48" s="445"/>
      <c r="WBW48" s="445"/>
      <c r="WBX48" s="445"/>
      <c r="WBY48" s="445"/>
      <c r="WBZ48" s="445"/>
      <c r="WCA48" s="445"/>
      <c r="WCB48" s="445"/>
      <c r="WCC48" s="445"/>
      <c r="WCD48" s="445"/>
      <c r="WCE48" s="445"/>
      <c r="WCF48" s="445"/>
      <c r="WCG48" s="445"/>
      <c r="WCH48" s="445"/>
      <c r="WCI48" s="445"/>
      <c r="WCJ48" s="445"/>
      <c r="WCK48" s="445"/>
      <c r="WCL48" s="445"/>
      <c r="WCM48" s="445"/>
      <c r="WCN48" s="445"/>
      <c r="WCO48" s="445"/>
      <c r="WCP48" s="445"/>
      <c r="WCQ48" s="445"/>
      <c r="WCR48" s="445"/>
      <c r="WCS48" s="445"/>
      <c r="WCT48" s="445"/>
      <c r="WCU48" s="445"/>
      <c r="WCV48" s="445"/>
      <c r="WCW48" s="445"/>
      <c r="WCX48" s="445"/>
      <c r="WCY48" s="445"/>
      <c r="WCZ48" s="445"/>
      <c r="WDA48" s="445"/>
      <c r="WDB48" s="445"/>
      <c r="WDC48" s="445"/>
      <c r="WDD48" s="445"/>
      <c r="WDE48" s="445"/>
      <c r="WDF48" s="445"/>
      <c r="WDG48" s="445"/>
      <c r="WDH48" s="445"/>
      <c r="WDI48" s="445"/>
      <c r="WDJ48" s="445"/>
      <c r="WDK48" s="445"/>
      <c r="WDL48" s="445"/>
      <c r="WDM48" s="445"/>
      <c r="WDN48" s="445"/>
      <c r="WDO48" s="445"/>
      <c r="WDP48" s="445"/>
      <c r="WDQ48" s="445"/>
      <c r="WDR48" s="445"/>
      <c r="WDS48" s="445"/>
      <c r="WDT48" s="445"/>
      <c r="WDU48" s="445"/>
      <c r="WDV48" s="445"/>
      <c r="WDW48" s="445"/>
      <c r="WDX48" s="445"/>
      <c r="WDY48" s="445"/>
      <c r="WDZ48" s="445"/>
      <c r="WEA48" s="445"/>
      <c r="WEB48" s="445"/>
      <c r="WEC48" s="445"/>
      <c r="WED48" s="445"/>
      <c r="WEE48" s="445"/>
      <c r="WEF48" s="445"/>
      <c r="WEG48" s="445"/>
      <c r="WEH48" s="445"/>
      <c r="WEI48" s="445"/>
      <c r="WEJ48" s="445"/>
      <c r="WEK48" s="445"/>
      <c r="WEL48" s="445"/>
      <c r="WEM48" s="445"/>
      <c r="WEN48" s="445"/>
      <c r="WEO48" s="445"/>
      <c r="WEP48" s="445"/>
      <c r="WEQ48" s="445"/>
      <c r="WER48" s="445"/>
      <c r="WES48" s="445"/>
      <c r="WET48" s="445"/>
      <c r="WEU48" s="445"/>
      <c r="WEV48" s="445"/>
      <c r="WEW48" s="445"/>
      <c r="WEX48" s="445"/>
      <c r="WEY48" s="445"/>
      <c r="WEZ48" s="445"/>
      <c r="WFA48" s="445"/>
      <c r="WFB48" s="445"/>
      <c r="WFC48" s="445"/>
      <c r="WFD48" s="445"/>
      <c r="WFE48" s="445"/>
      <c r="WFF48" s="445"/>
      <c r="WFG48" s="445"/>
      <c r="WFH48" s="445"/>
      <c r="WFI48" s="445"/>
      <c r="WFJ48" s="445"/>
      <c r="WFK48" s="445"/>
      <c r="WFL48" s="445"/>
      <c r="WFM48" s="445"/>
      <c r="WFN48" s="445"/>
      <c r="WFO48" s="445"/>
      <c r="WFP48" s="445"/>
      <c r="WFQ48" s="445"/>
      <c r="WFR48" s="445"/>
      <c r="WFS48" s="445"/>
      <c r="WFT48" s="445"/>
      <c r="WFU48" s="445"/>
      <c r="WFV48" s="445"/>
      <c r="WFW48" s="445"/>
      <c r="WFX48" s="445"/>
      <c r="WFY48" s="445"/>
      <c r="WFZ48" s="445"/>
      <c r="WGA48" s="445"/>
      <c r="WGB48" s="445"/>
      <c r="WGC48" s="445"/>
      <c r="WGD48" s="445"/>
      <c r="WGE48" s="445"/>
      <c r="WGF48" s="445"/>
      <c r="WGG48" s="445"/>
      <c r="WGH48" s="445"/>
      <c r="WGI48" s="445"/>
      <c r="WGJ48" s="445"/>
      <c r="WGK48" s="445"/>
      <c r="WGL48" s="445"/>
      <c r="WGM48" s="445"/>
      <c r="WGN48" s="445"/>
      <c r="WGO48" s="445"/>
      <c r="WGP48" s="445"/>
      <c r="WGQ48" s="445"/>
      <c r="WGR48" s="445"/>
      <c r="WGS48" s="445"/>
      <c r="WGT48" s="445"/>
      <c r="WGU48" s="445"/>
      <c r="WGV48" s="445"/>
      <c r="WGW48" s="445"/>
      <c r="WGX48" s="445"/>
      <c r="WGY48" s="445"/>
      <c r="WGZ48" s="445"/>
      <c r="WHA48" s="445"/>
      <c r="WHB48" s="445"/>
      <c r="WHC48" s="445"/>
      <c r="WHD48" s="445"/>
      <c r="WHE48" s="445"/>
      <c r="WHF48" s="445"/>
      <c r="WHG48" s="445"/>
      <c r="WHH48" s="445"/>
      <c r="WHI48" s="445"/>
      <c r="WHJ48" s="445"/>
      <c r="WHK48" s="445"/>
      <c r="WHL48" s="445"/>
      <c r="WHM48" s="445"/>
      <c r="WHN48" s="445"/>
      <c r="WHO48" s="445"/>
      <c r="WHP48" s="445"/>
      <c r="WHQ48" s="445"/>
      <c r="WHR48" s="445"/>
      <c r="WHS48" s="445"/>
      <c r="WHT48" s="445"/>
      <c r="WHU48" s="445"/>
      <c r="WHV48" s="445"/>
      <c r="WHW48" s="445"/>
      <c r="WHX48" s="445"/>
      <c r="WHY48" s="445"/>
      <c r="WHZ48" s="445"/>
      <c r="WIA48" s="445"/>
      <c r="WIB48" s="445"/>
      <c r="WIC48" s="445"/>
      <c r="WID48" s="445"/>
      <c r="WIE48" s="445"/>
      <c r="WIF48" s="445"/>
      <c r="WIG48" s="445"/>
      <c r="WIH48" s="445"/>
      <c r="WII48" s="445"/>
      <c r="WIJ48" s="445"/>
      <c r="WIK48" s="445"/>
      <c r="WIL48" s="445"/>
      <c r="WIM48" s="445"/>
      <c r="WIN48" s="445"/>
      <c r="WIO48" s="445"/>
      <c r="WIP48" s="445"/>
      <c r="WIQ48" s="445"/>
      <c r="WIR48" s="445"/>
      <c r="WIS48" s="445"/>
      <c r="WIT48" s="445"/>
      <c r="WIU48" s="445"/>
      <c r="WIV48" s="445"/>
      <c r="WIW48" s="445"/>
      <c r="WIX48" s="445"/>
      <c r="WIY48" s="445"/>
      <c r="WIZ48" s="445"/>
      <c r="WJA48" s="445"/>
      <c r="WJB48" s="445"/>
      <c r="WJC48" s="445"/>
      <c r="WJD48" s="445"/>
      <c r="WJE48" s="445"/>
      <c r="WJF48" s="445"/>
      <c r="WJG48" s="445"/>
      <c r="WJH48" s="445"/>
      <c r="WJI48" s="445"/>
      <c r="WJJ48" s="445"/>
      <c r="WJK48" s="445"/>
      <c r="WJL48" s="445"/>
      <c r="WJM48" s="445"/>
      <c r="WJN48" s="445"/>
      <c r="WJO48" s="445"/>
      <c r="WJP48" s="445"/>
      <c r="WJQ48" s="445"/>
      <c r="WJR48" s="445"/>
      <c r="WJS48" s="445"/>
      <c r="WJT48" s="445"/>
      <c r="WJU48" s="445"/>
      <c r="WJV48" s="445"/>
      <c r="WJW48" s="445"/>
      <c r="WJX48" s="445"/>
      <c r="WJY48" s="445"/>
      <c r="WJZ48" s="445"/>
      <c r="WKA48" s="445"/>
      <c r="WKB48" s="445"/>
      <c r="WKC48" s="445"/>
      <c r="WKD48" s="445"/>
      <c r="WKE48" s="445"/>
      <c r="WKF48" s="445"/>
      <c r="WKG48" s="445"/>
      <c r="WKH48" s="445"/>
      <c r="WKI48" s="445"/>
      <c r="WKJ48" s="445"/>
      <c r="WKK48" s="445"/>
      <c r="WKL48" s="445"/>
      <c r="WKM48" s="445"/>
      <c r="WKN48" s="445"/>
      <c r="WKO48" s="445"/>
      <c r="WKP48" s="445"/>
      <c r="WKQ48" s="445"/>
      <c r="WKR48" s="445"/>
      <c r="WKS48" s="445"/>
      <c r="WKT48" s="445"/>
      <c r="WKU48" s="445"/>
      <c r="WKV48" s="445"/>
      <c r="WKW48" s="445"/>
      <c r="WKX48" s="445"/>
      <c r="WKY48" s="445"/>
      <c r="WKZ48" s="445"/>
      <c r="WLA48" s="445"/>
      <c r="WLB48" s="445"/>
      <c r="WLC48" s="445"/>
      <c r="WLD48" s="445"/>
      <c r="WLE48" s="445"/>
      <c r="WLF48" s="445"/>
      <c r="WLG48" s="445"/>
      <c r="WLH48" s="445"/>
      <c r="WLI48" s="445"/>
      <c r="WLJ48" s="445"/>
      <c r="WLK48" s="445"/>
      <c r="WLL48" s="445"/>
      <c r="WLM48" s="445"/>
      <c r="WLN48" s="445"/>
      <c r="WLO48" s="445"/>
      <c r="WLP48" s="445"/>
      <c r="WLQ48" s="445"/>
      <c r="WLR48" s="445"/>
      <c r="WLS48" s="445"/>
      <c r="WLT48" s="445"/>
      <c r="WLU48" s="445"/>
      <c r="WLV48" s="445"/>
      <c r="WLW48" s="445"/>
      <c r="WLX48" s="445"/>
      <c r="WLY48" s="445"/>
      <c r="WLZ48" s="445"/>
      <c r="WMA48" s="445"/>
      <c r="WMB48" s="445"/>
      <c r="WMC48" s="445"/>
      <c r="WMD48" s="445"/>
      <c r="WME48" s="445"/>
      <c r="WMF48" s="445"/>
      <c r="WMG48" s="445"/>
      <c r="WMH48" s="445"/>
      <c r="WMI48" s="445"/>
      <c r="WMJ48" s="445"/>
      <c r="WMK48" s="445"/>
      <c r="WML48" s="445"/>
      <c r="WMM48" s="445"/>
      <c r="WMN48" s="445"/>
      <c r="WMO48" s="445"/>
      <c r="WMP48" s="445"/>
      <c r="WMQ48" s="445"/>
      <c r="WMR48" s="445"/>
      <c r="WMS48" s="445"/>
      <c r="WMT48" s="445"/>
      <c r="WMU48" s="445"/>
      <c r="WMV48" s="445"/>
      <c r="WMW48" s="445"/>
      <c r="WMX48" s="445"/>
      <c r="WMY48" s="445"/>
      <c r="WMZ48" s="445"/>
      <c r="WNA48" s="445"/>
      <c r="WNB48" s="445"/>
      <c r="WNC48" s="445"/>
      <c r="WND48" s="445"/>
      <c r="WNE48" s="445"/>
      <c r="WNF48" s="445"/>
      <c r="WNG48" s="445"/>
      <c r="WNH48" s="445"/>
      <c r="WNI48" s="445"/>
      <c r="WNJ48" s="445"/>
      <c r="WNK48" s="445"/>
      <c r="WNL48" s="445"/>
      <c r="WNM48" s="445"/>
      <c r="WNN48" s="445"/>
      <c r="WNO48" s="445"/>
      <c r="WNP48" s="445"/>
      <c r="WNQ48" s="445"/>
      <c r="WNR48" s="445"/>
      <c r="WNS48" s="445"/>
      <c r="WNT48" s="445"/>
      <c r="WNU48" s="445"/>
      <c r="WNV48" s="445"/>
      <c r="WNW48" s="445"/>
      <c r="WNX48" s="445"/>
      <c r="WNY48" s="445"/>
      <c r="WNZ48" s="445"/>
      <c r="WOA48" s="445"/>
      <c r="WOB48" s="445"/>
      <c r="WOC48" s="445"/>
      <c r="WOD48" s="445"/>
      <c r="WOE48" s="445"/>
      <c r="WOF48" s="445"/>
      <c r="WOG48" s="445"/>
      <c r="WOH48" s="445"/>
      <c r="WOI48" s="445"/>
      <c r="WOJ48" s="445"/>
      <c r="WOK48" s="445"/>
      <c r="WOL48" s="445"/>
      <c r="WOM48" s="445"/>
      <c r="WON48" s="445"/>
      <c r="WOO48" s="445"/>
      <c r="WOP48" s="445"/>
      <c r="WOQ48" s="445"/>
      <c r="WOR48" s="445"/>
      <c r="WOS48" s="445"/>
      <c r="WOT48" s="445"/>
      <c r="WOU48" s="445"/>
      <c r="WOV48" s="445"/>
      <c r="WOW48" s="445"/>
      <c r="WOX48" s="445"/>
      <c r="WOY48" s="445"/>
      <c r="WOZ48" s="445"/>
      <c r="WPA48" s="445"/>
      <c r="WPB48" s="445"/>
      <c r="WPC48" s="445"/>
      <c r="WPD48" s="445"/>
      <c r="WPE48" s="445"/>
      <c r="WPF48" s="445"/>
      <c r="WPG48" s="445"/>
      <c r="WPH48" s="445"/>
      <c r="WPI48" s="445"/>
      <c r="WPJ48" s="445"/>
      <c r="WPK48" s="445"/>
      <c r="WPL48" s="445"/>
      <c r="WPM48" s="445"/>
      <c r="WPN48" s="445"/>
      <c r="WPO48" s="445"/>
      <c r="WPP48" s="445"/>
      <c r="WPQ48" s="445"/>
      <c r="WPR48" s="445"/>
      <c r="WPS48" s="445"/>
      <c r="WPT48" s="445"/>
      <c r="WPU48" s="445"/>
      <c r="WPV48" s="445"/>
      <c r="WPW48" s="445"/>
      <c r="WPX48" s="445"/>
      <c r="WPY48" s="445"/>
      <c r="WPZ48" s="445"/>
      <c r="WQA48" s="445"/>
      <c r="WQB48" s="445"/>
      <c r="WQC48" s="445"/>
      <c r="WQD48" s="445"/>
      <c r="WQE48" s="445"/>
      <c r="WQF48" s="445"/>
      <c r="WQG48" s="445"/>
      <c r="WQH48" s="445"/>
      <c r="WQI48" s="445"/>
      <c r="WQJ48" s="445"/>
      <c r="WQK48" s="445"/>
      <c r="WQL48" s="445"/>
      <c r="WQM48" s="445"/>
      <c r="WQN48" s="445"/>
      <c r="WQO48" s="445"/>
      <c r="WQP48" s="445"/>
      <c r="WQQ48" s="445"/>
      <c r="WQR48" s="445"/>
      <c r="WQS48" s="445"/>
      <c r="WQT48" s="445"/>
      <c r="WQU48" s="445"/>
      <c r="WQV48" s="445"/>
      <c r="WQW48" s="445"/>
      <c r="WQX48" s="445"/>
      <c r="WQY48" s="445"/>
      <c r="WQZ48" s="445"/>
      <c r="WRA48" s="445"/>
      <c r="WRB48" s="445"/>
      <c r="WRC48" s="445"/>
      <c r="WRD48" s="445"/>
      <c r="WRE48" s="445"/>
      <c r="WRF48" s="445"/>
      <c r="WRG48" s="445"/>
      <c r="WRH48" s="445"/>
      <c r="WRI48" s="445"/>
      <c r="WRJ48" s="445"/>
      <c r="WRK48" s="445"/>
      <c r="WRL48" s="445"/>
      <c r="WRM48" s="445"/>
      <c r="WRN48" s="445"/>
      <c r="WRO48" s="445"/>
      <c r="WRP48" s="445"/>
      <c r="WRQ48" s="445"/>
      <c r="WRR48" s="445"/>
      <c r="WRS48" s="445"/>
      <c r="WRT48" s="445"/>
      <c r="WRU48" s="445"/>
      <c r="WRV48" s="445"/>
      <c r="WRW48" s="445"/>
      <c r="WRX48" s="445"/>
      <c r="WRY48" s="445"/>
      <c r="WRZ48" s="445"/>
      <c r="WSA48" s="445"/>
      <c r="WSB48" s="445"/>
      <c r="WSC48" s="445"/>
      <c r="WSD48" s="445"/>
      <c r="WSE48" s="445"/>
      <c r="WSF48" s="445"/>
      <c r="WSG48" s="445"/>
      <c r="WSH48" s="445"/>
      <c r="WSI48" s="445"/>
      <c r="WSJ48" s="445"/>
      <c r="WSK48" s="445"/>
      <c r="WSL48" s="445"/>
      <c r="WSM48" s="445"/>
      <c r="WSN48" s="445"/>
      <c r="WSO48" s="445"/>
      <c r="WSP48" s="445"/>
      <c r="WSQ48" s="445"/>
      <c r="WSR48" s="445"/>
      <c r="WSS48" s="445"/>
      <c r="WST48" s="445"/>
      <c r="WSU48" s="445"/>
      <c r="WSV48" s="445"/>
      <c r="WSW48" s="445"/>
      <c r="WSX48" s="445"/>
      <c r="WSY48" s="445"/>
      <c r="WSZ48" s="445"/>
      <c r="WTA48" s="445"/>
      <c r="WTB48" s="445"/>
      <c r="WTC48" s="445"/>
      <c r="WTD48" s="445"/>
      <c r="WTE48" s="445"/>
      <c r="WTF48" s="445"/>
      <c r="WTG48" s="445"/>
      <c r="WTH48" s="445"/>
      <c r="WTI48" s="445"/>
      <c r="WTJ48" s="445"/>
      <c r="WTK48" s="445"/>
      <c r="WTL48" s="445"/>
      <c r="WTM48" s="445"/>
      <c r="WTN48" s="445"/>
      <c r="WTO48" s="445"/>
      <c r="WTP48" s="445"/>
      <c r="WTQ48" s="445"/>
      <c r="WTR48" s="445"/>
      <c r="WTS48" s="445"/>
      <c r="WTT48" s="445"/>
      <c r="WTU48" s="445"/>
      <c r="WTV48" s="445"/>
      <c r="WTW48" s="445"/>
      <c r="WTX48" s="445"/>
      <c r="WTY48" s="445"/>
      <c r="WTZ48" s="445"/>
      <c r="WUA48" s="445"/>
      <c r="WUB48" s="445"/>
      <c r="WUC48" s="445"/>
      <c r="WUD48" s="445"/>
      <c r="WUE48" s="445"/>
      <c r="WUF48" s="445"/>
      <c r="WUG48" s="445"/>
      <c r="WUH48" s="445"/>
      <c r="WUI48" s="445"/>
      <c r="WUJ48" s="445"/>
      <c r="WUK48" s="445"/>
      <c r="WUL48" s="445"/>
      <c r="WUM48" s="445"/>
      <c r="WUN48" s="445"/>
      <c r="WUO48" s="445"/>
      <c r="WUP48" s="445"/>
      <c r="WUQ48" s="445"/>
      <c r="WUR48" s="445"/>
      <c r="WUS48" s="445"/>
      <c r="WUT48" s="445"/>
      <c r="WUU48" s="445"/>
      <c r="WUV48" s="445"/>
      <c r="WUW48" s="445"/>
      <c r="WUX48" s="445"/>
      <c r="WUY48" s="445"/>
      <c r="WUZ48" s="445"/>
      <c r="WVA48" s="445"/>
      <c r="WVB48" s="445"/>
      <c r="WVC48" s="445"/>
      <c r="WVD48" s="445"/>
      <c r="WVE48" s="445"/>
      <c r="WVF48" s="445"/>
    </row>
    <row r="49" spans="1:16126" s="469" customFormat="1">
      <c r="A49" s="445"/>
      <c r="B49" s="445"/>
      <c r="C49" s="445"/>
      <c r="D49" s="445"/>
      <c r="E49" s="445"/>
      <c r="F49" s="467"/>
      <c r="G49" s="468"/>
      <c r="H49" s="468"/>
      <c r="I49" s="467"/>
      <c r="J49" s="473"/>
      <c r="K49" s="445"/>
      <c r="L49" s="445"/>
      <c r="M49" s="445"/>
      <c r="N49" s="445"/>
      <c r="O49" s="445"/>
      <c r="P49" s="445"/>
      <c r="Q49" s="445"/>
      <c r="R49" s="445"/>
      <c r="S49" s="445"/>
      <c r="T49" s="445"/>
      <c r="U49" s="445"/>
      <c r="V49" s="445"/>
      <c r="W49" s="445"/>
      <c r="X49" s="445"/>
      <c r="Y49" s="445"/>
      <c r="Z49" s="445"/>
      <c r="AA49" s="445"/>
      <c r="AB49" s="445"/>
      <c r="AC49" s="445"/>
      <c r="AD49" s="445"/>
      <c r="AE49" s="445"/>
      <c r="AF49" s="445"/>
      <c r="AG49" s="445"/>
      <c r="AH49" s="445"/>
      <c r="AI49" s="445"/>
      <c r="AJ49" s="445"/>
      <c r="AK49" s="445"/>
      <c r="AL49" s="445"/>
      <c r="AM49" s="445"/>
      <c r="AN49" s="445"/>
      <c r="AO49" s="445"/>
      <c r="AP49" s="445"/>
      <c r="AQ49" s="445"/>
      <c r="AR49" s="445"/>
      <c r="AS49" s="445"/>
      <c r="AT49" s="445"/>
      <c r="AU49" s="445"/>
      <c r="AV49" s="445"/>
      <c r="AW49" s="445"/>
      <c r="AX49" s="445"/>
      <c r="AY49" s="445"/>
      <c r="AZ49" s="445"/>
      <c r="BA49" s="445"/>
      <c r="BB49" s="445"/>
      <c r="BC49" s="445"/>
      <c r="BD49" s="445"/>
      <c r="BE49" s="445"/>
      <c r="BF49" s="445"/>
      <c r="BG49" s="445"/>
      <c r="BH49" s="445"/>
      <c r="BI49" s="445"/>
      <c r="BJ49" s="445"/>
      <c r="BK49" s="445"/>
      <c r="BL49" s="445"/>
      <c r="BM49" s="445"/>
      <c r="BN49" s="445"/>
      <c r="BO49" s="445"/>
      <c r="BP49" s="445"/>
      <c r="BQ49" s="445"/>
      <c r="BR49" s="445"/>
      <c r="BS49" s="445"/>
      <c r="BT49" s="445"/>
      <c r="BU49" s="445"/>
      <c r="BV49" s="445"/>
      <c r="BW49" s="445"/>
      <c r="BX49" s="445"/>
      <c r="BY49" s="445"/>
      <c r="BZ49" s="445"/>
      <c r="CA49" s="445"/>
      <c r="CB49" s="445"/>
      <c r="CC49" s="445"/>
      <c r="CD49" s="445"/>
      <c r="CE49" s="445"/>
      <c r="CF49" s="445"/>
      <c r="CG49" s="445"/>
      <c r="CH49" s="445"/>
      <c r="CI49" s="445"/>
      <c r="CJ49" s="445"/>
      <c r="CK49" s="445"/>
      <c r="CL49" s="445"/>
      <c r="CM49" s="445"/>
      <c r="CN49" s="445"/>
      <c r="CO49" s="445"/>
      <c r="CP49" s="445"/>
      <c r="CQ49" s="445"/>
      <c r="CR49" s="445"/>
      <c r="CS49" s="445"/>
      <c r="CT49" s="445"/>
      <c r="CU49" s="445"/>
      <c r="CV49" s="445"/>
      <c r="CW49" s="445"/>
      <c r="CX49" s="445"/>
      <c r="CY49" s="445"/>
      <c r="CZ49" s="445"/>
      <c r="DA49" s="445"/>
      <c r="DB49" s="445"/>
      <c r="DC49" s="445"/>
      <c r="DD49" s="445"/>
      <c r="DE49" s="445"/>
      <c r="DF49" s="445"/>
      <c r="DG49" s="445"/>
      <c r="DH49" s="445"/>
      <c r="DI49" s="445"/>
      <c r="DJ49" s="445"/>
      <c r="DK49" s="445"/>
      <c r="DL49" s="445"/>
      <c r="DM49" s="445"/>
      <c r="DN49" s="445"/>
      <c r="DO49" s="445"/>
      <c r="DP49" s="445"/>
      <c r="DQ49" s="445"/>
      <c r="DR49" s="445"/>
      <c r="DS49" s="445"/>
      <c r="DT49" s="445"/>
      <c r="DU49" s="445"/>
      <c r="DV49" s="445"/>
      <c r="DW49" s="445"/>
      <c r="DX49" s="445"/>
      <c r="DY49" s="445"/>
      <c r="DZ49" s="445"/>
      <c r="EA49" s="445"/>
      <c r="EB49" s="445"/>
      <c r="EC49" s="445"/>
      <c r="ED49" s="445"/>
      <c r="EE49" s="445"/>
      <c r="EF49" s="445"/>
      <c r="EG49" s="445"/>
      <c r="EH49" s="445"/>
      <c r="EI49" s="445"/>
      <c r="EJ49" s="445"/>
      <c r="EK49" s="445"/>
      <c r="EL49" s="445"/>
      <c r="EM49" s="445"/>
      <c r="EN49" s="445"/>
      <c r="EO49" s="445"/>
      <c r="EP49" s="445"/>
      <c r="EQ49" s="445"/>
      <c r="ER49" s="445"/>
      <c r="ES49" s="445"/>
      <c r="ET49" s="445"/>
      <c r="EU49" s="445"/>
      <c r="EV49" s="445"/>
      <c r="EW49" s="445"/>
      <c r="EX49" s="445"/>
      <c r="EY49" s="445"/>
      <c r="EZ49" s="445"/>
      <c r="FA49" s="445"/>
      <c r="FB49" s="445"/>
      <c r="FC49" s="445"/>
      <c r="FD49" s="445"/>
      <c r="FE49" s="445"/>
      <c r="FF49" s="445"/>
      <c r="FG49" s="445"/>
      <c r="FH49" s="445"/>
      <c r="FI49" s="445"/>
      <c r="FJ49" s="445"/>
      <c r="FK49" s="445"/>
      <c r="FL49" s="445"/>
      <c r="FM49" s="445"/>
      <c r="FN49" s="445"/>
      <c r="FO49" s="445"/>
      <c r="FP49" s="445"/>
      <c r="FQ49" s="445"/>
      <c r="FR49" s="445"/>
      <c r="FS49" s="445"/>
      <c r="FT49" s="445"/>
      <c r="FU49" s="445"/>
      <c r="FV49" s="445"/>
      <c r="FW49" s="445"/>
      <c r="FX49" s="445"/>
      <c r="FY49" s="445"/>
      <c r="FZ49" s="445"/>
      <c r="GA49" s="445"/>
      <c r="GB49" s="445"/>
      <c r="GC49" s="445"/>
      <c r="GD49" s="445"/>
      <c r="GE49" s="445"/>
      <c r="GF49" s="445"/>
      <c r="GG49" s="445"/>
      <c r="GH49" s="445"/>
      <c r="GI49" s="445"/>
      <c r="GJ49" s="445"/>
      <c r="GK49" s="445"/>
      <c r="GL49" s="445"/>
      <c r="GM49" s="445"/>
      <c r="GN49" s="445"/>
      <c r="GO49" s="445"/>
      <c r="GP49" s="445"/>
      <c r="GQ49" s="445"/>
      <c r="GR49" s="445"/>
      <c r="GS49" s="445"/>
      <c r="GT49" s="445"/>
      <c r="GU49" s="445"/>
      <c r="GV49" s="445"/>
      <c r="GW49" s="445"/>
      <c r="GX49" s="445"/>
      <c r="GY49" s="445"/>
      <c r="GZ49" s="445"/>
      <c r="HA49" s="445"/>
      <c r="HB49" s="445"/>
      <c r="HC49" s="445"/>
      <c r="HD49" s="445"/>
      <c r="HE49" s="445"/>
      <c r="HF49" s="445"/>
      <c r="HG49" s="445"/>
      <c r="HH49" s="445"/>
      <c r="HI49" s="445"/>
      <c r="HJ49" s="445"/>
      <c r="HK49" s="445"/>
      <c r="HL49" s="445"/>
      <c r="HM49" s="445"/>
      <c r="HN49" s="445"/>
      <c r="HO49" s="445"/>
      <c r="HP49" s="445"/>
      <c r="HQ49" s="445"/>
      <c r="HR49" s="445"/>
      <c r="HS49" s="445"/>
      <c r="HT49" s="445"/>
      <c r="HU49" s="445"/>
      <c r="HV49" s="445"/>
      <c r="HW49" s="445"/>
      <c r="HX49" s="445"/>
      <c r="HY49" s="445"/>
      <c r="HZ49" s="445"/>
      <c r="IA49" s="445"/>
      <c r="IB49" s="445"/>
      <c r="IC49" s="445"/>
      <c r="ID49" s="445"/>
      <c r="IE49" s="445"/>
      <c r="IF49" s="445"/>
      <c r="IG49" s="445"/>
      <c r="IH49" s="445"/>
      <c r="II49" s="445"/>
      <c r="IJ49" s="445"/>
      <c r="IK49" s="445"/>
      <c r="IL49" s="445"/>
      <c r="IM49" s="445"/>
      <c r="IN49" s="445"/>
      <c r="IO49" s="445"/>
      <c r="IP49" s="445"/>
      <c r="IQ49" s="445"/>
      <c r="IR49" s="445"/>
      <c r="IS49" s="445"/>
      <c r="IT49" s="445"/>
      <c r="IU49" s="445"/>
      <c r="IV49" s="445"/>
      <c r="IW49" s="445"/>
      <c r="IX49" s="445"/>
      <c r="IY49" s="445"/>
      <c r="IZ49" s="445"/>
      <c r="JA49" s="445"/>
      <c r="JB49" s="445"/>
      <c r="JC49" s="445"/>
      <c r="JD49" s="445"/>
      <c r="JE49" s="445"/>
      <c r="JF49" s="445"/>
      <c r="JG49" s="445"/>
      <c r="JH49" s="445"/>
      <c r="JI49" s="445"/>
      <c r="JJ49" s="445"/>
      <c r="JK49" s="445"/>
      <c r="JL49" s="445"/>
      <c r="JM49" s="445"/>
      <c r="JN49" s="445"/>
      <c r="JO49" s="445"/>
      <c r="JP49" s="445"/>
      <c r="JQ49" s="445"/>
      <c r="JR49" s="445"/>
      <c r="JS49" s="445"/>
      <c r="JT49" s="445"/>
      <c r="JU49" s="445"/>
      <c r="JV49" s="445"/>
      <c r="JW49" s="445"/>
      <c r="JX49" s="445"/>
      <c r="JY49" s="445"/>
      <c r="JZ49" s="445"/>
      <c r="KA49" s="445"/>
      <c r="KB49" s="445"/>
      <c r="KC49" s="445"/>
      <c r="KD49" s="445"/>
      <c r="KE49" s="445"/>
      <c r="KF49" s="445"/>
      <c r="KG49" s="445"/>
      <c r="KH49" s="445"/>
      <c r="KI49" s="445"/>
      <c r="KJ49" s="445"/>
      <c r="KK49" s="445"/>
      <c r="KL49" s="445"/>
      <c r="KM49" s="445"/>
      <c r="KN49" s="445"/>
      <c r="KO49" s="445"/>
      <c r="KP49" s="445"/>
      <c r="KQ49" s="445"/>
      <c r="KR49" s="445"/>
      <c r="KS49" s="445"/>
      <c r="KT49" s="445"/>
      <c r="KU49" s="445"/>
      <c r="KV49" s="445"/>
      <c r="KW49" s="445"/>
      <c r="KX49" s="445"/>
      <c r="KY49" s="445"/>
      <c r="KZ49" s="445"/>
      <c r="LA49" s="445"/>
      <c r="LB49" s="445"/>
      <c r="LC49" s="445"/>
      <c r="LD49" s="445"/>
      <c r="LE49" s="445"/>
      <c r="LF49" s="445"/>
      <c r="LG49" s="445"/>
      <c r="LH49" s="445"/>
      <c r="LI49" s="445"/>
      <c r="LJ49" s="445"/>
      <c r="LK49" s="445"/>
      <c r="LL49" s="445"/>
      <c r="LM49" s="445"/>
      <c r="LN49" s="445"/>
      <c r="LO49" s="445"/>
      <c r="LP49" s="445"/>
      <c r="LQ49" s="445"/>
      <c r="LR49" s="445"/>
      <c r="LS49" s="445"/>
      <c r="LT49" s="445"/>
      <c r="LU49" s="445"/>
      <c r="LV49" s="445"/>
      <c r="LW49" s="445"/>
      <c r="LX49" s="445"/>
      <c r="LY49" s="445"/>
      <c r="LZ49" s="445"/>
      <c r="MA49" s="445"/>
      <c r="MB49" s="445"/>
      <c r="MC49" s="445"/>
      <c r="MD49" s="445"/>
      <c r="ME49" s="445"/>
      <c r="MF49" s="445"/>
      <c r="MG49" s="445"/>
      <c r="MH49" s="445"/>
      <c r="MI49" s="445"/>
      <c r="MJ49" s="445"/>
      <c r="MK49" s="445"/>
      <c r="ML49" s="445"/>
      <c r="MM49" s="445"/>
      <c r="MN49" s="445"/>
      <c r="MO49" s="445"/>
      <c r="MP49" s="445"/>
      <c r="MQ49" s="445"/>
      <c r="MR49" s="445"/>
      <c r="MS49" s="445"/>
      <c r="MT49" s="445"/>
      <c r="MU49" s="445"/>
      <c r="MV49" s="445"/>
      <c r="MW49" s="445"/>
      <c r="MX49" s="445"/>
      <c r="MY49" s="445"/>
      <c r="MZ49" s="445"/>
      <c r="NA49" s="445"/>
      <c r="NB49" s="445"/>
      <c r="NC49" s="445"/>
      <c r="ND49" s="445"/>
      <c r="NE49" s="445"/>
      <c r="NF49" s="445"/>
      <c r="NG49" s="445"/>
      <c r="NH49" s="445"/>
      <c r="NI49" s="445"/>
      <c r="NJ49" s="445"/>
      <c r="NK49" s="445"/>
      <c r="NL49" s="445"/>
      <c r="NM49" s="445"/>
      <c r="NN49" s="445"/>
      <c r="NO49" s="445"/>
      <c r="NP49" s="445"/>
      <c r="NQ49" s="445"/>
      <c r="NR49" s="445"/>
      <c r="NS49" s="445"/>
      <c r="NT49" s="445"/>
      <c r="NU49" s="445"/>
      <c r="NV49" s="445"/>
      <c r="NW49" s="445"/>
      <c r="NX49" s="445"/>
      <c r="NY49" s="445"/>
      <c r="NZ49" s="445"/>
      <c r="OA49" s="445"/>
      <c r="OB49" s="445"/>
      <c r="OC49" s="445"/>
      <c r="OD49" s="445"/>
      <c r="OE49" s="445"/>
      <c r="OF49" s="445"/>
      <c r="OG49" s="445"/>
      <c r="OH49" s="445"/>
      <c r="OI49" s="445"/>
      <c r="OJ49" s="445"/>
      <c r="OK49" s="445"/>
      <c r="OL49" s="445"/>
      <c r="OM49" s="445"/>
      <c r="ON49" s="445"/>
      <c r="OO49" s="445"/>
      <c r="OP49" s="445"/>
      <c r="OQ49" s="445"/>
      <c r="OR49" s="445"/>
      <c r="OS49" s="445"/>
      <c r="OT49" s="445"/>
      <c r="OU49" s="445"/>
      <c r="OV49" s="445"/>
      <c r="OW49" s="445"/>
      <c r="OX49" s="445"/>
      <c r="OY49" s="445"/>
      <c r="OZ49" s="445"/>
      <c r="PA49" s="445"/>
      <c r="PB49" s="445"/>
      <c r="PC49" s="445"/>
      <c r="PD49" s="445"/>
      <c r="PE49" s="445"/>
      <c r="PF49" s="445"/>
      <c r="PG49" s="445"/>
      <c r="PH49" s="445"/>
      <c r="PI49" s="445"/>
      <c r="PJ49" s="445"/>
      <c r="PK49" s="445"/>
      <c r="PL49" s="445"/>
      <c r="PM49" s="445"/>
      <c r="PN49" s="445"/>
      <c r="PO49" s="445"/>
      <c r="PP49" s="445"/>
      <c r="PQ49" s="445"/>
      <c r="PR49" s="445"/>
      <c r="PS49" s="445"/>
      <c r="PT49" s="445"/>
      <c r="PU49" s="445"/>
      <c r="PV49" s="445"/>
      <c r="PW49" s="445"/>
      <c r="PX49" s="445"/>
      <c r="PY49" s="445"/>
      <c r="PZ49" s="445"/>
      <c r="QA49" s="445"/>
      <c r="QB49" s="445"/>
      <c r="QC49" s="445"/>
      <c r="QD49" s="445"/>
      <c r="QE49" s="445"/>
      <c r="QF49" s="445"/>
      <c r="QG49" s="445"/>
      <c r="QH49" s="445"/>
      <c r="QI49" s="445"/>
      <c r="QJ49" s="445"/>
      <c r="QK49" s="445"/>
      <c r="QL49" s="445"/>
      <c r="QM49" s="445"/>
      <c r="QN49" s="445"/>
      <c r="QO49" s="445"/>
      <c r="QP49" s="445"/>
      <c r="QQ49" s="445"/>
      <c r="QR49" s="445"/>
      <c r="QS49" s="445"/>
      <c r="QT49" s="445"/>
      <c r="QU49" s="445"/>
      <c r="QV49" s="445"/>
      <c r="QW49" s="445"/>
      <c r="QX49" s="445"/>
      <c r="QY49" s="445"/>
      <c r="QZ49" s="445"/>
      <c r="RA49" s="445"/>
      <c r="RB49" s="445"/>
      <c r="RC49" s="445"/>
      <c r="RD49" s="445"/>
      <c r="RE49" s="445"/>
      <c r="RF49" s="445"/>
      <c r="RG49" s="445"/>
      <c r="RH49" s="445"/>
      <c r="RI49" s="445"/>
      <c r="RJ49" s="445"/>
      <c r="RK49" s="445"/>
      <c r="RL49" s="445"/>
      <c r="RM49" s="445"/>
      <c r="RN49" s="445"/>
      <c r="RO49" s="445"/>
      <c r="RP49" s="445"/>
      <c r="RQ49" s="445"/>
      <c r="RR49" s="445"/>
      <c r="RS49" s="445"/>
      <c r="RT49" s="445"/>
      <c r="RU49" s="445"/>
      <c r="RV49" s="445"/>
      <c r="RW49" s="445"/>
      <c r="RX49" s="445"/>
      <c r="RY49" s="445"/>
      <c r="RZ49" s="445"/>
      <c r="SA49" s="445"/>
      <c r="SB49" s="445"/>
      <c r="SC49" s="445"/>
      <c r="SD49" s="445"/>
      <c r="SE49" s="445"/>
      <c r="SF49" s="445"/>
      <c r="SG49" s="445"/>
      <c r="SH49" s="445"/>
      <c r="SI49" s="445"/>
      <c r="SJ49" s="445"/>
      <c r="SK49" s="445"/>
      <c r="SL49" s="445"/>
      <c r="SM49" s="445"/>
      <c r="SN49" s="445"/>
      <c r="SO49" s="445"/>
      <c r="SP49" s="445"/>
      <c r="SQ49" s="445"/>
      <c r="SR49" s="445"/>
      <c r="SS49" s="445"/>
      <c r="ST49" s="445"/>
      <c r="SU49" s="445"/>
      <c r="SV49" s="445"/>
      <c r="SW49" s="445"/>
      <c r="SX49" s="445"/>
      <c r="SY49" s="445"/>
      <c r="SZ49" s="445"/>
      <c r="TA49" s="445"/>
      <c r="TB49" s="445"/>
      <c r="TC49" s="445"/>
      <c r="TD49" s="445"/>
      <c r="TE49" s="445"/>
      <c r="TF49" s="445"/>
      <c r="TG49" s="445"/>
      <c r="TH49" s="445"/>
      <c r="TI49" s="445"/>
      <c r="TJ49" s="445"/>
      <c r="TK49" s="445"/>
      <c r="TL49" s="445"/>
      <c r="TM49" s="445"/>
      <c r="TN49" s="445"/>
      <c r="TO49" s="445"/>
      <c r="TP49" s="445"/>
      <c r="TQ49" s="445"/>
      <c r="TR49" s="445"/>
      <c r="TS49" s="445"/>
      <c r="TT49" s="445"/>
      <c r="TU49" s="445"/>
      <c r="TV49" s="445"/>
      <c r="TW49" s="445"/>
      <c r="TX49" s="445"/>
      <c r="TY49" s="445"/>
      <c r="TZ49" s="445"/>
      <c r="UA49" s="445"/>
      <c r="UB49" s="445"/>
      <c r="UC49" s="445"/>
      <c r="UD49" s="445"/>
      <c r="UE49" s="445"/>
      <c r="UF49" s="445"/>
      <c r="UG49" s="445"/>
      <c r="UH49" s="445"/>
      <c r="UI49" s="445"/>
      <c r="UJ49" s="445"/>
      <c r="UK49" s="445"/>
      <c r="UL49" s="445"/>
      <c r="UM49" s="445"/>
      <c r="UN49" s="445"/>
      <c r="UO49" s="445"/>
      <c r="UP49" s="445"/>
      <c r="UQ49" s="445"/>
      <c r="UR49" s="445"/>
      <c r="US49" s="445"/>
      <c r="UT49" s="445"/>
      <c r="UU49" s="445"/>
      <c r="UV49" s="445"/>
      <c r="UW49" s="445"/>
      <c r="UX49" s="445"/>
      <c r="UY49" s="445"/>
      <c r="UZ49" s="445"/>
      <c r="VA49" s="445"/>
      <c r="VB49" s="445"/>
      <c r="VC49" s="445"/>
      <c r="VD49" s="445"/>
      <c r="VE49" s="445"/>
      <c r="VF49" s="445"/>
      <c r="VG49" s="445"/>
      <c r="VH49" s="445"/>
      <c r="VI49" s="445"/>
      <c r="VJ49" s="445"/>
      <c r="VK49" s="445"/>
      <c r="VL49" s="445"/>
      <c r="VM49" s="445"/>
      <c r="VN49" s="445"/>
      <c r="VO49" s="445"/>
      <c r="VP49" s="445"/>
      <c r="VQ49" s="445"/>
      <c r="VR49" s="445"/>
      <c r="VS49" s="445"/>
      <c r="VT49" s="445"/>
      <c r="VU49" s="445"/>
      <c r="VV49" s="445"/>
      <c r="VW49" s="445"/>
      <c r="VX49" s="445"/>
      <c r="VY49" s="445"/>
      <c r="VZ49" s="445"/>
      <c r="WA49" s="445"/>
      <c r="WB49" s="445"/>
      <c r="WC49" s="445"/>
      <c r="WD49" s="445"/>
      <c r="WE49" s="445"/>
      <c r="WF49" s="445"/>
      <c r="WG49" s="445"/>
      <c r="WH49" s="445"/>
      <c r="WI49" s="445"/>
      <c r="WJ49" s="445"/>
      <c r="WK49" s="445"/>
      <c r="WL49" s="445"/>
      <c r="WM49" s="445"/>
      <c r="WN49" s="445"/>
      <c r="WO49" s="445"/>
      <c r="WP49" s="445"/>
      <c r="WQ49" s="445"/>
      <c r="WR49" s="445"/>
      <c r="WS49" s="445"/>
      <c r="WT49" s="445"/>
      <c r="WU49" s="445"/>
      <c r="WV49" s="445"/>
      <c r="WW49" s="445"/>
      <c r="WX49" s="445"/>
      <c r="WY49" s="445"/>
      <c r="WZ49" s="445"/>
      <c r="XA49" s="445"/>
      <c r="XB49" s="445"/>
      <c r="XC49" s="445"/>
      <c r="XD49" s="445"/>
      <c r="XE49" s="445"/>
      <c r="XF49" s="445"/>
      <c r="XG49" s="445"/>
      <c r="XH49" s="445"/>
      <c r="XI49" s="445"/>
      <c r="XJ49" s="445"/>
      <c r="XK49" s="445"/>
      <c r="XL49" s="445"/>
      <c r="XM49" s="445"/>
      <c r="XN49" s="445"/>
      <c r="XO49" s="445"/>
      <c r="XP49" s="445"/>
      <c r="XQ49" s="445"/>
      <c r="XR49" s="445"/>
      <c r="XS49" s="445"/>
      <c r="XT49" s="445"/>
      <c r="XU49" s="445"/>
      <c r="XV49" s="445"/>
      <c r="XW49" s="445"/>
      <c r="XX49" s="445"/>
      <c r="XY49" s="445"/>
      <c r="XZ49" s="445"/>
      <c r="YA49" s="445"/>
      <c r="YB49" s="445"/>
      <c r="YC49" s="445"/>
      <c r="YD49" s="445"/>
      <c r="YE49" s="445"/>
      <c r="YF49" s="445"/>
      <c r="YG49" s="445"/>
      <c r="YH49" s="445"/>
      <c r="YI49" s="445"/>
      <c r="YJ49" s="445"/>
      <c r="YK49" s="445"/>
      <c r="YL49" s="445"/>
      <c r="YM49" s="445"/>
      <c r="YN49" s="445"/>
      <c r="YO49" s="445"/>
      <c r="YP49" s="445"/>
      <c r="YQ49" s="445"/>
      <c r="YR49" s="445"/>
      <c r="YS49" s="445"/>
      <c r="YT49" s="445"/>
      <c r="YU49" s="445"/>
      <c r="YV49" s="445"/>
      <c r="YW49" s="445"/>
      <c r="YX49" s="445"/>
      <c r="YY49" s="445"/>
      <c r="YZ49" s="445"/>
      <c r="ZA49" s="445"/>
      <c r="ZB49" s="445"/>
      <c r="ZC49" s="445"/>
      <c r="ZD49" s="445"/>
      <c r="ZE49" s="445"/>
      <c r="ZF49" s="445"/>
      <c r="ZG49" s="445"/>
      <c r="ZH49" s="445"/>
      <c r="ZI49" s="445"/>
      <c r="ZJ49" s="445"/>
      <c r="ZK49" s="445"/>
      <c r="ZL49" s="445"/>
      <c r="ZM49" s="445"/>
      <c r="ZN49" s="445"/>
      <c r="ZO49" s="445"/>
      <c r="ZP49" s="445"/>
      <c r="ZQ49" s="445"/>
      <c r="ZR49" s="445"/>
      <c r="ZS49" s="445"/>
      <c r="ZT49" s="445"/>
      <c r="ZU49" s="445"/>
      <c r="ZV49" s="445"/>
      <c r="ZW49" s="445"/>
      <c r="ZX49" s="445"/>
      <c r="ZY49" s="445"/>
      <c r="ZZ49" s="445"/>
      <c r="AAA49" s="445"/>
      <c r="AAB49" s="445"/>
      <c r="AAC49" s="445"/>
      <c r="AAD49" s="445"/>
      <c r="AAE49" s="445"/>
      <c r="AAF49" s="445"/>
      <c r="AAG49" s="445"/>
      <c r="AAH49" s="445"/>
      <c r="AAI49" s="445"/>
      <c r="AAJ49" s="445"/>
      <c r="AAK49" s="445"/>
      <c r="AAL49" s="445"/>
      <c r="AAM49" s="445"/>
      <c r="AAN49" s="445"/>
      <c r="AAO49" s="445"/>
      <c r="AAP49" s="445"/>
      <c r="AAQ49" s="445"/>
      <c r="AAR49" s="445"/>
      <c r="AAS49" s="445"/>
      <c r="AAT49" s="445"/>
      <c r="AAU49" s="445"/>
      <c r="AAV49" s="445"/>
      <c r="AAW49" s="445"/>
      <c r="AAX49" s="445"/>
      <c r="AAY49" s="445"/>
      <c r="AAZ49" s="445"/>
      <c r="ABA49" s="445"/>
      <c r="ABB49" s="445"/>
      <c r="ABC49" s="445"/>
      <c r="ABD49" s="445"/>
      <c r="ABE49" s="445"/>
      <c r="ABF49" s="445"/>
      <c r="ABG49" s="445"/>
      <c r="ABH49" s="445"/>
      <c r="ABI49" s="445"/>
      <c r="ABJ49" s="445"/>
      <c r="ABK49" s="445"/>
      <c r="ABL49" s="445"/>
      <c r="ABM49" s="445"/>
      <c r="ABN49" s="445"/>
      <c r="ABO49" s="445"/>
      <c r="ABP49" s="445"/>
      <c r="ABQ49" s="445"/>
      <c r="ABR49" s="445"/>
      <c r="ABS49" s="445"/>
      <c r="ABT49" s="445"/>
      <c r="ABU49" s="445"/>
      <c r="ABV49" s="445"/>
      <c r="ABW49" s="445"/>
      <c r="ABX49" s="445"/>
      <c r="ABY49" s="445"/>
      <c r="ABZ49" s="445"/>
      <c r="ACA49" s="445"/>
      <c r="ACB49" s="445"/>
      <c r="ACC49" s="445"/>
      <c r="ACD49" s="445"/>
      <c r="ACE49" s="445"/>
      <c r="ACF49" s="445"/>
      <c r="ACG49" s="445"/>
      <c r="ACH49" s="445"/>
      <c r="ACI49" s="445"/>
      <c r="ACJ49" s="445"/>
      <c r="ACK49" s="445"/>
      <c r="ACL49" s="445"/>
      <c r="ACM49" s="445"/>
      <c r="ACN49" s="445"/>
      <c r="ACO49" s="445"/>
      <c r="ACP49" s="445"/>
      <c r="ACQ49" s="445"/>
      <c r="ACR49" s="445"/>
      <c r="ACS49" s="445"/>
      <c r="ACT49" s="445"/>
      <c r="ACU49" s="445"/>
      <c r="ACV49" s="445"/>
      <c r="ACW49" s="445"/>
      <c r="ACX49" s="445"/>
      <c r="ACY49" s="445"/>
      <c r="ACZ49" s="445"/>
      <c r="ADA49" s="445"/>
      <c r="ADB49" s="445"/>
      <c r="ADC49" s="445"/>
      <c r="ADD49" s="445"/>
      <c r="ADE49" s="445"/>
      <c r="ADF49" s="445"/>
      <c r="ADG49" s="445"/>
      <c r="ADH49" s="445"/>
      <c r="ADI49" s="445"/>
      <c r="ADJ49" s="445"/>
      <c r="ADK49" s="445"/>
      <c r="ADL49" s="445"/>
      <c r="ADM49" s="445"/>
      <c r="ADN49" s="445"/>
      <c r="ADO49" s="445"/>
      <c r="ADP49" s="445"/>
      <c r="ADQ49" s="445"/>
      <c r="ADR49" s="445"/>
      <c r="ADS49" s="445"/>
      <c r="ADT49" s="445"/>
      <c r="ADU49" s="445"/>
      <c r="ADV49" s="445"/>
      <c r="ADW49" s="445"/>
      <c r="ADX49" s="445"/>
      <c r="ADY49" s="445"/>
      <c r="ADZ49" s="445"/>
      <c r="AEA49" s="445"/>
      <c r="AEB49" s="445"/>
      <c r="AEC49" s="445"/>
      <c r="AED49" s="445"/>
      <c r="AEE49" s="445"/>
      <c r="AEF49" s="445"/>
      <c r="AEG49" s="445"/>
      <c r="AEH49" s="445"/>
      <c r="AEI49" s="445"/>
      <c r="AEJ49" s="445"/>
      <c r="AEK49" s="445"/>
      <c r="AEL49" s="445"/>
      <c r="AEM49" s="445"/>
      <c r="AEN49" s="445"/>
      <c r="AEO49" s="445"/>
      <c r="AEP49" s="445"/>
      <c r="AEQ49" s="445"/>
      <c r="AER49" s="445"/>
      <c r="AES49" s="445"/>
      <c r="AET49" s="445"/>
      <c r="AEU49" s="445"/>
      <c r="AEV49" s="445"/>
      <c r="AEW49" s="445"/>
      <c r="AEX49" s="445"/>
      <c r="AEY49" s="445"/>
      <c r="AEZ49" s="445"/>
      <c r="AFA49" s="445"/>
      <c r="AFB49" s="445"/>
      <c r="AFC49" s="445"/>
      <c r="AFD49" s="445"/>
      <c r="AFE49" s="445"/>
      <c r="AFF49" s="445"/>
      <c r="AFG49" s="445"/>
      <c r="AFH49" s="445"/>
      <c r="AFI49" s="445"/>
      <c r="AFJ49" s="445"/>
      <c r="AFK49" s="445"/>
      <c r="AFL49" s="445"/>
      <c r="AFM49" s="445"/>
      <c r="AFN49" s="445"/>
      <c r="AFO49" s="445"/>
      <c r="AFP49" s="445"/>
      <c r="AFQ49" s="445"/>
      <c r="AFR49" s="445"/>
      <c r="AFS49" s="445"/>
      <c r="AFT49" s="445"/>
      <c r="AFU49" s="445"/>
      <c r="AFV49" s="445"/>
      <c r="AFW49" s="445"/>
      <c r="AFX49" s="445"/>
      <c r="AFY49" s="445"/>
      <c r="AFZ49" s="445"/>
      <c r="AGA49" s="445"/>
      <c r="AGB49" s="445"/>
      <c r="AGC49" s="445"/>
      <c r="AGD49" s="445"/>
      <c r="AGE49" s="445"/>
      <c r="AGF49" s="445"/>
      <c r="AGG49" s="445"/>
      <c r="AGH49" s="445"/>
      <c r="AGI49" s="445"/>
      <c r="AGJ49" s="445"/>
      <c r="AGK49" s="445"/>
      <c r="AGL49" s="445"/>
      <c r="AGM49" s="445"/>
      <c r="AGN49" s="445"/>
      <c r="AGO49" s="445"/>
      <c r="AGP49" s="445"/>
      <c r="AGQ49" s="445"/>
      <c r="AGR49" s="445"/>
      <c r="AGS49" s="445"/>
      <c r="AGT49" s="445"/>
      <c r="AGU49" s="445"/>
      <c r="AGV49" s="445"/>
      <c r="AGW49" s="445"/>
      <c r="AGX49" s="445"/>
      <c r="AGY49" s="445"/>
      <c r="AGZ49" s="445"/>
      <c r="AHA49" s="445"/>
      <c r="AHB49" s="445"/>
      <c r="AHC49" s="445"/>
      <c r="AHD49" s="445"/>
      <c r="AHE49" s="445"/>
      <c r="AHF49" s="445"/>
      <c r="AHG49" s="445"/>
      <c r="AHH49" s="445"/>
      <c r="AHI49" s="445"/>
      <c r="AHJ49" s="445"/>
      <c r="AHK49" s="445"/>
      <c r="AHL49" s="445"/>
      <c r="AHM49" s="445"/>
      <c r="AHN49" s="445"/>
      <c r="AHO49" s="445"/>
      <c r="AHP49" s="445"/>
      <c r="AHQ49" s="445"/>
      <c r="AHR49" s="445"/>
      <c r="AHS49" s="445"/>
      <c r="AHT49" s="445"/>
      <c r="AHU49" s="445"/>
      <c r="AHV49" s="445"/>
      <c r="AHW49" s="445"/>
      <c r="AHX49" s="445"/>
      <c r="AHY49" s="445"/>
      <c r="AHZ49" s="445"/>
      <c r="AIA49" s="445"/>
      <c r="AIB49" s="445"/>
      <c r="AIC49" s="445"/>
      <c r="AID49" s="445"/>
      <c r="AIE49" s="445"/>
      <c r="AIF49" s="445"/>
      <c r="AIG49" s="445"/>
      <c r="AIH49" s="445"/>
      <c r="AII49" s="445"/>
      <c r="AIJ49" s="445"/>
      <c r="AIK49" s="445"/>
      <c r="AIL49" s="445"/>
      <c r="AIM49" s="445"/>
      <c r="AIN49" s="445"/>
      <c r="AIO49" s="445"/>
      <c r="AIP49" s="445"/>
      <c r="AIQ49" s="445"/>
      <c r="AIR49" s="445"/>
      <c r="AIS49" s="445"/>
      <c r="AIT49" s="445"/>
      <c r="AIU49" s="445"/>
      <c r="AIV49" s="445"/>
      <c r="AIW49" s="445"/>
      <c r="AIX49" s="445"/>
      <c r="AIY49" s="445"/>
      <c r="AIZ49" s="445"/>
      <c r="AJA49" s="445"/>
      <c r="AJB49" s="445"/>
      <c r="AJC49" s="445"/>
      <c r="AJD49" s="445"/>
      <c r="AJE49" s="445"/>
      <c r="AJF49" s="445"/>
      <c r="AJG49" s="445"/>
      <c r="AJH49" s="445"/>
      <c r="AJI49" s="445"/>
      <c r="AJJ49" s="445"/>
      <c r="AJK49" s="445"/>
      <c r="AJL49" s="445"/>
      <c r="AJM49" s="445"/>
      <c r="AJN49" s="445"/>
      <c r="AJO49" s="445"/>
      <c r="AJP49" s="445"/>
      <c r="AJQ49" s="445"/>
      <c r="AJR49" s="445"/>
      <c r="AJS49" s="445"/>
      <c r="AJT49" s="445"/>
      <c r="AJU49" s="445"/>
      <c r="AJV49" s="445"/>
      <c r="AJW49" s="445"/>
      <c r="AJX49" s="445"/>
      <c r="AJY49" s="445"/>
      <c r="AJZ49" s="445"/>
      <c r="AKA49" s="445"/>
      <c r="AKB49" s="445"/>
      <c r="AKC49" s="445"/>
      <c r="AKD49" s="445"/>
      <c r="AKE49" s="445"/>
      <c r="AKF49" s="445"/>
      <c r="AKG49" s="445"/>
      <c r="AKH49" s="445"/>
      <c r="AKI49" s="445"/>
      <c r="AKJ49" s="445"/>
      <c r="AKK49" s="445"/>
      <c r="AKL49" s="445"/>
      <c r="AKM49" s="445"/>
      <c r="AKN49" s="445"/>
      <c r="AKO49" s="445"/>
      <c r="AKP49" s="445"/>
      <c r="AKQ49" s="445"/>
      <c r="AKR49" s="445"/>
      <c r="AKS49" s="445"/>
      <c r="AKT49" s="445"/>
      <c r="AKU49" s="445"/>
      <c r="AKV49" s="445"/>
      <c r="AKW49" s="445"/>
      <c r="AKX49" s="445"/>
      <c r="AKY49" s="445"/>
      <c r="AKZ49" s="445"/>
      <c r="ALA49" s="445"/>
      <c r="ALB49" s="445"/>
      <c r="ALC49" s="445"/>
      <c r="ALD49" s="445"/>
      <c r="ALE49" s="445"/>
      <c r="ALF49" s="445"/>
      <c r="ALG49" s="445"/>
      <c r="ALH49" s="445"/>
      <c r="ALI49" s="445"/>
      <c r="ALJ49" s="445"/>
      <c r="ALK49" s="445"/>
      <c r="ALL49" s="445"/>
      <c r="ALM49" s="445"/>
      <c r="ALN49" s="445"/>
      <c r="ALO49" s="445"/>
      <c r="ALP49" s="445"/>
      <c r="ALQ49" s="445"/>
      <c r="ALR49" s="445"/>
      <c r="ALS49" s="445"/>
      <c r="ALT49" s="445"/>
      <c r="ALU49" s="445"/>
      <c r="ALV49" s="445"/>
      <c r="ALW49" s="445"/>
      <c r="ALX49" s="445"/>
      <c r="ALY49" s="445"/>
      <c r="ALZ49" s="445"/>
      <c r="AMA49" s="445"/>
      <c r="AMB49" s="445"/>
      <c r="AMC49" s="445"/>
      <c r="AMD49" s="445"/>
      <c r="AME49" s="445"/>
      <c r="AMF49" s="445"/>
      <c r="AMG49" s="445"/>
      <c r="AMH49" s="445"/>
      <c r="AMI49" s="445"/>
      <c r="AMJ49" s="445"/>
      <c r="AMK49" s="445"/>
      <c r="AML49" s="445"/>
      <c r="AMM49" s="445"/>
      <c r="AMN49" s="445"/>
      <c r="AMO49" s="445"/>
      <c r="AMP49" s="445"/>
      <c r="AMQ49" s="445"/>
      <c r="AMR49" s="445"/>
      <c r="AMS49" s="445"/>
      <c r="AMT49" s="445"/>
      <c r="AMU49" s="445"/>
      <c r="AMV49" s="445"/>
      <c r="AMW49" s="445"/>
      <c r="AMX49" s="445"/>
      <c r="AMY49" s="445"/>
      <c r="AMZ49" s="445"/>
      <c r="ANA49" s="445"/>
      <c r="ANB49" s="445"/>
      <c r="ANC49" s="445"/>
      <c r="AND49" s="445"/>
      <c r="ANE49" s="445"/>
      <c r="ANF49" s="445"/>
      <c r="ANG49" s="445"/>
      <c r="ANH49" s="445"/>
      <c r="ANI49" s="445"/>
      <c r="ANJ49" s="445"/>
      <c r="ANK49" s="445"/>
      <c r="ANL49" s="445"/>
      <c r="ANM49" s="445"/>
      <c r="ANN49" s="445"/>
      <c r="ANO49" s="445"/>
      <c r="ANP49" s="445"/>
      <c r="ANQ49" s="445"/>
      <c r="ANR49" s="445"/>
      <c r="ANS49" s="445"/>
      <c r="ANT49" s="445"/>
      <c r="ANU49" s="445"/>
      <c r="ANV49" s="445"/>
      <c r="ANW49" s="445"/>
      <c r="ANX49" s="445"/>
      <c r="ANY49" s="445"/>
      <c r="ANZ49" s="445"/>
      <c r="AOA49" s="445"/>
      <c r="AOB49" s="445"/>
      <c r="AOC49" s="445"/>
      <c r="AOD49" s="445"/>
      <c r="AOE49" s="445"/>
      <c r="AOF49" s="445"/>
      <c r="AOG49" s="445"/>
      <c r="AOH49" s="445"/>
      <c r="AOI49" s="445"/>
      <c r="AOJ49" s="445"/>
      <c r="AOK49" s="445"/>
      <c r="AOL49" s="445"/>
      <c r="AOM49" s="445"/>
      <c r="AON49" s="445"/>
      <c r="AOO49" s="445"/>
      <c r="AOP49" s="445"/>
      <c r="AOQ49" s="445"/>
      <c r="AOR49" s="445"/>
      <c r="AOS49" s="445"/>
      <c r="AOT49" s="445"/>
      <c r="AOU49" s="445"/>
      <c r="AOV49" s="445"/>
      <c r="AOW49" s="445"/>
      <c r="AOX49" s="445"/>
      <c r="AOY49" s="445"/>
      <c r="AOZ49" s="445"/>
      <c r="APA49" s="445"/>
      <c r="APB49" s="445"/>
      <c r="APC49" s="445"/>
      <c r="APD49" s="445"/>
      <c r="APE49" s="445"/>
      <c r="APF49" s="445"/>
      <c r="APG49" s="445"/>
      <c r="APH49" s="445"/>
      <c r="API49" s="445"/>
      <c r="APJ49" s="445"/>
      <c r="APK49" s="445"/>
      <c r="APL49" s="445"/>
      <c r="APM49" s="445"/>
      <c r="APN49" s="445"/>
      <c r="APO49" s="445"/>
      <c r="APP49" s="445"/>
      <c r="APQ49" s="445"/>
      <c r="APR49" s="445"/>
      <c r="APS49" s="445"/>
      <c r="APT49" s="445"/>
      <c r="APU49" s="445"/>
      <c r="APV49" s="445"/>
      <c r="APW49" s="445"/>
      <c r="APX49" s="445"/>
      <c r="APY49" s="445"/>
      <c r="APZ49" s="445"/>
      <c r="AQA49" s="445"/>
      <c r="AQB49" s="445"/>
      <c r="AQC49" s="445"/>
      <c r="AQD49" s="445"/>
      <c r="AQE49" s="445"/>
      <c r="AQF49" s="445"/>
      <c r="AQG49" s="445"/>
      <c r="AQH49" s="445"/>
      <c r="AQI49" s="445"/>
      <c r="AQJ49" s="445"/>
      <c r="AQK49" s="445"/>
      <c r="AQL49" s="445"/>
      <c r="AQM49" s="445"/>
      <c r="AQN49" s="445"/>
      <c r="AQO49" s="445"/>
      <c r="AQP49" s="445"/>
      <c r="AQQ49" s="445"/>
      <c r="AQR49" s="445"/>
      <c r="AQS49" s="445"/>
      <c r="AQT49" s="445"/>
      <c r="AQU49" s="445"/>
      <c r="AQV49" s="445"/>
      <c r="AQW49" s="445"/>
      <c r="AQX49" s="445"/>
      <c r="AQY49" s="445"/>
      <c r="AQZ49" s="445"/>
      <c r="ARA49" s="445"/>
      <c r="ARB49" s="445"/>
      <c r="ARC49" s="445"/>
      <c r="ARD49" s="445"/>
      <c r="ARE49" s="445"/>
      <c r="ARF49" s="445"/>
      <c r="ARG49" s="445"/>
      <c r="ARH49" s="445"/>
      <c r="ARI49" s="445"/>
      <c r="ARJ49" s="445"/>
      <c r="ARK49" s="445"/>
      <c r="ARL49" s="445"/>
      <c r="ARM49" s="445"/>
      <c r="ARN49" s="445"/>
      <c r="ARO49" s="445"/>
      <c r="ARP49" s="445"/>
      <c r="ARQ49" s="445"/>
      <c r="ARR49" s="445"/>
      <c r="ARS49" s="445"/>
      <c r="ART49" s="445"/>
      <c r="ARU49" s="445"/>
      <c r="ARV49" s="445"/>
      <c r="ARW49" s="445"/>
      <c r="ARX49" s="445"/>
      <c r="ARY49" s="445"/>
      <c r="ARZ49" s="445"/>
      <c r="ASA49" s="445"/>
      <c r="ASB49" s="445"/>
      <c r="ASC49" s="445"/>
      <c r="ASD49" s="445"/>
      <c r="ASE49" s="445"/>
      <c r="ASF49" s="445"/>
      <c r="ASG49" s="445"/>
      <c r="ASH49" s="445"/>
      <c r="ASI49" s="445"/>
      <c r="ASJ49" s="445"/>
      <c r="ASK49" s="445"/>
      <c r="ASL49" s="445"/>
      <c r="ASM49" s="445"/>
      <c r="ASN49" s="445"/>
      <c r="ASO49" s="445"/>
      <c r="ASP49" s="445"/>
      <c r="ASQ49" s="445"/>
      <c r="ASR49" s="445"/>
      <c r="ASS49" s="445"/>
      <c r="AST49" s="445"/>
      <c r="ASU49" s="445"/>
      <c r="ASV49" s="445"/>
      <c r="ASW49" s="445"/>
      <c r="ASX49" s="445"/>
      <c r="ASY49" s="445"/>
      <c r="ASZ49" s="445"/>
      <c r="ATA49" s="445"/>
      <c r="ATB49" s="445"/>
      <c r="ATC49" s="445"/>
      <c r="ATD49" s="445"/>
      <c r="ATE49" s="445"/>
      <c r="ATF49" s="445"/>
      <c r="ATG49" s="445"/>
      <c r="ATH49" s="445"/>
      <c r="ATI49" s="445"/>
      <c r="ATJ49" s="445"/>
      <c r="ATK49" s="445"/>
      <c r="ATL49" s="445"/>
      <c r="ATM49" s="445"/>
      <c r="ATN49" s="445"/>
      <c r="ATO49" s="445"/>
      <c r="ATP49" s="445"/>
      <c r="ATQ49" s="445"/>
      <c r="ATR49" s="445"/>
      <c r="ATS49" s="445"/>
      <c r="ATT49" s="445"/>
      <c r="ATU49" s="445"/>
      <c r="ATV49" s="445"/>
      <c r="ATW49" s="445"/>
      <c r="ATX49" s="445"/>
      <c r="ATY49" s="445"/>
      <c r="ATZ49" s="445"/>
      <c r="AUA49" s="445"/>
      <c r="AUB49" s="445"/>
      <c r="AUC49" s="445"/>
      <c r="AUD49" s="445"/>
      <c r="AUE49" s="445"/>
      <c r="AUF49" s="445"/>
      <c r="AUG49" s="445"/>
      <c r="AUH49" s="445"/>
      <c r="AUI49" s="445"/>
      <c r="AUJ49" s="445"/>
      <c r="AUK49" s="445"/>
      <c r="AUL49" s="445"/>
      <c r="AUM49" s="445"/>
      <c r="AUN49" s="445"/>
      <c r="AUO49" s="445"/>
      <c r="AUP49" s="445"/>
      <c r="AUQ49" s="445"/>
      <c r="AUR49" s="445"/>
      <c r="AUS49" s="445"/>
      <c r="AUT49" s="445"/>
      <c r="AUU49" s="445"/>
      <c r="AUV49" s="445"/>
      <c r="AUW49" s="445"/>
      <c r="AUX49" s="445"/>
      <c r="AUY49" s="445"/>
      <c r="AUZ49" s="445"/>
      <c r="AVA49" s="445"/>
      <c r="AVB49" s="445"/>
      <c r="AVC49" s="445"/>
      <c r="AVD49" s="445"/>
      <c r="AVE49" s="445"/>
      <c r="AVF49" s="445"/>
      <c r="AVG49" s="445"/>
      <c r="AVH49" s="445"/>
      <c r="AVI49" s="445"/>
      <c r="AVJ49" s="445"/>
      <c r="AVK49" s="445"/>
      <c r="AVL49" s="445"/>
      <c r="AVM49" s="445"/>
      <c r="AVN49" s="445"/>
      <c r="AVO49" s="445"/>
      <c r="AVP49" s="445"/>
      <c r="AVQ49" s="445"/>
      <c r="AVR49" s="445"/>
      <c r="AVS49" s="445"/>
      <c r="AVT49" s="445"/>
      <c r="AVU49" s="445"/>
      <c r="AVV49" s="445"/>
      <c r="AVW49" s="445"/>
      <c r="AVX49" s="445"/>
      <c r="AVY49" s="445"/>
      <c r="AVZ49" s="445"/>
      <c r="AWA49" s="445"/>
      <c r="AWB49" s="445"/>
      <c r="AWC49" s="445"/>
      <c r="AWD49" s="445"/>
      <c r="AWE49" s="445"/>
      <c r="AWF49" s="445"/>
      <c r="AWG49" s="445"/>
      <c r="AWH49" s="445"/>
      <c r="AWI49" s="445"/>
      <c r="AWJ49" s="445"/>
      <c r="AWK49" s="445"/>
      <c r="AWL49" s="445"/>
      <c r="AWM49" s="445"/>
      <c r="AWN49" s="445"/>
      <c r="AWO49" s="445"/>
      <c r="AWP49" s="445"/>
      <c r="AWQ49" s="445"/>
      <c r="AWR49" s="445"/>
      <c r="AWS49" s="445"/>
      <c r="AWT49" s="445"/>
      <c r="AWU49" s="445"/>
      <c r="AWV49" s="445"/>
      <c r="AWW49" s="445"/>
      <c r="AWX49" s="445"/>
      <c r="AWY49" s="445"/>
      <c r="AWZ49" s="445"/>
      <c r="AXA49" s="445"/>
      <c r="AXB49" s="445"/>
      <c r="AXC49" s="445"/>
      <c r="AXD49" s="445"/>
      <c r="AXE49" s="445"/>
      <c r="AXF49" s="445"/>
      <c r="AXG49" s="445"/>
      <c r="AXH49" s="445"/>
      <c r="AXI49" s="445"/>
      <c r="AXJ49" s="445"/>
      <c r="AXK49" s="445"/>
      <c r="AXL49" s="445"/>
      <c r="AXM49" s="445"/>
      <c r="AXN49" s="445"/>
      <c r="AXO49" s="445"/>
      <c r="AXP49" s="445"/>
      <c r="AXQ49" s="445"/>
      <c r="AXR49" s="445"/>
      <c r="AXS49" s="445"/>
      <c r="AXT49" s="445"/>
      <c r="AXU49" s="445"/>
      <c r="AXV49" s="445"/>
      <c r="AXW49" s="445"/>
      <c r="AXX49" s="445"/>
      <c r="AXY49" s="445"/>
      <c r="AXZ49" s="445"/>
      <c r="AYA49" s="445"/>
      <c r="AYB49" s="445"/>
      <c r="AYC49" s="445"/>
      <c r="AYD49" s="445"/>
      <c r="AYE49" s="445"/>
      <c r="AYF49" s="445"/>
      <c r="AYG49" s="445"/>
      <c r="AYH49" s="445"/>
      <c r="AYI49" s="445"/>
      <c r="AYJ49" s="445"/>
      <c r="AYK49" s="445"/>
      <c r="AYL49" s="445"/>
      <c r="AYM49" s="445"/>
      <c r="AYN49" s="445"/>
      <c r="AYO49" s="445"/>
      <c r="AYP49" s="445"/>
      <c r="AYQ49" s="445"/>
      <c r="AYR49" s="445"/>
      <c r="AYS49" s="445"/>
      <c r="AYT49" s="445"/>
      <c r="AYU49" s="445"/>
      <c r="AYV49" s="445"/>
      <c r="AYW49" s="445"/>
      <c r="AYX49" s="445"/>
      <c r="AYY49" s="445"/>
      <c r="AYZ49" s="445"/>
      <c r="AZA49" s="445"/>
      <c r="AZB49" s="445"/>
      <c r="AZC49" s="445"/>
      <c r="AZD49" s="445"/>
      <c r="AZE49" s="445"/>
      <c r="AZF49" s="445"/>
      <c r="AZG49" s="445"/>
      <c r="AZH49" s="445"/>
      <c r="AZI49" s="445"/>
      <c r="AZJ49" s="445"/>
      <c r="AZK49" s="445"/>
      <c r="AZL49" s="445"/>
      <c r="AZM49" s="445"/>
      <c r="AZN49" s="445"/>
      <c r="AZO49" s="445"/>
      <c r="AZP49" s="445"/>
      <c r="AZQ49" s="445"/>
      <c r="AZR49" s="445"/>
      <c r="AZS49" s="445"/>
      <c r="AZT49" s="445"/>
      <c r="AZU49" s="445"/>
      <c r="AZV49" s="445"/>
      <c r="AZW49" s="445"/>
      <c r="AZX49" s="445"/>
      <c r="AZY49" s="445"/>
      <c r="AZZ49" s="445"/>
      <c r="BAA49" s="445"/>
      <c r="BAB49" s="445"/>
      <c r="BAC49" s="445"/>
      <c r="BAD49" s="445"/>
      <c r="BAE49" s="445"/>
      <c r="BAF49" s="445"/>
      <c r="BAG49" s="445"/>
      <c r="BAH49" s="445"/>
      <c r="BAI49" s="445"/>
      <c r="BAJ49" s="445"/>
      <c r="BAK49" s="445"/>
      <c r="BAL49" s="445"/>
      <c r="BAM49" s="445"/>
      <c r="BAN49" s="445"/>
      <c r="BAO49" s="445"/>
      <c r="BAP49" s="445"/>
      <c r="BAQ49" s="445"/>
      <c r="BAR49" s="445"/>
      <c r="BAS49" s="445"/>
      <c r="BAT49" s="445"/>
      <c r="BAU49" s="445"/>
      <c r="BAV49" s="445"/>
      <c r="BAW49" s="445"/>
      <c r="BAX49" s="445"/>
      <c r="BAY49" s="445"/>
      <c r="BAZ49" s="445"/>
      <c r="BBA49" s="445"/>
      <c r="BBB49" s="445"/>
      <c r="BBC49" s="445"/>
      <c r="BBD49" s="445"/>
      <c r="BBE49" s="445"/>
      <c r="BBF49" s="445"/>
      <c r="BBG49" s="445"/>
      <c r="BBH49" s="445"/>
      <c r="BBI49" s="445"/>
      <c r="BBJ49" s="445"/>
      <c r="BBK49" s="445"/>
      <c r="BBL49" s="445"/>
      <c r="BBM49" s="445"/>
      <c r="BBN49" s="445"/>
      <c r="BBO49" s="445"/>
      <c r="BBP49" s="445"/>
      <c r="BBQ49" s="445"/>
      <c r="BBR49" s="445"/>
      <c r="BBS49" s="445"/>
      <c r="BBT49" s="445"/>
      <c r="BBU49" s="445"/>
      <c r="BBV49" s="445"/>
      <c r="BBW49" s="445"/>
      <c r="BBX49" s="445"/>
      <c r="BBY49" s="445"/>
      <c r="BBZ49" s="445"/>
      <c r="BCA49" s="445"/>
      <c r="BCB49" s="445"/>
      <c r="BCC49" s="445"/>
      <c r="BCD49" s="445"/>
      <c r="BCE49" s="445"/>
      <c r="BCF49" s="445"/>
      <c r="BCG49" s="445"/>
      <c r="BCH49" s="445"/>
      <c r="BCI49" s="445"/>
      <c r="BCJ49" s="445"/>
      <c r="BCK49" s="445"/>
      <c r="BCL49" s="445"/>
      <c r="BCM49" s="445"/>
      <c r="BCN49" s="445"/>
      <c r="BCO49" s="445"/>
      <c r="BCP49" s="445"/>
      <c r="BCQ49" s="445"/>
      <c r="BCR49" s="445"/>
      <c r="BCS49" s="445"/>
      <c r="BCT49" s="445"/>
      <c r="BCU49" s="445"/>
      <c r="BCV49" s="445"/>
      <c r="BCW49" s="445"/>
      <c r="BCX49" s="445"/>
      <c r="BCY49" s="445"/>
      <c r="BCZ49" s="445"/>
      <c r="BDA49" s="445"/>
      <c r="BDB49" s="445"/>
      <c r="BDC49" s="445"/>
      <c r="BDD49" s="445"/>
      <c r="BDE49" s="445"/>
      <c r="BDF49" s="445"/>
      <c r="BDG49" s="445"/>
      <c r="BDH49" s="445"/>
      <c r="BDI49" s="445"/>
      <c r="BDJ49" s="445"/>
      <c r="BDK49" s="445"/>
      <c r="BDL49" s="445"/>
      <c r="BDM49" s="445"/>
      <c r="BDN49" s="445"/>
      <c r="BDO49" s="445"/>
      <c r="BDP49" s="445"/>
      <c r="BDQ49" s="445"/>
      <c r="BDR49" s="445"/>
      <c r="BDS49" s="445"/>
      <c r="BDT49" s="445"/>
      <c r="BDU49" s="445"/>
      <c r="BDV49" s="445"/>
      <c r="BDW49" s="445"/>
      <c r="BDX49" s="445"/>
      <c r="BDY49" s="445"/>
      <c r="BDZ49" s="445"/>
      <c r="BEA49" s="445"/>
      <c r="BEB49" s="445"/>
      <c r="BEC49" s="445"/>
      <c r="BED49" s="445"/>
      <c r="BEE49" s="445"/>
      <c r="BEF49" s="445"/>
      <c r="BEG49" s="445"/>
      <c r="BEH49" s="445"/>
      <c r="BEI49" s="445"/>
      <c r="BEJ49" s="445"/>
      <c r="BEK49" s="445"/>
      <c r="BEL49" s="445"/>
      <c r="BEM49" s="445"/>
      <c r="BEN49" s="445"/>
      <c r="BEO49" s="445"/>
      <c r="BEP49" s="445"/>
      <c r="BEQ49" s="445"/>
      <c r="BER49" s="445"/>
      <c r="BES49" s="445"/>
      <c r="BET49" s="445"/>
      <c r="BEU49" s="445"/>
      <c r="BEV49" s="445"/>
      <c r="BEW49" s="445"/>
      <c r="BEX49" s="445"/>
      <c r="BEY49" s="445"/>
      <c r="BEZ49" s="445"/>
      <c r="BFA49" s="445"/>
      <c r="BFB49" s="445"/>
      <c r="BFC49" s="445"/>
      <c r="BFD49" s="445"/>
      <c r="BFE49" s="445"/>
      <c r="BFF49" s="445"/>
      <c r="BFG49" s="445"/>
      <c r="BFH49" s="445"/>
      <c r="BFI49" s="445"/>
      <c r="BFJ49" s="445"/>
      <c r="BFK49" s="445"/>
      <c r="BFL49" s="445"/>
      <c r="BFM49" s="445"/>
      <c r="BFN49" s="445"/>
      <c r="BFO49" s="445"/>
      <c r="BFP49" s="445"/>
      <c r="BFQ49" s="445"/>
      <c r="BFR49" s="445"/>
      <c r="BFS49" s="445"/>
      <c r="BFT49" s="445"/>
      <c r="BFU49" s="445"/>
      <c r="BFV49" s="445"/>
      <c r="BFW49" s="445"/>
      <c r="BFX49" s="445"/>
      <c r="BFY49" s="445"/>
      <c r="BFZ49" s="445"/>
      <c r="BGA49" s="445"/>
      <c r="BGB49" s="445"/>
      <c r="BGC49" s="445"/>
      <c r="BGD49" s="445"/>
      <c r="BGE49" s="445"/>
      <c r="BGF49" s="445"/>
      <c r="BGG49" s="445"/>
      <c r="BGH49" s="445"/>
      <c r="BGI49" s="445"/>
      <c r="BGJ49" s="445"/>
      <c r="BGK49" s="445"/>
      <c r="BGL49" s="445"/>
      <c r="BGM49" s="445"/>
      <c r="BGN49" s="445"/>
      <c r="BGO49" s="445"/>
      <c r="BGP49" s="445"/>
      <c r="BGQ49" s="445"/>
      <c r="BGR49" s="445"/>
      <c r="BGS49" s="445"/>
      <c r="BGT49" s="445"/>
      <c r="BGU49" s="445"/>
      <c r="BGV49" s="445"/>
      <c r="BGW49" s="445"/>
      <c r="BGX49" s="445"/>
      <c r="BGY49" s="445"/>
      <c r="BGZ49" s="445"/>
      <c r="BHA49" s="445"/>
      <c r="BHB49" s="445"/>
      <c r="BHC49" s="445"/>
      <c r="BHD49" s="445"/>
      <c r="BHE49" s="445"/>
      <c r="BHF49" s="445"/>
      <c r="BHG49" s="445"/>
      <c r="BHH49" s="445"/>
      <c r="BHI49" s="445"/>
      <c r="BHJ49" s="445"/>
      <c r="BHK49" s="445"/>
      <c r="BHL49" s="445"/>
      <c r="BHM49" s="445"/>
      <c r="BHN49" s="445"/>
      <c r="BHO49" s="445"/>
      <c r="BHP49" s="445"/>
      <c r="BHQ49" s="445"/>
      <c r="BHR49" s="445"/>
      <c r="BHS49" s="445"/>
      <c r="BHT49" s="445"/>
      <c r="BHU49" s="445"/>
      <c r="BHV49" s="445"/>
      <c r="BHW49" s="445"/>
      <c r="BHX49" s="445"/>
      <c r="BHY49" s="445"/>
      <c r="BHZ49" s="445"/>
      <c r="BIA49" s="445"/>
      <c r="BIB49" s="445"/>
      <c r="BIC49" s="445"/>
      <c r="BID49" s="445"/>
      <c r="BIE49" s="445"/>
      <c r="BIF49" s="445"/>
      <c r="BIG49" s="445"/>
      <c r="BIH49" s="445"/>
      <c r="BII49" s="445"/>
      <c r="BIJ49" s="445"/>
      <c r="BIK49" s="445"/>
      <c r="BIL49" s="445"/>
      <c r="BIM49" s="445"/>
      <c r="BIN49" s="445"/>
      <c r="BIO49" s="445"/>
      <c r="BIP49" s="445"/>
      <c r="BIQ49" s="445"/>
      <c r="BIR49" s="445"/>
      <c r="BIS49" s="445"/>
      <c r="BIT49" s="445"/>
      <c r="BIU49" s="445"/>
      <c r="BIV49" s="445"/>
      <c r="BIW49" s="445"/>
      <c r="BIX49" s="445"/>
      <c r="BIY49" s="445"/>
      <c r="BIZ49" s="445"/>
      <c r="BJA49" s="445"/>
      <c r="BJB49" s="445"/>
      <c r="BJC49" s="445"/>
      <c r="BJD49" s="445"/>
      <c r="BJE49" s="445"/>
      <c r="BJF49" s="445"/>
      <c r="BJG49" s="445"/>
      <c r="BJH49" s="445"/>
      <c r="BJI49" s="445"/>
      <c r="BJJ49" s="445"/>
      <c r="BJK49" s="445"/>
      <c r="BJL49" s="445"/>
      <c r="BJM49" s="445"/>
      <c r="BJN49" s="445"/>
      <c r="BJO49" s="445"/>
      <c r="BJP49" s="445"/>
      <c r="BJQ49" s="445"/>
      <c r="BJR49" s="445"/>
      <c r="BJS49" s="445"/>
      <c r="BJT49" s="445"/>
      <c r="BJU49" s="445"/>
      <c r="BJV49" s="445"/>
      <c r="BJW49" s="445"/>
      <c r="BJX49" s="445"/>
      <c r="BJY49" s="445"/>
      <c r="BJZ49" s="445"/>
      <c r="BKA49" s="445"/>
      <c r="BKB49" s="445"/>
      <c r="BKC49" s="445"/>
      <c r="BKD49" s="445"/>
      <c r="BKE49" s="445"/>
      <c r="BKF49" s="445"/>
      <c r="BKG49" s="445"/>
      <c r="BKH49" s="445"/>
      <c r="BKI49" s="445"/>
      <c r="BKJ49" s="445"/>
      <c r="BKK49" s="445"/>
      <c r="BKL49" s="445"/>
      <c r="BKM49" s="445"/>
      <c r="BKN49" s="445"/>
      <c r="BKO49" s="445"/>
      <c r="BKP49" s="445"/>
      <c r="BKQ49" s="445"/>
      <c r="BKR49" s="445"/>
      <c r="BKS49" s="445"/>
      <c r="BKT49" s="445"/>
      <c r="BKU49" s="445"/>
      <c r="BKV49" s="445"/>
      <c r="BKW49" s="445"/>
      <c r="BKX49" s="445"/>
      <c r="BKY49" s="445"/>
      <c r="BKZ49" s="445"/>
      <c r="BLA49" s="445"/>
      <c r="BLB49" s="445"/>
      <c r="BLC49" s="445"/>
      <c r="BLD49" s="445"/>
      <c r="BLE49" s="445"/>
      <c r="BLF49" s="445"/>
      <c r="BLG49" s="445"/>
      <c r="BLH49" s="445"/>
      <c r="BLI49" s="445"/>
      <c r="BLJ49" s="445"/>
      <c r="BLK49" s="445"/>
      <c r="BLL49" s="445"/>
      <c r="BLM49" s="445"/>
      <c r="BLN49" s="445"/>
      <c r="BLO49" s="445"/>
      <c r="BLP49" s="445"/>
      <c r="BLQ49" s="445"/>
      <c r="BLR49" s="445"/>
      <c r="BLS49" s="445"/>
      <c r="BLT49" s="445"/>
      <c r="BLU49" s="445"/>
      <c r="BLV49" s="445"/>
      <c r="BLW49" s="445"/>
      <c r="BLX49" s="445"/>
      <c r="BLY49" s="445"/>
      <c r="BLZ49" s="445"/>
      <c r="BMA49" s="445"/>
      <c r="BMB49" s="445"/>
      <c r="BMC49" s="445"/>
      <c r="BMD49" s="445"/>
      <c r="BME49" s="445"/>
      <c r="BMF49" s="445"/>
      <c r="BMG49" s="445"/>
      <c r="BMH49" s="445"/>
      <c r="BMI49" s="445"/>
      <c r="BMJ49" s="445"/>
      <c r="BMK49" s="445"/>
      <c r="BML49" s="445"/>
      <c r="BMM49" s="445"/>
      <c r="BMN49" s="445"/>
      <c r="BMO49" s="445"/>
      <c r="BMP49" s="445"/>
      <c r="BMQ49" s="445"/>
      <c r="BMR49" s="445"/>
      <c r="BMS49" s="445"/>
      <c r="BMT49" s="445"/>
      <c r="BMU49" s="445"/>
      <c r="BMV49" s="445"/>
      <c r="BMW49" s="445"/>
      <c r="BMX49" s="445"/>
      <c r="BMY49" s="445"/>
      <c r="BMZ49" s="445"/>
      <c r="BNA49" s="445"/>
      <c r="BNB49" s="445"/>
      <c r="BNC49" s="445"/>
      <c r="BND49" s="445"/>
      <c r="BNE49" s="445"/>
      <c r="BNF49" s="445"/>
      <c r="BNG49" s="445"/>
      <c r="BNH49" s="445"/>
      <c r="BNI49" s="445"/>
      <c r="BNJ49" s="445"/>
      <c r="BNK49" s="445"/>
      <c r="BNL49" s="445"/>
      <c r="BNM49" s="445"/>
      <c r="BNN49" s="445"/>
      <c r="BNO49" s="445"/>
      <c r="BNP49" s="445"/>
      <c r="BNQ49" s="445"/>
      <c r="BNR49" s="445"/>
      <c r="BNS49" s="445"/>
      <c r="BNT49" s="445"/>
      <c r="BNU49" s="445"/>
      <c r="BNV49" s="445"/>
      <c r="BNW49" s="445"/>
      <c r="BNX49" s="445"/>
      <c r="BNY49" s="445"/>
      <c r="BNZ49" s="445"/>
      <c r="BOA49" s="445"/>
      <c r="BOB49" s="445"/>
      <c r="BOC49" s="445"/>
      <c r="BOD49" s="445"/>
      <c r="BOE49" s="445"/>
      <c r="BOF49" s="445"/>
      <c r="BOG49" s="445"/>
      <c r="BOH49" s="445"/>
      <c r="BOI49" s="445"/>
      <c r="BOJ49" s="445"/>
      <c r="BOK49" s="445"/>
      <c r="BOL49" s="445"/>
      <c r="BOM49" s="445"/>
      <c r="BON49" s="445"/>
      <c r="BOO49" s="445"/>
      <c r="BOP49" s="445"/>
      <c r="BOQ49" s="445"/>
      <c r="BOR49" s="445"/>
      <c r="BOS49" s="445"/>
      <c r="BOT49" s="445"/>
      <c r="BOU49" s="445"/>
      <c r="BOV49" s="445"/>
      <c r="BOW49" s="445"/>
      <c r="BOX49" s="445"/>
      <c r="BOY49" s="445"/>
      <c r="BOZ49" s="445"/>
      <c r="BPA49" s="445"/>
      <c r="BPB49" s="445"/>
      <c r="BPC49" s="445"/>
      <c r="BPD49" s="445"/>
      <c r="BPE49" s="445"/>
      <c r="BPF49" s="445"/>
      <c r="BPG49" s="445"/>
      <c r="BPH49" s="445"/>
      <c r="BPI49" s="445"/>
      <c r="BPJ49" s="445"/>
      <c r="BPK49" s="445"/>
      <c r="BPL49" s="445"/>
      <c r="BPM49" s="445"/>
      <c r="BPN49" s="445"/>
      <c r="BPO49" s="445"/>
      <c r="BPP49" s="445"/>
      <c r="BPQ49" s="445"/>
      <c r="BPR49" s="445"/>
      <c r="BPS49" s="445"/>
      <c r="BPT49" s="445"/>
      <c r="BPU49" s="445"/>
      <c r="BPV49" s="445"/>
      <c r="BPW49" s="445"/>
      <c r="BPX49" s="445"/>
      <c r="BPY49" s="445"/>
      <c r="BPZ49" s="445"/>
      <c r="BQA49" s="445"/>
      <c r="BQB49" s="445"/>
      <c r="BQC49" s="445"/>
      <c r="BQD49" s="445"/>
      <c r="BQE49" s="445"/>
      <c r="BQF49" s="445"/>
      <c r="BQG49" s="445"/>
      <c r="BQH49" s="445"/>
      <c r="BQI49" s="445"/>
      <c r="BQJ49" s="445"/>
      <c r="BQK49" s="445"/>
      <c r="BQL49" s="445"/>
      <c r="BQM49" s="445"/>
      <c r="BQN49" s="445"/>
      <c r="BQO49" s="445"/>
      <c r="BQP49" s="445"/>
      <c r="BQQ49" s="445"/>
      <c r="BQR49" s="445"/>
      <c r="BQS49" s="445"/>
      <c r="BQT49" s="445"/>
      <c r="BQU49" s="445"/>
      <c r="BQV49" s="445"/>
      <c r="BQW49" s="445"/>
      <c r="BQX49" s="445"/>
      <c r="BQY49" s="445"/>
      <c r="BQZ49" s="445"/>
      <c r="BRA49" s="445"/>
      <c r="BRB49" s="445"/>
      <c r="BRC49" s="445"/>
      <c r="BRD49" s="445"/>
      <c r="BRE49" s="445"/>
      <c r="BRF49" s="445"/>
      <c r="BRG49" s="445"/>
      <c r="BRH49" s="445"/>
      <c r="BRI49" s="445"/>
      <c r="BRJ49" s="445"/>
      <c r="BRK49" s="445"/>
      <c r="BRL49" s="445"/>
      <c r="BRM49" s="445"/>
      <c r="BRN49" s="445"/>
      <c r="BRO49" s="445"/>
      <c r="BRP49" s="445"/>
      <c r="BRQ49" s="445"/>
      <c r="BRR49" s="445"/>
      <c r="BRS49" s="445"/>
      <c r="BRT49" s="445"/>
      <c r="BRU49" s="445"/>
      <c r="BRV49" s="445"/>
      <c r="BRW49" s="445"/>
      <c r="BRX49" s="445"/>
      <c r="BRY49" s="445"/>
      <c r="BRZ49" s="445"/>
      <c r="BSA49" s="445"/>
      <c r="BSB49" s="445"/>
      <c r="BSC49" s="445"/>
      <c r="BSD49" s="445"/>
      <c r="BSE49" s="445"/>
      <c r="BSF49" s="445"/>
      <c r="BSG49" s="445"/>
      <c r="BSH49" s="445"/>
      <c r="BSI49" s="445"/>
      <c r="BSJ49" s="445"/>
      <c r="BSK49" s="445"/>
      <c r="BSL49" s="445"/>
      <c r="BSM49" s="445"/>
      <c r="BSN49" s="445"/>
      <c r="BSO49" s="445"/>
      <c r="BSP49" s="445"/>
      <c r="BSQ49" s="445"/>
      <c r="BSR49" s="445"/>
      <c r="BSS49" s="445"/>
      <c r="BST49" s="445"/>
      <c r="BSU49" s="445"/>
      <c r="BSV49" s="445"/>
      <c r="BSW49" s="445"/>
      <c r="BSX49" s="445"/>
      <c r="BSY49" s="445"/>
      <c r="BSZ49" s="445"/>
      <c r="BTA49" s="445"/>
      <c r="BTB49" s="445"/>
      <c r="BTC49" s="445"/>
      <c r="BTD49" s="445"/>
      <c r="BTE49" s="445"/>
      <c r="BTF49" s="445"/>
      <c r="BTG49" s="445"/>
      <c r="BTH49" s="445"/>
      <c r="BTI49" s="445"/>
      <c r="BTJ49" s="445"/>
      <c r="BTK49" s="445"/>
      <c r="BTL49" s="445"/>
      <c r="BTM49" s="445"/>
      <c r="BTN49" s="445"/>
      <c r="BTO49" s="445"/>
      <c r="BTP49" s="445"/>
      <c r="BTQ49" s="445"/>
      <c r="BTR49" s="445"/>
      <c r="BTS49" s="445"/>
      <c r="BTT49" s="445"/>
      <c r="BTU49" s="445"/>
      <c r="BTV49" s="445"/>
      <c r="BTW49" s="445"/>
      <c r="BTX49" s="445"/>
      <c r="BTY49" s="445"/>
      <c r="BTZ49" s="445"/>
      <c r="BUA49" s="445"/>
      <c r="BUB49" s="445"/>
      <c r="BUC49" s="445"/>
      <c r="BUD49" s="445"/>
      <c r="BUE49" s="445"/>
      <c r="BUF49" s="445"/>
      <c r="BUG49" s="445"/>
      <c r="BUH49" s="445"/>
      <c r="BUI49" s="445"/>
      <c r="BUJ49" s="445"/>
      <c r="BUK49" s="445"/>
      <c r="BUL49" s="445"/>
      <c r="BUM49" s="445"/>
      <c r="BUN49" s="445"/>
      <c r="BUO49" s="445"/>
      <c r="BUP49" s="445"/>
      <c r="BUQ49" s="445"/>
      <c r="BUR49" s="445"/>
      <c r="BUS49" s="445"/>
      <c r="BUT49" s="445"/>
      <c r="BUU49" s="445"/>
      <c r="BUV49" s="445"/>
      <c r="BUW49" s="445"/>
      <c r="BUX49" s="445"/>
      <c r="BUY49" s="445"/>
      <c r="BUZ49" s="445"/>
      <c r="BVA49" s="445"/>
      <c r="BVB49" s="445"/>
      <c r="BVC49" s="445"/>
      <c r="BVD49" s="445"/>
      <c r="BVE49" s="445"/>
      <c r="BVF49" s="445"/>
      <c r="BVG49" s="445"/>
      <c r="BVH49" s="445"/>
      <c r="BVI49" s="445"/>
      <c r="BVJ49" s="445"/>
      <c r="BVK49" s="445"/>
      <c r="BVL49" s="445"/>
      <c r="BVM49" s="445"/>
      <c r="BVN49" s="445"/>
      <c r="BVO49" s="445"/>
      <c r="BVP49" s="445"/>
      <c r="BVQ49" s="445"/>
      <c r="BVR49" s="445"/>
      <c r="BVS49" s="445"/>
      <c r="BVT49" s="445"/>
      <c r="BVU49" s="445"/>
      <c r="BVV49" s="445"/>
      <c r="BVW49" s="445"/>
      <c r="BVX49" s="445"/>
      <c r="BVY49" s="445"/>
      <c r="BVZ49" s="445"/>
      <c r="BWA49" s="445"/>
      <c r="BWB49" s="445"/>
      <c r="BWC49" s="445"/>
      <c r="BWD49" s="445"/>
      <c r="BWE49" s="445"/>
      <c r="BWF49" s="445"/>
      <c r="BWG49" s="445"/>
      <c r="BWH49" s="445"/>
      <c r="BWI49" s="445"/>
      <c r="BWJ49" s="445"/>
      <c r="BWK49" s="445"/>
      <c r="BWL49" s="445"/>
      <c r="BWM49" s="445"/>
      <c r="BWN49" s="445"/>
      <c r="BWO49" s="445"/>
      <c r="BWP49" s="445"/>
      <c r="BWQ49" s="445"/>
      <c r="BWR49" s="445"/>
      <c r="BWS49" s="445"/>
      <c r="BWT49" s="445"/>
      <c r="BWU49" s="445"/>
      <c r="BWV49" s="445"/>
      <c r="BWW49" s="445"/>
      <c r="BWX49" s="445"/>
      <c r="BWY49" s="445"/>
      <c r="BWZ49" s="445"/>
      <c r="BXA49" s="445"/>
      <c r="BXB49" s="445"/>
      <c r="BXC49" s="445"/>
      <c r="BXD49" s="445"/>
      <c r="BXE49" s="445"/>
      <c r="BXF49" s="445"/>
      <c r="BXG49" s="445"/>
      <c r="BXH49" s="445"/>
      <c r="BXI49" s="445"/>
      <c r="BXJ49" s="445"/>
      <c r="BXK49" s="445"/>
      <c r="BXL49" s="445"/>
      <c r="BXM49" s="445"/>
      <c r="BXN49" s="445"/>
      <c r="BXO49" s="445"/>
      <c r="BXP49" s="445"/>
      <c r="BXQ49" s="445"/>
      <c r="BXR49" s="445"/>
      <c r="BXS49" s="445"/>
      <c r="BXT49" s="445"/>
      <c r="BXU49" s="445"/>
      <c r="BXV49" s="445"/>
      <c r="BXW49" s="445"/>
      <c r="BXX49" s="445"/>
      <c r="BXY49" s="445"/>
      <c r="BXZ49" s="445"/>
      <c r="BYA49" s="445"/>
      <c r="BYB49" s="445"/>
      <c r="BYC49" s="445"/>
      <c r="BYD49" s="445"/>
      <c r="BYE49" s="445"/>
      <c r="BYF49" s="445"/>
      <c r="BYG49" s="445"/>
      <c r="BYH49" s="445"/>
      <c r="BYI49" s="445"/>
      <c r="BYJ49" s="445"/>
      <c r="BYK49" s="445"/>
      <c r="BYL49" s="445"/>
      <c r="BYM49" s="445"/>
      <c r="BYN49" s="445"/>
      <c r="BYO49" s="445"/>
      <c r="BYP49" s="445"/>
      <c r="BYQ49" s="445"/>
      <c r="BYR49" s="445"/>
      <c r="BYS49" s="445"/>
      <c r="BYT49" s="445"/>
      <c r="BYU49" s="445"/>
      <c r="BYV49" s="445"/>
      <c r="BYW49" s="445"/>
      <c r="BYX49" s="445"/>
      <c r="BYY49" s="445"/>
      <c r="BYZ49" s="445"/>
      <c r="BZA49" s="445"/>
      <c r="BZB49" s="445"/>
      <c r="BZC49" s="445"/>
      <c r="BZD49" s="445"/>
      <c r="BZE49" s="445"/>
      <c r="BZF49" s="445"/>
      <c r="BZG49" s="445"/>
      <c r="BZH49" s="445"/>
      <c r="BZI49" s="445"/>
      <c r="BZJ49" s="445"/>
      <c r="BZK49" s="445"/>
      <c r="BZL49" s="445"/>
      <c r="BZM49" s="445"/>
      <c r="BZN49" s="445"/>
      <c r="BZO49" s="445"/>
      <c r="BZP49" s="445"/>
      <c r="BZQ49" s="445"/>
      <c r="BZR49" s="445"/>
      <c r="BZS49" s="445"/>
      <c r="BZT49" s="445"/>
      <c r="BZU49" s="445"/>
      <c r="BZV49" s="445"/>
      <c r="BZW49" s="445"/>
      <c r="BZX49" s="445"/>
      <c r="BZY49" s="445"/>
      <c r="BZZ49" s="445"/>
      <c r="CAA49" s="445"/>
      <c r="CAB49" s="445"/>
      <c r="CAC49" s="445"/>
      <c r="CAD49" s="445"/>
      <c r="CAE49" s="445"/>
      <c r="CAF49" s="445"/>
      <c r="CAG49" s="445"/>
      <c r="CAH49" s="445"/>
      <c r="CAI49" s="445"/>
      <c r="CAJ49" s="445"/>
      <c r="CAK49" s="445"/>
      <c r="CAL49" s="445"/>
      <c r="CAM49" s="445"/>
      <c r="CAN49" s="445"/>
      <c r="CAO49" s="445"/>
      <c r="CAP49" s="445"/>
      <c r="CAQ49" s="445"/>
      <c r="CAR49" s="445"/>
      <c r="CAS49" s="445"/>
      <c r="CAT49" s="445"/>
      <c r="CAU49" s="445"/>
      <c r="CAV49" s="445"/>
      <c r="CAW49" s="445"/>
      <c r="CAX49" s="445"/>
      <c r="CAY49" s="445"/>
      <c r="CAZ49" s="445"/>
      <c r="CBA49" s="445"/>
      <c r="CBB49" s="445"/>
      <c r="CBC49" s="445"/>
      <c r="CBD49" s="445"/>
      <c r="CBE49" s="445"/>
      <c r="CBF49" s="445"/>
      <c r="CBG49" s="445"/>
      <c r="CBH49" s="445"/>
      <c r="CBI49" s="445"/>
      <c r="CBJ49" s="445"/>
      <c r="CBK49" s="445"/>
      <c r="CBL49" s="445"/>
      <c r="CBM49" s="445"/>
      <c r="CBN49" s="445"/>
      <c r="CBO49" s="445"/>
      <c r="CBP49" s="445"/>
      <c r="CBQ49" s="445"/>
      <c r="CBR49" s="445"/>
      <c r="CBS49" s="445"/>
      <c r="CBT49" s="445"/>
      <c r="CBU49" s="445"/>
      <c r="CBV49" s="445"/>
      <c r="CBW49" s="445"/>
      <c r="CBX49" s="445"/>
      <c r="CBY49" s="445"/>
      <c r="CBZ49" s="445"/>
      <c r="CCA49" s="445"/>
      <c r="CCB49" s="445"/>
      <c r="CCC49" s="445"/>
      <c r="CCD49" s="445"/>
      <c r="CCE49" s="445"/>
      <c r="CCF49" s="445"/>
      <c r="CCG49" s="445"/>
      <c r="CCH49" s="445"/>
      <c r="CCI49" s="445"/>
      <c r="CCJ49" s="445"/>
      <c r="CCK49" s="445"/>
      <c r="CCL49" s="445"/>
      <c r="CCM49" s="445"/>
      <c r="CCN49" s="445"/>
      <c r="CCO49" s="445"/>
      <c r="CCP49" s="445"/>
      <c r="CCQ49" s="445"/>
      <c r="CCR49" s="445"/>
      <c r="CCS49" s="445"/>
      <c r="CCT49" s="445"/>
      <c r="CCU49" s="445"/>
      <c r="CCV49" s="445"/>
      <c r="CCW49" s="445"/>
      <c r="CCX49" s="445"/>
      <c r="CCY49" s="445"/>
      <c r="CCZ49" s="445"/>
      <c r="CDA49" s="445"/>
      <c r="CDB49" s="445"/>
      <c r="CDC49" s="445"/>
      <c r="CDD49" s="445"/>
      <c r="CDE49" s="445"/>
      <c r="CDF49" s="445"/>
      <c r="CDG49" s="445"/>
      <c r="CDH49" s="445"/>
      <c r="CDI49" s="445"/>
      <c r="CDJ49" s="445"/>
      <c r="CDK49" s="445"/>
      <c r="CDL49" s="445"/>
      <c r="CDM49" s="445"/>
      <c r="CDN49" s="445"/>
      <c r="CDO49" s="445"/>
      <c r="CDP49" s="445"/>
      <c r="CDQ49" s="445"/>
      <c r="CDR49" s="445"/>
      <c r="CDS49" s="445"/>
      <c r="CDT49" s="445"/>
      <c r="CDU49" s="445"/>
      <c r="CDV49" s="445"/>
      <c r="CDW49" s="445"/>
      <c r="CDX49" s="445"/>
      <c r="CDY49" s="445"/>
      <c r="CDZ49" s="445"/>
      <c r="CEA49" s="445"/>
      <c r="CEB49" s="445"/>
      <c r="CEC49" s="445"/>
      <c r="CED49" s="445"/>
      <c r="CEE49" s="445"/>
      <c r="CEF49" s="445"/>
      <c r="CEG49" s="445"/>
      <c r="CEH49" s="445"/>
      <c r="CEI49" s="445"/>
      <c r="CEJ49" s="445"/>
      <c r="CEK49" s="445"/>
      <c r="CEL49" s="445"/>
      <c r="CEM49" s="445"/>
      <c r="CEN49" s="445"/>
      <c r="CEO49" s="445"/>
      <c r="CEP49" s="445"/>
      <c r="CEQ49" s="445"/>
      <c r="CER49" s="445"/>
      <c r="CES49" s="445"/>
      <c r="CET49" s="445"/>
      <c r="CEU49" s="445"/>
      <c r="CEV49" s="445"/>
      <c r="CEW49" s="445"/>
      <c r="CEX49" s="445"/>
      <c r="CEY49" s="445"/>
      <c r="CEZ49" s="445"/>
      <c r="CFA49" s="445"/>
      <c r="CFB49" s="445"/>
      <c r="CFC49" s="445"/>
      <c r="CFD49" s="445"/>
      <c r="CFE49" s="445"/>
      <c r="CFF49" s="445"/>
      <c r="CFG49" s="445"/>
      <c r="CFH49" s="445"/>
      <c r="CFI49" s="445"/>
      <c r="CFJ49" s="445"/>
      <c r="CFK49" s="445"/>
      <c r="CFL49" s="445"/>
      <c r="CFM49" s="445"/>
      <c r="CFN49" s="445"/>
      <c r="CFO49" s="445"/>
      <c r="CFP49" s="445"/>
      <c r="CFQ49" s="445"/>
      <c r="CFR49" s="445"/>
      <c r="CFS49" s="445"/>
      <c r="CFT49" s="445"/>
      <c r="CFU49" s="445"/>
      <c r="CFV49" s="445"/>
      <c r="CFW49" s="445"/>
      <c r="CFX49" s="445"/>
      <c r="CFY49" s="445"/>
      <c r="CFZ49" s="445"/>
      <c r="CGA49" s="445"/>
      <c r="CGB49" s="445"/>
      <c r="CGC49" s="445"/>
      <c r="CGD49" s="445"/>
      <c r="CGE49" s="445"/>
      <c r="CGF49" s="445"/>
      <c r="CGG49" s="445"/>
      <c r="CGH49" s="445"/>
      <c r="CGI49" s="445"/>
      <c r="CGJ49" s="445"/>
      <c r="CGK49" s="445"/>
      <c r="CGL49" s="445"/>
      <c r="CGM49" s="445"/>
      <c r="CGN49" s="445"/>
      <c r="CGO49" s="445"/>
      <c r="CGP49" s="445"/>
      <c r="CGQ49" s="445"/>
      <c r="CGR49" s="445"/>
      <c r="CGS49" s="445"/>
      <c r="CGT49" s="445"/>
      <c r="CGU49" s="445"/>
      <c r="CGV49" s="445"/>
      <c r="CGW49" s="445"/>
      <c r="CGX49" s="445"/>
      <c r="CGY49" s="445"/>
      <c r="CGZ49" s="445"/>
      <c r="CHA49" s="445"/>
      <c r="CHB49" s="445"/>
      <c r="CHC49" s="445"/>
      <c r="CHD49" s="445"/>
      <c r="CHE49" s="445"/>
      <c r="CHF49" s="445"/>
      <c r="CHG49" s="445"/>
      <c r="CHH49" s="445"/>
      <c r="CHI49" s="445"/>
      <c r="CHJ49" s="445"/>
      <c r="CHK49" s="445"/>
      <c r="CHL49" s="445"/>
      <c r="CHM49" s="445"/>
      <c r="CHN49" s="445"/>
      <c r="CHO49" s="445"/>
      <c r="CHP49" s="445"/>
      <c r="CHQ49" s="445"/>
      <c r="CHR49" s="445"/>
      <c r="CHS49" s="445"/>
      <c r="CHT49" s="445"/>
      <c r="CHU49" s="445"/>
      <c r="CHV49" s="445"/>
      <c r="CHW49" s="445"/>
      <c r="CHX49" s="445"/>
      <c r="CHY49" s="445"/>
      <c r="CHZ49" s="445"/>
      <c r="CIA49" s="445"/>
      <c r="CIB49" s="445"/>
      <c r="CIC49" s="445"/>
      <c r="CID49" s="445"/>
      <c r="CIE49" s="445"/>
      <c r="CIF49" s="445"/>
      <c r="CIG49" s="445"/>
      <c r="CIH49" s="445"/>
      <c r="CII49" s="445"/>
      <c r="CIJ49" s="445"/>
      <c r="CIK49" s="445"/>
      <c r="CIL49" s="445"/>
      <c r="CIM49" s="445"/>
      <c r="CIN49" s="445"/>
      <c r="CIO49" s="445"/>
      <c r="CIP49" s="445"/>
      <c r="CIQ49" s="445"/>
      <c r="CIR49" s="445"/>
      <c r="CIS49" s="445"/>
      <c r="CIT49" s="445"/>
      <c r="CIU49" s="445"/>
      <c r="CIV49" s="445"/>
      <c r="CIW49" s="445"/>
      <c r="CIX49" s="445"/>
      <c r="CIY49" s="445"/>
      <c r="CIZ49" s="445"/>
      <c r="CJA49" s="445"/>
      <c r="CJB49" s="445"/>
      <c r="CJC49" s="445"/>
      <c r="CJD49" s="445"/>
      <c r="CJE49" s="445"/>
      <c r="CJF49" s="445"/>
      <c r="CJG49" s="445"/>
      <c r="CJH49" s="445"/>
      <c r="CJI49" s="445"/>
      <c r="CJJ49" s="445"/>
      <c r="CJK49" s="445"/>
      <c r="CJL49" s="445"/>
      <c r="CJM49" s="445"/>
      <c r="CJN49" s="445"/>
      <c r="CJO49" s="445"/>
      <c r="CJP49" s="445"/>
      <c r="CJQ49" s="445"/>
      <c r="CJR49" s="445"/>
      <c r="CJS49" s="445"/>
      <c r="CJT49" s="445"/>
      <c r="CJU49" s="445"/>
      <c r="CJV49" s="445"/>
      <c r="CJW49" s="445"/>
      <c r="CJX49" s="445"/>
      <c r="CJY49" s="445"/>
      <c r="CJZ49" s="445"/>
      <c r="CKA49" s="445"/>
      <c r="CKB49" s="445"/>
      <c r="CKC49" s="445"/>
      <c r="CKD49" s="445"/>
      <c r="CKE49" s="445"/>
      <c r="CKF49" s="445"/>
      <c r="CKG49" s="445"/>
      <c r="CKH49" s="445"/>
      <c r="CKI49" s="445"/>
      <c r="CKJ49" s="445"/>
      <c r="CKK49" s="445"/>
      <c r="CKL49" s="445"/>
      <c r="CKM49" s="445"/>
      <c r="CKN49" s="445"/>
      <c r="CKO49" s="445"/>
      <c r="CKP49" s="445"/>
      <c r="CKQ49" s="445"/>
      <c r="CKR49" s="445"/>
      <c r="CKS49" s="445"/>
      <c r="CKT49" s="445"/>
      <c r="CKU49" s="445"/>
      <c r="CKV49" s="445"/>
      <c r="CKW49" s="445"/>
      <c r="CKX49" s="445"/>
      <c r="CKY49" s="445"/>
      <c r="CKZ49" s="445"/>
      <c r="CLA49" s="445"/>
      <c r="CLB49" s="445"/>
      <c r="CLC49" s="445"/>
      <c r="CLD49" s="445"/>
      <c r="CLE49" s="445"/>
      <c r="CLF49" s="445"/>
      <c r="CLG49" s="445"/>
      <c r="CLH49" s="445"/>
      <c r="CLI49" s="445"/>
      <c r="CLJ49" s="445"/>
      <c r="CLK49" s="445"/>
      <c r="CLL49" s="445"/>
      <c r="CLM49" s="445"/>
      <c r="CLN49" s="445"/>
      <c r="CLO49" s="445"/>
      <c r="CLP49" s="445"/>
      <c r="CLQ49" s="445"/>
      <c r="CLR49" s="445"/>
      <c r="CLS49" s="445"/>
      <c r="CLT49" s="445"/>
      <c r="CLU49" s="445"/>
      <c r="CLV49" s="445"/>
      <c r="CLW49" s="445"/>
      <c r="CLX49" s="445"/>
      <c r="CLY49" s="445"/>
      <c r="CLZ49" s="445"/>
      <c r="CMA49" s="445"/>
      <c r="CMB49" s="445"/>
      <c r="CMC49" s="445"/>
      <c r="CMD49" s="445"/>
      <c r="CME49" s="445"/>
      <c r="CMF49" s="445"/>
      <c r="CMG49" s="445"/>
      <c r="CMH49" s="445"/>
      <c r="CMI49" s="445"/>
      <c r="CMJ49" s="445"/>
      <c r="CMK49" s="445"/>
      <c r="CML49" s="445"/>
      <c r="CMM49" s="445"/>
      <c r="CMN49" s="445"/>
      <c r="CMO49" s="445"/>
      <c r="CMP49" s="445"/>
      <c r="CMQ49" s="445"/>
      <c r="CMR49" s="445"/>
      <c r="CMS49" s="445"/>
      <c r="CMT49" s="445"/>
      <c r="CMU49" s="445"/>
      <c r="CMV49" s="445"/>
      <c r="CMW49" s="445"/>
      <c r="CMX49" s="445"/>
      <c r="CMY49" s="445"/>
      <c r="CMZ49" s="445"/>
      <c r="CNA49" s="445"/>
      <c r="CNB49" s="445"/>
      <c r="CNC49" s="445"/>
      <c r="CND49" s="445"/>
      <c r="CNE49" s="445"/>
      <c r="CNF49" s="445"/>
      <c r="CNG49" s="445"/>
      <c r="CNH49" s="445"/>
      <c r="CNI49" s="445"/>
      <c r="CNJ49" s="445"/>
      <c r="CNK49" s="445"/>
      <c r="CNL49" s="445"/>
      <c r="CNM49" s="445"/>
      <c r="CNN49" s="445"/>
      <c r="CNO49" s="445"/>
      <c r="CNP49" s="445"/>
      <c r="CNQ49" s="445"/>
      <c r="CNR49" s="445"/>
      <c r="CNS49" s="445"/>
      <c r="CNT49" s="445"/>
      <c r="CNU49" s="445"/>
      <c r="CNV49" s="445"/>
      <c r="CNW49" s="445"/>
      <c r="CNX49" s="445"/>
      <c r="CNY49" s="445"/>
      <c r="CNZ49" s="445"/>
      <c r="COA49" s="445"/>
      <c r="COB49" s="445"/>
      <c r="COC49" s="445"/>
      <c r="COD49" s="445"/>
      <c r="COE49" s="445"/>
      <c r="COF49" s="445"/>
      <c r="COG49" s="445"/>
      <c r="COH49" s="445"/>
      <c r="COI49" s="445"/>
      <c r="COJ49" s="445"/>
      <c r="COK49" s="445"/>
      <c r="COL49" s="445"/>
      <c r="COM49" s="445"/>
      <c r="CON49" s="445"/>
      <c r="COO49" s="445"/>
      <c r="COP49" s="445"/>
      <c r="COQ49" s="445"/>
      <c r="COR49" s="445"/>
      <c r="COS49" s="445"/>
      <c r="COT49" s="445"/>
      <c r="COU49" s="445"/>
      <c r="COV49" s="445"/>
      <c r="COW49" s="445"/>
      <c r="COX49" s="445"/>
      <c r="COY49" s="445"/>
      <c r="COZ49" s="445"/>
      <c r="CPA49" s="445"/>
      <c r="CPB49" s="445"/>
      <c r="CPC49" s="445"/>
      <c r="CPD49" s="445"/>
      <c r="CPE49" s="445"/>
      <c r="CPF49" s="445"/>
      <c r="CPG49" s="445"/>
      <c r="CPH49" s="445"/>
      <c r="CPI49" s="445"/>
      <c r="CPJ49" s="445"/>
      <c r="CPK49" s="445"/>
      <c r="CPL49" s="445"/>
      <c r="CPM49" s="445"/>
      <c r="CPN49" s="445"/>
      <c r="CPO49" s="445"/>
      <c r="CPP49" s="445"/>
      <c r="CPQ49" s="445"/>
      <c r="CPR49" s="445"/>
      <c r="CPS49" s="445"/>
      <c r="CPT49" s="445"/>
      <c r="CPU49" s="445"/>
      <c r="CPV49" s="445"/>
      <c r="CPW49" s="445"/>
      <c r="CPX49" s="445"/>
      <c r="CPY49" s="445"/>
      <c r="CPZ49" s="445"/>
      <c r="CQA49" s="445"/>
      <c r="CQB49" s="445"/>
      <c r="CQC49" s="445"/>
      <c r="CQD49" s="445"/>
      <c r="CQE49" s="445"/>
      <c r="CQF49" s="445"/>
      <c r="CQG49" s="445"/>
      <c r="CQH49" s="445"/>
      <c r="CQI49" s="445"/>
      <c r="CQJ49" s="445"/>
      <c r="CQK49" s="445"/>
      <c r="CQL49" s="445"/>
      <c r="CQM49" s="445"/>
      <c r="CQN49" s="445"/>
      <c r="CQO49" s="445"/>
      <c r="CQP49" s="445"/>
      <c r="CQQ49" s="445"/>
      <c r="CQR49" s="445"/>
      <c r="CQS49" s="445"/>
      <c r="CQT49" s="445"/>
      <c r="CQU49" s="445"/>
      <c r="CQV49" s="445"/>
      <c r="CQW49" s="445"/>
      <c r="CQX49" s="445"/>
      <c r="CQY49" s="445"/>
      <c r="CQZ49" s="445"/>
      <c r="CRA49" s="445"/>
      <c r="CRB49" s="445"/>
      <c r="CRC49" s="445"/>
      <c r="CRD49" s="445"/>
      <c r="CRE49" s="445"/>
      <c r="CRF49" s="445"/>
      <c r="CRG49" s="445"/>
      <c r="CRH49" s="445"/>
      <c r="CRI49" s="445"/>
      <c r="CRJ49" s="445"/>
      <c r="CRK49" s="445"/>
      <c r="CRL49" s="445"/>
      <c r="CRM49" s="445"/>
      <c r="CRN49" s="445"/>
      <c r="CRO49" s="445"/>
      <c r="CRP49" s="445"/>
      <c r="CRQ49" s="445"/>
      <c r="CRR49" s="445"/>
      <c r="CRS49" s="445"/>
      <c r="CRT49" s="445"/>
      <c r="CRU49" s="445"/>
      <c r="CRV49" s="445"/>
      <c r="CRW49" s="445"/>
      <c r="CRX49" s="445"/>
      <c r="CRY49" s="445"/>
      <c r="CRZ49" s="445"/>
      <c r="CSA49" s="445"/>
      <c r="CSB49" s="445"/>
      <c r="CSC49" s="445"/>
      <c r="CSD49" s="445"/>
      <c r="CSE49" s="445"/>
      <c r="CSF49" s="445"/>
      <c r="CSG49" s="445"/>
      <c r="CSH49" s="445"/>
      <c r="CSI49" s="445"/>
      <c r="CSJ49" s="445"/>
      <c r="CSK49" s="445"/>
      <c r="CSL49" s="445"/>
      <c r="CSM49" s="445"/>
      <c r="CSN49" s="445"/>
      <c r="CSO49" s="445"/>
      <c r="CSP49" s="445"/>
      <c r="CSQ49" s="445"/>
      <c r="CSR49" s="445"/>
      <c r="CSS49" s="445"/>
      <c r="CST49" s="445"/>
      <c r="CSU49" s="445"/>
      <c r="CSV49" s="445"/>
      <c r="CSW49" s="445"/>
      <c r="CSX49" s="445"/>
      <c r="CSY49" s="445"/>
      <c r="CSZ49" s="445"/>
      <c r="CTA49" s="445"/>
      <c r="CTB49" s="445"/>
      <c r="CTC49" s="445"/>
      <c r="CTD49" s="445"/>
      <c r="CTE49" s="445"/>
      <c r="CTF49" s="445"/>
      <c r="CTG49" s="445"/>
      <c r="CTH49" s="445"/>
      <c r="CTI49" s="445"/>
      <c r="CTJ49" s="445"/>
      <c r="CTK49" s="445"/>
      <c r="CTL49" s="445"/>
      <c r="CTM49" s="445"/>
      <c r="CTN49" s="445"/>
      <c r="CTO49" s="445"/>
      <c r="CTP49" s="445"/>
      <c r="CTQ49" s="445"/>
      <c r="CTR49" s="445"/>
      <c r="CTS49" s="445"/>
      <c r="CTT49" s="445"/>
      <c r="CTU49" s="445"/>
      <c r="CTV49" s="445"/>
      <c r="CTW49" s="445"/>
      <c r="CTX49" s="445"/>
      <c r="CTY49" s="445"/>
      <c r="CTZ49" s="445"/>
      <c r="CUA49" s="445"/>
      <c r="CUB49" s="445"/>
      <c r="CUC49" s="445"/>
      <c r="CUD49" s="445"/>
      <c r="CUE49" s="445"/>
      <c r="CUF49" s="445"/>
      <c r="CUG49" s="445"/>
      <c r="CUH49" s="445"/>
      <c r="CUI49" s="445"/>
      <c r="CUJ49" s="445"/>
      <c r="CUK49" s="445"/>
      <c r="CUL49" s="445"/>
      <c r="CUM49" s="445"/>
      <c r="CUN49" s="445"/>
      <c r="CUO49" s="445"/>
      <c r="CUP49" s="445"/>
      <c r="CUQ49" s="445"/>
      <c r="CUR49" s="445"/>
      <c r="CUS49" s="445"/>
      <c r="CUT49" s="445"/>
      <c r="CUU49" s="445"/>
      <c r="CUV49" s="445"/>
      <c r="CUW49" s="445"/>
      <c r="CUX49" s="445"/>
      <c r="CUY49" s="445"/>
      <c r="CUZ49" s="445"/>
      <c r="CVA49" s="445"/>
      <c r="CVB49" s="445"/>
      <c r="CVC49" s="445"/>
      <c r="CVD49" s="445"/>
      <c r="CVE49" s="445"/>
      <c r="CVF49" s="445"/>
      <c r="CVG49" s="445"/>
      <c r="CVH49" s="445"/>
      <c r="CVI49" s="445"/>
      <c r="CVJ49" s="445"/>
      <c r="CVK49" s="445"/>
      <c r="CVL49" s="445"/>
      <c r="CVM49" s="445"/>
      <c r="CVN49" s="445"/>
      <c r="CVO49" s="445"/>
      <c r="CVP49" s="445"/>
      <c r="CVQ49" s="445"/>
      <c r="CVR49" s="445"/>
      <c r="CVS49" s="445"/>
      <c r="CVT49" s="445"/>
      <c r="CVU49" s="445"/>
      <c r="CVV49" s="445"/>
      <c r="CVW49" s="445"/>
      <c r="CVX49" s="445"/>
      <c r="CVY49" s="445"/>
      <c r="CVZ49" s="445"/>
      <c r="CWA49" s="445"/>
      <c r="CWB49" s="445"/>
      <c r="CWC49" s="445"/>
      <c r="CWD49" s="445"/>
      <c r="CWE49" s="445"/>
      <c r="CWF49" s="445"/>
      <c r="CWG49" s="445"/>
      <c r="CWH49" s="445"/>
      <c r="CWI49" s="445"/>
      <c r="CWJ49" s="445"/>
      <c r="CWK49" s="445"/>
      <c r="CWL49" s="445"/>
      <c r="CWM49" s="445"/>
      <c r="CWN49" s="445"/>
      <c r="CWO49" s="445"/>
      <c r="CWP49" s="445"/>
      <c r="CWQ49" s="445"/>
      <c r="CWR49" s="445"/>
      <c r="CWS49" s="445"/>
      <c r="CWT49" s="445"/>
      <c r="CWU49" s="445"/>
      <c r="CWV49" s="445"/>
      <c r="CWW49" s="445"/>
      <c r="CWX49" s="445"/>
      <c r="CWY49" s="445"/>
      <c r="CWZ49" s="445"/>
      <c r="CXA49" s="445"/>
      <c r="CXB49" s="445"/>
      <c r="CXC49" s="445"/>
      <c r="CXD49" s="445"/>
      <c r="CXE49" s="445"/>
      <c r="CXF49" s="445"/>
      <c r="CXG49" s="445"/>
      <c r="CXH49" s="445"/>
      <c r="CXI49" s="445"/>
      <c r="CXJ49" s="445"/>
      <c r="CXK49" s="445"/>
      <c r="CXL49" s="445"/>
      <c r="CXM49" s="445"/>
      <c r="CXN49" s="445"/>
      <c r="CXO49" s="445"/>
      <c r="CXP49" s="445"/>
      <c r="CXQ49" s="445"/>
      <c r="CXR49" s="445"/>
      <c r="CXS49" s="445"/>
      <c r="CXT49" s="445"/>
      <c r="CXU49" s="445"/>
      <c r="CXV49" s="445"/>
      <c r="CXW49" s="445"/>
      <c r="CXX49" s="445"/>
      <c r="CXY49" s="445"/>
      <c r="CXZ49" s="445"/>
      <c r="CYA49" s="445"/>
      <c r="CYB49" s="445"/>
      <c r="CYC49" s="445"/>
      <c r="CYD49" s="445"/>
      <c r="CYE49" s="445"/>
      <c r="CYF49" s="445"/>
      <c r="CYG49" s="445"/>
      <c r="CYH49" s="445"/>
      <c r="CYI49" s="445"/>
      <c r="CYJ49" s="445"/>
      <c r="CYK49" s="445"/>
      <c r="CYL49" s="445"/>
      <c r="CYM49" s="445"/>
      <c r="CYN49" s="445"/>
      <c r="CYO49" s="445"/>
      <c r="CYP49" s="445"/>
      <c r="CYQ49" s="445"/>
      <c r="CYR49" s="445"/>
      <c r="CYS49" s="445"/>
      <c r="CYT49" s="445"/>
      <c r="CYU49" s="445"/>
      <c r="CYV49" s="445"/>
      <c r="CYW49" s="445"/>
      <c r="CYX49" s="445"/>
      <c r="CYY49" s="445"/>
      <c r="CYZ49" s="445"/>
      <c r="CZA49" s="445"/>
      <c r="CZB49" s="445"/>
      <c r="CZC49" s="445"/>
      <c r="CZD49" s="445"/>
      <c r="CZE49" s="445"/>
      <c r="CZF49" s="445"/>
      <c r="CZG49" s="445"/>
      <c r="CZH49" s="445"/>
      <c r="CZI49" s="445"/>
      <c r="CZJ49" s="445"/>
      <c r="CZK49" s="445"/>
      <c r="CZL49" s="445"/>
      <c r="CZM49" s="445"/>
      <c r="CZN49" s="445"/>
      <c r="CZO49" s="445"/>
      <c r="CZP49" s="445"/>
      <c r="CZQ49" s="445"/>
      <c r="CZR49" s="445"/>
      <c r="CZS49" s="445"/>
      <c r="CZT49" s="445"/>
      <c r="CZU49" s="445"/>
      <c r="CZV49" s="445"/>
      <c r="CZW49" s="445"/>
      <c r="CZX49" s="445"/>
      <c r="CZY49" s="445"/>
      <c r="CZZ49" s="445"/>
      <c r="DAA49" s="445"/>
      <c r="DAB49" s="445"/>
      <c r="DAC49" s="445"/>
      <c r="DAD49" s="445"/>
      <c r="DAE49" s="445"/>
      <c r="DAF49" s="445"/>
      <c r="DAG49" s="445"/>
      <c r="DAH49" s="445"/>
      <c r="DAI49" s="445"/>
      <c r="DAJ49" s="445"/>
      <c r="DAK49" s="445"/>
      <c r="DAL49" s="445"/>
      <c r="DAM49" s="445"/>
      <c r="DAN49" s="445"/>
      <c r="DAO49" s="445"/>
      <c r="DAP49" s="445"/>
      <c r="DAQ49" s="445"/>
      <c r="DAR49" s="445"/>
      <c r="DAS49" s="445"/>
      <c r="DAT49" s="445"/>
      <c r="DAU49" s="445"/>
      <c r="DAV49" s="445"/>
      <c r="DAW49" s="445"/>
      <c r="DAX49" s="445"/>
      <c r="DAY49" s="445"/>
      <c r="DAZ49" s="445"/>
      <c r="DBA49" s="445"/>
      <c r="DBB49" s="445"/>
      <c r="DBC49" s="445"/>
      <c r="DBD49" s="445"/>
      <c r="DBE49" s="445"/>
      <c r="DBF49" s="445"/>
      <c r="DBG49" s="445"/>
      <c r="DBH49" s="445"/>
      <c r="DBI49" s="445"/>
      <c r="DBJ49" s="445"/>
      <c r="DBK49" s="445"/>
      <c r="DBL49" s="445"/>
      <c r="DBM49" s="445"/>
      <c r="DBN49" s="445"/>
      <c r="DBO49" s="445"/>
      <c r="DBP49" s="445"/>
      <c r="DBQ49" s="445"/>
      <c r="DBR49" s="445"/>
      <c r="DBS49" s="445"/>
      <c r="DBT49" s="445"/>
      <c r="DBU49" s="445"/>
      <c r="DBV49" s="445"/>
      <c r="DBW49" s="445"/>
      <c r="DBX49" s="445"/>
      <c r="DBY49" s="445"/>
      <c r="DBZ49" s="445"/>
      <c r="DCA49" s="445"/>
      <c r="DCB49" s="445"/>
      <c r="DCC49" s="445"/>
      <c r="DCD49" s="445"/>
      <c r="DCE49" s="445"/>
      <c r="DCF49" s="445"/>
      <c r="DCG49" s="445"/>
      <c r="DCH49" s="445"/>
      <c r="DCI49" s="445"/>
      <c r="DCJ49" s="445"/>
      <c r="DCK49" s="445"/>
      <c r="DCL49" s="445"/>
      <c r="DCM49" s="445"/>
      <c r="DCN49" s="445"/>
      <c r="DCO49" s="445"/>
      <c r="DCP49" s="445"/>
      <c r="DCQ49" s="445"/>
      <c r="DCR49" s="445"/>
      <c r="DCS49" s="445"/>
      <c r="DCT49" s="445"/>
      <c r="DCU49" s="445"/>
      <c r="DCV49" s="445"/>
      <c r="DCW49" s="445"/>
      <c r="DCX49" s="445"/>
      <c r="DCY49" s="445"/>
      <c r="DCZ49" s="445"/>
      <c r="DDA49" s="445"/>
      <c r="DDB49" s="445"/>
      <c r="DDC49" s="445"/>
      <c r="DDD49" s="445"/>
      <c r="DDE49" s="445"/>
      <c r="DDF49" s="445"/>
      <c r="DDG49" s="445"/>
      <c r="DDH49" s="445"/>
      <c r="DDI49" s="445"/>
      <c r="DDJ49" s="445"/>
      <c r="DDK49" s="445"/>
      <c r="DDL49" s="445"/>
      <c r="DDM49" s="445"/>
      <c r="DDN49" s="445"/>
      <c r="DDO49" s="445"/>
      <c r="DDP49" s="445"/>
      <c r="DDQ49" s="445"/>
      <c r="DDR49" s="445"/>
      <c r="DDS49" s="445"/>
      <c r="DDT49" s="445"/>
      <c r="DDU49" s="445"/>
      <c r="DDV49" s="445"/>
      <c r="DDW49" s="445"/>
      <c r="DDX49" s="445"/>
      <c r="DDY49" s="445"/>
      <c r="DDZ49" s="445"/>
      <c r="DEA49" s="445"/>
      <c r="DEB49" s="445"/>
      <c r="DEC49" s="445"/>
      <c r="DED49" s="445"/>
      <c r="DEE49" s="445"/>
      <c r="DEF49" s="445"/>
      <c r="DEG49" s="445"/>
      <c r="DEH49" s="445"/>
      <c r="DEI49" s="445"/>
      <c r="DEJ49" s="445"/>
      <c r="DEK49" s="445"/>
      <c r="DEL49" s="445"/>
      <c r="DEM49" s="445"/>
      <c r="DEN49" s="445"/>
      <c r="DEO49" s="445"/>
      <c r="DEP49" s="445"/>
      <c r="DEQ49" s="445"/>
      <c r="DER49" s="445"/>
      <c r="DES49" s="445"/>
      <c r="DET49" s="445"/>
      <c r="DEU49" s="445"/>
      <c r="DEV49" s="445"/>
      <c r="DEW49" s="445"/>
      <c r="DEX49" s="445"/>
      <c r="DEY49" s="445"/>
      <c r="DEZ49" s="445"/>
      <c r="DFA49" s="445"/>
      <c r="DFB49" s="445"/>
      <c r="DFC49" s="445"/>
      <c r="DFD49" s="445"/>
      <c r="DFE49" s="445"/>
      <c r="DFF49" s="445"/>
      <c r="DFG49" s="445"/>
      <c r="DFH49" s="445"/>
      <c r="DFI49" s="445"/>
      <c r="DFJ49" s="445"/>
      <c r="DFK49" s="445"/>
      <c r="DFL49" s="445"/>
      <c r="DFM49" s="445"/>
      <c r="DFN49" s="445"/>
      <c r="DFO49" s="445"/>
      <c r="DFP49" s="445"/>
      <c r="DFQ49" s="445"/>
      <c r="DFR49" s="445"/>
      <c r="DFS49" s="445"/>
      <c r="DFT49" s="445"/>
      <c r="DFU49" s="445"/>
      <c r="DFV49" s="445"/>
      <c r="DFW49" s="445"/>
      <c r="DFX49" s="445"/>
      <c r="DFY49" s="445"/>
      <c r="DFZ49" s="445"/>
      <c r="DGA49" s="445"/>
      <c r="DGB49" s="445"/>
      <c r="DGC49" s="445"/>
      <c r="DGD49" s="445"/>
      <c r="DGE49" s="445"/>
      <c r="DGF49" s="445"/>
      <c r="DGG49" s="445"/>
      <c r="DGH49" s="445"/>
      <c r="DGI49" s="445"/>
      <c r="DGJ49" s="445"/>
      <c r="DGK49" s="445"/>
      <c r="DGL49" s="445"/>
      <c r="DGM49" s="445"/>
      <c r="DGN49" s="445"/>
      <c r="DGO49" s="445"/>
      <c r="DGP49" s="445"/>
      <c r="DGQ49" s="445"/>
      <c r="DGR49" s="445"/>
      <c r="DGS49" s="445"/>
      <c r="DGT49" s="445"/>
      <c r="DGU49" s="445"/>
      <c r="DGV49" s="445"/>
      <c r="DGW49" s="445"/>
      <c r="DGX49" s="445"/>
      <c r="DGY49" s="445"/>
      <c r="DGZ49" s="445"/>
      <c r="DHA49" s="445"/>
      <c r="DHB49" s="445"/>
      <c r="DHC49" s="445"/>
      <c r="DHD49" s="445"/>
      <c r="DHE49" s="445"/>
      <c r="DHF49" s="445"/>
      <c r="DHG49" s="445"/>
      <c r="DHH49" s="445"/>
      <c r="DHI49" s="445"/>
      <c r="DHJ49" s="445"/>
      <c r="DHK49" s="445"/>
      <c r="DHL49" s="445"/>
      <c r="DHM49" s="445"/>
      <c r="DHN49" s="445"/>
      <c r="DHO49" s="445"/>
      <c r="DHP49" s="445"/>
      <c r="DHQ49" s="445"/>
      <c r="DHR49" s="445"/>
      <c r="DHS49" s="445"/>
      <c r="DHT49" s="445"/>
      <c r="DHU49" s="445"/>
      <c r="DHV49" s="445"/>
      <c r="DHW49" s="445"/>
      <c r="DHX49" s="445"/>
      <c r="DHY49" s="445"/>
      <c r="DHZ49" s="445"/>
      <c r="DIA49" s="445"/>
      <c r="DIB49" s="445"/>
      <c r="DIC49" s="445"/>
      <c r="DID49" s="445"/>
      <c r="DIE49" s="445"/>
      <c r="DIF49" s="445"/>
      <c r="DIG49" s="445"/>
      <c r="DIH49" s="445"/>
      <c r="DII49" s="445"/>
      <c r="DIJ49" s="445"/>
      <c r="DIK49" s="445"/>
      <c r="DIL49" s="445"/>
      <c r="DIM49" s="445"/>
      <c r="DIN49" s="445"/>
      <c r="DIO49" s="445"/>
      <c r="DIP49" s="445"/>
      <c r="DIQ49" s="445"/>
      <c r="DIR49" s="445"/>
      <c r="DIS49" s="445"/>
      <c r="DIT49" s="445"/>
      <c r="DIU49" s="445"/>
      <c r="DIV49" s="445"/>
      <c r="DIW49" s="445"/>
      <c r="DIX49" s="445"/>
      <c r="DIY49" s="445"/>
      <c r="DIZ49" s="445"/>
      <c r="DJA49" s="445"/>
      <c r="DJB49" s="445"/>
      <c r="DJC49" s="445"/>
      <c r="DJD49" s="445"/>
      <c r="DJE49" s="445"/>
      <c r="DJF49" s="445"/>
      <c r="DJG49" s="445"/>
      <c r="DJH49" s="445"/>
      <c r="DJI49" s="445"/>
      <c r="DJJ49" s="445"/>
      <c r="DJK49" s="445"/>
      <c r="DJL49" s="445"/>
      <c r="DJM49" s="445"/>
      <c r="DJN49" s="445"/>
      <c r="DJO49" s="445"/>
      <c r="DJP49" s="445"/>
      <c r="DJQ49" s="445"/>
      <c r="DJR49" s="445"/>
      <c r="DJS49" s="445"/>
      <c r="DJT49" s="445"/>
      <c r="DJU49" s="445"/>
      <c r="DJV49" s="445"/>
      <c r="DJW49" s="445"/>
      <c r="DJX49" s="445"/>
      <c r="DJY49" s="445"/>
      <c r="DJZ49" s="445"/>
      <c r="DKA49" s="445"/>
      <c r="DKB49" s="445"/>
      <c r="DKC49" s="445"/>
      <c r="DKD49" s="445"/>
      <c r="DKE49" s="445"/>
      <c r="DKF49" s="445"/>
      <c r="DKG49" s="445"/>
      <c r="DKH49" s="445"/>
      <c r="DKI49" s="445"/>
      <c r="DKJ49" s="445"/>
      <c r="DKK49" s="445"/>
      <c r="DKL49" s="445"/>
      <c r="DKM49" s="445"/>
      <c r="DKN49" s="445"/>
      <c r="DKO49" s="445"/>
      <c r="DKP49" s="445"/>
      <c r="DKQ49" s="445"/>
      <c r="DKR49" s="445"/>
      <c r="DKS49" s="445"/>
      <c r="DKT49" s="445"/>
      <c r="DKU49" s="445"/>
      <c r="DKV49" s="445"/>
      <c r="DKW49" s="445"/>
      <c r="DKX49" s="445"/>
      <c r="DKY49" s="445"/>
      <c r="DKZ49" s="445"/>
      <c r="DLA49" s="445"/>
      <c r="DLB49" s="445"/>
      <c r="DLC49" s="445"/>
      <c r="DLD49" s="445"/>
      <c r="DLE49" s="445"/>
      <c r="DLF49" s="445"/>
      <c r="DLG49" s="445"/>
      <c r="DLH49" s="445"/>
      <c r="DLI49" s="445"/>
      <c r="DLJ49" s="445"/>
      <c r="DLK49" s="445"/>
      <c r="DLL49" s="445"/>
      <c r="DLM49" s="445"/>
      <c r="DLN49" s="445"/>
      <c r="DLO49" s="445"/>
      <c r="DLP49" s="445"/>
      <c r="DLQ49" s="445"/>
      <c r="DLR49" s="445"/>
      <c r="DLS49" s="445"/>
      <c r="DLT49" s="445"/>
      <c r="DLU49" s="445"/>
      <c r="DLV49" s="445"/>
      <c r="DLW49" s="445"/>
      <c r="DLX49" s="445"/>
      <c r="DLY49" s="445"/>
      <c r="DLZ49" s="445"/>
      <c r="DMA49" s="445"/>
      <c r="DMB49" s="445"/>
      <c r="DMC49" s="445"/>
      <c r="DMD49" s="445"/>
      <c r="DME49" s="445"/>
      <c r="DMF49" s="445"/>
      <c r="DMG49" s="445"/>
      <c r="DMH49" s="445"/>
      <c r="DMI49" s="445"/>
      <c r="DMJ49" s="445"/>
      <c r="DMK49" s="445"/>
      <c r="DML49" s="445"/>
      <c r="DMM49" s="445"/>
      <c r="DMN49" s="445"/>
      <c r="DMO49" s="445"/>
      <c r="DMP49" s="445"/>
      <c r="DMQ49" s="445"/>
      <c r="DMR49" s="445"/>
      <c r="DMS49" s="445"/>
      <c r="DMT49" s="445"/>
      <c r="DMU49" s="445"/>
      <c r="DMV49" s="445"/>
      <c r="DMW49" s="445"/>
      <c r="DMX49" s="445"/>
      <c r="DMY49" s="445"/>
      <c r="DMZ49" s="445"/>
      <c r="DNA49" s="445"/>
      <c r="DNB49" s="445"/>
      <c r="DNC49" s="445"/>
      <c r="DND49" s="445"/>
      <c r="DNE49" s="445"/>
      <c r="DNF49" s="445"/>
      <c r="DNG49" s="445"/>
      <c r="DNH49" s="445"/>
      <c r="DNI49" s="445"/>
      <c r="DNJ49" s="445"/>
      <c r="DNK49" s="445"/>
      <c r="DNL49" s="445"/>
      <c r="DNM49" s="445"/>
      <c r="DNN49" s="445"/>
      <c r="DNO49" s="445"/>
      <c r="DNP49" s="445"/>
      <c r="DNQ49" s="445"/>
      <c r="DNR49" s="445"/>
      <c r="DNS49" s="445"/>
      <c r="DNT49" s="445"/>
      <c r="DNU49" s="445"/>
      <c r="DNV49" s="445"/>
      <c r="DNW49" s="445"/>
      <c r="DNX49" s="445"/>
      <c r="DNY49" s="445"/>
      <c r="DNZ49" s="445"/>
      <c r="DOA49" s="445"/>
      <c r="DOB49" s="445"/>
      <c r="DOC49" s="445"/>
      <c r="DOD49" s="445"/>
      <c r="DOE49" s="445"/>
      <c r="DOF49" s="445"/>
      <c r="DOG49" s="445"/>
      <c r="DOH49" s="445"/>
      <c r="DOI49" s="445"/>
      <c r="DOJ49" s="445"/>
      <c r="DOK49" s="445"/>
      <c r="DOL49" s="445"/>
      <c r="DOM49" s="445"/>
      <c r="DON49" s="445"/>
      <c r="DOO49" s="445"/>
      <c r="DOP49" s="445"/>
      <c r="DOQ49" s="445"/>
      <c r="DOR49" s="445"/>
      <c r="DOS49" s="445"/>
      <c r="DOT49" s="445"/>
      <c r="DOU49" s="445"/>
      <c r="DOV49" s="445"/>
      <c r="DOW49" s="445"/>
      <c r="DOX49" s="445"/>
      <c r="DOY49" s="445"/>
      <c r="DOZ49" s="445"/>
      <c r="DPA49" s="445"/>
      <c r="DPB49" s="445"/>
      <c r="DPC49" s="445"/>
      <c r="DPD49" s="445"/>
      <c r="DPE49" s="445"/>
      <c r="DPF49" s="445"/>
      <c r="DPG49" s="445"/>
      <c r="DPH49" s="445"/>
      <c r="DPI49" s="445"/>
      <c r="DPJ49" s="445"/>
      <c r="DPK49" s="445"/>
      <c r="DPL49" s="445"/>
      <c r="DPM49" s="445"/>
      <c r="DPN49" s="445"/>
      <c r="DPO49" s="445"/>
      <c r="DPP49" s="445"/>
      <c r="DPQ49" s="445"/>
      <c r="DPR49" s="445"/>
      <c r="DPS49" s="445"/>
      <c r="DPT49" s="445"/>
      <c r="DPU49" s="445"/>
      <c r="DPV49" s="445"/>
      <c r="DPW49" s="445"/>
      <c r="DPX49" s="445"/>
      <c r="DPY49" s="445"/>
      <c r="DPZ49" s="445"/>
      <c r="DQA49" s="445"/>
      <c r="DQB49" s="445"/>
      <c r="DQC49" s="445"/>
      <c r="DQD49" s="445"/>
      <c r="DQE49" s="445"/>
      <c r="DQF49" s="445"/>
      <c r="DQG49" s="445"/>
      <c r="DQH49" s="445"/>
      <c r="DQI49" s="445"/>
      <c r="DQJ49" s="445"/>
      <c r="DQK49" s="445"/>
      <c r="DQL49" s="445"/>
      <c r="DQM49" s="445"/>
      <c r="DQN49" s="445"/>
      <c r="DQO49" s="445"/>
      <c r="DQP49" s="445"/>
      <c r="DQQ49" s="445"/>
      <c r="DQR49" s="445"/>
      <c r="DQS49" s="445"/>
      <c r="DQT49" s="445"/>
      <c r="DQU49" s="445"/>
      <c r="DQV49" s="445"/>
      <c r="DQW49" s="445"/>
      <c r="DQX49" s="445"/>
      <c r="DQY49" s="445"/>
      <c r="DQZ49" s="445"/>
      <c r="DRA49" s="445"/>
      <c r="DRB49" s="445"/>
      <c r="DRC49" s="445"/>
      <c r="DRD49" s="445"/>
      <c r="DRE49" s="445"/>
      <c r="DRF49" s="445"/>
      <c r="DRG49" s="445"/>
      <c r="DRH49" s="445"/>
      <c r="DRI49" s="445"/>
      <c r="DRJ49" s="445"/>
      <c r="DRK49" s="445"/>
      <c r="DRL49" s="445"/>
      <c r="DRM49" s="445"/>
      <c r="DRN49" s="445"/>
      <c r="DRO49" s="445"/>
      <c r="DRP49" s="445"/>
      <c r="DRQ49" s="445"/>
      <c r="DRR49" s="445"/>
      <c r="DRS49" s="445"/>
      <c r="DRT49" s="445"/>
      <c r="DRU49" s="445"/>
      <c r="DRV49" s="445"/>
      <c r="DRW49" s="445"/>
      <c r="DRX49" s="445"/>
      <c r="DRY49" s="445"/>
      <c r="DRZ49" s="445"/>
      <c r="DSA49" s="445"/>
      <c r="DSB49" s="445"/>
      <c r="DSC49" s="445"/>
      <c r="DSD49" s="445"/>
      <c r="DSE49" s="445"/>
      <c r="DSF49" s="445"/>
      <c r="DSG49" s="445"/>
      <c r="DSH49" s="445"/>
      <c r="DSI49" s="445"/>
      <c r="DSJ49" s="445"/>
      <c r="DSK49" s="445"/>
      <c r="DSL49" s="445"/>
      <c r="DSM49" s="445"/>
      <c r="DSN49" s="445"/>
      <c r="DSO49" s="445"/>
      <c r="DSP49" s="445"/>
      <c r="DSQ49" s="445"/>
      <c r="DSR49" s="445"/>
      <c r="DSS49" s="445"/>
      <c r="DST49" s="445"/>
      <c r="DSU49" s="445"/>
      <c r="DSV49" s="445"/>
      <c r="DSW49" s="445"/>
      <c r="DSX49" s="445"/>
      <c r="DSY49" s="445"/>
      <c r="DSZ49" s="445"/>
      <c r="DTA49" s="445"/>
      <c r="DTB49" s="445"/>
      <c r="DTC49" s="445"/>
      <c r="DTD49" s="445"/>
      <c r="DTE49" s="445"/>
      <c r="DTF49" s="445"/>
      <c r="DTG49" s="445"/>
      <c r="DTH49" s="445"/>
      <c r="DTI49" s="445"/>
      <c r="DTJ49" s="445"/>
      <c r="DTK49" s="445"/>
      <c r="DTL49" s="445"/>
      <c r="DTM49" s="445"/>
      <c r="DTN49" s="445"/>
      <c r="DTO49" s="445"/>
      <c r="DTP49" s="445"/>
      <c r="DTQ49" s="445"/>
      <c r="DTR49" s="445"/>
      <c r="DTS49" s="445"/>
      <c r="DTT49" s="445"/>
      <c r="DTU49" s="445"/>
      <c r="DTV49" s="445"/>
      <c r="DTW49" s="445"/>
      <c r="DTX49" s="445"/>
      <c r="DTY49" s="445"/>
      <c r="DTZ49" s="445"/>
      <c r="DUA49" s="445"/>
      <c r="DUB49" s="445"/>
      <c r="DUC49" s="445"/>
      <c r="DUD49" s="445"/>
      <c r="DUE49" s="445"/>
      <c r="DUF49" s="445"/>
      <c r="DUG49" s="445"/>
      <c r="DUH49" s="445"/>
      <c r="DUI49" s="445"/>
      <c r="DUJ49" s="445"/>
      <c r="DUK49" s="445"/>
      <c r="DUL49" s="445"/>
      <c r="DUM49" s="445"/>
      <c r="DUN49" s="445"/>
      <c r="DUO49" s="445"/>
      <c r="DUP49" s="445"/>
      <c r="DUQ49" s="445"/>
      <c r="DUR49" s="445"/>
      <c r="DUS49" s="445"/>
      <c r="DUT49" s="445"/>
      <c r="DUU49" s="445"/>
      <c r="DUV49" s="445"/>
      <c r="DUW49" s="445"/>
      <c r="DUX49" s="445"/>
      <c r="DUY49" s="445"/>
      <c r="DUZ49" s="445"/>
      <c r="DVA49" s="445"/>
      <c r="DVB49" s="445"/>
      <c r="DVC49" s="445"/>
      <c r="DVD49" s="445"/>
      <c r="DVE49" s="445"/>
      <c r="DVF49" s="445"/>
      <c r="DVG49" s="445"/>
      <c r="DVH49" s="445"/>
      <c r="DVI49" s="445"/>
      <c r="DVJ49" s="445"/>
      <c r="DVK49" s="445"/>
      <c r="DVL49" s="445"/>
      <c r="DVM49" s="445"/>
      <c r="DVN49" s="445"/>
      <c r="DVO49" s="445"/>
      <c r="DVP49" s="445"/>
      <c r="DVQ49" s="445"/>
      <c r="DVR49" s="445"/>
      <c r="DVS49" s="445"/>
      <c r="DVT49" s="445"/>
      <c r="DVU49" s="445"/>
      <c r="DVV49" s="445"/>
      <c r="DVW49" s="445"/>
      <c r="DVX49" s="445"/>
      <c r="DVY49" s="445"/>
      <c r="DVZ49" s="445"/>
      <c r="DWA49" s="445"/>
      <c r="DWB49" s="445"/>
      <c r="DWC49" s="445"/>
      <c r="DWD49" s="445"/>
      <c r="DWE49" s="445"/>
      <c r="DWF49" s="445"/>
      <c r="DWG49" s="445"/>
      <c r="DWH49" s="445"/>
      <c r="DWI49" s="445"/>
      <c r="DWJ49" s="445"/>
      <c r="DWK49" s="445"/>
      <c r="DWL49" s="445"/>
      <c r="DWM49" s="445"/>
      <c r="DWN49" s="445"/>
      <c r="DWO49" s="445"/>
      <c r="DWP49" s="445"/>
      <c r="DWQ49" s="445"/>
      <c r="DWR49" s="445"/>
      <c r="DWS49" s="445"/>
      <c r="DWT49" s="445"/>
      <c r="DWU49" s="445"/>
      <c r="DWV49" s="445"/>
      <c r="DWW49" s="445"/>
      <c r="DWX49" s="445"/>
      <c r="DWY49" s="445"/>
      <c r="DWZ49" s="445"/>
      <c r="DXA49" s="445"/>
      <c r="DXB49" s="445"/>
      <c r="DXC49" s="445"/>
      <c r="DXD49" s="445"/>
      <c r="DXE49" s="445"/>
      <c r="DXF49" s="445"/>
      <c r="DXG49" s="445"/>
      <c r="DXH49" s="445"/>
      <c r="DXI49" s="445"/>
      <c r="DXJ49" s="445"/>
      <c r="DXK49" s="445"/>
      <c r="DXL49" s="445"/>
      <c r="DXM49" s="445"/>
      <c r="DXN49" s="445"/>
      <c r="DXO49" s="445"/>
      <c r="DXP49" s="445"/>
      <c r="DXQ49" s="445"/>
      <c r="DXR49" s="445"/>
      <c r="DXS49" s="445"/>
      <c r="DXT49" s="445"/>
      <c r="DXU49" s="445"/>
      <c r="DXV49" s="445"/>
      <c r="DXW49" s="445"/>
      <c r="DXX49" s="445"/>
      <c r="DXY49" s="445"/>
      <c r="DXZ49" s="445"/>
      <c r="DYA49" s="445"/>
      <c r="DYB49" s="445"/>
      <c r="DYC49" s="445"/>
      <c r="DYD49" s="445"/>
      <c r="DYE49" s="445"/>
      <c r="DYF49" s="445"/>
      <c r="DYG49" s="445"/>
      <c r="DYH49" s="445"/>
      <c r="DYI49" s="445"/>
      <c r="DYJ49" s="445"/>
      <c r="DYK49" s="445"/>
      <c r="DYL49" s="445"/>
      <c r="DYM49" s="445"/>
      <c r="DYN49" s="445"/>
      <c r="DYO49" s="445"/>
      <c r="DYP49" s="445"/>
      <c r="DYQ49" s="445"/>
      <c r="DYR49" s="445"/>
      <c r="DYS49" s="445"/>
      <c r="DYT49" s="445"/>
      <c r="DYU49" s="445"/>
      <c r="DYV49" s="445"/>
      <c r="DYW49" s="445"/>
      <c r="DYX49" s="445"/>
      <c r="DYY49" s="445"/>
      <c r="DYZ49" s="445"/>
      <c r="DZA49" s="445"/>
      <c r="DZB49" s="445"/>
      <c r="DZC49" s="445"/>
      <c r="DZD49" s="445"/>
      <c r="DZE49" s="445"/>
      <c r="DZF49" s="445"/>
      <c r="DZG49" s="445"/>
      <c r="DZH49" s="445"/>
      <c r="DZI49" s="445"/>
      <c r="DZJ49" s="445"/>
      <c r="DZK49" s="445"/>
      <c r="DZL49" s="445"/>
      <c r="DZM49" s="445"/>
      <c r="DZN49" s="445"/>
      <c r="DZO49" s="445"/>
      <c r="DZP49" s="445"/>
      <c r="DZQ49" s="445"/>
      <c r="DZR49" s="445"/>
      <c r="DZS49" s="445"/>
      <c r="DZT49" s="445"/>
      <c r="DZU49" s="445"/>
      <c r="DZV49" s="445"/>
      <c r="DZW49" s="445"/>
      <c r="DZX49" s="445"/>
      <c r="DZY49" s="445"/>
      <c r="DZZ49" s="445"/>
      <c r="EAA49" s="445"/>
      <c r="EAB49" s="445"/>
      <c r="EAC49" s="445"/>
      <c r="EAD49" s="445"/>
      <c r="EAE49" s="445"/>
      <c r="EAF49" s="445"/>
      <c r="EAG49" s="445"/>
      <c r="EAH49" s="445"/>
      <c r="EAI49" s="445"/>
      <c r="EAJ49" s="445"/>
      <c r="EAK49" s="445"/>
      <c r="EAL49" s="445"/>
      <c r="EAM49" s="445"/>
      <c r="EAN49" s="445"/>
      <c r="EAO49" s="445"/>
      <c r="EAP49" s="445"/>
      <c r="EAQ49" s="445"/>
      <c r="EAR49" s="445"/>
      <c r="EAS49" s="445"/>
      <c r="EAT49" s="445"/>
      <c r="EAU49" s="445"/>
      <c r="EAV49" s="445"/>
      <c r="EAW49" s="445"/>
      <c r="EAX49" s="445"/>
      <c r="EAY49" s="445"/>
      <c r="EAZ49" s="445"/>
      <c r="EBA49" s="445"/>
      <c r="EBB49" s="445"/>
      <c r="EBC49" s="445"/>
      <c r="EBD49" s="445"/>
      <c r="EBE49" s="445"/>
      <c r="EBF49" s="445"/>
      <c r="EBG49" s="445"/>
      <c r="EBH49" s="445"/>
      <c r="EBI49" s="445"/>
      <c r="EBJ49" s="445"/>
      <c r="EBK49" s="445"/>
      <c r="EBL49" s="445"/>
      <c r="EBM49" s="445"/>
      <c r="EBN49" s="445"/>
      <c r="EBO49" s="445"/>
      <c r="EBP49" s="445"/>
      <c r="EBQ49" s="445"/>
      <c r="EBR49" s="445"/>
      <c r="EBS49" s="445"/>
      <c r="EBT49" s="445"/>
      <c r="EBU49" s="445"/>
      <c r="EBV49" s="445"/>
      <c r="EBW49" s="445"/>
      <c r="EBX49" s="445"/>
      <c r="EBY49" s="445"/>
      <c r="EBZ49" s="445"/>
      <c r="ECA49" s="445"/>
      <c r="ECB49" s="445"/>
      <c r="ECC49" s="445"/>
      <c r="ECD49" s="445"/>
      <c r="ECE49" s="445"/>
      <c r="ECF49" s="445"/>
      <c r="ECG49" s="445"/>
      <c r="ECH49" s="445"/>
      <c r="ECI49" s="445"/>
      <c r="ECJ49" s="445"/>
      <c r="ECK49" s="445"/>
      <c r="ECL49" s="445"/>
      <c r="ECM49" s="445"/>
      <c r="ECN49" s="445"/>
      <c r="ECO49" s="445"/>
      <c r="ECP49" s="445"/>
      <c r="ECQ49" s="445"/>
      <c r="ECR49" s="445"/>
      <c r="ECS49" s="445"/>
      <c r="ECT49" s="445"/>
      <c r="ECU49" s="445"/>
      <c r="ECV49" s="445"/>
      <c r="ECW49" s="445"/>
      <c r="ECX49" s="445"/>
      <c r="ECY49" s="445"/>
      <c r="ECZ49" s="445"/>
      <c r="EDA49" s="445"/>
      <c r="EDB49" s="445"/>
      <c r="EDC49" s="445"/>
      <c r="EDD49" s="445"/>
      <c r="EDE49" s="445"/>
      <c r="EDF49" s="445"/>
      <c r="EDG49" s="445"/>
      <c r="EDH49" s="445"/>
      <c r="EDI49" s="445"/>
      <c r="EDJ49" s="445"/>
      <c r="EDK49" s="445"/>
      <c r="EDL49" s="445"/>
      <c r="EDM49" s="445"/>
      <c r="EDN49" s="445"/>
      <c r="EDO49" s="445"/>
      <c r="EDP49" s="445"/>
      <c r="EDQ49" s="445"/>
      <c r="EDR49" s="445"/>
      <c r="EDS49" s="445"/>
      <c r="EDT49" s="445"/>
      <c r="EDU49" s="445"/>
      <c r="EDV49" s="445"/>
      <c r="EDW49" s="445"/>
      <c r="EDX49" s="445"/>
      <c r="EDY49" s="445"/>
      <c r="EDZ49" s="445"/>
      <c r="EEA49" s="445"/>
      <c r="EEB49" s="445"/>
      <c r="EEC49" s="445"/>
      <c r="EED49" s="445"/>
      <c r="EEE49" s="445"/>
      <c r="EEF49" s="445"/>
      <c r="EEG49" s="445"/>
      <c r="EEH49" s="445"/>
      <c r="EEI49" s="445"/>
      <c r="EEJ49" s="445"/>
      <c r="EEK49" s="445"/>
      <c r="EEL49" s="445"/>
      <c r="EEM49" s="445"/>
      <c r="EEN49" s="445"/>
      <c r="EEO49" s="445"/>
      <c r="EEP49" s="445"/>
      <c r="EEQ49" s="445"/>
      <c r="EER49" s="445"/>
      <c r="EES49" s="445"/>
      <c r="EET49" s="445"/>
      <c r="EEU49" s="445"/>
      <c r="EEV49" s="445"/>
      <c r="EEW49" s="445"/>
      <c r="EEX49" s="445"/>
      <c r="EEY49" s="445"/>
      <c r="EEZ49" s="445"/>
      <c r="EFA49" s="445"/>
      <c r="EFB49" s="445"/>
      <c r="EFC49" s="445"/>
      <c r="EFD49" s="445"/>
      <c r="EFE49" s="445"/>
      <c r="EFF49" s="445"/>
      <c r="EFG49" s="445"/>
      <c r="EFH49" s="445"/>
      <c r="EFI49" s="445"/>
      <c r="EFJ49" s="445"/>
      <c r="EFK49" s="445"/>
      <c r="EFL49" s="445"/>
      <c r="EFM49" s="445"/>
      <c r="EFN49" s="445"/>
      <c r="EFO49" s="445"/>
      <c r="EFP49" s="445"/>
      <c r="EFQ49" s="445"/>
      <c r="EFR49" s="445"/>
      <c r="EFS49" s="445"/>
      <c r="EFT49" s="445"/>
      <c r="EFU49" s="445"/>
      <c r="EFV49" s="445"/>
      <c r="EFW49" s="445"/>
      <c r="EFX49" s="445"/>
      <c r="EFY49" s="445"/>
      <c r="EFZ49" s="445"/>
      <c r="EGA49" s="445"/>
      <c r="EGB49" s="445"/>
      <c r="EGC49" s="445"/>
      <c r="EGD49" s="445"/>
      <c r="EGE49" s="445"/>
      <c r="EGF49" s="445"/>
      <c r="EGG49" s="445"/>
      <c r="EGH49" s="445"/>
      <c r="EGI49" s="445"/>
      <c r="EGJ49" s="445"/>
      <c r="EGK49" s="445"/>
      <c r="EGL49" s="445"/>
      <c r="EGM49" s="445"/>
      <c r="EGN49" s="445"/>
      <c r="EGO49" s="445"/>
      <c r="EGP49" s="445"/>
      <c r="EGQ49" s="445"/>
      <c r="EGR49" s="445"/>
      <c r="EGS49" s="445"/>
      <c r="EGT49" s="445"/>
      <c r="EGU49" s="445"/>
      <c r="EGV49" s="445"/>
      <c r="EGW49" s="445"/>
      <c r="EGX49" s="445"/>
      <c r="EGY49" s="445"/>
      <c r="EGZ49" s="445"/>
      <c r="EHA49" s="445"/>
      <c r="EHB49" s="445"/>
      <c r="EHC49" s="445"/>
      <c r="EHD49" s="445"/>
      <c r="EHE49" s="445"/>
      <c r="EHF49" s="445"/>
      <c r="EHG49" s="445"/>
      <c r="EHH49" s="445"/>
      <c r="EHI49" s="445"/>
      <c r="EHJ49" s="445"/>
      <c r="EHK49" s="445"/>
      <c r="EHL49" s="445"/>
      <c r="EHM49" s="445"/>
      <c r="EHN49" s="445"/>
      <c r="EHO49" s="445"/>
      <c r="EHP49" s="445"/>
      <c r="EHQ49" s="445"/>
      <c r="EHR49" s="445"/>
      <c r="EHS49" s="445"/>
      <c r="EHT49" s="445"/>
      <c r="EHU49" s="445"/>
      <c r="EHV49" s="445"/>
      <c r="EHW49" s="445"/>
      <c r="EHX49" s="445"/>
      <c r="EHY49" s="445"/>
      <c r="EHZ49" s="445"/>
      <c r="EIA49" s="445"/>
      <c r="EIB49" s="445"/>
      <c r="EIC49" s="445"/>
      <c r="EID49" s="445"/>
      <c r="EIE49" s="445"/>
      <c r="EIF49" s="445"/>
      <c r="EIG49" s="445"/>
      <c r="EIH49" s="445"/>
      <c r="EII49" s="445"/>
      <c r="EIJ49" s="445"/>
      <c r="EIK49" s="445"/>
      <c r="EIL49" s="445"/>
      <c r="EIM49" s="445"/>
      <c r="EIN49" s="445"/>
      <c r="EIO49" s="445"/>
      <c r="EIP49" s="445"/>
      <c r="EIQ49" s="445"/>
      <c r="EIR49" s="445"/>
      <c r="EIS49" s="445"/>
      <c r="EIT49" s="445"/>
      <c r="EIU49" s="445"/>
      <c r="EIV49" s="445"/>
      <c r="EIW49" s="445"/>
      <c r="EIX49" s="445"/>
      <c r="EIY49" s="445"/>
      <c r="EIZ49" s="445"/>
      <c r="EJA49" s="445"/>
      <c r="EJB49" s="445"/>
      <c r="EJC49" s="445"/>
      <c r="EJD49" s="445"/>
      <c r="EJE49" s="445"/>
      <c r="EJF49" s="445"/>
      <c r="EJG49" s="445"/>
      <c r="EJH49" s="445"/>
      <c r="EJI49" s="445"/>
      <c r="EJJ49" s="445"/>
      <c r="EJK49" s="445"/>
      <c r="EJL49" s="445"/>
      <c r="EJM49" s="445"/>
      <c r="EJN49" s="445"/>
      <c r="EJO49" s="445"/>
      <c r="EJP49" s="445"/>
      <c r="EJQ49" s="445"/>
      <c r="EJR49" s="445"/>
      <c r="EJS49" s="445"/>
      <c r="EJT49" s="445"/>
      <c r="EJU49" s="445"/>
      <c r="EJV49" s="445"/>
      <c r="EJW49" s="445"/>
      <c r="EJX49" s="445"/>
      <c r="EJY49" s="445"/>
      <c r="EJZ49" s="445"/>
      <c r="EKA49" s="445"/>
      <c r="EKB49" s="445"/>
      <c r="EKC49" s="445"/>
      <c r="EKD49" s="445"/>
      <c r="EKE49" s="445"/>
      <c r="EKF49" s="445"/>
      <c r="EKG49" s="445"/>
      <c r="EKH49" s="445"/>
      <c r="EKI49" s="445"/>
      <c r="EKJ49" s="445"/>
      <c r="EKK49" s="445"/>
      <c r="EKL49" s="445"/>
      <c r="EKM49" s="445"/>
      <c r="EKN49" s="445"/>
      <c r="EKO49" s="445"/>
      <c r="EKP49" s="445"/>
      <c r="EKQ49" s="445"/>
      <c r="EKR49" s="445"/>
      <c r="EKS49" s="445"/>
      <c r="EKT49" s="445"/>
      <c r="EKU49" s="445"/>
      <c r="EKV49" s="445"/>
      <c r="EKW49" s="445"/>
      <c r="EKX49" s="445"/>
      <c r="EKY49" s="445"/>
      <c r="EKZ49" s="445"/>
      <c r="ELA49" s="445"/>
      <c r="ELB49" s="445"/>
      <c r="ELC49" s="445"/>
      <c r="ELD49" s="445"/>
      <c r="ELE49" s="445"/>
      <c r="ELF49" s="445"/>
      <c r="ELG49" s="445"/>
      <c r="ELH49" s="445"/>
      <c r="ELI49" s="445"/>
      <c r="ELJ49" s="445"/>
      <c r="ELK49" s="445"/>
      <c r="ELL49" s="445"/>
      <c r="ELM49" s="445"/>
      <c r="ELN49" s="445"/>
      <c r="ELO49" s="445"/>
      <c r="ELP49" s="445"/>
      <c r="ELQ49" s="445"/>
      <c r="ELR49" s="445"/>
      <c r="ELS49" s="445"/>
      <c r="ELT49" s="445"/>
      <c r="ELU49" s="445"/>
      <c r="ELV49" s="445"/>
      <c r="ELW49" s="445"/>
      <c r="ELX49" s="445"/>
      <c r="ELY49" s="445"/>
      <c r="ELZ49" s="445"/>
      <c r="EMA49" s="445"/>
      <c r="EMB49" s="445"/>
      <c r="EMC49" s="445"/>
      <c r="EMD49" s="445"/>
      <c r="EME49" s="445"/>
      <c r="EMF49" s="445"/>
      <c r="EMG49" s="445"/>
      <c r="EMH49" s="445"/>
      <c r="EMI49" s="445"/>
      <c r="EMJ49" s="445"/>
      <c r="EMK49" s="445"/>
      <c r="EML49" s="445"/>
      <c r="EMM49" s="445"/>
      <c r="EMN49" s="445"/>
      <c r="EMO49" s="445"/>
      <c r="EMP49" s="445"/>
      <c r="EMQ49" s="445"/>
      <c r="EMR49" s="445"/>
      <c r="EMS49" s="445"/>
      <c r="EMT49" s="445"/>
      <c r="EMU49" s="445"/>
      <c r="EMV49" s="445"/>
      <c r="EMW49" s="445"/>
      <c r="EMX49" s="445"/>
      <c r="EMY49" s="445"/>
      <c r="EMZ49" s="445"/>
      <c r="ENA49" s="445"/>
      <c r="ENB49" s="445"/>
      <c r="ENC49" s="445"/>
      <c r="END49" s="445"/>
      <c r="ENE49" s="445"/>
      <c r="ENF49" s="445"/>
      <c r="ENG49" s="445"/>
      <c r="ENH49" s="445"/>
      <c r="ENI49" s="445"/>
      <c r="ENJ49" s="445"/>
      <c r="ENK49" s="445"/>
      <c r="ENL49" s="445"/>
      <c r="ENM49" s="445"/>
      <c r="ENN49" s="445"/>
      <c r="ENO49" s="445"/>
      <c r="ENP49" s="445"/>
      <c r="ENQ49" s="445"/>
      <c r="ENR49" s="445"/>
      <c r="ENS49" s="445"/>
      <c r="ENT49" s="445"/>
      <c r="ENU49" s="445"/>
      <c r="ENV49" s="445"/>
      <c r="ENW49" s="445"/>
      <c r="ENX49" s="445"/>
      <c r="ENY49" s="445"/>
      <c r="ENZ49" s="445"/>
      <c r="EOA49" s="445"/>
      <c r="EOB49" s="445"/>
      <c r="EOC49" s="445"/>
      <c r="EOD49" s="445"/>
      <c r="EOE49" s="445"/>
      <c r="EOF49" s="445"/>
      <c r="EOG49" s="445"/>
      <c r="EOH49" s="445"/>
      <c r="EOI49" s="445"/>
      <c r="EOJ49" s="445"/>
      <c r="EOK49" s="445"/>
      <c r="EOL49" s="445"/>
      <c r="EOM49" s="445"/>
      <c r="EON49" s="445"/>
      <c r="EOO49" s="445"/>
      <c r="EOP49" s="445"/>
      <c r="EOQ49" s="445"/>
      <c r="EOR49" s="445"/>
      <c r="EOS49" s="445"/>
      <c r="EOT49" s="445"/>
      <c r="EOU49" s="445"/>
      <c r="EOV49" s="445"/>
      <c r="EOW49" s="445"/>
      <c r="EOX49" s="445"/>
      <c r="EOY49" s="445"/>
      <c r="EOZ49" s="445"/>
      <c r="EPA49" s="445"/>
      <c r="EPB49" s="445"/>
      <c r="EPC49" s="445"/>
      <c r="EPD49" s="445"/>
      <c r="EPE49" s="445"/>
      <c r="EPF49" s="445"/>
      <c r="EPG49" s="445"/>
      <c r="EPH49" s="445"/>
      <c r="EPI49" s="445"/>
      <c r="EPJ49" s="445"/>
      <c r="EPK49" s="445"/>
      <c r="EPL49" s="445"/>
      <c r="EPM49" s="445"/>
      <c r="EPN49" s="445"/>
      <c r="EPO49" s="445"/>
      <c r="EPP49" s="445"/>
      <c r="EPQ49" s="445"/>
      <c r="EPR49" s="445"/>
      <c r="EPS49" s="445"/>
      <c r="EPT49" s="445"/>
      <c r="EPU49" s="445"/>
      <c r="EPV49" s="445"/>
      <c r="EPW49" s="445"/>
      <c r="EPX49" s="445"/>
      <c r="EPY49" s="445"/>
      <c r="EPZ49" s="445"/>
      <c r="EQA49" s="445"/>
      <c r="EQB49" s="445"/>
      <c r="EQC49" s="445"/>
      <c r="EQD49" s="445"/>
      <c r="EQE49" s="445"/>
      <c r="EQF49" s="445"/>
      <c r="EQG49" s="445"/>
      <c r="EQH49" s="445"/>
      <c r="EQI49" s="445"/>
      <c r="EQJ49" s="445"/>
      <c r="EQK49" s="445"/>
      <c r="EQL49" s="445"/>
      <c r="EQM49" s="445"/>
      <c r="EQN49" s="445"/>
      <c r="EQO49" s="445"/>
      <c r="EQP49" s="445"/>
      <c r="EQQ49" s="445"/>
      <c r="EQR49" s="445"/>
      <c r="EQS49" s="445"/>
      <c r="EQT49" s="445"/>
      <c r="EQU49" s="445"/>
      <c r="EQV49" s="445"/>
      <c r="EQW49" s="445"/>
      <c r="EQX49" s="445"/>
      <c r="EQY49" s="445"/>
      <c r="EQZ49" s="445"/>
      <c r="ERA49" s="445"/>
      <c r="ERB49" s="445"/>
      <c r="ERC49" s="445"/>
      <c r="ERD49" s="445"/>
      <c r="ERE49" s="445"/>
      <c r="ERF49" s="445"/>
      <c r="ERG49" s="445"/>
      <c r="ERH49" s="445"/>
      <c r="ERI49" s="445"/>
      <c r="ERJ49" s="445"/>
      <c r="ERK49" s="445"/>
      <c r="ERL49" s="445"/>
      <c r="ERM49" s="445"/>
      <c r="ERN49" s="445"/>
      <c r="ERO49" s="445"/>
      <c r="ERP49" s="445"/>
      <c r="ERQ49" s="445"/>
      <c r="ERR49" s="445"/>
      <c r="ERS49" s="445"/>
      <c r="ERT49" s="445"/>
      <c r="ERU49" s="445"/>
      <c r="ERV49" s="445"/>
      <c r="ERW49" s="445"/>
      <c r="ERX49" s="445"/>
      <c r="ERY49" s="445"/>
      <c r="ERZ49" s="445"/>
      <c r="ESA49" s="445"/>
      <c r="ESB49" s="445"/>
      <c r="ESC49" s="445"/>
      <c r="ESD49" s="445"/>
      <c r="ESE49" s="445"/>
      <c r="ESF49" s="445"/>
      <c r="ESG49" s="445"/>
      <c r="ESH49" s="445"/>
      <c r="ESI49" s="445"/>
      <c r="ESJ49" s="445"/>
      <c r="ESK49" s="445"/>
      <c r="ESL49" s="445"/>
      <c r="ESM49" s="445"/>
      <c r="ESN49" s="445"/>
      <c r="ESO49" s="445"/>
      <c r="ESP49" s="445"/>
      <c r="ESQ49" s="445"/>
      <c r="ESR49" s="445"/>
      <c r="ESS49" s="445"/>
      <c r="EST49" s="445"/>
      <c r="ESU49" s="445"/>
      <c r="ESV49" s="445"/>
      <c r="ESW49" s="445"/>
      <c r="ESX49" s="445"/>
      <c r="ESY49" s="445"/>
      <c r="ESZ49" s="445"/>
      <c r="ETA49" s="445"/>
      <c r="ETB49" s="445"/>
      <c r="ETC49" s="445"/>
      <c r="ETD49" s="445"/>
      <c r="ETE49" s="445"/>
      <c r="ETF49" s="445"/>
      <c r="ETG49" s="445"/>
      <c r="ETH49" s="445"/>
      <c r="ETI49" s="445"/>
      <c r="ETJ49" s="445"/>
      <c r="ETK49" s="445"/>
      <c r="ETL49" s="445"/>
      <c r="ETM49" s="445"/>
      <c r="ETN49" s="445"/>
      <c r="ETO49" s="445"/>
      <c r="ETP49" s="445"/>
      <c r="ETQ49" s="445"/>
      <c r="ETR49" s="445"/>
      <c r="ETS49" s="445"/>
      <c r="ETT49" s="445"/>
      <c r="ETU49" s="445"/>
      <c r="ETV49" s="445"/>
      <c r="ETW49" s="445"/>
      <c r="ETX49" s="445"/>
      <c r="ETY49" s="445"/>
      <c r="ETZ49" s="445"/>
      <c r="EUA49" s="445"/>
      <c r="EUB49" s="445"/>
      <c r="EUC49" s="445"/>
      <c r="EUD49" s="445"/>
      <c r="EUE49" s="445"/>
      <c r="EUF49" s="445"/>
      <c r="EUG49" s="445"/>
      <c r="EUH49" s="445"/>
      <c r="EUI49" s="445"/>
      <c r="EUJ49" s="445"/>
      <c r="EUK49" s="445"/>
      <c r="EUL49" s="445"/>
      <c r="EUM49" s="445"/>
      <c r="EUN49" s="445"/>
      <c r="EUO49" s="445"/>
      <c r="EUP49" s="445"/>
      <c r="EUQ49" s="445"/>
      <c r="EUR49" s="445"/>
      <c r="EUS49" s="445"/>
      <c r="EUT49" s="445"/>
      <c r="EUU49" s="445"/>
      <c r="EUV49" s="445"/>
      <c r="EUW49" s="445"/>
      <c r="EUX49" s="445"/>
      <c r="EUY49" s="445"/>
      <c r="EUZ49" s="445"/>
      <c r="EVA49" s="445"/>
      <c r="EVB49" s="445"/>
      <c r="EVC49" s="445"/>
      <c r="EVD49" s="445"/>
      <c r="EVE49" s="445"/>
      <c r="EVF49" s="445"/>
      <c r="EVG49" s="445"/>
      <c r="EVH49" s="445"/>
      <c r="EVI49" s="445"/>
      <c r="EVJ49" s="445"/>
      <c r="EVK49" s="445"/>
      <c r="EVL49" s="445"/>
      <c r="EVM49" s="445"/>
      <c r="EVN49" s="445"/>
      <c r="EVO49" s="445"/>
      <c r="EVP49" s="445"/>
      <c r="EVQ49" s="445"/>
      <c r="EVR49" s="445"/>
      <c r="EVS49" s="445"/>
      <c r="EVT49" s="445"/>
      <c r="EVU49" s="445"/>
      <c r="EVV49" s="445"/>
      <c r="EVW49" s="445"/>
      <c r="EVX49" s="445"/>
      <c r="EVY49" s="445"/>
      <c r="EVZ49" s="445"/>
      <c r="EWA49" s="445"/>
      <c r="EWB49" s="445"/>
      <c r="EWC49" s="445"/>
      <c r="EWD49" s="445"/>
      <c r="EWE49" s="445"/>
      <c r="EWF49" s="445"/>
      <c r="EWG49" s="445"/>
      <c r="EWH49" s="445"/>
      <c r="EWI49" s="445"/>
      <c r="EWJ49" s="445"/>
      <c r="EWK49" s="445"/>
      <c r="EWL49" s="445"/>
      <c r="EWM49" s="445"/>
      <c r="EWN49" s="445"/>
      <c r="EWO49" s="445"/>
      <c r="EWP49" s="445"/>
      <c r="EWQ49" s="445"/>
      <c r="EWR49" s="445"/>
      <c r="EWS49" s="445"/>
      <c r="EWT49" s="445"/>
      <c r="EWU49" s="445"/>
      <c r="EWV49" s="445"/>
      <c r="EWW49" s="445"/>
      <c r="EWX49" s="445"/>
      <c r="EWY49" s="445"/>
      <c r="EWZ49" s="445"/>
      <c r="EXA49" s="445"/>
      <c r="EXB49" s="445"/>
      <c r="EXC49" s="445"/>
      <c r="EXD49" s="445"/>
      <c r="EXE49" s="445"/>
      <c r="EXF49" s="445"/>
      <c r="EXG49" s="445"/>
      <c r="EXH49" s="445"/>
      <c r="EXI49" s="445"/>
      <c r="EXJ49" s="445"/>
      <c r="EXK49" s="445"/>
      <c r="EXL49" s="445"/>
      <c r="EXM49" s="445"/>
      <c r="EXN49" s="445"/>
      <c r="EXO49" s="445"/>
      <c r="EXP49" s="445"/>
      <c r="EXQ49" s="445"/>
      <c r="EXR49" s="445"/>
      <c r="EXS49" s="445"/>
      <c r="EXT49" s="445"/>
      <c r="EXU49" s="445"/>
      <c r="EXV49" s="445"/>
      <c r="EXW49" s="445"/>
      <c r="EXX49" s="445"/>
      <c r="EXY49" s="445"/>
      <c r="EXZ49" s="445"/>
      <c r="EYA49" s="445"/>
      <c r="EYB49" s="445"/>
      <c r="EYC49" s="445"/>
      <c r="EYD49" s="445"/>
      <c r="EYE49" s="445"/>
      <c r="EYF49" s="445"/>
      <c r="EYG49" s="445"/>
      <c r="EYH49" s="445"/>
      <c r="EYI49" s="445"/>
      <c r="EYJ49" s="445"/>
      <c r="EYK49" s="445"/>
      <c r="EYL49" s="445"/>
      <c r="EYM49" s="445"/>
      <c r="EYN49" s="445"/>
      <c r="EYO49" s="445"/>
      <c r="EYP49" s="445"/>
      <c r="EYQ49" s="445"/>
      <c r="EYR49" s="445"/>
      <c r="EYS49" s="445"/>
      <c r="EYT49" s="445"/>
      <c r="EYU49" s="445"/>
      <c r="EYV49" s="445"/>
      <c r="EYW49" s="445"/>
      <c r="EYX49" s="445"/>
      <c r="EYY49" s="445"/>
      <c r="EYZ49" s="445"/>
      <c r="EZA49" s="445"/>
      <c r="EZB49" s="445"/>
      <c r="EZC49" s="445"/>
      <c r="EZD49" s="445"/>
      <c r="EZE49" s="445"/>
      <c r="EZF49" s="445"/>
      <c r="EZG49" s="445"/>
      <c r="EZH49" s="445"/>
      <c r="EZI49" s="445"/>
      <c r="EZJ49" s="445"/>
      <c r="EZK49" s="445"/>
      <c r="EZL49" s="445"/>
      <c r="EZM49" s="445"/>
      <c r="EZN49" s="445"/>
      <c r="EZO49" s="445"/>
      <c r="EZP49" s="445"/>
      <c r="EZQ49" s="445"/>
      <c r="EZR49" s="445"/>
      <c r="EZS49" s="445"/>
      <c r="EZT49" s="445"/>
      <c r="EZU49" s="445"/>
      <c r="EZV49" s="445"/>
      <c r="EZW49" s="445"/>
      <c r="EZX49" s="445"/>
      <c r="EZY49" s="445"/>
      <c r="EZZ49" s="445"/>
      <c r="FAA49" s="445"/>
      <c r="FAB49" s="445"/>
      <c r="FAC49" s="445"/>
      <c r="FAD49" s="445"/>
      <c r="FAE49" s="445"/>
      <c r="FAF49" s="445"/>
      <c r="FAG49" s="445"/>
      <c r="FAH49" s="445"/>
      <c r="FAI49" s="445"/>
      <c r="FAJ49" s="445"/>
      <c r="FAK49" s="445"/>
      <c r="FAL49" s="445"/>
      <c r="FAM49" s="445"/>
      <c r="FAN49" s="445"/>
      <c r="FAO49" s="445"/>
      <c r="FAP49" s="445"/>
      <c r="FAQ49" s="445"/>
      <c r="FAR49" s="445"/>
      <c r="FAS49" s="445"/>
      <c r="FAT49" s="445"/>
      <c r="FAU49" s="445"/>
      <c r="FAV49" s="445"/>
      <c r="FAW49" s="445"/>
      <c r="FAX49" s="445"/>
      <c r="FAY49" s="445"/>
      <c r="FAZ49" s="445"/>
      <c r="FBA49" s="445"/>
      <c r="FBB49" s="445"/>
      <c r="FBC49" s="445"/>
      <c r="FBD49" s="445"/>
      <c r="FBE49" s="445"/>
      <c r="FBF49" s="445"/>
      <c r="FBG49" s="445"/>
      <c r="FBH49" s="445"/>
      <c r="FBI49" s="445"/>
      <c r="FBJ49" s="445"/>
      <c r="FBK49" s="445"/>
      <c r="FBL49" s="445"/>
      <c r="FBM49" s="445"/>
      <c r="FBN49" s="445"/>
      <c r="FBO49" s="445"/>
      <c r="FBP49" s="445"/>
      <c r="FBQ49" s="445"/>
      <c r="FBR49" s="445"/>
      <c r="FBS49" s="445"/>
      <c r="FBT49" s="445"/>
      <c r="FBU49" s="445"/>
      <c r="FBV49" s="445"/>
      <c r="FBW49" s="445"/>
      <c r="FBX49" s="445"/>
      <c r="FBY49" s="445"/>
      <c r="FBZ49" s="445"/>
      <c r="FCA49" s="445"/>
      <c r="FCB49" s="445"/>
      <c r="FCC49" s="445"/>
      <c r="FCD49" s="445"/>
      <c r="FCE49" s="445"/>
      <c r="FCF49" s="445"/>
      <c r="FCG49" s="445"/>
      <c r="FCH49" s="445"/>
      <c r="FCI49" s="445"/>
      <c r="FCJ49" s="445"/>
      <c r="FCK49" s="445"/>
      <c r="FCL49" s="445"/>
      <c r="FCM49" s="445"/>
      <c r="FCN49" s="445"/>
      <c r="FCO49" s="445"/>
      <c r="FCP49" s="445"/>
      <c r="FCQ49" s="445"/>
      <c r="FCR49" s="445"/>
      <c r="FCS49" s="445"/>
      <c r="FCT49" s="445"/>
      <c r="FCU49" s="445"/>
      <c r="FCV49" s="445"/>
      <c r="FCW49" s="445"/>
      <c r="FCX49" s="445"/>
      <c r="FCY49" s="445"/>
      <c r="FCZ49" s="445"/>
      <c r="FDA49" s="445"/>
      <c r="FDB49" s="445"/>
      <c r="FDC49" s="445"/>
      <c r="FDD49" s="445"/>
      <c r="FDE49" s="445"/>
      <c r="FDF49" s="445"/>
      <c r="FDG49" s="445"/>
      <c r="FDH49" s="445"/>
      <c r="FDI49" s="445"/>
      <c r="FDJ49" s="445"/>
      <c r="FDK49" s="445"/>
      <c r="FDL49" s="445"/>
      <c r="FDM49" s="445"/>
      <c r="FDN49" s="445"/>
      <c r="FDO49" s="445"/>
      <c r="FDP49" s="445"/>
      <c r="FDQ49" s="445"/>
      <c r="FDR49" s="445"/>
      <c r="FDS49" s="445"/>
      <c r="FDT49" s="445"/>
      <c r="FDU49" s="445"/>
      <c r="FDV49" s="445"/>
      <c r="FDW49" s="445"/>
      <c r="FDX49" s="445"/>
      <c r="FDY49" s="445"/>
      <c r="FDZ49" s="445"/>
      <c r="FEA49" s="445"/>
      <c r="FEB49" s="445"/>
      <c r="FEC49" s="445"/>
      <c r="FED49" s="445"/>
      <c r="FEE49" s="445"/>
      <c r="FEF49" s="445"/>
      <c r="FEG49" s="445"/>
      <c r="FEH49" s="445"/>
      <c r="FEI49" s="445"/>
      <c r="FEJ49" s="445"/>
      <c r="FEK49" s="445"/>
      <c r="FEL49" s="445"/>
      <c r="FEM49" s="445"/>
      <c r="FEN49" s="445"/>
      <c r="FEO49" s="445"/>
      <c r="FEP49" s="445"/>
      <c r="FEQ49" s="445"/>
      <c r="FER49" s="445"/>
      <c r="FES49" s="445"/>
      <c r="FET49" s="445"/>
      <c r="FEU49" s="445"/>
      <c r="FEV49" s="445"/>
      <c r="FEW49" s="445"/>
      <c r="FEX49" s="445"/>
      <c r="FEY49" s="445"/>
      <c r="FEZ49" s="445"/>
      <c r="FFA49" s="445"/>
      <c r="FFB49" s="445"/>
      <c r="FFC49" s="445"/>
      <c r="FFD49" s="445"/>
      <c r="FFE49" s="445"/>
      <c r="FFF49" s="445"/>
      <c r="FFG49" s="445"/>
      <c r="FFH49" s="445"/>
      <c r="FFI49" s="445"/>
      <c r="FFJ49" s="445"/>
      <c r="FFK49" s="445"/>
      <c r="FFL49" s="445"/>
      <c r="FFM49" s="445"/>
      <c r="FFN49" s="445"/>
      <c r="FFO49" s="445"/>
      <c r="FFP49" s="445"/>
      <c r="FFQ49" s="445"/>
      <c r="FFR49" s="445"/>
      <c r="FFS49" s="445"/>
      <c r="FFT49" s="445"/>
      <c r="FFU49" s="445"/>
      <c r="FFV49" s="445"/>
      <c r="FFW49" s="445"/>
      <c r="FFX49" s="445"/>
      <c r="FFY49" s="445"/>
      <c r="FFZ49" s="445"/>
      <c r="FGA49" s="445"/>
      <c r="FGB49" s="445"/>
      <c r="FGC49" s="445"/>
      <c r="FGD49" s="445"/>
      <c r="FGE49" s="445"/>
      <c r="FGF49" s="445"/>
      <c r="FGG49" s="445"/>
      <c r="FGH49" s="445"/>
      <c r="FGI49" s="445"/>
      <c r="FGJ49" s="445"/>
      <c r="FGK49" s="445"/>
      <c r="FGL49" s="445"/>
      <c r="FGM49" s="445"/>
      <c r="FGN49" s="445"/>
      <c r="FGO49" s="445"/>
      <c r="FGP49" s="445"/>
      <c r="FGQ49" s="445"/>
      <c r="FGR49" s="445"/>
      <c r="FGS49" s="445"/>
      <c r="FGT49" s="445"/>
      <c r="FGU49" s="445"/>
      <c r="FGV49" s="445"/>
      <c r="FGW49" s="445"/>
      <c r="FGX49" s="445"/>
      <c r="FGY49" s="445"/>
      <c r="FGZ49" s="445"/>
      <c r="FHA49" s="445"/>
      <c r="FHB49" s="445"/>
      <c r="FHC49" s="445"/>
      <c r="FHD49" s="445"/>
      <c r="FHE49" s="445"/>
      <c r="FHF49" s="445"/>
      <c r="FHG49" s="445"/>
      <c r="FHH49" s="445"/>
      <c r="FHI49" s="445"/>
      <c r="FHJ49" s="445"/>
      <c r="FHK49" s="445"/>
      <c r="FHL49" s="445"/>
      <c r="FHM49" s="445"/>
      <c r="FHN49" s="445"/>
      <c r="FHO49" s="445"/>
      <c r="FHP49" s="445"/>
      <c r="FHQ49" s="445"/>
      <c r="FHR49" s="445"/>
      <c r="FHS49" s="445"/>
      <c r="FHT49" s="445"/>
      <c r="FHU49" s="445"/>
      <c r="FHV49" s="445"/>
      <c r="FHW49" s="445"/>
      <c r="FHX49" s="445"/>
      <c r="FHY49" s="445"/>
      <c r="FHZ49" s="445"/>
      <c r="FIA49" s="445"/>
      <c r="FIB49" s="445"/>
      <c r="FIC49" s="445"/>
      <c r="FID49" s="445"/>
      <c r="FIE49" s="445"/>
      <c r="FIF49" s="445"/>
      <c r="FIG49" s="445"/>
      <c r="FIH49" s="445"/>
      <c r="FII49" s="445"/>
      <c r="FIJ49" s="445"/>
      <c r="FIK49" s="445"/>
      <c r="FIL49" s="445"/>
      <c r="FIM49" s="445"/>
      <c r="FIN49" s="445"/>
      <c r="FIO49" s="445"/>
      <c r="FIP49" s="445"/>
      <c r="FIQ49" s="445"/>
      <c r="FIR49" s="445"/>
      <c r="FIS49" s="445"/>
      <c r="FIT49" s="445"/>
      <c r="FIU49" s="445"/>
      <c r="FIV49" s="445"/>
      <c r="FIW49" s="445"/>
      <c r="FIX49" s="445"/>
      <c r="FIY49" s="445"/>
      <c r="FIZ49" s="445"/>
      <c r="FJA49" s="445"/>
      <c r="FJB49" s="445"/>
      <c r="FJC49" s="445"/>
      <c r="FJD49" s="445"/>
      <c r="FJE49" s="445"/>
      <c r="FJF49" s="445"/>
      <c r="FJG49" s="445"/>
      <c r="FJH49" s="445"/>
      <c r="FJI49" s="445"/>
      <c r="FJJ49" s="445"/>
      <c r="FJK49" s="445"/>
      <c r="FJL49" s="445"/>
      <c r="FJM49" s="445"/>
      <c r="FJN49" s="445"/>
      <c r="FJO49" s="445"/>
      <c r="FJP49" s="445"/>
      <c r="FJQ49" s="445"/>
      <c r="FJR49" s="445"/>
      <c r="FJS49" s="445"/>
      <c r="FJT49" s="445"/>
      <c r="FJU49" s="445"/>
      <c r="FJV49" s="445"/>
      <c r="FJW49" s="445"/>
      <c r="FJX49" s="445"/>
      <c r="FJY49" s="445"/>
      <c r="FJZ49" s="445"/>
      <c r="FKA49" s="445"/>
      <c r="FKB49" s="445"/>
      <c r="FKC49" s="445"/>
      <c r="FKD49" s="445"/>
      <c r="FKE49" s="445"/>
      <c r="FKF49" s="445"/>
      <c r="FKG49" s="445"/>
      <c r="FKH49" s="445"/>
      <c r="FKI49" s="445"/>
      <c r="FKJ49" s="445"/>
      <c r="FKK49" s="445"/>
      <c r="FKL49" s="445"/>
      <c r="FKM49" s="445"/>
      <c r="FKN49" s="445"/>
      <c r="FKO49" s="445"/>
      <c r="FKP49" s="445"/>
      <c r="FKQ49" s="445"/>
      <c r="FKR49" s="445"/>
      <c r="FKS49" s="445"/>
      <c r="FKT49" s="445"/>
      <c r="FKU49" s="445"/>
      <c r="FKV49" s="445"/>
      <c r="FKW49" s="445"/>
      <c r="FKX49" s="445"/>
      <c r="FKY49" s="445"/>
      <c r="FKZ49" s="445"/>
      <c r="FLA49" s="445"/>
      <c r="FLB49" s="445"/>
      <c r="FLC49" s="445"/>
      <c r="FLD49" s="445"/>
      <c r="FLE49" s="445"/>
      <c r="FLF49" s="445"/>
      <c r="FLG49" s="445"/>
      <c r="FLH49" s="445"/>
      <c r="FLI49" s="445"/>
      <c r="FLJ49" s="445"/>
      <c r="FLK49" s="445"/>
      <c r="FLL49" s="445"/>
      <c r="FLM49" s="445"/>
      <c r="FLN49" s="445"/>
      <c r="FLO49" s="445"/>
      <c r="FLP49" s="445"/>
      <c r="FLQ49" s="445"/>
      <c r="FLR49" s="445"/>
      <c r="FLS49" s="445"/>
      <c r="FLT49" s="445"/>
      <c r="FLU49" s="445"/>
      <c r="FLV49" s="445"/>
      <c r="FLW49" s="445"/>
      <c r="FLX49" s="445"/>
      <c r="FLY49" s="445"/>
      <c r="FLZ49" s="445"/>
      <c r="FMA49" s="445"/>
      <c r="FMB49" s="445"/>
      <c r="FMC49" s="445"/>
      <c r="FMD49" s="445"/>
      <c r="FME49" s="445"/>
      <c r="FMF49" s="445"/>
      <c r="FMG49" s="445"/>
      <c r="FMH49" s="445"/>
      <c r="FMI49" s="445"/>
      <c r="FMJ49" s="445"/>
      <c r="FMK49" s="445"/>
      <c r="FML49" s="445"/>
      <c r="FMM49" s="445"/>
      <c r="FMN49" s="445"/>
      <c r="FMO49" s="445"/>
      <c r="FMP49" s="445"/>
      <c r="FMQ49" s="445"/>
      <c r="FMR49" s="445"/>
      <c r="FMS49" s="445"/>
      <c r="FMT49" s="445"/>
      <c r="FMU49" s="445"/>
      <c r="FMV49" s="445"/>
      <c r="FMW49" s="445"/>
      <c r="FMX49" s="445"/>
      <c r="FMY49" s="445"/>
      <c r="FMZ49" s="445"/>
      <c r="FNA49" s="445"/>
      <c r="FNB49" s="445"/>
      <c r="FNC49" s="445"/>
      <c r="FND49" s="445"/>
      <c r="FNE49" s="445"/>
      <c r="FNF49" s="445"/>
      <c r="FNG49" s="445"/>
      <c r="FNH49" s="445"/>
      <c r="FNI49" s="445"/>
      <c r="FNJ49" s="445"/>
      <c r="FNK49" s="445"/>
      <c r="FNL49" s="445"/>
      <c r="FNM49" s="445"/>
      <c r="FNN49" s="445"/>
      <c r="FNO49" s="445"/>
      <c r="FNP49" s="445"/>
      <c r="FNQ49" s="445"/>
      <c r="FNR49" s="445"/>
      <c r="FNS49" s="445"/>
      <c r="FNT49" s="445"/>
      <c r="FNU49" s="445"/>
      <c r="FNV49" s="445"/>
      <c r="FNW49" s="445"/>
      <c r="FNX49" s="445"/>
      <c r="FNY49" s="445"/>
      <c r="FNZ49" s="445"/>
      <c r="FOA49" s="445"/>
      <c r="FOB49" s="445"/>
      <c r="FOC49" s="445"/>
      <c r="FOD49" s="445"/>
      <c r="FOE49" s="445"/>
      <c r="FOF49" s="445"/>
      <c r="FOG49" s="445"/>
      <c r="FOH49" s="445"/>
      <c r="FOI49" s="445"/>
      <c r="FOJ49" s="445"/>
      <c r="FOK49" s="445"/>
      <c r="FOL49" s="445"/>
      <c r="FOM49" s="445"/>
      <c r="FON49" s="445"/>
      <c r="FOO49" s="445"/>
      <c r="FOP49" s="445"/>
      <c r="FOQ49" s="445"/>
      <c r="FOR49" s="445"/>
      <c r="FOS49" s="445"/>
      <c r="FOT49" s="445"/>
      <c r="FOU49" s="445"/>
      <c r="FOV49" s="445"/>
      <c r="FOW49" s="445"/>
      <c r="FOX49" s="445"/>
      <c r="FOY49" s="445"/>
      <c r="FOZ49" s="445"/>
      <c r="FPA49" s="445"/>
      <c r="FPB49" s="445"/>
      <c r="FPC49" s="445"/>
      <c r="FPD49" s="445"/>
      <c r="FPE49" s="445"/>
      <c r="FPF49" s="445"/>
      <c r="FPG49" s="445"/>
      <c r="FPH49" s="445"/>
      <c r="FPI49" s="445"/>
      <c r="FPJ49" s="445"/>
      <c r="FPK49" s="445"/>
      <c r="FPL49" s="445"/>
      <c r="FPM49" s="445"/>
      <c r="FPN49" s="445"/>
      <c r="FPO49" s="445"/>
      <c r="FPP49" s="445"/>
      <c r="FPQ49" s="445"/>
      <c r="FPR49" s="445"/>
      <c r="FPS49" s="445"/>
      <c r="FPT49" s="445"/>
      <c r="FPU49" s="445"/>
      <c r="FPV49" s="445"/>
      <c r="FPW49" s="445"/>
      <c r="FPX49" s="445"/>
      <c r="FPY49" s="445"/>
      <c r="FPZ49" s="445"/>
      <c r="FQA49" s="445"/>
      <c r="FQB49" s="445"/>
      <c r="FQC49" s="445"/>
      <c r="FQD49" s="445"/>
      <c r="FQE49" s="445"/>
      <c r="FQF49" s="445"/>
      <c r="FQG49" s="445"/>
      <c r="FQH49" s="445"/>
      <c r="FQI49" s="445"/>
      <c r="FQJ49" s="445"/>
      <c r="FQK49" s="445"/>
      <c r="FQL49" s="445"/>
      <c r="FQM49" s="445"/>
      <c r="FQN49" s="445"/>
      <c r="FQO49" s="445"/>
      <c r="FQP49" s="445"/>
      <c r="FQQ49" s="445"/>
      <c r="FQR49" s="445"/>
      <c r="FQS49" s="445"/>
      <c r="FQT49" s="445"/>
      <c r="FQU49" s="445"/>
      <c r="FQV49" s="445"/>
      <c r="FQW49" s="445"/>
      <c r="FQX49" s="445"/>
      <c r="FQY49" s="445"/>
      <c r="FQZ49" s="445"/>
      <c r="FRA49" s="445"/>
      <c r="FRB49" s="445"/>
      <c r="FRC49" s="445"/>
      <c r="FRD49" s="445"/>
      <c r="FRE49" s="445"/>
      <c r="FRF49" s="445"/>
      <c r="FRG49" s="445"/>
      <c r="FRH49" s="445"/>
      <c r="FRI49" s="445"/>
      <c r="FRJ49" s="445"/>
      <c r="FRK49" s="445"/>
      <c r="FRL49" s="445"/>
      <c r="FRM49" s="445"/>
      <c r="FRN49" s="445"/>
      <c r="FRO49" s="445"/>
      <c r="FRP49" s="445"/>
      <c r="FRQ49" s="445"/>
      <c r="FRR49" s="445"/>
      <c r="FRS49" s="445"/>
      <c r="FRT49" s="445"/>
      <c r="FRU49" s="445"/>
      <c r="FRV49" s="445"/>
      <c r="FRW49" s="445"/>
      <c r="FRX49" s="445"/>
      <c r="FRY49" s="445"/>
      <c r="FRZ49" s="445"/>
      <c r="FSA49" s="445"/>
      <c r="FSB49" s="445"/>
      <c r="FSC49" s="445"/>
      <c r="FSD49" s="445"/>
      <c r="FSE49" s="445"/>
      <c r="FSF49" s="445"/>
      <c r="FSG49" s="445"/>
      <c r="FSH49" s="445"/>
      <c r="FSI49" s="445"/>
      <c r="FSJ49" s="445"/>
      <c r="FSK49" s="445"/>
      <c r="FSL49" s="445"/>
      <c r="FSM49" s="445"/>
      <c r="FSN49" s="445"/>
      <c r="FSO49" s="445"/>
      <c r="FSP49" s="445"/>
      <c r="FSQ49" s="445"/>
      <c r="FSR49" s="445"/>
      <c r="FSS49" s="445"/>
      <c r="FST49" s="445"/>
      <c r="FSU49" s="445"/>
      <c r="FSV49" s="445"/>
      <c r="FSW49" s="445"/>
      <c r="FSX49" s="445"/>
      <c r="FSY49" s="445"/>
      <c r="FSZ49" s="445"/>
      <c r="FTA49" s="445"/>
      <c r="FTB49" s="445"/>
      <c r="FTC49" s="445"/>
      <c r="FTD49" s="445"/>
      <c r="FTE49" s="445"/>
      <c r="FTF49" s="445"/>
      <c r="FTG49" s="445"/>
      <c r="FTH49" s="445"/>
      <c r="FTI49" s="445"/>
      <c r="FTJ49" s="445"/>
      <c r="FTK49" s="445"/>
      <c r="FTL49" s="445"/>
      <c r="FTM49" s="445"/>
      <c r="FTN49" s="445"/>
      <c r="FTO49" s="445"/>
      <c r="FTP49" s="445"/>
      <c r="FTQ49" s="445"/>
      <c r="FTR49" s="445"/>
      <c r="FTS49" s="445"/>
      <c r="FTT49" s="445"/>
      <c r="FTU49" s="445"/>
      <c r="FTV49" s="445"/>
      <c r="FTW49" s="445"/>
      <c r="FTX49" s="445"/>
      <c r="FTY49" s="445"/>
      <c r="FTZ49" s="445"/>
      <c r="FUA49" s="445"/>
      <c r="FUB49" s="445"/>
      <c r="FUC49" s="445"/>
      <c r="FUD49" s="445"/>
      <c r="FUE49" s="445"/>
      <c r="FUF49" s="445"/>
      <c r="FUG49" s="445"/>
      <c r="FUH49" s="445"/>
      <c r="FUI49" s="445"/>
      <c r="FUJ49" s="445"/>
      <c r="FUK49" s="445"/>
      <c r="FUL49" s="445"/>
      <c r="FUM49" s="445"/>
      <c r="FUN49" s="445"/>
      <c r="FUO49" s="445"/>
      <c r="FUP49" s="445"/>
      <c r="FUQ49" s="445"/>
      <c r="FUR49" s="445"/>
      <c r="FUS49" s="445"/>
      <c r="FUT49" s="445"/>
      <c r="FUU49" s="445"/>
      <c r="FUV49" s="445"/>
      <c r="FUW49" s="445"/>
      <c r="FUX49" s="445"/>
      <c r="FUY49" s="445"/>
      <c r="FUZ49" s="445"/>
      <c r="FVA49" s="445"/>
      <c r="FVB49" s="445"/>
      <c r="FVC49" s="445"/>
      <c r="FVD49" s="445"/>
      <c r="FVE49" s="445"/>
      <c r="FVF49" s="445"/>
      <c r="FVG49" s="445"/>
      <c r="FVH49" s="445"/>
      <c r="FVI49" s="445"/>
      <c r="FVJ49" s="445"/>
      <c r="FVK49" s="445"/>
      <c r="FVL49" s="445"/>
      <c r="FVM49" s="445"/>
      <c r="FVN49" s="445"/>
      <c r="FVO49" s="445"/>
      <c r="FVP49" s="445"/>
      <c r="FVQ49" s="445"/>
      <c r="FVR49" s="445"/>
      <c r="FVS49" s="445"/>
      <c r="FVT49" s="445"/>
      <c r="FVU49" s="445"/>
      <c r="FVV49" s="445"/>
      <c r="FVW49" s="445"/>
      <c r="FVX49" s="445"/>
      <c r="FVY49" s="445"/>
      <c r="FVZ49" s="445"/>
      <c r="FWA49" s="445"/>
      <c r="FWB49" s="445"/>
      <c r="FWC49" s="445"/>
      <c r="FWD49" s="445"/>
      <c r="FWE49" s="445"/>
      <c r="FWF49" s="445"/>
      <c r="FWG49" s="445"/>
      <c r="FWH49" s="445"/>
      <c r="FWI49" s="445"/>
      <c r="FWJ49" s="445"/>
      <c r="FWK49" s="445"/>
      <c r="FWL49" s="445"/>
      <c r="FWM49" s="445"/>
      <c r="FWN49" s="445"/>
      <c r="FWO49" s="445"/>
      <c r="FWP49" s="445"/>
      <c r="FWQ49" s="445"/>
      <c r="FWR49" s="445"/>
      <c r="FWS49" s="445"/>
      <c r="FWT49" s="445"/>
      <c r="FWU49" s="445"/>
      <c r="FWV49" s="445"/>
      <c r="FWW49" s="445"/>
      <c r="FWX49" s="445"/>
      <c r="FWY49" s="445"/>
      <c r="FWZ49" s="445"/>
      <c r="FXA49" s="445"/>
      <c r="FXB49" s="445"/>
      <c r="FXC49" s="445"/>
      <c r="FXD49" s="445"/>
      <c r="FXE49" s="445"/>
      <c r="FXF49" s="445"/>
      <c r="FXG49" s="445"/>
      <c r="FXH49" s="445"/>
      <c r="FXI49" s="445"/>
      <c r="FXJ49" s="445"/>
      <c r="FXK49" s="445"/>
      <c r="FXL49" s="445"/>
      <c r="FXM49" s="445"/>
      <c r="FXN49" s="445"/>
      <c r="FXO49" s="445"/>
      <c r="FXP49" s="445"/>
      <c r="FXQ49" s="445"/>
      <c r="FXR49" s="445"/>
      <c r="FXS49" s="445"/>
      <c r="FXT49" s="445"/>
      <c r="FXU49" s="445"/>
      <c r="FXV49" s="445"/>
      <c r="FXW49" s="445"/>
      <c r="FXX49" s="445"/>
      <c r="FXY49" s="445"/>
      <c r="FXZ49" s="445"/>
      <c r="FYA49" s="445"/>
      <c r="FYB49" s="445"/>
      <c r="FYC49" s="445"/>
      <c r="FYD49" s="445"/>
      <c r="FYE49" s="445"/>
      <c r="FYF49" s="445"/>
      <c r="FYG49" s="445"/>
      <c r="FYH49" s="445"/>
      <c r="FYI49" s="445"/>
      <c r="FYJ49" s="445"/>
      <c r="FYK49" s="445"/>
      <c r="FYL49" s="445"/>
      <c r="FYM49" s="445"/>
      <c r="FYN49" s="445"/>
      <c r="FYO49" s="445"/>
      <c r="FYP49" s="445"/>
      <c r="FYQ49" s="445"/>
      <c r="FYR49" s="445"/>
      <c r="FYS49" s="445"/>
      <c r="FYT49" s="445"/>
      <c r="FYU49" s="445"/>
      <c r="FYV49" s="445"/>
      <c r="FYW49" s="445"/>
      <c r="FYX49" s="445"/>
      <c r="FYY49" s="445"/>
      <c r="FYZ49" s="445"/>
      <c r="FZA49" s="445"/>
      <c r="FZB49" s="445"/>
      <c r="FZC49" s="445"/>
      <c r="FZD49" s="445"/>
      <c r="FZE49" s="445"/>
      <c r="FZF49" s="445"/>
      <c r="FZG49" s="445"/>
      <c r="FZH49" s="445"/>
      <c r="FZI49" s="445"/>
      <c r="FZJ49" s="445"/>
      <c r="FZK49" s="445"/>
      <c r="FZL49" s="445"/>
      <c r="FZM49" s="445"/>
      <c r="FZN49" s="445"/>
      <c r="FZO49" s="445"/>
      <c r="FZP49" s="445"/>
      <c r="FZQ49" s="445"/>
      <c r="FZR49" s="445"/>
      <c r="FZS49" s="445"/>
      <c r="FZT49" s="445"/>
      <c r="FZU49" s="445"/>
      <c r="FZV49" s="445"/>
      <c r="FZW49" s="445"/>
      <c r="FZX49" s="445"/>
      <c r="FZY49" s="445"/>
      <c r="FZZ49" s="445"/>
      <c r="GAA49" s="445"/>
      <c r="GAB49" s="445"/>
      <c r="GAC49" s="445"/>
      <c r="GAD49" s="445"/>
      <c r="GAE49" s="445"/>
      <c r="GAF49" s="445"/>
      <c r="GAG49" s="445"/>
      <c r="GAH49" s="445"/>
      <c r="GAI49" s="445"/>
      <c r="GAJ49" s="445"/>
      <c r="GAK49" s="445"/>
      <c r="GAL49" s="445"/>
      <c r="GAM49" s="445"/>
      <c r="GAN49" s="445"/>
      <c r="GAO49" s="445"/>
      <c r="GAP49" s="445"/>
      <c r="GAQ49" s="445"/>
      <c r="GAR49" s="445"/>
      <c r="GAS49" s="445"/>
      <c r="GAT49" s="445"/>
      <c r="GAU49" s="445"/>
      <c r="GAV49" s="445"/>
      <c r="GAW49" s="445"/>
      <c r="GAX49" s="445"/>
      <c r="GAY49" s="445"/>
      <c r="GAZ49" s="445"/>
      <c r="GBA49" s="445"/>
      <c r="GBB49" s="445"/>
      <c r="GBC49" s="445"/>
      <c r="GBD49" s="445"/>
      <c r="GBE49" s="445"/>
      <c r="GBF49" s="445"/>
      <c r="GBG49" s="445"/>
      <c r="GBH49" s="445"/>
      <c r="GBI49" s="445"/>
      <c r="GBJ49" s="445"/>
      <c r="GBK49" s="445"/>
      <c r="GBL49" s="445"/>
      <c r="GBM49" s="445"/>
      <c r="GBN49" s="445"/>
      <c r="GBO49" s="445"/>
      <c r="GBP49" s="445"/>
      <c r="GBQ49" s="445"/>
      <c r="GBR49" s="445"/>
      <c r="GBS49" s="445"/>
      <c r="GBT49" s="445"/>
      <c r="GBU49" s="445"/>
      <c r="GBV49" s="445"/>
      <c r="GBW49" s="445"/>
      <c r="GBX49" s="445"/>
      <c r="GBY49" s="445"/>
      <c r="GBZ49" s="445"/>
      <c r="GCA49" s="445"/>
      <c r="GCB49" s="445"/>
      <c r="GCC49" s="445"/>
      <c r="GCD49" s="445"/>
      <c r="GCE49" s="445"/>
      <c r="GCF49" s="445"/>
      <c r="GCG49" s="445"/>
      <c r="GCH49" s="445"/>
      <c r="GCI49" s="445"/>
      <c r="GCJ49" s="445"/>
      <c r="GCK49" s="445"/>
      <c r="GCL49" s="445"/>
      <c r="GCM49" s="445"/>
      <c r="GCN49" s="445"/>
      <c r="GCO49" s="445"/>
      <c r="GCP49" s="445"/>
      <c r="GCQ49" s="445"/>
      <c r="GCR49" s="445"/>
      <c r="GCS49" s="445"/>
      <c r="GCT49" s="445"/>
      <c r="GCU49" s="445"/>
      <c r="GCV49" s="445"/>
      <c r="GCW49" s="445"/>
      <c r="GCX49" s="445"/>
      <c r="GCY49" s="445"/>
      <c r="GCZ49" s="445"/>
      <c r="GDA49" s="445"/>
      <c r="GDB49" s="445"/>
      <c r="GDC49" s="445"/>
      <c r="GDD49" s="445"/>
      <c r="GDE49" s="445"/>
      <c r="GDF49" s="445"/>
      <c r="GDG49" s="445"/>
      <c r="GDH49" s="445"/>
      <c r="GDI49" s="445"/>
      <c r="GDJ49" s="445"/>
      <c r="GDK49" s="445"/>
      <c r="GDL49" s="445"/>
      <c r="GDM49" s="445"/>
      <c r="GDN49" s="445"/>
      <c r="GDO49" s="445"/>
      <c r="GDP49" s="445"/>
      <c r="GDQ49" s="445"/>
      <c r="GDR49" s="445"/>
      <c r="GDS49" s="445"/>
      <c r="GDT49" s="445"/>
      <c r="GDU49" s="445"/>
      <c r="GDV49" s="445"/>
      <c r="GDW49" s="445"/>
      <c r="GDX49" s="445"/>
      <c r="GDY49" s="445"/>
      <c r="GDZ49" s="445"/>
      <c r="GEA49" s="445"/>
      <c r="GEB49" s="445"/>
      <c r="GEC49" s="445"/>
      <c r="GED49" s="445"/>
      <c r="GEE49" s="445"/>
      <c r="GEF49" s="445"/>
      <c r="GEG49" s="445"/>
      <c r="GEH49" s="445"/>
      <c r="GEI49" s="445"/>
      <c r="GEJ49" s="445"/>
      <c r="GEK49" s="445"/>
      <c r="GEL49" s="445"/>
      <c r="GEM49" s="445"/>
      <c r="GEN49" s="445"/>
      <c r="GEO49" s="445"/>
      <c r="GEP49" s="445"/>
      <c r="GEQ49" s="445"/>
      <c r="GER49" s="445"/>
      <c r="GES49" s="445"/>
      <c r="GET49" s="445"/>
      <c r="GEU49" s="445"/>
      <c r="GEV49" s="445"/>
      <c r="GEW49" s="445"/>
      <c r="GEX49" s="445"/>
      <c r="GEY49" s="445"/>
      <c r="GEZ49" s="445"/>
      <c r="GFA49" s="445"/>
      <c r="GFB49" s="445"/>
      <c r="GFC49" s="445"/>
      <c r="GFD49" s="445"/>
      <c r="GFE49" s="445"/>
      <c r="GFF49" s="445"/>
      <c r="GFG49" s="445"/>
      <c r="GFH49" s="445"/>
      <c r="GFI49" s="445"/>
      <c r="GFJ49" s="445"/>
      <c r="GFK49" s="445"/>
      <c r="GFL49" s="445"/>
      <c r="GFM49" s="445"/>
      <c r="GFN49" s="445"/>
      <c r="GFO49" s="445"/>
      <c r="GFP49" s="445"/>
      <c r="GFQ49" s="445"/>
      <c r="GFR49" s="445"/>
      <c r="GFS49" s="445"/>
      <c r="GFT49" s="445"/>
      <c r="GFU49" s="445"/>
      <c r="GFV49" s="445"/>
      <c r="GFW49" s="445"/>
      <c r="GFX49" s="445"/>
      <c r="GFY49" s="445"/>
      <c r="GFZ49" s="445"/>
      <c r="GGA49" s="445"/>
      <c r="GGB49" s="445"/>
      <c r="GGC49" s="445"/>
      <c r="GGD49" s="445"/>
      <c r="GGE49" s="445"/>
      <c r="GGF49" s="445"/>
      <c r="GGG49" s="445"/>
      <c r="GGH49" s="445"/>
      <c r="GGI49" s="445"/>
      <c r="GGJ49" s="445"/>
      <c r="GGK49" s="445"/>
      <c r="GGL49" s="445"/>
      <c r="GGM49" s="445"/>
      <c r="GGN49" s="445"/>
      <c r="GGO49" s="445"/>
      <c r="GGP49" s="445"/>
      <c r="GGQ49" s="445"/>
      <c r="GGR49" s="445"/>
      <c r="GGS49" s="445"/>
      <c r="GGT49" s="445"/>
      <c r="GGU49" s="445"/>
      <c r="GGV49" s="445"/>
      <c r="GGW49" s="445"/>
      <c r="GGX49" s="445"/>
      <c r="GGY49" s="445"/>
      <c r="GGZ49" s="445"/>
      <c r="GHA49" s="445"/>
      <c r="GHB49" s="445"/>
      <c r="GHC49" s="445"/>
      <c r="GHD49" s="445"/>
      <c r="GHE49" s="445"/>
      <c r="GHF49" s="445"/>
      <c r="GHG49" s="445"/>
      <c r="GHH49" s="445"/>
      <c r="GHI49" s="445"/>
      <c r="GHJ49" s="445"/>
      <c r="GHK49" s="445"/>
      <c r="GHL49" s="445"/>
      <c r="GHM49" s="445"/>
      <c r="GHN49" s="445"/>
      <c r="GHO49" s="445"/>
      <c r="GHP49" s="445"/>
      <c r="GHQ49" s="445"/>
      <c r="GHR49" s="445"/>
      <c r="GHS49" s="445"/>
      <c r="GHT49" s="445"/>
      <c r="GHU49" s="445"/>
      <c r="GHV49" s="445"/>
      <c r="GHW49" s="445"/>
      <c r="GHX49" s="445"/>
      <c r="GHY49" s="445"/>
      <c r="GHZ49" s="445"/>
      <c r="GIA49" s="445"/>
      <c r="GIB49" s="445"/>
      <c r="GIC49" s="445"/>
      <c r="GID49" s="445"/>
      <c r="GIE49" s="445"/>
      <c r="GIF49" s="445"/>
      <c r="GIG49" s="445"/>
      <c r="GIH49" s="445"/>
      <c r="GII49" s="445"/>
      <c r="GIJ49" s="445"/>
      <c r="GIK49" s="445"/>
      <c r="GIL49" s="445"/>
      <c r="GIM49" s="445"/>
      <c r="GIN49" s="445"/>
      <c r="GIO49" s="445"/>
      <c r="GIP49" s="445"/>
      <c r="GIQ49" s="445"/>
      <c r="GIR49" s="445"/>
      <c r="GIS49" s="445"/>
      <c r="GIT49" s="445"/>
      <c r="GIU49" s="445"/>
      <c r="GIV49" s="445"/>
      <c r="GIW49" s="445"/>
      <c r="GIX49" s="445"/>
      <c r="GIY49" s="445"/>
      <c r="GIZ49" s="445"/>
      <c r="GJA49" s="445"/>
      <c r="GJB49" s="445"/>
      <c r="GJC49" s="445"/>
      <c r="GJD49" s="445"/>
      <c r="GJE49" s="445"/>
      <c r="GJF49" s="445"/>
      <c r="GJG49" s="445"/>
      <c r="GJH49" s="445"/>
      <c r="GJI49" s="445"/>
      <c r="GJJ49" s="445"/>
      <c r="GJK49" s="445"/>
      <c r="GJL49" s="445"/>
      <c r="GJM49" s="445"/>
      <c r="GJN49" s="445"/>
      <c r="GJO49" s="445"/>
      <c r="GJP49" s="445"/>
      <c r="GJQ49" s="445"/>
      <c r="GJR49" s="445"/>
      <c r="GJS49" s="445"/>
      <c r="GJT49" s="445"/>
      <c r="GJU49" s="445"/>
      <c r="GJV49" s="445"/>
      <c r="GJW49" s="445"/>
      <c r="GJX49" s="445"/>
      <c r="GJY49" s="445"/>
      <c r="GJZ49" s="445"/>
      <c r="GKA49" s="445"/>
      <c r="GKB49" s="445"/>
      <c r="GKC49" s="445"/>
      <c r="GKD49" s="445"/>
      <c r="GKE49" s="445"/>
      <c r="GKF49" s="445"/>
      <c r="GKG49" s="445"/>
      <c r="GKH49" s="445"/>
      <c r="GKI49" s="445"/>
      <c r="GKJ49" s="445"/>
      <c r="GKK49" s="445"/>
      <c r="GKL49" s="445"/>
      <c r="GKM49" s="445"/>
      <c r="GKN49" s="445"/>
      <c r="GKO49" s="445"/>
      <c r="GKP49" s="445"/>
      <c r="GKQ49" s="445"/>
      <c r="GKR49" s="445"/>
      <c r="GKS49" s="445"/>
      <c r="GKT49" s="445"/>
      <c r="GKU49" s="445"/>
      <c r="GKV49" s="445"/>
      <c r="GKW49" s="445"/>
      <c r="GKX49" s="445"/>
      <c r="GKY49" s="445"/>
      <c r="GKZ49" s="445"/>
      <c r="GLA49" s="445"/>
      <c r="GLB49" s="445"/>
      <c r="GLC49" s="445"/>
      <c r="GLD49" s="445"/>
      <c r="GLE49" s="445"/>
      <c r="GLF49" s="445"/>
      <c r="GLG49" s="445"/>
      <c r="GLH49" s="445"/>
      <c r="GLI49" s="445"/>
      <c r="GLJ49" s="445"/>
      <c r="GLK49" s="445"/>
      <c r="GLL49" s="445"/>
      <c r="GLM49" s="445"/>
      <c r="GLN49" s="445"/>
      <c r="GLO49" s="445"/>
      <c r="GLP49" s="445"/>
      <c r="GLQ49" s="445"/>
      <c r="GLR49" s="445"/>
      <c r="GLS49" s="445"/>
      <c r="GLT49" s="445"/>
      <c r="GLU49" s="445"/>
      <c r="GLV49" s="445"/>
      <c r="GLW49" s="445"/>
      <c r="GLX49" s="445"/>
      <c r="GLY49" s="445"/>
      <c r="GLZ49" s="445"/>
      <c r="GMA49" s="445"/>
      <c r="GMB49" s="445"/>
      <c r="GMC49" s="445"/>
      <c r="GMD49" s="445"/>
      <c r="GME49" s="445"/>
      <c r="GMF49" s="445"/>
      <c r="GMG49" s="445"/>
      <c r="GMH49" s="445"/>
      <c r="GMI49" s="445"/>
      <c r="GMJ49" s="445"/>
      <c r="GMK49" s="445"/>
      <c r="GML49" s="445"/>
      <c r="GMM49" s="445"/>
      <c r="GMN49" s="445"/>
      <c r="GMO49" s="445"/>
      <c r="GMP49" s="445"/>
      <c r="GMQ49" s="445"/>
      <c r="GMR49" s="445"/>
      <c r="GMS49" s="445"/>
      <c r="GMT49" s="445"/>
      <c r="GMU49" s="445"/>
      <c r="GMV49" s="445"/>
      <c r="GMW49" s="445"/>
      <c r="GMX49" s="445"/>
      <c r="GMY49" s="445"/>
      <c r="GMZ49" s="445"/>
      <c r="GNA49" s="445"/>
      <c r="GNB49" s="445"/>
      <c r="GNC49" s="445"/>
      <c r="GND49" s="445"/>
      <c r="GNE49" s="445"/>
      <c r="GNF49" s="445"/>
      <c r="GNG49" s="445"/>
      <c r="GNH49" s="445"/>
      <c r="GNI49" s="445"/>
      <c r="GNJ49" s="445"/>
      <c r="GNK49" s="445"/>
      <c r="GNL49" s="445"/>
      <c r="GNM49" s="445"/>
      <c r="GNN49" s="445"/>
      <c r="GNO49" s="445"/>
      <c r="GNP49" s="445"/>
      <c r="GNQ49" s="445"/>
      <c r="GNR49" s="445"/>
      <c r="GNS49" s="445"/>
      <c r="GNT49" s="445"/>
      <c r="GNU49" s="445"/>
      <c r="GNV49" s="445"/>
      <c r="GNW49" s="445"/>
      <c r="GNX49" s="445"/>
      <c r="GNY49" s="445"/>
      <c r="GNZ49" s="445"/>
      <c r="GOA49" s="445"/>
      <c r="GOB49" s="445"/>
      <c r="GOC49" s="445"/>
      <c r="GOD49" s="445"/>
      <c r="GOE49" s="445"/>
      <c r="GOF49" s="445"/>
      <c r="GOG49" s="445"/>
      <c r="GOH49" s="445"/>
      <c r="GOI49" s="445"/>
      <c r="GOJ49" s="445"/>
      <c r="GOK49" s="445"/>
      <c r="GOL49" s="445"/>
      <c r="GOM49" s="445"/>
      <c r="GON49" s="445"/>
      <c r="GOO49" s="445"/>
      <c r="GOP49" s="445"/>
      <c r="GOQ49" s="445"/>
      <c r="GOR49" s="445"/>
      <c r="GOS49" s="445"/>
      <c r="GOT49" s="445"/>
      <c r="GOU49" s="445"/>
      <c r="GOV49" s="445"/>
      <c r="GOW49" s="445"/>
      <c r="GOX49" s="445"/>
      <c r="GOY49" s="445"/>
      <c r="GOZ49" s="445"/>
      <c r="GPA49" s="445"/>
      <c r="GPB49" s="445"/>
      <c r="GPC49" s="445"/>
      <c r="GPD49" s="445"/>
      <c r="GPE49" s="445"/>
      <c r="GPF49" s="445"/>
      <c r="GPG49" s="445"/>
      <c r="GPH49" s="445"/>
      <c r="GPI49" s="445"/>
      <c r="GPJ49" s="445"/>
      <c r="GPK49" s="445"/>
      <c r="GPL49" s="445"/>
      <c r="GPM49" s="445"/>
      <c r="GPN49" s="445"/>
      <c r="GPO49" s="445"/>
      <c r="GPP49" s="445"/>
      <c r="GPQ49" s="445"/>
      <c r="GPR49" s="445"/>
      <c r="GPS49" s="445"/>
      <c r="GPT49" s="445"/>
      <c r="GPU49" s="445"/>
      <c r="GPV49" s="445"/>
      <c r="GPW49" s="445"/>
      <c r="GPX49" s="445"/>
      <c r="GPY49" s="445"/>
      <c r="GPZ49" s="445"/>
      <c r="GQA49" s="445"/>
      <c r="GQB49" s="445"/>
      <c r="GQC49" s="445"/>
      <c r="GQD49" s="445"/>
      <c r="GQE49" s="445"/>
      <c r="GQF49" s="445"/>
      <c r="GQG49" s="445"/>
      <c r="GQH49" s="445"/>
      <c r="GQI49" s="445"/>
      <c r="GQJ49" s="445"/>
      <c r="GQK49" s="445"/>
      <c r="GQL49" s="445"/>
      <c r="GQM49" s="445"/>
      <c r="GQN49" s="445"/>
      <c r="GQO49" s="445"/>
      <c r="GQP49" s="445"/>
      <c r="GQQ49" s="445"/>
      <c r="GQR49" s="445"/>
      <c r="GQS49" s="445"/>
      <c r="GQT49" s="445"/>
      <c r="GQU49" s="445"/>
      <c r="GQV49" s="445"/>
      <c r="GQW49" s="445"/>
      <c r="GQX49" s="445"/>
      <c r="GQY49" s="445"/>
      <c r="GQZ49" s="445"/>
      <c r="GRA49" s="445"/>
      <c r="GRB49" s="445"/>
      <c r="GRC49" s="445"/>
      <c r="GRD49" s="445"/>
      <c r="GRE49" s="445"/>
      <c r="GRF49" s="445"/>
      <c r="GRG49" s="445"/>
      <c r="GRH49" s="445"/>
      <c r="GRI49" s="445"/>
      <c r="GRJ49" s="445"/>
      <c r="GRK49" s="445"/>
      <c r="GRL49" s="445"/>
      <c r="GRM49" s="445"/>
      <c r="GRN49" s="445"/>
      <c r="GRO49" s="445"/>
      <c r="GRP49" s="445"/>
      <c r="GRQ49" s="445"/>
      <c r="GRR49" s="445"/>
      <c r="GRS49" s="445"/>
      <c r="GRT49" s="445"/>
      <c r="GRU49" s="445"/>
      <c r="GRV49" s="445"/>
      <c r="GRW49" s="445"/>
      <c r="GRX49" s="445"/>
      <c r="GRY49" s="445"/>
      <c r="GRZ49" s="445"/>
      <c r="GSA49" s="445"/>
      <c r="GSB49" s="445"/>
      <c r="GSC49" s="445"/>
      <c r="GSD49" s="445"/>
      <c r="GSE49" s="445"/>
      <c r="GSF49" s="445"/>
      <c r="GSG49" s="445"/>
      <c r="GSH49" s="445"/>
      <c r="GSI49" s="445"/>
      <c r="GSJ49" s="445"/>
      <c r="GSK49" s="445"/>
      <c r="GSL49" s="445"/>
      <c r="GSM49" s="445"/>
      <c r="GSN49" s="445"/>
      <c r="GSO49" s="445"/>
      <c r="GSP49" s="445"/>
      <c r="GSQ49" s="445"/>
      <c r="GSR49" s="445"/>
      <c r="GSS49" s="445"/>
      <c r="GST49" s="445"/>
      <c r="GSU49" s="445"/>
      <c r="GSV49" s="445"/>
      <c r="GSW49" s="445"/>
      <c r="GSX49" s="445"/>
      <c r="GSY49" s="445"/>
      <c r="GSZ49" s="445"/>
      <c r="GTA49" s="445"/>
      <c r="GTB49" s="445"/>
      <c r="GTC49" s="445"/>
      <c r="GTD49" s="445"/>
      <c r="GTE49" s="445"/>
      <c r="GTF49" s="445"/>
      <c r="GTG49" s="445"/>
      <c r="GTH49" s="445"/>
      <c r="GTI49" s="445"/>
      <c r="GTJ49" s="445"/>
      <c r="GTK49" s="445"/>
      <c r="GTL49" s="445"/>
      <c r="GTM49" s="445"/>
      <c r="GTN49" s="445"/>
      <c r="GTO49" s="445"/>
      <c r="GTP49" s="445"/>
      <c r="GTQ49" s="445"/>
      <c r="GTR49" s="445"/>
      <c r="GTS49" s="445"/>
      <c r="GTT49" s="445"/>
      <c r="GTU49" s="445"/>
      <c r="GTV49" s="445"/>
      <c r="GTW49" s="445"/>
      <c r="GTX49" s="445"/>
      <c r="GTY49" s="445"/>
      <c r="GTZ49" s="445"/>
      <c r="GUA49" s="445"/>
      <c r="GUB49" s="445"/>
      <c r="GUC49" s="445"/>
      <c r="GUD49" s="445"/>
      <c r="GUE49" s="445"/>
      <c r="GUF49" s="445"/>
      <c r="GUG49" s="445"/>
      <c r="GUH49" s="445"/>
      <c r="GUI49" s="445"/>
      <c r="GUJ49" s="445"/>
      <c r="GUK49" s="445"/>
      <c r="GUL49" s="445"/>
      <c r="GUM49" s="445"/>
      <c r="GUN49" s="445"/>
      <c r="GUO49" s="445"/>
      <c r="GUP49" s="445"/>
      <c r="GUQ49" s="445"/>
      <c r="GUR49" s="445"/>
      <c r="GUS49" s="445"/>
      <c r="GUT49" s="445"/>
      <c r="GUU49" s="445"/>
      <c r="GUV49" s="445"/>
      <c r="GUW49" s="445"/>
      <c r="GUX49" s="445"/>
      <c r="GUY49" s="445"/>
      <c r="GUZ49" s="445"/>
      <c r="GVA49" s="445"/>
      <c r="GVB49" s="445"/>
      <c r="GVC49" s="445"/>
      <c r="GVD49" s="445"/>
      <c r="GVE49" s="445"/>
      <c r="GVF49" s="445"/>
      <c r="GVG49" s="445"/>
      <c r="GVH49" s="445"/>
      <c r="GVI49" s="445"/>
      <c r="GVJ49" s="445"/>
      <c r="GVK49" s="445"/>
      <c r="GVL49" s="445"/>
      <c r="GVM49" s="445"/>
      <c r="GVN49" s="445"/>
      <c r="GVO49" s="445"/>
      <c r="GVP49" s="445"/>
      <c r="GVQ49" s="445"/>
      <c r="GVR49" s="445"/>
      <c r="GVS49" s="445"/>
      <c r="GVT49" s="445"/>
      <c r="GVU49" s="445"/>
      <c r="GVV49" s="445"/>
      <c r="GVW49" s="445"/>
      <c r="GVX49" s="445"/>
      <c r="GVY49" s="445"/>
      <c r="GVZ49" s="445"/>
      <c r="GWA49" s="445"/>
      <c r="GWB49" s="445"/>
      <c r="GWC49" s="445"/>
      <c r="GWD49" s="445"/>
      <c r="GWE49" s="445"/>
      <c r="GWF49" s="445"/>
      <c r="GWG49" s="445"/>
      <c r="GWH49" s="445"/>
      <c r="GWI49" s="445"/>
      <c r="GWJ49" s="445"/>
      <c r="GWK49" s="445"/>
      <c r="GWL49" s="445"/>
      <c r="GWM49" s="445"/>
      <c r="GWN49" s="445"/>
      <c r="GWO49" s="445"/>
      <c r="GWP49" s="445"/>
      <c r="GWQ49" s="445"/>
      <c r="GWR49" s="445"/>
      <c r="GWS49" s="445"/>
      <c r="GWT49" s="445"/>
      <c r="GWU49" s="445"/>
      <c r="GWV49" s="445"/>
      <c r="GWW49" s="445"/>
      <c r="GWX49" s="445"/>
      <c r="GWY49" s="445"/>
      <c r="GWZ49" s="445"/>
      <c r="GXA49" s="445"/>
      <c r="GXB49" s="445"/>
      <c r="GXC49" s="445"/>
      <c r="GXD49" s="445"/>
      <c r="GXE49" s="445"/>
      <c r="GXF49" s="445"/>
      <c r="GXG49" s="445"/>
      <c r="GXH49" s="445"/>
      <c r="GXI49" s="445"/>
      <c r="GXJ49" s="445"/>
      <c r="GXK49" s="445"/>
      <c r="GXL49" s="445"/>
      <c r="GXM49" s="445"/>
      <c r="GXN49" s="445"/>
      <c r="GXO49" s="445"/>
      <c r="GXP49" s="445"/>
      <c r="GXQ49" s="445"/>
      <c r="GXR49" s="445"/>
      <c r="GXS49" s="445"/>
      <c r="GXT49" s="445"/>
      <c r="GXU49" s="445"/>
      <c r="GXV49" s="445"/>
      <c r="GXW49" s="445"/>
      <c r="GXX49" s="445"/>
      <c r="GXY49" s="445"/>
      <c r="GXZ49" s="445"/>
      <c r="GYA49" s="445"/>
      <c r="GYB49" s="445"/>
      <c r="GYC49" s="445"/>
      <c r="GYD49" s="445"/>
      <c r="GYE49" s="445"/>
      <c r="GYF49" s="445"/>
      <c r="GYG49" s="445"/>
      <c r="GYH49" s="445"/>
      <c r="GYI49" s="445"/>
      <c r="GYJ49" s="445"/>
      <c r="GYK49" s="445"/>
      <c r="GYL49" s="445"/>
      <c r="GYM49" s="445"/>
      <c r="GYN49" s="445"/>
      <c r="GYO49" s="445"/>
      <c r="GYP49" s="445"/>
      <c r="GYQ49" s="445"/>
      <c r="GYR49" s="445"/>
      <c r="GYS49" s="445"/>
      <c r="GYT49" s="445"/>
      <c r="GYU49" s="445"/>
      <c r="GYV49" s="445"/>
      <c r="GYW49" s="445"/>
      <c r="GYX49" s="445"/>
      <c r="GYY49" s="445"/>
      <c r="GYZ49" s="445"/>
      <c r="GZA49" s="445"/>
      <c r="GZB49" s="445"/>
      <c r="GZC49" s="445"/>
      <c r="GZD49" s="445"/>
      <c r="GZE49" s="445"/>
      <c r="GZF49" s="445"/>
      <c r="GZG49" s="445"/>
      <c r="GZH49" s="445"/>
      <c r="GZI49" s="445"/>
      <c r="GZJ49" s="445"/>
      <c r="GZK49" s="445"/>
      <c r="GZL49" s="445"/>
      <c r="GZM49" s="445"/>
      <c r="GZN49" s="445"/>
      <c r="GZO49" s="445"/>
      <c r="GZP49" s="445"/>
      <c r="GZQ49" s="445"/>
      <c r="GZR49" s="445"/>
      <c r="GZS49" s="445"/>
      <c r="GZT49" s="445"/>
      <c r="GZU49" s="445"/>
      <c r="GZV49" s="445"/>
      <c r="GZW49" s="445"/>
      <c r="GZX49" s="445"/>
      <c r="GZY49" s="445"/>
      <c r="GZZ49" s="445"/>
      <c r="HAA49" s="445"/>
      <c r="HAB49" s="445"/>
      <c r="HAC49" s="445"/>
      <c r="HAD49" s="445"/>
      <c r="HAE49" s="445"/>
      <c r="HAF49" s="445"/>
      <c r="HAG49" s="445"/>
      <c r="HAH49" s="445"/>
      <c r="HAI49" s="445"/>
      <c r="HAJ49" s="445"/>
      <c r="HAK49" s="445"/>
      <c r="HAL49" s="445"/>
      <c r="HAM49" s="445"/>
      <c r="HAN49" s="445"/>
      <c r="HAO49" s="445"/>
      <c r="HAP49" s="445"/>
      <c r="HAQ49" s="445"/>
      <c r="HAR49" s="445"/>
      <c r="HAS49" s="445"/>
      <c r="HAT49" s="445"/>
      <c r="HAU49" s="445"/>
      <c r="HAV49" s="445"/>
      <c r="HAW49" s="445"/>
      <c r="HAX49" s="445"/>
      <c r="HAY49" s="445"/>
      <c r="HAZ49" s="445"/>
      <c r="HBA49" s="445"/>
      <c r="HBB49" s="445"/>
      <c r="HBC49" s="445"/>
      <c r="HBD49" s="445"/>
      <c r="HBE49" s="445"/>
      <c r="HBF49" s="445"/>
      <c r="HBG49" s="445"/>
      <c r="HBH49" s="445"/>
      <c r="HBI49" s="445"/>
      <c r="HBJ49" s="445"/>
      <c r="HBK49" s="445"/>
      <c r="HBL49" s="445"/>
      <c r="HBM49" s="445"/>
      <c r="HBN49" s="445"/>
      <c r="HBO49" s="445"/>
      <c r="HBP49" s="445"/>
      <c r="HBQ49" s="445"/>
      <c r="HBR49" s="445"/>
      <c r="HBS49" s="445"/>
      <c r="HBT49" s="445"/>
      <c r="HBU49" s="445"/>
      <c r="HBV49" s="445"/>
      <c r="HBW49" s="445"/>
      <c r="HBX49" s="445"/>
      <c r="HBY49" s="445"/>
      <c r="HBZ49" s="445"/>
      <c r="HCA49" s="445"/>
      <c r="HCB49" s="445"/>
      <c r="HCC49" s="445"/>
      <c r="HCD49" s="445"/>
      <c r="HCE49" s="445"/>
      <c r="HCF49" s="445"/>
      <c r="HCG49" s="445"/>
      <c r="HCH49" s="445"/>
      <c r="HCI49" s="445"/>
      <c r="HCJ49" s="445"/>
      <c r="HCK49" s="445"/>
      <c r="HCL49" s="445"/>
      <c r="HCM49" s="445"/>
      <c r="HCN49" s="445"/>
      <c r="HCO49" s="445"/>
      <c r="HCP49" s="445"/>
      <c r="HCQ49" s="445"/>
      <c r="HCR49" s="445"/>
      <c r="HCS49" s="445"/>
      <c r="HCT49" s="445"/>
      <c r="HCU49" s="445"/>
      <c r="HCV49" s="445"/>
      <c r="HCW49" s="445"/>
      <c r="HCX49" s="445"/>
      <c r="HCY49" s="445"/>
      <c r="HCZ49" s="445"/>
      <c r="HDA49" s="445"/>
      <c r="HDB49" s="445"/>
      <c r="HDC49" s="445"/>
      <c r="HDD49" s="445"/>
      <c r="HDE49" s="445"/>
      <c r="HDF49" s="445"/>
      <c r="HDG49" s="445"/>
      <c r="HDH49" s="445"/>
      <c r="HDI49" s="445"/>
      <c r="HDJ49" s="445"/>
      <c r="HDK49" s="445"/>
      <c r="HDL49" s="445"/>
      <c r="HDM49" s="445"/>
      <c r="HDN49" s="445"/>
      <c r="HDO49" s="445"/>
      <c r="HDP49" s="445"/>
      <c r="HDQ49" s="445"/>
      <c r="HDR49" s="445"/>
      <c r="HDS49" s="445"/>
      <c r="HDT49" s="445"/>
      <c r="HDU49" s="445"/>
      <c r="HDV49" s="445"/>
      <c r="HDW49" s="445"/>
      <c r="HDX49" s="445"/>
      <c r="HDY49" s="445"/>
      <c r="HDZ49" s="445"/>
      <c r="HEA49" s="445"/>
      <c r="HEB49" s="445"/>
      <c r="HEC49" s="445"/>
      <c r="HED49" s="445"/>
      <c r="HEE49" s="445"/>
      <c r="HEF49" s="445"/>
      <c r="HEG49" s="445"/>
      <c r="HEH49" s="445"/>
      <c r="HEI49" s="445"/>
      <c r="HEJ49" s="445"/>
      <c r="HEK49" s="445"/>
      <c r="HEL49" s="445"/>
      <c r="HEM49" s="445"/>
      <c r="HEN49" s="445"/>
      <c r="HEO49" s="445"/>
      <c r="HEP49" s="445"/>
      <c r="HEQ49" s="445"/>
      <c r="HER49" s="445"/>
      <c r="HES49" s="445"/>
      <c r="HET49" s="445"/>
      <c r="HEU49" s="445"/>
      <c r="HEV49" s="445"/>
      <c r="HEW49" s="445"/>
      <c r="HEX49" s="445"/>
      <c r="HEY49" s="445"/>
      <c r="HEZ49" s="445"/>
      <c r="HFA49" s="445"/>
      <c r="HFB49" s="445"/>
      <c r="HFC49" s="445"/>
      <c r="HFD49" s="445"/>
      <c r="HFE49" s="445"/>
      <c r="HFF49" s="445"/>
      <c r="HFG49" s="445"/>
      <c r="HFH49" s="445"/>
      <c r="HFI49" s="445"/>
      <c r="HFJ49" s="445"/>
      <c r="HFK49" s="445"/>
      <c r="HFL49" s="445"/>
      <c r="HFM49" s="445"/>
      <c r="HFN49" s="445"/>
      <c r="HFO49" s="445"/>
      <c r="HFP49" s="445"/>
      <c r="HFQ49" s="445"/>
      <c r="HFR49" s="445"/>
      <c r="HFS49" s="445"/>
      <c r="HFT49" s="445"/>
      <c r="HFU49" s="445"/>
      <c r="HFV49" s="445"/>
      <c r="HFW49" s="445"/>
      <c r="HFX49" s="445"/>
      <c r="HFY49" s="445"/>
      <c r="HFZ49" s="445"/>
      <c r="HGA49" s="445"/>
      <c r="HGB49" s="445"/>
      <c r="HGC49" s="445"/>
      <c r="HGD49" s="445"/>
      <c r="HGE49" s="445"/>
      <c r="HGF49" s="445"/>
      <c r="HGG49" s="445"/>
      <c r="HGH49" s="445"/>
      <c r="HGI49" s="445"/>
      <c r="HGJ49" s="445"/>
      <c r="HGK49" s="445"/>
      <c r="HGL49" s="445"/>
      <c r="HGM49" s="445"/>
      <c r="HGN49" s="445"/>
      <c r="HGO49" s="445"/>
      <c r="HGP49" s="445"/>
      <c r="HGQ49" s="445"/>
      <c r="HGR49" s="445"/>
      <c r="HGS49" s="445"/>
      <c r="HGT49" s="445"/>
      <c r="HGU49" s="445"/>
      <c r="HGV49" s="445"/>
      <c r="HGW49" s="445"/>
      <c r="HGX49" s="445"/>
      <c r="HGY49" s="445"/>
      <c r="HGZ49" s="445"/>
      <c r="HHA49" s="445"/>
      <c r="HHB49" s="445"/>
      <c r="HHC49" s="445"/>
      <c r="HHD49" s="445"/>
      <c r="HHE49" s="445"/>
      <c r="HHF49" s="445"/>
      <c r="HHG49" s="445"/>
      <c r="HHH49" s="445"/>
      <c r="HHI49" s="445"/>
      <c r="HHJ49" s="445"/>
      <c r="HHK49" s="445"/>
      <c r="HHL49" s="445"/>
      <c r="HHM49" s="445"/>
      <c r="HHN49" s="445"/>
      <c r="HHO49" s="445"/>
      <c r="HHP49" s="445"/>
      <c r="HHQ49" s="445"/>
      <c r="HHR49" s="445"/>
      <c r="HHS49" s="445"/>
      <c r="HHT49" s="445"/>
      <c r="HHU49" s="445"/>
      <c r="HHV49" s="445"/>
      <c r="HHW49" s="445"/>
      <c r="HHX49" s="445"/>
      <c r="HHY49" s="445"/>
      <c r="HHZ49" s="445"/>
      <c r="HIA49" s="445"/>
      <c r="HIB49" s="445"/>
      <c r="HIC49" s="445"/>
      <c r="HID49" s="445"/>
      <c r="HIE49" s="445"/>
      <c r="HIF49" s="445"/>
      <c r="HIG49" s="445"/>
      <c r="HIH49" s="445"/>
      <c r="HII49" s="445"/>
      <c r="HIJ49" s="445"/>
      <c r="HIK49" s="445"/>
      <c r="HIL49" s="445"/>
      <c r="HIM49" s="445"/>
      <c r="HIN49" s="445"/>
      <c r="HIO49" s="445"/>
      <c r="HIP49" s="445"/>
      <c r="HIQ49" s="445"/>
      <c r="HIR49" s="445"/>
      <c r="HIS49" s="445"/>
      <c r="HIT49" s="445"/>
      <c r="HIU49" s="445"/>
      <c r="HIV49" s="445"/>
      <c r="HIW49" s="445"/>
      <c r="HIX49" s="445"/>
      <c r="HIY49" s="445"/>
      <c r="HIZ49" s="445"/>
      <c r="HJA49" s="445"/>
      <c r="HJB49" s="445"/>
      <c r="HJC49" s="445"/>
      <c r="HJD49" s="445"/>
      <c r="HJE49" s="445"/>
      <c r="HJF49" s="445"/>
      <c r="HJG49" s="445"/>
      <c r="HJH49" s="445"/>
      <c r="HJI49" s="445"/>
      <c r="HJJ49" s="445"/>
      <c r="HJK49" s="445"/>
      <c r="HJL49" s="445"/>
      <c r="HJM49" s="445"/>
      <c r="HJN49" s="445"/>
      <c r="HJO49" s="445"/>
      <c r="HJP49" s="445"/>
      <c r="HJQ49" s="445"/>
      <c r="HJR49" s="445"/>
      <c r="HJS49" s="445"/>
      <c r="HJT49" s="445"/>
      <c r="HJU49" s="445"/>
      <c r="HJV49" s="445"/>
      <c r="HJW49" s="445"/>
      <c r="HJX49" s="445"/>
      <c r="HJY49" s="445"/>
      <c r="HJZ49" s="445"/>
      <c r="HKA49" s="445"/>
      <c r="HKB49" s="445"/>
      <c r="HKC49" s="445"/>
      <c r="HKD49" s="445"/>
      <c r="HKE49" s="445"/>
      <c r="HKF49" s="445"/>
      <c r="HKG49" s="445"/>
      <c r="HKH49" s="445"/>
      <c r="HKI49" s="445"/>
      <c r="HKJ49" s="445"/>
      <c r="HKK49" s="445"/>
      <c r="HKL49" s="445"/>
      <c r="HKM49" s="445"/>
      <c r="HKN49" s="445"/>
      <c r="HKO49" s="445"/>
      <c r="HKP49" s="445"/>
      <c r="HKQ49" s="445"/>
      <c r="HKR49" s="445"/>
      <c r="HKS49" s="445"/>
      <c r="HKT49" s="445"/>
      <c r="HKU49" s="445"/>
      <c r="HKV49" s="445"/>
      <c r="HKW49" s="445"/>
      <c r="HKX49" s="445"/>
      <c r="HKY49" s="445"/>
      <c r="HKZ49" s="445"/>
      <c r="HLA49" s="445"/>
      <c r="HLB49" s="445"/>
      <c r="HLC49" s="445"/>
      <c r="HLD49" s="445"/>
      <c r="HLE49" s="445"/>
      <c r="HLF49" s="445"/>
      <c r="HLG49" s="445"/>
      <c r="HLH49" s="445"/>
      <c r="HLI49" s="445"/>
      <c r="HLJ49" s="445"/>
      <c r="HLK49" s="445"/>
      <c r="HLL49" s="445"/>
      <c r="HLM49" s="445"/>
      <c r="HLN49" s="445"/>
      <c r="HLO49" s="445"/>
      <c r="HLP49" s="445"/>
      <c r="HLQ49" s="445"/>
      <c r="HLR49" s="445"/>
      <c r="HLS49" s="445"/>
      <c r="HLT49" s="445"/>
      <c r="HLU49" s="445"/>
      <c r="HLV49" s="445"/>
      <c r="HLW49" s="445"/>
      <c r="HLX49" s="445"/>
      <c r="HLY49" s="445"/>
      <c r="HLZ49" s="445"/>
      <c r="HMA49" s="445"/>
      <c r="HMB49" s="445"/>
      <c r="HMC49" s="445"/>
      <c r="HMD49" s="445"/>
      <c r="HME49" s="445"/>
      <c r="HMF49" s="445"/>
      <c r="HMG49" s="445"/>
      <c r="HMH49" s="445"/>
      <c r="HMI49" s="445"/>
      <c r="HMJ49" s="445"/>
      <c r="HMK49" s="445"/>
      <c r="HML49" s="445"/>
      <c r="HMM49" s="445"/>
      <c r="HMN49" s="445"/>
      <c r="HMO49" s="445"/>
      <c r="HMP49" s="445"/>
      <c r="HMQ49" s="445"/>
      <c r="HMR49" s="445"/>
      <c r="HMS49" s="445"/>
      <c r="HMT49" s="445"/>
      <c r="HMU49" s="445"/>
      <c r="HMV49" s="445"/>
      <c r="HMW49" s="445"/>
      <c r="HMX49" s="445"/>
      <c r="HMY49" s="445"/>
      <c r="HMZ49" s="445"/>
      <c r="HNA49" s="445"/>
      <c r="HNB49" s="445"/>
      <c r="HNC49" s="445"/>
      <c r="HND49" s="445"/>
      <c r="HNE49" s="445"/>
      <c r="HNF49" s="445"/>
      <c r="HNG49" s="445"/>
      <c r="HNH49" s="445"/>
      <c r="HNI49" s="445"/>
      <c r="HNJ49" s="445"/>
      <c r="HNK49" s="445"/>
      <c r="HNL49" s="445"/>
      <c r="HNM49" s="445"/>
      <c r="HNN49" s="445"/>
      <c r="HNO49" s="445"/>
      <c r="HNP49" s="445"/>
      <c r="HNQ49" s="445"/>
      <c r="HNR49" s="445"/>
      <c r="HNS49" s="445"/>
      <c r="HNT49" s="445"/>
      <c r="HNU49" s="445"/>
      <c r="HNV49" s="445"/>
      <c r="HNW49" s="445"/>
      <c r="HNX49" s="445"/>
      <c r="HNY49" s="445"/>
      <c r="HNZ49" s="445"/>
      <c r="HOA49" s="445"/>
      <c r="HOB49" s="445"/>
      <c r="HOC49" s="445"/>
      <c r="HOD49" s="445"/>
      <c r="HOE49" s="445"/>
      <c r="HOF49" s="445"/>
      <c r="HOG49" s="445"/>
      <c r="HOH49" s="445"/>
      <c r="HOI49" s="445"/>
      <c r="HOJ49" s="445"/>
      <c r="HOK49" s="445"/>
      <c r="HOL49" s="445"/>
      <c r="HOM49" s="445"/>
      <c r="HON49" s="445"/>
      <c r="HOO49" s="445"/>
      <c r="HOP49" s="445"/>
      <c r="HOQ49" s="445"/>
      <c r="HOR49" s="445"/>
      <c r="HOS49" s="445"/>
      <c r="HOT49" s="445"/>
      <c r="HOU49" s="445"/>
      <c r="HOV49" s="445"/>
      <c r="HOW49" s="445"/>
      <c r="HOX49" s="445"/>
      <c r="HOY49" s="445"/>
      <c r="HOZ49" s="445"/>
      <c r="HPA49" s="445"/>
      <c r="HPB49" s="445"/>
      <c r="HPC49" s="445"/>
      <c r="HPD49" s="445"/>
      <c r="HPE49" s="445"/>
      <c r="HPF49" s="445"/>
      <c r="HPG49" s="445"/>
      <c r="HPH49" s="445"/>
      <c r="HPI49" s="445"/>
      <c r="HPJ49" s="445"/>
      <c r="HPK49" s="445"/>
      <c r="HPL49" s="445"/>
      <c r="HPM49" s="445"/>
      <c r="HPN49" s="445"/>
      <c r="HPO49" s="445"/>
      <c r="HPP49" s="445"/>
      <c r="HPQ49" s="445"/>
      <c r="HPR49" s="445"/>
      <c r="HPS49" s="445"/>
      <c r="HPT49" s="445"/>
      <c r="HPU49" s="445"/>
      <c r="HPV49" s="445"/>
      <c r="HPW49" s="445"/>
      <c r="HPX49" s="445"/>
      <c r="HPY49" s="445"/>
      <c r="HPZ49" s="445"/>
      <c r="HQA49" s="445"/>
      <c r="HQB49" s="445"/>
      <c r="HQC49" s="445"/>
      <c r="HQD49" s="445"/>
      <c r="HQE49" s="445"/>
      <c r="HQF49" s="445"/>
      <c r="HQG49" s="445"/>
      <c r="HQH49" s="445"/>
      <c r="HQI49" s="445"/>
      <c r="HQJ49" s="445"/>
      <c r="HQK49" s="445"/>
      <c r="HQL49" s="445"/>
      <c r="HQM49" s="445"/>
      <c r="HQN49" s="445"/>
      <c r="HQO49" s="445"/>
      <c r="HQP49" s="445"/>
      <c r="HQQ49" s="445"/>
      <c r="HQR49" s="445"/>
      <c r="HQS49" s="445"/>
      <c r="HQT49" s="445"/>
      <c r="HQU49" s="445"/>
      <c r="HQV49" s="445"/>
      <c r="HQW49" s="445"/>
      <c r="HQX49" s="445"/>
      <c r="HQY49" s="445"/>
      <c r="HQZ49" s="445"/>
      <c r="HRA49" s="445"/>
      <c r="HRB49" s="445"/>
      <c r="HRC49" s="445"/>
      <c r="HRD49" s="445"/>
      <c r="HRE49" s="445"/>
      <c r="HRF49" s="445"/>
      <c r="HRG49" s="445"/>
      <c r="HRH49" s="445"/>
      <c r="HRI49" s="445"/>
      <c r="HRJ49" s="445"/>
      <c r="HRK49" s="445"/>
      <c r="HRL49" s="445"/>
      <c r="HRM49" s="445"/>
      <c r="HRN49" s="445"/>
      <c r="HRO49" s="445"/>
      <c r="HRP49" s="445"/>
      <c r="HRQ49" s="445"/>
      <c r="HRR49" s="445"/>
      <c r="HRS49" s="445"/>
      <c r="HRT49" s="445"/>
      <c r="HRU49" s="445"/>
      <c r="HRV49" s="445"/>
      <c r="HRW49" s="445"/>
      <c r="HRX49" s="445"/>
      <c r="HRY49" s="445"/>
      <c r="HRZ49" s="445"/>
      <c r="HSA49" s="445"/>
      <c r="HSB49" s="445"/>
      <c r="HSC49" s="445"/>
      <c r="HSD49" s="445"/>
      <c r="HSE49" s="445"/>
      <c r="HSF49" s="445"/>
      <c r="HSG49" s="445"/>
      <c r="HSH49" s="445"/>
      <c r="HSI49" s="445"/>
      <c r="HSJ49" s="445"/>
      <c r="HSK49" s="445"/>
      <c r="HSL49" s="445"/>
      <c r="HSM49" s="445"/>
      <c r="HSN49" s="445"/>
      <c r="HSO49" s="445"/>
      <c r="HSP49" s="445"/>
      <c r="HSQ49" s="445"/>
      <c r="HSR49" s="445"/>
      <c r="HSS49" s="445"/>
      <c r="HST49" s="445"/>
      <c r="HSU49" s="445"/>
      <c r="HSV49" s="445"/>
      <c r="HSW49" s="445"/>
      <c r="HSX49" s="445"/>
      <c r="HSY49" s="445"/>
      <c r="HSZ49" s="445"/>
      <c r="HTA49" s="445"/>
      <c r="HTB49" s="445"/>
      <c r="HTC49" s="445"/>
      <c r="HTD49" s="445"/>
      <c r="HTE49" s="445"/>
      <c r="HTF49" s="445"/>
      <c r="HTG49" s="445"/>
      <c r="HTH49" s="445"/>
      <c r="HTI49" s="445"/>
      <c r="HTJ49" s="445"/>
      <c r="HTK49" s="445"/>
      <c r="HTL49" s="445"/>
      <c r="HTM49" s="445"/>
      <c r="HTN49" s="445"/>
      <c r="HTO49" s="445"/>
      <c r="HTP49" s="445"/>
      <c r="HTQ49" s="445"/>
      <c r="HTR49" s="445"/>
      <c r="HTS49" s="445"/>
      <c r="HTT49" s="445"/>
      <c r="HTU49" s="445"/>
      <c r="HTV49" s="445"/>
      <c r="HTW49" s="445"/>
      <c r="HTX49" s="445"/>
      <c r="HTY49" s="445"/>
      <c r="HTZ49" s="445"/>
      <c r="HUA49" s="445"/>
      <c r="HUB49" s="445"/>
      <c r="HUC49" s="445"/>
      <c r="HUD49" s="445"/>
      <c r="HUE49" s="445"/>
      <c r="HUF49" s="445"/>
      <c r="HUG49" s="445"/>
      <c r="HUH49" s="445"/>
      <c r="HUI49" s="445"/>
      <c r="HUJ49" s="445"/>
      <c r="HUK49" s="445"/>
      <c r="HUL49" s="445"/>
      <c r="HUM49" s="445"/>
      <c r="HUN49" s="445"/>
      <c r="HUO49" s="445"/>
      <c r="HUP49" s="445"/>
      <c r="HUQ49" s="445"/>
      <c r="HUR49" s="445"/>
      <c r="HUS49" s="445"/>
      <c r="HUT49" s="445"/>
      <c r="HUU49" s="445"/>
      <c r="HUV49" s="445"/>
      <c r="HUW49" s="445"/>
      <c r="HUX49" s="445"/>
      <c r="HUY49" s="445"/>
      <c r="HUZ49" s="445"/>
      <c r="HVA49" s="445"/>
      <c r="HVB49" s="445"/>
      <c r="HVC49" s="445"/>
      <c r="HVD49" s="445"/>
      <c r="HVE49" s="445"/>
      <c r="HVF49" s="445"/>
      <c r="HVG49" s="445"/>
      <c r="HVH49" s="445"/>
      <c r="HVI49" s="445"/>
      <c r="HVJ49" s="445"/>
      <c r="HVK49" s="445"/>
      <c r="HVL49" s="445"/>
      <c r="HVM49" s="445"/>
      <c r="HVN49" s="445"/>
      <c r="HVO49" s="445"/>
      <c r="HVP49" s="445"/>
      <c r="HVQ49" s="445"/>
      <c r="HVR49" s="445"/>
      <c r="HVS49" s="445"/>
      <c r="HVT49" s="445"/>
      <c r="HVU49" s="445"/>
      <c r="HVV49" s="445"/>
      <c r="HVW49" s="445"/>
      <c r="HVX49" s="445"/>
      <c r="HVY49" s="445"/>
      <c r="HVZ49" s="445"/>
      <c r="HWA49" s="445"/>
      <c r="HWB49" s="445"/>
      <c r="HWC49" s="445"/>
      <c r="HWD49" s="445"/>
      <c r="HWE49" s="445"/>
      <c r="HWF49" s="445"/>
      <c r="HWG49" s="445"/>
      <c r="HWH49" s="445"/>
      <c r="HWI49" s="445"/>
      <c r="HWJ49" s="445"/>
      <c r="HWK49" s="445"/>
      <c r="HWL49" s="445"/>
      <c r="HWM49" s="445"/>
      <c r="HWN49" s="445"/>
      <c r="HWO49" s="445"/>
      <c r="HWP49" s="445"/>
      <c r="HWQ49" s="445"/>
      <c r="HWR49" s="445"/>
      <c r="HWS49" s="445"/>
      <c r="HWT49" s="445"/>
      <c r="HWU49" s="445"/>
      <c r="HWV49" s="445"/>
      <c r="HWW49" s="445"/>
      <c r="HWX49" s="445"/>
      <c r="HWY49" s="445"/>
      <c r="HWZ49" s="445"/>
      <c r="HXA49" s="445"/>
      <c r="HXB49" s="445"/>
      <c r="HXC49" s="445"/>
      <c r="HXD49" s="445"/>
      <c r="HXE49" s="445"/>
      <c r="HXF49" s="445"/>
      <c r="HXG49" s="445"/>
      <c r="HXH49" s="445"/>
      <c r="HXI49" s="445"/>
      <c r="HXJ49" s="445"/>
      <c r="HXK49" s="445"/>
      <c r="HXL49" s="445"/>
      <c r="HXM49" s="445"/>
      <c r="HXN49" s="445"/>
      <c r="HXO49" s="445"/>
      <c r="HXP49" s="445"/>
      <c r="HXQ49" s="445"/>
      <c r="HXR49" s="445"/>
      <c r="HXS49" s="445"/>
      <c r="HXT49" s="445"/>
      <c r="HXU49" s="445"/>
      <c r="HXV49" s="445"/>
      <c r="HXW49" s="445"/>
      <c r="HXX49" s="445"/>
      <c r="HXY49" s="445"/>
      <c r="HXZ49" s="445"/>
      <c r="HYA49" s="445"/>
      <c r="HYB49" s="445"/>
      <c r="HYC49" s="445"/>
      <c r="HYD49" s="445"/>
      <c r="HYE49" s="445"/>
      <c r="HYF49" s="445"/>
      <c r="HYG49" s="445"/>
      <c r="HYH49" s="445"/>
      <c r="HYI49" s="445"/>
      <c r="HYJ49" s="445"/>
      <c r="HYK49" s="445"/>
      <c r="HYL49" s="445"/>
      <c r="HYM49" s="445"/>
      <c r="HYN49" s="445"/>
      <c r="HYO49" s="445"/>
      <c r="HYP49" s="445"/>
      <c r="HYQ49" s="445"/>
      <c r="HYR49" s="445"/>
      <c r="HYS49" s="445"/>
      <c r="HYT49" s="445"/>
      <c r="HYU49" s="445"/>
      <c r="HYV49" s="445"/>
      <c r="HYW49" s="445"/>
      <c r="HYX49" s="445"/>
      <c r="HYY49" s="445"/>
      <c r="HYZ49" s="445"/>
      <c r="HZA49" s="445"/>
      <c r="HZB49" s="445"/>
      <c r="HZC49" s="445"/>
      <c r="HZD49" s="445"/>
      <c r="HZE49" s="445"/>
      <c r="HZF49" s="445"/>
      <c r="HZG49" s="445"/>
      <c r="HZH49" s="445"/>
      <c r="HZI49" s="445"/>
      <c r="HZJ49" s="445"/>
      <c r="HZK49" s="445"/>
      <c r="HZL49" s="445"/>
      <c r="HZM49" s="445"/>
      <c r="HZN49" s="445"/>
      <c r="HZO49" s="445"/>
      <c r="HZP49" s="445"/>
      <c r="HZQ49" s="445"/>
      <c r="HZR49" s="445"/>
      <c r="HZS49" s="445"/>
      <c r="HZT49" s="445"/>
      <c r="HZU49" s="445"/>
      <c r="HZV49" s="445"/>
      <c r="HZW49" s="445"/>
      <c r="HZX49" s="445"/>
      <c r="HZY49" s="445"/>
      <c r="HZZ49" s="445"/>
      <c r="IAA49" s="445"/>
      <c r="IAB49" s="445"/>
      <c r="IAC49" s="445"/>
      <c r="IAD49" s="445"/>
      <c r="IAE49" s="445"/>
      <c r="IAF49" s="445"/>
      <c r="IAG49" s="445"/>
      <c r="IAH49" s="445"/>
      <c r="IAI49" s="445"/>
      <c r="IAJ49" s="445"/>
      <c r="IAK49" s="445"/>
      <c r="IAL49" s="445"/>
      <c r="IAM49" s="445"/>
      <c r="IAN49" s="445"/>
      <c r="IAO49" s="445"/>
      <c r="IAP49" s="445"/>
      <c r="IAQ49" s="445"/>
      <c r="IAR49" s="445"/>
      <c r="IAS49" s="445"/>
      <c r="IAT49" s="445"/>
      <c r="IAU49" s="445"/>
      <c r="IAV49" s="445"/>
      <c r="IAW49" s="445"/>
      <c r="IAX49" s="445"/>
      <c r="IAY49" s="445"/>
      <c r="IAZ49" s="445"/>
      <c r="IBA49" s="445"/>
      <c r="IBB49" s="445"/>
      <c r="IBC49" s="445"/>
      <c r="IBD49" s="445"/>
      <c r="IBE49" s="445"/>
      <c r="IBF49" s="445"/>
      <c r="IBG49" s="445"/>
      <c r="IBH49" s="445"/>
      <c r="IBI49" s="445"/>
      <c r="IBJ49" s="445"/>
      <c r="IBK49" s="445"/>
      <c r="IBL49" s="445"/>
      <c r="IBM49" s="445"/>
      <c r="IBN49" s="445"/>
      <c r="IBO49" s="445"/>
      <c r="IBP49" s="445"/>
      <c r="IBQ49" s="445"/>
      <c r="IBR49" s="445"/>
      <c r="IBS49" s="445"/>
      <c r="IBT49" s="445"/>
      <c r="IBU49" s="445"/>
      <c r="IBV49" s="445"/>
      <c r="IBW49" s="445"/>
      <c r="IBX49" s="445"/>
      <c r="IBY49" s="445"/>
      <c r="IBZ49" s="445"/>
      <c r="ICA49" s="445"/>
      <c r="ICB49" s="445"/>
      <c r="ICC49" s="445"/>
      <c r="ICD49" s="445"/>
      <c r="ICE49" s="445"/>
      <c r="ICF49" s="445"/>
      <c r="ICG49" s="445"/>
      <c r="ICH49" s="445"/>
      <c r="ICI49" s="445"/>
      <c r="ICJ49" s="445"/>
      <c r="ICK49" s="445"/>
      <c r="ICL49" s="445"/>
      <c r="ICM49" s="445"/>
      <c r="ICN49" s="445"/>
      <c r="ICO49" s="445"/>
      <c r="ICP49" s="445"/>
      <c r="ICQ49" s="445"/>
      <c r="ICR49" s="445"/>
      <c r="ICS49" s="445"/>
      <c r="ICT49" s="445"/>
      <c r="ICU49" s="445"/>
      <c r="ICV49" s="445"/>
      <c r="ICW49" s="445"/>
      <c r="ICX49" s="445"/>
      <c r="ICY49" s="445"/>
      <c r="ICZ49" s="445"/>
      <c r="IDA49" s="445"/>
      <c r="IDB49" s="445"/>
      <c r="IDC49" s="445"/>
      <c r="IDD49" s="445"/>
      <c r="IDE49" s="445"/>
      <c r="IDF49" s="445"/>
      <c r="IDG49" s="445"/>
      <c r="IDH49" s="445"/>
      <c r="IDI49" s="445"/>
      <c r="IDJ49" s="445"/>
      <c r="IDK49" s="445"/>
      <c r="IDL49" s="445"/>
      <c r="IDM49" s="445"/>
      <c r="IDN49" s="445"/>
      <c r="IDO49" s="445"/>
      <c r="IDP49" s="445"/>
      <c r="IDQ49" s="445"/>
      <c r="IDR49" s="445"/>
      <c r="IDS49" s="445"/>
      <c r="IDT49" s="445"/>
      <c r="IDU49" s="445"/>
      <c r="IDV49" s="445"/>
      <c r="IDW49" s="445"/>
      <c r="IDX49" s="445"/>
      <c r="IDY49" s="445"/>
      <c r="IDZ49" s="445"/>
      <c r="IEA49" s="445"/>
      <c r="IEB49" s="445"/>
      <c r="IEC49" s="445"/>
      <c r="IED49" s="445"/>
      <c r="IEE49" s="445"/>
      <c r="IEF49" s="445"/>
      <c r="IEG49" s="445"/>
      <c r="IEH49" s="445"/>
      <c r="IEI49" s="445"/>
      <c r="IEJ49" s="445"/>
      <c r="IEK49" s="445"/>
      <c r="IEL49" s="445"/>
      <c r="IEM49" s="445"/>
      <c r="IEN49" s="445"/>
      <c r="IEO49" s="445"/>
      <c r="IEP49" s="445"/>
      <c r="IEQ49" s="445"/>
      <c r="IER49" s="445"/>
      <c r="IES49" s="445"/>
      <c r="IET49" s="445"/>
      <c r="IEU49" s="445"/>
      <c r="IEV49" s="445"/>
      <c r="IEW49" s="445"/>
      <c r="IEX49" s="445"/>
      <c r="IEY49" s="445"/>
      <c r="IEZ49" s="445"/>
      <c r="IFA49" s="445"/>
      <c r="IFB49" s="445"/>
      <c r="IFC49" s="445"/>
      <c r="IFD49" s="445"/>
      <c r="IFE49" s="445"/>
      <c r="IFF49" s="445"/>
      <c r="IFG49" s="445"/>
      <c r="IFH49" s="445"/>
      <c r="IFI49" s="445"/>
      <c r="IFJ49" s="445"/>
      <c r="IFK49" s="445"/>
      <c r="IFL49" s="445"/>
      <c r="IFM49" s="445"/>
      <c r="IFN49" s="445"/>
      <c r="IFO49" s="445"/>
      <c r="IFP49" s="445"/>
      <c r="IFQ49" s="445"/>
      <c r="IFR49" s="445"/>
      <c r="IFS49" s="445"/>
      <c r="IFT49" s="445"/>
      <c r="IFU49" s="445"/>
      <c r="IFV49" s="445"/>
      <c r="IFW49" s="445"/>
      <c r="IFX49" s="445"/>
      <c r="IFY49" s="445"/>
      <c r="IFZ49" s="445"/>
      <c r="IGA49" s="445"/>
      <c r="IGB49" s="445"/>
      <c r="IGC49" s="445"/>
      <c r="IGD49" s="445"/>
      <c r="IGE49" s="445"/>
      <c r="IGF49" s="445"/>
      <c r="IGG49" s="445"/>
      <c r="IGH49" s="445"/>
      <c r="IGI49" s="445"/>
      <c r="IGJ49" s="445"/>
      <c r="IGK49" s="445"/>
      <c r="IGL49" s="445"/>
      <c r="IGM49" s="445"/>
      <c r="IGN49" s="445"/>
      <c r="IGO49" s="445"/>
      <c r="IGP49" s="445"/>
      <c r="IGQ49" s="445"/>
      <c r="IGR49" s="445"/>
      <c r="IGS49" s="445"/>
      <c r="IGT49" s="445"/>
      <c r="IGU49" s="445"/>
      <c r="IGV49" s="445"/>
      <c r="IGW49" s="445"/>
      <c r="IGX49" s="445"/>
      <c r="IGY49" s="445"/>
      <c r="IGZ49" s="445"/>
      <c r="IHA49" s="445"/>
      <c r="IHB49" s="445"/>
      <c r="IHC49" s="445"/>
      <c r="IHD49" s="445"/>
      <c r="IHE49" s="445"/>
      <c r="IHF49" s="445"/>
      <c r="IHG49" s="445"/>
      <c r="IHH49" s="445"/>
      <c r="IHI49" s="445"/>
      <c r="IHJ49" s="445"/>
      <c r="IHK49" s="445"/>
      <c r="IHL49" s="445"/>
      <c r="IHM49" s="445"/>
      <c r="IHN49" s="445"/>
      <c r="IHO49" s="445"/>
      <c r="IHP49" s="445"/>
      <c r="IHQ49" s="445"/>
      <c r="IHR49" s="445"/>
      <c r="IHS49" s="445"/>
      <c r="IHT49" s="445"/>
      <c r="IHU49" s="445"/>
      <c r="IHV49" s="445"/>
      <c r="IHW49" s="445"/>
      <c r="IHX49" s="445"/>
      <c r="IHY49" s="445"/>
      <c r="IHZ49" s="445"/>
      <c r="IIA49" s="445"/>
      <c r="IIB49" s="445"/>
      <c r="IIC49" s="445"/>
      <c r="IID49" s="445"/>
      <c r="IIE49" s="445"/>
      <c r="IIF49" s="445"/>
      <c r="IIG49" s="445"/>
      <c r="IIH49" s="445"/>
      <c r="III49" s="445"/>
      <c r="IIJ49" s="445"/>
      <c r="IIK49" s="445"/>
      <c r="IIL49" s="445"/>
      <c r="IIM49" s="445"/>
      <c r="IIN49" s="445"/>
      <c r="IIO49" s="445"/>
      <c r="IIP49" s="445"/>
      <c r="IIQ49" s="445"/>
      <c r="IIR49" s="445"/>
      <c r="IIS49" s="445"/>
      <c r="IIT49" s="445"/>
      <c r="IIU49" s="445"/>
      <c r="IIV49" s="445"/>
      <c r="IIW49" s="445"/>
      <c r="IIX49" s="445"/>
      <c r="IIY49" s="445"/>
      <c r="IIZ49" s="445"/>
      <c r="IJA49" s="445"/>
      <c r="IJB49" s="445"/>
      <c r="IJC49" s="445"/>
      <c r="IJD49" s="445"/>
      <c r="IJE49" s="445"/>
      <c r="IJF49" s="445"/>
      <c r="IJG49" s="445"/>
      <c r="IJH49" s="445"/>
      <c r="IJI49" s="445"/>
      <c r="IJJ49" s="445"/>
      <c r="IJK49" s="445"/>
      <c r="IJL49" s="445"/>
      <c r="IJM49" s="445"/>
      <c r="IJN49" s="445"/>
      <c r="IJO49" s="445"/>
      <c r="IJP49" s="445"/>
      <c r="IJQ49" s="445"/>
      <c r="IJR49" s="445"/>
      <c r="IJS49" s="445"/>
      <c r="IJT49" s="445"/>
      <c r="IJU49" s="445"/>
      <c r="IJV49" s="445"/>
      <c r="IJW49" s="445"/>
      <c r="IJX49" s="445"/>
      <c r="IJY49" s="445"/>
      <c r="IJZ49" s="445"/>
      <c r="IKA49" s="445"/>
      <c r="IKB49" s="445"/>
      <c r="IKC49" s="445"/>
      <c r="IKD49" s="445"/>
      <c r="IKE49" s="445"/>
      <c r="IKF49" s="445"/>
      <c r="IKG49" s="445"/>
      <c r="IKH49" s="445"/>
      <c r="IKI49" s="445"/>
      <c r="IKJ49" s="445"/>
      <c r="IKK49" s="445"/>
      <c r="IKL49" s="445"/>
      <c r="IKM49" s="445"/>
      <c r="IKN49" s="445"/>
      <c r="IKO49" s="445"/>
      <c r="IKP49" s="445"/>
      <c r="IKQ49" s="445"/>
      <c r="IKR49" s="445"/>
      <c r="IKS49" s="445"/>
      <c r="IKT49" s="445"/>
      <c r="IKU49" s="445"/>
      <c r="IKV49" s="445"/>
      <c r="IKW49" s="445"/>
      <c r="IKX49" s="445"/>
      <c r="IKY49" s="445"/>
      <c r="IKZ49" s="445"/>
      <c r="ILA49" s="445"/>
      <c r="ILB49" s="445"/>
      <c r="ILC49" s="445"/>
      <c r="ILD49" s="445"/>
      <c r="ILE49" s="445"/>
      <c r="ILF49" s="445"/>
      <c r="ILG49" s="445"/>
      <c r="ILH49" s="445"/>
      <c r="ILI49" s="445"/>
      <c r="ILJ49" s="445"/>
      <c r="ILK49" s="445"/>
      <c r="ILL49" s="445"/>
      <c r="ILM49" s="445"/>
      <c r="ILN49" s="445"/>
      <c r="ILO49" s="445"/>
      <c r="ILP49" s="445"/>
      <c r="ILQ49" s="445"/>
      <c r="ILR49" s="445"/>
      <c r="ILS49" s="445"/>
      <c r="ILT49" s="445"/>
      <c r="ILU49" s="445"/>
      <c r="ILV49" s="445"/>
      <c r="ILW49" s="445"/>
      <c r="ILX49" s="445"/>
      <c r="ILY49" s="445"/>
      <c r="ILZ49" s="445"/>
      <c r="IMA49" s="445"/>
      <c r="IMB49" s="445"/>
      <c r="IMC49" s="445"/>
      <c r="IMD49" s="445"/>
      <c r="IME49" s="445"/>
      <c r="IMF49" s="445"/>
      <c r="IMG49" s="445"/>
      <c r="IMH49" s="445"/>
      <c r="IMI49" s="445"/>
      <c r="IMJ49" s="445"/>
      <c r="IMK49" s="445"/>
      <c r="IML49" s="445"/>
      <c r="IMM49" s="445"/>
      <c r="IMN49" s="445"/>
      <c r="IMO49" s="445"/>
      <c r="IMP49" s="445"/>
      <c r="IMQ49" s="445"/>
      <c r="IMR49" s="445"/>
      <c r="IMS49" s="445"/>
      <c r="IMT49" s="445"/>
      <c r="IMU49" s="445"/>
      <c r="IMV49" s="445"/>
      <c r="IMW49" s="445"/>
      <c r="IMX49" s="445"/>
      <c r="IMY49" s="445"/>
      <c r="IMZ49" s="445"/>
      <c r="INA49" s="445"/>
      <c r="INB49" s="445"/>
      <c r="INC49" s="445"/>
      <c r="IND49" s="445"/>
      <c r="INE49" s="445"/>
      <c r="INF49" s="445"/>
      <c r="ING49" s="445"/>
      <c r="INH49" s="445"/>
      <c r="INI49" s="445"/>
      <c r="INJ49" s="445"/>
      <c r="INK49" s="445"/>
      <c r="INL49" s="445"/>
      <c r="INM49" s="445"/>
      <c r="INN49" s="445"/>
      <c r="INO49" s="445"/>
      <c r="INP49" s="445"/>
      <c r="INQ49" s="445"/>
      <c r="INR49" s="445"/>
      <c r="INS49" s="445"/>
      <c r="INT49" s="445"/>
      <c r="INU49" s="445"/>
      <c r="INV49" s="445"/>
      <c r="INW49" s="445"/>
      <c r="INX49" s="445"/>
      <c r="INY49" s="445"/>
      <c r="INZ49" s="445"/>
      <c r="IOA49" s="445"/>
      <c r="IOB49" s="445"/>
      <c r="IOC49" s="445"/>
      <c r="IOD49" s="445"/>
      <c r="IOE49" s="445"/>
      <c r="IOF49" s="445"/>
      <c r="IOG49" s="445"/>
      <c r="IOH49" s="445"/>
      <c r="IOI49" s="445"/>
      <c r="IOJ49" s="445"/>
      <c r="IOK49" s="445"/>
      <c r="IOL49" s="445"/>
      <c r="IOM49" s="445"/>
      <c r="ION49" s="445"/>
      <c r="IOO49" s="445"/>
      <c r="IOP49" s="445"/>
      <c r="IOQ49" s="445"/>
      <c r="IOR49" s="445"/>
      <c r="IOS49" s="445"/>
      <c r="IOT49" s="445"/>
      <c r="IOU49" s="445"/>
      <c r="IOV49" s="445"/>
      <c r="IOW49" s="445"/>
      <c r="IOX49" s="445"/>
      <c r="IOY49" s="445"/>
      <c r="IOZ49" s="445"/>
      <c r="IPA49" s="445"/>
      <c r="IPB49" s="445"/>
      <c r="IPC49" s="445"/>
      <c r="IPD49" s="445"/>
      <c r="IPE49" s="445"/>
      <c r="IPF49" s="445"/>
      <c r="IPG49" s="445"/>
      <c r="IPH49" s="445"/>
      <c r="IPI49" s="445"/>
      <c r="IPJ49" s="445"/>
      <c r="IPK49" s="445"/>
      <c r="IPL49" s="445"/>
      <c r="IPM49" s="445"/>
      <c r="IPN49" s="445"/>
      <c r="IPO49" s="445"/>
      <c r="IPP49" s="445"/>
      <c r="IPQ49" s="445"/>
      <c r="IPR49" s="445"/>
      <c r="IPS49" s="445"/>
      <c r="IPT49" s="445"/>
      <c r="IPU49" s="445"/>
      <c r="IPV49" s="445"/>
      <c r="IPW49" s="445"/>
      <c r="IPX49" s="445"/>
      <c r="IPY49" s="445"/>
      <c r="IPZ49" s="445"/>
      <c r="IQA49" s="445"/>
      <c r="IQB49" s="445"/>
      <c r="IQC49" s="445"/>
      <c r="IQD49" s="445"/>
      <c r="IQE49" s="445"/>
      <c r="IQF49" s="445"/>
      <c r="IQG49" s="445"/>
      <c r="IQH49" s="445"/>
      <c r="IQI49" s="445"/>
      <c r="IQJ49" s="445"/>
      <c r="IQK49" s="445"/>
      <c r="IQL49" s="445"/>
      <c r="IQM49" s="445"/>
      <c r="IQN49" s="445"/>
      <c r="IQO49" s="445"/>
      <c r="IQP49" s="445"/>
      <c r="IQQ49" s="445"/>
      <c r="IQR49" s="445"/>
      <c r="IQS49" s="445"/>
      <c r="IQT49" s="445"/>
      <c r="IQU49" s="445"/>
      <c r="IQV49" s="445"/>
      <c r="IQW49" s="445"/>
      <c r="IQX49" s="445"/>
      <c r="IQY49" s="445"/>
      <c r="IQZ49" s="445"/>
      <c r="IRA49" s="445"/>
      <c r="IRB49" s="445"/>
      <c r="IRC49" s="445"/>
      <c r="IRD49" s="445"/>
      <c r="IRE49" s="445"/>
      <c r="IRF49" s="445"/>
      <c r="IRG49" s="445"/>
      <c r="IRH49" s="445"/>
      <c r="IRI49" s="445"/>
      <c r="IRJ49" s="445"/>
      <c r="IRK49" s="445"/>
      <c r="IRL49" s="445"/>
      <c r="IRM49" s="445"/>
      <c r="IRN49" s="445"/>
      <c r="IRO49" s="445"/>
      <c r="IRP49" s="445"/>
      <c r="IRQ49" s="445"/>
      <c r="IRR49" s="445"/>
      <c r="IRS49" s="445"/>
      <c r="IRT49" s="445"/>
      <c r="IRU49" s="445"/>
      <c r="IRV49" s="445"/>
      <c r="IRW49" s="445"/>
      <c r="IRX49" s="445"/>
      <c r="IRY49" s="445"/>
      <c r="IRZ49" s="445"/>
      <c r="ISA49" s="445"/>
      <c r="ISB49" s="445"/>
      <c r="ISC49" s="445"/>
      <c r="ISD49" s="445"/>
      <c r="ISE49" s="445"/>
      <c r="ISF49" s="445"/>
      <c r="ISG49" s="445"/>
      <c r="ISH49" s="445"/>
      <c r="ISI49" s="445"/>
      <c r="ISJ49" s="445"/>
      <c r="ISK49" s="445"/>
      <c r="ISL49" s="445"/>
      <c r="ISM49" s="445"/>
      <c r="ISN49" s="445"/>
      <c r="ISO49" s="445"/>
      <c r="ISP49" s="445"/>
      <c r="ISQ49" s="445"/>
      <c r="ISR49" s="445"/>
      <c r="ISS49" s="445"/>
      <c r="IST49" s="445"/>
      <c r="ISU49" s="445"/>
      <c r="ISV49" s="445"/>
      <c r="ISW49" s="445"/>
      <c r="ISX49" s="445"/>
      <c r="ISY49" s="445"/>
      <c r="ISZ49" s="445"/>
      <c r="ITA49" s="445"/>
      <c r="ITB49" s="445"/>
      <c r="ITC49" s="445"/>
      <c r="ITD49" s="445"/>
      <c r="ITE49" s="445"/>
      <c r="ITF49" s="445"/>
      <c r="ITG49" s="445"/>
      <c r="ITH49" s="445"/>
      <c r="ITI49" s="445"/>
      <c r="ITJ49" s="445"/>
      <c r="ITK49" s="445"/>
      <c r="ITL49" s="445"/>
      <c r="ITM49" s="445"/>
      <c r="ITN49" s="445"/>
      <c r="ITO49" s="445"/>
      <c r="ITP49" s="445"/>
      <c r="ITQ49" s="445"/>
      <c r="ITR49" s="445"/>
      <c r="ITS49" s="445"/>
      <c r="ITT49" s="445"/>
      <c r="ITU49" s="445"/>
      <c r="ITV49" s="445"/>
      <c r="ITW49" s="445"/>
      <c r="ITX49" s="445"/>
      <c r="ITY49" s="445"/>
      <c r="ITZ49" s="445"/>
      <c r="IUA49" s="445"/>
      <c r="IUB49" s="445"/>
      <c r="IUC49" s="445"/>
      <c r="IUD49" s="445"/>
      <c r="IUE49" s="445"/>
      <c r="IUF49" s="445"/>
      <c r="IUG49" s="445"/>
      <c r="IUH49" s="445"/>
      <c r="IUI49" s="445"/>
      <c r="IUJ49" s="445"/>
      <c r="IUK49" s="445"/>
      <c r="IUL49" s="445"/>
      <c r="IUM49" s="445"/>
      <c r="IUN49" s="445"/>
      <c r="IUO49" s="445"/>
      <c r="IUP49" s="445"/>
      <c r="IUQ49" s="445"/>
      <c r="IUR49" s="445"/>
      <c r="IUS49" s="445"/>
      <c r="IUT49" s="445"/>
      <c r="IUU49" s="445"/>
      <c r="IUV49" s="445"/>
      <c r="IUW49" s="445"/>
      <c r="IUX49" s="445"/>
      <c r="IUY49" s="445"/>
      <c r="IUZ49" s="445"/>
      <c r="IVA49" s="445"/>
      <c r="IVB49" s="445"/>
      <c r="IVC49" s="445"/>
      <c r="IVD49" s="445"/>
      <c r="IVE49" s="445"/>
      <c r="IVF49" s="445"/>
      <c r="IVG49" s="445"/>
      <c r="IVH49" s="445"/>
      <c r="IVI49" s="445"/>
      <c r="IVJ49" s="445"/>
      <c r="IVK49" s="445"/>
      <c r="IVL49" s="445"/>
      <c r="IVM49" s="445"/>
      <c r="IVN49" s="445"/>
      <c r="IVO49" s="445"/>
      <c r="IVP49" s="445"/>
      <c r="IVQ49" s="445"/>
      <c r="IVR49" s="445"/>
      <c r="IVS49" s="445"/>
      <c r="IVT49" s="445"/>
      <c r="IVU49" s="445"/>
      <c r="IVV49" s="445"/>
      <c r="IVW49" s="445"/>
      <c r="IVX49" s="445"/>
      <c r="IVY49" s="445"/>
      <c r="IVZ49" s="445"/>
      <c r="IWA49" s="445"/>
      <c r="IWB49" s="445"/>
      <c r="IWC49" s="445"/>
      <c r="IWD49" s="445"/>
      <c r="IWE49" s="445"/>
      <c r="IWF49" s="445"/>
      <c r="IWG49" s="445"/>
      <c r="IWH49" s="445"/>
      <c r="IWI49" s="445"/>
      <c r="IWJ49" s="445"/>
      <c r="IWK49" s="445"/>
      <c r="IWL49" s="445"/>
      <c r="IWM49" s="445"/>
      <c r="IWN49" s="445"/>
      <c r="IWO49" s="445"/>
      <c r="IWP49" s="445"/>
      <c r="IWQ49" s="445"/>
      <c r="IWR49" s="445"/>
      <c r="IWS49" s="445"/>
      <c r="IWT49" s="445"/>
      <c r="IWU49" s="445"/>
      <c r="IWV49" s="445"/>
      <c r="IWW49" s="445"/>
      <c r="IWX49" s="445"/>
      <c r="IWY49" s="445"/>
      <c r="IWZ49" s="445"/>
      <c r="IXA49" s="445"/>
      <c r="IXB49" s="445"/>
      <c r="IXC49" s="445"/>
      <c r="IXD49" s="445"/>
      <c r="IXE49" s="445"/>
      <c r="IXF49" s="445"/>
      <c r="IXG49" s="445"/>
      <c r="IXH49" s="445"/>
      <c r="IXI49" s="445"/>
      <c r="IXJ49" s="445"/>
      <c r="IXK49" s="445"/>
      <c r="IXL49" s="445"/>
      <c r="IXM49" s="445"/>
      <c r="IXN49" s="445"/>
      <c r="IXO49" s="445"/>
      <c r="IXP49" s="445"/>
      <c r="IXQ49" s="445"/>
      <c r="IXR49" s="445"/>
      <c r="IXS49" s="445"/>
      <c r="IXT49" s="445"/>
      <c r="IXU49" s="445"/>
      <c r="IXV49" s="445"/>
      <c r="IXW49" s="445"/>
      <c r="IXX49" s="445"/>
      <c r="IXY49" s="445"/>
      <c r="IXZ49" s="445"/>
      <c r="IYA49" s="445"/>
      <c r="IYB49" s="445"/>
      <c r="IYC49" s="445"/>
      <c r="IYD49" s="445"/>
      <c r="IYE49" s="445"/>
      <c r="IYF49" s="445"/>
      <c r="IYG49" s="445"/>
      <c r="IYH49" s="445"/>
      <c r="IYI49" s="445"/>
      <c r="IYJ49" s="445"/>
      <c r="IYK49" s="445"/>
      <c r="IYL49" s="445"/>
      <c r="IYM49" s="445"/>
      <c r="IYN49" s="445"/>
      <c r="IYO49" s="445"/>
      <c r="IYP49" s="445"/>
      <c r="IYQ49" s="445"/>
      <c r="IYR49" s="445"/>
      <c r="IYS49" s="445"/>
      <c r="IYT49" s="445"/>
      <c r="IYU49" s="445"/>
      <c r="IYV49" s="445"/>
      <c r="IYW49" s="445"/>
      <c r="IYX49" s="445"/>
      <c r="IYY49" s="445"/>
      <c r="IYZ49" s="445"/>
      <c r="IZA49" s="445"/>
      <c r="IZB49" s="445"/>
      <c r="IZC49" s="445"/>
      <c r="IZD49" s="445"/>
      <c r="IZE49" s="445"/>
      <c r="IZF49" s="445"/>
      <c r="IZG49" s="445"/>
      <c r="IZH49" s="445"/>
      <c r="IZI49" s="445"/>
      <c r="IZJ49" s="445"/>
      <c r="IZK49" s="445"/>
      <c r="IZL49" s="445"/>
      <c r="IZM49" s="445"/>
      <c r="IZN49" s="445"/>
      <c r="IZO49" s="445"/>
      <c r="IZP49" s="445"/>
      <c r="IZQ49" s="445"/>
      <c r="IZR49" s="445"/>
      <c r="IZS49" s="445"/>
      <c r="IZT49" s="445"/>
      <c r="IZU49" s="445"/>
      <c r="IZV49" s="445"/>
      <c r="IZW49" s="445"/>
      <c r="IZX49" s="445"/>
      <c r="IZY49" s="445"/>
      <c r="IZZ49" s="445"/>
      <c r="JAA49" s="445"/>
      <c r="JAB49" s="445"/>
      <c r="JAC49" s="445"/>
      <c r="JAD49" s="445"/>
      <c r="JAE49" s="445"/>
      <c r="JAF49" s="445"/>
      <c r="JAG49" s="445"/>
      <c r="JAH49" s="445"/>
      <c r="JAI49" s="445"/>
      <c r="JAJ49" s="445"/>
      <c r="JAK49" s="445"/>
      <c r="JAL49" s="445"/>
      <c r="JAM49" s="445"/>
      <c r="JAN49" s="445"/>
      <c r="JAO49" s="445"/>
      <c r="JAP49" s="445"/>
      <c r="JAQ49" s="445"/>
      <c r="JAR49" s="445"/>
      <c r="JAS49" s="445"/>
      <c r="JAT49" s="445"/>
      <c r="JAU49" s="445"/>
      <c r="JAV49" s="445"/>
      <c r="JAW49" s="445"/>
      <c r="JAX49" s="445"/>
      <c r="JAY49" s="445"/>
      <c r="JAZ49" s="445"/>
      <c r="JBA49" s="445"/>
      <c r="JBB49" s="445"/>
      <c r="JBC49" s="445"/>
      <c r="JBD49" s="445"/>
      <c r="JBE49" s="445"/>
      <c r="JBF49" s="445"/>
      <c r="JBG49" s="445"/>
      <c r="JBH49" s="445"/>
      <c r="JBI49" s="445"/>
      <c r="JBJ49" s="445"/>
      <c r="JBK49" s="445"/>
      <c r="JBL49" s="445"/>
      <c r="JBM49" s="445"/>
      <c r="JBN49" s="445"/>
      <c r="JBO49" s="445"/>
      <c r="JBP49" s="445"/>
      <c r="JBQ49" s="445"/>
      <c r="JBR49" s="445"/>
      <c r="JBS49" s="445"/>
      <c r="JBT49" s="445"/>
      <c r="JBU49" s="445"/>
      <c r="JBV49" s="445"/>
      <c r="JBW49" s="445"/>
      <c r="JBX49" s="445"/>
      <c r="JBY49" s="445"/>
      <c r="JBZ49" s="445"/>
      <c r="JCA49" s="445"/>
      <c r="JCB49" s="445"/>
      <c r="JCC49" s="445"/>
      <c r="JCD49" s="445"/>
      <c r="JCE49" s="445"/>
      <c r="JCF49" s="445"/>
      <c r="JCG49" s="445"/>
      <c r="JCH49" s="445"/>
      <c r="JCI49" s="445"/>
      <c r="JCJ49" s="445"/>
      <c r="JCK49" s="445"/>
      <c r="JCL49" s="445"/>
      <c r="JCM49" s="445"/>
      <c r="JCN49" s="445"/>
      <c r="JCO49" s="445"/>
      <c r="JCP49" s="445"/>
      <c r="JCQ49" s="445"/>
      <c r="JCR49" s="445"/>
      <c r="JCS49" s="445"/>
      <c r="JCT49" s="445"/>
      <c r="JCU49" s="445"/>
      <c r="JCV49" s="445"/>
      <c r="JCW49" s="445"/>
      <c r="JCX49" s="445"/>
      <c r="JCY49" s="445"/>
      <c r="JCZ49" s="445"/>
      <c r="JDA49" s="445"/>
      <c r="JDB49" s="445"/>
      <c r="JDC49" s="445"/>
      <c r="JDD49" s="445"/>
      <c r="JDE49" s="445"/>
      <c r="JDF49" s="445"/>
      <c r="JDG49" s="445"/>
      <c r="JDH49" s="445"/>
      <c r="JDI49" s="445"/>
      <c r="JDJ49" s="445"/>
      <c r="JDK49" s="445"/>
      <c r="JDL49" s="445"/>
      <c r="JDM49" s="445"/>
      <c r="JDN49" s="445"/>
      <c r="JDO49" s="445"/>
      <c r="JDP49" s="445"/>
      <c r="JDQ49" s="445"/>
      <c r="JDR49" s="445"/>
      <c r="JDS49" s="445"/>
      <c r="JDT49" s="445"/>
      <c r="JDU49" s="445"/>
      <c r="JDV49" s="445"/>
      <c r="JDW49" s="445"/>
      <c r="JDX49" s="445"/>
      <c r="JDY49" s="445"/>
      <c r="JDZ49" s="445"/>
      <c r="JEA49" s="445"/>
      <c r="JEB49" s="445"/>
      <c r="JEC49" s="445"/>
      <c r="JED49" s="445"/>
      <c r="JEE49" s="445"/>
      <c r="JEF49" s="445"/>
      <c r="JEG49" s="445"/>
      <c r="JEH49" s="445"/>
      <c r="JEI49" s="445"/>
      <c r="JEJ49" s="445"/>
      <c r="JEK49" s="445"/>
      <c r="JEL49" s="445"/>
      <c r="JEM49" s="445"/>
      <c r="JEN49" s="445"/>
      <c r="JEO49" s="445"/>
      <c r="JEP49" s="445"/>
      <c r="JEQ49" s="445"/>
      <c r="JER49" s="445"/>
      <c r="JES49" s="445"/>
      <c r="JET49" s="445"/>
      <c r="JEU49" s="445"/>
      <c r="JEV49" s="445"/>
      <c r="JEW49" s="445"/>
      <c r="JEX49" s="445"/>
      <c r="JEY49" s="445"/>
      <c r="JEZ49" s="445"/>
      <c r="JFA49" s="445"/>
      <c r="JFB49" s="445"/>
      <c r="JFC49" s="445"/>
      <c r="JFD49" s="445"/>
      <c r="JFE49" s="445"/>
      <c r="JFF49" s="445"/>
      <c r="JFG49" s="445"/>
      <c r="JFH49" s="445"/>
      <c r="JFI49" s="445"/>
      <c r="JFJ49" s="445"/>
      <c r="JFK49" s="445"/>
      <c r="JFL49" s="445"/>
      <c r="JFM49" s="445"/>
      <c r="JFN49" s="445"/>
      <c r="JFO49" s="445"/>
      <c r="JFP49" s="445"/>
      <c r="JFQ49" s="445"/>
      <c r="JFR49" s="445"/>
      <c r="JFS49" s="445"/>
      <c r="JFT49" s="445"/>
      <c r="JFU49" s="445"/>
      <c r="JFV49" s="445"/>
      <c r="JFW49" s="445"/>
      <c r="JFX49" s="445"/>
      <c r="JFY49" s="445"/>
      <c r="JFZ49" s="445"/>
      <c r="JGA49" s="445"/>
      <c r="JGB49" s="445"/>
      <c r="JGC49" s="445"/>
      <c r="JGD49" s="445"/>
      <c r="JGE49" s="445"/>
      <c r="JGF49" s="445"/>
      <c r="JGG49" s="445"/>
      <c r="JGH49" s="445"/>
      <c r="JGI49" s="445"/>
      <c r="JGJ49" s="445"/>
      <c r="JGK49" s="445"/>
      <c r="JGL49" s="445"/>
      <c r="JGM49" s="445"/>
      <c r="JGN49" s="445"/>
      <c r="JGO49" s="445"/>
      <c r="JGP49" s="445"/>
      <c r="JGQ49" s="445"/>
      <c r="JGR49" s="445"/>
      <c r="JGS49" s="445"/>
      <c r="JGT49" s="445"/>
      <c r="JGU49" s="445"/>
      <c r="JGV49" s="445"/>
      <c r="JGW49" s="445"/>
      <c r="JGX49" s="445"/>
      <c r="JGY49" s="445"/>
      <c r="JGZ49" s="445"/>
      <c r="JHA49" s="445"/>
      <c r="JHB49" s="445"/>
      <c r="JHC49" s="445"/>
      <c r="JHD49" s="445"/>
      <c r="JHE49" s="445"/>
      <c r="JHF49" s="445"/>
      <c r="JHG49" s="445"/>
      <c r="JHH49" s="445"/>
      <c r="JHI49" s="445"/>
      <c r="JHJ49" s="445"/>
      <c r="JHK49" s="445"/>
      <c r="JHL49" s="445"/>
      <c r="JHM49" s="445"/>
      <c r="JHN49" s="445"/>
      <c r="JHO49" s="445"/>
      <c r="JHP49" s="445"/>
      <c r="JHQ49" s="445"/>
      <c r="JHR49" s="445"/>
      <c r="JHS49" s="445"/>
      <c r="JHT49" s="445"/>
      <c r="JHU49" s="445"/>
      <c r="JHV49" s="445"/>
      <c r="JHW49" s="445"/>
      <c r="JHX49" s="445"/>
      <c r="JHY49" s="445"/>
      <c r="JHZ49" s="445"/>
      <c r="JIA49" s="445"/>
      <c r="JIB49" s="445"/>
      <c r="JIC49" s="445"/>
      <c r="JID49" s="445"/>
      <c r="JIE49" s="445"/>
      <c r="JIF49" s="445"/>
      <c r="JIG49" s="445"/>
      <c r="JIH49" s="445"/>
      <c r="JII49" s="445"/>
      <c r="JIJ49" s="445"/>
      <c r="JIK49" s="445"/>
      <c r="JIL49" s="445"/>
      <c r="JIM49" s="445"/>
      <c r="JIN49" s="445"/>
      <c r="JIO49" s="445"/>
      <c r="JIP49" s="445"/>
      <c r="JIQ49" s="445"/>
      <c r="JIR49" s="445"/>
      <c r="JIS49" s="445"/>
      <c r="JIT49" s="445"/>
      <c r="JIU49" s="445"/>
      <c r="JIV49" s="445"/>
      <c r="JIW49" s="445"/>
      <c r="JIX49" s="445"/>
      <c r="JIY49" s="445"/>
      <c r="JIZ49" s="445"/>
      <c r="JJA49" s="445"/>
      <c r="JJB49" s="445"/>
      <c r="JJC49" s="445"/>
      <c r="JJD49" s="445"/>
      <c r="JJE49" s="445"/>
      <c r="JJF49" s="445"/>
      <c r="JJG49" s="445"/>
      <c r="JJH49" s="445"/>
      <c r="JJI49" s="445"/>
      <c r="JJJ49" s="445"/>
      <c r="JJK49" s="445"/>
      <c r="JJL49" s="445"/>
      <c r="JJM49" s="445"/>
      <c r="JJN49" s="445"/>
      <c r="JJO49" s="445"/>
      <c r="JJP49" s="445"/>
      <c r="JJQ49" s="445"/>
      <c r="JJR49" s="445"/>
      <c r="JJS49" s="445"/>
      <c r="JJT49" s="445"/>
      <c r="JJU49" s="445"/>
      <c r="JJV49" s="445"/>
      <c r="JJW49" s="445"/>
      <c r="JJX49" s="445"/>
      <c r="JJY49" s="445"/>
      <c r="JJZ49" s="445"/>
      <c r="JKA49" s="445"/>
      <c r="JKB49" s="445"/>
      <c r="JKC49" s="445"/>
      <c r="JKD49" s="445"/>
      <c r="JKE49" s="445"/>
      <c r="JKF49" s="445"/>
      <c r="JKG49" s="445"/>
      <c r="JKH49" s="445"/>
      <c r="JKI49" s="445"/>
      <c r="JKJ49" s="445"/>
      <c r="JKK49" s="445"/>
      <c r="JKL49" s="445"/>
      <c r="JKM49" s="445"/>
      <c r="JKN49" s="445"/>
      <c r="JKO49" s="445"/>
      <c r="JKP49" s="445"/>
      <c r="JKQ49" s="445"/>
      <c r="JKR49" s="445"/>
      <c r="JKS49" s="445"/>
      <c r="JKT49" s="445"/>
      <c r="JKU49" s="445"/>
      <c r="JKV49" s="445"/>
      <c r="JKW49" s="445"/>
      <c r="JKX49" s="445"/>
      <c r="JKY49" s="445"/>
      <c r="JKZ49" s="445"/>
      <c r="JLA49" s="445"/>
      <c r="JLB49" s="445"/>
      <c r="JLC49" s="445"/>
      <c r="JLD49" s="445"/>
      <c r="JLE49" s="445"/>
      <c r="JLF49" s="445"/>
      <c r="JLG49" s="445"/>
      <c r="JLH49" s="445"/>
      <c r="JLI49" s="445"/>
      <c r="JLJ49" s="445"/>
      <c r="JLK49" s="445"/>
      <c r="JLL49" s="445"/>
      <c r="JLM49" s="445"/>
      <c r="JLN49" s="445"/>
      <c r="JLO49" s="445"/>
      <c r="JLP49" s="445"/>
      <c r="JLQ49" s="445"/>
      <c r="JLR49" s="445"/>
      <c r="JLS49" s="445"/>
      <c r="JLT49" s="445"/>
      <c r="JLU49" s="445"/>
      <c r="JLV49" s="445"/>
      <c r="JLW49" s="445"/>
      <c r="JLX49" s="445"/>
      <c r="JLY49" s="445"/>
      <c r="JLZ49" s="445"/>
      <c r="JMA49" s="445"/>
      <c r="JMB49" s="445"/>
      <c r="JMC49" s="445"/>
      <c r="JMD49" s="445"/>
      <c r="JME49" s="445"/>
      <c r="JMF49" s="445"/>
      <c r="JMG49" s="445"/>
      <c r="JMH49" s="445"/>
      <c r="JMI49" s="445"/>
      <c r="JMJ49" s="445"/>
      <c r="JMK49" s="445"/>
      <c r="JML49" s="445"/>
      <c r="JMM49" s="445"/>
      <c r="JMN49" s="445"/>
      <c r="JMO49" s="445"/>
      <c r="JMP49" s="445"/>
      <c r="JMQ49" s="445"/>
      <c r="JMR49" s="445"/>
      <c r="JMS49" s="445"/>
      <c r="JMT49" s="445"/>
      <c r="JMU49" s="445"/>
      <c r="JMV49" s="445"/>
      <c r="JMW49" s="445"/>
      <c r="JMX49" s="445"/>
      <c r="JMY49" s="445"/>
      <c r="JMZ49" s="445"/>
      <c r="JNA49" s="445"/>
      <c r="JNB49" s="445"/>
      <c r="JNC49" s="445"/>
      <c r="JND49" s="445"/>
      <c r="JNE49" s="445"/>
      <c r="JNF49" s="445"/>
      <c r="JNG49" s="445"/>
      <c r="JNH49" s="445"/>
      <c r="JNI49" s="445"/>
      <c r="JNJ49" s="445"/>
      <c r="JNK49" s="445"/>
      <c r="JNL49" s="445"/>
      <c r="JNM49" s="445"/>
      <c r="JNN49" s="445"/>
      <c r="JNO49" s="445"/>
      <c r="JNP49" s="445"/>
      <c r="JNQ49" s="445"/>
      <c r="JNR49" s="445"/>
      <c r="JNS49" s="445"/>
      <c r="JNT49" s="445"/>
      <c r="JNU49" s="445"/>
      <c r="JNV49" s="445"/>
      <c r="JNW49" s="445"/>
      <c r="JNX49" s="445"/>
      <c r="JNY49" s="445"/>
      <c r="JNZ49" s="445"/>
      <c r="JOA49" s="445"/>
      <c r="JOB49" s="445"/>
      <c r="JOC49" s="445"/>
      <c r="JOD49" s="445"/>
      <c r="JOE49" s="445"/>
      <c r="JOF49" s="445"/>
      <c r="JOG49" s="445"/>
      <c r="JOH49" s="445"/>
      <c r="JOI49" s="445"/>
      <c r="JOJ49" s="445"/>
      <c r="JOK49" s="445"/>
      <c r="JOL49" s="445"/>
      <c r="JOM49" s="445"/>
      <c r="JON49" s="445"/>
      <c r="JOO49" s="445"/>
      <c r="JOP49" s="445"/>
      <c r="JOQ49" s="445"/>
      <c r="JOR49" s="445"/>
      <c r="JOS49" s="445"/>
      <c r="JOT49" s="445"/>
      <c r="JOU49" s="445"/>
      <c r="JOV49" s="445"/>
      <c r="JOW49" s="445"/>
      <c r="JOX49" s="445"/>
      <c r="JOY49" s="445"/>
      <c r="JOZ49" s="445"/>
      <c r="JPA49" s="445"/>
      <c r="JPB49" s="445"/>
      <c r="JPC49" s="445"/>
      <c r="JPD49" s="445"/>
      <c r="JPE49" s="445"/>
      <c r="JPF49" s="445"/>
      <c r="JPG49" s="445"/>
      <c r="JPH49" s="445"/>
      <c r="JPI49" s="445"/>
      <c r="JPJ49" s="445"/>
      <c r="JPK49" s="445"/>
      <c r="JPL49" s="445"/>
      <c r="JPM49" s="445"/>
      <c r="JPN49" s="445"/>
      <c r="JPO49" s="445"/>
      <c r="JPP49" s="445"/>
      <c r="JPQ49" s="445"/>
      <c r="JPR49" s="445"/>
      <c r="JPS49" s="445"/>
      <c r="JPT49" s="445"/>
      <c r="JPU49" s="445"/>
      <c r="JPV49" s="445"/>
      <c r="JPW49" s="445"/>
      <c r="JPX49" s="445"/>
      <c r="JPY49" s="445"/>
      <c r="JPZ49" s="445"/>
      <c r="JQA49" s="445"/>
      <c r="JQB49" s="445"/>
      <c r="JQC49" s="445"/>
      <c r="JQD49" s="445"/>
      <c r="JQE49" s="445"/>
      <c r="JQF49" s="445"/>
      <c r="JQG49" s="445"/>
      <c r="JQH49" s="445"/>
      <c r="JQI49" s="445"/>
      <c r="JQJ49" s="445"/>
      <c r="JQK49" s="445"/>
      <c r="JQL49" s="445"/>
      <c r="JQM49" s="445"/>
      <c r="JQN49" s="445"/>
      <c r="JQO49" s="445"/>
      <c r="JQP49" s="445"/>
      <c r="JQQ49" s="445"/>
      <c r="JQR49" s="445"/>
      <c r="JQS49" s="445"/>
      <c r="JQT49" s="445"/>
      <c r="JQU49" s="445"/>
      <c r="JQV49" s="445"/>
      <c r="JQW49" s="445"/>
      <c r="JQX49" s="445"/>
      <c r="JQY49" s="445"/>
      <c r="JQZ49" s="445"/>
      <c r="JRA49" s="445"/>
      <c r="JRB49" s="445"/>
      <c r="JRC49" s="445"/>
      <c r="JRD49" s="445"/>
      <c r="JRE49" s="445"/>
      <c r="JRF49" s="445"/>
      <c r="JRG49" s="445"/>
      <c r="JRH49" s="445"/>
      <c r="JRI49" s="445"/>
      <c r="JRJ49" s="445"/>
      <c r="JRK49" s="445"/>
      <c r="JRL49" s="445"/>
      <c r="JRM49" s="445"/>
      <c r="JRN49" s="445"/>
      <c r="JRO49" s="445"/>
      <c r="JRP49" s="445"/>
      <c r="JRQ49" s="445"/>
      <c r="JRR49" s="445"/>
      <c r="JRS49" s="445"/>
      <c r="JRT49" s="445"/>
      <c r="JRU49" s="445"/>
      <c r="JRV49" s="445"/>
      <c r="JRW49" s="445"/>
      <c r="JRX49" s="445"/>
      <c r="JRY49" s="445"/>
      <c r="JRZ49" s="445"/>
      <c r="JSA49" s="445"/>
      <c r="JSB49" s="445"/>
      <c r="JSC49" s="445"/>
      <c r="JSD49" s="445"/>
      <c r="JSE49" s="445"/>
      <c r="JSF49" s="445"/>
      <c r="JSG49" s="445"/>
      <c r="JSH49" s="445"/>
      <c r="JSI49" s="445"/>
      <c r="JSJ49" s="445"/>
      <c r="JSK49" s="445"/>
      <c r="JSL49" s="445"/>
      <c r="JSM49" s="445"/>
      <c r="JSN49" s="445"/>
      <c r="JSO49" s="445"/>
      <c r="JSP49" s="445"/>
      <c r="JSQ49" s="445"/>
      <c r="JSR49" s="445"/>
      <c r="JSS49" s="445"/>
      <c r="JST49" s="445"/>
      <c r="JSU49" s="445"/>
      <c r="JSV49" s="445"/>
      <c r="JSW49" s="445"/>
      <c r="JSX49" s="445"/>
      <c r="JSY49" s="445"/>
      <c r="JSZ49" s="445"/>
      <c r="JTA49" s="445"/>
      <c r="JTB49" s="445"/>
      <c r="JTC49" s="445"/>
      <c r="JTD49" s="445"/>
      <c r="JTE49" s="445"/>
      <c r="JTF49" s="445"/>
      <c r="JTG49" s="445"/>
      <c r="JTH49" s="445"/>
      <c r="JTI49" s="445"/>
      <c r="JTJ49" s="445"/>
      <c r="JTK49" s="445"/>
      <c r="JTL49" s="445"/>
      <c r="JTM49" s="445"/>
      <c r="JTN49" s="445"/>
      <c r="JTO49" s="445"/>
      <c r="JTP49" s="445"/>
      <c r="JTQ49" s="445"/>
      <c r="JTR49" s="445"/>
      <c r="JTS49" s="445"/>
      <c r="JTT49" s="445"/>
      <c r="JTU49" s="445"/>
      <c r="JTV49" s="445"/>
      <c r="JTW49" s="445"/>
      <c r="JTX49" s="445"/>
      <c r="JTY49" s="445"/>
      <c r="JTZ49" s="445"/>
      <c r="JUA49" s="445"/>
      <c r="JUB49" s="445"/>
      <c r="JUC49" s="445"/>
      <c r="JUD49" s="445"/>
      <c r="JUE49" s="445"/>
      <c r="JUF49" s="445"/>
      <c r="JUG49" s="445"/>
      <c r="JUH49" s="445"/>
      <c r="JUI49" s="445"/>
      <c r="JUJ49" s="445"/>
      <c r="JUK49" s="445"/>
      <c r="JUL49" s="445"/>
      <c r="JUM49" s="445"/>
      <c r="JUN49" s="445"/>
      <c r="JUO49" s="445"/>
      <c r="JUP49" s="445"/>
      <c r="JUQ49" s="445"/>
      <c r="JUR49" s="445"/>
      <c r="JUS49" s="445"/>
      <c r="JUT49" s="445"/>
      <c r="JUU49" s="445"/>
      <c r="JUV49" s="445"/>
      <c r="JUW49" s="445"/>
      <c r="JUX49" s="445"/>
      <c r="JUY49" s="445"/>
      <c r="JUZ49" s="445"/>
      <c r="JVA49" s="445"/>
      <c r="JVB49" s="445"/>
      <c r="JVC49" s="445"/>
      <c r="JVD49" s="445"/>
      <c r="JVE49" s="445"/>
      <c r="JVF49" s="445"/>
      <c r="JVG49" s="445"/>
      <c r="JVH49" s="445"/>
      <c r="JVI49" s="445"/>
      <c r="JVJ49" s="445"/>
      <c r="JVK49" s="445"/>
      <c r="JVL49" s="445"/>
      <c r="JVM49" s="445"/>
      <c r="JVN49" s="445"/>
      <c r="JVO49" s="445"/>
      <c r="JVP49" s="445"/>
      <c r="JVQ49" s="445"/>
      <c r="JVR49" s="445"/>
      <c r="JVS49" s="445"/>
      <c r="JVT49" s="445"/>
      <c r="JVU49" s="445"/>
      <c r="JVV49" s="445"/>
      <c r="JVW49" s="445"/>
      <c r="JVX49" s="445"/>
      <c r="JVY49" s="445"/>
      <c r="JVZ49" s="445"/>
      <c r="JWA49" s="445"/>
      <c r="JWB49" s="445"/>
      <c r="JWC49" s="445"/>
      <c r="JWD49" s="445"/>
      <c r="JWE49" s="445"/>
      <c r="JWF49" s="445"/>
      <c r="JWG49" s="445"/>
      <c r="JWH49" s="445"/>
      <c r="JWI49" s="445"/>
      <c r="JWJ49" s="445"/>
      <c r="JWK49" s="445"/>
      <c r="JWL49" s="445"/>
      <c r="JWM49" s="445"/>
      <c r="JWN49" s="445"/>
      <c r="JWO49" s="445"/>
      <c r="JWP49" s="445"/>
      <c r="JWQ49" s="445"/>
      <c r="JWR49" s="445"/>
      <c r="JWS49" s="445"/>
      <c r="JWT49" s="445"/>
      <c r="JWU49" s="445"/>
      <c r="JWV49" s="445"/>
      <c r="JWW49" s="445"/>
      <c r="JWX49" s="445"/>
      <c r="JWY49" s="445"/>
      <c r="JWZ49" s="445"/>
      <c r="JXA49" s="445"/>
      <c r="JXB49" s="445"/>
      <c r="JXC49" s="445"/>
      <c r="JXD49" s="445"/>
      <c r="JXE49" s="445"/>
      <c r="JXF49" s="445"/>
      <c r="JXG49" s="445"/>
      <c r="JXH49" s="445"/>
      <c r="JXI49" s="445"/>
      <c r="JXJ49" s="445"/>
      <c r="JXK49" s="445"/>
      <c r="JXL49" s="445"/>
      <c r="JXM49" s="445"/>
      <c r="JXN49" s="445"/>
      <c r="JXO49" s="445"/>
      <c r="JXP49" s="445"/>
      <c r="JXQ49" s="445"/>
      <c r="JXR49" s="445"/>
      <c r="JXS49" s="445"/>
      <c r="JXT49" s="445"/>
      <c r="JXU49" s="445"/>
      <c r="JXV49" s="445"/>
      <c r="JXW49" s="445"/>
      <c r="JXX49" s="445"/>
      <c r="JXY49" s="445"/>
      <c r="JXZ49" s="445"/>
      <c r="JYA49" s="445"/>
      <c r="JYB49" s="445"/>
      <c r="JYC49" s="445"/>
      <c r="JYD49" s="445"/>
      <c r="JYE49" s="445"/>
      <c r="JYF49" s="445"/>
      <c r="JYG49" s="445"/>
      <c r="JYH49" s="445"/>
      <c r="JYI49" s="445"/>
      <c r="JYJ49" s="445"/>
      <c r="JYK49" s="445"/>
      <c r="JYL49" s="445"/>
      <c r="JYM49" s="445"/>
      <c r="JYN49" s="445"/>
      <c r="JYO49" s="445"/>
      <c r="JYP49" s="445"/>
      <c r="JYQ49" s="445"/>
      <c r="JYR49" s="445"/>
      <c r="JYS49" s="445"/>
      <c r="JYT49" s="445"/>
      <c r="JYU49" s="445"/>
      <c r="JYV49" s="445"/>
      <c r="JYW49" s="445"/>
      <c r="JYX49" s="445"/>
      <c r="JYY49" s="445"/>
      <c r="JYZ49" s="445"/>
      <c r="JZA49" s="445"/>
      <c r="JZB49" s="445"/>
      <c r="JZC49" s="445"/>
      <c r="JZD49" s="445"/>
      <c r="JZE49" s="445"/>
      <c r="JZF49" s="445"/>
      <c r="JZG49" s="445"/>
      <c r="JZH49" s="445"/>
      <c r="JZI49" s="445"/>
      <c r="JZJ49" s="445"/>
      <c r="JZK49" s="445"/>
      <c r="JZL49" s="445"/>
      <c r="JZM49" s="445"/>
      <c r="JZN49" s="445"/>
      <c r="JZO49" s="445"/>
      <c r="JZP49" s="445"/>
      <c r="JZQ49" s="445"/>
      <c r="JZR49" s="445"/>
      <c r="JZS49" s="445"/>
      <c r="JZT49" s="445"/>
      <c r="JZU49" s="445"/>
      <c r="JZV49" s="445"/>
      <c r="JZW49" s="445"/>
      <c r="JZX49" s="445"/>
      <c r="JZY49" s="445"/>
      <c r="JZZ49" s="445"/>
      <c r="KAA49" s="445"/>
      <c r="KAB49" s="445"/>
      <c r="KAC49" s="445"/>
      <c r="KAD49" s="445"/>
      <c r="KAE49" s="445"/>
      <c r="KAF49" s="445"/>
      <c r="KAG49" s="445"/>
      <c r="KAH49" s="445"/>
      <c r="KAI49" s="445"/>
      <c r="KAJ49" s="445"/>
      <c r="KAK49" s="445"/>
      <c r="KAL49" s="445"/>
      <c r="KAM49" s="445"/>
      <c r="KAN49" s="445"/>
      <c r="KAO49" s="445"/>
      <c r="KAP49" s="445"/>
      <c r="KAQ49" s="445"/>
      <c r="KAR49" s="445"/>
      <c r="KAS49" s="445"/>
      <c r="KAT49" s="445"/>
      <c r="KAU49" s="445"/>
      <c r="KAV49" s="445"/>
      <c r="KAW49" s="445"/>
      <c r="KAX49" s="445"/>
      <c r="KAY49" s="445"/>
      <c r="KAZ49" s="445"/>
      <c r="KBA49" s="445"/>
      <c r="KBB49" s="445"/>
      <c r="KBC49" s="445"/>
      <c r="KBD49" s="445"/>
      <c r="KBE49" s="445"/>
      <c r="KBF49" s="445"/>
      <c r="KBG49" s="445"/>
      <c r="KBH49" s="445"/>
      <c r="KBI49" s="445"/>
      <c r="KBJ49" s="445"/>
      <c r="KBK49" s="445"/>
      <c r="KBL49" s="445"/>
      <c r="KBM49" s="445"/>
      <c r="KBN49" s="445"/>
      <c r="KBO49" s="445"/>
      <c r="KBP49" s="445"/>
      <c r="KBQ49" s="445"/>
      <c r="KBR49" s="445"/>
      <c r="KBS49" s="445"/>
      <c r="KBT49" s="445"/>
      <c r="KBU49" s="445"/>
      <c r="KBV49" s="445"/>
      <c r="KBW49" s="445"/>
      <c r="KBX49" s="445"/>
      <c r="KBY49" s="445"/>
      <c r="KBZ49" s="445"/>
      <c r="KCA49" s="445"/>
      <c r="KCB49" s="445"/>
      <c r="KCC49" s="445"/>
      <c r="KCD49" s="445"/>
      <c r="KCE49" s="445"/>
      <c r="KCF49" s="445"/>
      <c r="KCG49" s="445"/>
      <c r="KCH49" s="445"/>
      <c r="KCI49" s="445"/>
      <c r="KCJ49" s="445"/>
      <c r="KCK49" s="445"/>
      <c r="KCL49" s="445"/>
      <c r="KCM49" s="445"/>
      <c r="KCN49" s="445"/>
      <c r="KCO49" s="445"/>
      <c r="KCP49" s="445"/>
      <c r="KCQ49" s="445"/>
      <c r="KCR49" s="445"/>
      <c r="KCS49" s="445"/>
      <c r="KCT49" s="445"/>
      <c r="KCU49" s="445"/>
      <c r="KCV49" s="445"/>
      <c r="KCW49" s="445"/>
      <c r="KCX49" s="445"/>
      <c r="KCY49" s="445"/>
      <c r="KCZ49" s="445"/>
      <c r="KDA49" s="445"/>
      <c r="KDB49" s="445"/>
      <c r="KDC49" s="445"/>
      <c r="KDD49" s="445"/>
      <c r="KDE49" s="445"/>
      <c r="KDF49" s="445"/>
      <c r="KDG49" s="445"/>
      <c r="KDH49" s="445"/>
      <c r="KDI49" s="445"/>
      <c r="KDJ49" s="445"/>
      <c r="KDK49" s="445"/>
      <c r="KDL49" s="445"/>
      <c r="KDM49" s="445"/>
      <c r="KDN49" s="445"/>
      <c r="KDO49" s="445"/>
      <c r="KDP49" s="445"/>
      <c r="KDQ49" s="445"/>
      <c r="KDR49" s="445"/>
      <c r="KDS49" s="445"/>
      <c r="KDT49" s="445"/>
      <c r="KDU49" s="445"/>
      <c r="KDV49" s="445"/>
      <c r="KDW49" s="445"/>
      <c r="KDX49" s="445"/>
      <c r="KDY49" s="445"/>
      <c r="KDZ49" s="445"/>
      <c r="KEA49" s="445"/>
      <c r="KEB49" s="445"/>
      <c r="KEC49" s="445"/>
      <c r="KED49" s="445"/>
      <c r="KEE49" s="445"/>
      <c r="KEF49" s="445"/>
      <c r="KEG49" s="445"/>
      <c r="KEH49" s="445"/>
      <c r="KEI49" s="445"/>
      <c r="KEJ49" s="445"/>
      <c r="KEK49" s="445"/>
      <c r="KEL49" s="445"/>
      <c r="KEM49" s="445"/>
      <c r="KEN49" s="445"/>
      <c r="KEO49" s="445"/>
      <c r="KEP49" s="445"/>
      <c r="KEQ49" s="445"/>
      <c r="KER49" s="445"/>
      <c r="KES49" s="445"/>
      <c r="KET49" s="445"/>
      <c r="KEU49" s="445"/>
      <c r="KEV49" s="445"/>
      <c r="KEW49" s="445"/>
      <c r="KEX49" s="445"/>
      <c r="KEY49" s="445"/>
      <c r="KEZ49" s="445"/>
      <c r="KFA49" s="445"/>
      <c r="KFB49" s="445"/>
      <c r="KFC49" s="445"/>
      <c r="KFD49" s="445"/>
      <c r="KFE49" s="445"/>
      <c r="KFF49" s="445"/>
      <c r="KFG49" s="445"/>
      <c r="KFH49" s="445"/>
      <c r="KFI49" s="445"/>
      <c r="KFJ49" s="445"/>
      <c r="KFK49" s="445"/>
      <c r="KFL49" s="445"/>
      <c r="KFM49" s="445"/>
      <c r="KFN49" s="445"/>
      <c r="KFO49" s="445"/>
      <c r="KFP49" s="445"/>
      <c r="KFQ49" s="445"/>
      <c r="KFR49" s="445"/>
      <c r="KFS49" s="445"/>
      <c r="KFT49" s="445"/>
      <c r="KFU49" s="445"/>
      <c r="KFV49" s="445"/>
      <c r="KFW49" s="445"/>
      <c r="KFX49" s="445"/>
      <c r="KFY49" s="445"/>
      <c r="KFZ49" s="445"/>
      <c r="KGA49" s="445"/>
      <c r="KGB49" s="445"/>
      <c r="KGC49" s="445"/>
      <c r="KGD49" s="445"/>
      <c r="KGE49" s="445"/>
      <c r="KGF49" s="445"/>
      <c r="KGG49" s="445"/>
      <c r="KGH49" s="445"/>
      <c r="KGI49" s="445"/>
      <c r="KGJ49" s="445"/>
      <c r="KGK49" s="445"/>
      <c r="KGL49" s="445"/>
      <c r="KGM49" s="445"/>
      <c r="KGN49" s="445"/>
      <c r="KGO49" s="445"/>
      <c r="KGP49" s="445"/>
      <c r="KGQ49" s="445"/>
      <c r="KGR49" s="445"/>
      <c r="KGS49" s="445"/>
      <c r="KGT49" s="445"/>
      <c r="KGU49" s="445"/>
      <c r="KGV49" s="445"/>
      <c r="KGW49" s="445"/>
      <c r="KGX49" s="445"/>
      <c r="KGY49" s="445"/>
      <c r="KGZ49" s="445"/>
      <c r="KHA49" s="445"/>
      <c r="KHB49" s="445"/>
      <c r="KHC49" s="445"/>
      <c r="KHD49" s="445"/>
      <c r="KHE49" s="445"/>
      <c r="KHF49" s="445"/>
      <c r="KHG49" s="445"/>
      <c r="KHH49" s="445"/>
      <c r="KHI49" s="445"/>
      <c r="KHJ49" s="445"/>
      <c r="KHK49" s="445"/>
      <c r="KHL49" s="445"/>
      <c r="KHM49" s="445"/>
      <c r="KHN49" s="445"/>
      <c r="KHO49" s="445"/>
      <c r="KHP49" s="445"/>
      <c r="KHQ49" s="445"/>
      <c r="KHR49" s="445"/>
      <c r="KHS49" s="445"/>
      <c r="KHT49" s="445"/>
      <c r="KHU49" s="445"/>
      <c r="KHV49" s="445"/>
      <c r="KHW49" s="445"/>
      <c r="KHX49" s="445"/>
      <c r="KHY49" s="445"/>
      <c r="KHZ49" s="445"/>
      <c r="KIA49" s="445"/>
      <c r="KIB49" s="445"/>
      <c r="KIC49" s="445"/>
      <c r="KID49" s="445"/>
      <c r="KIE49" s="445"/>
      <c r="KIF49" s="445"/>
      <c r="KIG49" s="445"/>
      <c r="KIH49" s="445"/>
      <c r="KII49" s="445"/>
      <c r="KIJ49" s="445"/>
      <c r="KIK49" s="445"/>
      <c r="KIL49" s="445"/>
      <c r="KIM49" s="445"/>
      <c r="KIN49" s="445"/>
      <c r="KIO49" s="445"/>
      <c r="KIP49" s="445"/>
      <c r="KIQ49" s="445"/>
      <c r="KIR49" s="445"/>
      <c r="KIS49" s="445"/>
      <c r="KIT49" s="445"/>
      <c r="KIU49" s="445"/>
      <c r="KIV49" s="445"/>
      <c r="KIW49" s="445"/>
      <c r="KIX49" s="445"/>
      <c r="KIY49" s="445"/>
      <c r="KIZ49" s="445"/>
      <c r="KJA49" s="445"/>
      <c r="KJB49" s="445"/>
      <c r="KJC49" s="445"/>
      <c r="KJD49" s="445"/>
      <c r="KJE49" s="445"/>
      <c r="KJF49" s="445"/>
      <c r="KJG49" s="445"/>
      <c r="KJH49" s="445"/>
      <c r="KJI49" s="445"/>
      <c r="KJJ49" s="445"/>
      <c r="KJK49" s="445"/>
      <c r="KJL49" s="445"/>
      <c r="KJM49" s="445"/>
      <c r="KJN49" s="445"/>
      <c r="KJO49" s="445"/>
      <c r="KJP49" s="445"/>
      <c r="KJQ49" s="445"/>
      <c r="KJR49" s="445"/>
      <c r="KJS49" s="445"/>
      <c r="KJT49" s="445"/>
      <c r="KJU49" s="445"/>
      <c r="KJV49" s="445"/>
      <c r="KJW49" s="445"/>
      <c r="KJX49" s="445"/>
      <c r="KJY49" s="445"/>
      <c r="KJZ49" s="445"/>
      <c r="KKA49" s="445"/>
      <c r="KKB49" s="445"/>
      <c r="KKC49" s="445"/>
      <c r="KKD49" s="445"/>
      <c r="KKE49" s="445"/>
      <c r="KKF49" s="445"/>
      <c r="KKG49" s="445"/>
      <c r="KKH49" s="445"/>
      <c r="KKI49" s="445"/>
      <c r="KKJ49" s="445"/>
      <c r="KKK49" s="445"/>
      <c r="KKL49" s="445"/>
      <c r="KKM49" s="445"/>
      <c r="KKN49" s="445"/>
      <c r="KKO49" s="445"/>
      <c r="KKP49" s="445"/>
      <c r="KKQ49" s="445"/>
      <c r="KKR49" s="445"/>
      <c r="KKS49" s="445"/>
      <c r="KKT49" s="445"/>
      <c r="KKU49" s="445"/>
      <c r="KKV49" s="445"/>
      <c r="KKW49" s="445"/>
      <c r="KKX49" s="445"/>
      <c r="KKY49" s="445"/>
      <c r="KKZ49" s="445"/>
      <c r="KLA49" s="445"/>
      <c r="KLB49" s="445"/>
      <c r="KLC49" s="445"/>
      <c r="KLD49" s="445"/>
      <c r="KLE49" s="445"/>
      <c r="KLF49" s="445"/>
      <c r="KLG49" s="445"/>
      <c r="KLH49" s="445"/>
      <c r="KLI49" s="445"/>
      <c r="KLJ49" s="445"/>
      <c r="KLK49" s="445"/>
      <c r="KLL49" s="445"/>
      <c r="KLM49" s="445"/>
      <c r="KLN49" s="445"/>
      <c r="KLO49" s="445"/>
      <c r="KLP49" s="445"/>
      <c r="KLQ49" s="445"/>
      <c r="KLR49" s="445"/>
      <c r="KLS49" s="445"/>
      <c r="KLT49" s="445"/>
      <c r="KLU49" s="445"/>
      <c r="KLV49" s="445"/>
      <c r="KLW49" s="445"/>
      <c r="KLX49" s="445"/>
      <c r="KLY49" s="445"/>
      <c r="KLZ49" s="445"/>
      <c r="KMA49" s="445"/>
      <c r="KMB49" s="445"/>
      <c r="KMC49" s="445"/>
      <c r="KMD49" s="445"/>
      <c r="KME49" s="445"/>
      <c r="KMF49" s="445"/>
      <c r="KMG49" s="445"/>
      <c r="KMH49" s="445"/>
      <c r="KMI49" s="445"/>
      <c r="KMJ49" s="445"/>
      <c r="KMK49" s="445"/>
      <c r="KML49" s="445"/>
      <c r="KMM49" s="445"/>
      <c r="KMN49" s="445"/>
      <c r="KMO49" s="445"/>
      <c r="KMP49" s="445"/>
      <c r="KMQ49" s="445"/>
      <c r="KMR49" s="445"/>
      <c r="KMS49" s="445"/>
      <c r="KMT49" s="445"/>
      <c r="KMU49" s="445"/>
      <c r="KMV49" s="445"/>
      <c r="KMW49" s="445"/>
      <c r="KMX49" s="445"/>
      <c r="KMY49" s="445"/>
      <c r="KMZ49" s="445"/>
      <c r="KNA49" s="445"/>
      <c r="KNB49" s="445"/>
      <c r="KNC49" s="445"/>
      <c r="KND49" s="445"/>
      <c r="KNE49" s="445"/>
      <c r="KNF49" s="445"/>
      <c r="KNG49" s="445"/>
      <c r="KNH49" s="445"/>
      <c r="KNI49" s="445"/>
      <c r="KNJ49" s="445"/>
      <c r="KNK49" s="445"/>
      <c r="KNL49" s="445"/>
      <c r="KNM49" s="445"/>
      <c r="KNN49" s="445"/>
      <c r="KNO49" s="445"/>
      <c r="KNP49" s="445"/>
      <c r="KNQ49" s="445"/>
      <c r="KNR49" s="445"/>
      <c r="KNS49" s="445"/>
      <c r="KNT49" s="445"/>
      <c r="KNU49" s="445"/>
      <c r="KNV49" s="445"/>
      <c r="KNW49" s="445"/>
      <c r="KNX49" s="445"/>
      <c r="KNY49" s="445"/>
      <c r="KNZ49" s="445"/>
      <c r="KOA49" s="445"/>
      <c r="KOB49" s="445"/>
      <c r="KOC49" s="445"/>
      <c r="KOD49" s="445"/>
      <c r="KOE49" s="445"/>
      <c r="KOF49" s="445"/>
      <c r="KOG49" s="445"/>
      <c r="KOH49" s="445"/>
      <c r="KOI49" s="445"/>
      <c r="KOJ49" s="445"/>
      <c r="KOK49" s="445"/>
      <c r="KOL49" s="445"/>
      <c r="KOM49" s="445"/>
      <c r="KON49" s="445"/>
      <c r="KOO49" s="445"/>
      <c r="KOP49" s="445"/>
      <c r="KOQ49" s="445"/>
      <c r="KOR49" s="445"/>
      <c r="KOS49" s="445"/>
      <c r="KOT49" s="445"/>
      <c r="KOU49" s="445"/>
      <c r="KOV49" s="445"/>
      <c r="KOW49" s="445"/>
      <c r="KOX49" s="445"/>
      <c r="KOY49" s="445"/>
      <c r="KOZ49" s="445"/>
      <c r="KPA49" s="445"/>
      <c r="KPB49" s="445"/>
      <c r="KPC49" s="445"/>
      <c r="KPD49" s="445"/>
      <c r="KPE49" s="445"/>
      <c r="KPF49" s="445"/>
      <c r="KPG49" s="445"/>
      <c r="KPH49" s="445"/>
      <c r="KPI49" s="445"/>
      <c r="KPJ49" s="445"/>
      <c r="KPK49" s="445"/>
      <c r="KPL49" s="445"/>
      <c r="KPM49" s="445"/>
      <c r="KPN49" s="445"/>
      <c r="KPO49" s="445"/>
      <c r="KPP49" s="445"/>
      <c r="KPQ49" s="445"/>
      <c r="KPR49" s="445"/>
      <c r="KPS49" s="445"/>
      <c r="KPT49" s="445"/>
      <c r="KPU49" s="445"/>
      <c r="KPV49" s="445"/>
      <c r="KPW49" s="445"/>
      <c r="KPX49" s="445"/>
      <c r="KPY49" s="445"/>
      <c r="KPZ49" s="445"/>
      <c r="KQA49" s="445"/>
      <c r="KQB49" s="445"/>
      <c r="KQC49" s="445"/>
      <c r="KQD49" s="445"/>
      <c r="KQE49" s="445"/>
      <c r="KQF49" s="445"/>
      <c r="KQG49" s="445"/>
      <c r="KQH49" s="445"/>
      <c r="KQI49" s="445"/>
      <c r="KQJ49" s="445"/>
      <c r="KQK49" s="445"/>
      <c r="KQL49" s="445"/>
      <c r="KQM49" s="445"/>
      <c r="KQN49" s="445"/>
      <c r="KQO49" s="445"/>
      <c r="KQP49" s="445"/>
      <c r="KQQ49" s="445"/>
      <c r="KQR49" s="445"/>
      <c r="KQS49" s="445"/>
      <c r="KQT49" s="445"/>
      <c r="KQU49" s="445"/>
      <c r="KQV49" s="445"/>
      <c r="KQW49" s="445"/>
      <c r="KQX49" s="445"/>
      <c r="KQY49" s="445"/>
      <c r="KQZ49" s="445"/>
      <c r="KRA49" s="445"/>
      <c r="KRB49" s="445"/>
      <c r="KRC49" s="445"/>
      <c r="KRD49" s="445"/>
      <c r="KRE49" s="445"/>
      <c r="KRF49" s="445"/>
      <c r="KRG49" s="445"/>
      <c r="KRH49" s="445"/>
      <c r="KRI49" s="445"/>
      <c r="KRJ49" s="445"/>
      <c r="KRK49" s="445"/>
      <c r="KRL49" s="445"/>
      <c r="KRM49" s="445"/>
      <c r="KRN49" s="445"/>
      <c r="KRO49" s="445"/>
      <c r="KRP49" s="445"/>
      <c r="KRQ49" s="445"/>
      <c r="KRR49" s="445"/>
      <c r="KRS49" s="445"/>
      <c r="KRT49" s="445"/>
      <c r="KRU49" s="445"/>
      <c r="KRV49" s="445"/>
      <c r="KRW49" s="445"/>
      <c r="KRX49" s="445"/>
      <c r="KRY49" s="445"/>
      <c r="KRZ49" s="445"/>
      <c r="KSA49" s="445"/>
      <c r="KSB49" s="445"/>
      <c r="KSC49" s="445"/>
      <c r="KSD49" s="445"/>
      <c r="KSE49" s="445"/>
      <c r="KSF49" s="445"/>
      <c r="KSG49" s="445"/>
      <c r="KSH49" s="445"/>
      <c r="KSI49" s="445"/>
      <c r="KSJ49" s="445"/>
      <c r="KSK49" s="445"/>
      <c r="KSL49" s="445"/>
      <c r="KSM49" s="445"/>
      <c r="KSN49" s="445"/>
      <c r="KSO49" s="445"/>
      <c r="KSP49" s="445"/>
      <c r="KSQ49" s="445"/>
      <c r="KSR49" s="445"/>
      <c r="KSS49" s="445"/>
      <c r="KST49" s="445"/>
      <c r="KSU49" s="445"/>
      <c r="KSV49" s="445"/>
      <c r="KSW49" s="445"/>
      <c r="KSX49" s="445"/>
      <c r="KSY49" s="445"/>
      <c r="KSZ49" s="445"/>
      <c r="KTA49" s="445"/>
      <c r="KTB49" s="445"/>
      <c r="KTC49" s="445"/>
      <c r="KTD49" s="445"/>
      <c r="KTE49" s="445"/>
      <c r="KTF49" s="445"/>
      <c r="KTG49" s="445"/>
      <c r="KTH49" s="445"/>
      <c r="KTI49" s="445"/>
      <c r="KTJ49" s="445"/>
      <c r="KTK49" s="445"/>
      <c r="KTL49" s="445"/>
      <c r="KTM49" s="445"/>
      <c r="KTN49" s="445"/>
      <c r="KTO49" s="445"/>
      <c r="KTP49" s="445"/>
      <c r="KTQ49" s="445"/>
      <c r="KTR49" s="445"/>
      <c r="KTS49" s="445"/>
      <c r="KTT49" s="445"/>
      <c r="KTU49" s="445"/>
      <c r="KTV49" s="445"/>
      <c r="KTW49" s="445"/>
      <c r="KTX49" s="445"/>
      <c r="KTY49" s="445"/>
      <c r="KTZ49" s="445"/>
      <c r="KUA49" s="445"/>
      <c r="KUB49" s="445"/>
      <c r="KUC49" s="445"/>
      <c r="KUD49" s="445"/>
      <c r="KUE49" s="445"/>
      <c r="KUF49" s="445"/>
      <c r="KUG49" s="445"/>
      <c r="KUH49" s="445"/>
      <c r="KUI49" s="445"/>
      <c r="KUJ49" s="445"/>
      <c r="KUK49" s="445"/>
      <c r="KUL49" s="445"/>
      <c r="KUM49" s="445"/>
      <c r="KUN49" s="445"/>
      <c r="KUO49" s="445"/>
      <c r="KUP49" s="445"/>
      <c r="KUQ49" s="445"/>
      <c r="KUR49" s="445"/>
      <c r="KUS49" s="445"/>
      <c r="KUT49" s="445"/>
      <c r="KUU49" s="445"/>
      <c r="KUV49" s="445"/>
      <c r="KUW49" s="445"/>
      <c r="KUX49" s="445"/>
      <c r="KUY49" s="445"/>
      <c r="KUZ49" s="445"/>
      <c r="KVA49" s="445"/>
      <c r="KVB49" s="445"/>
      <c r="KVC49" s="445"/>
      <c r="KVD49" s="445"/>
      <c r="KVE49" s="445"/>
      <c r="KVF49" s="445"/>
      <c r="KVG49" s="445"/>
      <c r="KVH49" s="445"/>
      <c r="KVI49" s="445"/>
      <c r="KVJ49" s="445"/>
      <c r="KVK49" s="445"/>
      <c r="KVL49" s="445"/>
      <c r="KVM49" s="445"/>
      <c r="KVN49" s="445"/>
      <c r="KVO49" s="445"/>
      <c r="KVP49" s="445"/>
      <c r="KVQ49" s="445"/>
      <c r="KVR49" s="445"/>
      <c r="KVS49" s="445"/>
      <c r="KVT49" s="445"/>
      <c r="KVU49" s="445"/>
      <c r="KVV49" s="445"/>
      <c r="KVW49" s="445"/>
      <c r="KVX49" s="445"/>
      <c r="KVY49" s="445"/>
      <c r="KVZ49" s="445"/>
      <c r="KWA49" s="445"/>
      <c r="KWB49" s="445"/>
      <c r="KWC49" s="445"/>
      <c r="KWD49" s="445"/>
      <c r="KWE49" s="445"/>
      <c r="KWF49" s="445"/>
      <c r="KWG49" s="445"/>
      <c r="KWH49" s="445"/>
      <c r="KWI49" s="445"/>
      <c r="KWJ49" s="445"/>
      <c r="KWK49" s="445"/>
      <c r="KWL49" s="445"/>
      <c r="KWM49" s="445"/>
      <c r="KWN49" s="445"/>
      <c r="KWO49" s="445"/>
      <c r="KWP49" s="445"/>
      <c r="KWQ49" s="445"/>
      <c r="KWR49" s="445"/>
      <c r="KWS49" s="445"/>
      <c r="KWT49" s="445"/>
      <c r="KWU49" s="445"/>
      <c r="KWV49" s="445"/>
      <c r="KWW49" s="445"/>
      <c r="KWX49" s="445"/>
      <c r="KWY49" s="445"/>
      <c r="KWZ49" s="445"/>
      <c r="KXA49" s="445"/>
      <c r="KXB49" s="445"/>
      <c r="KXC49" s="445"/>
      <c r="KXD49" s="445"/>
      <c r="KXE49" s="445"/>
      <c r="KXF49" s="445"/>
      <c r="KXG49" s="445"/>
      <c r="KXH49" s="445"/>
      <c r="KXI49" s="445"/>
      <c r="KXJ49" s="445"/>
      <c r="KXK49" s="445"/>
      <c r="KXL49" s="445"/>
      <c r="KXM49" s="445"/>
      <c r="KXN49" s="445"/>
      <c r="KXO49" s="445"/>
      <c r="KXP49" s="445"/>
      <c r="KXQ49" s="445"/>
      <c r="KXR49" s="445"/>
      <c r="KXS49" s="445"/>
      <c r="KXT49" s="445"/>
      <c r="KXU49" s="445"/>
      <c r="KXV49" s="445"/>
      <c r="KXW49" s="445"/>
      <c r="KXX49" s="445"/>
      <c r="KXY49" s="445"/>
      <c r="KXZ49" s="445"/>
      <c r="KYA49" s="445"/>
      <c r="KYB49" s="445"/>
      <c r="KYC49" s="445"/>
      <c r="KYD49" s="445"/>
      <c r="KYE49" s="445"/>
      <c r="KYF49" s="445"/>
      <c r="KYG49" s="445"/>
      <c r="KYH49" s="445"/>
      <c r="KYI49" s="445"/>
      <c r="KYJ49" s="445"/>
      <c r="KYK49" s="445"/>
      <c r="KYL49" s="445"/>
      <c r="KYM49" s="445"/>
      <c r="KYN49" s="445"/>
      <c r="KYO49" s="445"/>
      <c r="KYP49" s="445"/>
      <c r="KYQ49" s="445"/>
      <c r="KYR49" s="445"/>
      <c r="KYS49" s="445"/>
      <c r="KYT49" s="445"/>
      <c r="KYU49" s="445"/>
      <c r="KYV49" s="445"/>
      <c r="KYW49" s="445"/>
      <c r="KYX49" s="445"/>
      <c r="KYY49" s="445"/>
      <c r="KYZ49" s="445"/>
      <c r="KZA49" s="445"/>
      <c r="KZB49" s="445"/>
      <c r="KZC49" s="445"/>
      <c r="KZD49" s="445"/>
      <c r="KZE49" s="445"/>
      <c r="KZF49" s="445"/>
      <c r="KZG49" s="445"/>
      <c r="KZH49" s="445"/>
      <c r="KZI49" s="445"/>
      <c r="KZJ49" s="445"/>
      <c r="KZK49" s="445"/>
      <c r="KZL49" s="445"/>
      <c r="KZM49" s="445"/>
      <c r="KZN49" s="445"/>
      <c r="KZO49" s="445"/>
      <c r="KZP49" s="445"/>
      <c r="KZQ49" s="445"/>
      <c r="KZR49" s="445"/>
      <c r="KZS49" s="445"/>
      <c r="KZT49" s="445"/>
      <c r="KZU49" s="445"/>
      <c r="KZV49" s="445"/>
      <c r="KZW49" s="445"/>
      <c r="KZX49" s="445"/>
      <c r="KZY49" s="445"/>
      <c r="KZZ49" s="445"/>
      <c r="LAA49" s="445"/>
      <c r="LAB49" s="445"/>
      <c r="LAC49" s="445"/>
      <c r="LAD49" s="445"/>
      <c r="LAE49" s="445"/>
      <c r="LAF49" s="445"/>
      <c r="LAG49" s="445"/>
      <c r="LAH49" s="445"/>
      <c r="LAI49" s="445"/>
      <c r="LAJ49" s="445"/>
      <c r="LAK49" s="445"/>
      <c r="LAL49" s="445"/>
      <c r="LAM49" s="445"/>
      <c r="LAN49" s="445"/>
      <c r="LAO49" s="445"/>
      <c r="LAP49" s="445"/>
      <c r="LAQ49" s="445"/>
      <c r="LAR49" s="445"/>
      <c r="LAS49" s="445"/>
      <c r="LAT49" s="445"/>
      <c r="LAU49" s="445"/>
      <c r="LAV49" s="445"/>
      <c r="LAW49" s="445"/>
      <c r="LAX49" s="445"/>
      <c r="LAY49" s="445"/>
      <c r="LAZ49" s="445"/>
      <c r="LBA49" s="445"/>
      <c r="LBB49" s="445"/>
      <c r="LBC49" s="445"/>
      <c r="LBD49" s="445"/>
      <c r="LBE49" s="445"/>
      <c r="LBF49" s="445"/>
      <c r="LBG49" s="445"/>
      <c r="LBH49" s="445"/>
      <c r="LBI49" s="445"/>
      <c r="LBJ49" s="445"/>
      <c r="LBK49" s="445"/>
      <c r="LBL49" s="445"/>
      <c r="LBM49" s="445"/>
      <c r="LBN49" s="445"/>
      <c r="LBO49" s="445"/>
      <c r="LBP49" s="445"/>
      <c r="LBQ49" s="445"/>
      <c r="LBR49" s="445"/>
      <c r="LBS49" s="445"/>
      <c r="LBT49" s="445"/>
      <c r="LBU49" s="445"/>
      <c r="LBV49" s="445"/>
      <c r="LBW49" s="445"/>
      <c r="LBX49" s="445"/>
      <c r="LBY49" s="445"/>
      <c r="LBZ49" s="445"/>
      <c r="LCA49" s="445"/>
      <c r="LCB49" s="445"/>
      <c r="LCC49" s="445"/>
      <c r="LCD49" s="445"/>
      <c r="LCE49" s="445"/>
      <c r="LCF49" s="445"/>
      <c r="LCG49" s="445"/>
      <c r="LCH49" s="445"/>
      <c r="LCI49" s="445"/>
      <c r="LCJ49" s="445"/>
      <c r="LCK49" s="445"/>
      <c r="LCL49" s="445"/>
      <c r="LCM49" s="445"/>
      <c r="LCN49" s="445"/>
      <c r="LCO49" s="445"/>
      <c r="LCP49" s="445"/>
      <c r="LCQ49" s="445"/>
      <c r="LCR49" s="445"/>
      <c r="LCS49" s="445"/>
      <c r="LCT49" s="445"/>
      <c r="LCU49" s="445"/>
      <c r="LCV49" s="445"/>
      <c r="LCW49" s="445"/>
      <c r="LCX49" s="445"/>
      <c r="LCY49" s="445"/>
      <c r="LCZ49" s="445"/>
      <c r="LDA49" s="445"/>
      <c r="LDB49" s="445"/>
      <c r="LDC49" s="445"/>
      <c r="LDD49" s="445"/>
      <c r="LDE49" s="445"/>
      <c r="LDF49" s="445"/>
      <c r="LDG49" s="445"/>
      <c r="LDH49" s="445"/>
      <c r="LDI49" s="445"/>
      <c r="LDJ49" s="445"/>
      <c r="LDK49" s="445"/>
      <c r="LDL49" s="445"/>
      <c r="LDM49" s="445"/>
      <c r="LDN49" s="445"/>
      <c r="LDO49" s="445"/>
      <c r="LDP49" s="445"/>
      <c r="LDQ49" s="445"/>
      <c r="LDR49" s="445"/>
      <c r="LDS49" s="445"/>
      <c r="LDT49" s="445"/>
      <c r="LDU49" s="445"/>
      <c r="LDV49" s="445"/>
      <c r="LDW49" s="445"/>
      <c r="LDX49" s="445"/>
      <c r="LDY49" s="445"/>
      <c r="LDZ49" s="445"/>
      <c r="LEA49" s="445"/>
      <c r="LEB49" s="445"/>
      <c r="LEC49" s="445"/>
      <c r="LED49" s="445"/>
      <c r="LEE49" s="445"/>
      <c r="LEF49" s="445"/>
      <c r="LEG49" s="445"/>
      <c r="LEH49" s="445"/>
      <c r="LEI49" s="445"/>
      <c r="LEJ49" s="445"/>
      <c r="LEK49" s="445"/>
      <c r="LEL49" s="445"/>
      <c r="LEM49" s="445"/>
      <c r="LEN49" s="445"/>
      <c r="LEO49" s="445"/>
      <c r="LEP49" s="445"/>
      <c r="LEQ49" s="445"/>
      <c r="LER49" s="445"/>
      <c r="LES49" s="445"/>
      <c r="LET49" s="445"/>
      <c r="LEU49" s="445"/>
      <c r="LEV49" s="445"/>
      <c r="LEW49" s="445"/>
      <c r="LEX49" s="445"/>
      <c r="LEY49" s="445"/>
      <c r="LEZ49" s="445"/>
      <c r="LFA49" s="445"/>
      <c r="LFB49" s="445"/>
      <c r="LFC49" s="445"/>
      <c r="LFD49" s="445"/>
      <c r="LFE49" s="445"/>
      <c r="LFF49" s="445"/>
      <c r="LFG49" s="445"/>
      <c r="LFH49" s="445"/>
      <c r="LFI49" s="445"/>
      <c r="LFJ49" s="445"/>
      <c r="LFK49" s="445"/>
      <c r="LFL49" s="445"/>
      <c r="LFM49" s="445"/>
      <c r="LFN49" s="445"/>
      <c r="LFO49" s="445"/>
      <c r="LFP49" s="445"/>
      <c r="LFQ49" s="445"/>
      <c r="LFR49" s="445"/>
      <c r="LFS49" s="445"/>
      <c r="LFT49" s="445"/>
      <c r="LFU49" s="445"/>
      <c r="LFV49" s="445"/>
      <c r="LFW49" s="445"/>
      <c r="LFX49" s="445"/>
      <c r="LFY49" s="445"/>
      <c r="LFZ49" s="445"/>
      <c r="LGA49" s="445"/>
      <c r="LGB49" s="445"/>
      <c r="LGC49" s="445"/>
      <c r="LGD49" s="445"/>
      <c r="LGE49" s="445"/>
      <c r="LGF49" s="445"/>
      <c r="LGG49" s="445"/>
      <c r="LGH49" s="445"/>
      <c r="LGI49" s="445"/>
      <c r="LGJ49" s="445"/>
      <c r="LGK49" s="445"/>
      <c r="LGL49" s="445"/>
      <c r="LGM49" s="445"/>
      <c r="LGN49" s="445"/>
      <c r="LGO49" s="445"/>
      <c r="LGP49" s="445"/>
      <c r="LGQ49" s="445"/>
      <c r="LGR49" s="445"/>
      <c r="LGS49" s="445"/>
      <c r="LGT49" s="445"/>
      <c r="LGU49" s="445"/>
      <c r="LGV49" s="445"/>
      <c r="LGW49" s="445"/>
      <c r="LGX49" s="445"/>
      <c r="LGY49" s="445"/>
      <c r="LGZ49" s="445"/>
      <c r="LHA49" s="445"/>
      <c r="LHB49" s="445"/>
      <c r="LHC49" s="445"/>
      <c r="LHD49" s="445"/>
      <c r="LHE49" s="445"/>
      <c r="LHF49" s="445"/>
      <c r="LHG49" s="445"/>
      <c r="LHH49" s="445"/>
      <c r="LHI49" s="445"/>
      <c r="LHJ49" s="445"/>
      <c r="LHK49" s="445"/>
      <c r="LHL49" s="445"/>
      <c r="LHM49" s="445"/>
      <c r="LHN49" s="445"/>
      <c r="LHO49" s="445"/>
      <c r="LHP49" s="445"/>
      <c r="LHQ49" s="445"/>
      <c r="LHR49" s="445"/>
      <c r="LHS49" s="445"/>
      <c r="LHT49" s="445"/>
      <c r="LHU49" s="445"/>
      <c r="LHV49" s="445"/>
      <c r="LHW49" s="445"/>
      <c r="LHX49" s="445"/>
      <c r="LHY49" s="445"/>
      <c r="LHZ49" s="445"/>
      <c r="LIA49" s="445"/>
      <c r="LIB49" s="445"/>
      <c r="LIC49" s="445"/>
      <c r="LID49" s="445"/>
      <c r="LIE49" s="445"/>
      <c r="LIF49" s="445"/>
      <c r="LIG49" s="445"/>
      <c r="LIH49" s="445"/>
      <c r="LII49" s="445"/>
      <c r="LIJ49" s="445"/>
      <c r="LIK49" s="445"/>
      <c r="LIL49" s="445"/>
      <c r="LIM49" s="445"/>
      <c r="LIN49" s="445"/>
      <c r="LIO49" s="445"/>
      <c r="LIP49" s="445"/>
      <c r="LIQ49" s="445"/>
      <c r="LIR49" s="445"/>
      <c r="LIS49" s="445"/>
      <c r="LIT49" s="445"/>
      <c r="LIU49" s="445"/>
      <c r="LIV49" s="445"/>
      <c r="LIW49" s="445"/>
      <c r="LIX49" s="445"/>
      <c r="LIY49" s="445"/>
      <c r="LIZ49" s="445"/>
      <c r="LJA49" s="445"/>
      <c r="LJB49" s="445"/>
      <c r="LJC49" s="445"/>
      <c r="LJD49" s="445"/>
      <c r="LJE49" s="445"/>
      <c r="LJF49" s="445"/>
      <c r="LJG49" s="445"/>
      <c r="LJH49" s="445"/>
      <c r="LJI49" s="445"/>
      <c r="LJJ49" s="445"/>
      <c r="LJK49" s="445"/>
      <c r="LJL49" s="445"/>
      <c r="LJM49" s="445"/>
      <c r="LJN49" s="445"/>
      <c r="LJO49" s="445"/>
      <c r="LJP49" s="445"/>
      <c r="LJQ49" s="445"/>
      <c r="LJR49" s="445"/>
      <c r="LJS49" s="445"/>
      <c r="LJT49" s="445"/>
      <c r="LJU49" s="445"/>
      <c r="LJV49" s="445"/>
      <c r="LJW49" s="445"/>
      <c r="LJX49" s="445"/>
      <c r="LJY49" s="445"/>
      <c r="LJZ49" s="445"/>
      <c r="LKA49" s="445"/>
      <c r="LKB49" s="445"/>
      <c r="LKC49" s="445"/>
      <c r="LKD49" s="445"/>
      <c r="LKE49" s="445"/>
      <c r="LKF49" s="445"/>
      <c r="LKG49" s="445"/>
      <c r="LKH49" s="445"/>
      <c r="LKI49" s="445"/>
      <c r="LKJ49" s="445"/>
      <c r="LKK49" s="445"/>
      <c r="LKL49" s="445"/>
      <c r="LKM49" s="445"/>
      <c r="LKN49" s="445"/>
      <c r="LKO49" s="445"/>
      <c r="LKP49" s="445"/>
      <c r="LKQ49" s="445"/>
      <c r="LKR49" s="445"/>
      <c r="LKS49" s="445"/>
      <c r="LKT49" s="445"/>
      <c r="LKU49" s="445"/>
      <c r="LKV49" s="445"/>
      <c r="LKW49" s="445"/>
      <c r="LKX49" s="445"/>
      <c r="LKY49" s="445"/>
      <c r="LKZ49" s="445"/>
      <c r="LLA49" s="445"/>
      <c r="LLB49" s="445"/>
      <c r="LLC49" s="445"/>
      <c r="LLD49" s="445"/>
      <c r="LLE49" s="445"/>
      <c r="LLF49" s="445"/>
      <c r="LLG49" s="445"/>
      <c r="LLH49" s="445"/>
      <c r="LLI49" s="445"/>
      <c r="LLJ49" s="445"/>
      <c r="LLK49" s="445"/>
      <c r="LLL49" s="445"/>
      <c r="LLM49" s="445"/>
      <c r="LLN49" s="445"/>
      <c r="LLO49" s="445"/>
      <c r="LLP49" s="445"/>
      <c r="LLQ49" s="445"/>
      <c r="LLR49" s="445"/>
      <c r="LLS49" s="445"/>
      <c r="LLT49" s="445"/>
      <c r="LLU49" s="445"/>
      <c r="LLV49" s="445"/>
      <c r="LLW49" s="445"/>
      <c r="LLX49" s="445"/>
      <c r="LLY49" s="445"/>
      <c r="LLZ49" s="445"/>
      <c r="LMA49" s="445"/>
      <c r="LMB49" s="445"/>
      <c r="LMC49" s="445"/>
      <c r="LMD49" s="445"/>
      <c r="LME49" s="445"/>
      <c r="LMF49" s="445"/>
      <c r="LMG49" s="445"/>
      <c r="LMH49" s="445"/>
      <c r="LMI49" s="445"/>
      <c r="LMJ49" s="445"/>
      <c r="LMK49" s="445"/>
      <c r="LML49" s="445"/>
      <c r="LMM49" s="445"/>
      <c r="LMN49" s="445"/>
      <c r="LMO49" s="445"/>
      <c r="LMP49" s="445"/>
      <c r="LMQ49" s="445"/>
      <c r="LMR49" s="445"/>
      <c r="LMS49" s="445"/>
      <c r="LMT49" s="445"/>
      <c r="LMU49" s="445"/>
      <c r="LMV49" s="445"/>
      <c r="LMW49" s="445"/>
      <c r="LMX49" s="445"/>
      <c r="LMY49" s="445"/>
      <c r="LMZ49" s="445"/>
      <c r="LNA49" s="445"/>
      <c r="LNB49" s="445"/>
      <c r="LNC49" s="445"/>
      <c r="LND49" s="445"/>
      <c r="LNE49" s="445"/>
      <c r="LNF49" s="445"/>
      <c r="LNG49" s="445"/>
      <c r="LNH49" s="445"/>
      <c r="LNI49" s="445"/>
      <c r="LNJ49" s="445"/>
      <c r="LNK49" s="445"/>
      <c r="LNL49" s="445"/>
      <c r="LNM49" s="445"/>
      <c r="LNN49" s="445"/>
      <c r="LNO49" s="445"/>
      <c r="LNP49" s="445"/>
      <c r="LNQ49" s="445"/>
      <c r="LNR49" s="445"/>
      <c r="LNS49" s="445"/>
      <c r="LNT49" s="445"/>
      <c r="LNU49" s="445"/>
      <c r="LNV49" s="445"/>
      <c r="LNW49" s="445"/>
      <c r="LNX49" s="445"/>
      <c r="LNY49" s="445"/>
      <c r="LNZ49" s="445"/>
      <c r="LOA49" s="445"/>
      <c r="LOB49" s="445"/>
      <c r="LOC49" s="445"/>
      <c r="LOD49" s="445"/>
      <c r="LOE49" s="445"/>
      <c r="LOF49" s="445"/>
      <c r="LOG49" s="445"/>
      <c r="LOH49" s="445"/>
      <c r="LOI49" s="445"/>
      <c r="LOJ49" s="445"/>
      <c r="LOK49" s="445"/>
      <c r="LOL49" s="445"/>
      <c r="LOM49" s="445"/>
      <c r="LON49" s="445"/>
      <c r="LOO49" s="445"/>
      <c r="LOP49" s="445"/>
      <c r="LOQ49" s="445"/>
      <c r="LOR49" s="445"/>
      <c r="LOS49" s="445"/>
      <c r="LOT49" s="445"/>
      <c r="LOU49" s="445"/>
      <c r="LOV49" s="445"/>
      <c r="LOW49" s="445"/>
      <c r="LOX49" s="445"/>
      <c r="LOY49" s="445"/>
      <c r="LOZ49" s="445"/>
      <c r="LPA49" s="445"/>
      <c r="LPB49" s="445"/>
      <c r="LPC49" s="445"/>
      <c r="LPD49" s="445"/>
      <c r="LPE49" s="445"/>
      <c r="LPF49" s="445"/>
      <c r="LPG49" s="445"/>
      <c r="LPH49" s="445"/>
      <c r="LPI49" s="445"/>
      <c r="LPJ49" s="445"/>
      <c r="LPK49" s="445"/>
      <c r="LPL49" s="445"/>
      <c r="LPM49" s="445"/>
      <c r="LPN49" s="445"/>
      <c r="LPO49" s="445"/>
      <c r="LPP49" s="445"/>
      <c r="LPQ49" s="445"/>
      <c r="LPR49" s="445"/>
      <c r="LPS49" s="445"/>
      <c r="LPT49" s="445"/>
      <c r="LPU49" s="445"/>
      <c r="LPV49" s="445"/>
      <c r="LPW49" s="445"/>
      <c r="LPX49" s="445"/>
      <c r="LPY49" s="445"/>
      <c r="LPZ49" s="445"/>
      <c r="LQA49" s="445"/>
      <c r="LQB49" s="445"/>
      <c r="LQC49" s="445"/>
      <c r="LQD49" s="445"/>
      <c r="LQE49" s="445"/>
      <c r="LQF49" s="445"/>
      <c r="LQG49" s="445"/>
      <c r="LQH49" s="445"/>
      <c r="LQI49" s="445"/>
      <c r="LQJ49" s="445"/>
      <c r="LQK49" s="445"/>
      <c r="LQL49" s="445"/>
      <c r="LQM49" s="445"/>
      <c r="LQN49" s="445"/>
      <c r="LQO49" s="445"/>
      <c r="LQP49" s="445"/>
      <c r="LQQ49" s="445"/>
      <c r="LQR49" s="445"/>
      <c r="LQS49" s="445"/>
      <c r="LQT49" s="445"/>
      <c r="LQU49" s="445"/>
      <c r="LQV49" s="445"/>
      <c r="LQW49" s="445"/>
      <c r="LQX49" s="445"/>
      <c r="LQY49" s="445"/>
      <c r="LQZ49" s="445"/>
      <c r="LRA49" s="445"/>
      <c r="LRB49" s="445"/>
      <c r="LRC49" s="445"/>
      <c r="LRD49" s="445"/>
      <c r="LRE49" s="445"/>
      <c r="LRF49" s="445"/>
      <c r="LRG49" s="445"/>
      <c r="LRH49" s="445"/>
      <c r="LRI49" s="445"/>
      <c r="LRJ49" s="445"/>
      <c r="LRK49" s="445"/>
      <c r="LRL49" s="445"/>
      <c r="LRM49" s="445"/>
      <c r="LRN49" s="445"/>
      <c r="LRO49" s="445"/>
      <c r="LRP49" s="445"/>
      <c r="LRQ49" s="445"/>
      <c r="LRR49" s="445"/>
      <c r="LRS49" s="445"/>
      <c r="LRT49" s="445"/>
      <c r="LRU49" s="445"/>
      <c r="LRV49" s="445"/>
      <c r="LRW49" s="445"/>
      <c r="LRX49" s="445"/>
      <c r="LRY49" s="445"/>
      <c r="LRZ49" s="445"/>
      <c r="LSA49" s="445"/>
      <c r="LSB49" s="445"/>
      <c r="LSC49" s="445"/>
      <c r="LSD49" s="445"/>
      <c r="LSE49" s="445"/>
      <c r="LSF49" s="445"/>
      <c r="LSG49" s="445"/>
      <c r="LSH49" s="445"/>
      <c r="LSI49" s="445"/>
      <c r="LSJ49" s="445"/>
      <c r="LSK49" s="445"/>
      <c r="LSL49" s="445"/>
      <c r="LSM49" s="445"/>
      <c r="LSN49" s="445"/>
      <c r="LSO49" s="445"/>
      <c r="LSP49" s="445"/>
      <c r="LSQ49" s="445"/>
      <c r="LSR49" s="445"/>
      <c r="LSS49" s="445"/>
      <c r="LST49" s="445"/>
      <c r="LSU49" s="445"/>
      <c r="LSV49" s="445"/>
      <c r="LSW49" s="445"/>
      <c r="LSX49" s="445"/>
      <c r="LSY49" s="445"/>
      <c r="LSZ49" s="445"/>
      <c r="LTA49" s="445"/>
      <c r="LTB49" s="445"/>
      <c r="LTC49" s="445"/>
      <c r="LTD49" s="445"/>
      <c r="LTE49" s="445"/>
      <c r="LTF49" s="445"/>
      <c r="LTG49" s="445"/>
      <c r="LTH49" s="445"/>
      <c r="LTI49" s="445"/>
      <c r="LTJ49" s="445"/>
      <c r="LTK49" s="445"/>
      <c r="LTL49" s="445"/>
      <c r="LTM49" s="445"/>
      <c r="LTN49" s="445"/>
      <c r="LTO49" s="445"/>
      <c r="LTP49" s="445"/>
      <c r="LTQ49" s="445"/>
      <c r="LTR49" s="445"/>
      <c r="LTS49" s="445"/>
      <c r="LTT49" s="445"/>
      <c r="LTU49" s="445"/>
      <c r="LTV49" s="445"/>
      <c r="LTW49" s="445"/>
      <c r="LTX49" s="445"/>
      <c r="LTY49" s="445"/>
      <c r="LTZ49" s="445"/>
      <c r="LUA49" s="445"/>
      <c r="LUB49" s="445"/>
      <c r="LUC49" s="445"/>
      <c r="LUD49" s="445"/>
      <c r="LUE49" s="445"/>
      <c r="LUF49" s="445"/>
      <c r="LUG49" s="445"/>
      <c r="LUH49" s="445"/>
      <c r="LUI49" s="445"/>
      <c r="LUJ49" s="445"/>
      <c r="LUK49" s="445"/>
      <c r="LUL49" s="445"/>
      <c r="LUM49" s="445"/>
      <c r="LUN49" s="445"/>
      <c r="LUO49" s="445"/>
      <c r="LUP49" s="445"/>
      <c r="LUQ49" s="445"/>
      <c r="LUR49" s="445"/>
      <c r="LUS49" s="445"/>
      <c r="LUT49" s="445"/>
      <c r="LUU49" s="445"/>
      <c r="LUV49" s="445"/>
      <c r="LUW49" s="445"/>
      <c r="LUX49" s="445"/>
      <c r="LUY49" s="445"/>
      <c r="LUZ49" s="445"/>
      <c r="LVA49" s="445"/>
      <c r="LVB49" s="445"/>
      <c r="LVC49" s="445"/>
      <c r="LVD49" s="445"/>
      <c r="LVE49" s="445"/>
      <c r="LVF49" s="445"/>
      <c r="LVG49" s="445"/>
      <c r="LVH49" s="445"/>
      <c r="LVI49" s="445"/>
      <c r="LVJ49" s="445"/>
      <c r="LVK49" s="445"/>
      <c r="LVL49" s="445"/>
      <c r="LVM49" s="445"/>
      <c r="LVN49" s="445"/>
      <c r="LVO49" s="445"/>
      <c r="LVP49" s="445"/>
      <c r="LVQ49" s="445"/>
      <c r="LVR49" s="445"/>
      <c r="LVS49" s="445"/>
      <c r="LVT49" s="445"/>
      <c r="LVU49" s="445"/>
      <c r="LVV49" s="445"/>
      <c r="LVW49" s="445"/>
      <c r="LVX49" s="445"/>
      <c r="LVY49" s="445"/>
      <c r="LVZ49" s="445"/>
      <c r="LWA49" s="445"/>
      <c r="LWB49" s="445"/>
      <c r="LWC49" s="445"/>
      <c r="LWD49" s="445"/>
      <c r="LWE49" s="445"/>
      <c r="LWF49" s="445"/>
      <c r="LWG49" s="445"/>
      <c r="LWH49" s="445"/>
      <c r="LWI49" s="445"/>
      <c r="LWJ49" s="445"/>
      <c r="LWK49" s="445"/>
      <c r="LWL49" s="445"/>
      <c r="LWM49" s="445"/>
      <c r="LWN49" s="445"/>
      <c r="LWO49" s="445"/>
      <c r="LWP49" s="445"/>
      <c r="LWQ49" s="445"/>
      <c r="LWR49" s="445"/>
      <c r="LWS49" s="445"/>
      <c r="LWT49" s="445"/>
      <c r="LWU49" s="445"/>
      <c r="LWV49" s="445"/>
      <c r="LWW49" s="445"/>
      <c r="LWX49" s="445"/>
      <c r="LWY49" s="445"/>
      <c r="LWZ49" s="445"/>
      <c r="LXA49" s="445"/>
      <c r="LXB49" s="445"/>
      <c r="LXC49" s="445"/>
      <c r="LXD49" s="445"/>
      <c r="LXE49" s="445"/>
      <c r="LXF49" s="445"/>
      <c r="LXG49" s="445"/>
      <c r="LXH49" s="445"/>
      <c r="LXI49" s="445"/>
      <c r="LXJ49" s="445"/>
      <c r="LXK49" s="445"/>
      <c r="LXL49" s="445"/>
      <c r="LXM49" s="445"/>
      <c r="LXN49" s="445"/>
      <c r="LXO49" s="445"/>
      <c r="LXP49" s="445"/>
      <c r="LXQ49" s="445"/>
      <c r="LXR49" s="445"/>
      <c r="LXS49" s="445"/>
      <c r="LXT49" s="445"/>
      <c r="LXU49" s="445"/>
      <c r="LXV49" s="445"/>
      <c r="LXW49" s="445"/>
      <c r="LXX49" s="445"/>
      <c r="LXY49" s="445"/>
      <c r="LXZ49" s="445"/>
      <c r="LYA49" s="445"/>
      <c r="LYB49" s="445"/>
      <c r="LYC49" s="445"/>
      <c r="LYD49" s="445"/>
      <c r="LYE49" s="445"/>
      <c r="LYF49" s="445"/>
      <c r="LYG49" s="445"/>
      <c r="LYH49" s="445"/>
      <c r="LYI49" s="445"/>
      <c r="LYJ49" s="445"/>
      <c r="LYK49" s="445"/>
      <c r="LYL49" s="445"/>
      <c r="LYM49" s="445"/>
      <c r="LYN49" s="445"/>
      <c r="LYO49" s="445"/>
      <c r="LYP49" s="445"/>
      <c r="LYQ49" s="445"/>
      <c r="LYR49" s="445"/>
      <c r="LYS49" s="445"/>
      <c r="LYT49" s="445"/>
      <c r="LYU49" s="445"/>
      <c r="LYV49" s="445"/>
      <c r="LYW49" s="445"/>
      <c r="LYX49" s="445"/>
      <c r="LYY49" s="445"/>
      <c r="LYZ49" s="445"/>
      <c r="LZA49" s="445"/>
      <c r="LZB49" s="445"/>
      <c r="LZC49" s="445"/>
      <c r="LZD49" s="445"/>
      <c r="LZE49" s="445"/>
      <c r="LZF49" s="445"/>
      <c r="LZG49" s="445"/>
      <c r="LZH49" s="445"/>
      <c r="LZI49" s="445"/>
      <c r="LZJ49" s="445"/>
      <c r="LZK49" s="445"/>
      <c r="LZL49" s="445"/>
      <c r="LZM49" s="445"/>
      <c r="LZN49" s="445"/>
      <c r="LZO49" s="445"/>
      <c r="LZP49" s="445"/>
      <c r="LZQ49" s="445"/>
      <c r="LZR49" s="445"/>
      <c r="LZS49" s="445"/>
      <c r="LZT49" s="445"/>
      <c r="LZU49" s="445"/>
      <c r="LZV49" s="445"/>
      <c r="LZW49" s="445"/>
      <c r="LZX49" s="445"/>
      <c r="LZY49" s="445"/>
      <c r="LZZ49" s="445"/>
      <c r="MAA49" s="445"/>
      <c r="MAB49" s="445"/>
      <c r="MAC49" s="445"/>
      <c r="MAD49" s="445"/>
      <c r="MAE49" s="445"/>
      <c r="MAF49" s="445"/>
      <c r="MAG49" s="445"/>
      <c r="MAH49" s="445"/>
      <c r="MAI49" s="445"/>
      <c r="MAJ49" s="445"/>
      <c r="MAK49" s="445"/>
      <c r="MAL49" s="445"/>
      <c r="MAM49" s="445"/>
      <c r="MAN49" s="445"/>
      <c r="MAO49" s="445"/>
      <c r="MAP49" s="445"/>
      <c r="MAQ49" s="445"/>
      <c r="MAR49" s="445"/>
      <c r="MAS49" s="445"/>
      <c r="MAT49" s="445"/>
      <c r="MAU49" s="445"/>
      <c r="MAV49" s="445"/>
      <c r="MAW49" s="445"/>
      <c r="MAX49" s="445"/>
      <c r="MAY49" s="445"/>
      <c r="MAZ49" s="445"/>
      <c r="MBA49" s="445"/>
      <c r="MBB49" s="445"/>
      <c r="MBC49" s="445"/>
      <c r="MBD49" s="445"/>
      <c r="MBE49" s="445"/>
      <c r="MBF49" s="445"/>
      <c r="MBG49" s="445"/>
      <c r="MBH49" s="445"/>
      <c r="MBI49" s="445"/>
      <c r="MBJ49" s="445"/>
      <c r="MBK49" s="445"/>
      <c r="MBL49" s="445"/>
      <c r="MBM49" s="445"/>
      <c r="MBN49" s="445"/>
      <c r="MBO49" s="445"/>
      <c r="MBP49" s="445"/>
      <c r="MBQ49" s="445"/>
      <c r="MBR49" s="445"/>
      <c r="MBS49" s="445"/>
      <c r="MBT49" s="445"/>
      <c r="MBU49" s="445"/>
      <c r="MBV49" s="445"/>
      <c r="MBW49" s="445"/>
      <c r="MBX49" s="445"/>
      <c r="MBY49" s="445"/>
      <c r="MBZ49" s="445"/>
      <c r="MCA49" s="445"/>
      <c r="MCB49" s="445"/>
      <c r="MCC49" s="445"/>
      <c r="MCD49" s="445"/>
      <c r="MCE49" s="445"/>
      <c r="MCF49" s="445"/>
      <c r="MCG49" s="445"/>
      <c r="MCH49" s="445"/>
      <c r="MCI49" s="445"/>
      <c r="MCJ49" s="445"/>
      <c r="MCK49" s="445"/>
      <c r="MCL49" s="445"/>
      <c r="MCM49" s="445"/>
      <c r="MCN49" s="445"/>
      <c r="MCO49" s="445"/>
      <c r="MCP49" s="445"/>
      <c r="MCQ49" s="445"/>
      <c r="MCR49" s="445"/>
      <c r="MCS49" s="445"/>
      <c r="MCT49" s="445"/>
      <c r="MCU49" s="445"/>
      <c r="MCV49" s="445"/>
      <c r="MCW49" s="445"/>
      <c r="MCX49" s="445"/>
      <c r="MCY49" s="445"/>
      <c r="MCZ49" s="445"/>
      <c r="MDA49" s="445"/>
      <c r="MDB49" s="445"/>
      <c r="MDC49" s="445"/>
      <c r="MDD49" s="445"/>
      <c r="MDE49" s="445"/>
      <c r="MDF49" s="445"/>
      <c r="MDG49" s="445"/>
      <c r="MDH49" s="445"/>
      <c r="MDI49" s="445"/>
      <c r="MDJ49" s="445"/>
      <c r="MDK49" s="445"/>
      <c r="MDL49" s="445"/>
      <c r="MDM49" s="445"/>
      <c r="MDN49" s="445"/>
      <c r="MDO49" s="445"/>
      <c r="MDP49" s="445"/>
      <c r="MDQ49" s="445"/>
      <c r="MDR49" s="445"/>
      <c r="MDS49" s="445"/>
      <c r="MDT49" s="445"/>
      <c r="MDU49" s="445"/>
      <c r="MDV49" s="445"/>
      <c r="MDW49" s="445"/>
      <c r="MDX49" s="445"/>
      <c r="MDY49" s="445"/>
      <c r="MDZ49" s="445"/>
      <c r="MEA49" s="445"/>
      <c r="MEB49" s="445"/>
      <c r="MEC49" s="445"/>
      <c r="MED49" s="445"/>
      <c r="MEE49" s="445"/>
      <c r="MEF49" s="445"/>
      <c r="MEG49" s="445"/>
      <c r="MEH49" s="445"/>
      <c r="MEI49" s="445"/>
      <c r="MEJ49" s="445"/>
      <c r="MEK49" s="445"/>
      <c r="MEL49" s="445"/>
      <c r="MEM49" s="445"/>
      <c r="MEN49" s="445"/>
      <c r="MEO49" s="445"/>
      <c r="MEP49" s="445"/>
      <c r="MEQ49" s="445"/>
      <c r="MER49" s="445"/>
      <c r="MES49" s="445"/>
      <c r="MET49" s="445"/>
      <c r="MEU49" s="445"/>
      <c r="MEV49" s="445"/>
      <c r="MEW49" s="445"/>
      <c r="MEX49" s="445"/>
      <c r="MEY49" s="445"/>
      <c r="MEZ49" s="445"/>
      <c r="MFA49" s="445"/>
      <c r="MFB49" s="445"/>
      <c r="MFC49" s="445"/>
      <c r="MFD49" s="445"/>
      <c r="MFE49" s="445"/>
      <c r="MFF49" s="445"/>
      <c r="MFG49" s="445"/>
      <c r="MFH49" s="445"/>
      <c r="MFI49" s="445"/>
      <c r="MFJ49" s="445"/>
      <c r="MFK49" s="445"/>
      <c r="MFL49" s="445"/>
      <c r="MFM49" s="445"/>
      <c r="MFN49" s="445"/>
      <c r="MFO49" s="445"/>
      <c r="MFP49" s="445"/>
      <c r="MFQ49" s="445"/>
      <c r="MFR49" s="445"/>
      <c r="MFS49" s="445"/>
      <c r="MFT49" s="445"/>
      <c r="MFU49" s="445"/>
      <c r="MFV49" s="445"/>
      <c r="MFW49" s="445"/>
      <c r="MFX49" s="445"/>
      <c r="MFY49" s="445"/>
      <c r="MFZ49" s="445"/>
      <c r="MGA49" s="445"/>
      <c r="MGB49" s="445"/>
      <c r="MGC49" s="445"/>
      <c r="MGD49" s="445"/>
      <c r="MGE49" s="445"/>
      <c r="MGF49" s="445"/>
      <c r="MGG49" s="445"/>
      <c r="MGH49" s="445"/>
      <c r="MGI49" s="445"/>
      <c r="MGJ49" s="445"/>
      <c r="MGK49" s="445"/>
      <c r="MGL49" s="445"/>
      <c r="MGM49" s="445"/>
      <c r="MGN49" s="445"/>
      <c r="MGO49" s="445"/>
      <c r="MGP49" s="445"/>
      <c r="MGQ49" s="445"/>
      <c r="MGR49" s="445"/>
      <c r="MGS49" s="445"/>
      <c r="MGT49" s="445"/>
      <c r="MGU49" s="445"/>
      <c r="MGV49" s="445"/>
      <c r="MGW49" s="445"/>
      <c r="MGX49" s="445"/>
      <c r="MGY49" s="445"/>
      <c r="MGZ49" s="445"/>
      <c r="MHA49" s="445"/>
      <c r="MHB49" s="445"/>
      <c r="MHC49" s="445"/>
      <c r="MHD49" s="445"/>
      <c r="MHE49" s="445"/>
      <c r="MHF49" s="445"/>
      <c r="MHG49" s="445"/>
      <c r="MHH49" s="445"/>
      <c r="MHI49" s="445"/>
      <c r="MHJ49" s="445"/>
      <c r="MHK49" s="445"/>
      <c r="MHL49" s="445"/>
      <c r="MHM49" s="445"/>
      <c r="MHN49" s="445"/>
      <c r="MHO49" s="445"/>
      <c r="MHP49" s="445"/>
      <c r="MHQ49" s="445"/>
      <c r="MHR49" s="445"/>
      <c r="MHS49" s="445"/>
      <c r="MHT49" s="445"/>
      <c r="MHU49" s="445"/>
      <c r="MHV49" s="445"/>
      <c r="MHW49" s="445"/>
      <c r="MHX49" s="445"/>
      <c r="MHY49" s="445"/>
      <c r="MHZ49" s="445"/>
      <c r="MIA49" s="445"/>
      <c r="MIB49" s="445"/>
      <c r="MIC49" s="445"/>
      <c r="MID49" s="445"/>
      <c r="MIE49" s="445"/>
      <c r="MIF49" s="445"/>
      <c r="MIG49" s="445"/>
      <c r="MIH49" s="445"/>
      <c r="MII49" s="445"/>
      <c r="MIJ49" s="445"/>
      <c r="MIK49" s="445"/>
      <c r="MIL49" s="445"/>
      <c r="MIM49" s="445"/>
      <c r="MIN49" s="445"/>
      <c r="MIO49" s="445"/>
      <c r="MIP49" s="445"/>
      <c r="MIQ49" s="445"/>
      <c r="MIR49" s="445"/>
      <c r="MIS49" s="445"/>
      <c r="MIT49" s="445"/>
      <c r="MIU49" s="445"/>
      <c r="MIV49" s="445"/>
      <c r="MIW49" s="445"/>
      <c r="MIX49" s="445"/>
      <c r="MIY49" s="445"/>
      <c r="MIZ49" s="445"/>
      <c r="MJA49" s="445"/>
      <c r="MJB49" s="445"/>
      <c r="MJC49" s="445"/>
      <c r="MJD49" s="445"/>
      <c r="MJE49" s="445"/>
      <c r="MJF49" s="445"/>
      <c r="MJG49" s="445"/>
      <c r="MJH49" s="445"/>
      <c r="MJI49" s="445"/>
      <c r="MJJ49" s="445"/>
      <c r="MJK49" s="445"/>
      <c r="MJL49" s="445"/>
      <c r="MJM49" s="445"/>
      <c r="MJN49" s="445"/>
      <c r="MJO49" s="445"/>
      <c r="MJP49" s="445"/>
      <c r="MJQ49" s="445"/>
      <c r="MJR49" s="445"/>
      <c r="MJS49" s="445"/>
      <c r="MJT49" s="445"/>
      <c r="MJU49" s="445"/>
      <c r="MJV49" s="445"/>
      <c r="MJW49" s="445"/>
      <c r="MJX49" s="445"/>
      <c r="MJY49" s="445"/>
      <c r="MJZ49" s="445"/>
      <c r="MKA49" s="445"/>
      <c r="MKB49" s="445"/>
      <c r="MKC49" s="445"/>
      <c r="MKD49" s="445"/>
      <c r="MKE49" s="445"/>
      <c r="MKF49" s="445"/>
      <c r="MKG49" s="445"/>
      <c r="MKH49" s="445"/>
      <c r="MKI49" s="445"/>
      <c r="MKJ49" s="445"/>
      <c r="MKK49" s="445"/>
      <c r="MKL49" s="445"/>
      <c r="MKM49" s="445"/>
      <c r="MKN49" s="445"/>
      <c r="MKO49" s="445"/>
      <c r="MKP49" s="445"/>
      <c r="MKQ49" s="445"/>
      <c r="MKR49" s="445"/>
      <c r="MKS49" s="445"/>
      <c r="MKT49" s="445"/>
      <c r="MKU49" s="445"/>
      <c r="MKV49" s="445"/>
      <c r="MKW49" s="445"/>
      <c r="MKX49" s="445"/>
      <c r="MKY49" s="445"/>
      <c r="MKZ49" s="445"/>
      <c r="MLA49" s="445"/>
      <c r="MLB49" s="445"/>
      <c r="MLC49" s="445"/>
      <c r="MLD49" s="445"/>
      <c r="MLE49" s="445"/>
      <c r="MLF49" s="445"/>
      <c r="MLG49" s="445"/>
      <c r="MLH49" s="445"/>
      <c r="MLI49" s="445"/>
      <c r="MLJ49" s="445"/>
      <c r="MLK49" s="445"/>
      <c r="MLL49" s="445"/>
      <c r="MLM49" s="445"/>
      <c r="MLN49" s="445"/>
      <c r="MLO49" s="445"/>
      <c r="MLP49" s="445"/>
      <c r="MLQ49" s="445"/>
      <c r="MLR49" s="445"/>
      <c r="MLS49" s="445"/>
      <c r="MLT49" s="445"/>
      <c r="MLU49" s="445"/>
      <c r="MLV49" s="445"/>
      <c r="MLW49" s="445"/>
      <c r="MLX49" s="445"/>
      <c r="MLY49" s="445"/>
      <c r="MLZ49" s="445"/>
      <c r="MMA49" s="445"/>
      <c r="MMB49" s="445"/>
      <c r="MMC49" s="445"/>
      <c r="MMD49" s="445"/>
      <c r="MME49" s="445"/>
      <c r="MMF49" s="445"/>
      <c r="MMG49" s="445"/>
      <c r="MMH49" s="445"/>
      <c r="MMI49" s="445"/>
      <c r="MMJ49" s="445"/>
      <c r="MMK49" s="445"/>
      <c r="MML49" s="445"/>
      <c r="MMM49" s="445"/>
      <c r="MMN49" s="445"/>
      <c r="MMO49" s="445"/>
      <c r="MMP49" s="445"/>
      <c r="MMQ49" s="445"/>
      <c r="MMR49" s="445"/>
      <c r="MMS49" s="445"/>
      <c r="MMT49" s="445"/>
      <c r="MMU49" s="445"/>
      <c r="MMV49" s="445"/>
      <c r="MMW49" s="445"/>
      <c r="MMX49" s="445"/>
      <c r="MMY49" s="445"/>
      <c r="MMZ49" s="445"/>
      <c r="MNA49" s="445"/>
      <c r="MNB49" s="445"/>
      <c r="MNC49" s="445"/>
      <c r="MND49" s="445"/>
      <c r="MNE49" s="445"/>
      <c r="MNF49" s="445"/>
      <c r="MNG49" s="445"/>
      <c r="MNH49" s="445"/>
      <c r="MNI49" s="445"/>
      <c r="MNJ49" s="445"/>
      <c r="MNK49" s="445"/>
      <c r="MNL49" s="445"/>
      <c r="MNM49" s="445"/>
      <c r="MNN49" s="445"/>
      <c r="MNO49" s="445"/>
      <c r="MNP49" s="445"/>
      <c r="MNQ49" s="445"/>
      <c r="MNR49" s="445"/>
      <c r="MNS49" s="445"/>
      <c r="MNT49" s="445"/>
      <c r="MNU49" s="445"/>
      <c r="MNV49" s="445"/>
      <c r="MNW49" s="445"/>
      <c r="MNX49" s="445"/>
      <c r="MNY49" s="445"/>
      <c r="MNZ49" s="445"/>
      <c r="MOA49" s="445"/>
      <c r="MOB49" s="445"/>
      <c r="MOC49" s="445"/>
      <c r="MOD49" s="445"/>
      <c r="MOE49" s="445"/>
      <c r="MOF49" s="445"/>
      <c r="MOG49" s="445"/>
      <c r="MOH49" s="445"/>
      <c r="MOI49" s="445"/>
      <c r="MOJ49" s="445"/>
      <c r="MOK49" s="445"/>
      <c r="MOL49" s="445"/>
      <c r="MOM49" s="445"/>
      <c r="MON49" s="445"/>
      <c r="MOO49" s="445"/>
      <c r="MOP49" s="445"/>
      <c r="MOQ49" s="445"/>
      <c r="MOR49" s="445"/>
      <c r="MOS49" s="445"/>
      <c r="MOT49" s="445"/>
      <c r="MOU49" s="445"/>
      <c r="MOV49" s="445"/>
      <c r="MOW49" s="445"/>
      <c r="MOX49" s="445"/>
      <c r="MOY49" s="445"/>
      <c r="MOZ49" s="445"/>
      <c r="MPA49" s="445"/>
      <c r="MPB49" s="445"/>
      <c r="MPC49" s="445"/>
      <c r="MPD49" s="445"/>
      <c r="MPE49" s="445"/>
      <c r="MPF49" s="445"/>
      <c r="MPG49" s="445"/>
      <c r="MPH49" s="445"/>
      <c r="MPI49" s="445"/>
      <c r="MPJ49" s="445"/>
      <c r="MPK49" s="445"/>
      <c r="MPL49" s="445"/>
      <c r="MPM49" s="445"/>
      <c r="MPN49" s="445"/>
      <c r="MPO49" s="445"/>
      <c r="MPP49" s="445"/>
      <c r="MPQ49" s="445"/>
      <c r="MPR49" s="445"/>
      <c r="MPS49" s="445"/>
      <c r="MPT49" s="445"/>
      <c r="MPU49" s="445"/>
      <c r="MPV49" s="445"/>
      <c r="MPW49" s="445"/>
      <c r="MPX49" s="445"/>
      <c r="MPY49" s="445"/>
      <c r="MPZ49" s="445"/>
      <c r="MQA49" s="445"/>
      <c r="MQB49" s="445"/>
      <c r="MQC49" s="445"/>
      <c r="MQD49" s="445"/>
      <c r="MQE49" s="445"/>
      <c r="MQF49" s="445"/>
      <c r="MQG49" s="445"/>
      <c r="MQH49" s="445"/>
      <c r="MQI49" s="445"/>
      <c r="MQJ49" s="445"/>
      <c r="MQK49" s="445"/>
      <c r="MQL49" s="445"/>
      <c r="MQM49" s="445"/>
      <c r="MQN49" s="445"/>
      <c r="MQO49" s="445"/>
      <c r="MQP49" s="445"/>
      <c r="MQQ49" s="445"/>
      <c r="MQR49" s="445"/>
      <c r="MQS49" s="445"/>
      <c r="MQT49" s="445"/>
      <c r="MQU49" s="445"/>
      <c r="MQV49" s="445"/>
      <c r="MQW49" s="445"/>
      <c r="MQX49" s="445"/>
      <c r="MQY49" s="445"/>
      <c r="MQZ49" s="445"/>
      <c r="MRA49" s="445"/>
      <c r="MRB49" s="445"/>
      <c r="MRC49" s="445"/>
      <c r="MRD49" s="445"/>
      <c r="MRE49" s="445"/>
      <c r="MRF49" s="445"/>
      <c r="MRG49" s="445"/>
      <c r="MRH49" s="445"/>
      <c r="MRI49" s="445"/>
      <c r="MRJ49" s="445"/>
      <c r="MRK49" s="445"/>
      <c r="MRL49" s="445"/>
      <c r="MRM49" s="445"/>
      <c r="MRN49" s="445"/>
      <c r="MRO49" s="445"/>
      <c r="MRP49" s="445"/>
      <c r="MRQ49" s="445"/>
      <c r="MRR49" s="445"/>
      <c r="MRS49" s="445"/>
      <c r="MRT49" s="445"/>
      <c r="MRU49" s="445"/>
      <c r="MRV49" s="445"/>
      <c r="MRW49" s="445"/>
      <c r="MRX49" s="445"/>
      <c r="MRY49" s="445"/>
      <c r="MRZ49" s="445"/>
      <c r="MSA49" s="445"/>
      <c r="MSB49" s="445"/>
      <c r="MSC49" s="445"/>
      <c r="MSD49" s="445"/>
      <c r="MSE49" s="445"/>
      <c r="MSF49" s="445"/>
      <c r="MSG49" s="445"/>
      <c r="MSH49" s="445"/>
      <c r="MSI49" s="445"/>
      <c r="MSJ49" s="445"/>
      <c r="MSK49" s="445"/>
      <c r="MSL49" s="445"/>
      <c r="MSM49" s="445"/>
      <c r="MSN49" s="445"/>
      <c r="MSO49" s="445"/>
      <c r="MSP49" s="445"/>
      <c r="MSQ49" s="445"/>
      <c r="MSR49" s="445"/>
      <c r="MSS49" s="445"/>
      <c r="MST49" s="445"/>
      <c r="MSU49" s="445"/>
      <c r="MSV49" s="445"/>
      <c r="MSW49" s="445"/>
      <c r="MSX49" s="445"/>
      <c r="MSY49" s="445"/>
      <c r="MSZ49" s="445"/>
      <c r="MTA49" s="445"/>
      <c r="MTB49" s="445"/>
      <c r="MTC49" s="445"/>
      <c r="MTD49" s="445"/>
      <c r="MTE49" s="445"/>
      <c r="MTF49" s="445"/>
      <c r="MTG49" s="445"/>
      <c r="MTH49" s="445"/>
      <c r="MTI49" s="445"/>
      <c r="MTJ49" s="445"/>
      <c r="MTK49" s="445"/>
      <c r="MTL49" s="445"/>
      <c r="MTM49" s="445"/>
      <c r="MTN49" s="445"/>
      <c r="MTO49" s="445"/>
      <c r="MTP49" s="445"/>
      <c r="MTQ49" s="445"/>
      <c r="MTR49" s="445"/>
      <c r="MTS49" s="445"/>
      <c r="MTT49" s="445"/>
      <c r="MTU49" s="445"/>
      <c r="MTV49" s="445"/>
      <c r="MTW49" s="445"/>
      <c r="MTX49" s="445"/>
      <c r="MTY49" s="445"/>
      <c r="MTZ49" s="445"/>
      <c r="MUA49" s="445"/>
      <c r="MUB49" s="445"/>
      <c r="MUC49" s="445"/>
      <c r="MUD49" s="445"/>
      <c r="MUE49" s="445"/>
      <c r="MUF49" s="445"/>
      <c r="MUG49" s="445"/>
      <c r="MUH49" s="445"/>
      <c r="MUI49" s="445"/>
      <c r="MUJ49" s="445"/>
      <c r="MUK49" s="445"/>
      <c r="MUL49" s="445"/>
      <c r="MUM49" s="445"/>
      <c r="MUN49" s="445"/>
      <c r="MUO49" s="445"/>
      <c r="MUP49" s="445"/>
      <c r="MUQ49" s="445"/>
      <c r="MUR49" s="445"/>
      <c r="MUS49" s="445"/>
      <c r="MUT49" s="445"/>
      <c r="MUU49" s="445"/>
      <c r="MUV49" s="445"/>
      <c r="MUW49" s="445"/>
      <c r="MUX49" s="445"/>
      <c r="MUY49" s="445"/>
      <c r="MUZ49" s="445"/>
      <c r="MVA49" s="445"/>
      <c r="MVB49" s="445"/>
      <c r="MVC49" s="445"/>
      <c r="MVD49" s="445"/>
      <c r="MVE49" s="445"/>
      <c r="MVF49" s="445"/>
      <c r="MVG49" s="445"/>
      <c r="MVH49" s="445"/>
      <c r="MVI49" s="445"/>
      <c r="MVJ49" s="445"/>
      <c r="MVK49" s="445"/>
      <c r="MVL49" s="445"/>
      <c r="MVM49" s="445"/>
      <c r="MVN49" s="445"/>
      <c r="MVO49" s="445"/>
      <c r="MVP49" s="445"/>
      <c r="MVQ49" s="445"/>
      <c r="MVR49" s="445"/>
      <c r="MVS49" s="445"/>
      <c r="MVT49" s="445"/>
      <c r="MVU49" s="445"/>
      <c r="MVV49" s="445"/>
      <c r="MVW49" s="445"/>
      <c r="MVX49" s="445"/>
      <c r="MVY49" s="445"/>
      <c r="MVZ49" s="445"/>
      <c r="MWA49" s="445"/>
      <c r="MWB49" s="445"/>
      <c r="MWC49" s="445"/>
      <c r="MWD49" s="445"/>
      <c r="MWE49" s="445"/>
      <c r="MWF49" s="445"/>
      <c r="MWG49" s="445"/>
      <c r="MWH49" s="445"/>
      <c r="MWI49" s="445"/>
      <c r="MWJ49" s="445"/>
      <c r="MWK49" s="445"/>
      <c r="MWL49" s="445"/>
      <c r="MWM49" s="445"/>
      <c r="MWN49" s="445"/>
      <c r="MWO49" s="445"/>
      <c r="MWP49" s="445"/>
      <c r="MWQ49" s="445"/>
      <c r="MWR49" s="445"/>
      <c r="MWS49" s="445"/>
      <c r="MWT49" s="445"/>
      <c r="MWU49" s="445"/>
      <c r="MWV49" s="445"/>
      <c r="MWW49" s="445"/>
      <c r="MWX49" s="445"/>
      <c r="MWY49" s="445"/>
      <c r="MWZ49" s="445"/>
      <c r="MXA49" s="445"/>
      <c r="MXB49" s="445"/>
      <c r="MXC49" s="445"/>
      <c r="MXD49" s="445"/>
      <c r="MXE49" s="445"/>
      <c r="MXF49" s="445"/>
      <c r="MXG49" s="445"/>
      <c r="MXH49" s="445"/>
      <c r="MXI49" s="445"/>
      <c r="MXJ49" s="445"/>
      <c r="MXK49" s="445"/>
      <c r="MXL49" s="445"/>
      <c r="MXM49" s="445"/>
      <c r="MXN49" s="445"/>
      <c r="MXO49" s="445"/>
      <c r="MXP49" s="445"/>
      <c r="MXQ49" s="445"/>
      <c r="MXR49" s="445"/>
      <c r="MXS49" s="445"/>
      <c r="MXT49" s="445"/>
      <c r="MXU49" s="445"/>
      <c r="MXV49" s="445"/>
      <c r="MXW49" s="445"/>
      <c r="MXX49" s="445"/>
      <c r="MXY49" s="445"/>
      <c r="MXZ49" s="445"/>
      <c r="MYA49" s="445"/>
      <c r="MYB49" s="445"/>
      <c r="MYC49" s="445"/>
      <c r="MYD49" s="445"/>
      <c r="MYE49" s="445"/>
      <c r="MYF49" s="445"/>
      <c r="MYG49" s="445"/>
      <c r="MYH49" s="445"/>
      <c r="MYI49" s="445"/>
      <c r="MYJ49" s="445"/>
      <c r="MYK49" s="445"/>
      <c r="MYL49" s="445"/>
      <c r="MYM49" s="445"/>
      <c r="MYN49" s="445"/>
      <c r="MYO49" s="445"/>
      <c r="MYP49" s="445"/>
      <c r="MYQ49" s="445"/>
      <c r="MYR49" s="445"/>
      <c r="MYS49" s="445"/>
      <c r="MYT49" s="445"/>
      <c r="MYU49" s="445"/>
      <c r="MYV49" s="445"/>
      <c r="MYW49" s="445"/>
      <c r="MYX49" s="445"/>
      <c r="MYY49" s="445"/>
      <c r="MYZ49" s="445"/>
      <c r="MZA49" s="445"/>
      <c r="MZB49" s="445"/>
      <c r="MZC49" s="445"/>
      <c r="MZD49" s="445"/>
      <c r="MZE49" s="445"/>
      <c r="MZF49" s="445"/>
      <c r="MZG49" s="445"/>
      <c r="MZH49" s="445"/>
      <c r="MZI49" s="445"/>
      <c r="MZJ49" s="445"/>
      <c r="MZK49" s="445"/>
      <c r="MZL49" s="445"/>
      <c r="MZM49" s="445"/>
      <c r="MZN49" s="445"/>
      <c r="MZO49" s="445"/>
      <c r="MZP49" s="445"/>
      <c r="MZQ49" s="445"/>
      <c r="MZR49" s="445"/>
      <c r="MZS49" s="445"/>
      <c r="MZT49" s="445"/>
      <c r="MZU49" s="445"/>
      <c r="MZV49" s="445"/>
      <c r="MZW49" s="445"/>
      <c r="MZX49" s="445"/>
      <c r="MZY49" s="445"/>
      <c r="MZZ49" s="445"/>
      <c r="NAA49" s="445"/>
      <c r="NAB49" s="445"/>
      <c r="NAC49" s="445"/>
      <c r="NAD49" s="445"/>
      <c r="NAE49" s="445"/>
      <c r="NAF49" s="445"/>
      <c r="NAG49" s="445"/>
      <c r="NAH49" s="445"/>
      <c r="NAI49" s="445"/>
      <c r="NAJ49" s="445"/>
      <c r="NAK49" s="445"/>
      <c r="NAL49" s="445"/>
      <c r="NAM49" s="445"/>
      <c r="NAN49" s="445"/>
      <c r="NAO49" s="445"/>
      <c r="NAP49" s="445"/>
      <c r="NAQ49" s="445"/>
      <c r="NAR49" s="445"/>
      <c r="NAS49" s="445"/>
      <c r="NAT49" s="445"/>
      <c r="NAU49" s="445"/>
      <c r="NAV49" s="445"/>
      <c r="NAW49" s="445"/>
      <c r="NAX49" s="445"/>
      <c r="NAY49" s="445"/>
      <c r="NAZ49" s="445"/>
      <c r="NBA49" s="445"/>
      <c r="NBB49" s="445"/>
      <c r="NBC49" s="445"/>
      <c r="NBD49" s="445"/>
      <c r="NBE49" s="445"/>
      <c r="NBF49" s="445"/>
      <c r="NBG49" s="445"/>
      <c r="NBH49" s="445"/>
      <c r="NBI49" s="445"/>
      <c r="NBJ49" s="445"/>
      <c r="NBK49" s="445"/>
      <c r="NBL49" s="445"/>
      <c r="NBM49" s="445"/>
      <c r="NBN49" s="445"/>
      <c r="NBO49" s="445"/>
      <c r="NBP49" s="445"/>
      <c r="NBQ49" s="445"/>
      <c r="NBR49" s="445"/>
      <c r="NBS49" s="445"/>
      <c r="NBT49" s="445"/>
      <c r="NBU49" s="445"/>
      <c r="NBV49" s="445"/>
      <c r="NBW49" s="445"/>
      <c r="NBX49" s="445"/>
      <c r="NBY49" s="445"/>
      <c r="NBZ49" s="445"/>
      <c r="NCA49" s="445"/>
      <c r="NCB49" s="445"/>
      <c r="NCC49" s="445"/>
      <c r="NCD49" s="445"/>
      <c r="NCE49" s="445"/>
      <c r="NCF49" s="445"/>
      <c r="NCG49" s="445"/>
      <c r="NCH49" s="445"/>
      <c r="NCI49" s="445"/>
      <c r="NCJ49" s="445"/>
      <c r="NCK49" s="445"/>
      <c r="NCL49" s="445"/>
      <c r="NCM49" s="445"/>
      <c r="NCN49" s="445"/>
      <c r="NCO49" s="445"/>
      <c r="NCP49" s="445"/>
      <c r="NCQ49" s="445"/>
      <c r="NCR49" s="445"/>
      <c r="NCS49" s="445"/>
      <c r="NCT49" s="445"/>
      <c r="NCU49" s="445"/>
      <c r="NCV49" s="445"/>
      <c r="NCW49" s="445"/>
      <c r="NCX49" s="445"/>
      <c r="NCY49" s="445"/>
      <c r="NCZ49" s="445"/>
      <c r="NDA49" s="445"/>
      <c r="NDB49" s="445"/>
      <c r="NDC49" s="445"/>
      <c r="NDD49" s="445"/>
      <c r="NDE49" s="445"/>
      <c r="NDF49" s="445"/>
      <c r="NDG49" s="445"/>
      <c r="NDH49" s="445"/>
      <c r="NDI49" s="445"/>
      <c r="NDJ49" s="445"/>
      <c r="NDK49" s="445"/>
      <c r="NDL49" s="445"/>
      <c r="NDM49" s="445"/>
      <c r="NDN49" s="445"/>
      <c r="NDO49" s="445"/>
      <c r="NDP49" s="445"/>
      <c r="NDQ49" s="445"/>
      <c r="NDR49" s="445"/>
      <c r="NDS49" s="445"/>
      <c r="NDT49" s="445"/>
      <c r="NDU49" s="445"/>
      <c r="NDV49" s="445"/>
      <c r="NDW49" s="445"/>
      <c r="NDX49" s="445"/>
      <c r="NDY49" s="445"/>
      <c r="NDZ49" s="445"/>
      <c r="NEA49" s="445"/>
      <c r="NEB49" s="445"/>
      <c r="NEC49" s="445"/>
      <c r="NED49" s="445"/>
      <c r="NEE49" s="445"/>
      <c r="NEF49" s="445"/>
      <c r="NEG49" s="445"/>
      <c r="NEH49" s="445"/>
      <c r="NEI49" s="445"/>
      <c r="NEJ49" s="445"/>
      <c r="NEK49" s="445"/>
      <c r="NEL49" s="445"/>
      <c r="NEM49" s="445"/>
      <c r="NEN49" s="445"/>
      <c r="NEO49" s="445"/>
      <c r="NEP49" s="445"/>
      <c r="NEQ49" s="445"/>
      <c r="NER49" s="445"/>
      <c r="NES49" s="445"/>
      <c r="NET49" s="445"/>
      <c r="NEU49" s="445"/>
      <c r="NEV49" s="445"/>
      <c r="NEW49" s="445"/>
      <c r="NEX49" s="445"/>
      <c r="NEY49" s="445"/>
      <c r="NEZ49" s="445"/>
      <c r="NFA49" s="445"/>
      <c r="NFB49" s="445"/>
      <c r="NFC49" s="445"/>
      <c r="NFD49" s="445"/>
      <c r="NFE49" s="445"/>
      <c r="NFF49" s="445"/>
      <c r="NFG49" s="445"/>
      <c r="NFH49" s="445"/>
      <c r="NFI49" s="445"/>
      <c r="NFJ49" s="445"/>
      <c r="NFK49" s="445"/>
      <c r="NFL49" s="445"/>
      <c r="NFM49" s="445"/>
      <c r="NFN49" s="445"/>
      <c r="NFO49" s="445"/>
      <c r="NFP49" s="445"/>
      <c r="NFQ49" s="445"/>
      <c r="NFR49" s="445"/>
      <c r="NFS49" s="445"/>
      <c r="NFT49" s="445"/>
      <c r="NFU49" s="445"/>
      <c r="NFV49" s="445"/>
      <c r="NFW49" s="445"/>
      <c r="NFX49" s="445"/>
      <c r="NFY49" s="445"/>
      <c r="NFZ49" s="445"/>
      <c r="NGA49" s="445"/>
      <c r="NGB49" s="445"/>
      <c r="NGC49" s="445"/>
      <c r="NGD49" s="445"/>
      <c r="NGE49" s="445"/>
      <c r="NGF49" s="445"/>
      <c r="NGG49" s="445"/>
      <c r="NGH49" s="445"/>
      <c r="NGI49" s="445"/>
      <c r="NGJ49" s="445"/>
      <c r="NGK49" s="445"/>
      <c r="NGL49" s="445"/>
      <c r="NGM49" s="445"/>
      <c r="NGN49" s="445"/>
      <c r="NGO49" s="445"/>
      <c r="NGP49" s="445"/>
      <c r="NGQ49" s="445"/>
      <c r="NGR49" s="445"/>
      <c r="NGS49" s="445"/>
      <c r="NGT49" s="445"/>
      <c r="NGU49" s="445"/>
      <c r="NGV49" s="445"/>
      <c r="NGW49" s="445"/>
      <c r="NGX49" s="445"/>
      <c r="NGY49" s="445"/>
      <c r="NGZ49" s="445"/>
      <c r="NHA49" s="445"/>
      <c r="NHB49" s="445"/>
      <c r="NHC49" s="445"/>
      <c r="NHD49" s="445"/>
      <c r="NHE49" s="445"/>
      <c r="NHF49" s="445"/>
      <c r="NHG49" s="445"/>
      <c r="NHH49" s="445"/>
      <c r="NHI49" s="445"/>
      <c r="NHJ49" s="445"/>
      <c r="NHK49" s="445"/>
      <c r="NHL49" s="445"/>
      <c r="NHM49" s="445"/>
      <c r="NHN49" s="445"/>
      <c r="NHO49" s="445"/>
      <c r="NHP49" s="445"/>
      <c r="NHQ49" s="445"/>
      <c r="NHR49" s="445"/>
      <c r="NHS49" s="445"/>
      <c r="NHT49" s="445"/>
      <c r="NHU49" s="445"/>
      <c r="NHV49" s="445"/>
      <c r="NHW49" s="445"/>
      <c r="NHX49" s="445"/>
      <c r="NHY49" s="445"/>
      <c r="NHZ49" s="445"/>
      <c r="NIA49" s="445"/>
      <c r="NIB49" s="445"/>
      <c r="NIC49" s="445"/>
      <c r="NID49" s="445"/>
      <c r="NIE49" s="445"/>
      <c r="NIF49" s="445"/>
      <c r="NIG49" s="445"/>
      <c r="NIH49" s="445"/>
      <c r="NII49" s="445"/>
      <c r="NIJ49" s="445"/>
      <c r="NIK49" s="445"/>
      <c r="NIL49" s="445"/>
      <c r="NIM49" s="445"/>
      <c r="NIN49" s="445"/>
      <c r="NIO49" s="445"/>
      <c r="NIP49" s="445"/>
      <c r="NIQ49" s="445"/>
      <c r="NIR49" s="445"/>
      <c r="NIS49" s="445"/>
      <c r="NIT49" s="445"/>
      <c r="NIU49" s="445"/>
      <c r="NIV49" s="445"/>
      <c r="NIW49" s="445"/>
      <c r="NIX49" s="445"/>
      <c r="NIY49" s="445"/>
      <c r="NIZ49" s="445"/>
      <c r="NJA49" s="445"/>
      <c r="NJB49" s="445"/>
      <c r="NJC49" s="445"/>
      <c r="NJD49" s="445"/>
      <c r="NJE49" s="445"/>
      <c r="NJF49" s="445"/>
      <c r="NJG49" s="445"/>
      <c r="NJH49" s="445"/>
      <c r="NJI49" s="445"/>
      <c r="NJJ49" s="445"/>
      <c r="NJK49" s="445"/>
      <c r="NJL49" s="445"/>
      <c r="NJM49" s="445"/>
      <c r="NJN49" s="445"/>
      <c r="NJO49" s="445"/>
      <c r="NJP49" s="445"/>
      <c r="NJQ49" s="445"/>
      <c r="NJR49" s="445"/>
      <c r="NJS49" s="445"/>
      <c r="NJT49" s="445"/>
      <c r="NJU49" s="445"/>
      <c r="NJV49" s="445"/>
      <c r="NJW49" s="445"/>
      <c r="NJX49" s="445"/>
      <c r="NJY49" s="445"/>
      <c r="NJZ49" s="445"/>
      <c r="NKA49" s="445"/>
      <c r="NKB49" s="445"/>
      <c r="NKC49" s="445"/>
      <c r="NKD49" s="445"/>
      <c r="NKE49" s="445"/>
      <c r="NKF49" s="445"/>
      <c r="NKG49" s="445"/>
      <c r="NKH49" s="445"/>
      <c r="NKI49" s="445"/>
      <c r="NKJ49" s="445"/>
      <c r="NKK49" s="445"/>
      <c r="NKL49" s="445"/>
      <c r="NKM49" s="445"/>
      <c r="NKN49" s="445"/>
      <c r="NKO49" s="445"/>
      <c r="NKP49" s="445"/>
      <c r="NKQ49" s="445"/>
      <c r="NKR49" s="445"/>
      <c r="NKS49" s="445"/>
      <c r="NKT49" s="445"/>
      <c r="NKU49" s="445"/>
      <c r="NKV49" s="445"/>
      <c r="NKW49" s="445"/>
      <c r="NKX49" s="445"/>
      <c r="NKY49" s="445"/>
      <c r="NKZ49" s="445"/>
      <c r="NLA49" s="445"/>
      <c r="NLB49" s="445"/>
      <c r="NLC49" s="445"/>
      <c r="NLD49" s="445"/>
      <c r="NLE49" s="445"/>
      <c r="NLF49" s="445"/>
      <c r="NLG49" s="445"/>
      <c r="NLH49" s="445"/>
      <c r="NLI49" s="445"/>
      <c r="NLJ49" s="445"/>
      <c r="NLK49" s="445"/>
      <c r="NLL49" s="445"/>
      <c r="NLM49" s="445"/>
      <c r="NLN49" s="445"/>
      <c r="NLO49" s="445"/>
      <c r="NLP49" s="445"/>
      <c r="NLQ49" s="445"/>
      <c r="NLR49" s="445"/>
      <c r="NLS49" s="445"/>
      <c r="NLT49" s="445"/>
      <c r="NLU49" s="445"/>
      <c r="NLV49" s="445"/>
      <c r="NLW49" s="445"/>
      <c r="NLX49" s="445"/>
      <c r="NLY49" s="445"/>
      <c r="NLZ49" s="445"/>
      <c r="NMA49" s="445"/>
      <c r="NMB49" s="445"/>
      <c r="NMC49" s="445"/>
      <c r="NMD49" s="445"/>
      <c r="NME49" s="445"/>
      <c r="NMF49" s="445"/>
      <c r="NMG49" s="445"/>
      <c r="NMH49" s="445"/>
      <c r="NMI49" s="445"/>
      <c r="NMJ49" s="445"/>
      <c r="NMK49" s="445"/>
      <c r="NML49" s="445"/>
      <c r="NMM49" s="445"/>
      <c r="NMN49" s="445"/>
      <c r="NMO49" s="445"/>
      <c r="NMP49" s="445"/>
      <c r="NMQ49" s="445"/>
      <c r="NMR49" s="445"/>
      <c r="NMS49" s="445"/>
      <c r="NMT49" s="445"/>
      <c r="NMU49" s="445"/>
      <c r="NMV49" s="445"/>
      <c r="NMW49" s="445"/>
      <c r="NMX49" s="445"/>
      <c r="NMY49" s="445"/>
      <c r="NMZ49" s="445"/>
      <c r="NNA49" s="445"/>
      <c r="NNB49" s="445"/>
      <c r="NNC49" s="445"/>
      <c r="NND49" s="445"/>
      <c r="NNE49" s="445"/>
      <c r="NNF49" s="445"/>
      <c r="NNG49" s="445"/>
      <c r="NNH49" s="445"/>
      <c r="NNI49" s="445"/>
      <c r="NNJ49" s="445"/>
      <c r="NNK49" s="445"/>
      <c r="NNL49" s="445"/>
      <c r="NNM49" s="445"/>
      <c r="NNN49" s="445"/>
      <c r="NNO49" s="445"/>
      <c r="NNP49" s="445"/>
      <c r="NNQ49" s="445"/>
      <c r="NNR49" s="445"/>
      <c r="NNS49" s="445"/>
      <c r="NNT49" s="445"/>
      <c r="NNU49" s="445"/>
      <c r="NNV49" s="445"/>
      <c r="NNW49" s="445"/>
      <c r="NNX49" s="445"/>
      <c r="NNY49" s="445"/>
      <c r="NNZ49" s="445"/>
      <c r="NOA49" s="445"/>
      <c r="NOB49" s="445"/>
      <c r="NOC49" s="445"/>
      <c r="NOD49" s="445"/>
      <c r="NOE49" s="445"/>
      <c r="NOF49" s="445"/>
      <c r="NOG49" s="445"/>
      <c r="NOH49" s="445"/>
      <c r="NOI49" s="445"/>
      <c r="NOJ49" s="445"/>
      <c r="NOK49" s="445"/>
      <c r="NOL49" s="445"/>
      <c r="NOM49" s="445"/>
      <c r="NON49" s="445"/>
      <c r="NOO49" s="445"/>
      <c r="NOP49" s="445"/>
      <c r="NOQ49" s="445"/>
      <c r="NOR49" s="445"/>
      <c r="NOS49" s="445"/>
      <c r="NOT49" s="445"/>
      <c r="NOU49" s="445"/>
      <c r="NOV49" s="445"/>
      <c r="NOW49" s="445"/>
      <c r="NOX49" s="445"/>
      <c r="NOY49" s="445"/>
      <c r="NOZ49" s="445"/>
      <c r="NPA49" s="445"/>
      <c r="NPB49" s="445"/>
      <c r="NPC49" s="445"/>
      <c r="NPD49" s="445"/>
      <c r="NPE49" s="445"/>
      <c r="NPF49" s="445"/>
      <c r="NPG49" s="445"/>
      <c r="NPH49" s="445"/>
      <c r="NPI49" s="445"/>
      <c r="NPJ49" s="445"/>
      <c r="NPK49" s="445"/>
      <c r="NPL49" s="445"/>
      <c r="NPM49" s="445"/>
      <c r="NPN49" s="445"/>
      <c r="NPO49" s="445"/>
      <c r="NPP49" s="445"/>
      <c r="NPQ49" s="445"/>
      <c r="NPR49" s="445"/>
      <c r="NPS49" s="445"/>
      <c r="NPT49" s="445"/>
      <c r="NPU49" s="445"/>
      <c r="NPV49" s="445"/>
      <c r="NPW49" s="445"/>
      <c r="NPX49" s="445"/>
      <c r="NPY49" s="445"/>
      <c r="NPZ49" s="445"/>
      <c r="NQA49" s="445"/>
      <c r="NQB49" s="445"/>
      <c r="NQC49" s="445"/>
      <c r="NQD49" s="445"/>
      <c r="NQE49" s="445"/>
      <c r="NQF49" s="445"/>
      <c r="NQG49" s="445"/>
      <c r="NQH49" s="445"/>
      <c r="NQI49" s="445"/>
      <c r="NQJ49" s="445"/>
      <c r="NQK49" s="445"/>
      <c r="NQL49" s="445"/>
      <c r="NQM49" s="445"/>
      <c r="NQN49" s="445"/>
      <c r="NQO49" s="445"/>
      <c r="NQP49" s="445"/>
      <c r="NQQ49" s="445"/>
      <c r="NQR49" s="445"/>
      <c r="NQS49" s="445"/>
      <c r="NQT49" s="445"/>
      <c r="NQU49" s="445"/>
      <c r="NQV49" s="445"/>
      <c r="NQW49" s="445"/>
      <c r="NQX49" s="445"/>
      <c r="NQY49" s="445"/>
      <c r="NQZ49" s="445"/>
      <c r="NRA49" s="445"/>
      <c r="NRB49" s="445"/>
      <c r="NRC49" s="445"/>
      <c r="NRD49" s="445"/>
      <c r="NRE49" s="445"/>
      <c r="NRF49" s="445"/>
      <c r="NRG49" s="445"/>
      <c r="NRH49" s="445"/>
      <c r="NRI49" s="445"/>
      <c r="NRJ49" s="445"/>
      <c r="NRK49" s="445"/>
      <c r="NRL49" s="445"/>
      <c r="NRM49" s="445"/>
      <c r="NRN49" s="445"/>
      <c r="NRO49" s="445"/>
      <c r="NRP49" s="445"/>
      <c r="NRQ49" s="445"/>
      <c r="NRR49" s="445"/>
      <c r="NRS49" s="445"/>
      <c r="NRT49" s="445"/>
      <c r="NRU49" s="445"/>
      <c r="NRV49" s="445"/>
      <c r="NRW49" s="445"/>
      <c r="NRX49" s="445"/>
      <c r="NRY49" s="445"/>
      <c r="NRZ49" s="445"/>
      <c r="NSA49" s="445"/>
      <c r="NSB49" s="445"/>
      <c r="NSC49" s="445"/>
      <c r="NSD49" s="445"/>
      <c r="NSE49" s="445"/>
      <c r="NSF49" s="445"/>
      <c r="NSG49" s="445"/>
      <c r="NSH49" s="445"/>
      <c r="NSI49" s="445"/>
      <c r="NSJ49" s="445"/>
      <c r="NSK49" s="445"/>
      <c r="NSL49" s="445"/>
      <c r="NSM49" s="445"/>
      <c r="NSN49" s="445"/>
      <c r="NSO49" s="445"/>
      <c r="NSP49" s="445"/>
      <c r="NSQ49" s="445"/>
      <c r="NSR49" s="445"/>
      <c r="NSS49" s="445"/>
      <c r="NST49" s="445"/>
      <c r="NSU49" s="445"/>
      <c r="NSV49" s="445"/>
      <c r="NSW49" s="445"/>
      <c r="NSX49" s="445"/>
      <c r="NSY49" s="445"/>
      <c r="NSZ49" s="445"/>
      <c r="NTA49" s="445"/>
      <c r="NTB49" s="445"/>
      <c r="NTC49" s="445"/>
      <c r="NTD49" s="445"/>
      <c r="NTE49" s="445"/>
      <c r="NTF49" s="445"/>
      <c r="NTG49" s="445"/>
      <c r="NTH49" s="445"/>
      <c r="NTI49" s="445"/>
      <c r="NTJ49" s="445"/>
      <c r="NTK49" s="445"/>
      <c r="NTL49" s="445"/>
      <c r="NTM49" s="445"/>
      <c r="NTN49" s="445"/>
      <c r="NTO49" s="445"/>
      <c r="NTP49" s="445"/>
      <c r="NTQ49" s="445"/>
      <c r="NTR49" s="445"/>
      <c r="NTS49" s="445"/>
      <c r="NTT49" s="445"/>
      <c r="NTU49" s="445"/>
      <c r="NTV49" s="445"/>
      <c r="NTW49" s="445"/>
      <c r="NTX49" s="445"/>
      <c r="NTY49" s="445"/>
      <c r="NTZ49" s="445"/>
      <c r="NUA49" s="445"/>
      <c r="NUB49" s="445"/>
      <c r="NUC49" s="445"/>
      <c r="NUD49" s="445"/>
      <c r="NUE49" s="445"/>
      <c r="NUF49" s="445"/>
      <c r="NUG49" s="445"/>
      <c r="NUH49" s="445"/>
      <c r="NUI49" s="445"/>
      <c r="NUJ49" s="445"/>
      <c r="NUK49" s="445"/>
      <c r="NUL49" s="445"/>
      <c r="NUM49" s="445"/>
      <c r="NUN49" s="445"/>
      <c r="NUO49" s="445"/>
      <c r="NUP49" s="445"/>
      <c r="NUQ49" s="445"/>
      <c r="NUR49" s="445"/>
      <c r="NUS49" s="445"/>
      <c r="NUT49" s="445"/>
      <c r="NUU49" s="445"/>
      <c r="NUV49" s="445"/>
      <c r="NUW49" s="445"/>
      <c r="NUX49" s="445"/>
      <c r="NUY49" s="445"/>
      <c r="NUZ49" s="445"/>
      <c r="NVA49" s="445"/>
      <c r="NVB49" s="445"/>
      <c r="NVC49" s="445"/>
      <c r="NVD49" s="445"/>
      <c r="NVE49" s="445"/>
      <c r="NVF49" s="445"/>
      <c r="NVG49" s="445"/>
      <c r="NVH49" s="445"/>
      <c r="NVI49" s="445"/>
      <c r="NVJ49" s="445"/>
      <c r="NVK49" s="445"/>
      <c r="NVL49" s="445"/>
      <c r="NVM49" s="445"/>
      <c r="NVN49" s="445"/>
      <c r="NVO49" s="445"/>
      <c r="NVP49" s="445"/>
      <c r="NVQ49" s="445"/>
      <c r="NVR49" s="445"/>
      <c r="NVS49" s="445"/>
      <c r="NVT49" s="445"/>
      <c r="NVU49" s="445"/>
      <c r="NVV49" s="445"/>
      <c r="NVW49" s="445"/>
      <c r="NVX49" s="445"/>
      <c r="NVY49" s="445"/>
      <c r="NVZ49" s="445"/>
      <c r="NWA49" s="445"/>
      <c r="NWB49" s="445"/>
      <c r="NWC49" s="445"/>
      <c r="NWD49" s="445"/>
      <c r="NWE49" s="445"/>
      <c r="NWF49" s="445"/>
      <c r="NWG49" s="445"/>
      <c r="NWH49" s="445"/>
      <c r="NWI49" s="445"/>
      <c r="NWJ49" s="445"/>
      <c r="NWK49" s="445"/>
      <c r="NWL49" s="445"/>
      <c r="NWM49" s="445"/>
      <c r="NWN49" s="445"/>
      <c r="NWO49" s="445"/>
      <c r="NWP49" s="445"/>
      <c r="NWQ49" s="445"/>
      <c r="NWR49" s="445"/>
      <c r="NWS49" s="445"/>
      <c r="NWT49" s="445"/>
      <c r="NWU49" s="445"/>
      <c r="NWV49" s="445"/>
      <c r="NWW49" s="445"/>
      <c r="NWX49" s="445"/>
      <c r="NWY49" s="445"/>
      <c r="NWZ49" s="445"/>
      <c r="NXA49" s="445"/>
      <c r="NXB49" s="445"/>
      <c r="NXC49" s="445"/>
      <c r="NXD49" s="445"/>
      <c r="NXE49" s="445"/>
      <c r="NXF49" s="445"/>
      <c r="NXG49" s="445"/>
      <c r="NXH49" s="445"/>
      <c r="NXI49" s="445"/>
      <c r="NXJ49" s="445"/>
      <c r="NXK49" s="445"/>
      <c r="NXL49" s="445"/>
      <c r="NXM49" s="445"/>
      <c r="NXN49" s="445"/>
      <c r="NXO49" s="445"/>
      <c r="NXP49" s="445"/>
      <c r="NXQ49" s="445"/>
      <c r="NXR49" s="445"/>
      <c r="NXS49" s="445"/>
      <c r="NXT49" s="445"/>
      <c r="NXU49" s="445"/>
      <c r="NXV49" s="445"/>
      <c r="NXW49" s="445"/>
      <c r="NXX49" s="445"/>
      <c r="NXY49" s="445"/>
      <c r="NXZ49" s="445"/>
      <c r="NYA49" s="445"/>
      <c r="NYB49" s="445"/>
      <c r="NYC49" s="445"/>
      <c r="NYD49" s="445"/>
      <c r="NYE49" s="445"/>
      <c r="NYF49" s="445"/>
      <c r="NYG49" s="445"/>
      <c r="NYH49" s="445"/>
      <c r="NYI49" s="445"/>
      <c r="NYJ49" s="445"/>
      <c r="NYK49" s="445"/>
      <c r="NYL49" s="445"/>
      <c r="NYM49" s="445"/>
      <c r="NYN49" s="445"/>
      <c r="NYO49" s="445"/>
      <c r="NYP49" s="445"/>
      <c r="NYQ49" s="445"/>
      <c r="NYR49" s="445"/>
      <c r="NYS49" s="445"/>
      <c r="NYT49" s="445"/>
      <c r="NYU49" s="445"/>
      <c r="NYV49" s="445"/>
      <c r="NYW49" s="445"/>
      <c r="NYX49" s="445"/>
      <c r="NYY49" s="445"/>
      <c r="NYZ49" s="445"/>
      <c r="NZA49" s="445"/>
      <c r="NZB49" s="445"/>
      <c r="NZC49" s="445"/>
      <c r="NZD49" s="445"/>
      <c r="NZE49" s="445"/>
      <c r="NZF49" s="445"/>
      <c r="NZG49" s="445"/>
      <c r="NZH49" s="445"/>
      <c r="NZI49" s="445"/>
      <c r="NZJ49" s="445"/>
      <c r="NZK49" s="445"/>
      <c r="NZL49" s="445"/>
      <c r="NZM49" s="445"/>
      <c r="NZN49" s="445"/>
      <c r="NZO49" s="445"/>
      <c r="NZP49" s="445"/>
      <c r="NZQ49" s="445"/>
      <c r="NZR49" s="445"/>
      <c r="NZS49" s="445"/>
      <c r="NZT49" s="445"/>
      <c r="NZU49" s="445"/>
      <c r="NZV49" s="445"/>
      <c r="NZW49" s="445"/>
      <c r="NZX49" s="445"/>
      <c r="NZY49" s="445"/>
      <c r="NZZ49" s="445"/>
      <c r="OAA49" s="445"/>
      <c r="OAB49" s="445"/>
      <c r="OAC49" s="445"/>
      <c r="OAD49" s="445"/>
      <c r="OAE49" s="445"/>
      <c r="OAF49" s="445"/>
      <c r="OAG49" s="445"/>
      <c r="OAH49" s="445"/>
      <c r="OAI49" s="445"/>
      <c r="OAJ49" s="445"/>
      <c r="OAK49" s="445"/>
      <c r="OAL49" s="445"/>
      <c r="OAM49" s="445"/>
      <c r="OAN49" s="445"/>
      <c r="OAO49" s="445"/>
      <c r="OAP49" s="445"/>
      <c r="OAQ49" s="445"/>
      <c r="OAR49" s="445"/>
      <c r="OAS49" s="445"/>
      <c r="OAT49" s="445"/>
      <c r="OAU49" s="445"/>
      <c r="OAV49" s="445"/>
      <c r="OAW49" s="445"/>
      <c r="OAX49" s="445"/>
      <c r="OAY49" s="445"/>
      <c r="OAZ49" s="445"/>
      <c r="OBA49" s="445"/>
      <c r="OBB49" s="445"/>
      <c r="OBC49" s="445"/>
      <c r="OBD49" s="445"/>
      <c r="OBE49" s="445"/>
      <c r="OBF49" s="445"/>
      <c r="OBG49" s="445"/>
      <c r="OBH49" s="445"/>
      <c r="OBI49" s="445"/>
      <c r="OBJ49" s="445"/>
      <c r="OBK49" s="445"/>
      <c r="OBL49" s="445"/>
      <c r="OBM49" s="445"/>
      <c r="OBN49" s="445"/>
      <c r="OBO49" s="445"/>
      <c r="OBP49" s="445"/>
      <c r="OBQ49" s="445"/>
      <c r="OBR49" s="445"/>
      <c r="OBS49" s="445"/>
      <c r="OBT49" s="445"/>
      <c r="OBU49" s="445"/>
      <c r="OBV49" s="445"/>
      <c r="OBW49" s="445"/>
      <c r="OBX49" s="445"/>
      <c r="OBY49" s="445"/>
      <c r="OBZ49" s="445"/>
      <c r="OCA49" s="445"/>
      <c r="OCB49" s="445"/>
      <c r="OCC49" s="445"/>
      <c r="OCD49" s="445"/>
      <c r="OCE49" s="445"/>
      <c r="OCF49" s="445"/>
      <c r="OCG49" s="445"/>
      <c r="OCH49" s="445"/>
      <c r="OCI49" s="445"/>
      <c r="OCJ49" s="445"/>
      <c r="OCK49" s="445"/>
      <c r="OCL49" s="445"/>
      <c r="OCM49" s="445"/>
      <c r="OCN49" s="445"/>
      <c r="OCO49" s="445"/>
      <c r="OCP49" s="445"/>
      <c r="OCQ49" s="445"/>
      <c r="OCR49" s="445"/>
      <c r="OCS49" s="445"/>
      <c r="OCT49" s="445"/>
      <c r="OCU49" s="445"/>
      <c r="OCV49" s="445"/>
      <c r="OCW49" s="445"/>
      <c r="OCX49" s="445"/>
      <c r="OCY49" s="445"/>
      <c r="OCZ49" s="445"/>
      <c r="ODA49" s="445"/>
      <c r="ODB49" s="445"/>
      <c r="ODC49" s="445"/>
      <c r="ODD49" s="445"/>
      <c r="ODE49" s="445"/>
      <c r="ODF49" s="445"/>
      <c r="ODG49" s="445"/>
      <c r="ODH49" s="445"/>
      <c r="ODI49" s="445"/>
      <c r="ODJ49" s="445"/>
      <c r="ODK49" s="445"/>
      <c r="ODL49" s="445"/>
      <c r="ODM49" s="445"/>
      <c r="ODN49" s="445"/>
      <c r="ODO49" s="445"/>
      <c r="ODP49" s="445"/>
      <c r="ODQ49" s="445"/>
      <c r="ODR49" s="445"/>
      <c r="ODS49" s="445"/>
      <c r="ODT49" s="445"/>
      <c r="ODU49" s="445"/>
      <c r="ODV49" s="445"/>
      <c r="ODW49" s="445"/>
      <c r="ODX49" s="445"/>
      <c r="ODY49" s="445"/>
      <c r="ODZ49" s="445"/>
      <c r="OEA49" s="445"/>
      <c r="OEB49" s="445"/>
      <c r="OEC49" s="445"/>
      <c r="OED49" s="445"/>
      <c r="OEE49" s="445"/>
      <c r="OEF49" s="445"/>
      <c r="OEG49" s="445"/>
      <c r="OEH49" s="445"/>
      <c r="OEI49" s="445"/>
      <c r="OEJ49" s="445"/>
      <c r="OEK49" s="445"/>
      <c r="OEL49" s="445"/>
      <c r="OEM49" s="445"/>
      <c r="OEN49" s="445"/>
      <c r="OEO49" s="445"/>
      <c r="OEP49" s="445"/>
      <c r="OEQ49" s="445"/>
      <c r="OER49" s="445"/>
      <c r="OES49" s="445"/>
      <c r="OET49" s="445"/>
      <c r="OEU49" s="445"/>
      <c r="OEV49" s="445"/>
      <c r="OEW49" s="445"/>
      <c r="OEX49" s="445"/>
      <c r="OEY49" s="445"/>
      <c r="OEZ49" s="445"/>
      <c r="OFA49" s="445"/>
      <c r="OFB49" s="445"/>
      <c r="OFC49" s="445"/>
      <c r="OFD49" s="445"/>
      <c r="OFE49" s="445"/>
      <c r="OFF49" s="445"/>
      <c r="OFG49" s="445"/>
      <c r="OFH49" s="445"/>
      <c r="OFI49" s="445"/>
      <c r="OFJ49" s="445"/>
      <c r="OFK49" s="445"/>
      <c r="OFL49" s="445"/>
      <c r="OFM49" s="445"/>
      <c r="OFN49" s="445"/>
      <c r="OFO49" s="445"/>
      <c r="OFP49" s="445"/>
      <c r="OFQ49" s="445"/>
      <c r="OFR49" s="445"/>
      <c r="OFS49" s="445"/>
      <c r="OFT49" s="445"/>
      <c r="OFU49" s="445"/>
      <c r="OFV49" s="445"/>
      <c r="OFW49" s="445"/>
      <c r="OFX49" s="445"/>
      <c r="OFY49" s="445"/>
      <c r="OFZ49" s="445"/>
      <c r="OGA49" s="445"/>
      <c r="OGB49" s="445"/>
      <c r="OGC49" s="445"/>
      <c r="OGD49" s="445"/>
      <c r="OGE49" s="445"/>
      <c r="OGF49" s="445"/>
      <c r="OGG49" s="445"/>
      <c r="OGH49" s="445"/>
      <c r="OGI49" s="445"/>
      <c r="OGJ49" s="445"/>
      <c r="OGK49" s="445"/>
      <c r="OGL49" s="445"/>
      <c r="OGM49" s="445"/>
      <c r="OGN49" s="445"/>
      <c r="OGO49" s="445"/>
      <c r="OGP49" s="445"/>
      <c r="OGQ49" s="445"/>
      <c r="OGR49" s="445"/>
      <c r="OGS49" s="445"/>
      <c r="OGT49" s="445"/>
      <c r="OGU49" s="445"/>
      <c r="OGV49" s="445"/>
      <c r="OGW49" s="445"/>
      <c r="OGX49" s="445"/>
      <c r="OGY49" s="445"/>
      <c r="OGZ49" s="445"/>
      <c r="OHA49" s="445"/>
      <c r="OHB49" s="445"/>
      <c r="OHC49" s="445"/>
      <c r="OHD49" s="445"/>
      <c r="OHE49" s="445"/>
      <c r="OHF49" s="445"/>
      <c r="OHG49" s="445"/>
      <c r="OHH49" s="445"/>
      <c r="OHI49" s="445"/>
      <c r="OHJ49" s="445"/>
      <c r="OHK49" s="445"/>
      <c r="OHL49" s="445"/>
      <c r="OHM49" s="445"/>
      <c r="OHN49" s="445"/>
      <c r="OHO49" s="445"/>
      <c r="OHP49" s="445"/>
      <c r="OHQ49" s="445"/>
      <c r="OHR49" s="445"/>
      <c r="OHS49" s="445"/>
      <c r="OHT49" s="445"/>
      <c r="OHU49" s="445"/>
      <c r="OHV49" s="445"/>
      <c r="OHW49" s="445"/>
      <c r="OHX49" s="445"/>
      <c r="OHY49" s="445"/>
      <c r="OHZ49" s="445"/>
      <c r="OIA49" s="445"/>
      <c r="OIB49" s="445"/>
      <c r="OIC49" s="445"/>
      <c r="OID49" s="445"/>
      <c r="OIE49" s="445"/>
      <c r="OIF49" s="445"/>
      <c r="OIG49" s="445"/>
      <c r="OIH49" s="445"/>
      <c r="OII49" s="445"/>
      <c r="OIJ49" s="445"/>
      <c r="OIK49" s="445"/>
      <c r="OIL49" s="445"/>
      <c r="OIM49" s="445"/>
      <c r="OIN49" s="445"/>
      <c r="OIO49" s="445"/>
      <c r="OIP49" s="445"/>
      <c r="OIQ49" s="445"/>
      <c r="OIR49" s="445"/>
      <c r="OIS49" s="445"/>
      <c r="OIT49" s="445"/>
      <c r="OIU49" s="445"/>
      <c r="OIV49" s="445"/>
      <c r="OIW49" s="445"/>
      <c r="OIX49" s="445"/>
      <c r="OIY49" s="445"/>
      <c r="OIZ49" s="445"/>
      <c r="OJA49" s="445"/>
      <c r="OJB49" s="445"/>
      <c r="OJC49" s="445"/>
      <c r="OJD49" s="445"/>
      <c r="OJE49" s="445"/>
      <c r="OJF49" s="445"/>
      <c r="OJG49" s="445"/>
      <c r="OJH49" s="445"/>
      <c r="OJI49" s="445"/>
      <c r="OJJ49" s="445"/>
      <c r="OJK49" s="445"/>
      <c r="OJL49" s="445"/>
      <c r="OJM49" s="445"/>
      <c r="OJN49" s="445"/>
      <c r="OJO49" s="445"/>
      <c r="OJP49" s="445"/>
      <c r="OJQ49" s="445"/>
      <c r="OJR49" s="445"/>
      <c r="OJS49" s="445"/>
      <c r="OJT49" s="445"/>
      <c r="OJU49" s="445"/>
      <c r="OJV49" s="445"/>
      <c r="OJW49" s="445"/>
      <c r="OJX49" s="445"/>
      <c r="OJY49" s="445"/>
      <c r="OJZ49" s="445"/>
      <c r="OKA49" s="445"/>
      <c r="OKB49" s="445"/>
      <c r="OKC49" s="445"/>
      <c r="OKD49" s="445"/>
      <c r="OKE49" s="445"/>
      <c r="OKF49" s="445"/>
      <c r="OKG49" s="445"/>
      <c r="OKH49" s="445"/>
      <c r="OKI49" s="445"/>
      <c r="OKJ49" s="445"/>
      <c r="OKK49" s="445"/>
      <c r="OKL49" s="445"/>
      <c r="OKM49" s="445"/>
      <c r="OKN49" s="445"/>
      <c r="OKO49" s="445"/>
      <c r="OKP49" s="445"/>
      <c r="OKQ49" s="445"/>
      <c r="OKR49" s="445"/>
      <c r="OKS49" s="445"/>
      <c r="OKT49" s="445"/>
      <c r="OKU49" s="445"/>
      <c r="OKV49" s="445"/>
      <c r="OKW49" s="445"/>
      <c r="OKX49" s="445"/>
      <c r="OKY49" s="445"/>
      <c r="OKZ49" s="445"/>
      <c r="OLA49" s="445"/>
      <c r="OLB49" s="445"/>
      <c r="OLC49" s="445"/>
      <c r="OLD49" s="445"/>
      <c r="OLE49" s="445"/>
      <c r="OLF49" s="445"/>
      <c r="OLG49" s="445"/>
      <c r="OLH49" s="445"/>
      <c r="OLI49" s="445"/>
      <c r="OLJ49" s="445"/>
      <c r="OLK49" s="445"/>
      <c r="OLL49" s="445"/>
      <c r="OLM49" s="445"/>
      <c r="OLN49" s="445"/>
      <c r="OLO49" s="445"/>
      <c r="OLP49" s="445"/>
      <c r="OLQ49" s="445"/>
      <c r="OLR49" s="445"/>
      <c r="OLS49" s="445"/>
      <c r="OLT49" s="445"/>
      <c r="OLU49" s="445"/>
      <c r="OLV49" s="445"/>
      <c r="OLW49" s="445"/>
      <c r="OLX49" s="445"/>
      <c r="OLY49" s="445"/>
      <c r="OLZ49" s="445"/>
      <c r="OMA49" s="445"/>
      <c r="OMB49" s="445"/>
      <c r="OMC49" s="445"/>
      <c r="OMD49" s="445"/>
      <c r="OME49" s="445"/>
      <c r="OMF49" s="445"/>
      <c r="OMG49" s="445"/>
      <c r="OMH49" s="445"/>
      <c r="OMI49" s="445"/>
      <c r="OMJ49" s="445"/>
      <c r="OMK49" s="445"/>
      <c r="OML49" s="445"/>
      <c r="OMM49" s="445"/>
      <c r="OMN49" s="445"/>
      <c r="OMO49" s="445"/>
      <c r="OMP49" s="445"/>
      <c r="OMQ49" s="445"/>
      <c r="OMR49" s="445"/>
      <c r="OMS49" s="445"/>
      <c r="OMT49" s="445"/>
      <c r="OMU49" s="445"/>
      <c r="OMV49" s="445"/>
      <c r="OMW49" s="445"/>
      <c r="OMX49" s="445"/>
      <c r="OMY49" s="445"/>
      <c r="OMZ49" s="445"/>
      <c r="ONA49" s="445"/>
      <c r="ONB49" s="445"/>
      <c r="ONC49" s="445"/>
      <c r="OND49" s="445"/>
      <c r="ONE49" s="445"/>
      <c r="ONF49" s="445"/>
      <c r="ONG49" s="445"/>
      <c r="ONH49" s="445"/>
      <c r="ONI49" s="445"/>
      <c r="ONJ49" s="445"/>
      <c r="ONK49" s="445"/>
      <c r="ONL49" s="445"/>
      <c r="ONM49" s="445"/>
      <c r="ONN49" s="445"/>
      <c r="ONO49" s="445"/>
      <c r="ONP49" s="445"/>
      <c r="ONQ49" s="445"/>
      <c r="ONR49" s="445"/>
      <c r="ONS49" s="445"/>
      <c r="ONT49" s="445"/>
      <c r="ONU49" s="445"/>
      <c r="ONV49" s="445"/>
      <c r="ONW49" s="445"/>
      <c r="ONX49" s="445"/>
      <c r="ONY49" s="445"/>
      <c r="ONZ49" s="445"/>
      <c r="OOA49" s="445"/>
      <c r="OOB49" s="445"/>
      <c r="OOC49" s="445"/>
      <c r="OOD49" s="445"/>
      <c r="OOE49" s="445"/>
      <c r="OOF49" s="445"/>
      <c r="OOG49" s="445"/>
      <c r="OOH49" s="445"/>
      <c r="OOI49" s="445"/>
      <c r="OOJ49" s="445"/>
      <c r="OOK49" s="445"/>
      <c r="OOL49" s="445"/>
      <c r="OOM49" s="445"/>
      <c r="OON49" s="445"/>
      <c r="OOO49" s="445"/>
      <c r="OOP49" s="445"/>
      <c r="OOQ49" s="445"/>
      <c r="OOR49" s="445"/>
      <c r="OOS49" s="445"/>
      <c r="OOT49" s="445"/>
      <c r="OOU49" s="445"/>
      <c r="OOV49" s="445"/>
      <c r="OOW49" s="445"/>
      <c r="OOX49" s="445"/>
      <c r="OOY49" s="445"/>
      <c r="OOZ49" s="445"/>
      <c r="OPA49" s="445"/>
      <c r="OPB49" s="445"/>
      <c r="OPC49" s="445"/>
      <c r="OPD49" s="445"/>
      <c r="OPE49" s="445"/>
      <c r="OPF49" s="445"/>
      <c r="OPG49" s="445"/>
      <c r="OPH49" s="445"/>
      <c r="OPI49" s="445"/>
      <c r="OPJ49" s="445"/>
      <c r="OPK49" s="445"/>
      <c r="OPL49" s="445"/>
      <c r="OPM49" s="445"/>
      <c r="OPN49" s="445"/>
      <c r="OPO49" s="445"/>
      <c r="OPP49" s="445"/>
      <c r="OPQ49" s="445"/>
      <c r="OPR49" s="445"/>
      <c r="OPS49" s="445"/>
      <c r="OPT49" s="445"/>
      <c r="OPU49" s="445"/>
      <c r="OPV49" s="445"/>
      <c r="OPW49" s="445"/>
      <c r="OPX49" s="445"/>
      <c r="OPY49" s="445"/>
      <c r="OPZ49" s="445"/>
      <c r="OQA49" s="445"/>
      <c r="OQB49" s="445"/>
      <c r="OQC49" s="445"/>
      <c r="OQD49" s="445"/>
      <c r="OQE49" s="445"/>
      <c r="OQF49" s="445"/>
      <c r="OQG49" s="445"/>
      <c r="OQH49" s="445"/>
      <c r="OQI49" s="445"/>
      <c r="OQJ49" s="445"/>
      <c r="OQK49" s="445"/>
      <c r="OQL49" s="445"/>
      <c r="OQM49" s="445"/>
      <c r="OQN49" s="445"/>
      <c r="OQO49" s="445"/>
      <c r="OQP49" s="445"/>
      <c r="OQQ49" s="445"/>
      <c r="OQR49" s="445"/>
      <c r="OQS49" s="445"/>
      <c r="OQT49" s="445"/>
      <c r="OQU49" s="445"/>
      <c r="OQV49" s="445"/>
      <c r="OQW49" s="445"/>
      <c r="OQX49" s="445"/>
      <c r="OQY49" s="445"/>
      <c r="OQZ49" s="445"/>
      <c r="ORA49" s="445"/>
      <c r="ORB49" s="445"/>
      <c r="ORC49" s="445"/>
      <c r="ORD49" s="445"/>
      <c r="ORE49" s="445"/>
      <c r="ORF49" s="445"/>
      <c r="ORG49" s="445"/>
      <c r="ORH49" s="445"/>
      <c r="ORI49" s="445"/>
      <c r="ORJ49" s="445"/>
      <c r="ORK49" s="445"/>
      <c r="ORL49" s="445"/>
      <c r="ORM49" s="445"/>
      <c r="ORN49" s="445"/>
      <c r="ORO49" s="445"/>
      <c r="ORP49" s="445"/>
      <c r="ORQ49" s="445"/>
      <c r="ORR49" s="445"/>
      <c r="ORS49" s="445"/>
      <c r="ORT49" s="445"/>
      <c r="ORU49" s="445"/>
      <c r="ORV49" s="445"/>
      <c r="ORW49" s="445"/>
      <c r="ORX49" s="445"/>
      <c r="ORY49" s="445"/>
      <c r="ORZ49" s="445"/>
      <c r="OSA49" s="445"/>
      <c r="OSB49" s="445"/>
      <c r="OSC49" s="445"/>
      <c r="OSD49" s="445"/>
      <c r="OSE49" s="445"/>
      <c r="OSF49" s="445"/>
      <c r="OSG49" s="445"/>
      <c r="OSH49" s="445"/>
      <c r="OSI49" s="445"/>
      <c r="OSJ49" s="445"/>
      <c r="OSK49" s="445"/>
      <c r="OSL49" s="445"/>
      <c r="OSM49" s="445"/>
      <c r="OSN49" s="445"/>
      <c r="OSO49" s="445"/>
      <c r="OSP49" s="445"/>
      <c r="OSQ49" s="445"/>
      <c r="OSR49" s="445"/>
      <c r="OSS49" s="445"/>
      <c r="OST49" s="445"/>
      <c r="OSU49" s="445"/>
      <c r="OSV49" s="445"/>
      <c r="OSW49" s="445"/>
      <c r="OSX49" s="445"/>
      <c r="OSY49" s="445"/>
      <c r="OSZ49" s="445"/>
      <c r="OTA49" s="445"/>
      <c r="OTB49" s="445"/>
      <c r="OTC49" s="445"/>
      <c r="OTD49" s="445"/>
      <c r="OTE49" s="445"/>
      <c r="OTF49" s="445"/>
      <c r="OTG49" s="445"/>
      <c r="OTH49" s="445"/>
      <c r="OTI49" s="445"/>
      <c r="OTJ49" s="445"/>
      <c r="OTK49" s="445"/>
      <c r="OTL49" s="445"/>
      <c r="OTM49" s="445"/>
      <c r="OTN49" s="445"/>
      <c r="OTO49" s="445"/>
      <c r="OTP49" s="445"/>
      <c r="OTQ49" s="445"/>
      <c r="OTR49" s="445"/>
      <c r="OTS49" s="445"/>
      <c r="OTT49" s="445"/>
      <c r="OTU49" s="445"/>
      <c r="OTV49" s="445"/>
      <c r="OTW49" s="445"/>
      <c r="OTX49" s="445"/>
      <c r="OTY49" s="445"/>
      <c r="OTZ49" s="445"/>
      <c r="OUA49" s="445"/>
      <c r="OUB49" s="445"/>
      <c r="OUC49" s="445"/>
      <c r="OUD49" s="445"/>
      <c r="OUE49" s="445"/>
      <c r="OUF49" s="445"/>
      <c r="OUG49" s="445"/>
      <c r="OUH49" s="445"/>
      <c r="OUI49" s="445"/>
      <c r="OUJ49" s="445"/>
      <c r="OUK49" s="445"/>
      <c r="OUL49" s="445"/>
      <c r="OUM49" s="445"/>
      <c r="OUN49" s="445"/>
      <c r="OUO49" s="445"/>
      <c r="OUP49" s="445"/>
      <c r="OUQ49" s="445"/>
      <c r="OUR49" s="445"/>
      <c r="OUS49" s="445"/>
      <c r="OUT49" s="445"/>
      <c r="OUU49" s="445"/>
      <c r="OUV49" s="445"/>
      <c r="OUW49" s="445"/>
      <c r="OUX49" s="445"/>
      <c r="OUY49" s="445"/>
      <c r="OUZ49" s="445"/>
      <c r="OVA49" s="445"/>
      <c r="OVB49" s="445"/>
      <c r="OVC49" s="445"/>
      <c r="OVD49" s="445"/>
      <c r="OVE49" s="445"/>
      <c r="OVF49" s="445"/>
      <c r="OVG49" s="445"/>
      <c r="OVH49" s="445"/>
      <c r="OVI49" s="445"/>
      <c r="OVJ49" s="445"/>
      <c r="OVK49" s="445"/>
      <c r="OVL49" s="445"/>
      <c r="OVM49" s="445"/>
      <c r="OVN49" s="445"/>
      <c r="OVO49" s="445"/>
      <c r="OVP49" s="445"/>
      <c r="OVQ49" s="445"/>
      <c r="OVR49" s="445"/>
      <c r="OVS49" s="445"/>
      <c r="OVT49" s="445"/>
      <c r="OVU49" s="445"/>
      <c r="OVV49" s="445"/>
      <c r="OVW49" s="445"/>
      <c r="OVX49" s="445"/>
      <c r="OVY49" s="445"/>
      <c r="OVZ49" s="445"/>
      <c r="OWA49" s="445"/>
      <c r="OWB49" s="445"/>
      <c r="OWC49" s="445"/>
      <c r="OWD49" s="445"/>
      <c r="OWE49" s="445"/>
      <c r="OWF49" s="445"/>
      <c r="OWG49" s="445"/>
      <c r="OWH49" s="445"/>
      <c r="OWI49" s="445"/>
      <c r="OWJ49" s="445"/>
      <c r="OWK49" s="445"/>
      <c r="OWL49" s="445"/>
      <c r="OWM49" s="445"/>
      <c r="OWN49" s="445"/>
      <c r="OWO49" s="445"/>
      <c r="OWP49" s="445"/>
      <c r="OWQ49" s="445"/>
      <c r="OWR49" s="445"/>
      <c r="OWS49" s="445"/>
      <c r="OWT49" s="445"/>
      <c r="OWU49" s="445"/>
      <c r="OWV49" s="445"/>
      <c r="OWW49" s="445"/>
      <c r="OWX49" s="445"/>
      <c r="OWY49" s="445"/>
      <c r="OWZ49" s="445"/>
      <c r="OXA49" s="445"/>
      <c r="OXB49" s="445"/>
      <c r="OXC49" s="445"/>
      <c r="OXD49" s="445"/>
      <c r="OXE49" s="445"/>
      <c r="OXF49" s="445"/>
      <c r="OXG49" s="445"/>
      <c r="OXH49" s="445"/>
      <c r="OXI49" s="445"/>
      <c r="OXJ49" s="445"/>
      <c r="OXK49" s="445"/>
      <c r="OXL49" s="445"/>
      <c r="OXM49" s="445"/>
      <c r="OXN49" s="445"/>
      <c r="OXO49" s="445"/>
      <c r="OXP49" s="445"/>
      <c r="OXQ49" s="445"/>
      <c r="OXR49" s="445"/>
      <c r="OXS49" s="445"/>
      <c r="OXT49" s="445"/>
      <c r="OXU49" s="445"/>
      <c r="OXV49" s="445"/>
      <c r="OXW49" s="445"/>
      <c r="OXX49" s="445"/>
      <c r="OXY49" s="445"/>
      <c r="OXZ49" s="445"/>
      <c r="OYA49" s="445"/>
      <c r="OYB49" s="445"/>
      <c r="OYC49" s="445"/>
      <c r="OYD49" s="445"/>
      <c r="OYE49" s="445"/>
      <c r="OYF49" s="445"/>
      <c r="OYG49" s="445"/>
      <c r="OYH49" s="445"/>
      <c r="OYI49" s="445"/>
      <c r="OYJ49" s="445"/>
      <c r="OYK49" s="445"/>
      <c r="OYL49" s="445"/>
      <c r="OYM49" s="445"/>
      <c r="OYN49" s="445"/>
      <c r="OYO49" s="445"/>
      <c r="OYP49" s="445"/>
      <c r="OYQ49" s="445"/>
      <c r="OYR49" s="445"/>
      <c r="OYS49" s="445"/>
      <c r="OYT49" s="445"/>
      <c r="OYU49" s="445"/>
      <c r="OYV49" s="445"/>
      <c r="OYW49" s="445"/>
      <c r="OYX49" s="445"/>
      <c r="OYY49" s="445"/>
      <c r="OYZ49" s="445"/>
      <c r="OZA49" s="445"/>
      <c r="OZB49" s="445"/>
      <c r="OZC49" s="445"/>
      <c r="OZD49" s="445"/>
      <c r="OZE49" s="445"/>
      <c r="OZF49" s="445"/>
      <c r="OZG49" s="445"/>
      <c r="OZH49" s="445"/>
      <c r="OZI49" s="445"/>
      <c r="OZJ49" s="445"/>
      <c r="OZK49" s="445"/>
      <c r="OZL49" s="445"/>
      <c r="OZM49" s="445"/>
      <c r="OZN49" s="445"/>
      <c r="OZO49" s="445"/>
      <c r="OZP49" s="445"/>
      <c r="OZQ49" s="445"/>
      <c r="OZR49" s="445"/>
      <c r="OZS49" s="445"/>
      <c r="OZT49" s="445"/>
      <c r="OZU49" s="445"/>
      <c r="OZV49" s="445"/>
      <c r="OZW49" s="445"/>
      <c r="OZX49" s="445"/>
      <c r="OZY49" s="445"/>
      <c r="OZZ49" s="445"/>
      <c r="PAA49" s="445"/>
      <c r="PAB49" s="445"/>
      <c r="PAC49" s="445"/>
      <c r="PAD49" s="445"/>
      <c r="PAE49" s="445"/>
      <c r="PAF49" s="445"/>
      <c r="PAG49" s="445"/>
      <c r="PAH49" s="445"/>
      <c r="PAI49" s="445"/>
      <c r="PAJ49" s="445"/>
      <c r="PAK49" s="445"/>
      <c r="PAL49" s="445"/>
      <c r="PAM49" s="445"/>
      <c r="PAN49" s="445"/>
      <c r="PAO49" s="445"/>
      <c r="PAP49" s="445"/>
      <c r="PAQ49" s="445"/>
      <c r="PAR49" s="445"/>
      <c r="PAS49" s="445"/>
      <c r="PAT49" s="445"/>
      <c r="PAU49" s="445"/>
      <c r="PAV49" s="445"/>
      <c r="PAW49" s="445"/>
      <c r="PAX49" s="445"/>
      <c r="PAY49" s="445"/>
      <c r="PAZ49" s="445"/>
      <c r="PBA49" s="445"/>
      <c r="PBB49" s="445"/>
      <c r="PBC49" s="445"/>
      <c r="PBD49" s="445"/>
      <c r="PBE49" s="445"/>
      <c r="PBF49" s="445"/>
      <c r="PBG49" s="445"/>
      <c r="PBH49" s="445"/>
      <c r="PBI49" s="445"/>
      <c r="PBJ49" s="445"/>
      <c r="PBK49" s="445"/>
      <c r="PBL49" s="445"/>
      <c r="PBM49" s="445"/>
      <c r="PBN49" s="445"/>
      <c r="PBO49" s="445"/>
      <c r="PBP49" s="445"/>
      <c r="PBQ49" s="445"/>
      <c r="PBR49" s="445"/>
      <c r="PBS49" s="445"/>
      <c r="PBT49" s="445"/>
      <c r="PBU49" s="445"/>
      <c r="PBV49" s="445"/>
      <c r="PBW49" s="445"/>
      <c r="PBX49" s="445"/>
      <c r="PBY49" s="445"/>
      <c r="PBZ49" s="445"/>
      <c r="PCA49" s="445"/>
      <c r="PCB49" s="445"/>
      <c r="PCC49" s="445"/>
      <c r="PCD49" s="445"/>
      <c r="PCE49" s="445"/>
      <c r="PCF49" s="445"/>
      <c r="PCG49" s="445"/>
      <c r="PCH49" s="445"/>
      <c r="PCI49" s="445"/>
      <c r="PCJ49" s="445"/>
      <c r="PCK49" s="445"/>
      <c r="PCL49" s="445"/>
      <c r="PCM49" s="445"/>
      <c r="PCN49" s="445"/>
      <c r="PCO49" s="445"/>
      <c r="PCP49" s="445"/>
      <c r="PCQ49" s="445"/>
      <c r="PCR49" s="445"/>
      <c r="PCS49" s="445"/>
      <c r="PCT49" s="445"/>
      <c r="PCU49" s="445"/>
      <c r="PCV49" s="445"/>
      <c r="PCW49" s="445"/>
      <c r="PCX49" s="445"/>
      <c r="PCY49" s="445"/>
      <c r="PCZ49" s="445"/>
      <c r="PDA49" s="445"/>
      <c r="PDB49" s="445"/>
      <c r="PDC49" s="445"/>
      <c r="PDD49" s="445"/>
      <c r="PDE49" s="445"/>
      <c r="PDF49" s="445"/>
      <c r="PDG49" s="445"/>
      <c r="PDH49" s="445"/>
      <c r="PDI49" s="445"/>
      <c r="PDJ49" s="445"/>
      <c r="PDK49" s="445"/>
      <c r="PDL49" s="445"/>
      <c r="PDM49" s="445"/>
      <c r="PDN49" s="445"/>
      <c r="PDO49" s="445"/>
      <c r="PDP49" s="445"/>
      <c r="PDQ49" s="445"/>
      <c r="PDR49" s="445"/>
      <c r="PDS49" s="445"/>
      <c r="PDT49" s="445"/>
      <c r="PDU49" s="445"/>
      <c r="PDV49" s="445"/>
      <c r="PDW49" s="445"/>
      <c r="PDX49" s="445"/>
      <c r="PDY49" s="445"/>
      <c r="PDZ49" s="445"/>
      <c r="PEA49" s="445"/>
      <c r="PEB49" s="445"/>
      <c r="PEC49" s="445"/>
      <c r="PED49" s="445"/>
      <c r="PEE49" s="445"/>
      <c r="PEF49" s="445"/>
      <c r="PEG49" s="445"/>
      <c r="PEH49" s="445"/>
      <c r="PEI49" s="445"/>
      <c r="PEJ49" s="445"/>
      <c r="PEK49" s="445"/>
      <c r="PEL49" s="445"/>
      <c r="PEM49" s="445"/>
      <c r="PEN49" s="445"/>
      <c r="PEO49" s="445"/>
      <c r="PEP49" s="445"/>
      <c r="PEQ49" s="445"/>
      <c r="PER49" s="445"/>
      <c r="PES49" s="445"/>
      <c r="PET49" s="445"/>
      <c r="PEU49" s="445"/>
      <c r="PEV49" s="445"/>
      <c r="PEW49" s="445"/>
      <c r="PEX49" s="445"/>
      <c r="PEY49" s="445"/>
      <c r="PEZ49" s="445"/>
      <c r="PFA49" s="445"/>
      <c r="PFB49" s="445"/>
      <c r="PFC49" s="445"/>
      <c r="PFD49" s="445"/>
      <c r="PFE49" s="445"/>
      <c r="PFF49" s="445"/>
      <c r="PFG49" s="445"/>
      <c r="PFH49" s="445"/>
      <c r="PFI49" s="445"/>
      <c r="PFJ49" s="445"/>
      <c r="PFK49" s="445"/>
      <c r="PFL49" s="445"/>
      <c r="PFM49" s="445"/>
      <c r="PFN49" s="445"/>
      <c r="PFO49" s="445"/>
      <c r="PFP49" s="445"/>
      <c r="PFQ49" s="445"/>
      <c r="PFR49" s="445"/>
      <c r="PFS49" s="445"/>
      <c r="PFT49" s="445"/>
      <c r="PFU49" s="445"/>
      <c r="PFV49" s="445"/>
      <c r="PFW49" s="445"/>
      <c r="PFX49" s="445"/>
      <c r="PFY49" s="445"/>
      <c r="PFZ49" s="445"/>
      <c r="PGA49" s="445"/>
      <c r="PGB49" s="445"/>
      <c r="PGC49" s="445"/>
      <c r="PGD49" s="445"/>
      <c r="PGE49" s="445"/>
      <c r="PGF49" s="445"/>
      <c r="PGG49" s="445"/>
      <c r="PGH49" s="445"/>
      <c r="PGI49" s="445"/>
      <c r="PGJ49" s="445"/>
      <c r="PGK49" s="445"/>
      <c r="PGL49" s="445"/>
      <c r="PGM49" s="445"/>
      <c r="PGN49" s="445"/>
      <c r="PGO49" s="445"/>
      <c r="PGP49" s="445"/>
      <c r="PGQ49" s="445"/>
      <c r="PGR49" s="445"/>
      <c r="PGS49" s="445"/>
      <c r="PGT49" s="445"/>
      <c r="PGU49" s="445"/>
      <c r="PGV49" s="445"/>
      <c r="PGW49" s="445"/>
      <c r="PGX49" s="445"/>
      <c r="PGY49" s="445"/>
      <c r="PGZ49" s="445"/>
      <c r="PHA49" s="445"/>
      <c r="PHB49" s="445"/>
      <c r="PHC49" s="445"/>
      <c r="PHD49" s="445"/>
      <c r="PHE49" s="445"/>
      <c r="PHF49" s="445"/>
      <c r="PHG49" s="445"/>
      <c r="PHH49" s="445"/>
      <c r="PHI49" s="445"/>
      <c r="PHJ49" s="445"/>
      <c r="PHK49" s="445"/>
      <c r="PHL49" s="445"/>
      <c r="PHM49" s="445"/>
      <c r="PHN49" s="445"/>
      <c r="PHO49" s="445"/>
      <c r="PHP49" s="445"/>
      <c r="PHQ49" s="445"/>
      <c r="PHR49" s="445"/>
      <c r="PHS49" s="445"/>
      <c r="PHT49" s="445"/>
      <c r="PHU49" s="445"/>
      <c r="PHV49" s="445"/>
      <c r="PHW49" s="445"/>
      <c r="PHX49" s="445"/>
      <c r="PHY49" s="445"/>
      <c r="PHZ49" s="445"/>
      <c r="PIA49" s="445"/>
      <c r="PIB49" s="445"/>
      <c r="PIC49" s="445"/>
      <c r="PID49" s="445"/>
      <c r="PIE49" s="445"/>
      <c r="PIF49" s="445"/>
      <c r="PIG49" s="445"/>
      <c r="PIH49" s="445"/>
      <c r="PII49" s="445"/>
      <c r="PIJ49" s="445"/>
      <c r="PIK49" s="445"/>
      <c r="PIL49" s="445"/>
      <c r="PIM49" s="445"/>
      <c r="PIN49" s="445"/>
      <c r="PIO49" s="445"/>
      <c r="PIP49" s="445"/>
      <c r="PIQ49" s="445"/>
      <c r="PIR49" s="445"/>
      <c r="PIS49" s="445"/>
      <c r="PIT49" s="445"/>
      <c r="PIU49" s="445"/>
      <c r="PIV49" s="445"/>
      <c r="PIW49" s="445"/>
      <c r="PIX49" s="445"/>
      <c r="PIY49" s="445"/>
      <c r="PIZ49" s="445"/>
      <c r="PJA49" s="445"/>
      <c r="PJB49" s="445"/>
      <c r="PJC49" s="445"/>
      <c r="PJD49" s="445"/>
      <c r="PJE49" s="445"/>
      <c r="PJF49" s="445"/>
      <c r="PJG49" s="445"/>
      <c r="PJH49" s="445"/>
      <c r="PJI49" s="445"/>
      <c r="PJJ49" s="445"/>
      <c r="PJK49" s="445"/>
      <c r="PJL49" s="445"/>
      <c r="PJM49" s="445"/>
      <c r="PJN49" s="445"/>
      <c r="PJO49" s="445"/>
      <c r="PJP49" s="445"/>
      <c r="PJQ49" s="445"/>
      <c r="PJR49" s="445"/>
      <c r="PJS49" s="445"/>
      <c r="PJT49" s="445"/>
      <c r="PJU49" s="445"/>
      <c r="PJV49" s="445"/>
      <c r="PJW49" s="445"/>
      <c r="PJX49" s="445"/>
      <c r="PJY49" s="445"/>
      <c r="PJZ49" s="445"/>
      <c r="PKA49" s="445"/>
      <c r="PKB49" s="445"/>
      <c r="PKC49" s="445"/>
      <c r="PKD49" s="445"/>
      <c r="PKE49" s="445"/>
      <c r="PKF49" s="445"/>
      <c r="PKG49" s="445"/>
      <c r="PKH49" s="445"/>
      <c r="PKI49" s="445"/>
      <c r="PKJ49" s="445"/>
      <c r="PKK49" s="445"/>
      <c r="PKL49" s="445"/>
      <c r="PKM49" s="445"/>
      <c r="PKN49" s="445"/>
      <c r="PKO49" s="445"/>
      <c r="PKP49" s="445"/>
      <c r="PKQ49" s="445"/>
      <c r="PKR49" s="445"/>
      <c r="PKS49" s="445"/>
      <c r="PKT49" s="445"/>
      <c r="PKU49" s="445"/>
      <c r="PKV49" s="445"/>
      <c r="PKW49" s="445"/>
      <c r="PKX49" s="445"/>
      <c r="PKY49" s="445"/>
      <c r="PKZ49" s="445"/>
      <c r="PLA49" s="445"/>
      <c r="PLB49" s="445"/>
      <c r="PLC49" s="445"/>
      <c r="PLD49" s="445"/>
      <c r="PLE49" s="445"/>
      <c r="PLF49" s="445"/>
      <c r="PLG49" s="445"/>
      <c r="PLH49" s="445"/>
      <c r="PLI49" s="445"/>
      <c r="PLJ49" s="445"/>
      <c r="PLK49" s="445"/>
      <c r="PLL49" s="445"/>
      <c r="PLM49" s="445"/>
      <c r="PLN49" s="445"/>
      <c r="PLO49" s="445"/>
      <c r="PLP49" s="445"/>
      <c r="PLQ49" s="445"/>
      <c r="PLR49" s="445"/>
      <c r="PLS49" s="445"/>
      <c r="PLT49" s="445"/>
      <c r="PLU49" s="445"/>
      <c r="PLV49" s="445"/>
      <c r="PLW49" s="445"/>
      <c r="PLX49" s="445"/>
      <c r="PLY49" s="445"/>
      <c r="PLZ49" s="445"/>
      <c r="PMA49" s="445"/>
      <c r="PMB49" s="445"/>
      <c r="PMC49" s="445"/>
      <c r="PMD49" s="445"/>
      <c r="PME49" s="445"/>
      <c r="PMF49" s="445"/>
      <c r="PMG49" s="445"/>
      <c r="PMH49" s="445"/>
      <c r="PMI49" s="445"/>
      <c r="PMJ49" s="445"/>
      <c r="PMK49" s="445"/>
      <c r="PML49" s="445"/>
      <c r="PMM49" s="445"/>
      <c r="PMN49" s="445"/>
      <c r="PMO49" s="445"/>
      <c r="PMP49" s="445"/>
      <c r="PMQ49" s="445"/>
      <c r="PMR49" s="445"/>
      <c r="PMS49" s="445"/>
      <c r="PMT49" s="445"/>
      <c r="PMU49" s="445"/>
      <c r="PMV49" s="445"/>
      <c r="PMW49" s="445"/>
      <c r="PMX49" s="445"/>
      <c r="PMY49" s="445"/>
      <c r="PMZ49" s="445"/>
      <c r="PNA49" s="445"/>
      <c r="PNB49" s="445"/>
      <c r="PNC49" s="445"/>
      <c r="PND49" s="445"/>
      <c r="PNE49" s="445"/>
      <c r="PNF49" s="445"/>
      <c r="PNG49" s="445"/>
      <c r="PNH49" s="445"/>
      <c r="PNI49" s="445"/>
      <c r="PNJ49" s="445"/>
      <c r="PNK49" s="445"/>
      <c r="PNL49" s="445"/>
      <c r="PNM49" s="445"/>
      <c r="PNN49" s="445"/>
      <c r="PNO49" s="445"/>
      <c r="PNP49" s="445"/>
      <c r="PNQ49" s="445"/>
      <c r="PNR49" s="445"/>
      <c r="PNS49" s="445"/>
      <c r="PNT49" s="445"/>
      <c r="PNU49" s="445"/>
      <c r="PNV49" s="445"/>
      <c r="PNW49" s="445"/>
      <c r="PNX49" s="445"/>
      <c r="PNY49" s="445"/>
      <c r="PNZ49" s="445"/>
      <c r="POA49" s="445"/>
      <c r="POB49" s="445"/>
      <c r="POC49" s="445"/>
      <c r="POD49" s="445"/>
      <c r="POE49" s="445"/>
      <c r="POF49" s="445"/>
      <c r="POG49" s="445"/>
      <c r="POH49" s="445"/>
      <c r="POI49" s="445"/>
      <c r="POJ49" s="445"/>
      <c r="POK49" s="445"/>
      <c r="POL49" s="445"/>
      <c r="POM49" s="445"/>
      <c r="PON49" s="445"/>
      <c r="POO49" s="445"/>
      <c r="POP49" s="445"/>
      <c r="POQ49" s="445"/>
      <c r="POR49" s="445"/>
      <c r="POS49" s="445"/>
      <c r="POT49" s="445"/>
      <c r="POU49" s="445"/>
      <c r="POV49" s="445"/>
      <c r="POW49" s="445"/>
      <c r="POX49" s="445"/>
      <c r="POY49" s="445"/>
      <c r="POZ49" s="445"/>
      <c r="PPA49" s="445"/>
      <c r="PPB49" s="445"/>
      <c r="PPC49" s="445"/>
      <c r="PPD49" s="445"/>
      <c r="PPE49" s="445"/>
      <c r="PPF49" s="445"/>
      <c r="PPG49" s="445"/>
      <c r="PPH49" s="445"/>
      <c r="PPI49" s="445"/>
      <c r="PPJ49" s="445"/>
      <c r="PPK49" s="445"/>
      <c r="PPL49" s="445"/>
      <c r="PPM49" s="445"/>
      <c r="PPN49" s="445"/>
      <c r="PPO49" s="445"/>
      <c r="PPP49" s="445"/>
      <c r="PPQ49" s="445"/>
      <c r="PPR49" s="445"/>
      <c r="PPS49" s="445"/>
      <c r="PPT49" s="445"/>
      <c r="PPU49" s="445"/>
      <c r="PPV49" s="445"/>
      <c r="PPW49" s="445"/>
      <c r="PPX49" s="445"/>
      <c r="PPY49" s="445"/>
      <c r="PPZ49" s="445"/>
      <c r="PQA49" s="445"/>
      <c r="PQB49" s="445"/>
      <c r="PQC49" s="445"/>
      <c r="PQD49" s="445"/>
      <c r="PQE49" s="445"/>
      <c r="PQF49" s="445"/>
      <c r="PQG49" s="445"/>
      <c r="PQH49" s="445"/>
      <c r="PQI49" s="445"/>
      <c r="PQJ49" s="445"/>
      <c r="PQK49" s="445"/>
      <c r="PQL49" s="445"/>
      <c r="PQM49" s="445"/>
      <c r="PQN49" s="445"/>
      <c r="PQO49" s="445"/>
      <c r="PQP49" s="445"/>
      <c r="PQQ49" s="445"/>
      <c r="PQR49" s="445"/>
      <c r="PQS49" s="445"/>
      <c r="PQT49" s="445"/>
      <c r="PQU49" s="445"/>
      <c r="PQV49" s="445"/>
      <c r="PQW49" s="445"/>
      <c r="PQX49" s="445"/>
      <c r="PQY49" s="445"/>
      <c r="PQZ49" s="445"/>
      <c r="PRA49" s="445"/>
      <c r="PRB49" s="445"/>
      <c r="PRC49" s="445"/>
      <c r="PRD49" s="445"/>
      <c r="PRE49" s="445"/>
      <c r="PRF49" s="445"/>
      <c r="PRG49" s="445"/>
      <c r="PRH49" s="445"/>
      <c r="PRI49" s="445"/>
      <c r="PRJ49" s="445"/>
      <c r="PRK49" s="445"/>
      <c r="PRL49" s="445"/>
      <c r="PRM49" s="445"/>
      <c r="PRN49" s="445"/>
      <c r="PRO49" s="445"/>
      <c r="PRP49" s="445"/>
      <c r="PRQ49" s="445"/>
      <c r="PRR49" s="445"/>
      <c r="PRS49" s="445"/>
      <c r="PRT49" s="445"/>
      <c r="PRU49" s="445"/>
      <c r="PRV49" s="445"/>
      <c r="PRW49" s="445"/>
      <c r="PRX49" s="445"/>
      <c r="PRY49" s="445"/>
      <c r="PRZ49" s="445"/>
      <c r="PSA49" s="445"/>
      <c r="PSB49" s="445"/>
      <c r="PSC49" s="445"/>
      <c r="PSD49" s="445"/>
      <c r="PSE49" s="445"/>
      <c r="PSF49" s="445"/>
      <c r="PSG49" s="445"/>
      <c r="PSH49" s="445"/>
      <c r="PSI49" s="445"/>
      <c r="PSJ49" s="445"/>
      <c r="PSK49" s="445"/>
      <c r="PSL49" s="445"/>
      <c r="PSM49" s="445"/>
      <c r="PSN49" s="445"/>
      <c r="PSO49" s="445"/>
      <c r="PSP49" s="445"/>
      <c r="PSQ49" s="445"/>
      <c r="PSR49" s="445"/>
      <c r="PSS49" s="445"/>
      <c r="PST49" s="445"/>
      <c r="PSU49" s="445"/>
      <c r="PSV49" s="445"/>
      <c r="PSW49" s="445"/>
      <c r="PSX49" s="445"/>
      <c r="PSY49" s="445"/>
      <c r="PSZ49" s="445"/>
      <c r="PTA49" s="445"/>
      <c r="PTB49" s="445"/>
      <c r="PTC49" s="445"/>
      <c r="PTD49" s="445"/>
      <c r="PTE49" s="445"/>
      <c r="PTF49" s="445"/>
      <c r="PTG49" s="445"/>
      <c r="PTH49" s="445"/>
      <c r="PTI49" s="445"/>
      <c r="PTJ49" s="445"/>
      <c r="PTK49" s="445"/>
      <c r="PTL49" s="445"/>
      <c r="PTM49" s="445"/>
      <c r="PTN49" s="445"/>
      <c r="PTO49" s="445"/>
      <c r="PTP49" s="445"/>
      <c r="PTQ49" s="445"/>
      <c r="PTR49" s="445"/>
      <c r="PTS49" s="445"/>
      <c r="PTT49" s="445"/>
      <c r="PTU49" s="445"/>
      <c r="PTV49" s="445"/>
      <c r="PTW49" s="445"/>
      <c r="PTX49" s="445"/>
      <c r="PTY49" s="445"/>
      <c r="PTZ49" s="445"/>
      <c r="PUA49" s="445"/>
      <c r="PUB49" s="445"/>
      <c r="PUC49" s="445"/>
      <c r="PUD49" s="445"/>
      <c r="PUE49" s="445"/>
      <c r="PUF49" s="445"/>
      <c r="PUG49" s="445"/>
      <c r="PUH49" s="445"/>
      <c r="PUI49" s="445"/>
      <c r="PUJ49" s="445"/>
      <c r="PUK49" s="445"/>
      <c r="PUL49" s="445"/>
      <c r="PUM49" s="445"/>
      <c r="PUN49" s="445"/>
      <c r="PUO49" s="445"/>
      <c r="PUP49" s="445"/>
      <c r="PUQ49" s="445"/>
      <c r="PUR49" s="445"/>
      <c r="PUS49" s="445"/>
      <c r="PUT49" s="445"/>
      <c r="PUU49" s="445"/>
      <c r="PUV49" s="445"/>
      <c r="PUW49" s="445"/>
      <c r="PUX49" s="445"/>
      <c r="PUY49" s="445"/>
      <c r="PUZ49" s="445"/>
      <c r="PVA49" s="445"/>
      <c r="PVB49" s="445"/>
      <c r="PVC49" s="445"/>
      <c r="PVD49" s="445"/>
      <c r="PVE49" s="445"/>
      <c r="PVF49" s="445"/>
      <c r="PVG49" s="445"/>
      <c r="PVH49" s="445"/>
      <c r="PVI49" s="445"/>
      <c r="PVJ49" s="445"/>
      <c r="PVK49" s="445"/>
      <c r="PVL49" s="445"/>
      <c r="PVM49" s="445"/>
      <c r="PVN49" s="445"/>
      <c r="PVO49" s="445"/>
      <c r="PVP49" s="445"/>
      <c r="PVQ49" s="445"/>
      <c r="PVR49" s="445"/>
      <c r="PVS49" s="445"/>
      <c r="PVT49" s="445"/>
      <c r="PVU49" s="445"/>
      <c r="PVV49" s="445"/>
      <c r="PVW49" s="445"/>
      <c r="PVX49" s="445"/>
      <c r="PVY49" s="445"/>
      <c r="PVZ49" s="445"/>
      <c r="PWA49" s="445"/>
      <c r="PWB49" s="445"/>
      <c r="PWC49" s="445"/>
      <c r="PWD49" s="445"/>
      <c r="PWE49" s="445"/>
      <c r="PWF49" s="445"/>
      <c r="PWG49" s="445"/>
      <c r="PWH49" s="445"/>
      <c r="PWI49" s="445"/>
      <c r="PWJ49" s="445"/>
      <c r="PWK49" s="445"/>
      <c r="PWL49" s="445"/>
      <c r="PWM49" s="445"/>
      <c r="PWN49" s="445"/>
      <c r="PWO49" s="445"/>
      <c r="PWP49" s="445"/>
      <c r="PWQ49" s="445"/>
      <c r="PWR49" s="445"/>
      <c r="PWS49" s="445"/>
      <c r="PWT49" s="445"/>
      <c r="PWU49" s="445"/>
      <c r="PWV49" s="445"/>
      <c r="PWW49" s="445"/>
      <c r="PWX49" s="445"/>
      <c r="PWY49" s="445"/>
      <c r="PWZ49" s="445"/>
      <c r="PXA49" s="445"/>
      <c r="PXB49" s="445"/>
      <c r="PXC49" s="445"/>
      <c r="PXD49" s="445"/>
      <c r="PXE49" s="445"/>
      <c r="PXF49" s="445"/>
      <c r="PXG49" s="445"/>
      <c r="PXH49" s="445"/>
      <c r="PXI49" s="445"/>
      <c r="PXJ49" s="445"/>
      <c r="PXK49" s="445"/>
      <c r="PXL49" s="445"/>
      <c r="PXM49" s="445"/>
      <c r="PXN49" s="445"/>
      <c r="PXO49" s="445"/>
      <c r="PXP49" s="445"/>
      <c r="PXQ49" s="445"/>
      <c r="PXR49" s="445"/>
      <c r="PXS49" s="445"/>
      <c r="PXT49" s="445"/>
      <c r="PXU49" s="445"/>
      <c r="PXV49" s="445"/>
      <c r="PXW49" s="445"/>
      <c r="PXX49" s="445"/>
      <c r="PXY49" s="445"/>
      <c r="PXZ49" s="445"/>
      <c r="PYA49" s="445"/>
      <c r="PYB49" s="445"/>
      <c r="PYC49" s="445"/>
      <c r="PYD49" s="445"/>
      <c r="PYE49" s="445"/>
      <c r="PYF49" s="445"/>
      <c r="PYG49" s="445"/>
      <c r="PYH49" s="445"/>
      <c r="PYI49" s="445"/>
      <c r="PYJ49" s="445"/>
      <c r="PYK49" s="445"/>
      <c r="PYL49" s="445"/>
      <c r="PYM49" s="445"/>
      <c r="PYN49" s="445"/>
      <c r="PYO49" s="445"/>
      <c r="PYP49" s="445"/>
      <c r="PYQ49" s="445"/>
      <c r="PYR49" s="445"/>
      <c r="PYS49" s="445"/>
      <c r="PYT49" s="445"/>
      <c r="PYU49" s="445"/>
      <c r="PYV49" s="445"/>
      <c r="PYW49" s="445"/>
      <c r="PYX49" s="445"/>
      <c r="PYY49" s="445"/>
      <c r="PYZ49" s="445"/>
      <c r="PZA49" s="445"/>
      <c r="PZB49" s="445"/>
      <c r="PZC49" s="445"/>
      <c r="PZD49" s="445"/>
      <c r="PZE49" s="445"/>
      <c r="PZF49" s="445"/>
      <c r="PZG49" s="445"/>
      <c r="PZH49" s="445"/>
      <c r="PZI49" s="445"/>
      <c r="PZJ49" s="445"/>
      <c r="PZK49" s="445"/>
      <c r="PZL49" s="445"/>
      <c r="PZM49" s="445"/>
      <c r="PZN49" s="445"/>
      <c r="PZO49" s="445"/>
      <c r="PZP49" s="445"/>
      <c r="PZQ49" s="445"/>
      <c r="PZR49" s="445"/>
      <c r="PZS49" s="445"/>
      <c r="PZT49" s="445"/>
      <c r="PZU49" s="445"/>
      <c r="PZV49" s="445"/>
      <c r="PZW49" s="445"/>
      <c r="PZX49" s="445"/>
      <c r="PZY49" s="445"/>
      <c r="PZZ49" s="445"/>
      <c r="QAA49" s="445"/>
      <c r="QAB49" s="445"/>
      <c r="QAC49" s="445"/>
      <c r="QAD49" s="445"/>
      <c r="QAE49" s="445"/>
      <c r="QAF49" s="445"/>
      <c r="QAG49" s="445"/>
      <c r="QAH49" s="445"/>
      <c r="QAI49" s="445"/>
      <c r="QAJ49" s="445"/>
      <c r="QAK49" s="445"/>
      <c r="QAL49" s="445"/>
      <c r="QAM49" s="445"/>
      <c r="QAN49" s="445"/>
      <c r="QAO49" s="445"/>
      <c r="QAP49" s="445"/>
      <c r="QAQ49" s="445"/>
      <c r="QAR49" s="445"/>
      <c r="QAS49" s="445"/>
      <c r="QAT49" s="445"/>
      <c r="QAU49" s="445"/>
      <c r="QAV49" s="445"/>
      <c r="QAW49" s="445"/>
      <c r="QAX49" s="445"/>
      <c r="QAY49" s="445"/>
      <c r="QAZ49" s="445"/>
      <c r="QBA49" s="445"/>
      <c r="QBB49" s="445"/>
      <c r="QBC49" s="445"/>
      <c r="QBD49" s="445"/>
      <c r="QBE49" s="445"/>
      <c r="QBF49" s="445"/>
      <c r="QBG49" s="445"/>
      <c r="QBH49" s="445"/>
      <c r="QBI49" s="445"/>
      <c r="QBJ49" s="445"/>
      <c r="QBK49" s="445"/>
      <c r="QBL49" s="445"/>
      <c r="QBM49" s="445"/>
      <c r="QBN49" s="445"/>
      <c r="QBO49" s="445"/>
      <c r="QBP49" s="445"/>
      <c r="QBQ49" s="445"/>
      <c r="QBR49" s="445"/>
      <c r="QBS49" s="445"/>
      <c r="QBT49" s="445"/>
      <c r="QBU49" s="445"/>
      <c r="QBV49" s="445"/>
      <c r="QBW49" s="445"/>
      <c r="QBX49" s="445"/>
      <c r="QBY49" s="445"/>
      <c r="QBZ49" s="445"/>
      <c r="QCA49" s="445"/>
      <c r="QCB49" s="445"/>
      <c r="QCC49" s="445"/>
      <c r="QCD49" s="445"/>
      <c r="QCE49" s="445"/>
      <c r="QCF49" s="445"/>
      <c r="QCG49" s="445"/>
      <c r="QCH49" s="445"/>
      <c r="QCI49" s="445"/>
      <c r="QCJ49" s="445"/>
      <c r="QCK49" s="445"/>
      <c r="QCL49" s="445"/>
      <c r="QCM49" s="445"/>
      <c r="QCN49" s="445"/>
      <c r="QCO49" s="445"/>
      <c r="QCP49" s="445"/>
      <c r="QCQ49" s="445"/>
      <c r="QCR49" s="445"/>
      <c r="QCS49" s="445"/>
      <c r="QCT49" s="445"/>
      <c r="QCU49" s="445"/>
      <c r="QCV49" s="445"/>
      <c r="QCW49" s="445"/>
      <c r="QCX49" s="445"/>
      <c r="QCY49" s="445"/>
      <c r="QCZ49" s="445"/>
      <c r="QDA49" s="445"/>
      <c r="QDB49" s="445"/>
      <c r="QDC49" s="445"/>
      <c r="QDD49" s="445"/>
      <c r="QDE49" s="445"/>
      <c r="QDF49" s="445"/>
      <c r="QDG49" s="445"/>
      <c r="QDH49" s="445"/>
      <c r="QDI49" s="445"/>
      <c r="QDJ49" s="445"/>
      <c r="QDK49" s="445"/>
      <c r="QDL49" s="445"/>
      <c r="QDM49" s="445"/>
      <c r="QDN49" s="445"/>
      <c r="QDO49" s="445"/>
      <c r="QDP49" s="445"/>
      <c r="QDQ49" s="445"/>
      <c r="QDR49" s="445"/>
      <c r="QDS49" s="445"/>
      <c r="QDT49" s="445"/>
      <c r="QDU49" s="445"/>
      <c r="QDV49" s="445"/>
      <c r="QDW49" s="445"/>
      <c r="QDX49" s="445"/>
      <c r="QDY49" s="445"/>
      <c r="QDZ49" s="445"/>
      <c r="QEA49" s="445"/>
      <c r="QEB49" s="445"/>
      <c r="QEC49" s="445"/>
      <c r="QED49" s="445"/>
      <c r="QEE49" s="445"/>
      <c r="QEF49" s="445"/>
      <c r="QEG49" s="445"/>
      <c r="QEH49" s="445"/>
      <c r="QEI49" s="445"/>
      <c r="QEJ49" s="445"/>
      <c r="QEK49" s="445"/>
      <c r="QEL49" s="445"/>
      <c r="QEM49" s="445"/>
      <c r="QEN49" s="445"/>
      <c r="QEO49" s="445"/>
      <c r="QEP49" s="445"/>
      <c r="QEQ49" s="445"/>
      <c r="QER49" s="445"/>
      <c r="QES49" s="445"/>
      <c r="QET49" s="445"/>
      <c r="QEU49" s="445"/>
      <c r="QEV49" s="445"/>
      <c r="QEW49" s="445"/>
      <c r="QEX49" s="445"/>
      <c r="QEY49" s="445"/>
      <c r="QEZ49" s="445"/>
      <c r="QFA49" s="445"/>
      <c r="QFB49" s="445"/>
      <c r="QFC49" s="445"/>
      <c r="QFD49" s="445"/>
      <c r="QFE49" s="445"/>
      <c r="QFF49" s="445"/>
      <c r="QFG49" s="445"/>
      <c r="QFH49" s="445"/>
      <c r="QFI49" s="445"/>
      <c r="QFJ49" s="445"/>
      <c r="QFK49" s="445"/>
      <c r="QFL49" s="445"/>
      <c r="QFM49" s="445"/>
      <c r="QFN49" s="445"/>
      <c r="QFO49" s="445"/>
      <c r="QFP49" s="445"/>
      <c r="QFQ49" s="445"/>
      <c r="QFR49" s="445"/>
      <c r="QFS49" s="445"/>
      <c r="QFT49" s="445"/>
      <c r="QFU49" s="445"/>
      <c r="QFV49" s="445"/>
      <c r="QFW49" s="445"/>
      <c r="QFX49" s="445"/>
      <c r="QFY49" s="445"/>
      <c r="QFZ49" s="445"/>
      <c r="QGA49" s="445"/>
      <c r="QGB49" s="445"/>
      <c r="QGC49" s="445"/>
      <c r="QGD49" s="445"/>
      <c r="QGE49" s="445"/>
      <c r="QGF49" s="445"/>
      <c r="QGG49" s="445"/>
      <c r="QGH49" s="445"/>
      <c r="QGI49" s="445"/>
      <c r="QGJ49" s="445"/>
      <c r="QGK49" s="445"/>
      <c r="QGL49" s="445"/>
      <c r="QGM49" s="445"/>
      <c r="QGN49" s="445"/>
      <c r="QGO49" s="445"/>
      <c r="QGP49" s="445"/>
      <c r="QGQ49" s="445"/>
      <c r="QGR49" s="445"/>
      <c r="QGS49" s="445"/>
      <c r="QGT49" s="445"/>
      <c r="QGU49" s="445"/>
      <c r="QGV49" s="445"/>
      <c r="QGW49" s="445"/>
      <c r="QGX49" s="445"/>
      <c r="QGY49" s="445"/>
      <c r="QGZ49" s="445"/>
      <c r="QHA49" s="445"/>
      <c r="QHB49" s="445"/>
      <c r="QHC49" s="445"/>
      <c r="QHD49" s="445"/>
      <c r="QHE49" s="445"/>
      <c r="QHF49" s="445"/>
      <c r="QHG49" s="445"/>
      <c r="QHH49" s="445"/>
      <c r="QHI49" s="445"/>
      <c r="QHJ49" s="445"/>
      <c r="QHK49" s="445"/>
      <c r="QHL49" s="445"/>
      <c r="QHM49" s="445"/>
      <c r="QHN49" s="445"/>
      <c r="QHO49" s="445"/>
      <c r="QHP49" s="445"/>
      <c r="QHQ49" s="445"/>
      <c r="QHR49" s="445"/>
      <c r="QHS49" s="445"/>
      <c r="QHT49" s="445"/>
      <c r="QHU49" s="445"/>
      <c r="QHV49" s="445"/>
      <c r="QHW49" s="445"/>
      <c r="QHX49" s="445"/>
      <c r="QHY49" s="445"/>
      <c r="QHZ49" s="445"/>
      <c r="QIA49" s="445"/>
      <c r="QIB49" s="445"/>
      <c r="QIC49" s="445"/>
      <c r="QID49" s="445"/>
      <c r="QIE49" s="445"/>
      <c r="QIF49" s="445"/>
      <c r="QIG49" s="445"/>
      <c r="QIH49" s="445"/>
      <c r="QII49" s="445"/>
      <c r="QIJ49" s="445"/>
      <c r="QIK49" s="445"/>
      <c r="QIL49" s="445"/>
      <c r="QIM49" s="445"/>
      <c r="QIN49" s="445"/>
      <c r="QIO49" s="445"/>
      <c r="QIP49" s="445"/>
      <c r="QIQ49" s="445"/>
      <c r="QIR49" s="445"/>
      <c r="QIS49" s="445"/>
      <c r="QIT49" s="445"/>
      <c r="QIU49" s="445"/>
      <c r="QIV49" s="445"/>
      <c r="QIW49" s="445"/>
      <c r="QIX49" s="445"/>
      <c r="QIY49" s="445"/>
      <c r="QIZ49" s="445"/>
      <c r="QJA49" s="445"/>
      <c r="QJB49" s="445"/>
      <c r="QJC49" s="445"/>
      <c r="QJD49" s="445"/>
      <c r="QJE49" s="445"/>
      <c r="QJF49" s="445"/>
      <c r="QJG49" s="445"/>
      <c r="QJH49" s="445"/>
      <c r="QJI49" s="445"/>
      <c r="QJJ49" s="445"/>
      <c r="QJK49" s="445"/>
      <c r="QJL49" s="445"/>
      <c r="QJM49" s="445"/>
      <c r="QJN49" s="445"/>
      <c r="QJO49" s="445"/>
      <c r="QJP49" s="445"/>
      <c r="QJQ49" s="445"/>
      <c r="QJR49" s="445"/>
      <c r="QJS49" s="445"/>
      <c r="QJT49" s="445"/>
      <c r="QJU49" s="445"/>
      <c r="QJV49" s="445"/>
      <c r="QJW49" s="445"/>
      <c r="QJX49" s="445"/>
      <c r="QJY49" s="445"/>
      <c r="QJZ49" s="445"/>
      <c r="QKA49" s="445"/>
      <c r="QKB49" s="445"/>
      <c r="QKC49" s="445"/>
      <c r="QKD49" s="445"/>
      <c r="QKE49" s="445"/>
      <c r="QKF49" s="445"/>
      <c r="QKG49" s="445"/>
      <c r="QKH49" s="445"/>
      <c r="QKI49" s="445"/>
      <c r="QKJ49" s="445"/>
      <c r="QKK49" s="445"/>
      <c r="QKL49" s="445"/>
      <c r="QKM49" s="445"/>
      <c r="QKN49" s="445"/>
      <c r="QKO49" s="445"/>
      <c r="QKP49" s="445"/>
      <c r="QKQ49" s="445"/>
      <c r="QKR49" s="445"/>
      <c r="QKS49" s="445"/>
      <c r="QKT49" s="445"/>
      <c r="QKU49" s="445"/>
      <c r="QKV49" s="445"/>
      <c r="QKW49" s="445"/>
      <c r="QKX49" s="445"/>
      <c r="QKY49" s="445"/>
      <c r="QKZ49" s="445"/>
      <c r="QLA49" s="445"/>
      <c r="QLB49" s="445"/>
      <c r="QLC49" s="445"/>
      <c r="QLD49" s="445"/>
      <c r="QLE49" s="445"/>
      <c r="QLF49" s="445"/>
      <c r="QLG49" s="445"/>
      <c r="QLH49" s="445"/>
      <c r="QLI49" s="445"/>
      <c r="QLJ49" s="445"/>
      <c r="QLK49" s="445"/>
      <c r="QLL49" s="445"/>
      <c r="QLM49" s="445"/>
      <c r="QLN49" s="445"/>
      <c r="QLO49" s="445"/>
      <c r="QLP49" s="445"/>
      <c r="QLQ49" s="445"/>
      <c r="QLR49" s="445"/>
      <c r="QLS49" s="445"/>
      <c r="QLT49" s="445"/>
      <c r="QLU49" s="445"/>
      <c r="QLV49" s="445"/>
      <c r="QLW49" s="445"/>
      <c r="QLX49" s="445"/>
      <c r="QLY49" s="445"/>
      <c r="QLZ49" s="445"/>
      <c r="QMA49" s="445"/>
      <c r="QMB49" s="445"/>
      <c r="QMC49" s="445"/>
      <c r="QMD49" s="445"/>
      <c r="QME49" s="445"/>
      <c r="QMF49" s="445"/>
      <c r="QMG49" s="445"/>
      <c r="QMH49" s="445"/>
      <c r="QMI49" s="445"/>
      <c r="QMJ49" s="445"/>
      <c r="QMK49" s="445"/>
      <c r="QML49" s="445"/>
      <c r="QMM49" s="445"/>
      <c r="QMN49" s="445"/>
      <c r="QMO49" s="445"/>
      <c r="QMP49" s="445"/>
      <c r="QMQ49" s="445"/>
      <c r="QMR49" s="445"/>
      <c r="QMS49" s="445"/>
      <c r="QMT49" s="445"/>
      <c r="QMU49" s="445"/>
      <c r="QMV49" s="445"/>
      <c r="QMW49" s="445"/>
      <c r="QMX49" s="445"/>
      <c r="QMY49" s="445"/>
      <c r="QMZ49" s="445"/>
      <c r="QNA49" s="445"/>
      <c r="QNB49" s="445"/>
      <c r="QNC49" s="445"/>
      <c r="QND49" s="445"/>
      <c r="QNE49" s="445"/>
      <c r="QNF49" s="445"/>
      <c r="QNG49" s="445"/>
      <c r="QNH49" s="445"/>
      <c r="QNI49" s="445"/>
      <c r="QNJ49" s="445"/>
      <c r="QNK49" s="445"/>
      <c r="QNL49" s="445"/>
      <c r="QNM49" s="445"/>
      <c r="QNN49" s="445"/>
      <c r="QNO49" s="445"/>
      <c r="QNP49" s="445"/>
      <c r="QNQ49" s="445"/>
      <c r="QNR49" s="445"/>
      <c r="QNS49" s="445"/>
      <c r="QNT49" s="445"/>
      <c r="QNU49" s="445"/>
      <c r="QNV49" s="445"/>
      <c r="QNW49" s="445"/>
      <c r="QNX49" s="445"/>
      <c r="QNY49" s="445"/>
      <c r="QNZ49" s="445"/>
      <c r="QOA49" s="445"/>
      <c r="QOB49" s="445"/>
      <c r="QOC49" s="445"/>
      <c r="QOD49" s="445"/>
      <c r="QOE49" s="445"/>
      <c r="QOF49" s="445"/>
      <c r="QOG49" s="445"/>
      <c r="QOH49" s="445"/>
      <c r="QOI49" s="445"/>
      <c r="QOJ49" s="445"/>
      <c r="QOK49" s="445"/>
      <c r="QOL49" s="445"/>
      <c r="QOM49" s="445"/>
      <c r="QON49" s="445"/>
      <c r="QOO49" s="445"/>
      <c r="QOP49" s="445"/>
      <c r="QOQ49" s="445"/>
      <c r="QOR49" s="445"/>
      <c r="QOS49" s="445"/>
      <c r="QOT49" s="445"/>
      <c r="QOU49" s="445"/>
      <c r="QOV49" s="445"/>
      <c r="QOW49" s="445"/>
      <c r="QOX49" s="445"/>
      <c r="QOY49" s="445"/>
      <c r="QOZ49" s="445"/>
      <c r="QPA49" s="445"/>
      <c r="QPB49" s="445"/>
      <c r="QPC49" s="445"/>
      <c r="QPD49" s="445"/>
      <c r="QPE49" s="445"/>
      <c r="QPF49" s="445"/>
      <c r="QPG49" s="445"/>
      <c r="QPH49" s="445"/>
      <c r="QPI49" s="445"/>
      <c r="QPJ49" s="445"/>
      <c r="QPK49" s="445"/>
      <c r="QPL49" s="445"/>
      <c r="QPM49" s="445"/>
      <c r="QPN49" s="445"/>
      <c r="QPO49" s="445"/>
      <c r="QPP49" s="445"/>
      <c r="QPQ49" s="445"/>
      <c r="QPR49" s="445"/>
      <c r="QPS49" s="445"/>
      <c r="QPT49" s="445"/>
      <c r="QPU49" s="445"/>
      <c r="QPV49" s="445"/>
      <c r="QPW49" s="445"/>
      <c r="QPX49" s="445"/>
      <c r="QPY49" s="445"/>
      <c r="QPZ49" s="445"/>
      <c r="QQA49" s="445"/>
      <c r="QQB49" s="445"/>
      <c r="QQC49" s="445"/>
      <c r="QQD49" s="445"/>
      <c r="QQE49" s="445"/>
      <c r="QQF49" s="445"/>
      <c r="QQG49" s="445"/>
      <c r="QQH49" s="445"/>
      <c r="QQI49" s="445"/>
      <c r="QQJ49" s="445"/>
      <c r="QQK49" s="445"/>
      <c r="QQL49" s="445"/>
      <c r="QQM49" s="445"/>
      <c r="QQN49" s="445"/>
      <c r="QQO49" s="445"/>
      <c r="QQP49" s="445"/>
      <c r="QQQ49" s="445"/>
      <c r="QQR49" s="445"/>
      <c r="QQS49" s="445"/>
      <c r="QQT49" s="445"/>
      <c r="QQU49" s="445"/>
      <c r="QQV49" s="445"/>
      <c r="QQW49" s="445"/>
      <c r="QQX49" s="445"/>
      <c r="QQY49" s="445"/>
      <c r="QQZ49" s="445"/>
      <c r="QRA49" s="445"/>
      <c r="QRB49" s="445"/>
      <c r="QRC49" s="445"/>
      <c r="QRD49" s="445"/>
      <c r="QRE49" s="445"/>
      <c r="QRF49" s="445"/>
      <c r="QRG49" s="445"/>
      <c r="QRH49" s="445"/>
      <c r="QRI49" s="445"/>
      <c r="QRJ49" s="445"/>
      <c r="QRK49" s="445"/>
      <c r="QRL49" s="445"/>
      <c r="QRM49" s="445"/>
      <c r="QRN49" s="445"/>
      <c r="QRO49" s="445"/>
      <c r="QRP49" s="445"/>
      <c r="QRQ49" s="445"/>
      <c r="QRR49" s="445"/>
      <c r="QRS49" s="445"/>
      <c r="QRT49" s="445"/>
      <c r="QRU49" s="445"/>
      <c r="QRV49" s="445"/>
      <c r="QRW49" s="445"/>
      <c r="QRX49" s="445"/>
      <c r="QRY49" s="445"/>
      <c r="QRZ49" s="445"/>
      <c r="QSA49" s="445"/>
      <c r="QSB49" s="445"/>
      <c r="QSC49" s="445"/>
      <c r="QSD49" s="445"/>
      <c r="QSE49" s="445"/>
      <c r="QSF49" s="445"/>
      <c r="QSG49" s="445"/>
      <c r="QSH49" s="445"/>
      <c r="QSI49" s="445"/>
      <c r="QSJ49" s="445"/>
      <c r="QSK49" s="445"/>
      <c r="QSL49" s="445"/>
      <c r="QSM49" s="445"/>
      <c r="QSN49" s="445"/>
      <c r="QSO49" s="445"/>
      <c r="QSP49" s="445"/>
      <c r="QSQ49" s="445"/>
      <c r="QSR49" s="445"/>
      <c r="QSS49" s="445"/>
      <c r="QST49" s="445"/>
      <c r="QSU49" s="445"/>
      <c r="QSV49" s="445"/>
      <c r="QSW49" s="445"/>
      <c r="QSX49" s="445"/>
      <c r="QSY49" s="445"/>
      <c r="QSZ49" s="445"/>
      <c r="QTA49" s="445"/>
      <c r="QTB49" s="445"/>
      <c r="QTC49" s="445"/>
      <c r="QTD49" s="445"/>
      <c r="QTE49" s="445"/>
      <c r="QTF49" s="445"/>
      <c r="QTG49" s="445"/>
      <c r="QTH49" s="445"/>
      <c r="QTI49" s="445"/>
      <c r="QTJ49" s="445"/>
      <c r="QTK49" s="445"/>
      <c r="QTL49" s="445"/>
      <c r="QTM49" s="445"/>
      <c r="QTN49" s="445"/>
      <c r="QTO49" s="445"/>
      <c r="QTP49" s="445"/>
      <c r="QTQ49" s="445"/>
      <c r="QTR49" s="445"/>
      <c r="QTS49" s="445"/>
      <c r="QTT49" s="445"/>
      <c r="QTU49" s="445"/>
      <c r="QTV49" s="445"/>
      <c r="QTW49" s="445"/>
      <c r="QTX49" s="445"/>
      <c r="QTY49" s="445"/>
      <c r="QTZ49" s="445"/>
      <c r="QUA49" s="445"/>
      <c r="QUB49" s="445"/>
      <c r="QUC49" s="445"/>
      <c r="QUD49" s="445"/>
      <c r="QUE49" s="445"/>
      <c r="QUF49" s="445"/>
      <c r="QUG49" s="445"/>
      <c r="QUH49" s="445"/>
      <c r="QUI49" s="445"/>
      <c r="QUJ49" s="445"/>
      <c r="QUK49" s="445"/>
      <c r="QUL49" s="445"/>
      <c r="QUM49" s="445"/>
      <c r="QUN49" s="445"/>
      <c r="QUO49" s="445"/>
      <c r="QUP49" s="445"/>
      <c r="QUQ49" s="445"/>
      <c r="QUR49" s="445"/>
      <c r="QUS49" s="445"/>
      <c r="QUT49" s="445"/>
      <c r="QUU49" s="445"/>
      <c r="QUV49" s="445"/>
      <c r="QUW49" s="445"/>
      <c r="QUX49" s="445"/>
      <c r="QUY49" s="445"/>
      <c r="QUZ49" s="445"/>
      <c r="QVA49" s="445"/>
      <c r="QVB49" s="445"/>
      <c r="QVC49" s="445"/>
      <c r="QVD49" s="445"/>
      <c r="QVE49" s="445"/>
      <c r="QVF49" s="445"/>
      <c r="QVG49" s="445"/>
      <c r="QVH49" s="445"/>
      <c r="QVI49" s="445"/>
      <c r="QVJ49" s="445"/>
      <c r="QVK49" s="445"/>
      <c r="QVL49" s="445"/>
      <c r="QVM49" s="445"/>
      <c r="QVN49" s="445"/>
      <c r="QVO49" s="445"/>
      <c r="QVP49" s="445"/>
      <c r="QVQ49" s="445"/>
      <c r="QVR49" s="445"/>
      <c r="QVS49" s="445"/>
      <c r="QVT49" s="445"/>
      <c r="QVU49" s="445"/>
      <c r="QVV49" s="445"/>
      <c r="QVW49" s="445"/>
      <c r="QVX49" s="445"/>
      <c r="QVY49" s="445"/>
      <c r="QVZ49" s="445"/>
      <c r="QWA49" s="445"/>
      <c r="QWB49" s="445"/>
      <c r="QWC49" s="445"/>
      <c r="QWD49" s="445"/>
      <c r="QWE49" s="445"/>
      <c r="QWF49" s="445"/>
      <c r="QWG49" s="445"/>
      <c r="QWH49" s="445"/>
      <c r="QWI49" s="445"/>
      <c r="QWJ49" s="445"/>
      <c r="QWK49" s="445"/>
      <c r="QWL49" s="445"/>
      <c r="QWM49" s="445"/>
      <c r="QWN49" s="445"/>
      <c r="QWO49" s="445"/>
      <c r="QWP49" s="445"/>
      <c r="QWQ49" s="445"/>
      <c r="QWR49" s="445"/>
      <c r="QWS49" s="445"/>
      <c r="QWT49" s="445"/>
      <c r="QWU49" s="445"/>
      <c r="QWV49" s="445"/>
      <c r="QWW49" s="445"/>
      <c r="QWX49" s="445"/>
      <c r="QWY49" s="445"/>
      <c r="QWZ49" s="445"/>
      <c r="QXA49" s="445"/>
      <c r="QXB49" s="445"/>
      <c r="QXC49" s="445"/>
      <c r="QXD49" s="445"/>
      <c r="QXE49" s="445"/>
      <c r="QXF49" s="445"/>
      <c r="QXG49" s="445"/>
      <c r="QXH49" s="445"/>
      <c r="QXI49" s="445"/>
      <c r="QXJ49" s="445"/>
      <c r="QXK49" s="445"/>
      <c r="QXL49" s="445"/>
      <c r="QXM49" s="445"/>
      <c r="QXN49" s="445"/>
      <c r="QXO49" s="445"/>
      <c r="QXP49" s="445"/>
      <c r="QXQ49" s="445"/>
      <c r="QXR49" s="445"/>
      <c r="QXS49" s="445"/>
      <c r="QXT49" s="445"/>
      <c r="QXU49" s="445"/>
      <c r="QXV49" s="445"/>
      <c r="QXW49" s="445"/>
      <c r="QXX49" s="445"/>
      <c r="QXY49" s="445"/>
      <c r="QXZ49" s="445"/>
      <c r="QYA49" s="445"/>
      <c r="QYB49" s="445"/>
      <c r="QYC49" s="445"/>
      <c r="QYD49" s="445"/>
      <c r="QYE49" s="445"/>
      <c r="QYF49" s="445"/>
      <c r="QYG49" s="445"/>
      <c r="QYH49" s="445"/>
      <c r="QYI49" s="445"/>
      <c r="QYJ49" s="445"/>
      <c r="QYK49" s="445"/>
      <c r="QYL49" s="445"/>
      <c r="QYM49" s="445"/>
      <c r="QYN49" s="445"/>
      <c r="QYO49" s="445"/>
      <c r="QYP49" s="445"/>
      <c r="QYQ49" s="445"/>
      <c r="QYR49" s="445"/>
      <c r="QYS49" s="445"/>
      <c r="QYT49" s="445"/>
      <c r="QYU49" s="445"/>
      <c r="QYV49" s="445"/>
      <c r="QYW49" s="445"/>
      <c r="QYX49" s="445"/>
      <c r="QYY49" s="445"/>
      <c r="QYZ49" s="445"/>
      <c r="QZA49" s="445"/>
      <c r="QZB49" s="445"/>
      <c r="QZC49" s="445"/>
      <c r="QZD49" s="445"/>
      <c r="QZE49" s="445"/>
      <c r="QZF49" s="445"/>
      <c r="QZG49" s="445"/>
      <c r="QZH49" s="445"/>
      <c r="QZI49" s="445"/>
      <c r="QZJ49" s="445"/>
      <c r="QZK49" s="445"/>
      <c r="QZL49" s="445"/>
      <c r="QZM49" s="445"/>
      <c r="QZN49" s="445"/>
      <c r="QZO49" s="445"/>
      <c r="QZP49" s="445"/>
      <c r="QZQ49" s="445"/>
      <c r="QZR49" s="445"/>
      <c r="QZS49" s="445"/>
      <c r="QZT49" s="445"/>
      <c r="QZU49" s="445"/>
      <c r="QZV49" s="445"/>
      <c r="QZW49" s="445"/>
      <c r="QZX49" s="445"/>
      <c r="QZY49" s="445"/>
      <c r="QZZ49" s="445"/>
      <c r="RAA49" s="445"/>
      <c r="RAB49" s="445"/>
      <c r="RAC49" s="445"/>
      <c r="RAD49" s="445"/>
      <c r="RAE49" s="445"/>
      <c r="RAF49" s="445"/>
      <c r="RAG49" s="445"/>
      <c r="RAH49" s="445"/>
      <c r="RAI49" s="445"/>
      <c r="RAJ49" s="445"/>
      <c r="RAK49" s="445"/>
      <c r="RAL49" s="445"/>
      <c r="RAM49" s="445"/>
      <c r="RAN49" s="445"/>
      <c r="RAO49" s="445"/>
      <c r="RAP49" s="445"/>
      <c r="RAQ49" s="445"/>
      <c r="RAR49" s="445"/>
      <c r="RAS49" s="445"/>
      <c r="RAT49" s="445"/>
      <c r="RAU49" s="445"/>
      <c r="RAV49" s="445"/>
      <c r="RAW49" s="445"/>
      <c r="RAX49" s="445"/>
      <c r="RAY49" s="445"/>
      <c r="RAZ49" s="445"/>
      <c r="RBA49" s="445"/>
      <c r="RBB49" s="445"/>
      <c r="RBC49" s="445"/>
      <c r="RBD49" s="445"/>
      <c r="RBE49" s="445"/>
      <c r="RBF49" s="445"/>
      <c r="RBG49" s="445"/>
      <c r="RBH49" s="445"/>
      <c r="RBI49" s="445"/>
      <c r="RBJ49" s="445"/>
      <c r="RBK49" s="445"/>
      <c r="RBL49" s="445"/>
      <c r="RBM49" s="445"/>
      <c r="RBN49" s="445"/>
      <c r="RBO49" s="445"/>
      <c r="RBP49" s="445"/>
      <c r="RBQ49" s="445"/>
      <c r="RBR49" s="445"/>
      <c r="RBS49" s="445"/>
      <c r="RBT49" s="445"/>
      <c r="RBU49" s="445"/>
      <c r="RBV49" s="445"/>
      <c r="RBW49" s="445"/>
      <c r="RBX49" s="445"/>
      <c r="RBY49" s="445"/>
      <c r="RBZ49" s="445"/>
      <c r="RCA49" s="445"/>
      <c r="RCB49" s="445"/>
      <c r="RCC49" s="445"/>
      <c r="RCD49" s="445"/>
      <c r="RCE49" s="445"/>
      <c r="RCF49" s="445"/>
      <c r="RCG49" s="445"/>
      <c r="RCH49" s="445"/>
      <c r="RCI49" s="445"/>
      <c r="RCJ49" s="445"/>
      <c r="RCK49" s="445"/>
      <c r="RCL49" s="445"/>
      <c r="RCM49" s="445"/>
      <c r="RCN49" s="445"/>
      <c r="RCO49" s="445"/>
      <c r="RCP49" s="445"/>
      <c r="RCQ49" s="445"/>
      <c r="RCR49" s="445"/>
      <c r="RCS49" s="445"/>
      <c r="RCT49" s="445"/>
      <c r="RCU49" s="445"/>
      <c r="RCV49" s="445"/>
      <c r="RCW49" s="445"/>
      <c r="RCX49" s="445"/>
      <c r="RCY49" s="445"/>
      <c r="RCZ49" s="445"/>
      <c r="RDA49" s="445"/>
      <c r="RDB49" s="445"/>
      <c r="RDC49" s="445"/>
      <c r="RDD49" s="445"/>
      <c r="RDE49" s="445"/>
      <c r="RDF49" s="445"/>
      <c r="RDG49" s="445"/>
      <c r="RDH49" s="445"/>
      <c r="RDI49" s="445"/>
      <c r="RDJ49" s="445"/>
      <c r="RDK49" s="445"/>
      <c r="RDL49" s="445"/>
      <c r="RDM49" s="445"/>
      <c r="RDN49" s="445"/>
      <c r="RDO49" s="445"/>
      <c r="RDP49" s="445"/>
      <c r="RDQ49" s="445"/>
      <c r="RDR49" s="445"/>
      <c r="RDS49" s="445"/>
      <c r="RDT49" s="445"/>
      <c r="RDU49" s="445"/>
      <c r="RDV49" s="445"/>
      <c r="RDW49" s="445"/>
      <c r="RDX49" s="445"/>
      <c r="RDY49" s="445"/>
      <c r="RDZ49" s="445"/>
      <c r="REA49" s="445"/>
      <c r="REB49" s="445"/>
      <c r="REC49" s="445"/>
      <c r="RED49" s="445"/>
      <c r="REE49" s="445"/>
      <c r="REF49" s="445"/>
      <c r="REG49" s="445"/>
      <c r="REH49" s="445"/>
      <c r="REI49" s="445"/>
      <c r="REJ49" s="445"/>
      <c r="REK49" s="445"/>
      <c r="REL49" s="445"/>
      <c r="REM49" s="445"/>
      <c r="REN49" s="445"/>
      <c r="REO49" s="445"/>
      <c r="REP49" s="445"/>
      <c r="REQ49" s="445"/>
      <c r="RER49" s="445"/>
      <c r="RES49" s="445"/>
      <c r="RET49" s="445"/>
      <c r="REU49" s="445"/>
      <c r="REV49" s="445"/>
      <c r="REW49" s="445"/>
      <c r="REX49" s="445"/>
      <c r="REY49" s="445"/>
      <c r="REZ49" s="445"/>
      <c r="RFA49" s="445"/>
      <c r="RFB49" s="445"/>
      <c r="RFC49" s="445"/>
      <c r="RFD49" s="445"/>
      <c r="RFE49" s="445"/>
      <c r="RFF49" s="445"/>
      <c r="RFG49" s="445"/>
      <c r="RFH49" s="445"/>
      <c r="RFI49" s="445"/>
      <c r="RFJ49" s="445"/>
      <c r="RFK49" s="445"/>
      <c r="RFL49" s="445"/>
      <c r="RFM49" s="445"/>
      <c r="RFN49" s="445"/>
      <c r="RFO49" s="445"/>
      <c r="RFP49" s="445"/>
      <c r="RFQ49" s="445"/>
      <c r="RFR49" s="445"/>
      <c r="RFS49" s="445"/>
      <c r="RFT49" s="445"/>
      <c r="RFU49" s="445"/>
      <c r="RFV49" s="445"/>
      <c r="RFW49" s="445"/>
      <c r="RFX49" s="445"/>
      <c r="RFY49" s="445"/>
      <c r="RFZ49" s="445"/>
      <c r="RGA49" s="445"/>
      <c r="RGB49" s="445"/>
      <c r="RGC49" s="445"/>
      <c r="RGD49" s="445"/>
      <c r="RGE49" s="445"/>
      <c r="RGF49" s="445"/>
      <c r="RGG49" s="445"/>
      <c r="RGH49" s="445"/>
      <c r="RGI49" s="445"/>
      <c r="RGJ49" s="445"/>
      <c r="RGK49" s="445"/>
      <c r="RGL49" s="445"/>
      <c r="RGM49" s="445"/>
      <c r="RGN49" s="445"/>
      <c r="RGO49" s="445"/>
      <c r="RGP49" s="445"/>
      <c r="RGQ49" s="445"/>
      <c r="RGR49" s="445"/>
      <c r="RGS49" s="445"/>
      <c r="RGT49" s="445"/>
      <c r="RGU49" s="445"/>
      <c r="RGV49" s="445"/>
      <c r="RGW49" s="445"/>
      <c r="RGX49" s="445"/>
      <c r="RGY49" s="445"/>
      <c r="RGZ49" s="445"/>
      <c r="RHA49" s="445"/>
      <c r="RHB49" s="445"/>
      <c r="RHC49" s="445"/>
      <c r="RHD49" s="445"/>
      <c r="RHE49" s="445"/>
      <c r="RHF49" s="445"/>
      <c r="RHG49" s="445"/>
      <c r="RHH49" s="445"/>
      <c r="RHI49" s="445"/>
      <c r="RHJ49" s="445"/>
      <c r="RHK49" s="445"/>
      <c r="RHL49" s="445"/>
      <c r="RHM49" s="445"/>
      <c r="RHN49" s="445"/>
      <c r="RHO49" s="445"/>
      <c r="RHP49" s="445"/>
      <c r="RHQ49" s="445"/>
      <c r="RHR49" s="445"/>
      <c r="RHS49" s="445"/>
      <c r="RHT49" s="445"/>
      <c r="RHU49" s="445"/>
      <c r="RHV49" s="445"/>
      <c r="RHW49" s="445"/>
      <c r="RHX49" s="445"/>
      <c r="RHY49" s="445"/>
      <c r="RHZ49" s="445"/>
      <c r="RIA49" s="445"/>
      <c r="RIB49" s="445"/>
      <c r="RIC49" s="445"/>
      <c r="RID49" s="445"/>
      <c r="RIE49" s="445"/>
      <c r="RIF49" s="445"/>
      <c r="RIG49" s="445"/>
      <c r="RIH49" s="445"/>
      <c r="RII49" s="445"/>
      <c r="RIJ49" s="445"/>
      <c r="RIK49" s="445"/>
      <c r="RIL49" s="445"/>
      <c r="RIM49" s="445"/>
      <c r="RIN49" s="445"/>
      <c r="RIO49" s="445"/>
      <c r="RIP49" s="445"/>
      <c r="RIQ49" s="445"/>
      <c r="RIR49" s="445"/>
      <c r="RIS49" s="445"/>
      <c r="RIT49" s="445"/>
      <c r="RIU49" s="445"/>
      <c r="RIV49" s="445"/>
      <c r="RIW49" s="445"/>
      <c r="RIX49" s="445"/>
      <c r="RIY49" s="445"/>
      <c r="RIZ49" s="445"/>
      <c r="RJA49" s="445"/>
      <c r="RJB49" s="445"/>
      <c r="RJC49" s="445"/>
      <c r="RJD49" s="445"/>
      <c r="RJE49" s="445"/>
      <c r="RJF49" s="445"/>
      <c r="RJG49" s="445"/>
      <c r="RJH49" s="445"/>
      <c r="RJI49" s="445"/>
      <c r="RJJ49" s="445"/>
      <c r="RJK49" s="445"/>
      <c r="RJL49" s="445"/>
      <c r="RJM49" s="445"/>
      <c r="RJN49" s="445"/>
      <c r="RJO49" s="445"/>
      <c r="RJP49" s="445"/>
      <c r="RJQ49" s="445"/>
      <c r="RJR49" s="445"/>
      <c r="RJS49" s="445"/>
      <c r="RJT49" s="445"/>
      <c r="RJU49" s="445"/>
      <c r="RJV49" s="445"/>
      <c r="RJW49" s="445"/>
      <c r="RJX49" s="445"/>
      <c r="RJY49" s="445"/>
      <c r="RJZ49" s="445"/>
      <c r="RKA49" s="445"/>
      <c r="RKB49" s="445"/>
      <c r="RKC49" s="445"/>
      <c r="RKD49" s="445"/>
      <c r="RKE49" s="445"/>
      <c r="RKF49" s="445"/>
      <c r="RKG49" s="445"/>
      <c r="RKH49" s="445"/>
      <c r="RKI49" s="445"/>
      <c r="RKJ49" s="445"/>
      <c r="RKK49" s="445"/>
      <c r="RKL49" s="445"/>
      <c r="RKM49" s="445"/>
      <c r="RKN49" s="445"/>
      <c r="RKO49" s="445"/>
      <c r="RKP49" s="445"/>
      <c r="RKQ49" s="445"/>
      <c r="RKR49" s="445"/>
      <c r="RKS49" s="445"/>
      <c r="RKT49" s="445"/>
      <c r="RKU49" s="445"/>
      <c r="RKV49" s="445"/>
      <c r="RKW49" s="445"/>
      <c r="RKX49" s="445"/>
      <c r="RKY49" s="445"/>
      <c r="RKZ49" s="445"/>
      <c r="RLA49" s="445"/>
      <c r="RLB49" s="445"/>
      <c r="RLC49" s="445"/>
      <c r="RLD49" s="445"/>
      <c r="RLE49" s="445"/>
      <c r="RLF49" s="445"/>
      <c r="RLG49" s="445"/>
      <c r="RLH49" s="445"/>
      <c r="RLI49" s="445"/>
      <c r="RLJ49" s="445"/>
      <c r="RLK49" s="445"/>
      <c r="RLL49" s="445"/>
      <c r="RLM49" s="445"/>
      <c r="RLN49" s="445"/>
      <c r="RLO49" s="445"/>
      <c r="RLP49" s="445"/>
      <c r="RLQ49" s="445"/>
      <c r="RLR49" s="445"/>
      <c r="RLS49" s="445"/>
      <c r="RLT49" s="445"/>
      <c r="RLU49" s="445"/>
      <c r="RLV49" s="445"/>
      <c r="RLW49" s="445"/>
      <c r="RLX49" s="445"/>
      <c r="RLY49" s="445"/>
      <c r="RLZ49" s="445"/>
      <c r="RMA49" s="445"/>
      <c r="RMB49" s="445"/>
      <c r="RMC49" s="445"/>
      <c r="RMD49" s="445"/>
      <c r="RME49" s="445"/>
      <c r="RMF49" s="445"/>
      <c r="RMG49" s="445"/>
      <c r="RMH49" s="445"/>
      <c r="RMI49" s="445"/>
      <c r="RMJ49" s="445"/>
      <c r="RMK49" s="445"/>
      <c r="RML49" s="445"/>
      <c r="RMM49" s="445"/>
      <c r="RMN49" s="445"/>
      <c r="RMO49" s="445"/>
      <c r="RMP49" s="445"/>
      <c r="RMQ49" s="445"/>
      <c r="RMR49" s="445"/>
      <c r="RMS49" s="445"/>
      <c r="RMT49" s="445"/>
      <c r="RMU49" s="445"/>
      <c r="RMV49" s="445"/>
      <c r="RMW49" s="445"/>
      <c r="RMX49" s="445"/>
      <c r="RMY49" s="445"/>
      <c r="RMZ49" s="445"/>
      <c r="RNA49" s="445"/>
      <c r="RNB49" s="445"/>
      <c r="RNC49" s="445"/>
      <c r="RND49" s="445"/>
      <c r="RNE49" s="445"/>
      <c r="RNF49" s="445"/>
      <c r="RNG49" s="445"/>
      <c r="RNH49" s="445"/>
      <c r="RNI49" s="445"/>
      <c r="RNJ49" s="445"/>
      <c r="RNK49" s="445"/>
      <c r="RNL49" s="445"/>
      <c r="RNM49" s="445"/>
      <c r="RNN49" s="445"/>
      <c r="RNO49" s="445"/>
      <c r="RNP49" s="445"/>
      <c r="RNQ49" s="445"/>
      <c r="RNR49" s="445"/>
      <c r="RNS49" s="445"/>
      <c r="RNT49" s="445"/>
      <c r="RNU49" s="445"/>
      <c r="RNV49" s="445"/>
      <c r="RNW49" s="445"/>
      <c r="RNX49" s="445"/>
      <c r="RNY49" s="445"/>
      <c r="RNZ49" s="445"/>
      <c r="ROA49" s="445"/>
      <c r="ROB49" s="445"/>
      <c r="ROC49" s="445"/>
      <c r="ROD49" s="445"/>
      <c r="ROE49" s="445"/>
      <c r="ROF49" s="445"/>
      <c r="ROG49" s="445"/>
      <c r="ROH49" s="445"/>
      <c r="ROI49" s="445"/>
      <c r="ROJ49" s="445"/>
      <c r="ROK49" s="445"/>
      <c r="ROL49" s="445"/>
      <c r="ROM49" s="445"/>
      <c r="RON49" s="445"/>
      <c r="ROO49" s="445"/>
      <c r="ROP49" s="445"/>
      <c r="ROQ49" s="445"/>
      <c r="ROR49" s="445"/>
      <c r="ROS49" s="445"/>
      <c r="ROT49" s="445"/>
      <c r="ROU49" s="445"/>
      <c r="ROV49" s="445"/>
      <c r="ROW49" s="445"/>
      <c r="ROX49" s="445"/>
      <c r="ROY49" s="445"/>
      <c r="ROZ49" s="445"/>
      <c r="RPA49" s="445"/>
      <c r="RPB49" s="445"/>
      <c r="RPC49" s="445"/>
      <c r="RPD49" s="445"/>
      <c r="RPE49" s="445"/>
      <c r="RPF49" s="445"/>
      <c r="RPG49" s="445"/>
      <c r="RPH49" s="445"/>
      <c r="RPI49" s="445"/>
      <c r="RPJ49" s="445"/>
      <c r="RPK49" s="445"/>
      <c r="RPL49" s="445"/>
      <c r="RPM49" s="445"/>
      <c r="RPN49" s="445"/>
      <c r="RPO49" s="445"/>
      <c r="RPP49" s="445"/>
      <c r="RPQ49" s="445"/>
      <c r="RPR49" s="445"/>
      <c r="RPS49" s="445"/>
      <c r="RPT49" s="445"/>
      <c r="RPU49" s="445"/>
      <c r="RPV49" s="445"/>
      <c r="RPW49" s="445"/>
      <c r="RPX49" s="445"/>
      <c r="RPY49" s="445"/>
      <c r="RPZ49" s="445"/>
      <c r="RQA49" s="445"/>
      <c r="RQB49" s="445"/>
      <c r="RQC49" s="445"/>
      <c r="RQD49" s="445"/>
      <c r="RQE49" s="445"/>
      <c r="RQF49" s="445"/>
      <c r="RQG49" s="445"/>
      <c r="RQH49" s="445"/>
      <c r="RQI49" s="445"/>
      <c r="RQJ49" s="445"/>
      <c r="RQK49" s="445"/>
      <c r="RQL49" s="445"/>
      <c r="RQM49" s="445"/>
      <c r="RQN49" s="445"/>
      <c r="RQO49" s="445"/>
      <c r="RQP49" s="445"/>
      <c r="RQQ49" s="445"/>
      <c r="RQR49" s="445"/>
      <c r="RQS49" s="445"/>
      <c r="RQT49" s="445"/>
      <c r="RQU49" s="445"/>
      <c r="RQV49" s="445"/>
      <c r="RQW49" s="445"/>
      <c r="RQX49" s="445"/>
      <c r="RQY49" s="445"/>
      <c r="RQZ49" s="445"/>
      <c r="RRA49" s="445"/>
      <c r="RRB49" s="445"/>
      <c r="RRC49" s="445"/>
      <c r="RRD49" s="445"/>
      <c r="RRE49" s="445"/>
      <c r="RRF49" s="445"/>
      <c r="RRG49" s="445"/>
      <c r="RRH49" s="445"/>
      <c r="RRI49" s="445"/>
      <c r="RRJ49" s="445"/>
      <c r="RRK49" s="445"/>
      <c r="RRL49" s="445"/>
      <c r="RRM49" s="445"/>
      <c r="RRN49" s="445"/>
      <c r="RRO49" s="445"/>
      <c r="RRP49" s="445"/>
      <c r="RRQ49" s="445"/>
      <c r="RRR49" s="445"/>
      <c r="RRS49" s="445"/>
      <c r="RRT49" s="445"/>
      <c r="RRU49" s="445"/>
      <c r="RRV49" s="445"/>
      <c r="RRW49" s="445"/>
      <c r="RRX49" s="445"/>
      <c r="RRY49" s="445"/>
      <c r="RRZ49" s="445"/>
      <c r="RSA49" s="445"/>
      <c r="RSB49" s="445"/>
      <c r="RSC49" s="445"/>
      <c r="RSD49" s="445"/>
      <c r="RSE49" s="445"/>
      <c r="RSF49" s="445"/>
      <c r="RSG49" s="445"/>
      <c r="RSH49" s="445"/>
      <c r="RSI49" s="445"/>
      <c r="RSJ49" s="445"/>
      <c r="RSK49" s="445"/>
      <c r="RSL49" s="445"/>
      <c r="RSM49" s="445"/>
      <c r="RSN49" s="445"/>
      <c r="RSO49" s="445"/>
      <c r="RSP49" s="445"/>
      <c r="RSQ49" s="445"/>
      <c r="RSR49" s="445"/>
      <c r="RSS49" s="445"/>
      <c r="RST49" s="445"/>
      <c r="RSU49" s="445"/>
      <c r="RSV49" s="445"/>
      <c r="RSW49" s="445"/>
      <c r="RSX49" s="445"/>
      <c r="RSY49" s="445"/>
      <c r="RSZ49" s="445"/>
      <c r="RTA49" s="445"/>
      <c r="RTB49" s="445"/>
      <c r="RTC49" s="445"/>
      <c r="RTD49" s="445"/>
      <c r="RTE49" s="445"/>
      <c r="RTF49" s="445"/>
      <c r="RTG49" s="445"/>
      <c r="RTH49" s="445"/>
      <c r="RTI49" s="445"/>
      <c r="RTJ49" s="445"/>
      <c r="RTK49" s="445"/>
      <c r="RTL49" s="445"/>
      <c r="RTM49" s="445"/>
      <c r="RTN49" s="445"/>
      <c r="RTO49" s="445"/>
      <c r="RTP49" s="445"/>
      <c r="RTQ49" s="445"/>
      <c r="RTR49" s="445"/>
      <c r="RTS49" s="445"/>
      <c r="RTT49" s="445"/>
      <c r="RTU49" s="445"/>
      <c r="RTV49" s="445"/>
      <c r="RTW49" s="445"/>
      <c r="RTX49" s="445"/>
      <c r="RTY49" s="445"/>
      <c r="RTZ49" s="445"/>
      <c r="RUA49" s="445"/>
      <c r="RUB49" s="445"/>
      <c r="RUC49" s="445"/>
      <c r="RUD49" s="445"/>
      <c r="RUE49" s="445"/>
      <c r="RUF49" s="445"/>
      <c r="RUG49" s="445"/>
      <c r="RUH49" s="445"/>
      <c r="RUI49" s="445"/>
      <c r="RUJ49" s="445"/>
      <c r="RUK49" s="445"/>
      <c r="RUL49" s="445"/>
      <c r="RUM49" s="445"/>
      <c r="RUN49" s="445"/>
      <c r="RUO49" s="445"/>
      <c r="RUP49" s="445"/>
      <c r="RUQ49" s="445"/>
      <c r="RUR49" s="445"/>
      <c r="RUS49" s="445"/>
      <c r="RUT49" s="445"/>
      <c r="RUU49" s="445"/>
      <c r="RUV49" s="445"/>
      <c r="RUW49" s="445"/>
      <c r="RUX49" s="445"/>
      <c r="RUY49" s="445"/>
      <c r="RUZ49" s="445"/>
      <c r="RVA49" s="445"/>
      <c r="RVB49" s="445"/>
      <c r="RVC49" s="445"/>
      <c r="RVD49" s="445"/>
      <c r="RVE49" s="445"/>
      <c r="RVF49" s="445"/>
      <c r="RVG49" s="445"/>
      <c r="RVH49" s="445"/>
      <c r="RVI49" s="445"/>
      <c r="RVJ49" s="445"/>
      <c r="RVK49" s="445"/>
      <c r="RVL49" s="445"/>
      <c r="RVM49" s="445"/>
      <c r="RVN49" s="445"/>
      <c r="RVO49" s="445"/>
      <c r="RVP49" s="445"/>
      <c r="RVQ49" s="445"/>
      <c r="RVR49" s="445"/>
      <c r="RVS49" s="445"/>
      <c r="RVT49" s="445"/>
      <c r="RVU49" s="445"/>
      <c r="RVV49" s="445"/>
      <c r="RVW49" s="445"/>
      <c r="RVX49" s="445"/>
      <c r="RVY49" s="445"/>
      <c r="RVZ49" s="445"/>
      <c r="RWA49" s="445"/>
      <c r="RWB49" s="445"/>
      <c r="RWC49" s="445"/>
      <c r="RWD49" s="445"/>
      <c r="RWE49" s="445"/>
      <c r="RWF49" s="445"/>
      <c r="RWG49" s="445"/>
      <c r="RWH49" s="445"/>
      <c r="RWI49" s="445"/>
      <c r="RWJ49" s="445"/>
      <c r="RWK49" s="445"/>
      <c r="RWL49" s="445"/>
      <c r="RWM49" s="445"/>
      <c r="RWN49" s="445"/>
      <c r="RWO49" s="445"/>
      <c r="RWP49" s="445"/>
      <c r="RWQ49" s="445"/>
      <c r="RWR49" s="445"/>
      <c r="RWS49" s="445"/>
      <c r="RWT49" s="445"/>
      <c r="RWU49" s="445"/>
      <c r="RWV49" s="445"/>
      <c r="RWW49" s="445"/>
      <c r="RWX49" s="445"/>
      <c r="RWY49" s="445"/>
      <c r="RWZ49" s="445"/>
      <c r="RXA49" s="445"/>
      <c r="RXB49" s="445"/>
      <c r="RXC49" s="445"/>
      <c r="RXD49" s="445"/>
      <c r="RXE49" s="445"/>
      <c r="RXF49" s="445"/>
      <c r="RXG49" s="445"/>
      <c r="RXH49" s="445"/>
      <c r="RXI49" s="445"/>
      <c r="RXJ49" s="445"/>
      <c r="RXK49" s="445"/>
      <c r="RXL49" s="445"/>
      <c r="RXM49" s="445"/>
      <c r="RXN49" s="445"/>
      <c r="RXO49" s="445"/>
      <c r="RXP49" s="445"/>
      <c r="RXQ49" s="445"/>
      <c r="RXR49" s="445"/>
      <c r="RXS49" s="445"/>
      <c r="RXT49" s="445"/>
      <c r="RXU49" s="445"/>
      <c r="RXV49" s="445"/>
      <c r="RXW49" s="445"/>
      <c r="RXX49" s="445"/>
      <c r="RXY49" s="445"/>
      <c r="RXZ49" s="445"/>
      <c r="RYA49" s="445"/>
      <c r="RYB49" s="445"/>
      <c r="RYC49" s="445"/>
      <c r="RYD49" s="445"/>
      <c r="RYE49" s="445"/>
      <c r="RYF49" s="445"/>
      <c r="RYG49" s="445"/>
      <c r="RYH49" s="445"/>
      <c r="RYI49" s="445"/>
      <c r="RYJ49" s="445"/>
      <c r="RYK49" s="445"/>
      <c r="RYL49" s="445"/>
      <c r="RYM49" s="445"/>
      <c r="RYN49" s="445"/>
      <c r="RYO49" s="445"/>
      <c r="RYP49" s="445"/>
      <c r="RYQ49" s="445"/>
      <c r="RYR49" s="445"/>
      <c r="RYS49" s="445"/>
      <c r="RYT49" s="445"/>
      <c r="RYU49" s="445"/>
      <c r="RYV49" s="445"/>
      <c r="RYW49" s="445"/>
      <c r="RYX49" s="445"/>
      <c r="RYY49" s="445"/>
      <c r="RYZ49" s="445"/>
      <c r="RZA49" s="445"/>
      <c r="RZB49" s="445"/>
      <c r="RZC49" s="445"/>
      <c r="RZD49" s="445"/>
      <c r="RZE49" s="445"/>
      <c r="RZF49" s="445"/>
      <c r="RZG49" s="445"/>
      <c r="RZH49" s="445"/>
      <c r="RZI49" s="445"/>
      <c r="RZJ49" s="445"/>
      <c r="RZK49" s="445"/>
      <c r="RZL49" s="445"/>
      <c r="RZM49" s="445"/>
      <c r="RZN49" s="445"/>
      <c r="RZO49" s="445"/>
      <c r="RZP49" s="445"/>
      <c r="RZQ49" s="445"/>
      <c r="RZR49" s="445"/>
      <c r="RZS49" s="445"/>
      <c r="RZT49" s="445"/>
      <c r="RZU49" s="445"/>
      <c r="RZV49" s="445"/>
      <c r="RZW49" s="445"/>
      <c r="RZX49" s="445"/>
      <c r="RZY49" s="445"/>
      <c r="RZZ49" s="445"/>
      <c r="SAA49" s="445"/>
      <c r="SAB49" s="445"/>
      <c r="SAC49" s="445"/>
      <c r="SAD49" s="445"/>
      <c r="SAE49" s="445"/>
      <c r="SAF49" s="445"/>
      <c r="SAG49" s="445"/>
      <c r="SAH49" s="445"/>
      <c r="SAI49" s="445"/>
      <c r="SAJ49" s="445"/>
      <c r="SAK49" s="445"/>
      <c r="SAL49" s="445"/>
      <c r="SAM49" s="445"/>
      <c r="SAN49" s="445"/>
      <c r="SAO49" s="445"/>
      <c r="SAP49" s="445"/>
      <c r="SAQ49" s="445"/>
      <c r="SAR49" s="445"/>
      <c r="SAS49" s="445"/>
      <c r="SAT49" s="445"/>
      <c r="SAU49" s="445"/>
      <c r="SAV49" s="445"/>
      <c r="SAW49" s="445"/>
      <c r="SAX49" s="445"/>
      <c r="SAY49" s="445"/>
      <c r="SAZ49" s="445"/>
      <c r="SBA49" s="445"/>
      <c r="SBB49" s="445"/>
      <c r="SBC49" s="445"/>
      <c r="SBD49" s="445"/>
      <c r="SBE49" s="445"/>
      <c r="SBF49" s="445"/>
      <c r="SBG49" s="445"/>
      <c r="SBH49" s="445"/>
      <c r="SBI49" s="445"/>
      <c r="SBJ49" s="445"/>
      <c r="SBK49" s="445"/>
      <c r="SBL49" s="445"/>
      <c r="SBM49" s="445"/>
      <c r="SBN49" s="445"/>
      <c r="SBO49" s="445"/>
      <c r="SBP49" s="445"/>
      <c r="SBQ49" s="445"/>
      <c r="SBR49" s="445"/>
      <c r="SBS49" s="445"/>
      <c r="SBT49" s="445"/>
      <c r="SBU49" s="445"/>
      <c r="SBV49" s="445"/>
      <c r="SBW49" s="445"/>
      <c r="SBX49" s="445"/>
      <c r="SBY49" s="445"/>
      <c r="SBZ49" s="445"/>
      <c r="SCA49" s="445"/>
      <c r="SCB49" s="445"/>
      <c r="SCC49" s="445"/>
      <c r="SCD49" s="445"/>
      <c r="SCE49" s="445"/>
      <c r="SCF49" s="445"/>
      <c r="SCG49" s="445"/>
      <c r="SCH49" s="445"/>
      <c r="SCI49" s="445"/>
      <c r="SCJ49" s="445"/>
      <c r="SCK49" s="445"/>
      <c r="SCL49" s="445"/>
      <c r="SCM49" s="445"/>
      <c r="SCN49" s="445"/>
      <c r="SCO49" s="445"/>
      <c r="SCP49" s="445"/>
      <c r="SCQ49" s="445"/>
      <c r="SCR49" s="445"/>
      <c r="SCS49" s="445"/>
      <c r="SCT49" s="445"/>
      <c r="SCU49" s="445"/>
      <c r="SCV49" s="445"/>
      <c r="SCW49" s="445"/>
      <c r="SCX49" s="445"/>
      <c r="SCY49" s="445"/>
      <c r="SCZ49" s="445"/>
      <c r="SDA49" s="445"/>
      <c r="SDB49" s="445"/>
      <c r="SDC49" s="445"/>
      <c r="SDD49" s="445"/>
      <c r="SDE49" s="445"/>
      <c r="SDF49" s="445"/>
      <c r="SDG49" s="445"/>
      <c r="SDH49" s="445"/>
      <c r="SDI49" s="445"/>
      <c r="SDJ49" s="445"/>
      <c r="SDK49" s="445"/>
      <c r="SDL49" s="445"/>
      <c r="SDM49" s="445"/>
      <c r="SDN49" s="445"/>
      <c r="SDO49" s="445"/>
      <c r="SDP49" s="445"/>
      <c r="SDQ49" s="445"/>
      <c r="SDR49" s="445"/>
      <c r="SDS49" s="445"/>
      <c r="SDT49" s="445"/>
      <c r="SDU49" s="445"/>
      <c r="SDV49" s="445"/>
      <c r="SDW49" s="445"/>
      <c r="SDX49" s="445"/>
      <c r="SDY49" s="445"/>
      <c r="SDZ49" s="445"/>
      <c r="SEA49" s="445"/>
      <c r="SEB49" s="445"/>
      <c r="SEC49" s="445"/>
      <c r="SED49" s="445"/>
      <c r="SEE49" s="445"/>
      <c r="SEF49" s="445"/>
      <c r="SEG49" s="445"/>
      <c r="SEH49" s="445"/>
      <c r="SEI49" s="445"/>
      <c r="SEJ49" s="445"/>
      <c r="SEK49" s="445"/>
      <c r="SEL49" s="445"/>
      <c r="SEM49" s="445"/>
      <c r="SEN49" s="445"/>
      <c r="SEO49" s="445"/>
      <c r="SEP49" s="445"/>
      <c r="SEQ49" s="445"/>
      <c r="SER49" s="445"/>
      <c r="SES49" s="445"/>
      <c r="SET49" s="445"/>
      <c r="SEU49" s="445"/>
      <c r="SEV49" s="445"/>
      <c r="SEW49" s="445"/>
      <c r="SEX49" s="445"/>
      <c r="SEY49" s="445"/>
      <c r="SEZ49" s="445"/>
      <c r="SFA49" s="445"/>
      <c r="SFB49" s="445"/>
      <c r="SFC49" s="445"/>
      <c r="SFD49" s="445"/>
      <c r="SFE49" s="445"/>
      <c r="SFF49" s="445"/>
      <c r="SFG49" s="445"/>
      <c r="SFH49" s="445"/>
      <c r="SFI49" s="445"/>
      <c r="SFJ49" s="445"/>
      <c r="SFK49" s="445"/>
      <c r="SFL49" s="445"/>
      <c r="SFM49" s="445"/>
      <c r="SFN49" s="445"/>
      <c r="SFO49" s="445"/>
      <c r="SFP49" s="445"/>
      <c r="SFQ49" s="445"/>
      <c r="SFR49" s="445"/>
      <c r="SFS49" s="445"/>
      <c r="SFT49" s="445"/>
      <c r="SFU49" s="445"/>
      <c r="SFV49" s="445"/>
      <c r="SFW49" s="445"/>
      <c r="SFX49" s="445"/>
      <c r="SFY49" s="445"/>
      <c r="SFZ49" s="445"/>
      <c r="SGA49" s="445"/>
      <c r="SGB49" s="445"/>
      <c r="SGC49" s="445"/>
      <c r="SGD49" s="445"/>
      <c r="SGE49" s="445"/>
      <c r="SGF49" s="445"/>
      <c r="SGG49" s="445"/>
      <c r="SGH49" s="445"/>
      <c r="SGI49" s="445"/>
      <c r="SGJ49" s="445"/>
      <c r="SGK49" s="445"/>
      <c r="SGL49" s="445"/>
      <c r="SGM49" s="445"/>
      <c r="SGN49" s="445"/>
      <c r="SGO49" s="445"/>
      <c r="SGP49" s="445"/>
      <c r="SGQ49" s="445"/>
      <c r="SGR49" s="445"/>
      <c r="SGS49" s="445"/>
      <c r="SGT49" s="445"/>
      <c r="SGU49" s="445"/>
      <c r="SGV49" s="445"/>
      <c r="SGW49" s="445"/>
      <c r="SGX49" s="445"/>
      <c r="SGY49" s="445"/>
      <c r="SGZ49" s="445"/>
      <c r="SHA49" s="445"/>
      <c r="SHB49" s="445"/>
      <c r="SHC49" s="445"/>
      <c r="SHD49" s="445"/>
      <c r="SHE49" s="445"/>
      <c r="SHF49" s="445"/>
      <c r="SHG49" s="445"/>
      <c r="SHH49" s="445"/>
      <c r="SHI49" s="445"/>
      <c r="SHJ49" s="445"/>
      <c r="SHK49" s="445"/>
      <c r="SHL49" s="445"/>
      <c r="SHM49" s="445"/>
      <c r="SHN49" s="445"/>
      <c r="SHO49" s="445"/>
      <c r="SHP49" s="445"/>
      <c r="SHQ49" s="445"/>
      <c r="SHR49" s="445"/>
      <c r="SHS49" s="445"/>
      <c r="SHT49" s="445"/>
      <c r="SHU49" s="445"/>
      <c r="SHV49" s="445"/>
      <c r="SHW49" s="445"/>
      <c r="SHX49" s="445"/>
      <c r="SHY49" s="445"/>
      <c r="SHZ49" s="445"/>
      <c r="SIA49" s="445"/>
      <c r="SIB49" s="445"/>
      <c r="SIC49" s="445"/>
      <c r="SID49" s="445"/>
      <c r="SIE49" s="445"/>
      <c r="SIF49" s="445"/>
      <c r="SIG49" s="445"/>
      <c r="SIH49" s="445"/>
      <c r="SII49" s="445"/>
      <c r="SIJ49" s="445"/>
      <c r="SIK49" s="445"/>
      <c r="SIL49" s="445"/>
      <c r="SIM49" s="445"/>
      <c r="SIN49" s="445"/>
      <c r="SIO49" s="445"/>
      <c r="SIP49" s="445"/>
      <c r="SIQ49" s="445"/>
      <c r="SIR49" s="445"/>
      <c r="SIS49" s="445"/>
      <c r="SIT49" s="445"/>
      <c r="SIU49" s="445"/>
      <c r="SIV49" s="445"/>
      <c r="SIW49" s="445"/>
      <c r="SIX49" s="445"/>
      <c r="SIY49" s="445"/>
      <c r="SIZ49" s="445"/>
      <c r="SJA49" s="445"/>
      <c r="SJB49" s="445"/>
      <c r="SJC49" s="445"/>
      <c r="SJD49" s="445"/>
      <c r="SJE49" s="445"/>
      <c r="SJF49" s="445"/>
      <c r="SJG49" s="445"/>
      <c r="SJH49" s="445"/>
      <c r="SJI49" s="445"/>
      <c r="SJJ49" s="445"/>
      <c r="SJK49" s="445"/>
      <c r="SJL49" s="445"/>
      <c r="SJM49" s="445"/>
      <c r="SJN49" s="445"/>
      <c r="SJO49" s="445"/>
      <c r="SJP49" s="445"/>
      <c r="SJQ49" s="445"/>
      <c r="SJR49" s="445"/>
      <c r="SJS49" s="445"/>
      <c r="SJT49" s="445"/>
      <c r="SJU49" s="445"/>
      <c r="SJV49" s="445"/>
      <c r="SJW49" s="445"/>
      <c r="SJX49" s="445"/>
      <c r="SJY49" s="445"/>
      <c r="SJZ49" s="445"/>
      <c r="SKA49" s="445"/>
      <c r="SKB49" s="445"/>
      <c r="SKC49" s="445"/>
      <c r="SKD49" s="445"/>
      <c r="SKE49" s="445"/>
      <c r="SKF49" s="445"/>
      <c r="SKG49" s="445"/>
      <c r="SKH49" s="445"/>
      <c r="SKI49" s="445"/>
      <c r="SKJ49" s="445"/>
      <c r="SKK49" s="445"/>
      <c r="SKL49" s="445"/>
      <c r="SKM49" s="445"/>
      <c r="SKN49" s="445"/>
      <c r="SKO49" s="445"/>
      <c r="SKP49" s="445"/>
      <c r="SKQ49" s="445"/>
      <c r="SKR49" s="445"/>
      <c r="SKS49" s="445"/>
      <c r="SKT49" s="445"/>
      <c r="SKU49" s="445"/>
      <c r="SKV49" s="445"/>
      <c r="SKW49" s="445"/>
      <c r="SKX49" s="445"/>
      <c r="SKY49" s="445"/>
      <c r="SKZ49" s="445"/>
      <c r="SLA49" s="445"/>
      <c r="SLB49" s="445"/>
      <c r="SLC49" s="445"/>
      <c r="SLD49" s="445"/>
      <c r="SLE49" s="445"/>
      <c r="SLF49" s="445"/>
      <c r="SLG49" s="445"/>
      <c r="SLH49" s="445"/>
      <c r="SLI49" s="445"/>
      <c r="SLJ49" s="445"/>
      <c r="SLK49" s="445"/>
      <c r="SLL49" s="445"/>
      <c r="SLM49" s="445"/>
      <c r="SLN49" s="445"/>
      <c r="SLO49" s="445"/>
      <c r="SLP49" s="445"/>
      <c r="SLQ49" s="445"/>
      <c r="SLR49" s="445"/>
      <c r="SLS49" s="445"/>
      <c r="SLT49" s="445"/>
      <c r="SLU49" s="445"/>
      <c r="SLV49" s="445"/>
      <c r="SLW49" s="445"/>
      <c r="SLX49" s="445"/>
      <c r="SLY49" s="445"/>
      <c r="SLZ49" s="445"/>
      <c r="SMA49" s="445"/>
      <c r="SMB49" s="445"/>
      <c r="SMC49" s="445"/>
      <c r="SMD49" s="445"/>
      <c r="SME49" s="445"/>
      <c r="SMF49" s="445"/>
      <c r="SMG49" s="445"/>
      <c r="SMH49" s="445"/>
      <c r="SMI49" s="445"/>
      <c r="SMJ49" s="445"/>
      <c r="SMK49" s="445"/>
      <c r="SML49" s="445"/>
      <c r="SMM49" s="445"/>
      <c r="SMN49" s="445"/>
      <c r="SMO49" s="445"/>
      <c r="SMP49" s="445"/>
      <c r="SMQ49" s="445"/>
      <c r="SMR49" s="445"/>
      <c r="SMS49" s="445"/>
      <c r="SMT49" s="445"/>
      <c r="SMU49" s="445"/>
      <c r="SMV49" s="445"/>
      <c r="SMW49" s="445"/>
      <c r="SMX49" s="445"/>
      <c r="SMY49" s="445"/>
      <c r="SMZ49" s="445"/>
      <c r="SNA49" s="445"/>
      <c r="SNB49" s="445"/>
      <c r="SNC49" s="445"/>
      <c r="SND49" s="445"/>
      <c r="SNE49" s="445"/>
      <c r="SNF49" s="445"/>
      <c r="SNG49" s="445"/>
      <c r="SNH49" s="445"/>
      <c r="SNI49" s="445"/>
      <c r="SNJ49" s="445"/>
      <c r="SNK49" s="445"/>
      <c r="SNL49" s="445"/>
      <c r="SNM49" s="445"/>
      <c r="SNN49" s="445"/>
      <c r="SNO49" s="445"/>
      <c r="SNP49" s="445"/>
      <c r="SNQ49" s="445"/>
      <c r="SNR49" s="445"/>
      <c r="SNS49" s="445"/>
      <c r="SNT49" s="445"/>
      <c r="SNU49" s="445"/>
      <c r="SNV49" s="445"/>
      <c r="SNW49" s="445"/>
      <c r="SNX49" s="445"/>
      <c r="SNY49" s="445"/>
      <c r="SNZ49" s="445"/>
      <c r="SOA49" s="445"/>
      <c r="SOB49" s="445"/>
      <c r="SOC49" s="445"/>
      <c r="SOD49" s="445"/>
      <c r="SOE49" s="445"/>
      <c r="SOF49" s="445"/>
      <c r="SOG49" s="445"/>
      <c r="SOH49" s="445"/>
      <c r="SOI49" s="445"/>
      <c r="SOJ49" s="445"/>
      <c r="SOK49" s="445"/>
      <c r="SOL49" s="445"/>
      <c r="SOM49" s="445"/>
      <c r="SON49" s="445"/>
      <c r="SOO49" s="445"/>
      <c r="SOP49" s="445"/>
      <c r="SOQ49" s="445"/>
      <c r="SOR49" s="445"/>
      <c r="SOS49" s="445"/>
      <c r="SOT49" s="445"/>
      <c r="SOU49" s="445"/>
      <c r="SOV49" s="445"/>
      <c r="SOW49" s="445"/>
      <c r="SOX49" s="445"/>
      <c r="SOY49" s="445"/>
      <c r="SOZ49" s="445"/>
      <c r="SPA49" s="445"/>
      <c r="SPB49" s="445"/>
      <c r="SPC49" s="445"/>
      <c r="SPD49" s="445"/>
      <c r="SPE49" s="445"/>
      <c r="SPF49" s="445"/>
      <c r="SPG49" s="445"/>
      <c r="SPH49" s="445"/>
      <c r="SPI49" s="445"/>
      <c r="SPJ49" s="445"/>
      <c r="SPK49" s="445"/>
      <c r="SPL49" s="445"/>
      <c r="SPM49" s="445"/>
      <c r="SPN49" s="445"/>
      <c r="SPO49" s="445"/>
      <c r="SPP49" s="445"/>
      <c r="SPQ49" s="445"/>
      <c r="SPR49" s="445"/>
      <c r="SPS49" s="445"/>
      <c r="SPT49" s="445"/>
      <c r="SPU49" s="445"/>
      <c r="SPV49" s="445"/>
      <c r="SPW49" s="445"/>
      <c r="SPX49" s="445"/>
      <c r="SPY49" s="445"/>
      <c r="SPZ49" s="445"/>
      <c r="SQA49" s="445"/>
      <c r="SQB49" s="445"/>
      <c r="SQC49" s="445"/>
      <c r="SQD49" s="445"/>
      <c r="SQE49" s="445"/>
      <c r="SQF49" s="445"/>
      <c r="SQG49" s="445"/>
      <c r="SQH49" s="445"/>
      <c r="SQI49" s="445"/>
      <c r="SQJ49" s="445"/>
      <c r="SQK49" s="445"/>
      <c r="SQL49" s="445"/>
      <c r="SQM49" s="445"/>
      <c r="SQN49" s="445"/>
      <c r="SQO49" s="445"/>
      <c r="SQP49" s="445"/>
      <c r="SQQ49" s="445"/>
      <c r="SQR49" s="445"/>
      <c r="SQS49" s="445"/>
      <c r="SQT49" s="445"/>
      <c r="SQU49" s="445"/>
      <c r="SQV49" s="445"/>
      <c r="SQW49" s="445"/>
      <c r="SQX49" s="445"/>
      <c r="SQY49" s="445"/>
      <c r="SQZ49" s="445"/>
      <c r="SRA49" s="445"/>
      <c r="SRB49" s="445"/>
      <c r="SRC49" s="445"/>
      <c r="SRD49" s="445"/>
      <c r="SRE49" s="445"/>
      <c r="SRF49" s="445"/>
      <c r="SRG49" s="445"/>
      <c r="SRH49" s="445"/>
      <c r="SRI49" s="445"/>
      <c r="SRJ49" s="445"/>
      <c r="SRK49" s="445"/>
      <c r="SRL49" s="445"/>
      <c r="SRM49" s="445"/>
      <c r="SRN49" s="445"/>
      <c r="SRO49" s="445"/>
      <c r="SRP49" s="445"/>
      <c r="SRQ49" s="445"/>
      <c r="SRR49" s="445"/>
      <c r="SRS49" s="445"/>
      <c r="SRT49" s="445"/>
      <c r="SRU49" s="445"/>
      <c r="SRV49" s="445"/>
      <c r="SRW49" s="445"/>
      <c r="SRX49" s="445"/>
      <c r="SRY49" s="445"/>
      <c r="SRZ49" s="445"/>
      <c r="SSA49" s="445"/>
      <c r="SSB49" s="445"/>
      <c r="SSC49" s="445"/>
      <c r="SSD49" s="445"/>
      <c r="SSE49" s="445"/>
      <c r="SSF49" s="445"/>
      <c r="SSG49" s="445"/>
      <c r="SSH49" s="445"/>
      <c r="SSI49" s="445"/>
      <c r="SSJ49" s="445"/>
      <c r="SSK49" s="445"/>
      <c r="SSL49" s="445"/>
      <c r="SSM49" s="445"/>
      <c r="SSN49" s="445"/>
      <c r="SSO49" s="445"/>
      <c r="SSP49" s="445"/>
      <c r="SSQ49" s="445"/>
      <c r="SSR49" s="445"/>
      <c r="SSS49" s="445"/>
      <c r="SST49" s="445"/>
      <c r="SSU49" s="445"/>
      <c r="SSV49" s="445"/>
      <c r="SSW49" s="445"/>
      <c r="SSX49" s="445"/>
      <c r="SSY49" s="445"/>
      <c r="SSZ49" s="445"/>
      <c r="STA49" s="445"/>
      <c r="STB49" s="445"/>
      <c r="STC49" s="445"/>
      <c r="STD49" s="445"/>
      <c r="STE49" s="445"/>
      <c r="STF49" s="445"/>
      <c r="STG49" s="445"/>
      <c r="STH49" s="445"/>
      <c r="STI49" s="445"/>
      <c r="STJ49" s="445"/>
      <c r="STK49" s="445"/>
      <c r="STL49" s="445"/>
      <c r="STM49" s="445"/>
      <c r="STN49" s="445"/>
      <c r="STO49" s="445"/>
      <c r="STP49" s="445"/>
      <c r="STQ49" s="445"/>
      <c r="STR49" s="445"/>
      <c r="STS49" s="445"/>
      <c r="STT49" s="445"/>
      <c r="STU49" s="445"/>
      <c r="STV49" s="445"/>
      <c r="STW49" s="445"/>
      <c r="STX49" s="445"/>
      <c r="STY49" s="445"/>
      <c r="STZ49" s="445"/>
      <c r="SUA49" s="445"/>
      <c r="SUB49" s="445"/>
      <c r="SUC49" s="445"/>
      <c r="SUD49" s="445"/>
      <c r="SUE49" s="445"/>
      <c r="SUF49" s="445"/>
      <c r="SUG49" s="445"/>
      <c r="SUH49" s="445"/>
      <c r="SUI49" s="445"/>
      <c r="SUJ49" s="445"/>
      <c r="SUK49" s="445"/>
      <c r="SUL49" s="445"/>
      <c r="SUM49" s="445"/>
      <c r="SUN49" s="445"/>
      <c r="SUO49" s="445"/>
      <c r="SUP49" s="445"/>
      <c r="SUQ49" s="445"/>
      <c r="SUR49" s="445"/>
      <c r="SUS49" s="445"/>
      <c r="SUT49" s="445"/>
      <c r="SUU49" s="445"/>
      <c r="SUV49" s="445"/>
      <c r="SUW49" s="445"/>
      <c r="SUX49" s="445"/>
      <c r="SUY49" s="445"/>
      <c r="SUZ49" s="445"/>
      <c r="SVA49" s="445"/>
      <c r="SVB49" s="445"/>
      <c r="SVC49" s="445"/>
      <c r="SVD49" s="445"/>
      <c r="SVE49" s="445"/>
      <c r="SVF49" s="445"/>
      <c r="SVG49" s="445"/>
      <c r="SVH49" s="445"/>
      <c r="SVI49" s="445"/>
      <c r="SVJ49" s="445"/>
      <c r="SVK49" s="445"/>
      <c r="SVL49" s="445"/>
      <c r="SVM49" s="445"/>
      <c r="SVN49" s="445"/>
      <c r="SVO49" s="445"/>
      <c r="SVP49" s="445"/>
      <c r="SVQ49" s="445"/>
      <c r="SVR49" s="445"/>
      <c r="SVS49" s="445"/>
      <c r="SVT49" s="445"/>
      <c r="SVU49" s="445"/>
      <c r="SVV49" s="445"/>
      <c r="SVW49" s="445"/>
      <c r="SVX49" s="445"/>
      <c r="SVY49" s="445"/>
      <c r="SVZ49" s="445"/>
      <c r="SWA49" s="445"/>
      <c r="SWB49" s="445"/>
      <c r="SWC49" s="445"/>
      <c r="SWD49" s="445"/>
      <c r="SWE49" s="445"/>
      <c r="SWF49" s="445"/>
      <c r="SWG49" s="445"/>
      <c r="SWH49" s="445"/>
      <c r="SWI49" s="445"/>
      <c r="SWJ49" s="445"/>
      <c r="SWK49" s="445"/>
      <c r="SWL49" s="445"/>
      <c r="SWM49" s="445"/>
      <c r="SWN49" s="445"/>
      <c r="SWO49" s="445"/>
      <c r="SWP49" s="445"/>
      <c r="SWQ49" s="445"/>
      <c r="SWR49" s="445"/>
      <c r="SWS49" s="445"/>
      <c r="SWT49" s="445"/>
      <c r="SWU49" s="445"/>
      <c r="SWV49" s="445"/>
      <c r="SWW49" s="445"/>
      <c r="SWX49" s="445"/>
      <c r="SWY49" s="445"/>
      <c r="SWZ49" s="445"/>
      <c r="SXA49" s="445"/>
      <c r="SXB49" s="445"/>
      <c r="SXC49" s="445"/>
      <c r="SXD49" s="445"/>
      <c r="SXE49" s="445"/>
      <c r="SXF49" s="445"/>
      <c r="SXG49" s="445"/>
      <c r="SXH49" s="445"/>
      <c r="SXI49" s="445"/>
      <c r="SXJ49" s="445"/>
      <c r="SXK49" s="445"/>
      <c r="SXL49" s="445"/>
      <c r="SXM49" s="445"/>
      <c r="SXN49" s="445"/>
      <c r="SXO49" s="445"/>
      <c r="SXP49" s="445"/>
      <c r="SXQ49" s="445"/>
      <c r="SXR49" s="445"/>
      <c r="SXS49" s="445"/>
      <c r="SXT49" s="445"/>
      <c r="SXU49" s="445"/>
      <c r="SXV49" s="445"/>
      <c r="SXW49" s="445"/>
      <c r="SXX49" s="445"/>
      <c r="SXY49" s="445"/>
      <c r="SXZ49" s="445"/>
      <c r="SYA49" s="445"/>
      <c r="SYB49" s="445"/>
      <c r="SYC49" s="445"/>
      <c r="SYD49" s="445"/>
      <c r="SYE49" s="445"/>
      <c r="SYF49" s="445"/>
      <c r="SYG49" s="445"/>
      <c r="SYH49" s="445"/>
      <c r="SYI49" s="445"/>
      <c r="SYJ49" s="445"/>
      <c r="SYK49" s="445"/>
      <c r="SYL49" s="445"/>
      <c r="SYM49" s="445"/>
      <c r="SYN49" s="445"/>
      <c r="SYO49" s="445"/>
      <c r="SYP49" s="445"/>
      <c r="SYQ49" s="445"/>
      <c r="SYR49" s="445"/>
      <c r="SYS49" s="445"/>
      <c r="SYT49" s="445"/>
      <c r="SYU49" s="445"/>
      <c r="SYV49" s="445"/>
      <c r="SYW49" s="445"/>
      <c r="SYX49" s="445"/>
      <c r="SYY49" s="445"/>
      <c r="SYZ49" s="445"/>
      <c r="SZA49" s="445"/>
      <c r="SZB49" s="445"/>
      <c r="SZC49" s="445"/>
      <c r="SZD49" s="445"/>
      <c r="SZE49" s="445"/>
      <c r="SZF49" s="445"/>
      <c r="SZG49" s="445"/>
      <c r="SZH49" s="445"/>
      <c r="SZI49" s="445"/>
      <c r="SZJ49" s="445"/>
      <c r="SZK49" s="445"/>
      <c r="SZL49" s="445"/>
      <c r="SZM49" s="445"/>
      <c r="SZN49" s="445"/>
      <c r="SZO49" s="445"/>
      <c r="SZP49" s="445"/>
      <c r="SZQ49" s="445"/>
      <c r="SZR49" s="445"/>
      <c r="SZS49" s="445"/>
      <c r="SZT49" s="445"/>
      <c r="SZU49" s="445"/>
      <c r="SZV49" s="445"/>
      <c r="SZW49" s="445"/>
      <c r="SZX49" s="445"/>
      <c r="SZY49" s="445"/>
      <c r="SZZ49" s="445"/>
      <c r="TAA49" s="445"/>
      <c r="TAB49" s="445"/>
      <c r="TAC49" s="445"/>
      <c r="TAD49" s="445"/>
      <c r="TAE49" s="445"/>
      <c r="TAF49" s="445"/>
      <c r="TAG49" s="445"/>
      <c r="TAH49" s="445"/>
      <c r="TAI49" s="445"/>
      <c r="TAJ49" s="445"/>
      <c r="TAK49" s="445"/>
      <c r="TAL49" s="445"/>
      <c r="TAM49" s="445"/>
      <c r="TAN49" s="445"/>
      <c r="TAO49" s="445"/>
      <c r="TAP49" s="445"/>
      <c r="TAQ49" s="445"/>
      <c r="TAR49" s="445"/>
      <c r="TAS49" s="445"/>
      <c r="TAT49" s="445"/>
      <c r="TAU49" s="445"/>
      <c r="TAV49" s="445"/>
      <c r="TAW49" s="445"/>
      <c r="TAX49" s="445"/>
      <c r="TAY49" s="445"/>
      <c r="TAZ49" s="445"/>
      <c r="TBA49" s="445"/>
      <c r="TBB49" s="445"/>
      <c r="TBC49" s="445"/>
      <c r="TBD49" s="445"/>
      <c r="TBE49" s="445"/>
      <c r="TBF49" s="445"/>
      <c r="TBG49" s="445"/>
      <c r="TBH49" s="445"/>
      <c r="TBI49" s="445"/>
      <c r="TBJ49" s="445"/>
      <c r="TBK49" s="445"/>
      <c r="TBL49" s="445"/>
      <c r="TBM49" s="445"/>
      <c r="TBN49" s="445"/>
      <c r="TBO49" s="445"/>
      <c r="TBP49" s="445"/>
      <c r="TBQ49" s="445"/>
      <c r="TBR49" s="445"/>
      <c r="TBS49" s="445"/>
      <c r="TBT49" s="445"/>
      <c r="TBU49" s="445"/>
      <c r="TBV49" s="445"/>
      <c r="TBW49" s="445"/>
      <c r="TBX49" s="445"/>
      <c r="TBY49" s="445"/>
      <c r="TBZ49" s="445"/>
      <c r="TCA49" s="445"/>
      <c r="TCB49" s="445"/>
      <c r="TCC49" s="445"/>
      <c r="TCD49" s="445"/>
      <c r="TCE49" s="445"/>
      <c r="TCF49" s="445"/>
      <c r="TCG49" s="445"/>
      <c r="TCH49" s="445"/>
      <c r="TCI49" s="445"/>
      <c r="TCJ49" s="445"/>
      <c r="TCK49" s="445"/>
      <c r="TCL49" s="445"/>
      <c r="TCM49" s="445"/>
      <c r="TCN49" s="445"/>
      <c r="TCO49" s="445"/>
      <c r="TCP49" s="445"/>
      <c r="TCQ49" s="445"/>
      <c r="TCR49" s="445"/>
      <c r="TCS49" s="445"/>
      <c r="TCT49" s="445"/>
      <c r="TCU49" s="445"/>
      <c r="TCV49" s="445"/>
      <c r="TCW49" s="445"/>
      <c r="TCX49" s="445"/>
      <c r="TCY49" s="445"/>
      <c r="TCZ49" s="445"/>
      <c r="TDA49" s="445"/>
      <c r="TDB49" s="445"/>
      <c r="TDC49" s="445"/>
      <c r="TDD49" s="445"/>
      <c r="TDE49" s="445"/>
      <c r="TDF49" s="445"/>
      <c r="TDG49" s="445"/>
      <c r="TDH49" s="445"/>
      <c r="TDI49" s="445"/>
      <c r="TDJ49" s="445"/>
      <c r="TDK49" s="445"/>
      <c r="TDL49" s="445"/>
      <c r="TDM49" s="445"/>
      <c r="TDN49" s="445"/>
      <c r="TDO49" s="445"/>
      <c r="TDP49" s="445"/>
      <c r="TDQ49" s="445"/>
      <c r="TDR49" s="445"/>
      <c r="TDS49" s="445"/>
      <c r="TDT49" s="445"/>
      <c r="TDU49" s="445"/>
      <c r="TDV49" s="445"/>
      <c r="TDW49" s="445"/>
      <c r="TDX49" s="445"/>
      <c r="TDY49" s="445"/>
      <c r="TDZ49" s="445"/>
      <c r="TEA49" s="445"/>
      <c r="TEB49" s="445"/>
      <c r="TEC49" s="445"/>
      <c r="TED49" s="445"/>
      <c r="TEE49" s="445"/>
      <c r="TEF49" s="445"/>
      <c r="TEG49" s="445"/>
      <c r="TEH49" s="445"/>
      <c r="TEI49" s="445"/>
      <c r="TEJ49" s="445"/>
      <c r="TEK49" s="445"/>
      <c r="TEL49" s="445"/>
      <c r="TEM49" s="445"/>
      <c r="TEN49" s="445"/>
      <c r="TEO49" s="445"/>
      <c r="TEP49" s="445"/>
      <c r="TEQ49" s="445"/>
      <c r="TER49" s="445"/>
      <c r="TES49" s="445"/>
      <c r="TET49" s="445"/>
      <c r="TEU49" s="445"/>
      <c r="TEV49" s="445"/>
      <c r="TEW49" s="445"/>
      <c r="TEX49" s="445"/>
      <c r="TEY49" s="445"/>
      <c r="TEZ49" s="445"/>
      <c r="TFA49" s="445"/>
      <c r="TFB49" s="445"/>
      <c r="TFC49" s="445"/>
      <c r="TFD49" s="445"/>
      <c r="TFE49" s="445"/>
      <c r="TFF49" s="445"/>
      <c r="TFG49" s="445"/>
      <c r="TFH49" s="445"/>
      <c r="TFI49" s="445"/>
      <c r="TFJ49" s="445"/>
      <c r="TFK49" s="445"/>
      <c r="TFL49" s="445"/>
      <c r="TFM49" s="445"/>
      <c r="TFN49" s="445"/>
      <c r="TFO49" s="445"/>
      <c r="TFP49" s="445"/>
      <c r="TFQ49" s="445"/>
      <c r="TFR49" s="445"/>
      <c r="TFS49" s="445"/>
      <c r="TFT49" s="445"/>
      <c r="TFU49" s="445"/>
      <c r="TFV49" s="445"/>
      <c r="TFW49" s="445"/>
      <c r="TFX49" s="445"/>
      <c r="TFY49" s="445"/>
      <c r="TFZ49" s="445"/>
      <c r="TGA49" s="445"/>
      <c r="TGB49" s="445"/>
      <c r="TGC49" s="445"/>
      <c r="TGD49" s="445"/>
      <c r="TGE49" s="445"/>
      <c r="TGF49" s="445"/>
      <c r="TGG49" s="445"/>
      <c r="TGH49" s="445"/>
      <c r="TGI49" s="445"/>
      <c r="TGJ49" s="445"/>
      <c r="TGK49" s="445"/>
      <c r="TGL49" s="445"/>
      <c r="TGM49" s="445"/>
      <c r="TGN49" s="445"/>
      <c r="TGO49" s="445"/>
      <c r="TGP49" s="445"/>
      <c r="TGQ49" s="445"/>
      <c r="TGR49" s="445"/>
      <c r="TGS49" s="445"/>
      <c r="TGT49" s="445"/>
      <c r="TGU49" s="445"/>
      <c r="TGV49" s="445"/>
      <c r="TGW49" s="445"/>
      <c r="TGX49" s="445"/>
      <c r="TGY49" s="445"/>
      <c r="TGZ49" s="445"/>
      <c r="THA49" s="445"/>
      <c r="THB49" s="445"/>
      <c r="THC49" s="445"/>
      <c r="THD49" s="445"/>
      <c r="THE49" s="445"/>
      <c r="THF49" s="445"/>
      <c r="THG49" s="445"/>
      <c r="THH49" s="445"/>
      <c r="THI49" s="445"/>
      <c r="THJ49" s="445"/>
      <c r="THK49" s="445"/>
      <c r="THL49" s="445"/>
      <c r="THM49" s="445"/>
      <c r="THN49" s="445"/>
      <c r="THO49" s="445"/>
      <c r="THP49" s="445"/>
      <c r="THQ49" s="445"/>
      <c r="THR49" s="445"/>
      <c r="THS49" s="445"/>
      <c r="THT49" s="445"/>
      <c r="THU49" s="445"/>
      <c r="THV49" s="445"/>
      <c r="THW49" s="445"/>
      <c r="THX49" s="445"/>
      <c r="THY49" s="445"/>
      <c r="THZ49" s="445"/>
      <c r="TIA49" s="445"/>
      <c r="TIB49" s="445"/>
      <c r="TIC49" s="445"/>
      <c r="TID49" s="445"/>
      <c r="TIE49" s="445"/>
      <c r="TIF49" s="445"/>
      <c r="TIG49" s="445"/>
      <c r="TIH49" s="445"/>
      <c r="TII49" s="445"/>
      <c r="TIJ49" s="445"/>
      <c r="TIK49" s="445"/>
      <c r="TIL49" s="445"/>
      <c r="TIM49" s="445"/>
      <c r="TIN49" s="445"/>
      <c r="TIO49" s="445"/>
      <c r="TIP49" s="445"/>
      <c r="TIQ49" s="445"/>
      <c r="TIR49" s="445"/>
      <c r="TIS49" s="445"/>
      <c r="TIT49" s="445"/>
      <c r="TIU49" s="445"/>
      <c r="TIV49" s="445"/>
      <c r="TIW49" s="445"/>
      <c r="TIX49" s="445"/>
      <c r="TIY49" s="445"/>
      <c r="TIZ49" s="445"/>
      <c r="TJA49" s="445"/>
      <c r="TJB49" s="445"/>
      <c r="TJC49" s="445"/>
      <c r="TJD49" s="445"/>
      <c r="TJE49" s="445"/>
      <c r="TJF49" s="445"/>
      <c r="TJG49" s="445"/>
      <c r="TJH49" s="445"/>
      <c r="TJI49" s="445"/>
      <c r="TJJ49" s="445"/>
      <c r="TJK49" s="445"/>
      <c r="TJL49" s="445"/>
      <c r="TJM49" s="445"/>
      <c r="TJN49" s="445"/>
      <c r="TJO49" s="445"/>
      <c r="TJP49" s="445"/>
      <c r="TJQ49" s="445"/>
      <c r="TJR49" s="445"/>
      <c r="TJS49" s="445"/>
      <c r="TJT49" s="445"/>
      <c r="TJU49" s="445"/>
      <c r="TJV49" s="445"/>
      <c r="TJW49" s="445"/>
      <c r="TJX49" s="445"/>
      <c r="TJY49" s="445"/>
      <c r="TJZ49" s="445"/>
      <c r="TKA49" s="445"/>
      <c r="TKB49" s="445"/>
      <c r="TKC49" s="445"/>
      <c r="TKD49" s="445"/>
      <c r="TKE49" s="445"/>
      <c r="TKF49" s="445"/>
      <c r="TKG49" s="445"/>
      <c r="TKH49" s="445"/>
      <c r="TKI49" s="445"/>
      <c r="TKJ49" s="445"/>
      <c r="TKK49" s="445"/>
      <c r="TKL49" s="445"/>
      <c r="TKM49" s="445"/>
      <c r="TKN49" s="445"/>
      <c r="TKO49" s="445"/>
      <c r="TKP49" s="445"/>
      <c r="TKQ49" s="445"/>
      <c r="TKR49" s="445"/>
      <c r="TKS49" s="445"/>
      <c r="TKT49" s="445"/>
      <c r="TKU49" s="445"/>
      <c r="TKV49" s="445"/>
      <c r="TKW49" s="445"/>
      <c r="TKX49" s="445"/>
      <c r="TKY49" s="445"/>
      <c r="TKZ49" s="445"/>
      <c r="TLA49" s="445"/>
      <c r="TLB49" s="445"/>
      <c r="TLC49" s="445"/>
      <c r="TLD49" s="445"/>
      <c r="TLE49" s="445"/>
      <c r="TLF49" s="445"/>
      <c r="TLG49" s="445"/>
      <c r="TLH49" s="445"/>
      <c r="TLI49" s="445"/>
      <c r="TLJ49" s="445"/>
      <c r="TLK49" s="445"/>
      <c r="TLL49" s="445"/>
      <c r="TLM49" s="445"/>
      <c r="TLN49" s="445"/>
      <c r="TLO49" s="445"/>
      <c r="TLP49" s="445"/>
      <c r="TLQ49" s="445"/>
      <c r="TLR49" s="445"/>
      <c r="TLS49" s="445"/>
      <c r="TLT49" s="445"/>
      <c r="TLU49" s="445"/>
      <c r="TLV49" s="445"/>
      <c r="TLW49" s="445"/>
      <c r="TLX49" s="445"/>
      <c r="TLY49" s="445"/>
      <c r="TLZ49" s="445"/>
      <c r="TMA49" s="445"/>
      <c r="TMB49" s="445"/>
      <c r="TMC49" s="445"/>
      <c r="TMD49" s="445"/>
      <c r="TME49" s="445"/>
      <c r="TMF49" s="445"/>
      <c r="TMG49" s="445"/>
      <c r="TMH49" s="445"/>
      <c r="TMI49" s="445"/>
      <c r="TMJ49" s="445"/>
      <c r="TMK49" s="445"/>
      <c r="TML49" s="445"/>
      <c r="TMM49" s="445"/>
      <c r="TMN49" s="445"/>
      <c r="TMO49" s="445"/>
      <c r="TMP49" s="445"/>
      <c r="TMQ49" s="445"/>
      <c r="TMR49" s="445"/>
      <c r="TMS49" s="445"/>
      <c r="TMT49" s="445"/>
      <c r="TMU49" s="445"/>
      <c r="TMV49" s="445"/>
      <c r="TMW49" s="445"/>
      <c r="TMX49" s="445"/>
      <c r="TMY49" s="445"/>
      <c r="TMZ49" s="445"/>
      <c r="TNA49" s="445"/>
      <c r="TNB49" s="445"/>
      <c r="TNC49" s="445"/>
      <c r="TND49" s="445"/>
      <c r="TNE49" s="445"/>
      <c r="TNF49" s="445"/>
      <c r="TNG49" s="445"/>
      <c r="TNH49" s="445"/>
      <c r="TNI49" s="445"/>
      <c r="TNJ49" s="445"/>
      <c r="TNK49" s="445"/>
      <c r="TNL49" s="445"/>
      <c r="TNM49" s="445"/>
      <c r="TNN49" s="445"/>
      <c r="TNO49" s="445"/>
      <c r="TNP49" s="445"/>
      <c r="TNQ49" s="445"/>
      <c r="TNR49" s="445"/>
      <c r="TNS49" s="445"/>
      <c r="TNT49" s="445"/>
      <c r="TNU49" s="445"/>
      <c r="TNV49" s="445"/>
      <c r="TNW49" s="445"/>
      <c r="TNX49" s="445"/>
      <c r="TNY49" s="445"/>
      <c r="TNZ49" s="445"/>
      <c r="TOA49" s="445"/>
      <c r="TOB49" s="445"/>
      <c r="TOC49" s="445"/>
      <c r="TOD49" s="445"/>
      <c r="TOE49" s="445"/>
      <c r="TOF49" s="445"/>
      <c r="TOG49" s="445"/>
      <c r="TOH49" s="445"/>
      <c r="TOI49" s="445"/>
      <c r="TOJ49" s="445"/>
      <c r="TOK49" s="445"/>
      <c r="TOL49" s="445"/>
      <c r="TOM49" s="445"/>
      <c r="TON49" s="445"/>
      <c r="TOO49" s="445"/>
      <c r="TOP49" s="445"/>
      <c r="TOQ49" s="445"/>
      <c r="TOR49" s="445"/>
      <c r="TOS49" s="445"/>
      <c r="TOT49" s="445"/>
      <c r="TOU49" s="445"/>
      <c r="TOV49" s="445"/>
      <c r="TOW49" s="445"/>
      <c r="TOX49" s="445"/>
      <c r="TOY49" s="445"/>
      <c r="TOZ49" s="445"/>
      <c r="TPA49" s="445"/>
      <c r="TPB49" s="445"/>
      <c r="TPC49" s="445"/>
      <c r="TPD49" s="445"/>
      <c r="TPE49" s="445"/>
      <c r="TPF49" s="445"/>
      <c r="TPG49" s="445"/>
      <c r="TPH49" s="445"/>
      <c r="TPI49" s="445"/>
      <c r="TPJ49" s="445"/>
      <c r="TPK49" s="445"/>
      <c r="TPL49" s="445"/>
      <c r="TPM49" s="445"/>
      <c r="TPN49" s="445"/>
      <c r="TPO49" s="445"/>
      <c r="TPP49" s="445"/>
      <c r="TPQ49" s="445"/>
      <c r="TPR49" s="445"/>
      <c r="TPS49" s="445"/>
      <c r="TPT49" s="445"/>
      <c r="TPU49" s="445"/>
      <c r="TPV49" s="445"/>
      <c r="TPW49" s="445"/>
      <c r="TPX49" s="445"/>
      <c r="TPY49" s="445"/>
      <c r="TPZ49" s="445"/>
      <c r="TQA49" s="445"/>
      <c r="TQB49" s="445"/>
      <c r="TQC49" s="445"/>
      <c r="TQD49" s="445"/>
      <c r="TQE49" s="445"/>
      <c r="TQF49" s="445"/>
      <c r="TQG49" s="445"/>
      <c r="TQH49" s="445"/>
      <c r="TQI49" s="445"/>
      <c r="TQJ49" s="445"/>
      <c r="TQK49" s="445"/>
      <c r="TQL49" s="445"/>
      <c r="TQM49" s="445"/>
      <c r="TQN49" s="445"/>
      <c r="TQO49" s="445"/>
      <c r="TQP49" s="445"/>
      <c r="TQQ49" s="445"/>
      <c r="TQR49" s="445"/>
      <c r="TQS49" s="445"/>
      <c r="TQT49" s="445"/>
      <c r="TQU49" s="445"/>
      <c r="TQV49" s="445"/>
      <c r="TQW49" s="445"/>
      <c r="TQX49" s="445"/>
      <c r="TQY49" s="445"/>
      <c r="TQZ49" s="445"/>
      <c r="TRA49" s="445"/>
      <c r="TRB49" s="445"/>
      <c r="TRC49" s="445"/>
      <c r="TRD49" s="445"/>
      <c r="TRE49" s="445"/>
      <c r="TRF49" s="445"/>
      <c r="TRG49" s="445"/>
      <c r="TRH49" s="445"/>
      <c r="TRI49" s="445"/>
      <c r="TRJ49" s="445"/>
      <c r="TRK49" s="445"/>
      <c r="TRL49" s="445"/>
      <c r="TRM49" s="445"/>
      <c r="TRN49" s="445"/>
      <c r="TRO49" s="445"/>
      <c r="TRP49" s="445"/>
      <c r="TRQ49" s="445"/>
      <c r="TRR49" s="445"/>
      <c r="TRS49" s="445"/>
      <c r="TRT49" s="445"/>
      <c r="TRU49" s="445"/>
      <c r="TRV49" s="445"/>
      <c r="TRW49" s="445"/>
      <c r="TRX49" s="445"/>
      <c r="TRY49" s="445"/>
      <c r="TRZ49" s="445"/>
      <c r="TSA49" s="445"/>
      <c r="TSB49" s="445"/>
      <c r="TSC49" s="445"/>
      <c r="TSD49" s="445"/>
      <c r="TSE49" s="445"/>
      <c r="TSF49" s="445"/>
      <c r="TSG49" s="445"/>
      <c r="TSH49" s="445"/>
      <c r="TSI49" s="445"/>
      <c r="TSJ49" s="445"/>
      <c r="TSK49" s="445"/>
      <c r="TSL49" s="445"/>
      <c r="TSM49" s="445"/>
      <c r="TSN49" s="445"/>
      <c r="TSO49" s="445"/>
      <c r="TSP49" s="445"/>
      <c r="TSQ49" s="445"/>
      <c r="TSR49" s="445"/>
      <c r="TSS49" s="445"/>
      <c r="TST49" s="445"/>
      <c r="TSU49" s="445"/>
      <c r="TSV49" s="445"/>
      <c r="TSW49" s="445"/>
      <c r="TSX49" s="445"/>
      <c r="TSY49" s="445"/>
      <c r="TSZ49" s="445"/>
      <c r="TTA49" s="445"/>
      <c r="TTB49" s="445"/>
      <c r="TTC49" s="445"/>
      <c r="TTD49" s="445"/>
      <c r="TTE49" s="445"/>
      <c r="TTF49" s="445"/>
      <c r="TTG49" s="445"/>
      <c r="TTH49" s="445"/>
      <c r="TTI49" s="445"/>
      <c r="TTJ49" s="445"/>
      <c r="TTK49" s="445"/>
      <c r="TTL49" s="445"/>
      <c r="TTM49" s="445"/>
      <c r="TTN49" s="445"/>
      <c r="TTO49" s="445"/>
      <c r="TTP49" s="445"/>
      <c r="TTQ49" s="445"/>
      <c r="TTR49" s="445"/>
      <c r="TTS49" s="445"/>
      <c r="TTT49" s="445"/>
      <c r="TTU49" s="445"/>
      <c r="TTV49" s="445"/>
      <c r="TTW49" s="445"/>
      <c r="TTX49" s="445"/>
      <c r="TTY49" s="445"/>
      <c r="TTZ49" s="445"/>
      <c r="TUA49" s="445"/>
      <c r="TUB49" s="445"/>
      <c r="TUC49" s="445"/>
      <c r="TUD49" s="445"/>
      <c r="TUE49" s="445"/>
      <c r="TUF49" s="445"/>
      <c r="TUG49" s="445"/>
      <c r="TUH49" s="445"/>
      <c r="TUI49" s="445"/>
      <c r="TUJ49" s="445"/>
      <c r="TUK49" s="445"/>
      <c r="TUL49" s="445"/>
      <c r="TUM49" s="445"/>
      <c r="TUN49" s="445"/>
      <c r="TUO49" s="445"/>
      <c r="TUP49" s="445"/>
      <c r="TUQ49" s="445"/>
      <c r="TUR49" s="445"/>
      <c r="TUS49" s="445"/>
      <c r="TUT49" s="445"/>
      <c r="TUU49" s="445"/>
      <c r="TUV49" s="445"/>
      <c r="TUW49" s="445"/>
      <c r="TUX49" s="445"/>
      <c r="TUY49" s="445"/>
      <c r="TUZ49" s="445"/>
      <c r="TVA49" s="445"/>
      <c r="TVB49" s="445"/>
      <c r="TVC49" s="445"/>
      <c r="TVD49" s="445"/>
      <c r="TVE49" s="445"/>
      <c r="TVF49" s="445"/>
      <c r="TVG49" s="445"/>
      <c r="TVH49" s="445"/>
      <c r="TVI49" s="445"/>
      <c r="TVJ49" s="445"/>
      <c r="TVK49" s="445"/>
      <c r="TVL49" s="445"/>
      <c r="TVM49" s="445"/>
      <c r="TVN49" s="445"/>
      <c r="TVO49" s="445"/>
      <c r="TVP49" s="445"/>
      <c r="TVQ49" s="445"/>
      <c r="TVR49" s="445"/>
      <c r="TVS49" s="445"/>
      <c r="TVT49" s="445"/>
      <c r="TVU49" s="445"/>
      <c r="TVV49" s="445"/>
      <c r="TVW49" s="445"/>
      <c r="TVX49" s="445"/>
      <c r="TVY49" s="445"/>
      <c r="TVZ49" s="445"/>
      <c r="TWA49" s="445"/>
      <c r="TWB49" s="445"/>
      <c r="TWC49" s="445"/>
      <c r="TWD49" s="445"/>
      <c r="TWE49" s="445"/>
      <c r="TWF49" s="445"/>
      <c r="TWG49" s="445"/>
      <c r="TWH49" s="445"/>
      <c r="TWI49" s="445"/>
      <c r="TWJ49" s="445"/>
      <c r="TWK49" s="445"/>
      <c r="TWL49" s="445"/>
      <c r="TWM49" s="445"/>
      <c r="TWN49" s="445"/>
      <c r="TWO49" s="445"/>
      <c r="TWP49" s="445"/>
      <c r="TWQ49" s="445"/>
      <c r="TWR49" s="445"/>
      <c r="TWS49" s="445"/>
      <c r="TWT49" s="445"/>
      <c r="TWU49" s="445"/>
      <c r="TWV49" s="445"/>
      <c r="TWW49" s="445"/>
      <c r="TWX49" s="445"/>
      <c r="TWY49" s="445"/>
      <c r="TWZ49" s="445"/>
      <c r="TXA49" s="445"/>
      <c r="TXB49" s="445"/>
      <c r="TXC49" s="445"/>
      <c r="TXD49" s="445"/>
      <c r="TXE49" s="445"/>
      <c r="TXF49" s="445"/>
      <c r="TXG49" s="445"/>
      <c r="TXH49" s="445"/>
      <c r="TXI49" s="445"/>
      <c r="TXJ49" s="445"/>
      <c r="TXK49" s="445"/>
      <c r="TXL49" s="445"/>
      <c r="TXM49" s="445"/>
      <c r="TXN49" s="445"/>
      <c r="TXO49" s="445"/>
      <c r="TXP49" s="445"/>
      <c r="TXQ49" s="445"/>
      <c r="TXR49" s="445"/>
      <c r="TXS49" s="445"/>
      <c r="TXT49" s="445"/>
      <c r="TXU49" s="445"/>
      <c r="TXV49" s="445"/>
      <c r="TXW49" s="445"/>
      <c r="TXX49" s="445"/>
      <c r="TXY49" s="445"/>
      <c r="TXZ49" s="445"/>
      <c r="TYA49" s="445"/>
      <c r="TYB49" s="445"/>
      <c r="TYC49" s="445"/>
      <c r="TYD49" s="445"/>
      <c r="TYE49" s="445"/>
      <c r="TYF49" s="445"/>
      <c r="TYG49" s="445"/>
      <c r="TYH49" s="445"/>
      <c r="TYI49" s="445"/>
      <c r="TYJ49" s="445"/>
      <c r="TYK49" s="445"/>
      <c r="TYL49" s="445"/>
      <c r="TYM49" s="445"/>
      <c r="TYN49" s="445"/>
      <c r="TYO49" s="445"/>
      <c r="TYP49" s="445"/>
      <c r="TYQ49" s="445"/>
      <c r="TYR49" s="445"/>
      <c r="TYS49" s="445"/>
      <c r="TYT49" s="445"/>
      <c r="TYU49" s="445"/>
      <c r="TYV49" s="445"/>
      <c r="TYW49" s="445"/>
      <c r="TYX49" s="445"/>
      <c r="TYY49" s="445"/>
      <c r="TYZ49" s="445"/>
      <c r="TZA49" s="445"/>
      <c r="TZB49" s="445"/>
      <c r="TZC49" s="445"/>
      <c r="TZD49" s="445"/>
      <c r="TZE49" s="445"/>
      <c r="TZF49" s="445"/>
      <c r="TZG49" s="445"/>
      <c r="TZH49" s="445"/>
      <c r="TZI49" s="445"/>
      <c r="TZJ49" s="445"/>
      <c r="TZK49" s="445"/>
      <c r="TZL49" s="445"/>
      <c r="TZM49" s="445"/>
      <c r="TZN49" s="445"/>
      <c r="TZO49" s="445"/>
      <c r="TZP49" s="445"/>
      <c r="TZQ49" s="445"/>
      <c r="TZR49" s="445"/>
      <c r="TZS49" s="445"/>
      <c r="TZT49" s="445"/>
      <c r="TZU49" s="445"/>
      <c r="TZV49" s="445"/>
      <c r="TZW49" s="445"/>
      <c r="TZX49" s="445"/>
      <c r="TZY49" s="445"/>
      <c r="TZZ49" s="445"/>
      <c r="UAA49" s="445"/>
      <c r="UAB49" s="445"/>
      <c r="UAC49" s="445"/>
      <c r="UAD49" s="445"/>
      <c r="UAE49" s="445"/>
      <c r="UAF49" s="445"/>
      <c r="UAG49" s="445"/>
      <c r="UAH49" s="445"/>
      <c r="UAI49" s="445"/>
      <c r="UAJ49" s="445"/>
      <c r="UAK49" s="445"/>
      <c r="UAL49" s="445"/>
      <c r="UAM49" s="445"/>
      <c r="UAN49" s="445"/>
      <c r="UAO49" s="445"/>
      <c r="UAP49" s="445"/>
      <c r="UAQ49" s="445"/>
      <c r="UAR49" s="445"/>
      <c r="UAS49" s="445"/>
      <c r="UAT49" s="445"/>
      <c r="UAU49" s="445"/>
      <c r="UAV49" s="445"/>
      <c r="UAW49" s="445"/>
      <c r="UAX49" s="445"/>
      <c r="UAY49" s="445"/>
      <c r="UAZ49" s="445"/>
      <c r="UBA49" s="445"/>
      <c r="UBB49" s="445"/>
      <c r="UBC49" s="445"/>
      <c r="UBD49" s="445"/>
      <c r="UBE49" s="445"/>
      <c r="UBF49" s="445"/>
      <c r="UBG49" s="445"/>
      <c r="UBH49" s="445"/>
      <c r="UBI49" s="445"/>
      <c r="UBJ49" s="445"/>
      <c r="UBK49" s="445"/>
      <c r="UBL49" s="445"/>
      <c r="UBM49" s="445"/>
      <c r="UBN49" s="445"/>
      <c r="UBO49" s="445"/>
      <c r="UBP49" s="445"/>
      <c r="UBQ49" s="445"/>
      <c r="UBR49" s="445"/>
      <c r="UBS49" s="445"/>
      <c r="UBT49" s="445"/>
      <c r="UBU49" s="445"/>
      <c r="UBV49" s="445"/>
      <c r="UBW49" s="445"/>
      <c r="UBX49" s="445"/>
      <c r="UBY49" s="445"/>
      <c r="UBZ49" s="445"/>
      <c r="UCA49" s="445"/>
      <c r="UCB49" s="445"/>
      <c r="UCC49" s="445"/>
      <c r="UCD49" s="445"/>
      <c r="UCE49" s="445"/>
      <c r="UCF49" s="445"/>
      <c r="UCG49" s="445"/>
      <c r="UCH49" s="445"/>
      <c r="UCI49" s="445"/>
      <c r="UCJ49" s="445"/>
      <c r="UCK49" s="445"/>
      <c r="UCL49" s="445"/>
      <c r="UCM49" s="445"/>
      <c r="UCN49" s="445"/>
      <c r="UCO49" s="445"/>
      <c r="UCP49" s="445"/>
      <c r="UCQ49" s="445"/>
      <c r="UCR49" s="445"/>
      <c r="UCS49" s="445"/>
      <c r="UCT49" s="445"/>
      <c r="UCU49" s="445"/>
      <c r="UCV49" s="445"/>
      <c r="UCW49" s="445"/>
      <c r="UCX49" s="445"/>
      <c r="UCY49" s="445"/>
      <c r="UCZ49" s="445"/>
      <c r="UDA49" s="445"/>
      <c r="UDB49" s="445"/>
      <c r="UDC49" s="445"/>
      <c r="UDD49" s="445"/>
      <c r="UDE49" s="445"/>
      <c r="UDF49" s="445"/>
      <c r="UDG49" s="445"/>
      <c r="UDH49" s="445"/>
      <c r="UDI49" s="445"/>
      <c r="UDJ49" s="445"/>
      <c r="UDK49" s="445"/>
      <c r="UDL49" s="445"/>
      <c r="UDM49" s="445"/>
      <c r="UDN49" s="445"/>
      <c r="UDO49" s="445"/>
      <c r="UDP49" s="445"/>
      <c r="UDQ49" s="445"/>
      <c r="UDR49" s="445"/>
      <c r="UDS49" s="445"/>
      <c r="UDT49" s="445"/>
      <c r="UDU49" s="445"/>
      <c r="UDV49" s="445"/>
      <c r="UDW49" s="445"/>
      <c r="UDX49" s="445"/>
      <c r="UDY49" s="445"/>
      <c r="UDZ49" s="445"/>
      <c r="UEA49" s="445"/>
      <c r="UEB49" s="445"/>
      <c r="UEC49" s="445"/>
      <c r="UED49" s="445"/>
      <c r="UEE49" s="445"/>
      <c r="UEF49" s="445"/>
      <c r="UEG49" s="445"/>
      <c r="UEH49" s="445"/>
      <c r="UEI49" s="445"/>
      <c r="UEJ49" s="445"/>
      <c r="UEK49" s="445"/>
      <c r="UEL49" s="445"/>
      <c r="UEM49" s="445"/>
      <c r="UEN49" s="445"/>
      <c r="UEO49" s="445"/>
      <c r="UEP49" s="445"/>
      <c r="UEQ49" s="445"/>
      <c r="UER49" s="445"/>
      <c r="UES49" s="445"/>
      <c r="UET49" s="445"/>
      <c r="UEU49" s="445"/>
      <c r="UEV49" s="445"/>
      <c r="UEW49" s="445"/>
      <c r="UEX49" s="445"/>
      <c r="UEY49" s="445"/>
      <c r="UEZ49" s="445"/>
      <c r="UFA49" s="445"/>
      <c r="UFB49" s="445"/>
      <c r="UFC49" s="445"/>
      <c r="UFD49" s="445"/>
      <c r="UFE49" s="445"/>
      <c r="UFF49" s="445"/>
      <c r="UFG49" s="445"/>
      <c r="UFH49" s="445"/>
      <c r="UFI49" s="445"/>
      <c r="UFJ49" s="445"/>
      <c r="UFK49" s="445"/>
      <c r="UFL49" s="445"/>
      <c r="UFM49" s="445"/>
      <c r="UFN49" s="445"/>
      <c r="UFO49" s="445"/>
      <c r="UFP49" s="445"/>
      <c r="UFQ49" s="445"/>
      <c r="UFR49" s="445"/>
      <c r="UFS49" s="445"/>
      <c r="UFT49" s="445"/>
      <c r="UFU49" s="445"/>
      <c r="UFV49" s="445"/>
      <c r="UFW49" s="445"/>
      <c r="UFX49" s="445"/>
      <c r="UFY49" s="445"/>
      <c r="UFZ49" s="445"/>
      <c r="UGA49" s="445"/>
      <c r="UGB49" s="445"/>
      <c r="UGC49" s="445"/>
      <c r="UGD49" s="445"/>
      <c r="UGE49" s="445"/>
      <c r="UGF49" s="445"/>
      <c r="UGG49" s="445"/>
      <c r="UGH49" s="445"/>
      <c r="UGI49" s="445"/>
      <c r="UGJ49" s="445"/>
      <c r="UGK49" s="445"/>
      <c r="UGL49" s="445"/>
      <c r="UGM49" s="445"/>
      <c r="UGN49" s="445"/>
      <c r="UGO49" s="445"/>
      <c r="UGP49" s="445"/>
      <c r="UGQ49" s="445"/>
      <c r="UGR49" s="445"/>
      <c r="UGS49" s="445"/>
      <c r="UGT49" s="445"/>
      <c r="UGU49" s="445"/>
      <c r="UGV49" s="445"/>
      <c r="UGW49" s="445"/>
      <c r="UGX49" s="445"/>
      <c r="UGY49" s="445"/>
      <c r="UGZ49" s="445"/>
      <c r="UHA49" s="445"/>
      <c r="UHB49" s="445"/>
      <c r="UHC49" s="445"/>
      <c r="UHD49" s="445"/>
      <c r="UHE49" s="445"/>
      <c r="UHF49" s="445"/>
      <c r="UHG49" s="445"/>
      <c r="UHH49" s="445"/>
      <c r="UHI49" s="445"/>
      <c r="UHJ49" s="445"/>
      <c r="UHK49" s="445"/>
      <c r="UHL49" s="445"/>
      <c r="UHM49" s="445"/>
      <c r="UHN49" s="445"/>
      <c r="UHO49" s="445"/>
      <c r="UHP49" s="445"/>
      <c r="UHQ49" s="445"/>
      <c r="UHR49" s="445"/>
      <c r="UHS49" s="445"/>
      <c r="UHT49" s="445"/>
      <c r="UHU49" s="445"/>
      <c r="UHV49" s="445"/>
      <c r="UHW49" s="445"/>
      <c r="UHX49" s="445"/>
      <c r="UHY49" s="445"/>
      <c r="UHZ49" s="445"/>
      <c r="UIA49" s="445"/>
      <c r="UIB49" s="445"/>
      <c r="UIC49" s="445"/>
      <c r="UID49" s="445"/>
      <c r="UIE49" s="445"/>
      <c r="UIF49" s="445"/>
      <c r="UIG49" s="445"/>
      <c r="UIH49" s="445"/>
      <c r="UII49" s="445"/>
      <c r="UIJ49" s="445"/>
      <c r="UIK49" s="445"/>
      <c r="UIL49" s="445"/>
      <c r="UIM49" s="445"/>
      <c r="UIN49" s="445"/>
      <c r="UIO49" s="445"/>
      <c r="UIP49" s="445"/>
      <c r="UIQ49" s="445"/>
      <c r="UIR49" s="445"/>
      <c r="UIS49" s="445"/>
      <c r="UIT49" s="445"/>
      <c r="UIU49" s="445"/>
      <c r="UIV49" s="445"/>
      <c r="UIW49" s="445"/>
      <c r="UIX49" s="445"/>
      <c r="UIY49" s="445"/>
      <c r="UIZ49" s="445"/>
      <c r="UJA49" s="445"/>
      <c r="UJB49" s="445"/>
      <c r="UJC49" s="445"/>
      <c r="UJD49" s="445"/>
      <c r="UJE49" s="445"/>
      <c r="UJF49" s="445"/>
      <c r="UJG49" s="445"/>
      <c r="UJH49" s="445"/>
      <c r="UJI49" s="445"/>
      <c r="UJJ49" s="445"/>
      <c r="UJK49" s="445"/>
      <c r="UJL49" s="445"/>
      <c r="UJM49" s="445"/>
      <c r="UJN49" s="445"/>
      <c r="UJO49" s="445"/>
      <c r="UJP49" s="445"/>
      <c r="UJQ49" s="445"/>
      <c r="UJR49" s="445"/>
      <c r="UJS49" s="445"/>
      <c r="UJT49" s="445"/>
      <c r="UJU49" s="445"/>
      <c r="UJV49" s="445"/>
      <c r="UJW49" s="445"/>
      <c r="UJX49" s="445"/>
      <c r="UJY49" s="445"/>
      <c r="UJZ49" s="445"/>
      <c r="UKA49" s="445"/>
      <c r="UKB49" s="445"/>
      <c r="UKC49" s="445"/>
      <c r="UKD49" s="445"/>
      <c r="UKE49" s="445"/>
      <c r="UKF49" s="445"/>
      <c r="UKG49" s="445"/>
      <c r="UKH49" s="445"/>
      <c r="UKI49" s="445"/>
      <c r="UKJ49" s="445"/>
      <c r="UKK49" s="445"/>
      <c r="UKL49" s="445"/>
      <c r="UKM49" s="445"/>
      <c r="UKN49" s="445"/>
      <c r="UKO49" s="445"/>
      <c r="UKP49" s="445"/>
      <c r="UKQ49" s="445"/>
      <c r="UKR49" s="445"/>
      <c r="UKS49" s="445"/>
      <c r="UKT49" s="445"/>
      <c r="UKU49" s="445"/>
      <c r="UKV49" s="445"/>
      <c r="UKW49" s="445"/>
      <c r="UKX49" s="445"/>
      <c r="UKY49" s="445"/>
      <c r="UKZ49" s="445"/>
      <c r="ULA49" s="445"/>
      <c r="ULB49" s="445"/>
      <c r="ULC49" s="445"/>
      <c r="ULD49" s="445"/>
      <c r="ULE49" s="445"/>
      <c r="ULF49" s="445"/>
      <c r="ULG49" s="445"/>
      <c r="ULH49" s="445"/>
      <c r="ULI49" s="445"/>
      <c r="ULJ49" s="445"/>
      <c r="ULK49" s="445"/>
      <c r="ULL49" s="445"/>
      <c r="ULM49" s="445"/>
      <c r="ULN49" s="445"/>
      <c r="ULO49" s="445"/>
      <c r="ULP49" s="445"/>
      <c r="ULQ49" s="445"/>
      <c r="ULR49" s="445"/>
      <c r="ULS49" s="445"/>
      <c r="ULT49" s="445"/>
      <c r="ULU49" s="445"/>
      <c r="ULV49" s="445"/>
      <c r="ULW49" s="445"/>
      <c r="ULX49" s="445"/>
      <c r="ULY49" s="445"/>
      <c r="ULZ49" s="445"/>
      <c r="UMA49" s="445"/>
      <c r="UMB49" s="445"/>
      <c r="UMC49" s="445"/>
      <c r="UMD49" s="445"/>
      <c r="UME49" s="445"/>
      <c r="UMF49" s="445"/>
      <c r="UMG49" s="445"/>
      <c r="UMH49" s="445"/>
      <c r="UMI49" s="445"/>
      <c r="UMJ49" s="445"/>
      <c r="UMK49" s="445"/>
      <c r="UML49" s="445"/>
      <c r="UMM49" s="445"/>
      <c r="UMN49" s="445"/>
      <c r="UMO49" s="445"/>
      <c r="UMP49" s="445"/>
      <c r="UMQ49" s="445"/>
      <c r="UMR49" s="445"/>
      <c r="UMS49" s="445"/>
      <c r="UMT49" s="445"/>
      <c r="UMU49" s="445"/>
      <c r="UMV49" s="445"/>
      <c r="UMW49" s="445"/>
      <c r="UMX49" s="445"/>
      <c r="UMY49" s="445"/>
      <c r="UMZ49" s="445"/>
      <c r="UNA49" s="445"/>
      <c r="UNB49" s="445"/>
      <c r="UNC49" s="445"/>
      <c r="UND49" s="445"/>
      <c r="UNE49" s="445"/>
      <c r="UNF49" s="445"/>
      <c r="UNG49" s="445"/>
      <c r="UNH49" s="445"/>
      <c r="UNI49" s="445"/>
      <c r="UNJ49" s="445"/>
      <c r="UNK49" s="445"/>
      <c r="UNL49" s="445"/>
      <c r="UNM49" s="445"/>
      <c r="UNN49" s="445"/>
      <c r="UNO49" s="445"/>
      <c r="UNP49" s="445"/>
      <c r="UNQ49" s="445"/>
      <c r="UNR49" s="445"/>
      <c r="UNS49" s="445"/>
      <c r="UNT49" s="445"/>
      <c r="UNU49" s="445"/>
      <c r="UNV49" s="445"/>
      <c r="UNW49" s="445"/>
      <c r="UNX49" s="445"/>
      <c r="UNY49" s="445"/>
      <c r="UNZ49" s="445"/>
      <c r="UOA49" s="445"/>
      <c r="UOB49" s="445"/>
      <c r="UOC49" s="445"/>
      <c r="UOD49" s="445"/>
      <c r="UOE49" s="445"/>
      <c r="UOF49" s="445"/>
      <c r="UOG49" s="445"/>
      <c r="UOH49" s="445"/>
      <c r="UOI49" s="445"/>
      <c r="UOJ49" s="445"/>
      <c r="UOK49" s="445"/>
      <c r="UOL49" s="445"/>
      <c r="UOM49" s="445"/>
      <c r="UON49" s="445"/>
      <c r="UOO49" s="445"/>
      <c r="UOP49" s="445"/>
      <c r="UOQ49" s="445"/>
      <c r="UOR49" s="445"/>
      <c r="UOS49" s="445"/>
      <c r="UOT49" s="445"/>
      <c r="UOU49" s="445"/>
      <c r="UOV49" s="445"/>
      <c r="UOW49" s="445"/>
      <c r="UOX49" s="445"/>
      <c r="UOY49" s="445"/>
      <c r="UOZ49" s="445"/>
      <c r="UPA49" s="445"/>
      <c r="UPB49" s="445"/>
      <c r="UPC49" s="445"/>
      <c r="UPD49" s="445"/>
      <c r="UPE49" s="445"/>
      <c r="UPF49" s="445"/>
      <c r="UPG49" s="445"/>
      <c r="UPH49" s="445"/>
      <c r="UPI49" s="445"/>
      <c r="UPJ49" s="445"/>
      <c r="UPK49" s="445"/>
      <c r="UPL49" s="445"/>
      <c r="UPM49" s="445"/>
      <c r="UPN49" s="445"/>
      <c r="UPO49" s="445"/>
      <c r="UPP49" s="445"/>
      <c r="UPQ49" s="445"/>
      <c r="UPR49" s="445"/>
      <c r="UPS49" s="445"/>
      <c r="UPT49" s="445"/>
      <c r="UPU49" s="445"/>
      <c r="UPV49" s="445"/>
      <c r="UPW49" s="445"/>
      <c r="UPX49" s="445"/>
      <c r="UPY49" s="445"/>
      <c r="UPZ49" s="445"/>
      <c r="UQA49" s="445"/>
      <c r="UQB49" s="445"/>
      <c r="UQC49" s="445"/>
      <c r="UQD49" s="445"/>
      <c r="UQE49" s="445"/>
      <c r="UQF49" s="445"/>
      <c r="UQG49" s="445"/>
      <c r="UQH49" s="445"/>
      <c r="UQI49" s="445"/>
      <c r="UQJ49" s="445"/>
      <c r="UQK49" s="445"/>
      <c r="UQL49" s="445"/>
      <c r="UQM49" s="445"/>
      <c r="UQN49" s="445"/>
      <c r="UQO49" s="445"/>
      <c r="UQP49" s="445"/>
      <c r="UQQ49" s="445"/>
      <c r="UQR49" s="445"/>
      <c r="UQS49" s="445"/>
      <c r="UQT49" s="445"/>
      <c r="UQU49" s="445"/>
      <c r="UQV49" s="445"/>
      <c r="UQW49" s="445"/>
      <c r="UQX49" s="445"/>
      <c r="UQY49" s="445"/>
      <c r="UQZ49" s="445"/>
      <c r="URA49" s="445"/>
      <c r="URB49" s="445"/>
      <c r="URC49" s="445"/>
      <c r="URD49" s="445"/>
      <c r="URE49" s="445"/>
      <c r="URF49" s="445"/>
      <c r="URG49" s="445"/>
      <c r="URH49" s="445"/>
      <c r="URI49" s="445"/>
      <c r="URJ49" s="445"/>
      <c r="URK49" s="445"/>
      <c r="URL49" s="445"/>
      <c r="URM49" s="445"/>
      <c r="URN49" s="445"/>
      <c r="URO49" s="445"/>
      <c r="URP49" s="445"/>
      <c r="URQ49" s="445"/>
      <c r="URR49" s="445"/>
      <c r="URS49" s="445"/>
      <c r="URT49" s="445"/>
      <c r="URU49" s="445"/>
      <c r="URV49" s="445"/>
      <c r="URW49" s="445"/>
      <c r="URX49" s="445"/>
      <c r="URY49" s="445"/>
      <c r="URZ49" s="445"/>
      <c r="USA49" s="445"/>
      <c r="USB49" s="445"/>
      <c r="USC49" s="445"/>
      <c r="USD49" s="445"/>
      <c r="USE49" s="445"/>
      <c r="USF49" s="445"/>
      <c r="USG49" s="445"/>
      <c r="USH49" s="445"/>
      <c r="USI49" s="445"/>
      <c r="USJ49" s="445"/>
      <c r="USK49" s="445"/>
      <c r="USL49" s="445"/>
      <c r="USM49" s="445"/>
      <c r="USN49" s="445"/>
      <c r="USO49" s="445"/>
      <c r="USP49" s="445"/>
      <c r="USQ49" s="445"/>
      <c r="USR49" s="445"/>
      <c r="USS49" s="445"/>
      <c r="UST49" s="445"/>
      <c r="USU49" s="445"/>
      <c r="USV49" s="445"/>
      <c r="USW49" s="445"/>
      <c r="USX49" s="445"/>
      <c r="USY49" s="445"/>
      <c r="USZ49" s="445"/>
      <c r="UTA49" s="445"/>
      <c r="UTB49" s="445"/>
      <c r="UTC49" s="445"/>
      <c r="UTD49" s="445"/>
      <c r="UTE49" s="445"/>
      <c r="UTF49" s="445"/>
      <c r="UTG49" s="445"/>
      <c r="UTH49" s="445"/>
      <c r="UTI49" s="445"/>
      <c r="UTJ49" s="445"/>
      <c r="UTK49" s="445"/>
      <c r="UTL49" s="445"/>
      <c r="UTM49" s="445"/>
      <c r="UTN49" s="445"/>
      <c r="UTO49" s="445"/>
      <c r="UTP49" s="445"/>
      <c r="UTQ49" s="445"/>
      <c r="UTR49" s="445"/>
      <c r="UTS49" s="445"/>
      <c r="UTT49" s="445"/>
      <c r="UTU49" s="445"/>
      <c r="UTV49" s="445"/>
      <c r="UTW49" s="445"/>
      <c r="UTX49" s="445"/>
      <c r="UTY49" s="445"/>
      <c r="UTZ49" s="445"/>
      <c r="UUA49" s="445"/>
      <c r="UUB49" s="445"/>
      <c r="UUC49" s="445"/>
      <c r="UUD49" s="445"/>
      <c r="UUE49" s="445"/>
      <c r="UUF49" s="445"/>
      <c r="UUG49" s="445"/>
      <c r="UUH49" s="445"/>
      <c r="UUI49" s="445"/>
      <c r="UUJ49" s="445"/>
      <c r="UUK49" s="445"/>
      <c r="UUL49" s="445"/>
      <c r="UUM49" s="445"/>
      <c r="UUN49" s="445"/>
      <c r="UUO49" s="445"/>
      <c r="UUP49" s="445"/>
      <c r="UUQ49" s="445"/>
      <c r="UUR49" s="445"/>
      <c r="UUS49" s="445"/>
      <c r="UUT49" s="445"/>
      <c r="UUU49" s="445"/>
      <c r="UUV49" s="445"/>
      <c r="UUW49" s="445"/>
      <c r="UUX49" s="445"/>
      <c r="UUY49" s="445"/>
      <c r="UUZ49" s="445"/>
      <c r="UVA49" s="445"/>
      <c r="UVB49" s="445"/>
      <c r="UVC49" s="445"/>
      <c r="UVD49" s="445"/>
      <c r="UVE49" s="445"/>
      <c r="UVF49" s="445"/>
      <c r="UVG49" s="445"/>
      <c r="UVH49" s="445"/>
      <c r="UVI49" s="445"/>
      <c r="UVJ49" s="445"/>
      <c r="UVK49" s="445"/>
      <c r="UVL49" s="445"/>
      <c r="UVM49" s="445"/>
      <c r="UVN49" s="445"/>
      <c r="UVO49" s="445"/>
      <c r="UVP49" s="445"/>
      <c r="UVQ49" s="445"/>
      <c r="UVR49" s="445"/>
      <c r="UVS49" s="445"/>
      <c r="UVT49" s="445"/>
      <c r="UVU49" s="445"/>
      <c r="UVV49" s="445"/>
      <c r="UVW49" s="445"/>
      <c r="UVX49" s="445"/>
      <c r="UVY49" s="445"/>
      <c r="UVZ49" s="445"/>
      <c r="UWA49" s="445"/>
      <c r="UWB49" s="445"/>
      <c r="UWC49" s="445"/>
      <c r="UWD49" s="445"/>
      <c r="UWE49" s="445"/>
      <c r="UWF49" s="445"/>
      <c r="UWG49" s="445"/>
      <c r="UWH49" s="445"/>
      <c r="UWI49" s="445"/>
      <c r="UWJ49" s="445"/>
      <c r="UWK49" s="445"/>
      <c r="UWL49" s="445"/>
      <c r="UWM49" s="445"/>
      <c r="UWN49" s="445"/>
      <c r="UWO49" s="445"/>
      <c r="UWP49" s="445"/>
      <c r="UWQ49" s="445"/>
      <c r="UWR49" s="445"/>
      <c r="UWS49" s="445"/>
      <c r="UWT49" s="445"/>
      <c r="UWU49" s="445"/>
      <c r="UWV49" s="445"/>
      <c r="UWW49" s="445"/>
      <c r="UWX49" s="445"/>
      <c r="UWY49" s="445"/>
      <c r="UWZ49" s="445"/>
      <c r="UXA49" s="445"/>
      <c r="UXB49" s="445"/>
      <c r="UXC49" s="445"/>
      <c r="UXD49" s="445"/>
      <c r="UXE49" s="445"/>
      <c r="UXF49" s="445"/>
      <c r="UXG49" s="445"/>
      <c r="UXH49" s="445"/>
      <c r="UXI49" s="445"/>
      <c r="UXJ49" s="445"/>
      <c r="UXK49" s="445"/>
      <c r="UXL49" s="445"/>
      <c r="UXM49" s="445"/>
      <c r="UXN49" s="445"/>
      <c r="UXO49" s="445"/>
      <c r="UXP49" s="445"/>
      <c r="UXQ49" s="445"/>
      <c r="UXR49" s="445"/>
      <c r="UXS49" s="445"/>
      <c r="UXT49" s="445"/>
      <c r="UXU49" s="445"/>
      <c r="UXV49" s="445"/>
      <c r="UXW49" s="445"/>
      <c r="UXX49" s="445"/>
      <c r="UXY49" s="445"/>
      <c r="UXZ49" s="445"/>
      <c r="UYA49" s="445"/>
      <c r="UYB49" s="445"/>
      <c r="UYC49" s="445"/>
      <c r="UYD49" s="445"/>
      <c r="UYE49" s="445"/>
      <c r="UYF49" s="445"/>
      <c r="UYG49" s="445"/>
      <c r="UYH49" s="445"/>
      <c r="UYI49" s="445"/>
      <c r="UYJ49" s="445"/>
      <c r="UYK49" s="445"/>
      <c r="UYL49" s="445"/>
      <c r="UYM49" s="445"/>
      <c r="UYN49" s="445"/>
      <c r="UYO49" s="445"/>
      <c r="UYP49" s="445"/>
      <c r="UYQ49" s="445"/>
      <c r="UYR49" s="445"/>
      <c r="UYS49" s="445"/>
      <c r="UYT49" s="445"/>
      <c r="UYU49" s="445"/>
      <c r="UYV49" s="445"/>
      <c r="UYW49" s="445"/>
      <c r="UYX49" s="445"/>
      <c r="UYY49" s="445"/>
      <c r="UYZ49" s="445"/>
      <c r="UZA49" s="445"/>
      <c r="UZB49" s="445"/>
      <c r="UZC49" s="445"/>
      <c r="UZD49" s="445"/>
      <c r="UZE49" s="445"/>
      <c r="UZF49" s="445"/>
      <c r="UZG49" s="445"/>
      <c r="UZH49" s="445"/>
      <c r="UZI49" s="445"/>
      <c r="UZJ49" s="445"/>
      <c r="UZK49" s="445"/>
      <c r="UZL49" s="445"/>
      <c r="UZM49" s="445"/>
      <c r="UZN49" s="445"/>
      <c r="UZO49" s="445"/>
      <c r="UZP49" s="445"/>
      <c r="UZQ49" s="445"/>
      <c r="UZR49" s="445"/>
      <c r="UZS49" s="445"/>
      <c r="UZT49" s="445"/>
      <c r="UZU49" s="445"/>
      <c r="UZV49" s="445"/>
      <c r="UZW49" s="445"/>
      <c r="UZX49" s="445"/>
      <c r="UZY49" s="445"/>
      <c r="UZZ49" s="445"/>
      <c r="VAA49" s="445"/>
      <c r="VAB49" s="445"/>
      <c r="VAC49" s="445"/>
      <c r="VAD49" s="445"/>
      <c r="VAE49" s="445"/>
      <c r="VAF49" s="445"/>
      <c r="VAG49" s="445"/>
      <c r="VAH49" s="445"/>
      <c r="VAI49" s="445"/>
      <c r="VAJ49" s="445"/>
      <c r="VAK49" s="445"/>
      <c r="VAL49" s="445"/>
      <c r="VAM49" s="445"/>
      <c r="VAN49" s="445"/>
      <c r="VAO49" s="445"/>
      <c r="VAP49" s="445"/>
      <c r="VAQ49" s="445"/>
      <c r="VAR49" s="445"/>
      <c r="VAS49" s="445"/>
      <c r="VAT49" s="445"/>
      <c r="VAU49" s="445"/>
      <c r="VAV49" s="445"/>
      <c r="VAW49" s="445"/>
      <c r="VAX49" s="445"/>
      <c r="VAY49" s="445"/>
      <c r="VAZ49" s="445"/>
      <c r="VBA49" s="445"/>
      <c r="VBB49" s="445"/>
      <c r="VBC49" s="445"/>
      <c r="VBD49" s="445"/>
      <c r="VBE49" s="445"/>
      <c r="VBF49" s="445"/>
      <c r="VBG49" s="445"/>
      <c r="VBH49" s="445"/>
      <c r="VBI49" s="445"/>
      <c r="VBJ49" s="445"/>
      <c r="VBK49" s="445"/>
      <c r="VBL49" s="445"/>
      <c r="VBM49" s="445"/>
      <c r="VBN49" s="445"/>
      <c r="VBO49" s="445"/>
      <c r="VBP49" s="445"/>
      <c r="VBQ49" s="445"/>
      <c r="VBR49" s="445"/>
      <c r="VBS49" s="445"/>
      <c r="VBT49" s="445"/>
      <c r="VBU49" s="445"/>
      <c r="VBV49" s="445"/>
      <c r="VBW49" s="445"/>
      <c r="VBX49" s="445"/>
      <c r="VBY49" s="445"/>
      <c r="VBZ49" s="445"/>
      <c r="VCA49" s="445"/>
      <c r="VCB49" s="445"/>
      <c r="VCC49" s="445"/>
      <c r="VCD49" s="445"/>
      <c r="VCE49" s="445"/>
      <c r="VCF49" s="445"/>
      <c r="VCG49" s="445"/>
      <c r="VCH49" s="445"/>
      <c r="VCI49" s="445"/>
      <c r="VCJ49" s="445"/>
      <c r="VCK49" s="445"/>
      <c r="VCL49" s="445"/>
      <c r="VCM49" s="445"/>
      <c r="VCN49" s="445"/>
      <c r="VCO49" s="445"/>
      <c r="VCP49" s="445"/>
      <c r="VCQ49" s="445"/>
      <c r="VCR49" s="445"/>
      <c r="VCS49" s="445"/>
      <c r="VCT49" s="445"/>
      <c r="VCU49" s="445"/>
      <c r="VCV49" s="445"/>
      <c r="VCW49" s="445"/>
      <c r="VCX49" s="445"/>
      <c r="VCY49" s="445"/>
      <c r="VCZ49" s="445"/>
      <c r="VDA49" s="445"/>
      <c r="VDB49" s="445"/>
      <c r="VDC49" s="445"/>
      <c r="VDD49" s="445"/>
      <c r="VDE49" s="445"/>
      <c r="VDF49" s="445"/>
      <c r="VDG49" s="445"/>
      <c r="VDH49" s="445"/>
      <c r="VDI49" s="445"/>
      <c r="VDJ49" s="445"/>
      <c r="VDK49" s="445"/>
      <c r="VDL49" s="445"/>
      <c r="VDM49" s="445"/>
      <c r="VDN49" s="445"/>
      <c r="VDO49" s="445"/>
      <c r="VDP49" s="445"/>
      <c r="VDQ49" s="445"/>
      <c r="VDR49" s="445"/>
      <c r="VDS49" s="445"/>
      <c r="VDT49" s="445"/>
      <c r="VDU49" s="445"/>
      <c r="VDV49" s="445"/>
      <c r="VDW49" s="445"/>
      <c r="VDX49" s="445"/>
      <c r="VDY49" s="445"/>
      <c r="VDZ49" s="445"/>
      <c r="VEA49" s="445"/>
      <c r="VEB49" s="445"/>
      <c r="VEC49" s="445"/>
      <c r="VED49" s="445"/>
      <c r="VEE49" s="445"/>
      <c r="VEF49" s="445"/>
      <c r="VEG49" s="445"/>
      <c r="VEH49" s="445"/>
      <c r="VEI49" s="445"/>
      <c r="VEJ49" s="445"/>
      <c r="VEK49" s="445"/>
      <c r="VEL49" s="445"/>
      <c r="VEM49" s="445"/>
      <c r="VEN49" s="445"/>
      <c r="VEO49" s="445"/>
      <c r="VEP49" s="445"/>
      <c r="VEQ49" s="445"/>
      <c r="VER49" s="445"/>
      <c r="VES49" s="445"/>
      <c r="VET49" s="445"/>
      <c r="VEU49" s="445"/>
      <c r="VEV49" s="445"/>
      <c r="VEW49" s="445"/>
      <c r="VEX49" s="445"/>
      <c r="VEY49" s="445"/>
      <c r="VEZ49" s="445"/>
      <c r="VFA49" s="445"/>
      <c r="VFB49" s="445"/>
      <c r="VFC49" s="445"/>
      <c r="VFD49" s="445"/>
      <c r="VFE49" s="445"/>
      <c r="VFF49" s="445"/>
      <c r="VFG49" s="445"/>
      <c r="VFH49" s="445"/>
      <c r="VFI49" s="445"/>
      <c r="VFJ49" s="445"/>
      <c r="VFK49" s="445"/>
      <c r="VFL49" s="445"/>
      <c r="VFM49" s="445"/>
      <c r="VFN49" s="445"/>
      <c r="VFO49" s="445"/>
      <c r="VFP49" s="445"/>
      <c r="VFQ49" s="445"/>
      <c r="VFR49" s="445"/>
      <c r="VFS49" s="445"/>
      <c r="VFT49" s="445"/>
      <c r="VFU49" s="445"/>
      <c r="VFV49" s="445"/>
      <c r="VFW49" s="445"/>
      <c r="VFX49" s="445"/>
      <c r="VFY49" s="445"/>
      <c r="VFZ49" s="445"/>
      <c r="VGA49" s="445"/>
      <c r="VGB49" s="445"/>
      <c r="VGC49" s="445"/>
      <c r="VGD49" s="445"/>
      <c r="VGE49" s="445"/>
      <c r="VGF49" s="445"/>
      <c r="VGG49" s="445"/>
      <c r="VGH49" s="445"/>
      <c r="VGI49" s="445"/>
      <c r="VGJ49" s="445"/>
      <c r="VGK49" s="445"/>
      <c r="VGL49" s="445"/>
      <c r="VGM49" s="445"/>
      <c r="VGN49" s="445"/>
      <c r="VGO49" s="445"/>
      <c r="VGP49" s="445"/>
      <c r="VGQ49" s="445"/>
      <c r="VGR49" s="445"/>
      <c r="VGS49" s="445"/>
      <c r="VGT49" s="445"/>
      <c r="VGU49" s="445"/>
      <c r="VGV49" s="445"/>
      <c r="VGW49" s="445"/>
      <c r="VGX49" s="445"/>
      <c r="VGY49" s="445"/>
      <c r="VGZ49" s="445"/>
      <c r="VHA49" s="445"/>
      <c r="VHB49" s="445"/>
      <c r="VHC49" s="445"/>
      <c r="VHD49" s="445"/>
      <c r="VHE49" s="445"/>
      <c r="VHF49" s="445"/>
      <c r="VHG49" s="445"/>
      <c r="VHH49" s="445"/>
      <c r="VHI49" s="445"/>
      <c r="VHJ49" s="445"/>
      <c r="VHK49" s="445"/>
      <c r="VHL49" s="445"/>
      <c r="VHM49" s="445"/>
      <c r="VHN49" s="445"/>
      <c r="VHO49" s="445"/>
      <c r="VHP49" s="445"/>
      <c r="VHQ49" s="445"/>
      <c r="VHR49" s="445"/>
      <c r="VHS49" s="445"/>
      <c r="VHT49" s="445"/>
      <c r="VHU49" s="445"/>
      <c r="VHV49" s="445"/>
      <c r="VHW49" s="445"/>
      <c r="VHX49" s="445"/>
      <c r="VHY49" s="445"/>
      <c r="VHZ49" s="445"/>
      <c r="VIA49" s="445"/>
      <c r="VIB49" s="445"/>
      <c r="VIC49" s="445"/>
      <c r="VID49" s="445"/>
      <c r="VIE49" s="445"/>
      <c r="VIF49" s="445"/>
      <c r="VIG49" s="445"/>
      <c r="VIH49" s="445"/>
      <c r="VII49" s="445"/>
      <c r="VIJ49" s="445"/>
      <c r="VIK49" s="445"/>
      <c r="VIL49" s="445"/>
      <c r="VIM49" s="445"/>
      <c r="VIN49" s="445"/>
      <c r="VIO49" s="445"/>
      <c r="VIP49" s="445"/>
      <c r="VIQ49" s="445"/>
      <c r="VIR49" s="445"/>
      <c r="VIS49" s="445"/>
      <c r="VIT49" s="445"/>
      <c r="VIU49" s="445"/>
      <c r="VIV49" s="445"/>
      <c r="VIW49" s="445"/>
      <c r="VIX49" s="445"/>
      <c r="VIY49" s="445"/>
      <c r="VIZ49" s="445"/>
      <c r="VJA49" s="445"/>
      <c r="VJB49" s="445"/>
      <c r="VJC49" s="445"/>
      <c r="VJD49" s="445"/>
      <c r="VJE49" s="445"/>
      <c r="VJF49" s="445"/>
      <c r="VJG49" s="445"/>
      <c r="VJH49" s="445"/>
      <c r="VJI49" s="445"/>
      <c r="VJJ49" s="445"/>
      <c r="VJK49" s="445"/>
      <c r="VJL49" s="445"/>
      <c r="VJM49" s="445"/>
      <c r="VJN49" s="445"/>
      <c r="VJO49" s="445"/>
      <c r="VJP49" s="445"/>
      <c r="VJQ49" s="445"/>
      <c r="VJR49" s="445"/>
      <c r="VJS49" s="445"/>
      <c r="VJT49" s="445"/>
      <c r="VJU49" s="445"/>
      <c r="VJV49" s="445"/>
      <c r="VJW49" s="445"/>
      <c r="VJX49" s="445"/>
      <c r="VJY49" s="445"/>
      <c r="VJZ49" s="445"/>
      <c r="VKA49" s="445"/>
      <c r="VKB49" s="445"/>
      <c r="VKC49" s="445"/>
      <c r="VKD49" s="445"/>
      <c r="VKE49" s="445"/>
      <c r="VKF49" s="445"/>
      <c r="VKG49" s="445"/>
      <c r="VKH49" s="445"/>
      <c r="VKI49" s="445"/>
      <c r="VKJ49" s="445"/>
      <c r="VKK49" s="445"/>
      <c r="VKL49" s="445"/>
      <c r="VKM49" s="445"/>
      <c r="VKN49" s="445"/>
      <c r="VKO49" s="445"/>
      <c r="VKP49" s="445"/>
      <c r="VKQ49" s="445"/>
      <c r="VKR49" s="445"/>
      <c r="VKS49" s="445"/>
      <c r="VKT49" s="445"/>
      <c r="VKU49" s="445"/>
      <c r="VKV49" s="445"/>
      <c r="VKW49" s="445"/>
      <c r="VKX49" s="445"/>
      <c r="VKY49" s="445"/>
      <c r="VKZ49" s="445"/>
      <c r="VLA49" s="445"/>
      <c r="VLB49" s="445"/>
      <c r="VLC49" s="445"/>
      <c r="VLD49" s="445"/>
      <c r="VLE49" s="445"/>
      <c r="VLF49" s="445"/>
      <c r="VLG49" s="445"/>
      <c r="VLH49" s="445"/>
      <c r="VLI49" s="445"/>
      <c r="VLJ49" s="445"/>
      <c r="VLK49" s="445"/>
      <c r="VLL49" s="445"/>
      <c r="VLM49" s="445"/>
      <c r="VLN49" s="445"/>
      <c r="VLO49" s="445"/>
      <c r="VLP49" s="445"/>
      <c r="VLQ49" s="445"/>
      <c r="VLR49" s="445"/>
      <c r="VLS49" s="445"/>
      <c r="VLT49" s="445"/>
      <c r="VLU49" s="445"/>
      <c r="VLV49" s="445"/>
      <c r="VLW49" s="445"/>
      <c r="VLX49" s="445"/>
      <c r="VLY49" s="445"/>
      <c r="VLZ49" s="445"/>
      <c r="VMA49" s="445"/>
      <c r="VMB49" s="445"/>
      <c r="VMC49" s="445"/>
      <c r="VMD49" s="445"/>
      <c r="VME49" s="445"/>
      <c r="VMF49" s="445"/>
      <c r="VMG49" s="445"/>
      <c r="VMH49" s="445"/>
      <c r="VMI49" s="445"/>
      <c r="VMJ49" s="445"/>
      <c r="VMK49" s="445"/>
      <c r="VML49" s="445"/>
      <c r="VMM49" s="445"/>
      <c r="VMN49" s="445"/>
      <c r="VMO49" s="445"/>
      <c r="VMP49" s="445"/>
      <c r="VMQ49" s="445"/>
      <c r="VMR49" s="445"/>
      <c r="VMS49" s="445"/>
      <c r="VMT49" s="445"/>
      <c r="VMU49" s="445"/>
      <c r="VMV49" s="445"/>
      <c r="VMW49" s="445"/>
      <c r="VMX49" s="445"/>
      <c r="VMY49" s="445"/>
      <c r="VMZ49" s="445"/>
      <c r="VNA49" s="445"/>
      <c r="VNB49" s="445"/>
      <c r="VNC49" s="445"/>
      <c r="VND49" s="445"/>
      <c r="VNE49" s="445"/>
      <c r="VNF49" s="445"/>
      <c r="VNG49" s="445"/>
      <c r="VNH49" s="445"/>
      <c r="VNI49" s="445"/>
      <c r="VNJ49" s="445"/>
      <c r="VNK49" s="445"/>
      <c r="VNL49" s="445"/>
      <c r="VNM49" s="445"/>
      <c r="VNN49" s="445"/>
      <c r="VNO49" s="445"/>
      <c r="VNP49" s="445"/>
      <c r="VNQ49" s="445"/>
      <c r="VNR49" s="445"/>
      <c r="VNS49" s="445"/>
      <c r="VNT49" s="445"/>
      <c r="VNU49" s="445"/>
      <c r="VNV49" s="445"/>
      <c r="VNW49" s="445"/>
      <c r="VNX49" s="445"/>
      <c r="VNY49" s="445"/>
      <c r="VNZ49" s="445"/>
      <c r="VOA49" s="445"/>
      <c r="VOB49" s="445"/>
      <c r="VOC49" s="445"/>
      <c r="VOD49" s="445"/>
      <c r="VOE49" s="445"/>
      <c r="VOF49" s="445"/>
      <c r="VOG49" s="445"/>
      <c r="VOH49" s="445"/>
      <c r="VOI49" s="445"/>
      <c r="VOJ49" s="445"/>
      <c r="VOK49" s="445"/>
      <c r="VOL49" s="445"/>
      <c r="VOM49" s="445"/>
      <c r="VON49" s="445"/>
      <c r="VOO49" s="445"/>
      <c r="VOP49" s="445"/>
      <c r="VOQ49" s="445"/>
      <c r="VOR49" s="445"/>
      <c r="VOS49" s="445"/>
      <c r="VOT49" s="445"/>
      <c r="VOU49" s="445"/>
      <c r="VOV49" s="445"/>
      <c r="VOW49" s="445"/>
      <c r="VOX49" s="445"/>
      <c r="VOY49" s="445"/>
      <c r="VOZ49" s="445"/>
      <c r="VPA49" s="445"/>
      <c r="VPB49" s="445"/>
      <c r="VPC49" s="445"/>
      <c r="VPD49" s="445"/>
      <c r="VPE49" s="445"/>
      <c r="VPF49" s="445"/>
      <c r="VPG49" s="445"/>
      <c r="VPH49" s="445"/>
      <c r="VPI49" s="445"/>
      <c r="VPJ49" s="445"/>
      <c r="VPK49" s="445"/>
      <c r="VPL49" s="445"/>
      <c r="VPM49" s="445"/>
      <c r="VPN49" s="445"/>
      <c r="VPO49" s="445"/>
      <c r="VPP49" s="445"/>
      <c r="VPQ49" s="445"/>
      <c r="VPR49" s="445"/>
      <c r="VPS49" s="445"/>
      <c r="VPT49" s="445"/>
      <c r="VPU49" s="445"/>
      <c r="VPV49" s="445"/>
      <c r="VPW49" s="445"/>
      <c r="VPX49" s="445"/>
      <c r="VPY49" s="445"/>
      <c r="VPZ49" s="445"/>
      <c r="VQA49" s="445"/>
      <c r="VQB49" s="445"/>
      <c r="VQC49" s="445"/>
      <c r="VQD49" s="445"/>
      <c r="VQE49" s="445"/>
      <c r="VQF49" s="445"/>
      <c r="VQG49" s="445"/>
      <c r="VQH49" s="445"/>
      <c r="VQI49" s="445"/>
      <c r="VQJ49" s="445"/>
      <c r="VQK49" s="445"/>
      <c r="VQL49" s="445"/>
      <c r="VQM49" s="445"/>
      <c r="VQN49" s="445"/>
      <c r="VQO49" s="445"/>
      <c r="VQP49" s="445"/>
      <c r="VQQ49" s="445"/>
      <c r="VQR49" s="445"/>
      <c r="VQS49" s="445"/>
      <c r="VQT49" s="445"/>
      <c r="VQU49" s="445"/>
      <c r="VQV49" s="445"/>
      <c r="VQW49" s="445"/>
      <c r="VQX49" s="445"/>
      <c r="VQY49" s="445"/>
      <c r="VQZ49" s="445"/>
      <c r="VRA49" s="445"/>
      <c r="VRB49" s="445"/>
      <c r="VRC49" s="445"/>
      <c r="VRD49" s="445"/>
      <c r="VRE49" s="445"/>
      <c r="VRF49" s="445"/>
      <c r="VRG49" s="445"/>
      <c r="VRH49" s="445"/>
      <c r="VRI49" s="445"/>
      <c r="VRJ49" s="445"/>
      <c r="VRK49" s="445"/>
      <c r="VRL49" s="445"/>
      <c r="VRM49" s="445"/>
      <c r="VRN49" s="445"/>
      <c r="VRO49" s="445"/>
      <c r="VRP49" s="445"/>
      <c r="VRQ49" s="445"/>
      <c r="VRR49" s="445"/>
      <c r="VRS49" s="445"/>
      <c r="VRT49" s="445"/>
      <c r="VRU49" s="445"/>
      <c r="VRV49" s="445"/>
      <c r="VRW49" s="445"/>
      <c r="VRX49" s="445"/>
      <c r="VRY49" s="445"/>
      <c r="VRZ49" s="445"/>
      <c r="VSA49" s="445"/>
      <c r="VSB49" s="445"/>
      <c r="VSC49" s="445"/>
      <c r="VSD49" s="445"/>
      <c r="VSE49" s="445"/>
      <c r="VSF49" s="445"/>
      <c r="VSG49" s="445"/>
      <c r="VSH49" s="445"/>
      <c r="VSI49" s="445"/>
      <c r="VSJ49" s="445"/>
      <c r="VSK49" s="445"/>
      <c r="VSL49" s="445"/>
      <c r="VSM49" s="445"/>
      <c r="VSN49" s="445"/>
      <c r="VSO49" s="445"/>
      <c r="VSP49" s="445"/>
      <c r="VSQ49" s="445"/>
      <c r="VSR49" s="445"/>
      <c r="VSS49" s="445"/>
      <c r="VST49" s="445"/>
      <c r="VSU49" s="445"/>
      <c r="VSV49" s="445"/>
      <c r="VSW49" s="445"/>
      <c r="VSX49" s="445"/>
      <c r="VSY49" s="445"/>
      <c r="VSZ49" s="445"/>
      <c r="VTA49" s="445"/>
      <c r="VTB49" s="445"/>
      <c r="VTC49" s="445"/>
      <c r="VTD49" s="445"/>
      <c r="VTE49" s="445"/>
      <c r="VTF49" s="445"/>
      <c r="VTG49" s="445"/>
      <c r="VTH49" s="445"/>
      <c r="VTI49" s="445"/>
      <c r="VTJ49" s="445"/>
      <c r="VTK49" s="445"/>
      <c r="VTL49" s="445"/>
      <c r="VTM49" s="445"/>
      <c r="VTN49" s="445"/>
      <c r="VTO49" s="445"/>
      <c r="VTP49" s="445"/>
      <c r="VTQ49" s="445"/>
      <c r="VTR49" s="445"/>
      <c r="VTS49" s="445"/>
      <c r="VTT49" s="445"/>
      <c r="VTU49" s="445"/>
      <c r="VTV49" s="445"/>
      <c r="VTW49" s="445"/>
      <c r="VTX49" s="445"/>
      <c r="VTY49" s="445"/>
      <c r="VTZ49" s="445"/>
      <c r="VUA49" s="445"/>
      <c r="VUB49" s="445"/>
      <c r="VUC49" s="445"/>
      <c r="VUD49" s="445"/>
      <c r="VUE49" s="445"/>
      <c r="VUF49" s="445"/>
      <c r="VUG49" s="445"/>
      <c r="VUH49" s="445"/>
      <c r="VUI49" s="445"/>
      <c r="VUJ49" s="445"/>
      <c r="VUK49" s="445"/>
      <c r="VUL49" s="445"/>
      <c r="VUM49" s="445"/>
      <c r="VUN49" s="445"/>
      <c r="VUO49" s="445"/>
      <c r="VUP49" s="445"/>
      <c r="VUQ49" s="445"/>
      <c r="VUR49" s="445"/>
      <c r="VUS49" s="445"/>
      <c r="VUT49" s="445"/>
      <c r="VUU49" s="445"/>
      <c r="VUV49" s="445"/>
      <c r="VUW49" s="445"/>
      <c r="VUX49" s="445"/>
      <c r="VUY49" s="445"/>
      <c r="VUZ49" s="445"/>
      <c r="VVA49" s="445"/>
      <c r="VVB49" s="445"/>
      <c r="VVC49" s="445"/>
      <c r="VVD49" s="445"/>
      <c r="VVE49" s="445"/>
      <c r="VVF49" s="445"/>
      <c r="VVG49" s="445"/>
      <c r="VVH49" s="445"/>
      <c r="VVI49" s="445"/>
      <c r="VVJ49" s="445"/>
      <c r="VVK49" s="445"/>
      <c r="VVL49" s="445"/>
      <c r="VVM49" s="445"/>
      <c r="VVN49" s="445"/>
      <c r="VVO49" s="445"/>
      <c r="VVP49" s="445"/>
      <c r="VVQ49" s="445"/>
      <c r="VVR49" s="445"/>
      <c r="VVS49" s="445"/>
      <c r="VVT49" s="445"/>
      <c r="VVU49" s="445"/>
      <c r="VVV49" s="445"/>
      <c r="VVW49" s="445"/>
      <c r="VVX49" s="445"/>
      <c r="VVY49" s="445"/>
      <c r="VVZ49" s="445"/>
      <c r="VWA49" s="445"/>
      <c r="VWB49" s="445"/>
      <c r="VWC49" s="445"/>
      <c r="VWD49" s="445"/>
      <c r="VWE49" s="445"/>
      <c r="VWF49" s="445"/>
      <c r="VWG49" s="445"/>
      <c r="VWH49" s="445"/>
      <c r="VWI49" s="445"/>
      <c r="VWJ49" s="445"/>
      <c r="VWK49" s="445"/>
      <c r="VWL49" s="445"/>
      <c r="VWM49" s="445"/>
      <c r="VWN49" s="445"/>
      <c r="VWO49" s="445"/>
      <c r="VWP49" s="445"/>
      <c r="VWQ49" s="445"/>
      <c r="VWR49" s="445"/>
      <c r="VWS49" s="445"/>
      <c r="VWT49" s="445"/>
      <c r="VWU49" s="445"/>
      <c r="VWV49" s="445"/>
      <c r="VWW49" s="445"/>
      <c r="VWX49" s="445"/>
      <c r="VWY49" s="445"/>
      <c r="VWZ49" s="445"/>
      <c r="VXA49" s="445"/>
      <c r="VXB49" s="445"/>
      <c r="VXC49" s="445"/>
      <c r="VXD49" s="445"/>
      <c r="VXE49" s="445"/>
      <c r="VXF49" s="445"/>
      <c r="VXG49" s="445"/>
      <c r="VXH49" s="445"/>
      <c r="VXI49" s="445"/>
      <c r="VXJ49" s="445"/>
      <c r="VXK49" s="445"/>
      <c r="VXL49" s="445"/>
      <c r="VXM49" s="445"/>
      <c r="VXN49" s="445"/>
      <c r="VXO49" s="445"/>
      <c r="VXP49" s="445"/>
      <c r="VXQ49" s="445"/>
      <c r="VXR49" s="445"/>
      <c r="VXS49" s="445"/>
      <c r="VXT49" s="445"/>
      <c r="VXU49" s="445"/>
      <c r="VXV49" s="445"/>
      <c r="VXW49" s="445"/>
      <c r="VXX49" s="445"/>
      <c r="VXY49" s="445"/>
      <c r="VXZ49" s="445"/>
      <c r="VYA49" s="445"/>
      <c r="VYB49" s="445"/>
      <c r="VYC49" s="445"/>
      <c r="VYD49" s="445"/>
      <c r="VYE49" s="445"/>
      <c r="VYF49" s="445"/>
      <c r="VYG49" s="445"/>
      <c r="VYH49" s="445"/>
      <c r="VYI49" s="445"/>
      <c r="VYJ49" s="445"/>
      <c r="VYK49" s="445"/>
      <c r="VYL49" s="445"/>
      <c r="VYM49" s="445"/>
      <c r="VYN49" s="445"/>
      <c r="VYO49" s="445"/>
      <c r="VYP49" s="445"/>
      <c r="VYQ49" s="445"/>
      <c r="VYR49" s="445"/>
      <c r="VYS49" s="445"/>
      <c r="VYT49" s="445"/>
      <c r="VYU49" s="445"/>
      <c r="VYV49" s="445"/>
      <c r="VYW49" s="445"/>
      <c r="VYX49" s="445"/>
      <c r="VYY49" s="445"/>
      <c r="VYZ49" s="445"/>
      <c r="VZA49" s="445"/>
      <c r="VZB49" s="445"/>
      <c r="VZC49" s="445"/>
      <c r="VZD49" s="445"/>
      <c r="VZE49" s="445"/>
      <c r="VZF49" s="445"/>
      <c r="VZG49" s="445"/>
      <c r="VZH49" s="445"/>
      <c r="VZI49" s="445"/>
      <c r="VZJ49" s="445"/>
      <c r="VZK49" s="445"/>
      <c r="VZL49" s="445"/>
      <c r="VZM49" s="445"/>
      <c r="VZN49" s="445"/>
      <c r="VZO49" s="445"/>
      <c r="VZP49" s="445"/>
      <c r="VZQ49" s="445"/>
      <c r="VZR49" s="445"/>
      <c r="VZS49" s="445"/>
      <c r="VZT49" s="445"/>
      <c r="VZU49" s="445"/>
      <c r="VZV49" s="445"/>
      <c r="VZW49" s="445"/>
      <c r="VZX49" s="445"/>
      <c r="VZY49" s="445"/>
      <c r="VZZ49" s="445"/>
      <c r="WAA49" s="445"/>
      <c r="WAB49" s="445"/>
      <c r="WAC49" s="445"/>
      <c r="WAD49" s="445"/>
      <c r="WAE49" s="445"/>
      <c r="WAF49" s="445"/>
      <c r="WAG49" s="445"/>
      <c r="WAH49" s="445"/>
      <c r="WAI49" s="445"/>
      <c r="WAJ49" s="445"/>
      <c r="WAK49" s="445"/>
      <c r="WAL49" s="445"/>
      <c r="WAM49" s="445"/>
      <c r="WAN49" s="445"/>
      <c r="WAO49" s="445"/>
      <c r="WAP49" s="445"/>
      <c r="WAQ49" s="445"/>
      <c r="WAR49" s="445"/>
      <c r="WAS49" s="445"/>
      <c r="WAT49" s="445"/>
      <c r="WAU49" s="445"/>
      <c r="WAV49" s="445"/>
      <c r="WAW49" s="445"/>
      <c r="WAX49" s="445"/>
      <c r="WAY49" s="445"/>
      <c r="WAZ49" s="445"/>
      <c r="WBA49" s="445"/>
      <c r="WBB49" s="445"/>
      <c r="WBC49" s="445"/>
      <c r="WBD49" s="445"/>
      <c r="WBE49" s="445"/>
      <c r="WBF49" s="445"/>
      <c r="WBG49" s="445"/>
      <c r="WBH49" s="445"/>
      <c r="WBI49" s="445"/>
      <c r="WBJ49" s="445"/>
      <c r="WBK49" s="445"/>
      <c r="WBL49" s="445"/>
      <c r="WBM49" s="445"/>
      <c r="WBN49" s="445"/>
      <c r="WBO49" s="445"/>
      <c r="WBP49" s="445"/>
      <c r="WBQ49" s="445"/>
      <c r="WBR49" s="445"/>
      <c r="WBS49" s="445"/>
      <c r="WBT49" s="445"/>
      <c r="WBU49" s="445"/>
      <c r="WBV49" s="445"/>
      <c r="WBW49" s="445"/>
      <c r="WBX49" s="445"/>
      <c r="WBY49" s="445"/>
      <c r="WBZ49" s="445"/>
      <c r="WCA49" s="445"/>
      <c r="WCB49" s="445"/>
      <c r="WCC49" s="445"/>
      <c r="WCD49" s="445"/>
      <c r="WCE49" s="445"/>
      <c r="WCF49" s="445"/>
      <c r="WCG49" s="445"/>
      <c r="WCH49" s="445"/>
      <c r="WCI49" s="445"/>
      <c r="WCJ49" s="445"/>
      <c r="WCK49" s="445"/>
      <c r="WCL49" s="445"/>
      <c r="WCM49" s="445"/>
      <c r="WCN49" s="445"/>
      <c r="WCO49" s="445"/>
      <c r="WCP49" s="445"/>
      <c r="WCQ49" s="445"/>
      <c r="WCR49" s="445"/>
      <c r="WCS49" s="445"/>
      <c r="WCT49" s="445"/>
      <c r="WCU49" s="445"/>
      <c r="WCV49" s="445"/>
      <c r="WCW49" s="445"/>
      <c r="WCX49" s="445"/>
      <c r="WCY49" s="445"/>
      <c r="WCZ49" s="445"/>
      <c r="WDA49" s="445"/>
      <c r="WDB49" s="445"/>
      <c r="WDC49" s="445"/>
      <c r="WDD49" s="445"/>
      <c r="WDE49" s="445"/>
      <c r="WDF49" s="445"/>
      <c r="WDG49" s="445"/>
      <c r="WDH49" s="445"/>
      <c r="WDI49" s="445"/>
      <c r="WDJ49" s="445"/>
      <c r="WDK49" s="445"/>
      <c r="WDL49" s="445"/>
      <c r="WDM49" s="445"/>
      <c r="WDN49" s="445"/>
      <c r="WDO49" s="445"/>
      <c r="WDP49" s="445"/>
      <c r="WDQ49" s="445"/>
      <c r="WDR49" s="445"/>
      <c r="WDS49" s="445"/>
      <c r="WDT49" s="445"/>
      <c r="WDU49" s="445"/>
      <c r="WDV49" s="445"/>
      <c r="WDW49" s="445"/>
      <c r="WDX49" s="445"/>
      <c r="WDY49" s="445"/>
      <c r="WDZ49" s="445"/>
      <c r="WEA49" s="445"/>
      <c r="WEB49" s="445"/>
      <c r="WEC49" s="445"/>
      <c r="WED49" s="445"/>
      <c r="WEE49" s="445"/>
      <c r="WEF49" s="445"/>
      <c r="WEG49" s="445"/>
      <c r="WEH49" s="445"/>
      <c r="WEI49" s="445"/>
      <c r="WEJ49" s="445"/>
      <c r="WEK49" s="445"/>
      <c r="WEL49" s="445"/>
      <c r="WEM49" s="445"/>
      <c r="WEN49" s="445"/>
      <c r="WEO49" s="445"/>
      <c r="WEP49" s="445"/>
      <c r="WEQ49" s="445"/>
      <c r="WER49" s="445"/>
      <c r="WES49" s="445"/>
      <c r="WET49" s="445"/>
      <c r="WEU49" s="445"/>
      <c r="WEV49" s="445"/>
      <c r="WEW49" s="445"/>
      <c r="WEX49" s="445"/>
      <c r="WEY49" s="445"/>
      <c r="WEZ49" s="445"/>
      <c r="WFA49" s="445"/>
      <c r="WFB49" s="445"/>
      <c r="WFC49" s="445"/>
      <c r="WFD49" s="445"/>
      <c r="WFE49" s="445"/>
      <c r="WFF49" s="445"/>
      <c r="WFG49" s="445"/>
      <c r="WFH49" s="445"/>
      <c r="WFI49" s="445"/>
      <c r="WFJ49" s="445"/>
      <c r="WFK49" s="445"/>
      <c r="WFL49" s="445"/>
      <c r="WFM49" s="445"/>
      <c r="WFN49" s="445"/>
      <c r="WFO49" s="445"/>
      <c r="WFP49" s="445"/>
      <c r="WFQ49" s="445"/>
      <c r="WFR49" s="445"/>
      <c r="WFS49" s="445"/>
      <c r="WFT49" s="445"/>
      <c r="WFU49" s="445"/>
      <c r="WFV49" s="445"/>
      <c r="WFW49" s="445"/>
      <c r="WFX49" s="445"/>
      <c r="WFY49" s="445"/>
      <c r="WFZ49" s="445"/>
      <c r="WGA49" s="445"/>
      <c r="WGB49" s="445"/>
      <c r="WGC49" s="445"/>
      <c r="WGD49" s="445"/>
      <c r="WGE49" s="445"/>
      <c r="WGF49" s="445"/>
      <c r="WGG49" s="445"/>
      <c r="WGH49" s="445"/>
      <c r="WGI49" s="445"/>
      <c r="WGJ49" s="445"/>
      <c r="WGK49" s="445"/>
      <c r="WGL49" s="445"/>
      <c r="WGM49" s="445"/>
      <c r="WGN49" s="445"/>
      <c r="WGO49" s="445"/>
      <c r="WGP49" s="445"/>
      <c r="WGQ49" s="445"/>
      <c r="WGR49" s="445"/>
      <c r="WGS49" s="445"/>
      <c r="WGT49" s="445"/>
      <c r="WGU49" s="445"/>
      <c r="WGV49" s="445"/>
      <c r="WGW49" s="445"/>
      <c r="WGX49" s="445"/>
      <c r="WGY49" s="445"/>
      <c r="WGZ49" s="445"/>
      <c r="WHA49" s="445"/>
      <c r="WHB49" s="445"/>
      <c r="WHC49" s="445"/>
      <c r="WHD49" s="445"/>
      <c r="WHE49" s="445"/>
      <c r="WHF49" s="445"/>
      <c r="WHG49" s="445"/>
      <c r="WHH49" s="445"/>
      <c r="WHI49" s="445"/>
      <c r="WHJ49" s="445"/>
      <c r="WHK49" s="445"/>
      <c r="WHL49" s="445"/>
      <c r="WHM49" s="445"/>
      <c r="WHN49" s="445"/>
      <c r="WHO49" s="445"/>
      <c r="WHP49" s="445"/>
      <c r="WHQ49" s="445"/>
      <c r="WHR49" s="445"/>
      <c r="WHS49" s="445"/>
      <c r="WHT49" s="445"/>
      <c r="WHU49" s="445"/>
      <c r="WHV49" s="445"/>
      <c r="WHW49" s="445"/>
      <c r="WHX49" s="445"/>
      <c r="WHY49" s="445"/>
      <c r="WHZ49" s="445"/>
      <c r="WIA49" s="445"/>
      <c r="WIB49" s="445"/>
      <c r="WIC49" s="445"/>
      <c r="WID49" s="445"/>
      <c r="WIE49" s="445"/>
      <c r="WIF49" s="445"/>
      <c r="WIG49" s="445"/>
      <c r="WIH49" s="445"/>
      <c r="WII49" s="445"/>
      <c r="WIJ49" s="445"/>
      <c r="WIK49" s="445"/>
      <c r="WIL49" s="445"/>
      <c r="WIM49" s="445"/>
      <c r="WIN49" s="445"/>
      <c r="WIO49" s="445"/>
      <c r="WIP49" s="445"/>
      <c r="WIQ49" s="445"/>
      <c r="WIR49" s="445"/>
      <c r="WIS49" s="445"/>
      <c r="WIT49" s="445"/>
      <c r="WIU49" s="445"/>
      <c r="WIV49" s="445"/>
      <c r="WIW49" s="445"/>
      <c r="WIX49" s="445"/>
      <c r="WIY49" s="445"/>
      <c r="WIZ49" s="445"/>
      <c r="WJA49" s="445"/>
      <c r="WJB49" s="445"/>
      <c r="WJC49" s="445"/>
      <c r="WJD49" s="445"/>
      <c r="WJE49" s="445"/>
      <c r="WJF49" s="445"/>
      <c r="WJG49" s="445"/>
      <c r="WJH49" s="445"/>
      <c r="WJI49" s="445"/>
      <c r="WJJ49" s="445"/>
      <c r="WJK49" s="445"/>
      <c r="WJL49" s="445"/>
      <c r="WJM49" s="445"/>
      <c r="WJN49" s="445"/>
      <c r="WJO49" s="445"/>
      <c r="WJP49" s="445"/>
      <c r="WJQ49" s="445"/>
      <c r="WJR49" s="445"/>
      <c r="WJS49" s="445"/>
      <c r="WJT49" s="445"/>
      <c r="WJU49" s="445"/>
      <c r="WJV49" s="445"/>
      <c r="WJW49" s="445"/>
      <c r="WJX49" s="445"/>
      <c r="WJY49" s="445"/>
      <c r="WJZ49" s="445"/>
      <c r="WKA49" s="445"/>
      <c r="WKB49" s="445"/>
      <c r="WKC49" s="445"/>
      <c r="WKD49" s="445"/>
      <c r="WKE49" s="445"/>
      <c r="WKF49" s="445"/>
      <c r="WKG49" s="445"/>
      <c r="WKH49" s="445"/>
      <c r="WKI49" s="445"/>
      <c r="WKJ49" s="445"/>
      <c r="WKK49" s="445"/>
      <c r="WKL49" s="445"/>
      <c r="WKM49" s="445"/>
      <c r="WKN49" s="445"/>
      <c r="WKO49" s="445"/>
      <c r="WKP49" s="445"/>
      <c r="WKQ49" s="445"/>
      <c r="WKR49" s="445"/>
      <c r="WKS49" s="445"/>
      <c r="WKT49" s="445"/>
      <c r="WKU49" s="445"/>
      <c r="WKV49" s="445"/>
      <c r="WKW49" s="445"/>
      <c r="WKX49" s="445"/>
      <c r="WKY49" s="445"/>
      <c r="WKZ49" s="445"/>
      <c r="WLA49" s="445"/>
      <c r="WLB49" s="445"/>
      <c r="WLC49" s="445"/>
      <c r="WLD49" s="445"/>
      <c r="WLE49" s="445"/>
      <c r="WLF49" s="445"/>
      <c r="WLG49" s="445"/>
      <c r="WLH49" s="445"/>
      <c r="WLI49" s="445"/>
      <c r="WLJ49" s="445"/>
      <c r="WLK49" s="445"/>
      <c r="WLL49" s="445"/>
      <c r="WLM49" s="445"/>
      <c r="WLN49" s="445"/>
      <c r="WLO49" s="445"/>
      <c r="WLP49" s="445"/>
      <c r="WLQ49" s="445"/>
      <c r="WLR49" s="445"/>
      <c r="WLS49" s="445"/>
      <c r="WLT49" s="445"/>
      <c r="WLU49" s="445"/>
      <c r="WLV49" s="445"/>
      <c r="WLW49" s="445"/>
      <c r="WLX49" s="445"/>
      <c r="WLY49" s="445"/>
      <c r="WLZ49" s="445"/>
      <c r="WMA49" s="445"/>
      <c r="WMB49" s="445"/>
      <c r="WMC49" s="445"/>
      <c r="WMD49" s="445"/>
      <c r="WME49" s="445"/>
      <c r="WMF49" s="445"/>
      <c r="WMG49" s="445"/>
      <c r="WMH49" s="445"/>
      <c r="WMI49" s="445"/>
      <c r="WMJ49" s="445"/>
      <c r="WMK49" s="445"/>
      <c r="WML49" s="445"/>
      <c r="WMM49" s="445"/>
      <c r="WMN49" s="445"/>
      <c r="WMO49" s="445"/>
      <c r="WMP49" s="445"/>
      <c r="WMQ49" s="445"/>
      <c r="WMR49" s="445"/>
      <c r="WMS49" s="445"/>
      <c r="WMT49" s="445"/>
      <c r="WMU49" s="445"/>
      <c r="WMV49" s="445"/>
      <c r="WMW49" s="445"/>
      <c r="WMX49" s="445"/>
      <c r="WMY49" s="445"/>
      <c r="WMZ49" s="445"/>
      <c r="WNA49" s="445"/>
      <c r="WNB49" s="445"/>
      <c r="WNC49" s="445"/>
      <c r="WND49" s="445"/>
      <c r="WNE49" s="445"/>
      <c r="WNF49" s="445"/>
      <c r="WNG49" s="445"/>
      <c r="WNH49" s="445"/>
      <c r="WNI49" s="445"/>
      <c r="WNJ49" s="445"/>
      <c r="WNK49" s="445"/>
      <c r="WNL49" s="445"/>
      <c r="WNM49" s="445"/>
      <c r="WNN49" s="445"/>
      <c r="WNO49" s="445"/>
      <c r="WNP49" s="445"/>
      <c r="WNQ49" s="445"/>
      <c r="WNR49" s="445"/>
      <c r="WNS49" s="445"/>
      <c r="WNT49" s="445"/>
      <c r="WNU49" s="445"/>
      <c r="WNV49" s="445"/>
      <c r="WNW49" s="445"/>
      <c r="WNX49" s="445"/>
      <c r="WNY49" s="445"/>
      <c r="WNZ49" s="445"/>
      <c r="WOA49" s="445"/>
      <c r="WOB49" s="445"/>
      <c r="WOC49" s="445"/>
      <c r="WOD49" s="445"/>
      <c r="WOE49" s="445"/>
      <c r="WOF49" s="445"/>
      <c r="WOG49" s="445"/>
      <c r="WOH49" s="445"/>
      <c r="WOI49" s="445"/>
      <c r="WOJ49" s="445"/>
      <c r="WOK49" s="445"/>
      <c r="WOL49" s="445"/>
      <c r="WOM49" s="445"/>
      <c r="WON49" s="445"/>
      <c r="WOO49" s="445"/>
      <c r="WOP49" s="445"/>
      <c r="WOQ49" s="445"/>
      <c r="WOR49" s="445"/>
      <c r="WOS49" s="445"/>
      <c r="WOT49" s="445"/>
      <c r="WOU49" s="445"/>
      <c r="WOV49" s="445"/>
      <c r="WOW49" s="445"/>
      <c r="WOX49" s="445"/>
      <c r="WOY49" s="445"/>
      <c r="WOZ49" s="445"/>
      <c r="WPA49" s="445"/>
      <c r="WPB49" s="445"/>
      <c r="WPC49" s="445"/>
      <c r="WPD49" s="445"/>
      <c r="WPE49" s="445"/>
      <c r="WPF49" s="445"/>
      <c r="WPG49" s="445"/>
      <c r="WPH49" s="445"/>
      <c r="WPI49" s="445"/>
      <c r="WPJ49" s="445"/>
      <c r="WPK49" s="445"/>
      <c r="WPL49" s="445"/>
      <c r="WPM49" s="445"/>
      <c r="WPN49" s="445"/>
      <c r="WPO49" s="445"/>
      <c r="WPP49" s="445"/>
      <c r="WPQ49" s="445"/>
      <c r="WPR49" s="445"/>
      <c r="WPS49" s="445"/>
      <c r="WPT49" s="445"/>
      <c r="WPU49" s="445"/>
      <c r="WPV49" s="445"/>
      <c r="WPW49" s="445"/>
      <c r="WPX49" s="445"/>
      <c r="WPY49" s="445"/>
      <c r="WPZ49" s="445"/>
      <c r="WQA49" s="445"/>
      <c r="WQB49" s="445"/>
      <c r="WQC49" s="445"/>
      <c r="WQD49" s="445"/>
      <c r="WQE49" s="445"/>
      <c r="WQF49" s="445"/>
      <c r="WQG49" s="445"/>
      <c r="WQH49" s="445"/>
      <c r="WQI49" s="445"/>
      <c r="WQJ49" s="445"/>
      <c r="WQK49" s="445"/>
      <c r="WQL49" s="445"/>
      <c r="WQM49" s="445"/>
      <c r="WQN49" s="445"/>
      <c r="WQO49" s="445"/>
      <c r="WQP49" s="445"/>
      <c r="WQQ49" s="445"/>
      <c r="WQR49" s="445"/>
      <c r="WQS49" s="445"/>
      <c r="WQT49" s="445"/>
      <c r="WQU49" s="445"/>
      <c r="WQV49" s="445"/>
      <c r="WQW49" s="445"/>
      <c r="WQX49" s="445"/>
      <c r="WQY49" s="445"/>
      <c r="WQZ49" s="445"/>
      <c r="WRA49" s="445"/>
      <c r="WRB49" s="445"/>
      <c r="WRC49" s="445"/>
      <c r="WRD49" s="445"/>
      <c r="WRE49" s="445"/>
      <c r="WRF49" s="445"/>
      <c r="WRG49" s="445"/>
      <c r="WRH49" s="445"/>
      <c r="WRI49" s="445"/>
      <c r="WRJ49" s="445"/>
      <c r="WRK49" s="445"/>
      <c r="WRL49" s="445"/>
      <c r="WRM49" s="445"/>
      <c r="WRN49" s="445"/>
      <c r="WRO49" s="445"/>
      <c r="WRP49" s="445"/>
      <c r="WRQ49" s="445"/>
      <c r="WRR49" s="445"/>
      <c r="WRS49" s="445"/>
      <c r="WRT49" s="445"/>
      <c r="WRU49" s="445"/>
      <c r="WRV49" s="445"/>
      <c r="WRW49" s="445"/>
      <c r="WRX49" s="445"/>
      <c r="WRY49" s="445"/>
      <c r="WRZ49" s="445"/>
      <c r="WSA49" s="445"/>
      <c r="WSB49" s="445"/>
      <c r="WSC49" s="445"/>
      <c r="WSD49" s="445"/>
      <c r="WSE49" s="445"/>
      <c r="WSF49" s="445"/>
      <c r="WSG49" s="445"/>
      <c r="WSH49" s="445"/>
      <c r="WSI49" s="445"/>
      <c r="WSJ49" s="445"/>
      <c r="WSK49" s="445"/>
      <c r="WSL49" s="445"/>
      <c r="WSM49" s="445"/>
      <c r="WSN49" s="445"/>
      <c r="WSO49" s="445"/>
      <c r="WSP49" s="445"/>
      <c r="WSQ49" s="445"/>
      <c r="WSR49" s="445"/>
      <c r="WSS49" s="445"/>
      <c r="WST49" s="445"/>
      <c r="WSU49" s="445"/>
      <c r="WSV49" s="445"/>
      <c r="WSW49" s="445"/>
      <c r="WSX49" s="445"/>
      <c r="WSY49" s="445"/>
      <c r="WSZ49" s="445"/>
      <c r="WTA49" s="445"/>
      <c r="WTB49" s="445"/>
      <c r="WTC49" s="445"/>
      <c r="WTD49" s="445"/>
      <c r="WTE49" s="445"/>
      <c r="WTF49" s="445"/>
      <c r="WTG49" s="445"/>
      <c r="WTH49" s="445"/>
      <c r="WTI49" s="445"/>
      <c r="WTJ49" s="445"/>
      <c r="WTK49" s="445"/>
      <c r="WTL49" s="445"/>
      <c r="WTM49" s="445"/>
      <c r="WTN49" s="445"/>
      <c r="WTO49" s="445"/>
      <c r="WTP49" s="445"/>
      <c r="WTQ49" s="445"/>
      <c r="WTR49" s="445"/>
      <c r="WTS49" s="445"/>
      <c r="WTT49" s="445"/>
      <c r="WTU49" s="445"/>
      <c r="WTV49" s="445"/>
      <c r="WTW49" s="445"/>
      <c r="WTX49" s="445"/>
      <c r="WTY49" s="445"/>
      <c r="WTZ49" s="445"/>
      <c r="WUA49" s="445"/>
      <c r="WUB49" s="445"/>
      <c r="WUC49" s="445"/>
      <c r="WUD49" s="445"/>
      <c r="WUE49" s="445"/>
      <c r="WUF49" s="445"/>
      <c r="WUG49" s="445"/>
      <c r="WUH49" s="445"/>
      <c r="WUI49" s="445"/>
      <c r="WUJ49" s="445"/>
      <c r="WUK49" s="445"/>
      <c r="WUL49" s="445"/>
      <c r="WUM49" s="445"/>
      <c r="WUN49" s="445"/>
      <c r="WUO49" s="445"/>
      <c r="WUP49" s="445"/>
      <c r="WUQ49" s="445"/>
      <c r="WUR49" s="445"/>
      <c r="WUS49" s="445"/>
      <c r="WUT49" s="445"/>
      <c r="WUU49" s="445"/>
      <c r="WUV49" s="445"/>
      <c r="WUW49" s="445"/>
      <c r="WUX49" s="445"/>
      <c r="WUY49" s="445"/>
      <c r="WUZ49" s="445"/>
      <c r="WVA49" s="445"/>
      <c r="WVB49" s="445"/>
      <c r="WVC49" s="445"/>
      <c r="WVD49" s="445"/>
      <c r="WVE49" s="445"/>
      <c r="WVF49" s="445"/>
    </row>
    <row r="50" spans="1:16126" s="469" customFormat="1">
      <c r="A50" s="445"/>
      <c r="B50" s="445"/>
      <c r="C50" s="445"/>
      <c r="D50" s="445"/>
      <c r="E50" s="445"/>
      <c r="F50" s="467"/>
      <c r="G50" s="468"/>
      <c r="H50" s="468"/>
      <c r="I50" s="467"/>
      <c r="J50" s="473"/>
      <c r="K50" s="445"/>
      <c r="L50" s="445"/>
      <c r="M50" s="445"/>
      <c r="N50" s="445"/>
      <c r="O50" s="445"/>
      <c r="P50" s="445"/>
      <c r="Q50" s="445"/>
      <c r="R50" s="445"/>
      <c r="S50" s="445"/>
      <c r="T50" s="445"/>
      <c r="U50" s="445"/>
      <c r="V50" s="445"/>
      <c r="W50" s="445"/>
      <c r="X50" s="445"/>
      <c r="Y50" s="445"/>
      <c r="Z50" s="445"/>
      <c r="AA50" s="445"/>
      <c r="AB50" s="445"/>
      <c r="AC50" s="445"/>
      <c r="AD50" s="445"/>
      <c r="AE50" s="445"/>
      <c r="AF50" s="445"/>
      <c r="AG50" s="445"/>
      <c r="AH50" s="445"/>
      <c r="AI50" s="445"/>
      <c r="AJ50" s="445"/>
      <c r="AK50" s="445"/>
      <c r="AL50" s="445"/>
      <c r="AM50" s="445"/>
      <c r="AN50" s="445"/>
      <c r="AO50" s="445"/>
      <c r="AP50" s="445"/>
      <c r="AQ50" s="445"/>
      <c r="AR50" s="445"/>
      <c r="AS50" s="445"/>
      <c r="AT50" s="445"/>
      <c r="AU50" s="445"/>
      <c r="AV50" s="445"/>
      <c r="AW50" s="445"/>
      <c r="AX50" s="445"/>
      <c r="AY50" s="445"/>
      <c r="AZ50" s="445"/>
      <c r="BA50" s="445"/>
      <c r="BB50" s="445"/>
      <c r="BC50" s="445"/>
      <c r="BD50" s="445"/>
      <c r="BE50" s="445"/>
      <c r="BF50" s="445"/>
      <c r="BG50" s="445"/>
      <c r="BH50" s="445"/>
      <c r="BI50" s="445"/>
      <c r="BJ50" s="445"/>
      <c r="BK50" s="445"/>
      <c r="BL50" s="445"/>
      <c r="BM50" s="445"/>
      <c r="BN50" s="445"/>
      <c r="BO50" s="445"/>
      <c r="BP50" s="445"/>
      <c r="BQ50" s="445"/>
      <c r="BR50" s="445"/>
      <c r="BS50" s="445"/>
      <c r="BT50" s="445"/>
      <c r="BU50" s="445"/>
      <c r="BV50" s="445"/>
      <c r="BW50" s="445"/>
      <c r="BX50" s="445"/>
      <c r="BY50" s="445"/>
      <c r="BZ50" s="445"/>
      <c r="CA50" s="445"/>
      <c r="CB50" s="445"/>
      <c r="CC50" s="445"/>
      <c r="CD50" s="445"/>
      <c r="CE50" s="445"/>
      <c r="CF50" s="445"/>
      <c r="CG50" s="445"/>
      <c r="CH50" s="445"/>
      <c r="CI50" s="445"/>
      <c r="CJ50" s="445"/>
      <c r="CK50" s="445"/>
      <c r="CL50" s="445"/>
      <c r="CM50" s="445"/>
      <c r="CN50" s="445"/>
      <c r="CO50" s="445"/>
      <c r="CP50" s="445"/>
      <c r="CQ50" s="445"/>
      <c r="CR50" s="445"/>
      <c r="CS50" s="445"/>
      <c r="CT50" s="445"/>
      <c r="CU50" s="445"/>
      <c r="CV50" s="445"/>
      <c r="CW50" s="445"/>
      <c r="CX50" s="445"/>
      <c r="CY50" s="445"/>
      <c r="CZ50" s="445"/>
      <c r="DA50" s="445"/>
      <c r="DB50" s="445"/>
      <c r="DC50" s="445"/>
      <c r="DD50" s="445"/>
      <c r="DE50" s="445"/>
      <c r="DF50" s="445"/>
      <c r="DG50" s="445"/>
      <c r="DH50" s="445"/>
      <c r="DI50" s="445"/>
      <c r="DJ50" s="445"/>
      <c r="DK50" s="445"/>
      <c r="DL50" s="445"/>
      <c r="DM50" s="445"/>
      <c r="DN50" s="445"/>
      <c r="DO50" s="445"/>
      <c r="DP50" s="445"/>
      <c r="DQ50" s="445"/>
      <c r="DR50" s="445"/>
      <c r="DS50" s="445"/>
      <c r="DT50" s="445"/>
      <c r="DU50" s="445"/>
      <c r="DV50" s="445"/>
      <c r="DW50" s="445"/>
      <c r="DX50" s="445"/>
      <c r="DY50" s="445"/>
      <c r="DZ50" s="445"/>
      <c r="EA50" s="445"/>
      <c r="EB50" s="445"/>
      <c r="EC50" s="445"/>
      <c r="ED50" s="445"/>
      <c r="EE50" s="445"/>
      <c r="EF50" s="445"/>
      <c r="EG50" s="445"/>
      <c r="EH50" s="445"/>
      <c r="EI50" s="445"/>
      <c r="EJ50" s="445"/>
      <c r="EK50" s="445"/>
      <c r="EL50" s="445"/>
      <c r="EM50" s="445"/>
      <c r="EN50" s="445"/>
      <c r="EO50" s="445"/>
      <c r="EP50" s="445"/>
      <c r="EQ50" s="445"/>
      <c r="ER50" s="445"/>
      <c r="ES50" s="445"/>
      <c r="ET50" s="445"/>
      <c r="EU50" s="445"/>
      <c r="EV50" s="445"/>
      <c r="EW50" s="445"/>
      <c r="EX50" s="445"/>
      <c r="EY50" s="445"/>
      <c r="EZ50" s="445"/>
      <c r="FA50" s="445"/>
      <c r="FB50" s="445"/>
      <c r="FC50" s="445"/>
      <c r="FD50" s="445"/>
      <c r="FE50" s="445"/>
      <c r="FF50" s="445"/>
      <c r="FG50" s="445"/>
      <c r="FH50" s="445"/>
      <c r="FI50" s="445"/>
      <c r="FJ50" s="445"/>
      <c r="FK50" s="445"/>
      <c r="FL50" s="445"/>
      <c r="FM50" s="445"/>
      <c r="FN50" s="445"/>
      <c r="FO50" s="445"/>
      <c r="FP50" s="445"/>
      <c r="FQ50" s="445"/>
      <c r="FR50" s="445"/>
      <c r="FS50" s="445"/>
      <c r="FT50" s="445"/>
      <c r="FU50" s="445"/>
      <c r="FV50" s="445"/>
      <c r="FW50" s="445"/>
      <c r="FX50" s="445"/>
      <c r="FY50" s="445"/>
      <c r="FZ50" s="445"/>
      <c r="GA50" s="445"/>
      <c r="GB50" s="445"/>
      <c r="GC50" s="445"/>
      <c r="GD50" s="445"/>
      <c r="GE50" s="445"/>
      <c r="GF50" s="445"/>
      <c r="GG50" s="445"/>
      <c r="GH50" s="445"/>
      <c r="GI50" s="445"/>
      <c r="GJ50" s="445"/>
      <c r="GK50" s="445"/>
      <c r="GL50" s="445"/>
      <c r="GM50" s="445"/>
      <c r="GN50" s="445"/>
      <c r="GO50" s="445"/>
      <c r="GP50" s="445"/>
      <c r="GQ50" s="445"/>
      <c r="GR50" s="445"/>
      <c r="GS50" s="445"/>
      <c r="GT50" s="445"/>
      <c r="GU50" s="445"/>
      <c r="GV50" s="445"/>
      <c r="GW50" s="445"/>
      <c r="GX50" s="445"/>
      <c r="GY50" s="445"/>
      <c r="GZ50" s="445"/>
      <c r="HA50" s="445"/>
      <c r="HB50" s="445"/>
      <c r="HC50" s="445"/>
      <c r="HD50" s="445"/>
      <c r="HE50" s="445"/>
      <c r="HF50" s="445"/>
      <c r="HG50" s="445"/>
      <c r="HH50" s="445"/>
      <c r="HI50" s="445"/>
      <c r="HJ50" s="445"/>
      <c r="HK50" s="445"/>
      <c r="HL50" s="445"/>
      <c r="HM50" s="445"/>
      <c r="HN50" s="445"/>
      <c r="HO50" s="445"/>
      <c r="HP50" s="445"/>
      <c r="HQ50" s="445"/>
      <c r="HR50" s="445"/>
      <c r="HS50" s="445"/>
      <c r="HT50" s="445"/>
      <c r="HU50" s="445"/>
      <c r="HV50" s="445"/>
      <c r="HW50" s="445"/>
      <c r="HX50" s="445"/>
      <c r="HY50" s="445"/>
      <c r="HZ50" s="445"/>
      <c r="IA50" s="445"/>
      <c r="IB50" s="445"/>
      <c r="IC50" s="445"/>
      <c r="ID50" s="445"/>
      <c r="IE50" s="445"/>
      <c r="IF50" s="445"/>
      <c r="IG50" s="445"/>
      <c r="IH50" s="445"/>
      <c r="II50" s="445"/>
      <c r="IJ50" s="445"/>
      <c r="IK50" s="445"/>
      <c r="IL50" s="445"/>
      <c r="IM50" s="445"/>
      <c r="IN50" s="445"/>
      <c r="IO50" s="445"/>
      <c r="IP50" s="445"/>
      <c r="IQ50" s="445"/>
      <c r="IR50" s="445"/>
      <c r="IS50" s="445"/>
      <c r="IT50" s="445"/>
      <c r="IU50" s="445"/>
      <c r="IV50" s="445"/>
      <c r="IW50" s="445"/>
      <c r="IX50" s="445"/>
      <c r="IY50" s="445"/>
      <c r="IZ50" s="445"/>
      <c r="JA50" s="445"/>
      <c r="JB50" s="445"/>
      <c r="JC50" s="445"/>
      <c r="JD50" s="445"/>
      <c r="JE50" s="445"/>
      <c r="JF50" s="445"/>
      <c r="JG50" s="445"/>
      <c r="JH50" s="445"/>
      <c r="JI50" s="445"/>
      <c r="JJ50" s="445"/>
      <c r="JK50" s="445"/>
      <c r="JL50" s="445"/>
      <c r="JM50" s="445"/>
      <c r="JN50" s="445"/>
      <c r="JO50" s="445"/>
      <c r="JP50" s="445"/>
      <c r="JQ50" s="445"/>
      <c r="JR50" s="445"/>
      <c r="JS50" s="445"/>
      <c r="JT50" s="445"/>
      <c r="JU50" s="445"/>
      <c r="JV50" s="445"/>
      <c r="JW50" s="445"/>
      <c r="JX50" s="445"/>
      <c r="JY50" s="445"/>
      <c r="JZ50" s="445"/>
      <c r="KA50" s="445"/>
      <c r="KB50" s="445"/>
      <c r="KC50" s="445"/>
      <c r="KD50" s="445"/>
      <c r="KE50" s="445"/>
      <c r="KF50" s="445"/>
      <c r="KG50" s="445"/>
      <c r="KH50" s="445"/>
      <c r="KI50" s="445"/>
      <c r="KJ50" s="445"/>
      <c r="KK50" s="445"/>
      <c r="KL50" s="445"/>
      <c r="KM50" s="445"/>
      <c r="KN50" s="445"/>
      <c r="KO50" s="445"/>
      <c r="KP50" s="445"/>
      <c r="KQ50" s="445"/>
      <c r="KR50" s="445"/>
      <c r="KS50" s="445"/>
      <c r="KT50" s="445"/>
      <c r="KU50" s="445"/>
      <c r="KV50" s="445"/>
      <c r="KW50" s="445"/>
      <c r="KX50" s="445"/>
      <c r="KY50" s="445"/>
      <c r="KZ50" s="445"/>
      <c r="LA50" s="445"/>
      <c r="LB50" s="445"/>
      <c r="LC50" s="445"/>
      <c r="LD50" s="445"/>
      <c r="LE50" s="445"/>
      <c r="LF50" s="445"/>
      <c r="LG50" s="445"/>
      <c r="LH50" s="445"/>
      <c r="LI50" s="445"/>
      <c r="LJ50" s="445"/>
      <c r="LK50" s="445"/>
      <c r="LL50" s="445"/>
      <c r="LM50" s="445"/>
      <c r="LN50" s="445"/>
      <c r="LO50" s="445"/>
      <c r="LP50" s="445"/>
      <c r="LQ50" s="445"/>
      <c r="LR50" s="445"/>
      <c r="LS50" s="445"/>
      <c r="LT50" s="445"/>
      <c r="LU50" s="445"/>
      <c r="LV50" s="445"/>
      <c r="LW50" s="445"/>
      <c r="LX50" s="445"/>
      <c r="LY50" s="445"/>
      <c r="LZ50" s="445"/>
      <c r="MA50" s="445"/>
      <c r="MB50" s="445"/>
      <c r="MC50" s="445"/>
      <c r="MD50" s="445"/>
      <c r="ME50" s="445"/>
      <c r="MF50" s="445"/>
      <c r="MG50" s="445"/>
      <c r="MH50" s="445"/>
      <c r="MI50" s="445"/>
      <c r="MJ50" s="445"/>
      <c r="MK50" s="445"/>
      <c r="ML50" s="445"/>
      <c r="MM50" s="445"/>
      <c r="MN50" s="445"/>
      <c r="MO50" s="445"/>
      <c r="MP50" s="445"/>
      <c r="MQ50" s="445"/>
      <c r="MR50" s="445"/>
      <c r="MS50" s="445"/>
      <c r="MT50" s="445"/>
      <c r="MU50" s="445"/>
      <c r="MV50" s="445"/>
      <c r="MW50" s="445"/>
      <c r="MX50" s="445"/>
      <c r="MY50" s="445"/>
      <c r="MZ50" s="445"/>
      <c r="NA50" s="445"/>
      <c r="NB50" s="445"/>
      <c r="NC50" s="445"/>
      <c r="ND50" s="445"/>
      <c r="NE50" s="445"/>
      <c r="NF50" s="445"/>
      <c r="NG50" s="445"/>
      <c r="NH50" s="445"/>
      <c r="NI50" s="445"/>
      <c r="NJ50" s="445"/>
      <c r="NK50" s="445"/>
      <c r="NL50" s="445"/>
      <c r="NM50" s="445"/>
      <c r="NN50" s="445"/>
      <c r="NO50" s="445"/>
      <c r="NP50" s="445"/>
      <c r="NQ50" s="445"/>
      <c r="NR50" s="445"/>
      <c r="NS50" s="445"/>
      <c r="NT50" s="445"/>
      <c r="NU50" s="445"/>
      <c r="NV50" s="445"/>
      <c r="NW50" s="445"/>
      <c r="NX50" s="445"/>
      <c r="NY50" s="445"/>
      <c r="NZ50" s="445"/>
      <c r="OA50" s="445"/>
      <c r="OB50" s="445"/>
      <c r="OC50" s="445"/>
      <c r="OD50" s="445"/>
      <c r="OE50" s="445"/>
      <c r="OF50" s="445"/>
      <c r="OG50" s="445"/>
      <c r="OH50" s="445"/>
      <c r="OI50" s="445"/>
      <c r="OJ50" s="445"/>
      <c r="OK50" s="445"/>
      <c r="OL50" s="445"/>
      <c r="OM50" s="445"/>
      <c r="ON50" s="445"/>
      <c r="OO50" s="445"/>
      <c r="OP50" s="445"/>
      <c r="OQ50" s="445"/>
      <c r="OR50" s="445"/>
      <c r="OS50" s="445"/>
      <c r="OT50" s="445"/>
      <c r="OU50" s="445"/>
      <c r="OV50" s="445"/>
      <c r="OW50" s="445"/>
      <c r="OX50" s="445"/>
      <c r="OY50" s="445"/>
      <c r="OZ50" s="445"/>
      <c r="PA50" s="445"/>
      <c r="PB50" s="445"/>
      <c r="PC50" s="445"/>
      <c r="PD50" s="445"/>
      <c r="PE50" s="445"/>
      <c r="PF50" s="445"/>
      <c r="PG50" s="445"/>
      <c r="PH50" s="445"/>
      <c r="PI50" s="445"/>
      <c r="PJ50" s="445"/>
      <c r="PK50" s="445"/>
      <c r="PL50" s="445"/>
      <c r="PM50" s="445"/>
      <c r="PN50" s="445"/>
      <c r="PO50" s="445"/>
      <c r="PP50" s="445"/>
      <c r="PQ50" s="445"/>
      <c r="PR50" s="445"/>
      <c r="PS50" s="445"/>
      <c r="PT50" s="445"/>
      <c r="PU50" s="445"/>
      <c r="PV50" s="445"/>
      <c r="PW50" s="445"/>
      <c r="PX50" s="445"/>
      <c r="PY50" s="445"/>
      <c r="PZ50" s="445"/>
      <c r="QA50" s="445"/>
      <c r="QB50" s="445"/>
      <c r="QC50" s="445"/>
      <c r="QD50" s="445"/>
      <c r="QE50" s="445"/>
      <c r="QF50" s="445"/>
      <c r="QG50" s="445"/>
      <c r="QH50" s="445"/>
      <c r="QI50" s="445"/>
      <c r="QJ50" s="445"/>
      <c r="QK50" s="445"/>
      <c r="QL50" s="445"/>
      <c r="QM50" s="445"/>
      <c r="QN50" s="445"/>
      <c r="QO50" s="445"/>
      <c r="QP50" s="445"/>
      <c r="QQ50" s="445"/>
      <c r="QR50" s="445"/>
      <c r="QS50" s="445"/>
      <c r="QT50" s="445"/>
      <c r="QU50" s="445"/>
      <c r="QV50" s="445"/>
      <c r="QW50" s="445"/>
      <c r="QX50" s="445"/>
      <c r="QY50" s="445"/>
      <c r="QZ50" s="445"/>
      <c r="RA50" s="445"/>
      <c r="RB50" s="445"/>
      <c r="RC50" s="445"/>
      <c r="RD50" s="445"/>
      <c r="RE50" s="445"/>
      <c r="RF50" s="445"/>
      <c r="RG50" s="445"/>
      <c r="RH50" s="445"/>
      <c r="RI50" s="445"/>
      <c r="RJ50" s="445"/>
      <c r="RK50" s="445"/>
      <c r="RL50" s="445"/>
      <c r="RM50" s="445"/>
      <c r="RN50" s="445"/>
      <c r="RO50" s="445"/>
      <c r="RP50" s="445"/>
      <c r="RQ50" s="445"/>
      <c r="RR50" s="445"/>
      <c r="RS50" s="445"/>
      <c r="RT50" s="445"/>
      <c r="RU50" s="445"/>
      <c r="RV50" s="445"/>
      <c r="RW50" s="445"/>
      <c r="RX50" s="445"/>
      <c r="RY50" s="445"/>
      <c r="RZ50" s="445"/>
      <c r="SA50" s="445"/>
      <c r="SB50" s="445"/>
      <c r="SC50" s="445"/>
      <c r="SD50" s="445"/>
      <c r="SE50" s="445"/>
      <c r="SF50" s="445"/>
      <c r="SG50" s="445"/>
      <c r="SH50" s="445"/>
      <c r="SI50" s="445"/>
      <c r="SJ50" s="445"/>
      <c r="SK50" s="445"/>
      <c r="SL50" s="445"/>
      <c r="SM50" s="445"/>
      <c r="SN50" s="445"/>
      <c r="SO50" s="445"/>
      <c r="SP50" s="445"/>
      <c r="SQ50" s="445"/>
      <c r="SR50" s="445"/>
      <c r="SS50" s="445"/>
      <c r="ST50" s="445"/>
      <c r="SU50" s="445"/>
      <c r="SV50" s="445"/>
      <c r="SW50" s="445"/>
      <c r="SX50" s="445"/>
      <c r="SY50" s="445"/>
      <c r="SZ50" s="445"/>
      <c r="TA50" s="445"/>
      <c r="TB50" s="445"/>
      <c r="TC50" s="445"/>
      <c r="TD50" s="445"/>
      <c r="TE50" s="445"/>
      <c r="TF50" s="445"/>
      <c r="TG50" s="445"/>
      <c r="TH50" s="445"/>
      <c r="TI50" s="445"/>
      <c r="TJ50" s="445"/>
      <c r="TK50" s="445"/>
      <c r="TL50" s="445"/>
      <c r="TM50" s="445"/>
      <c r="TN50" s="445"/>
      <c r="TO50" s="445"/>
      <c r="TP50" s="445"/>
      <c r="TQ50" s="445"/>
      <c r="TR50" s="445"/>
      <c r="TS50" s="445"/>
      <c r="TT50" s="445"/>
      <c r="TU50" s="445"/>
      <c r="TV50" s="445"/>
      <c r="TW50" s="445"/>
      <c r="TX50" s="445"/>
      <c r="TY50" s="445"/>
      <c r="TZ50" s="445"/>
      <c r="UA50" s="445"/>
      <c r="UB50" s="445"/>
      <c r="UC50" s="445"/>
      <c r="UD50" s="445"/>
      <c r="UE50" s="445"/>
      <c r="UF50" s="445"/>
      <c r="UG50" s="445"/>
      <c r="UH50" s="445"/>
      <c r="UI50" s="445"/>
      <c r="UJ50" s="445"/>
      <c r="UK50" s="445"/>
      <c r="UL50" s="445"/>
      <c r="UM50" s="445"/>
      <c r="UN50" s="445"/>
      <c r="UO50" s="445"/>
      <c r="UP50" s="445"/>
      <c r="UQ50" s="445"/>
      <c r="UR50" s="445"/>
      <c r="US50" s="445"/>
      <c r="UT50" s="445"/>
      <c r="UU50" s="445"/>
      <c r="UV50" s="445"/>
      <c r="UW50" s="445"/>
      <c r="UX50" s="445"/>
      <c r="UY50" s="445"/>
      <c r="UZ50" s="445"/>
      <c r="VA50" s="445"/>
      <c r="VB50" s="445"/>
      <c r="VC50" s="445"/>
      <c r="VD50" s="445"/>
      <c r="VE50" s="445"/>
      <c r="VF50" s="445"/>
      <c r="VG50" s="445"/>
      <c r="VH50" s="445"/>
      <c r="VI50" s="445"/>
      <c r="VJ50" s="445"/>
      <c r="VK50" s="445"/>
      <c r="VL50" s="445"/>
      <c r="VM50" s="445"/>
      <c r="VN50" s="445"/>
      <c r="VO50" s="445"/>
      <c r="VP50" s="445"/>
      <c r="VQ50" s="445"/>
      <c r="VR50" s="445"/>
      <c r="VS50" s="445"/>
      <c r="VT50" s="445"/>
      <c r="VU50" s="445"/>
      <c r="VV50" s="445"/>
      <c r="VW50" s="445"/>
      <c r="VX50" s="445"/>
      <c r="VY50" s="445"/>
      <c r="VZ50" s="445"/>
      <c r="WA50" s="445"/>
      <c r="WB50" s="445"/>
      <c r="WC50" s="445"/>
      <c r="WD50" s="445"/>
      <c r="WE50" s="445"/>
      <c r="WF50" s="445"/>
      <c r="WG50" s="445"/>
      <c r="WH50" s="445"/>
      <c r="WI50" s="445"/>
      <c r="WJ50" s="445"/>
      <c r="WK50" s="445"/>
      <c r="WL50" s="445"/>
      <c r="WM50" s="445"/>
      <c r="WN50" s="445"/>
      <c r="WO50" s="445"/>
      <c r="WP50" s="445"/>
      <c r="WQ50" s="445"/>
      <c r="WR50" s="445"/>
      <c r="WS50" s="445"/>
      <c r="WT50" s="445"/>
      <c r="WU50" s="445"/>
      <c r="WV50" s="445"/>
      <c r="WW50" s="445"/>
      <c r="WX50" s="445"/>
      <c r="WY50" s="445"/>
      <c r="WZ50" s="445"/>
      <c r="XA50" s="445"/>
      <c r="XB50" s="445"/>
      <c r="XC50" s="445"/>
      <c r="XD50" s="445"/>
      <c r="XE50" s="445"/>
      <c r="XF50" s="445"/>
      <c r="XG50" s="445"/>
      <c r="XH50" s="445"/>
      <c r="XI50" s="445"/>
      <c r="XJ50" s="445"/>
      <c r="XK50" s="445"/>
      <c r="XL50" s="445"/>
      <c r="XM50" s="445"/>
      <c r="XN50" s="445"/>
      <c r="XO50" s="445"/>
      <c r="XP50" s="445"/>
      <c r="XQ50" s="445"/>
      <c r="XR50" s="445"/>
      <c r="XS50" s="445"/>
      <c r="XT50" s="445"/>
      <c r="XU50" s="445"/>
      <c r="XV50" s="445"/>
      <c r="XW50" s="445"/>
      <c r="XX50" s="445"/>
      <c r="XY50" s="445"/>
      <c r="XZ50" s="445"/>
      <c r="YA50" s="445"/>
      <c r="YB50" s="445"/>
      <c r="YC50" s="445"/>
      <c r="YD50" s="445"/>
      <c r="YE50" s="445"/>
      <c r="YF50" s="445"/>
      <c r="YG50" s="445"/>
      <c r="YH50" s="445"/>
      <c r="YI50" s="445"/>
      <c r="YJ50" s="445"/>
      <c r="YK50" s="445"/>
      <c r="YL50" s="445"/>
      <c r="YM50" s="445"/>
      <c r="YN50" s="445"/>
      <c r="YO50" s="445"/>
      <c r="YP50" s="445"/>
      <c r="YQ50" s="445"/>
      <c r="YR50" s="445"/>
      <c r="YS50" s="445"/>
      <c r="YT50" s="445"/>
      <c r="YU50" s="445"/>
      <c r="YV50" s="445"/>
      <c r="YW50" s="445"/>
      <c r="YX50" s="445"/>
      <c r="YY50" s="445"/>
      <c r="YZ50" s="445"/>
      <c r="ZA50" s="445"/>
      <c r="ZB50" s="445"/>
      <c r="ZC50" s="445"/>
      <c r="ZD50" s="445"/>
      <c r="ZE50" s="445"/>
      <c r="ZF50" s="445"/>
      <c r="ZG50" s="445"/>
      <c r="ZH50" s="445"/>
      <c r="ZI50" s="445"/>
      <c r="ZJ50" s="445"/>
      <c r="ZK50" s="445"/>
      <c r="ZL50" s="445"/>
      <c r="ZM50" s="445"/>
      <c r="ZN50" s="445"/>
      <c r="ZO50" s="445"/>
      <c r="ZP50" s="445"/>
      <c r="ZQ50" s="445"/>
      <c r="ZR50" s="445"/>
      <c r="ZS50" s="445"/>
      <c r="ZT50" s="445"/>
      <c r="ZU50" s="445"/>
      <c r="ZV50" s="445"/>
      <c r="ZW50" s="445"/>
      <c r="ZX50" s="445"/>
      <c r="ZY50" s="445"/>
      <c r="ZZ50" s="445"/>
      <c r="AAA50" s="445"/>
      <c r="AAB50" s="445"/>
      <c r="AAC50" s="445"/>
      <c r="AAD50" s="445"/>
      <c r="AAE50" s="445"/>
      <c r="AAF50" s="445"/>
      <c r="AAG50" s="445"/>
      <c r="AAH50" s="445"/>
      <c r="AAI50" s="445"/>
      <c r="AAJ50" s="445"/>
      <c r="AAK50" s="445"/>
      <c r="AAL50" s="445"/>
      <c r="AAM50" s="445"/>
      <c r="AAN50" s="445"/>
      <c r="AAO50" s="445"/>
      <c r="AAP50" s="445"/>
      <c r="AAQ50" s="445"/>
      <c r="AAR50" s="445"/>
      <c r="AAS50" s="445"/>
      <c r="AAT50" s="445"/>
      <c r="AAU50" s="445"/>
      <c r="AAV50" s="445"/>
      <c r="AAW50" s="445"/>
      <c r="AAX50" s="445"/>
      <c r="AAY50" s="445"/>
      <c r="AAZ50" s="445"/>
      <c r="ABA50" s="445"/>
      <c r="ABB50" s="445"/>
      <c r="ABC50" s="445"/>
      <c r="ABD50" s="445"/>
      <c r="ABE50" s="445"/>
      <c r="ABF50" s="445"/>
      <c r="ABG50" s="445"/>
      <c r="ABH50" s="445"/>
      <c r="ABI50" s="445"/>
      <c r="ABJ50" s="445"/>
      <c r="ABK50" s="445"/>
      <c r="ABL50" s="445"/>
      <c r="ABM50" s="445"/>
      <c r="ABN50" s="445"/>
      <c r="ABO50" s="445"/>
      <c r="ABP50" s="445"/>
      <c r="ABQ50" s="445"/>
      <c r="ABR50" s="445"/>
      <c r="ABS50" s="445"/>
      <c r="ABT50" s="445"/>
      <c r="ABU50" s="445"/>
      <c r="ABV50" s="445"/>
      <c r="ABW50" s="445"/>
      <c r="ABX50" s="445"/>
      <c r="ABY50" s="445"/>
      <c r="ABZ50" s="445"/>
      <c r="ACA50" s="445"/>
      <c r="ACB50" s="445"/>
      <c r="ACC50" s="445"/>
      <c r="ACD50" s="445"/>
      <c r="ACE50" s="445"/>
      <c r="ACF50" s="445"/>
      <c r="ACG50" s="445"/>
      <c r="ACH50" s="445"/>
      <c r="ACI50" s="445"/>
      <c r="ACJ50" s="445"/>
      <c r="ACK50" s="445"/>
      <c r="ACL50" s="445"/>
      <c r="ACM50" s="445"/>
      <c r="ACN50" s="445"/>
      <c r="ACO50" s="445"/>
      <c r="ACP50" s="445"/>
      <c r="ACQ50" s="445"/>
      <c r="ACR50" s="445"/>
      <c r="ACS50" s="445"/>
      <c r="ACT50" s="445"/>
      <c r="ACU50" s="445"/>
      <c r="ACV50" s="445"/>
      <c r="ACW50" s="445"/>
      <c r="ACX50" s="445"/>
      <c r="ACY50" s="445"/>
      <c r="ACZ50" s="445"/>
      <c r="ADA50" s="445"/>
      <c r="ADB50" s="445"/>
      <c r="ADC50" s="445"/>
      <c r="ADD50" s="445"/>
      <c r="ADE50" s="445"/>
      <c r="ADF50" s="445"/>
      <c r="ADG50" s="445"/>
      <c r="ADH50" s="445"/>
      <c r="ADI50" s="445"/>
      <c r="ADJ50" s="445"/>
      <c r="ADK50" s="445"/>
      <c r="ADL50" s="445"/>
      <c r="ADM50" s="445"/>
      <c r="ADN50" s="445"/>
      <c r="ADO50" s="445"/>
      <c r="ADP50" s="445"/>
      <c r="ADQ50" s="445"/>
      <c r="ADR50" s="445"/>
      <c r="ADS50" s="445"/>
      <c r="ADT50" s="445"/>
      <c r="ADU50" s="445"/>
      <c r="ADV50" s="445"/>
      <c r="ADW50" s="445"/>
      <c r="ADX50" s="445"/>
      <c r="ADY50" s="445"/>
      <c r="ADZ50" s="445"/>
      <c r="AEA50" s="445"/>
      <c r="AEB50" s="445"/>
      <c r="AEC50" s="445"/>
      <c r="AED50" s="445"/>
      <c r="AEE50" s="445"/>
      <c r="AEF50" s="445"/>
      <c r="AEG50" s="445"/>
      <c r="AEH50" s="445"/>
      <c r="AEI50" s="445"/>
      <c r="AEJ50" s="445"/>
      <c r="AEK50" s="445"/>
      <c r="AEL50" s="445"/>
      <c r="AEM50" s="445"/>
      <c r="AEN50" s="445"/>
      <c r="AEO50" s="445"/>
      <c r="AEP50" s="445"/>
      <c r="AEQ50" s="445"/>
      <c r="AER50" s="445"/>
      <c r="AES50" s="445"/>
      <c r="AET50" s="445"/>
      <c r="AEU50" s="445"/>
      <c r="AEV50" s="445"/>
      <c r="AEW50" s="445"/>
      <c r="AEX50" s="445"/>
      <c r="AEY50" s="445"/>
      <c r="AEZ50" s="445"/>
      <c r="AFA50" s="445"/>
      <c r="AFB50" s="445"/>
      <c r="AFC50" s="445"/>
      <c r="AFD50" s="445"/>
      <c r="AFE50" s="445"/>
      <c r="AFF50" s="445"/>
      <c r="AFG50" s="445"/>
      <c r="AFH50" s="445"/>
      <c r="AFI50" s="445"/>
      <c r="AFJ50" s="445"/>
      <c r="AFK50" s="445"/>
      <c r="AFL50" s="445"/>
      <c r="AFM50" s="445"/>
      <c r="AFN50" s="445"/>
      <c r="AFO50" s="445"/>
      <c r="AFP50" s="445"/>
      <c r="AFQ50" s="445"/>
      <c r="AFR50" s="445"/>
      <c r="AFS50" s="445"/>
      <c r="AFT50" s="445"/>
      <c r="AFU50" s="445"/>
      <c r="AFV50" s="445"/>
      <c r="AFW50" s="445"/>
      <c r="AFX50" s="445"/>
      <c r="AFY50" s="445"/>
      <c r="AFZ50" s="445"/>
      <c r="AGA50" s="445"/>
      <c r="AGB50" s="445"/>
      <c r="AGC50" s="445"/>
      <c r="AGD50" s="445"/>
      <c r="AGE50" s="445"/>
      <c r="AGF50" s="445"/>
      <c r="AGG50" s="445"/>
      <c r="AGH50" s="445"/>
      <c r="AGI50" s="445"/>
      <c r="AGJ50" s="445"/>
      <c r="AGK50" s="445"/>
      <c r="AGL50" s="445"/>
      <c r="AGM50" s="445"/>
      <c r="AGN50" s="445"/>
      <c r="AGO50" s="445"/>
      <c r="AGP50" s="445"/>
      <c r="AGQ50" s="445"/>
      <c r="AGR50" s="445"/>
      <c r="AGS50" s="445"/>
      <c r="AGT50" s="445"/>
      <c r="AGU50" s="445"/>
      <c r="AGV50" s="445"/>
      <c r="AGW50" s="445"/>
      <c r="AGX50" s="445"/>
      <c r="AGY50" s="445"/>
      <c r="AGZ50" s="445"/>
      <c r="AHA50" s="445"/>
      <c r="AHB50" s="445"/>
      <c r="AHC50" s="445"/>
      <c r="AHD50" s="445"/>
      <c r="AHE50" s="445"/>
      <c r="AHF50" s="445"/>
      <c r="AHG50" s="445"/>
      <c r="AHH50" s="445"/>
      <c r="AHI50" s="445"/>
      <c r="AHJ50" s="445"/>
      <c r="AHK50" s="445"/>
      <c r="AHL50" s="445"/>
      <c r="AHM50" s="445"/>
      <c r="AHN50" s="445"/>
      <c r="AHO50" s="445"/>
      <c r="AHP50" s="445"/>
      <c r="AHQ50" s="445"/>
      <c r="AHR50" s="445"/>
      <c r="AHS50" s="445"/>
      <c r="AHT50" s="445"/>
      <c r="AHU50" s="445"/>
      <c r="AHV50" s="445"/>
      <c r="AHW50" s="445"/>
      <c r="AHX50" s="445"/>
      <c r="AHY50" s="445"/>
      <c r="AHZ50" s="445"/>
      <c r="AIA50" s="445"/>
      <c r="AIB50" s="445"/>
      <c r="AIC50" s="445"/>
      <c r="AID50" s="445"/>
      <c r="AIE50" s="445"/>
      <c r="AIF50" s="445"/>
      <c r="AIG50" s="445"/>
      <c r="AIH50" s="445"/>
      <c r="AII50" s="445"/>
      <c r="AIJ50" s="445"/>
      <c r="AIK50" s="445"/>
      <c r="AIL50" s="445"/>
      <c r="AIM50" s="445"/>
      <c r="AIN50" s="445"/>
      <c r="AIO50" s="445"/>
      <c r="AIP50" s="445"/>
      <c r="AIQ50" s="445"/>
      <c r="AIR50" s="445"/>
      <c r="AIS50" s="445"/>
      <c r="AIT50" s="445"/>
      <c r="AIU50" s="445"/>
      <c r="AIV50" s="445"/>
      <c r="AIW50" s="445"/>
      <c r="AIX50" s="445"/>
      <c r="AIY50" s="445"/>
      <c r="AIZ50" s="445"/>
      <c r="AJA50" s="445"/>
      <c r="AJB50" s="445"/>
      <c r="AJC50" s="445"/>
      <c r="AJD50" s="445"/>
      <c r="AJE50" s="445"/>
      <c r="AJF50" s="445"/>
      <c r="AJG50" s="445"/>
      <c r="AJH50" s="445"/>
      <c r="AJI50" s="445"/>
      <c r="AJJ50" s="445"/>
      <c r="AJK50" s="445"/>
      <c r="AJL50" s="445"/>
      <c r="AJM50" s="445"/>
      <c r="AJN50" s="445"/>
      <c r="AJO50" s="445"/>
      <c r="AJP50" s="445"/>
      <c r="AJQ50" s="445"/>
      <c r="AJR50" s="445"/>
      <c r="AJS50" s="445"/>
      <c r="AJT50" s="445"/>
      <c r="AJU50" s="445"/>
      <c r="AJV50" s="445"/>
      <c r="AJW50" s="445"/>
      <c r="AJX50" s="445"/>
      <c r="AJY50" s="445"/>
      <c r="AJZ50" s="445"/>
      <c r="AKA50" s="445"/>
      <c r="AKB50" s="445"/>
      <c r="AKC50" s="445"/>
      <c r="AKD50" s="445"/>
      <c r="AKE50" s="445"/>
      <c r="AKF50" s="445"/>
      <c r="AKG50" s="445"/>
      <c r="AKH50" s="445"/>
      <c r="AKI50" s="445"/>
      <c r="AKJ50" s="445"/>
      <c r="AKK50" s="445"/>
      <c r="AKL50" s="445"/>
      <c r="AKM50" s="445"/>
      <c r="AKN50" s="445"/>
      <c r="AKO50" s="445"/>
      <c r="AKP50" s="445"/>
      <c r="AKQ50" s="445"/>
      <c r="AKR50" s="445"/>
      <c r="AKS50" s="445"/>
      <c r="AKT50" s="445"/>
      <c r="AKU50" s="445"/>
      <c r="AKV50" s="445"/>
      <c r="AKW50" s="445"/>
      <c r="AKX50" s="445"/>
      <c r="AKY50" s="445"/>
      <c r="AKZ50" s="445"/>
      <c r="ALA50" s="445"/>
      <c r="ALB50" s="445"/>
      <c r="ALC50" s="445"/>
      <c r="ALD50" s="445"/>
      <c r="ALE50" s="445"/>
      <c r="ALF50" s="445"/>
      <c r="ALG50" s="445"/>
      <c r="ALH50" s="445"/>
      <c r="ALI50" s="445"/>
      <c r="ALJ50" s="445"/>
      <c r="ALK50" s="445"/>
      <c r="ALL50" s="445"/>
      <c r="ALM50" s="445"/>
      <c r="ALN50" s="445"/>
      <c r="ALO50" s="445"/>
      <c r="ALP50" s="445"/>
      <c r="ALQ50" s="445"/>
      <c r="ALR50" s="445"/>
      <c r="ALS50" s="445"/>
      <c r="ALT50" s="445"/>
      <c r="ALU50" s="445"/>
      <c r="ALV50" s="445"/>
      <c r="ALW50" s="445"/>
      <c r="ALX50" s="445"/>
      <c r="ALY50" s="445"/>
      <c r="ALZ50" s="445"/>
      <c r="AMA50" s="445"/>
      <c r="AMB50" s="445"/>
      <c r="AMC50" s="445"/>
      <c r="AMD50" s="445"/>
      <c r="AME50" s="445"/>
      <c r="AMF50" s="445"/>
      <c r="AMG50" s="445"/>
      <c r="AMH50" s="445"/>
      <c r="AMI50" s="445"/>
      <c r="AMJ50" s="445"/>
      <c r="AMK50" s="445"/>
      <c r="AML50" s="445"/>
      <c r="AMM50" s="445"/>
      <c r="AMN50" s="445"/>
      <c r="AMO50" s="445"/>
      <c r="AMP50" s="445"/>
      <c r="AMQ50" s="445"/>
      <c r="AMR50" s="445"/>
      <c r="AMS50" s="445"/>
      <c r="AMT50" s="445"/>
      <c r="AMU50" s="445"/>
      <c r="AMV50" s="445"/>
      <c r="AMW50" s="445"/>
      <c r="AMX50" s="445"/>
      <c r="AMY50" s="445"/>
      <c r="AMZ50" s="445"/>
      <c r="ANA50" s="445"/>
      <c r="ANB50" s="445"/>
      <c r="ANC50" s="445"/>
      <c r="AND50" s="445"/>
      <c r="ANE50" s="445"/>
      <c r="ANF50" s="445"/>
      <c r="ANG50" s="445"/>
      <c r="ANH50" s="445"/>
      <c r="ANI50" s="445"/>
      <c r="ANJ50" s="445"/>
      <c r="ANK50" s="445"/>
      <c r="ANL50" s="445"/>
      <c r="ANM50" s="445"/>
      <c r="ANN50" s="445"/>
      <c r="ANO50" s="445"/>
      <c r="ANP50" s="445"/>
      <c r="ANQ50" s="445"/>
      <c r="ANR50" s="445"/>
      <c r="ANS50" s="445"/>
      <c r="ANT50" s="445"/>
      <c r="ANU50" s="445"/>
      <c r="ANV50" s="445"/>
      <c r="ANW50" s="445"/>
      <c r="ANX50" s="445"/>
      <c r="ANY50" s="445"/>
      <c r="ANZ50" s="445"/>
      <c r="AOA50" s="445"/>
      <c r="AOB50" s="445"/>
      <c r="AOC50" s="445"/>
      <c r="AOD50" s="445"/>
      <c r="AOE50" s="445"/>
      <c r="AOF50" s="445"/>
      <c r="AOG50" s="445"/>
      <c r="AOH50" s="445"/>
      <c r="AOI50" s="445"/>
      <c r="AOJ50" s="445"/>
      <c r="AOK50" s="445"/>
      <c r="AOL50" s="445"/>
      <c r="AOM50" s="445"/>
      <c r="AON50" s="445"/>
      <c r="AOO50" s="445"/>
      <c r="AOP50" s="445"/>
      <c r="AOQ50" s="445"/>
      <c r="AOR50" s="445"/>
      <c r="AOS50" s="445"/>
      <c r="AOT50" s="445"/>
      <c r="AOU50" s="445"/>
      <c r="AOV50" s="445"/>
      <c r="AOW50" s="445"/>
      <c r="AOX50" s="445"/>
      <c r="AOY50" s="445"/>
      <c r="AOZ50" s="445"/>
      <c r="APA50" s="445"/>
      <c r="APB50" s="445"/>
      <c r="APC50" s="445"/>
      <c r="APD50" s="445"/>
      <c r="APE50" s="445"/>
      <c r="APF50" s="445"/>
      <c r="APG50" s="445"/>
      <c r="APH50" s="445"/>
      <c r="API50" s="445"/>
      <c r="APJ50" s="445"/>
      <c r="APK50" s="445"/>
      <c r="APL50" s="445"/>
      <c r="APM50" s="445"/>
      <c r="APN50" s="445"/>
      <c r="APO50" s="445"/>
      <c r="APP50" s="445"/>
      <c r="APQ50" s="445"/>
      <c r="APR50" s="445"/>
      <c r="APS50" s="445"/>
      <c r="APT50" s="445"/>
      <c r="APU50" s="445"/>
      <c r="APV50" s="445"/>
      <c r="APW50" s="445"/>
      <c r="APX50" s="445"/>
      <c r="APY50" s="445"/>
      <c r="APZ50" s="445"/>
      <c r="AQA50" s="445"/>
      <c r="AQB50" s="445"/>
      <c r="AQC50" s="445"/>
      <c r="AQD50" s="445"/>
      <c r="AQE50" s="445"/>
      <c r="AQF50" s="445"/>
      <c r="AQG50" s="445"/>
      <c r="AQH50" s="445"/>
      <c r="AQI50" s="445"/>
      <c r="AQJ50" s="445"/>
      <c r="AQK50" s="445"/>
      <c r="AQL50" s="445"/>
      <c r="AQM50" s="445"/>
      <c r="AQN50" s="445"/>
      <c r="AQO50" s="445"/>
      <c r="AQP50" s="445"/>
      <c r="AQQ50" s="445"/>
      <c r="AQR50" s="445"/>
      <c r="AQS50" s="445"/>
      <c r="AQT50" s="445"/>
      <c r="AQU50" s="445"/>
      <c r="AQV50" s="445"/>
      <c r="AQW50" s="445"/>
      <c r="AQX50" s="445"/>
      <c r="AQY50" s="445"/>
      <c r="AQZ50" s="445"/>
      <c r="ARA50" s="445"/>
      <c r="ARB50" s="445"/>
      <c r="ARC50" s="445"/>
      <c r="ARD50" s="445"/>
      <c r="ARE50" s="445"/>
      <c r="ARF50" s="445"/>
      <c r="ARG50" s="445"/>
      <c r="ARH50" s="445"/>
      <c r="ARI50" s="445"/>
      <c r="ARJ50" s="445"/>
      <c r="ARK50" s="445"/>
      <c r="ARL50" s="445"/>
      <c r="ARM50" s="445"/>
      <c r="ARN50" s="445"/>
      <c r="ARO50" s="445"/>
      <c r="ARP50" s="445"/>
      <c r="ARQ50" s="445"/>
      <c r="ARR50" s="445"/>
      <c r="ARS50" s="445"/>
      <c r="ART50" s="445"/>
      <c r="ARU50" s="445"/>
      <c r="ARV50" s="445"/>
      <c r="ARW50" s="445"/>
      <c r="ARX50" s="445"/>
      <c r="ARY50" s="445"/>
      <c r="ARZ50" s="445"/>
      <c r="ASA50" s="445"/>
      <c r="ASB50" s="445"/>
      <c r="ASC50" s="445"/>
      <c r="ASD50" s="445"/>
      <c r="ASE50" s="445"/>
      <c r="ASF50" s="445"/>
      <c r="ASG50" s="445"/>
      <c r="ASH50" s="445"/>
      <c r="ASI50" s="445"/>
      <c r="ASJ50" s="445"/>
      <c r="ASK50" s="445"/>
      <c r="ASL50" s="445"/>
      <c r="ASM50" s="445"/>
      <c r="ASN50" s="445"/>
      <c r="ASO50" s="445"/>
      <c r="ASP50" s="445"/>
      <c r="ASQ50" s="445"/>
      <c r="ASR50" s="445"/>
      <c r="ASS50" s="445"/>
      <c r="AST50" s="445"/>
      <c r="ASU50" s="445"/>
      <c r="ASV50" s="445"/>
      <c r="ASW50" s="445"/>
      <c r="ASX50" s="445"/>
      <c r="ASY50" s="445"/>
      <c r="ASZ50" s="445"/>
      <c r="ATA50" s="445"/>
      <c r="ATB50" s="445"/>
      <c r="ATC50" s="445"/>
      <c r="ATD50" s="445"/>
      <c r="ATE50" s="445"/>
      <c r="ATF50" s="445"/>
      <c r="ATG50" s="445"/>
      <c r="ATH50" s="445"/>
      <c r="ATI50" s="445"/>
      <c r="ATJ50" s="445"/>
      <c r="ATK50" s="445"/>
      <c r="ATL50" s="445"/>
      <c r="ATM50" s="445"/>
      <c r="ATN50" s="445"/>
      <c r="ATO50" s="445"/>
      <c r="ATP50" s="445"/>
      <c r="ATQ50" s="445"/>
      <c r="ATR50" s="445"/>
      <c r="ATS50" s="445"/>
      <c r="ATT50" s="445"/>
      <c r="ATU50" s="445"/>
      <c r="ATV50" s="445"/>
      <c r="ATW50" s="445"/>
      <c r="ATX50" s="445"/>
      <c r="ATY50" s="445"/>
      <c r="ATZ50" s="445"/>
      <c r="AUA50" s="445"/>
      <c r="AUB50" s="445"/>
      <c r="AUC50" s="445"/>
      <c r="AUD50" s="445"/>
      <c r="AUE50" s="445"/>
      <c r="AUF50" s="445"/>
      <c r="AUG50" s="445"/>
      <c r="AUH50" s="445"/>
      <c r="AUI50" s="445"/>
      <c r="AUJ50" s="445"/>
      <c r="AUK50" s="445"/>
      <c r="AUL50" s="445"/>
      <c r="AUM50" s="445"/>
      <c r="AUN50" s="445"/>
      <c r="AUO50" s="445"/>
      <c r="AUP50" s="445"/>
      <c r="AUQ50" s="445"/>
      <c r="AUR50" s="445"/>
      <c r="AUS50" s="445"/>
      <c r="AUT50" s="445"/>
      <c r="AUU50" s="445"/>
      <c r="AUV50" s="445"/>
      <c r="AUW50" s="445"/>
      <c r="AUX50" s="445"/>
      <c r="AUY50" s="445"/>
      <c r="AUZ50" s="445"/>
      <c r="AVA50" s="445"/>
      <c r="AVB50" s="445"/>
      <c r="AVC50" s="445"/>
      <c r="AVD50" s="445"/>
      <c r="AVE50" s="445"/>
      <c r="AVF50" s="445"/>
      <c r="AVG50" s="445"/>
      <c r="AVH50" s="445"/>
      <c r="AVI50" s="445"/>
      <c r="AVJ50" s="445"/>
      <c r="AVK50" s="445"/>
      <c r="AVL50" s="445"/>
      <c r="AVM50" s="445"/>
      <c r="AVN50" s="445"/>
      <c r="AVO50" s="445"/>
      <c r="AVP50" s="445"/>
      <c r="AVQ50" s="445"/>
      <c r="AVR50" s="445"/>
      <c r="AVS50" s="445"/>
      <c r="AVT50" s="445"/>
      <c r="AVU50" s="445"/>
      <c r="AVV50" s="445"/>
      <c r="AVW50" s="445"/>
      <c r="AVX50" s="445"/>
      <c r="AVY50" s="445"/>
      <c r="AVZ50" s="445"/>
      <c r="AWA50" s="445"/>
      <c r="AWB50" s="445"/>
      <c r="AWC50" s="445"/>
      <c r="AWD50" s="445"/>
      <c r="AWE50" s="445"/>
      <c r="AWF50" s="445"/>
      <c r="AWG50" s="445"/>
      <c r="AWH50" s="445"/>
      <c r="AWI50" s="445"/>
      <c r="AWJ50" s="445"/>
      <c r="AWK50" s="445"/>
      <c r="AWL50" s="445"/>
      <c r="AWM50" s="445"/>
      <c r="AWN50" s="445"/>
      <c r="AWO50" s="445"/>
      <c r="AWP50" s="445"/>
      <c r="AWQ50" s="445"/>
      <c r="AWR50" s="445"/>
      <c r="AWS50" s="445"/>
      <c r="AWT50" s="445"/>
      <c r="AWU50" s="445"/>
      <c r="AWV50" s="445"/>
      <c r="AWW50" s="445"/>
      <c r="AWX50" s="445"/>
      <c r="AWY50" s="445"/>
      <c r="AWZ50" s="445"/>
      <c r="AXA50" s="445"/>
      <c r="AXB50" s="445"/>
      <c r="AXC50" s="445"/>
      <c r="AXD50" s="445"/>
      <c r="AXE50" s="445"/>
      <c r="AXF50" s="445"/>
      <c r="AXG50" s="445"/>
      <c r="AXH50" s="445"/>
      <c r="AXI50" s="445"/>
      <c r="AXJ50" s="445"/>
      <c r="AXK50" s="445"/>
      <c r="AXL50" s="445"/>
      <c r="AXM50" s="445"/>
      <c r="AXN50" s="445"/>
      <c r="AXO50" s="445"/>
      <c r="AXP50" s="445"/>
      <c r="AXQ50" s="445"/>
      <c r="AXR50" s="445"/>
      <c r="AXS50" s="445"/>
      <c r="AXT50" s="445"/>
      <c r="AXU50" s="445"/>
      <c r="AXV50" s="445"/>
      <c r="AXW50" s="445"/>
      <c r="AXX50" s="445"/>
      <c r="AXY50" s="445"/>
      <c r="AXZ50" s="445"/>
      <c r="AYA50" s="445"/>
      <c r="AYB50" s="445"/>
      <c r="AYC50" s="445"/>
      <c r="AYD50" s="445"/>
      <c r="AYE50" s="445"/>
      <c r="AYF50" s="445"/>
      <c r="AYG50" s="445"/>
      <c r="AYH50" s="445"/>
      <c r="AYI50" s="445"/>
      <c r="AYJ50" s="445"/>
      <c r="AYK50" s="445"/>
      <c r="AYL50" s="445"/>
      <c r="AYM50" s="445"/>
      <c r="AYN50" s="445"/>
      <c r="AYO50" s="445"/>
      <c r="AYP50" s="445"/>
      <c r="AYQ50" s="445"/>
      <c r="AYR50" s="445"/>
      <c r="AYS50" s="445"/>
      <c r="AYT50" s="445"/>
      <c r="AYU50" s="445"/>
      <c r="AYV50" s="445"/>
      <c r="AYW50" s="445"/>
      <c r="AYX50" s="445"/>
      <c r="AYY50" s="445"/>
      <c r="AYZ50" s="445"/>
      <c r="AZA50" s="445"/>
      <c r="AZB50" s="445"/>
      <c r="AZC50" s="445"/>
      <c r="AZD50" s="445"/>
      <c r="AZE50" s="445"/>
      <c r="AZF50" s="445"/>
      <c r="AZG50" s="445"/>
      <c r="AZH50" s="445"/>
      <c r="AZI50" s="445"/>
      <c r="AZJ50" s="445"/>
      <c r="AZK50" s="445"/>
      <c r="AZL50" s="445"/>
      <c r="AZM50" s="445"/>
      <c r="AZN50" s="445"/>
      <c r="AZO50" s="445"/>
      <c r="AZP50" s="445"/>
      <c r="AZQ50" s="445"/>
      <c r="AZR50" s="445"/>
      <c r="AZS50" s="445"/>
      <c r="AZT50" s="445"/>
      <c r="AZU50" s="445"/>
      <c r="AZV50" s="445"/>
      <c r="AZW50" s="445"/>
      <c r="AZX50" s="445"/>
      <c r="AZY50" s="445"/>
      <c r="AZZ50" s="445"/>
      <c r="BAA50" s="445"/>
      <c r="BAB50" s="445"/>
      <c r="BAC50" s="445"/>
      <c r="BAD50" s="445"/>
      <c r="BAE50" s="445"/>
      <c r="BAF50" s="445"/>
      <c r="BAG50" s="445"/>
      <c r="BAH50" s="445"/>
      <c r="BAI50" s="445"/>
      <c r="BAJ50" s="445"/>
      <c r="BAK50" s="445"/>
      <c r="BAL50" s="445"/>
      <c r="BAM50" s="445"/>
      <c r="BAN50" s="445"/>
      <c r="BAO50" s="445"/>
      <c r="BAP50" s="445"/>
      <c r="BAQ50" s="445"/>
      <c r="BAR50" s="445"/>
      <c r="BAS50" s="445"/>
      <c r="BAT50" s="445"/>
      <c r="BAU50" s="445"/>
      <c r="BAV50" s="445"/>
      <c r="BAW50" s="445"/>
      <c r="BAX50" s="445"/>
      <c r="BAY50" s="445"/>
      <c r="BAZ50" s="445"/>
      <c r="BBA50" s="445"/>
      <c r="BBB50" s="445"/>
      <c r="BBC50" s="445"/>
      <c r="BBD50" s="445"/>
      <c r="BBE50" s="445"/>
      <c r="BBF50" s="445"/>
      <c r="BBG50" s="445"/>
      <c r="BBH50" s="445"/>
      <c r="BBI50" s="445"/>
      <c r="BBJ50" s="445"/>
      <c r="BBK50" s="445"/>
      <c r="BBL50" s="445"/>
      <c r="BBM50" s="445"/>
      <c r="BBN50" s="445"/>
      <c r="BBO50" s="445"/>
      <c r="BBP50" s="445"/>
      <c r="BBQ50" s="445"/>
      <c r="BBR50" s="445"/>
      <c r="BBS50" s="445"/>
      <c r="BBT50" s="445"/>
      <c r="BBU50" s="445"/>
      <c r="BBV50" s="445"/>
      <c r="BBW50" s="445"/>
      <c r="BBX50" s="445"/>
      <c r="BBY50" s="445"/>
      <c r="BBZ50" s="445"/>
      <c r="BCA50" s="445"/>
      <c r="BCB50" s="445"/>
      <c r="BCC50" s="445"/>
      <c r="BCD50" s="445"/>
      <c r="BCE50" s="445"/>
      <c r="BCF50" s="445"/>
      <c r="BCG50" s="445"/>
      <c r="BCH50" s="445"/>
      <c r="BCI50" s="445"/>
      <c r="BCJ50" s="445"/>
      <c r="BCK50" s="445"/>
      <c r="BCL50" s="445"/>
      <c r="BCM50" s="445"/>
      <c r="BCN50" s="445"/>
      <c r="BCO50" s="445"/>
      <c r="BCP50" s="445"/>
      <c r="BCQ50" s="445"/>
      <c r="BCR50" s="445"/>
      <c r="BCS50" s="445"/>
      <c r="BCT50" s="445"/>
      <c r="BCU50" s="445"/>
      <c r="BCV50" s="445"/>
      <c r="BCW50" s="445"/>
      <c r="BCX50" s="445"/>
      <c r="BCY50" s="445"/>
      <c r="BCZ50" s="445"/>
      <c r="BDA50" s="445"/>
      <c r="BDB50" s="445"/>
      <c r="BDC50" s="445"/>
      <c r="BDD50" s="445"/>
      <c r="BDE50" s="445"/>
      <c r="BDF50" s="445"/>
      <c r="BDG50" s="445"/>
      <c r="BDH50" s="445"/>
      <c r="BDI50" s="445"/>
      <c r="BDJ50" s="445"/>
      <c r="BDK50" s="445"/>
      <c r="BDL50" s="445"/>
      <c r="BDM50" s="445"/>
      <c r="BDN50" s="445"/>
      <c r="BDO50" s="445"/>
      <c r="BDP50" s="445"/>
      <c r="BDQ50" s="445"/>
      <c r="BDR50" s="445"/>
      <c r="BDS50" s="445"/>
      <c r="BDT50" s="445"/>
      <c r="BDU50" s="445"/>
      <c r="BDV50" s="445"/>
      <c r="BDW50" s="445"/>
      <c r="BDX50" s="445"/>
      <c r="BDY50" s="445"/>
      <c r="BDZ50" s="445"/>
      <c r="BEA50" s="445"/>
      <c r="BEB50" s="445"/>
      <c r="BEC50" s="445"/>
      <c r="BED50" s="445"/>
      <c r="BEE50" s="445"/>
      <c r="BEF50" s="445"/>
      <c r="BEG50" s="445"/>
      <c r="BEH50" s="445"/>
      <c r="BEI50" s="445"/>
      <c r="BEJ50" s="445"/>
      <c r="BEK50" s="445"/>
      <c r="BEL50" s="445"/>
      <c r="BEM50" s="445"/>
      <c r="BEN50" s="445"/>
      <c r="BEO50" s="445"/>
      <c r="BEP50" s="445"/>
      <c r="BEQ50" s="445"/>
      <c r="BER50" s="445"/>
      <c r="BES50" s="445"/>
      <c r="BET50" s="445"/>
      <c r="BEU50" s="445"/>
      <c r="BEV50" s="445"/>
      <c r="BEW50" s="445"/>
      <c r="BEX50" s="445"/>
      <c r="BEY50" s="445"/>
      <c r="BEZ50" s="445"/>
      <c r="BFA50" s="445"/>
      <c r="BFB50" s="445"/>
      <c r="BFC50" s="445"/>
      <c r="BFD50" s="445"/>
      <c r="BFE50" s="445"/>
      <c r="BFF50" s="445"/>
      <c r="BFG50" s="445"/>
      <c r="BFH50" s="445"/>
      <c r="BFI50" s="445"/>
      <c r="BFJ50" s="445"/>
      <c r="BFK50" s="445"/>
      <c r="BFL50" s="445"/>
      <c r="BFM50" s="445"/>
      <c r="BFN50" s="445"/>
      <c r="BFO50" s="445"/>
      <c r="BFP50" s="445"/>
      <c r="BFQ50" s="445"/>
      <c r="BFR50" s="445"/>
      <c r="BFS50" s="445"/>
      <c r="BFT50" s="445"/>
      <c r="BFU50" s="445"/>
      <c r="BFV50" s="445"/>
      <c r="BFW50" s="445"/>
      <c r="BFX50" s="445"/>
      <c r="BFY50" s="445"/>
      <c r="BFZ50" s="445"/>
      <c r="BGA50" s="445"/>
      <c r="BGB50" s="445"/>
      <c r="BGC50" s="445"/>
      <c r="BGD50" s="445"/>
      <c r="BGE50" s="445"/>
      <c r="BGF50" s="445"/>
      <c r="BGG50" s="445"/>
      <c r="BGH50" s="445"/>
      <c r="BGI50" s="445"/>
      <c r="BGJ50" s="445"/>
      <c r="BGK50" s="445"/>
      <c r="BGL50" s="445"/>
      <c r="BGM50" s="445"/>
      <c r="BGN50" s="445"/>
      <c r="BGO50" s="445"/>
      <c r="BGP50" s="445"/>
      <c r="BGQ50" s="445"/>
      <c r="BGR50" s="445"/>
      <c r="BGS50" s="445"/>
      <c r="BGT50" s="445"/>
      <c r="BGU50" s="445"/>
      <c r="BGV50" s="445"/>
      <c r="BGW50" s="445"/>
      <c r="BGX50" s="445"/>
      <c r="BGY50" s="445"/>
      <c r="BGZ50" s="445"/>
      <c r="BHA50" s="445"/>
      <c r="BHB50" s="445"/>
      <c r="BHC50" s="445"/>
      <c r="BHD50" s="445"/>
      <c r="BHE50" s="445"/>
      <c r="BHF50" s="445"/>
      <c r="BHG50" s="445"/>
      <c r="BHH50" s="445"/>
      <c r="BHI50" s="445"/>
      <c r="BHJ50" s="445"/>
      <c r="BHK50" s="445"/>
      <c r="BHL50" s="445"/>
      <c r="BHM50" s="445"/>
      <c r="BHN50" s="445"/>
      <c r="BHO50" s="445"/>
      <c r="BHP50" s="445"/>
      <c r="BHQ50" s="445"/>
      <c r="BHR50" s="445"/>
      <c r="BHS50" s="445"/>
      <c r="BHT50" s="445"/>
      <c r="BHU50" s="445"/>
      <c r="BHV50" s="445"/>
      <c r="BHW50" s="445"/>
      <c r="BHX50" s="445"/>
      <c r="BHY50" s="445"/>
      <c r="BHZ50" s="445"/>
      <c r="BIA50" s="445"/>
      <c r="BIB50" s="445"/>
      <c r="BIC50" s="445"/>
      <c r="BID50" s="445"/>
      <c r="BIE50" s="445"/>
      <c r="BIF50" s="445"/>
      <c r="BIG50" s="445"/>
      <c r="BIH50" s="445"/>
      <c r="BII50" s="445"/>
      <c r="BIJ50" s="445"/>
      <c r="BIK50" s="445"/>
      <c r="BIL50" s="445"/>
      <c r="BIM50" s="445"/>
      <c r="BIN50" s="445"/>
      <c r="BIO50" s="445"/>
      <c r="BIP50" s="445"/>
      <c r="BIQ50" s="445"/>
      <c r="BIR50" s="445"/>
      <c r="BIS50" s="445"/>
      <c r="BIT50" s="445"/>
      <c r="BIU50" s="445"/>
      <c r="BIV50" s="445"/>
      <c r="BIW50" s="445"/>
      <c r="BIX50" s="445"/>
      <c r="BIY50" s="445"/>
      <c r="BIZ50" s="445"/>
      <c r="BJA50" s="445"/>
      <c r="BJB50" s="445"/>
      <c r="BJC50" s="445"/>
      <c r="BJD50" s="445"/>
      <c r="BJE50" s="445"/>
      <c r="BJF50" s="445"/>
      <c r="BJG50" s="445"/>
      <c r="BJH50" s="445"/>
      <c r="BJI50" s="445"/>
      <c r="BJJ50" s="445"/>
      <c r="BJK50" s="445"/>
      <c r="BJL50" s="445"/>
      <c r="BJM50" s="445"/>
      <c r="BJN50" s="445"/>
      <c r="BJO50" s="445"/>
      <c r="BJP50" s="445"/>
      <c r="BJQ50" s="445"/>
      <c r="BJR50" s="445"/>
      <c r="BJS50" s="445"/>
      <c r="BJT50" s="445"/>
      <c r="BJU50" s="445"/>
      <c r="BJV50" s="445"/>
      <c r="BJW50" s="445"/>
      <c r="BJX50" s="445"/>
      <c r="BJY50" s="445"/>
      <c r="BJZ50" s="445"/>
      <c r="BKA50" s="445"/>
      <c r="BKB50" s="445"/>
      <c r="BKC50" s="445"/>
      <c r="BKD50" s="445"/>
      <c r="BKE50" s="445"/>
      <c r="BKF50" s="445"/>
      <c r="BKG50" s="445"/>
      <c r="BKH50" s="445"/>
      <c r="BKI50" s="445"/>
      <c r="BKJ50" s="445"/>
      <c r="BKK50" s="445"/>
      <c r="BKL50" s="445"/>
      <c r="BKM50" s="445"/>
      <c r="BKN50" s="445"/>
      <c r="BKO50" s="445"/>
      <c r="BKP50" s="445"/>
      <c r="BKQ50" s="445"/>
      <c r="BKR50" s="445"/>
      <c r="BKS50" s="445"/>
      <c r="BKT50" s="445"/>
      <c r="BKU50" s="445"/>
      <c r="BKV50" s="445"/>
      <c r="BKW50" s="445"/>
      <c r="BKX50" s="445"/>
      <c r="BKY50" s="445"/>
      <c r="BKZ50" s="445"/>
      <c r="BLA50" s="445"/>
      <c r="BLB50" s="445"/>
      <c r="BLC50" s="445"/>
      <c r="BLD50" s="445"/>
      <c r="BLE50" s="445"/>
      <c r="BLF50" s="445"/>
      <c r="BLG50" s="445"/>
      <c r="BLH50" s="445"/>
      <c r="BLI50" s="445"/>
      <c r="BLJ50" s="445"/>
      <c r="BLK50" s="445"/>
      <c r="BLL50" s="445"/>
      <c r="BLM50" s="445"/>
      <c r="BLN50" s="445"/>
      <c r="BLO50" s="445"/>
      <c r="BLP50" s="445"/>
      <c r="BLQ50" s="445"/>
      <c r="BLR50" s="445"/>
      <c r="BLS50" s="445"/>
      <c r="BLT50" s="445"/>
      <c r="BLU50" s="445"/>
      <c r="BLV50" s="445"/>
      <c r="BLW50" s="445"/>
      <c r="BLX50" s="445"/>
      <c r="BLY50" s="445"/>
      <c r="BLZ50" s="445"/>
      <c r="BMA50" s="445"/>
      <c r="BMB50" s="445"/>
      <c r="BMC50" s="445"/>
      <c r="BMD50" s="445"/>
      <c r="BME50" s="445"/>
      <c r="BMF50" s="445"/>
      <c r="BMG50" s="445"/>
      <c r="BMH50" s="445"/>
      <c r="BMI50" s="445"/>
      <c r="BMJ50" s="445"/>
      <c r="BMK50" s="445"/>
      <c r="BML50" s="445"/>
      <c r="BMM50" s="445"/>
      <c r="BMN50" s="445"/>
      <c r="BMO50" s="445"/>
      <c r="BMP50" s="445"/>
      <c r="BMQ50" s="445"/>
      <c r="BMR50" s="445"/>
      <c r="BMS50" s="445"/>
      <c r="BMT50" s="445"/>
      <c r="BMU50" s="445"/>
      <c r="BMV50" s="445"/>
      <c r="BMW50" s="445"/>
      <c r="BMX50" s="445"/>
      <c r="BMY50" s="445"/>
      <c r="BMZ50" s="445"/>
      <c r="BNA50" s="445"/>
      <c r="BNB50" s="445"/>
      <c r="BNC50" s="445"/>
      <c r="BND50" s="445"/>
      <c r="BNE50" s="445"/>
      <c r="BNF50" s="445"/>
      <c r="BNG50" s="445"/>
      <c r="BNH50" s="445"/>
      <c r="BNI50" s="445"/>
      <c r="BNJ50" s="445"/>
      <c r="BNK50" s="445"/>
      <c r="BNL50" s="445"/>
      <c r="BNM50" s="445"/>
      <c r="BNN50" s="445"/>
      <c r="BNO50" s="445"/>
      <c r="BNP50" s="445"/>
      <c r="BNQ50" s="445"/>
      <c r="BNR50" s="445"/>
      <c r="BNS50" s="445"/>
      <c r="BNT50" s="445"/>
      <c r="BNU50" s="445"/>
      <c r="BNV50" s="445"/>
      <c r="BNW50" s="445"/>
      <c r="BNX50" s="445"/>
      <c r="BNY50" s="445"/>
      <c r="BNZ50" s="445"/>
      <c r="BOA50" s="445"/>
      <c r="BOB50" s="445"/>
      <c r="BOC50" s="445"/>
      <c r="BOD50" s="445"/>
      <c r="BOE50" s="445"/>
      <c r="BOF50" s="445"/>
      <c r="BOG50" s="445"/>
      <c r="BOH50" s="445"/>
      <c r="BOI50" s="445"/>
      <c r="BOJ50" s="445"/>
      <c r="BOK50" s="445"/>
      <c r="BOL50" s="445"/>
      <c r="BOM50" s="445"/>
      <c r="BON50" s="445"/>
      <c r="BOO50" s="445"/>
      <c r="BOP50" s="445"/>
      <c r="BOQ50" s="445"/>
      <c r="BOR50" s="445"/>
      <c r="BOS50" s="445"/>
      <c r="BOT50" s="445"/>
      <c r="BOU50" s="445"/>
      <c r="BOV50" s="445"/>
      <c r="BOW50" s="445"/>
      <c r="BOX50" s="445"/>
      <c r="BOY50" s="445"/>
      <c r="BOZ50" s="445"/>
      <c r="BPA50" s="445"/>
      <c r="BPB50" s="445"/>
      <c r="BPC50" s="445"/>
      <c r="BPD50" s="445"/>
      <c r="BPE50" s="445"/>
      <c r="BPF50" s="445"/>
      <c r="BPG50" s="445"/>
      <c r="BPH50" s="445"/>
      <c r="BPI50" s="445"/>
      <c r="BPJ50" s="445"/>
      <c r="BPK50" s="445"/>
      <c r="BPL50" s="445"/>
      <c r="BPM50" s="445"/>
      <c r="BPN50" s="445"/>
      <c r="BPO50" s="445"/>
      <c r="BPP50" s="445"/>
      <c r="BPQ50" s="445"/>
      <c r="BPR50" s="445"/>
      <c r="BPS50" s="445"/>
      <c r="BPT50" s="445"/>
      <c r="BPU50" s="445"/>
      <c r="BPV50" s="445"/>
      <c r="BPW50" s="445"/>
      <c r="BPX50" s="445"/>
      <c r="BPY50" s="445"/>
      <c r="BPZ50" s="445"/>
      <c r="BQA50" s="445"/>
      <c r="BQB50" s="445"/>
      <c r="BQC50" s="445"/>
      <c r="BQD50" s="445"/>
      <c r="BQE50" s="445"/>
      <c r="BQF50" s="445"/>
      <c r="BQG50" s="445"/>
      <c r="BQH50" s="445"/>
      <c r="BQI50" s="445"/>
      <c r="BQJ50" s="445"/>
      <c r="BQK50" s="445"/>
      <c r="BQL50" s="445"/>
      <c r="BQM50" s="445"/>
      <c r="BQN50" s="445"/>
      <c r="BQO50" s="445"/>
      <c r="BQP50" s="445"/>
      <c r="BQQ50" s="445"/>
      <c r="BQR50" s="445"/>
      <c r="BQS50" s="445"/>
      <c r="BQT50" s="445"/>
      <c r="BQU50" s="445"/>
      <c r="BQV50" s="445"/>
      <c r="BQW50" s="445"/>
      <c r="BQX50" s="445"/>
      <c r="BQY50" s="445"/>
      <c r="BQZ50" s="445"/>
      <c r="BRA50" s="445"/>
      <c r="BRB50" s="445"/>
      <c r="BRC50" s="445"/>
      <c r="BRD50" s="445"/>
      <c r="BRE50" s="445"/>
      <c r="BRF50" s="445"/>
      <c r="BRG50" s="445"/>
      <c r="BRH50" s="445"/>
      <c r="BRI50" s="445"/>
      <c r="BRJ50" s="445"/>
      <c r="BRK50" s="445"/>
      <c r="BRL50" s="445"/>
      <c r="BRM50" s="445"/>
      <c r="BRN50" s="445"/>
      <c r="BRO50" s="445"/>
      <c r="BRP50" s="445"/>
      <c r="BRQ50" s="445"/>
      <c r="BRR50" s="445"/>
      <c r="BRS50" s="445"/>
      <c r="BRT50" s="445"/>
      <c r="BRU50" s="445"/>
      <c r="BRV50" s="445"/>
      <c r="BRW50" s="445"/>
      <c r="BRX50" s="445"/>
      <c r="BRY50" s="445"/>
      <c r="BRZ50" s="445"/>
      <c r="BSA50" s="445"/>
      <c r="BSB50" s="445"/>
      <c r="BSC50" s="445"/>
      <c r="BSD50" s="445"/>
      <c r="BSE50" s="445"/>
      <c r="BSF50" s="445"/>
      <c r="BSG50" s="445"/>
      <c r="BSH50" s="445"/>
      <c r="BSI50" s="445"/>
      <c r="BSJ50" s="445"/>
      <c r="BSK50" s="445"/>
      <c r="BSL50" s="445"/>
      <c r="BSM50" s="445"/>
      <c r="BSN50" s="445"/>
      <c r="BSO50" s="445"/>
      <c r="BSP50" s="445"/>
      <c r="BSQ50" s="445"/>
      <c r="BSR50" s="445"/>
      <c r="BSS50" s="445"/>
      <c r="BST50" s="445"/>
      <c r="BSU50" s="445"/>
      <c r="BSV50" s="445"/>
      <c r="BSW50" s="445"/>
      <c r="BSX50" s="445"/>
      <c r="BSY50" s="445"/>
      <c r="BSZ50" s="445"/>
      <c r="BTA50" s="445"/>
      <c r="BTB50" s="445"/>
      <c r="BTC50" s="445"/>
      <c r="BTD50" s="445"/>
      <c r="BTE50" s="445"/>
      <c r="BTF50" s="445"/>
      <c r="BTG50" s="445"/>
      <c r="BTH50" s="445"/>
      <c r="BTI50" s="445"/>
      <c r="BTJ50" s="445"/>
      <c r="BTK50" s="445"/>
      <c r="BTL50" s="445"/>
      <c r="BTM50" s="445"/>
      <c r="BTN50" s="445"/>
      <c r="BTO50" s="445"/>
      <c r="BTP50" s="445"/>
      <c r="BTQ50" s="445"/>
      <c r="BTR50" s="445"/>
      <c r="BTS50" s="445"/>
      <c r="BTT50" s="445"/>
      <c r="BTU50" s="445"/>
      <c r="BTV50" s="445"/>
      <c r="BTW50" s="445"/>
      <c r="BTX50" s="445"/>
      <c r="BTY50" s="445"/>
      <c r="BTZ50" s="445"/>
      <c r="BUA50" s="445"/>
      <c r="BUB50" s="445"/>
      <c r="BUC50" s="445"/>
      <c r="BUD50" s="445"/>
      <c r="BUE50" s="445"/>
      <c r="BUF50" s="445"/>
      <c r="BUG50" s="445"/>
      <c r="BUH50" s="445"/>
      <c r="BUI50" s="445"/>
      <c r="BUJ50" s="445"/>
      <c r="BUK50" s="445"/>
      <c r="BUL50" s="445"/>
      <c r="BUM50" s="445"/>
      <c r="BUN50" s="445"/>
      <c r="BUO50" s="445"/>
      <c r="BUP50" s="445"/>
      <c r="BUQ50" s="445"/>
      <c r="BUR50" s="445"/>
      <c r="BUS50" s="445"/>
      <c r="BUT50" s="445"/>
      <c r="BUU50" s="445"/>
      <c r="BUV50" s="445"/>
      <c r="BUW50" s="445"/>
      <c r="BUX50" s="445"/>
      <c r="BUY50" s="445"/>
      <c r="BUZ50" s="445"/>
      <c r="BVA50" s="445"/>
      <c r="BVB50" s="445"/>
      <c r="BVC50" s="445"/>
      <c r="BVD50" s="445"/>
      <c r="BVE50" s="445"/>
      <c r="BVF50" s="445"/>
      <c r="BVG50" s="445"/>
      <c r="BVH50" s="445"/>
      <c r="BVI50" s="445"/>
      <c r="BVJ50" s="445"/>
      <c r="BVK50" s="445"/>
      <c r="BVL50" s="445"/>
      <c r="BVM50" s="445"/>
      <c r="BVN50" s="445"/>
      <c r="BVO50" s="445"/>
      <c r="BVP50" s="445"/>
      <c r="BVQ50" s="445"/>
      <c r="BVR50" s="445"/>
      <c r="BVS50" s="445"/>
      <c r="BVT50" s="445"/>
      <c r="BVU50" s="445"/>
      <c r="BVV50" s="445"/>
      <c r="BVW50" s="445"/>
      <c r="BVX50" s="445"/>
      <c r="BVY50" s="445"/>
      <c r="BVZ50" s="445"/>
      <c r="BWA50" s="445"/>
      <c r="BWB50" s="445"/>
      <c r="BWC50" s="445"/>
      <c r="BWD50" s="445"/>
      <c r="BWE50" s="445"/>
      <c r="BWF50" s="445"/>
      <c r="BWG50" s="445"/>
      <c r="BWH50" s="445"/>
      <c r="BWI50" s="445"/>
      <c r="BWJ50" s="445"/>
      <c r="BWK50" s="445"/>
      <c r="BWL50" s="445"/>
      <c r="BWM50" s="445"/>
      <c r="BWN50" s="445"/>
      <c r="BWO50" s="445"/>
      <c r="BWP50" s="445"/>
      <c r="BWQ50" s="445"/>
      <c r="BWR50" s="445"/>
      <c r="BWS50" s="445"/>
      <c r="BWT50" s="445"/>
      <c r="BWU50" s="445"/>
      <c r="BWV50" s="445"/>
      <c r="BWW50" s="445"/>
      <c r="BWX50" s="445"/>
      <c r="BWY50" s="445"/>
      <c r="BWZ50" s="445"/>
      <c r="BXA50" s="445"/>
      <c r="BXB50" s="445"/>
      <c r="BXC50" s="445"/>
      <c r="BXD50" s="445"/>
      <c r="BXE50" s="445"/>
      <c r="BXF50" s="445"/>
      <c r="BXG50" s="445"/>
      <c r="BXH50" s="445"/>
      <c r="BXI50" s="445"/>
      <c r="BXJ50" s="445"/>
      <c r="BXK50" s="445"/>
      <c r="BXL50" s="445"/>
      <c r="BXM50" s="445"/>
      <c r="BXN50" s="445"/>
      <c r="BXO50" s="445"/>
      <c r="BXP50" s="445"/>
      <c r="BXQ50" s="445"/>
      <c r="BXR50" s="445"/>
      <c r="BXS50" s="445"/>
      <c r="BXT50" s="445"/>
      <c r="BXU50" s="445"/>
      <c r="BXV50" s="445"/>
      <c r="BXW50" s="445"/>
      <c r="BXX50" s="445"/>
      <c r="BXY50" s="445"/>
      <c r="BXZ50" s="445"/>
      <c r="BYA50" s="445"/>
      <c r="BYB50" s="445"/>
      <c r="BYC50" s="445"/>
      <c r="BYD50" s="445"/>
      <c r="BYE50" s="445"/>
      <c r="BYF50" s="445"/>
      <c r="BYG50" s="445"/>
      <c r="BYH50" s="445"/>
      <c r="BYI50" s="445"/>
      <c r="BYJ50" s="445"/>
      <c r="BYK50" s="445"/>
      <c r="BYL50" s="445"/>
      <c r="BYM50" s="445"/>
      <c r="BYN50" s="445"/>
      <c r="BYO50" s="445"/>
      <c r="BYP50" s="445"/>
      <c r="BYQ50" s="445"/>
      <c r="BYR50" s="445"/>
      <c r="BYS50" s="445"/>
      <c r="BYT50" s="445"/>
      <c r="BYU50" s="445"/>
      <c r="BYV50" s="445"/>
      <c r="BYW50" s="445"/>
      <c r="BYX50" s="445"/>
      <c r="BYY50" s="445"/>
      <c r="BYZ50" s="445"/>
      <c r="BZA50" s="445"/>
      <c r="BZB50" s="445"/>
      <c r="BZC50" s="445"/>
      <c r="BZD50" s="445"/>
      <c r="BZE50" s="445"/>
      <c r="BZF50" s="445"/>
      <c r="BZG50" s="445"/>
      <c r="BZH50" s="445"/>
      <c r="BZI50" s="445"/>
      <c r="BZJ50" s="445"/>
      <c r="BZK50" s="445"/>
      <c r="BZL50" s="445"/>
      <c r="BZM50" s="445"/>
      <c r="BZN50" s="445"/>
      <c r="BZO50" s="445"/>
      <c r="BZP50" s="445"/>
      <c r="BZQ50" s="445"/>
      <c r="BZR50" s="445"/>
      <c r="BZS50" s="445"/>
      <c r="BZT50" s="445"/>
      <c r="BZU50" s="445"/>
      <c r="BZV50" s="445"/>
      <c r="BZW50" s="445"/>
      <c r="BZX50" s="445"/>
      <c r="BZY50" s="445"/>
      <c r="BZZ50" s="445"/>
      <c r="CAA50" s="445"/>
      <c r="CAB50" s="445"/>
      <c r="CAC50" s="445"/>
      <c r="CAD50" s="445"/>
      <c r="CAE50" s="445"/>
      <c r="CAF50" s="445"/>
      <c r="CAG50" s="445"/>
      <c r="CAH50" s="445"/>
      <c r="CAI50" s="445"/>
      <c r="CAJ50" s="445"/>
      <c r="CAK50" s="445"/>
      <c r="CAL50" s="445"/>
      <c r="CAM50" s="445"/>
      <c r="CAN50" s="445"/>
      <c r="CAO50" s="445"/>
      <c r="CAP50" s="445"/>
      <c r="CAQ50" s="445"/>
      <c r="CAR50" s="445"/>
      <c r="CAS50" s="445"/>
      <c r="CAT50" s="445"/>
      <c r="CAU50" s="445"/>
      <c r="CAV50" s="445"/>
      <c r="CAW50" s="445"/>
      <c r="CAX50" s="445"/>
      <c r="CAY50" s="445"/>
      <c r="CAZ50" s="445"/>
      <c r="CBA50" s="445"/>
      <c r="CBB50" s="445"/>
      <c r="CBC50" s="445"/>
      <c r="CBD50" s="445"/>
      <c r="CBE50" s="445"/>
      <c r="CBF50" s="445"/>
      <c r="CBG50" s="445"/>
      <c r="CBH50" s="445"/>
      <c r="CBI50" s="445"/>
      <c r="CBJ50" s="445"/>
      <c r="CBK50" s="445"/>
      <c r="CBL50" s="445"/>
      <c r="CBM50" s="445"/>
      <c r="CBN50" s="445"/>
      <c r="CBO50" s="445"/>
      <c r="CBP50" s="445"/>
      <c r="CBQ50" s="445"/>
      <c r="CBR50" s="445"/>
      <c r="CBS50" s="445"/>
      <c r="CBT50" s="445"/>
      <c r="CBU50" s="445"/>
      <c r="CBV50" s="445"/>
      <c r="CBW50" s="445"/>
      <c r="CBX50" s="445"/>
      <c r="CBY50" s="445"/>
      <c r="CBZ50" s="445"/>
      <c r="CCA50" s="445"/>
      <c r="CCB50" s="445"/>
      <c r="CCC50" s="445"/>
      <c r="CCD50" s="445"/>
      <c r="CCE50" s="445"/>
      <c r="CCF50" s="445"/>
      <c r="CCG50" s="445"/>
      <c r="CCH50" s="445"/>
      <c r="CCI50" s="445"/>
      <c r="CCJ50" s="445"/>
      <c r="CCK50" s="445"/>
      <c r="CCL50" s="445"/>
      <c r="CCM50" s="445"/>
      <c r="CCN50" s="445"/>
      <c r="CCO50" s="445"/>
      <c r="CCP50" s="445"/>
      <c r="CCQ50" s="445"/>
      <c r="CCR50" s="445"/>
      <c r="CCS50" s="445"/>
      <c r="CCT50" s="445"/>
      <c r="CCU50" s="445"/>
      <c r="CCV50" s="445"/>
      <c r="CCW50" s="445"/>
      <c r="CCX50" s="445"/>
      <c r="CCY50" s="445"/>
      <c r="CCZ50" s="445"/>
      <c r="CDA50" s="445"/>
      <c r="CDB50" s="445"/>
      <c r="CDC50" s="445"/>
      <c r="CDD50" s="445"/>
      <c r="CDE50" s="445"/>
      <c r="CDF50" s="445"/>
      <c r="CDG50" s="445"/>
      <c r="CDH50" s="445"/>
      <c r="CDI50" s="445"/>
      <c r="CDJ50" s="445"/>
      <c r="CDK50" s="445"/>
      <c r="CDL50" s="445"/>
      <c r="CDM50" s="445"/>
      <c r="CDN50" s="445"/>
      <c r="CDO50" s="445"/>
      <c r="CDP50" s="445"/>
      <c r="CDQ50" s="445"/>
      <c r="CDR50" s="445"/>
      <c r="CDS50" s="445"/>
      <c r="CDT50" s="445"/>
      <c r="CDU50" s="445"/>
      <c r="CDV50" s="445"/>
      <c r="CDW50" s="445"/>
      <c r="CDX50" s="445"/>
      <c r="CDY50" s="445"/>
      <c r="CDZ50" s="445"/>
      <c r="CEA50" s="445"/>
      <c r="CEB50" s="445"/>
      <c r="CEC50" s="445"/>
      <c r="CED50" s="445"/>
      <c r="CEE50" s="445"/>
      <c r="CEF50" s="445"/>
      <c r="CEG50" s="445"/>
      <c r="CEH50" s="445"/>
      <c r="CEI50" s="445"/>
      <c r="CEJ50" s="445"/>
      <c r="CEK50" s="445"/>
      <c r="CEL50" s="445"/>
      <c r="CEM50" s="445"/>
      <c r="CEN50" s="445"/>
      <c r="CEO50" s="445"/>
      <c r="CEP50" s="445"/>
      <c r="CEQ50" s="445"/>
      <c r="CER50" s="445"/>
      <c r="CES50" s="445"/>
      <c r="CET50" s="445"/>
      <c r="CEU50" s="445"/>
      <c r="CEV50" s="445"/>
      <c r="CEW50" s="445"/>
      <c r="CEX50" s="445"/>
      <c r="CEY50" s="445"/>
      <c r="CEZ50" s="445"/>
      <c r="CFA50" s="445"/>
      <c r="CFB50" s="445"/>
      <c r="CFC50" s="445"/>
      <c r="CFD50" s="445"/>
      <c r="CFE50" s="445"/>
      <c r="CFF50" s="445"/>
      <c r="CFG50" s="445"/>
      <c r="CFH50" s="445"/>
      <c r="CFI50" s="445"/>
      <c r="CFJ50" s="445"/>
      <c r="CFK50" s="445"/>
      <c r="CFL50" s="445"/>
      <c r="CFM50" s="445"/>
      <c r="CFN50" s="445"/>
      <c r="CFO50" s="445"/>
      <c r="CFP50" s="445"/>
      <c r="CFQ50" s="445"/>
      <c r="CFR50" s="445"/>
      <c r="CFS50" s="445"/>
      <c r="CFT50" s="445"/>
      <c r="CFU50" s="445"/>
      <c r="CFV50" s="445"/>
      <c r="CFW50" s="445"/>
      <c r="CFX50" s="445"/>
      <c r="CFY50" s="445"/>
      <c r="CFZ50" s="445"/>
      <c r="CGA50" s="445"/>
      <c r="CGB50" s="445"/>
      <c r="CGC50" s="445"/>
      <c r="CGD50" s="445"/>
      <c r="CGE50" s="445"/>
      <c r="CGF50" s="445"/>
      <c r="CGG50" s="445"/>
      <c r="CGH50" s="445"/>
      <c r="CGI50" s="445"/>
      <c r="CGJ50" s="445"/>
      <c r="CGK50" s="445"/>
      <c r="CGL50" s="445"/>
      <c r="CGM50" s="445"/>
      <c r="CGN50" s="445"/>
      <c r="CGO50" s="445"/>
      <c r="CGP50" s="445"/>
      <c r="CGQ50" s="445"/>
      <c r="CGR50" s="445"/>
      <c r="CGS50" s="445"/>
      <c r="CGT50" s="445"/>
      <c r="CGU50" s="445"/>
      <c r="CGV50" s="445"/>
      <c r="CGW50" s="445"/>
      <c r="CGX50" s="445"/>
      <c r="CGY50" s="445"/>
      <c r="CGZ50" s="445"/>
      <c r="CHA50" s="445"/>
      <c r="CHB50" s="445"/>
      <c r="CHC50" s="445"/>
      <c r="CHD50" s="445"/>
      <c r="CHE50" s="445"/>
      <c r="CHF50" s="445"/>
      <c r="CHG50" s="445"/>
      <c r="CHH50" s="445"/>
      <c r="CHI50" s="445"/>
      <c r="CHJ50" s="445"/>
      <c r="CHK50" s="445"/>
      <c r="CHL50" s="445"/>
      <c r="CHM50" s="445"/>
      <c r="CHN50" s="445"/>
      <c r="CHO50" s="445"/>
      <c r="CHP50" s="445"/>
      <c r="CHQ50" s="445"/>
      <c r="CHR50" s="445"/>
      <c r="CHS50" s="445"/>
      <c r="CHT50" s="445"/>
      <c r="CHU50" s="445"/>
      <c r="CHV50" s="445"/>
      <c r="CHW50" s="445"/>
      <c r="CHX50" s="445"/>
      <c r="CHY50" s="445"/>
      <c r="CHZ50" s="445"/>
      <c r="CIA50" s="445"/>
      <c r="CIB50" s="445"/>
      <c r="CIC50" s="445"/>
      <c r="CID50" s="445"/>
      <c r="CIE50" s="445"/>
      <c r="CIF50" s="445"/>
      <c r="CIG50" s="445"/>
      <c r="CIH50" s="445"/>
      <c r="CII50" s="445"/>
      <c r="CIJ50" s="445"/>
      <c r="CIK50" s="445"/>
      <c r="CIL50" s="445"/>
      <c r="CIM50" s="445"/>
      <c r="CIN50" s="445"/>
      <c r="CIO50" s="445"/>
      <c r="CIP50" s="445"/>
      <c r="CIQ50" s="445"/>
      <c r="CIR50" s="445"/>
      <c r="CIS50" s="445"/>
      <c r="CIT50" s="445"/>
      <c r="CIU50" s="445"/>
      <c r="CIV50" s="445"/>
      <c r="CIW50" s="445"/>
      <c r="CIX50" s="445"/>
      <c r="CIY50" s="445"/>
      <c r="CIZ50" s="445"/>
      <c r="CJA50" s="445"/>
      <c r="CJB50" s="445"/>
      <c r="CJC50" s="445"/>
      <c r="CJD50" s="445"/>
      <c r="CJE50" s="445"/>
      <c r="CJF50" s="445"/>
      <c r="CJG50" s="445"/>
      <c r="CJH50" s="445"/>
      <c r="CJI50" s="445"/>
      <c r="CJJ50" s="445"/>
      <c r="CJK50" s="445"/>
      <c r="CJL50" s="445"/>
      <c r="CJM50" s="445"/>
      <c r="CJN50" s="445"/>
      <c r="CJO50" s="445"/>
      <c r="CJP50" s="445"/>
      <c r="CJQ50" s="445"/>
      <c r="CJR50" s="445"/>
      <c r="CJS50" s="445"/>
      <c r="CJT50" s="445"/>
      <c r="CJU50" s="445"/>
      <c r="CJV50" s="445"/>
      <c r="CJW50" s="445"/>
      <c r="CJX50" s="445"/>
      <c r="CJY50" s="445"/>
      <c r="CJZ50" s="445"/>
      <c r="CKA50" s="445"/>
      <c r="CKB50" s="445"/>
      <c r="CKC50" s="445"/>
      <c r="CKD50" s="445"/>
      <c r="CKE50" s="445"/>
      <c r="CKF50" s="445"/>
      <c r="CKG50" s="445"/>
      <c r="CKH50" s="445"/>
      <c r="CKI50" s="445"/>
      <c r="CKJ50" s="445"/>
      <c r="CKK50" s="445"/>
      <c r="CKL50" s="445"/>
      <c r="CKM50" s="445"/>
      <c r="CKN50" s="445"/>
      <c r="CKO50" s="445"/>
      <c r="CKP50" s="445"/>
      <c r="CKQ50" s="445"/>
      <c r="CKR50" s="445"/>
      <c r="CKS50" s="445"/>
      <c r="CKT50" s="445"/>
      <c r="CKU50" s="445"/>
      <c r="CKV50" s="445"/>
      <c r="CKW50" s="445"/>
      <c r="CKX50" s="445"/>
      <c r="CKY50" s="445"/>
      <c r="CKZ50" s="445"/>
      <c r="CLA50" s="445"/>
      <c r="CLB50" s="445"/>
      <c r="CLC50" s="445"/>
      <c r="CLD50" s="445"/>
      <c r="CLE50" s="445"/>
      <c r="CLF50" s="445"/>
      <c r="CLG50" s="445"/>
      <c r="CLH50" s="445"/>
      <c r="CLI50" s="445"/>
      <c r="CLJ50" s="445"/>
      <c r="CLK50" s="445"/>
      <c r="CLL50" s="445"/>
      <c r="CLM50" s="445"/>
      <c r="CLN50" s="445"/>
      <c r="CLO50" s="445"/>
      <c r="CLP50" s="445"/>
      <c r="CLQ50" s="445"/>
      <c r="CLR50" s="445"/>
      <c r="CLS50" s="445"/>
      <c r="CLT50" s="445"/>
      <c r="CLU50" s="445"/>
      <c r="CLV50" s="445"/>
      <c r="CLW50" s="445"/>
      <c r="CLX50" s="445"/>
      <c r="CLY50" s="445"/>
      <c r="CLZ50" s="445"/>
      <c r="CMA50" s="445"/>
      <c r="CMB50" s="445"/>
      <c r="CMC50" s="445"/>
      <c r="CMD50" s="445"/>
      <c r="CME50" s="445"/>
      <c r="CMF50" s="445"/>
      <c r="CMG50" s="445"/>
      <c r="CMH50" s="445"/>
      <c r="CMI50" s="445"/>
      <c r="CMJ50" s="445"/>
      <c r="CMK50" s="445"/>
      <c r="CML50" s="445"/>
      <c r="CMM50" s="445"/>
      <c r="CMN50" s="445"/>
      <c r="CMO50" s="445"/>
      <c r="CMP50" s="445"/>
      <c r="CMQ50" s="445"/>
      <c r="CMR50" s="445"/>
      <c r="CMS50" s="445"/>
      <c r="CMT50" s="445"/>
      <c r="CMU50" s="445"/>
      <c r="CMV50" s="445"/>
      <c r="CMW50" s="445"/>
      <c r="CMX50" s="445"/>
      <c r="CMY50" s="445"/>
      <c r="CMZ50" s="445"/>
      <c r="CNA50" s="445"/>
      <c r="CNB50" s="445"/>
      <c r="CNC50" s="445"/>
      <c r="CND50" s="445"/>
      <c r="CNE50" s="445"/>
      <c r="CNF50" s="445"/>
      <c r="CNG50" s="445"/>
      <c r="CNH50" s="445"/>
      <c r="CNI50" s="445"/>
      <c r="CNJ50" s="445"/>
      <c r="CNK50" s="445"/>
      <c r="CNL50" s="445"/>
      <c r="CNM50" s="445"/>
      <c r="CNN50" s="445"/>
      <c r="CNO50" s="445"/>
      <c r="CNP50" s="445"/>
      <c r="CNQ50" s="445"/>
      <c r="CNR50" s="445"/>
      <c r="CNS50" s="445"/>
      <c r="CNT50" s="445"/>
      <c r="CNU50" s="445"/>
      <c r="CNV50" s="445"/>
      <c r="CNW50" s="445"/>
      <c r="CNX50" s="445"/>
      <c r="CNY50" s="445"/>
      <c r="CNZ50" s="445"/>
      <c r="COA50" s="445"/>
      <c r="COB50" s="445"/>
      <c r="COC50" s="445"/>
      <c r="COD50" s="445"/>
      <c r="COE50" s="445"/>
      <c r="COF50" s="445"/>
      <c r="COG50" s="445"/>
      <c r="COH50" s="445"/>
      <c r="COI50" s="445"/>
      <c r="COJ50" s="445"/>
      <c r="COK50" s="445"/>
      <c r="COL50" s="445"/>
      <c r="COM50" s="445"/>
      <c r="CON50" s="445"/>
      <c r="COO50" s="445"/>
      <c r="COP50" s="445"/>
      <c r="COQ50" s="445"/>
      <c r="COR50" s="445"/>
      <c r="COS50" s="445"/>
      <c r="COT50" s="445"/>
      <c r="COU50" s="445"/>
      <c r="COV50" s="445"/>
      <c r="COW50" s="445"/>
      <c r="COX50" s="445"/>
      <c r="COY50" s="445"/>
      <c r="COZ50" s="445"/>
      <c r="CPA50" s="445"/>
      <c r="CPB50" s="445"/>
      <c r="CPC50" s="445"/>
      <c r="CPD50" s="445"/>
      <c r="CPE50" s="445"/>
      <c r="CPF50" s="445"/>
      <c r="CPG50" s="445"/>
      <c r="CPH50" s="445"/>
      <c r="CPI50" s="445"/>
      <c r="CPJ50" s="445"/>
      <c r="CPK50" s="445"/>
      <c r="CPL50" s="445"/>
      <c r="CPM50" s="445"/>
      <c r="CPN50" s="445"/>
      <c r="CPO50" s="445"/>
      <c r="CPP50" s="445"/>
      <c r="CPQ50" s="445"/>
      <c r="CPR50" s="445"/>
      <c r="CPS50" s="445"/>
      <c r="CPT50" s="445"/>
      <c r="CPU50" s="445"/>
      <c r="CPV50" s="445"/>
      <c r="CPW50" s="445"/>
      <c r="CPX50" s="445"/>
      <c r="CPY50" s="445"/>
      <c r="CPZ50" s="445"/>
      <c r="CQA50" s="445"/>
      <c r="CQB50" s="445"/>
      <c r="CQC50" s="445"/>
      <c r="CQD50" s="445"/>
      <c r="CQE50" s="445"/>
      <c r="CQF50" s="445"/>
      <c r="CQG50" s="445"/>
      <c r="CQH50" s="445"/>
      <c r="CQI50" s="445"/>
      <c r="CQJ50" s="445"/>
      <c r="CQK50" s="445"/>
      <c r="CQL50" s="445"/>
      <c r="CQM50" s="445"/>
      <c r="CQN50" s="445"/>
      <c r="CQO50" s="445"/>
      <c r="CQP50" s="445"/>
      <c r="CQQ50" s="445"/>
      <c r="CQR50" s="445"/>
      <c r="CQS50" s="445"/>
      <c r="CQT50" s="445"/>
      <c r="CQU50" s="445"/>
      <c r="CQV50" s="445"/>
      <c r="CQW50" s="445"/>
      <c r="CQX50" s="445"/>
      <c r="CQY50" s="445"/>
      <c r="CQZ50" s="445"/>
      <c r="CRA50" s="445"/>
      <c r="CRB50" s="445"/>
      <c r="CRC50" s="445"/>
      <c r="CRD50" s="445"/>
      <c r="CRE50" s="445"/>
      <c r="CRF50" s="445"/>
      <c r="CRG50" s="445"/>
      <c r="CRH50" s="445"/>
      <c r="CRI50" s="445"/>
      <c r="CRJ50" s="445"/>
      <c r="CRK50" s="445"/>
      <c r="CRL50" s="445"/>
      <c r="CRM50" s="445"/>
      <c r="CRN50" s="445"/>
      <c r="CRO50" s="445"/>
      <c r="CRP50" s="445"/>
      <c r="CRQ50" s="445"/>
      <c r="CRR50" s="445"/>
      <c r="CRS50" s="445"/>
      <c r="CRT50" s="445"/>
      <c r="CRU50" s="445"/>
      <c r="CRV50" s="445"/>
      <c r="CRW50" s="445"/>
      <c r="CRX50" s="445"/>
      <c r="CRY50" s="445"/>
      <c r="CRZ50" s="445"/>
      <c r="CSA50" s="445"/>
      <c r="CSB50" s="445"/>
      <c r="CSC50" s="445"/>
      <c r="CSD50" s="445"/>
      <c r="CSE50" s="445"/>
      <c r="CSF50" s="445"/>
      <c r="CSG50" s="445"/>
      <c r="CSH50" s="445"/>
      <c r="CSI50" s="445"/>
      <c r="CSJ50" s="445"/>
      <c r="CSK50" s="445"/>
      <c r="CSL50" s="445"/>
      <c r="CSM50" s="445"/>
      <c r="CSN50" s="445"/>
      <c r="CSO50" s="445"/>
      <c r="CSP50" s="445"/>
      <c r="CSQ50" s="445"/>
      <c r="CSR50" s="445"/>
      <c r="CSS50" s="445"/>
      <c r="CST50" s="445"/>
      <c r="CSU50" s="445"/>
      <c r="CSV50" s="445"/>
      <c r="CSW50" s="445"/>
      <c r="CSX50" s="445"/>
      <c r="CSY50" s="445"/>
      <c r="CSZ50" s="445"/>
      <c r="CTA50" s="445"/>
      <c r="CTB50" s="445"/>
      <c r="CTC50" s="445"/>
      <c r="CTD50" s="445"/>
      <c r="CTE50" s="445"/>
      <c r="CTF50" s="445"/>
      <c r="CTG50" s="445"/>
      <c r="CTH50" s="445"/>
      <c r="CTI50" s="445"/>
      <c r="CTJ50" s="445"/>
      <c r="CTK50" s="445"/>
      <c r="CTL50" s="445"/>
      <c r="CTM50" s="445"/>
      <c r="CTN50" s="445"/>
      <c r="CTO50" s="445"/>
      <c r="CTP50" s="445"/>
      <c r="CTQ50" s="445"/>
      <c r="CTR50" s="445"/>
      <c r="CTS50" s="445"/>
      <c r="CTT50" s="445"/>
      <c r="CTU50" s="445"/>
      <c r="CTV50" s="445"/>
      <c r="CTW50" s="445"/>
      <c r="CTX50" s="445"/>
      <c r="CTY50" s="445"/>
      <c r="CTZ50" s="445"/>
      <c r="CUA50" s="445"/>
      <c r="CUB50" s="445"/>
      <c r="CUC50" s="445"/>
      <c r="CUD50" s="445"/>
      <c r="CUE50" s="445"/>
      <c r="CUF50" s="445"/>
      <c r="CUG50" s="445"/>
      <c r="CUH50" s="445"/>
      <c r="CUI50" s="445"/>
      <c r="CUJ50" s="445"/>
      <c r="CUK50" s="445"/>
      <c r="CUL50" s="445"/>
      <c r="CUM50" s="445"/>
      <c r="CUN50" s="445"/>
      <c r="CUO50" s="445"/>
      <c r="CUP50" s="445"/>
      <c r="CUQ50" s="445"/>
      <c r="CUR50" s="445"/>
      <c r="CUS50" s="445"/>
      <c r="CUT50" s="445"/>
      <c r="CUU50" s="445"/>
      <c r="CUV50" s="445"/>
      <c r="CUW50" s="445"/>
      <c r="CUX50" s="445"/>
      <c r="CUY50" s="445"/>
      <c r="CUZ50" s="445"/>
      <c r="CVA50" s="445"/>
      <c r="CVB50" s="445"/>
      <c r="CVC50" s="445"/>
      <c r="CVD50" s="445"/>
      <c r="CVE50" s="445"/>
      <c r="CVF50" s="445"/>
      <c r="CVG50" s="445"/>
      <c r="CVH50" s="445"/>
      <c r="CVI50" s="445"/>
      <c r="CVJ50" s="445"/>
      <c r="CVK50" s="445"/>
      <c r="CVL50" s="445"/>
      <c r="CVM50" s="445"/>
      <c r="CVN50" s="445"/>
      <c r="CVO50" s="445"/>
      <c r="CVP50" s="445"/>
      <c r="CVQ50" s="445"/>
      <c r="CVR50" s="445"/>
      <c r="CVS50" s="445"/>
      <c r="CVT50" s="445"/>
      <c r="CVU50" s="445"/>
      <c r="CVV50" s="445"/>
      <c r="CVW50" s="445"/>
      <c r="CVX50" s="445"/>
      <c r="CVY50" s="445"/>
      <c r="CVZ50" s="445"/>
      <c r="CWA50" s="445"/>
      <c r="CWB50" s="445"/>
      <c r="CWC50" s="445"/>
      <c r="CWD50" s="445"/>
      <c r="CWE50" s="445"/>
      <c r="CWF50" s="445"/>
      <c r="CWG50" s="445"/>
      <c r="CWH50" s="445"/>
      <c r="CWI50" s="445"/>
      <c r="CWJ50" s="445"/>
      <c r="CWK50" s="445"/>
      <c r="CWL50" s="445"/>
      <c r="CWM50" s="445"/>
      <c r="CWN50" s="445"/>
      <c r="CWO50" s="445"/>
      <c r="CWP50" s="445"/>
      <c r="CWQ50" s="445"/>
      <c r="CWR50" s="445"/>
      <c r="CWS50" s="445"/>
      <c r="CWT50" s="445"/>
      <c r="CWU50" s="445"/>
      <c r="CWV50" s="445"/>
      <c r="CWW50" s="445"/>
      <c r="CWX50" s="445"/>
      <c r="CWY50" s="445"/>
      <c r="CWZ50" s="445"/>
      <c r="CXA50" s="445"/>
      <c r="CXB50" s="445"/>
      <c r="CXC50" s="445"/>
      <c r="CXD50" s="445"/>
      <c r="CXE50" s="445"/>
      <c r="CXF50" s="445"/>
      <c r="CXG50" s="445"/>
      <c r="CXH50" s="445"/>
      <c r="CXI50" s="445"/>
      <c r="CXJ50" s="445"/>
      <c r="CXK50" s="445"/>
      <c r="CXL50" s="445"/>
      <c r="CXM50" s="445"/>
      <c r="CXN50" s="445"/>
      <c r="CXO50" s="445"/>
      <c r="CXP50" s="445"/>
      <c r="CXQ50" s="445"/>
      <c r="CXR50" s="445"/>
      <c r="CXS50" s="445"/>
      <c r="CXT50" s="445"/>
      <c r="CXU50" s="445"/>
      <c r="CXV50" s="445"/>
      <c r="CXW50" s="445"/>
      <c r="CXX50" s="445"/>
      <c r="CXY50" s="445"/>
      <c r="CXZ50" s="445"/>
      <c r="CYA50" s="445"/>
      <c r="CYB50" s="445"/>
      <c r="CYC50" s="445"/>
      <c r="CYD50" s="445"/>
      <c r="CYE50" s="445"/>
      <c r="CYF50" s="445"/>
      <c r="CYG50" s="445"/>
      <c r="CYH50" s="445"/>
      <c r="CYI50" s="445"/>
      <c r="CYJ50" s="445"/>
      <c r="CYK50" s="445"/>
      <c r="CYL50" s="445"/>
      <c r="CYM50" s="445"/>
      <c r="CYN50" s="445"/>
      <c r="CYO50" s="445"/>
      <c r="CYP50" s="445"/>
      <c r="CYQ50" s="445"/>
      <c r="CYR50" s="445"/>
      <c r="CYS50" s="445"/>
      <c r="CYT50" s="445"/>
      <c r="CYU50" s="445"/>
      <c r="CYV50" s="445"/>
      <c r="CYW50" s="445"/>
      <c r="CYX50" s="445"/>
      <c r="CYY50" s="445"/>
      <c r="CYZ50" s="445"/>
      <c r="CZA50" s="445"/>
      <c r="CZB50" s="445"/>
      <c r="CZC50" s="445"/>
      <c r="CZD50" s="445"/>
      <c r="CZE50" s="445"/>
      <c r="CZF50" s="445"/>
      <c r="CZG50" s="445"/>
      <c r="CZH50" s="445"/>
      <c r="CZI50" s="445"/>
      <c r="CZJ50" s="445"/>
      <c r="CZK50" s="445"/>
      <c r="CZL50" s="445"/>
      <c r="CZM50" s="445"/>
      <c r="CZN50" s="445"/>
      <c r="CZO50" s="445"/>
      <c r="CZP50" s="445"/>
      <c r="CZQ50" s="445"/>
      <c r="CZR50" s="445"/>
      <c r="CZS50" s="445"/>
      <c r="CZT50" s="445"/>
      <c r="CZU50" s="445"/>
      <c r="CZV50" s="445"/>
      <c r="CZW50" s="445"/>
      <c r="CZX50" s="445"/>
      <c r="CZY50" s="445"/>
      <c r="CZZ50" s="445"/>
      <c r="DAA50" s="445"/>
      <c r="DAB50" s="445"/>
      <c r="DAC50" s="445"/>
      <c r="DAD50" s="445"/>
      <c r="DAE50" s="445"/>
      <c r="DAF50" s="445"/>
      <c r="DAG50" s="445"/>
      <c r="DAH50" s="445"/>
      <c r="DAI50" s="445"/>
      <c r="DAJ50" s="445"/>
      <c r="DAK50" s="445"/>
      <c r="DAL50" s="445"/>
      <c r="DAM50" s="445"/>
      <c r="DAN50" s="445"/>
      <c r="DAO50" s="445"/>
      <c r="DAP50" s="445"/>
      <c r="DAQ50" s="445"/>
      <c r="DAR50" s="445"/>
      <c r="DAS50" s="445"/>
      <c r="DAT50" s="445"/>
      <c r="DAU50" s="445"/>
      <c r="DAV50" s="445"/>
      <c r="DAW50" s="445"/>
      <c r="DAX50" s="445"/>
      <c r="DAY50" s="445"/>
      <c r="DAZ50" s="445"/>
      <c r="DBA50" s="445"/>
      <c r="DBB50" s="445"/>
      <c r="DBC50" s="445"/>
      <c r="DBD50" s="445"/>
      <c r="DBE50" s="445"/>
      <c r="DBF50" s="445"/>
      <c r="DBG50" s="445"/>
      <c r="DBH50" s="445"/>
      <c r="DBI50" s="445"/>
      <c r="DBJ50" s="445"/>
      <c r="DBK50" s="445"/>
      <c r="DBL50" s="445"/>
      <c r="DBM50" s="445"/>
      <c r="DBN50" s="445"/>
      <c r="DBO50" s="445"/>
      <c r="DBP50" s="445"/>
      <c r="DBQ50" s="445"/>
      <c r="DBR50" s="445"/>
      <c r="DBS50" s="445"/>
      <c r="DBT50" s="445"/>
      <c r="DBU50" s="445"/>
      <c r="DBV50" s="445"/>
      <c r="DBW50" s="445"/>
      <c r="DBX50" s="445"/>
      <c r="DBY50" s="445"/>
      <c r="DBZ50" s="445"/>
      <c r="DCA50" s="445"/>
      <c r="DCB50" s="445"/>
      <c r="DCC50" s="445"/>
      <c r="DCD50" s="445"/>
      <c r="DCE50" s="445"/>
      <c r="DCF50" s="445"/>
      <c r="DCG50" s="445"/>
      <c r="DCH50" s="445"/>
      <c r="DCI50" s="445"/>
      <c r="DCJ50" s="445"/>
      <c r="DCK50" s="445"/>
      <c r="DCL50" s="445"/>
      <c r="DCM50" s="445"/>
      <c r="DCN50" s="445"/>
      <c r="DCO50" s="445"/>
      <c r="DCP50" s="445"/>
      <c r="DCQ50" s="445"/>
      <c r="DCR50" s="445"/>
      <c r="DCS50" s="445"/>
      <c r="DCT50" s="445"/>
      <c r="DCU50" s="445"/>
      <c r="DCV50" s="445"/>
      <c r="DCW50" s="445"/>
      <c r="DCX50" s="445"/>
      <c r="DCY50" s="445"/>
      <c r="DCZ50" s="445"/>
      <c r="DDA50" s="445"/>
      <c r="DDB50" s="445"/>
      <c r="DDC50" s="445"/>
      <c r="DDD50" s="445"/>
      <c r="DDE50" s="445"/>
      <c r="DDF50" s="445"/>
      <c r="DDG50" s="445"/>
      <c r="DDH50" s="445"/>
      <c r="DDI50" s="445"/>
      <c r="DDJ50" s="445"/>
      <c r="DDK50" s="445"/>
      <c r="DDL50" s="445"/>
      <c r="DDM50" s="445"/>
      <c r="DDN50" s="445"/>
      <c r="DDO50" s="445"/>
      <c r="DDP50" s="445"/>
      <c r="DDQ50" s="445"/>
      <c r="DDR50" s="445"/>
      <c r="DDS50" s="445"/>
      <c r="DDT50" s="445"/>
      <c r="DDU50" s="445"/>
      <c r="DDV50" s="445"/>
      <c r="DDW50" s="445"/>
      <c r="DDX50" s="445"/>
      <c r="DDY50" s="445"/>
      <c r="DDZ50" s="445"/>
      <c r="DEA50" s="445"/>
      <c r="DEB50" s="445"/>
      <c r="DEC50" s="445"/>
      <c r="DED50" s="445"/>
      <c r="DEE50" s="445"/>
      <c r="DEF50" s="445"/>
      <c r="DEG50" s="445"/>
      <c r="DEH50" s="445"/>
      <c r="DEI50" s="445"/>
      <c r="DEJ50" s="445"/>
      <c r="DEK50" s="445"/>
      <c r="DEL50" s="445"/>
      <c r="DEM50" s="445"/>
      <c r="DEN50" s="445"/>
      <c r="DEO50" s="445"/>
      <c r="DEP50" s="445"/>
      <c r="DEQ50" s="445"/>
      <c r="DER50" s="445"/>
      <c r="DES50" s="445"/>
      <c r="DET50" s="445"/>
      <c r="DEU50" s="445"/>
      <c r="DEV50" s="445"/>
      <c r="DEW50" s="445"/>
      <c r="DEX50" s="445"/>
      <c r="DEY50" s="445"/>
      <c r="DEZ50" s="445"/>
      <c r="DFA50" s="445"/>
      <c r="DFB50" s="445"/>
      <c r="DFC50" s="445"/>
      <c r="DFD50" s="445"/>
      <c r="DFE50" s="445"/>
      <c r="DFF50" s="445"/>
      <c r="DFG50" s="445"/>
      <c r="DFH50" s="445"/>
      <c r="DFI50" s="445"/>
      <c r="DFJ50" s="445"/>
      <c r="DFK50" s="445"/>
      <c r="DFL50" s="445"/>
      <c r="DFM50" s="445"/>
      <c r="DFN50" s="445"/>
      <c r="DFO50" s="445"/>
      <c r="DFP50" s="445"/>
      <c r="DFQ50" s="445"/>
      <c r="DFR50" s="445"/>
      <c r="DFS50" s="445"/>
      <c r="DFT50" s="445"/>
      <c r="DFU50" s="445"/>
      <c r="DFV50" s="445"/>
      <c r="DFW50" s="445"/>
      <c r="DFX50" s="445"/>
      <c r="DFY50" s="445"/>
      <c r="DFZ50" s="445"/>
      <c r="DGA50" s="445"/>
      <c r="DGB50" s="445"/>
      <c r="DGC50" s="445"/>
      <c r="DGD50" s="445"/>
      <c r="DGE50" s="445"/>
      <c r="DGF50" s="445"/>
      <c r="DGG50" s="445"/>
      <c r="DGH50" s="445"/>
      <c r="DGI50" s="445"/>
      <c r="DGJ50" s="445"/>
      <c r="DGK50" s="445"/>
      <c r="DGL50" s="445"/>
      <c r="DGM50" s="445"/>
      <c r="DGN50" s="445"/>
      <c r="DGO50" s="445"/>
      <c r="DGP50" s="445"/>
      <c r="DGQ50" s="445"/>
      <c r="DGR50" s="445"/>
      <c r="DGS50" s="445"/>
      <c r="DGT50" s="445"/>
      <c r="DGU50" s="445"/>
      <c r="DGV50" s="445"/>
      <c r="DGW50" s="445"/>
      <c r="DGX50" s="445"/>
      <c r="DGY50" s="445"/>
      <c r="DGZ50" s="445"/>
      <c r="DHA50" s="445"/>
      <c r="DHB50" s="445"/>
      <c r="DHC50" s="445"/>
      <c r="DHD50" s="445"/>
      <c r="DHE50" s="445"/>
      <c r="DHF50" s="445"/>
      <c r="DHG50" s="445"/>
      <c r="DHH50" s="445"/>
      <c r="DHI50" s="445"/>
      <c r="DHJ50" s="445"/>
      <c r="DHK50" s="445"/>
      <c r="DHL50" s="445"/>
      <c r="DHM50" s="445"/>
      <c r="DHN50" s="445"/>
      <c r="DHO50" s="445"/>
      <c r="DHP50" s="445"/>
      <c r="DHQ50" s="445"/>
      <c r="DHR50" s="445"/>
      <c r="DHS50" s="445"/>
      <c r="DHT50" s="445"/>
      <c r="DHU50" s="445"/>
      <c r="DHV50" s="445"/>
      <c r="DHW50" s="445"/>
      <c r="DHX50" s="445"/>
      <c r="DHY50" s="445"/>
      <c r="DHZ50" s="445"/>
      <c r="DIA50" s="445"/>
      <c r="DIB50" s="445"/>
      <c r="DIC50" s="445"/>
      <c r="DID50" s="445"/>
      <c r="DIE50" s="445"/>
      <c r="DIF50" s="445"/>
      <c r="DIG50" s="445"/>
      <c r="DIH50" s="445"/>
      <c r="DII50" s="445"/>
      <c r="DIJ50" s="445"/>
      <c r="DIK50" s="445"/>
      <c r="DIL50" s="445"/>
      <c r="DIM50" s="445"/>
      <c r="DIN50" s="445"/>
      <c r="DIO50" s="445"/>
      <c r="DIP50" s="445"/>
      <c r="DIQ50" s="445"/>
      <c r="DIR50" s="445"/>
      <c r="DIS50" s="445"/>
      <c r="DIT50" s="445"/>
      <c r="DIU50" s="445"/>
      <c r="DIV50" s="445"/>
      <c r="DIW50" s="445"/>
      <c r="DIX50" s="445"/>
      <c r="DIY50" s="445"/>
      <c r="DIZ50" s="445"/>
      <c r="DJA50" s="445"/>
      <c r="DJB50" s="445"/>
      <c r="DJC50" s="445"/>
      <c r="DJD50" s="445"/>
      <c r="DJE50" s="445"/>
      <c r="DJF50" s="445"/>
      <c r="DJG50" s="445"/>
      <c r="DJH50" s="445"/>
      <c r="DJI50" s="445"/>
      <c r="DJJ50" s="445"/>
      <c r="DJK50" s="445"/>
      <c r="DJL50" s="445"/>
      <c r="DJM50" s="445"/>
      <c r="DJN50" s="445"/>
      <c r="DJO50" s="445"/>
      <c r="DJP50" s="445"/>
      <c r="DJQ50" s="445"/>
      <c r="DJR50" s="445"/>
      <c r="DJS50" s="445"/>
      <c r="DJT50" s="445"/>
      <c r="DJU50" s="445"/>
      <c r="DJV50" s="445"/>
      <c r="DJW50" s="445"/>
      <c r="DJX50" s="445"/>
      <c r="DJY50" s="445"/>
      <c r="DJZ50" s="445"/>
      <c r="DKA50" s="445"/>
      <c r="DKB50" s="445"/>
      <c r="DKC50" s="445"/>
      <c r="DKD50" s="445"/>
      <c r="DKE50" s="445"/>
      <c r="DKF50" s="445"/>
      <c r="DKG50" s="445"/>
      <c r="DKH50" s="445"/>
      <c r="DKI50" s="445"/>
      <c r="DKJ50" s="445"/>
      <c r="DKK50" s="445"/>
      <c r="DKL50" s="445"/>
      <c r="DKM50" s="445"/>
      <c r="DKN50" s="445"/>
      <c r="DKO50" s="445"/>
      <c r="DKP50" s="445"/>
      <c r="DKQ50" s="445"/>
      <c r="DKR50" s="445"/>
      <c r="DKS50" s="445"/>
      <c r="DKT50" s="445"/>
      <c r="DKU50" s="445"/>
      <c r="DKV50" s="445"/>
      <c r="DKW50" s="445"/>
      <c r="DKX50" s="445"/>
      <c r="DKY50" s="445"/>
      <c r="DKZ50" s="445"/>
      <c r="DLA50" s="445"/>
      <c r="DLB50" s="445"/>
      <c r="DLC50" s="445"/>
      <c r="DLD50" s="445"/>
      <c r="DLE50" s="445"/>
      <c r="DLF50" s="445"/>
      <c r="DLG50" s="445"/>
      <c r="DLH50" s="445"/>
      <c r="DLI50" s="445"/>
      <c r="DLJ50" s="445"/>
      <c r="DLK50" s="445"/>
      <c r="DLL50" s="445"/>
      <c r="DLM50" s="445"/>
      <c r="DLN50" s="445"/>
      <c r="DLO50" s="445"/>
      <c r="DLP50" s="445"/>
      <c r="DLQ50" s="445"/>
      <c r="DLR50" s="445"/>
      <c r="DLS50" s="445"/>
      <c r="DLT50" s="445"/>
      <c r="DLU50" s="445"/>
      <c r="DLV50" s="445"/>
      <c r="DLW50" s="445"/>
      <c r="DLX50" s="445"/>
      <c r="DLY50" s="445"/>
      <c r="DLZ50" s="445"/>
      <c r="DMA50" s="445"/>
      <c r="DMB50" s="445"/>
      <c r="DMC50" s="445"/>
      <c r="DMD50" s="445"/>
      <c r="DME50" s="445"/>
      <c r="DMF50" s="445"/>
      <c r="DMG50" s="445"/>
      <c r="DMH50" s="445"/>
      <c r="DMI50" s="445"/>
      <c r="DMJ50" s="445"/>
      <c r="DMK50" s="445"/>
      <c r="DML50" s="445"/>
      <c r="DMM50" s="445"/>
      <c r="DMN50" s="445"/>
      <c r="DMO50" s="445"/>
      <c r="DMP50" s="445"/>
      <c r="DMQ50" s="445"/>
      <c r="DMR50" s="445"/>
      <c r="DMS50" s="445"/>
      <c r="DMT50" s="445"/>
      <c r="DMU50" s="445"/>
      <c r="DMV50" s="445"/>
      <c r="DMW50" s="445"/>
      <c r="DMX50" s="445"/>
      <c r="DMY50" s="445"/>
      <c r="DMZ50" s="445"/>
      <c r="DNA50" s="445"/>
      <c r="DNB50" s="445"/>
      <c r="DNC50" s="445"/>
      <c r="DND50" s="445"/>
      <c r="DNE50" s="445"/>
      <c r="DNF50" s="445"/>
      <c r="DNG50" s="445"/>
      <c r="DNH50" s="445"/>
      <c r="DNI50" s="445"/>
      <c r="DNJ50" s="445"/>
      <c r="DNK50" s="445"/>
      <c r="DNL50" s="445"/>
      <c r="DNM50" s="445"/>
      <c r="DNN50" s="445"/>
      <c r="DNO50" s="445"/>
      <c r="DNP50" s="445"/>
      <c r="DNQ50" s="445"/>
      <c r="DNR50" s="445"/>
      <c r="DNS50" s="445"/>
      <c r="DNT50" s="445"/>
      <c r="DNU50" s="445"/>
      <c r="DNV50" s="445"/>
      <c r="DNW50" s="445"/>
      <c r="DNX50" s="445"/>
      <c r="DNY50" s="445"/>
      <c r="DNZ50" s="445"/>
      <c r="DOA50" s="445"/>
      <c r="DOB50" s="445"/>
      <c r="DOC50" s="445"/>
      <c r="DOD50" s="445"/>
      <c r="DOE50" s="445"/>
      <c r="DOF50" s="445"/>
      <c r="DOG50" s="445"/>
      <c r="DOH50" s="445"/>
      <c r="DOI50" s="445"/>
      <c r="DOJ50" s="445"/>
      <c r="DOK50" s="445"/>
      <c r="DOL50" s="445"/>
      <c r="DOM50" s="445"/>
      <c r="DON50" s="445"/>
      <c r="DOO50" s="445"/>
      <c r="DOP50" s="445"/>
      <c r="DOQ50" s="445"/>
      <c r="DOR50" s="445"/>
      <c r="DOS50" s="445"/>
      <c r="DOT50" s="445"/>
      <c r="DOU50" s="445"/>
      <c r="DOV50" s="445"/>
      <c r="DOW50" s="445"/>
      <c r="DOX50" s="445"/>
      <c r="DOY50" s="445"/>
      <c r="DOZ50" s="445"/>
      <c r="DPA50" s="445"/>
      <c r="DPB50" s="445"/>
      <c r="DPC50" s="445"/>
      <c r="DPD50" s="445"/>
      <c r="DPE50" s="445"/>
      <c r="DPF50" s="445"/>
      <c r="DPG50" s="445"/>
      <c r="DPH50" s="445"/>
      <c r="DPI50" s="445"/>
      <c r="DPJ50" s="445"/>
      <c r="DPK50" s="445"/>
      <c r="DPL50" s="445"/>
      <c r="DPM50" s="445"/>
      <c r="DPN50" s="445"/>
      <c r="DPO50" s="445"/>
      <c r="DPP50" s="445"/>
      <c r="DPQ50" s="445"/>
      <c r="DPR50" s="445"/>
      <c r="DPS50" s="445"/>
      <c r="DPT50" s="445"/>
      <c r="DPU50" s="445"/>
      <c r="DPV50" s="445"/>
      <c r="DPW50" s="445"/>
      <c r="DPX50" s="445"/>
      <c r="DPY50" s="445"/>
      <c r="DPZ50" s="445"/>
      <c r="DQA50" s="445"/>
      <c r="DQB50" s="445"/>
      <c r="DQC50" s="445"/>
      <c r="DQD50" s="445"/>
      <c r="DQE50" s="445"/>
      <c r="DQF50" s="445"/>
      <c r="DQG50" s="445"/>
      <c r="DQH50" s="445"/>
      <c r="DQI50" s="445"/>
      <c r="DQJ50" s="445"/>
      <c r="DQK50" s="445"/>
      <c r="DQL50" s="445"/>
      <c r="DQM50" s="445"/>
      <c r="DQN50" s="445"/>
      <c r="DQO50" s="445"/>
      <c r="DQP50" s="445"/>
      <c r="DQQ50" s="445"/>
      <c r="DQR50" s="445"/>
      <c r="DQS50" s="445"/>
      <c r="DQT50" s="445"/>
      <c r="DQU50" s="445"/>
      <c r="DQV50" s="445"/>
      <c r="DQW50" s="445"/>
      <c r="DQX50" s="445"/>
      <c r="DQY50" s="445"/>
      <c r="DQZ50" s="445"/>
      <c r="DRA50" s="445"/>
      <c r="DRB50" s="445"/>
      <c r="DRC50" s="445"/>
      <c r="DRD50" s="445"/>
      <c r="DRE50" s="445"/>
      <c r="DRF50" s="445"/>
      <c r="DRG50" s="445"/>
      <c r="DRH50" s="445"/>
      <c r="DRI50" s="445"/>
      <c r="DRJ50" s="445"/>
      <c r="DRK50" s="445"/>
      <c r="DRL50" s="445"/>
      <c r="DRM50" s="445"/>
      <c r="DRN50" s="445"/>
      <c r="DRO50" s="445"/>
      <c r="DRP50" s="445"/>
      <c r="DRQ50" s="445"/>
      <c r="DRR50" s="445"/>
      <c r="DRS50" s="445"/>
      <c r="DRT50" s="445"/>
      <c r="DRU50" s="445"/>
      <c r="DRV50" s="445"/>
      <c r="DRW50" s="445"/>
      <c r="DRX50" s="445"/>
      <c r="DRY50" s="445"/>
      <c r="DRZ50" s="445"/>
      <c r="DSA50" s="445"/>
      <c r="DSB50" s="445"/>
      <c r="DSC50" s="445"/>
      <c r="DSD50" s="445"/>
      <c r="DSE50" s="445"/>
      <c r="DSF50" s="445"/>
      <c r="DSG50" s="445"/>
      <c r="DSH50" s="445"/>
      <c r="DSI50" s="445"/>
      <c r="DSJ50" s="445"/>
      <c r="DSK50" s="445"/>
      <c r="DSL50" s="445"/>
      <c r="DSM50" s="445"/>
      <c r="DSN50" s="445"/>
      <c r="DSO50" s="445"/>
      <c r="DSP50" s="445"/>
      <c r="DSQ50" s="445"/>
      <c r="DSR50" s="445"/>
      <c r="DSS50" s="445"/>
      <c r="DST50" s="445"/>
      <c r="DSU50" s="445"/>
      <c r="DSV50" s="445"/>
      <c r="DSW50" s="445"/>
      <c r="DSX50" s="445"/>
      <c r="DSY50" s="445"/>
      <c r="DSZ50" s="445"/>
      <c r="DTA50" s="445"/>
      <c r="DTB50" s="445"/>
      <c r="DTC50" s="445"/>
      <c r="DTD50" s="445"/>
      <c r="DTE50" s="445"/>
      <c r="DTF50" s="445"/>
      <c r="DTG50" s="445"/>
      <c r="DTH50" s="445"/>
      <c r="DTI50" s="445"/>
      <c r="DTJ50" s="445"/>
      <c r="DTK50" s="445"/>
      <c r="DTL50" s="445"/>
      <c r="DTM50" s="445"/>
      <c r="DTN50" s="445"/>
      <c r="DTO50" s="445"/>
      <c r="DTP50" s="445"/>
      <c r="DTQ50" s="445"/>
      <c r="DTR50" s="445"/>
      <c r="DTS50" s="445"/>
      <c r="DTT50" s="445"/>
      <c r="DTU50" s="445"/>
      <c r="DTV50" s="445"/>
      <c r="DTW50" s="445"/>
      <c r="DTX50" s="445"/>
      <c r="DTY50" s="445"/>
      <c r="DTZ50" s="445"/>
      <c r="DUA50" s="445"/>
      <c r="DUB50" s="445"/>
      <c r="DUC50" s="445"/>
      <c r="DUD50" s="445"/>
      <c r="DUE50" s="445"/>
      <c r="DUF50" s="445"/>
      <c r="DUG50" s="445"/>
      <c r="DUH50" s="445"/>
      <c r="DUI50" s="445"/>
      <c r="DUJ50" s="445"/>
      <c r="DUK50" s="445"/>
      <c r="DUL50" s="445"/>
      <c r="DUM50" s="445"/>
      <c r="DUN50" s="445"/>
      <c r="DUO50" s="445"/>
      <c r="DUP50" s="445"/>
      <c r="DUQ50" s="445"/>
      <c r="DUR50" s="445"/>
      <c r="DUS50" s="445"/>
      <c r="DUT50" s="445"/>
      <c r="DUU50" s="445"/>
      <c r="DUV50" s="445"/>
      <c r="DUW50" s="445"/>
      <c r="DUX50" s="445"/>
      <c r="DUY50" s="445"/>
      <c r="DUZ50" s="445"/>
      <c r="DVA50" s="445"/>
      <c r="DVB50" s="445"/>
      <c r="DVC50" s="445"/>
      <c r="DVD50" s="445"/>
      <c r="DVE50" s="445"/>
      <c r="DVF50" s="445"/>
      <c r="DVG50" s="445"/>
      <c r="DVH50" s="445"/>
      <c r="DVI50" s="445"/>
      <c r="DVJ50" s="445"/>
      <c r="DVK50" s="445"/>
      <c r="DVL50" s="445"/>
      <c r="DVM50" s="445"/>
      <c r="DVN50" s="445"/>
      <c r="DVO50" s="445"/>
      <c r="DVP50" s="445"/>
      <c r="DVQ50" s="445"/>
      <c r="DVR50" s="445"/>
      <c r="DVS50" s="445"/>
      <c r="DVT50" s="445"/>
      <c r="DVU50" s="445"/>
      <c r="DVV50" s="445"/>
      <c r="DVW50" s="445"/>
      <c r="DVX50" s="445"/>
      <c r="DVY50" s="445"/>
      <c r="DVZ50" s="445"/>
      <c r="DWA50" s="445"/>
      <c r="DWB50" s="445"/>
      <c r="DWC50" s="445"/>
      <c r="DWD50" s="445"/>
      <c r="DWE50" s="445"/>
      <c r="DWF50" s="445"/>
      <c r="DWG50" s="445"/>
      <c r="DWH50" s="445"/>
      <c r="DWI50" s="445"/>
      <c r="DWJ50" s="445"/>
      <c r="DWK50" s="445"/>
      <c r="DWL50" s="445"/>
      <c r="DWM50" s="445"/>
      <c r="DWN50" s="445"/>
      <c r="DWO50" s="445"/>
      <c r="DWP50" s="445"/>
      <c r="DWQ50" s="445"/>
      <c r="DWR50" s="445"/>
      <c r="DWS50" s="445"/>
      <c r="DWT50" s="445"/>
      <c r="DWU50" s="445"/>
      <c r="DWV50" s="445"/>
      <c r="DWW50" s="445"/>
      <c r="DWX50" s="445"/>
      <c r="DWY50" s="445"/>
      <c r="DWZ50" s="445"/>
      <c r="DXA50" s="445"/>
      <c r="DXB50" s="445"/>
      <c r="DXC50" s="445"/>
      <c r="DXD50" s="445"/>
      <c r="DXE50" s="445"/>
      <c r="DXF50" s="445"/>
      <c r="DXG50" s="445"/>
      <c r="DXH50" s="445"/>
      <c r="DXI50" s="445"/>
      <c r="DXJ50" s="445"/>
      <c r="DXK50" s="445"/>
      <c r="DXL50" s="445"/>
      <c r="DXM50" s="445"/>
      <c r="DXN50" s="445"/>
      <c r="DXO50" s="445"/>
      <c r="DXP50" s="445"/>
      <c r="DXQ50" s="445"/>
      <c r="DXR50" s="445"/>
      <c r="DXS50" s="445"/>
      <c r="DXT50" s="445"/>
      <c r="DXU50" s="445"/>
      <c r="DXV50" s="445"/>
      <c r="DXW50" s="445"/>
      <c r="DXX50" s="445"/>
      <c r="DXY50" s="445"/>
      <c r="DXZ50" s="445"/>
      <c r="DYA50" s="445"/>
      <c r="DYB50" s="445"/>
      <c r="DYC50" s="445"/>
      <c r="DYD50" s="445"/>
      <c r="DYE50" s="445"/>
      <c r="DYF50" s="445"/>
      <c r="DYG50" s="445"/>
      <c r="DYH50" s="445"/>
      <c r="DYI50" s="445"/>
      <c r="DYJ50" s="445"/>
      <c r="DYK50" s="445"/>
      <c r="DYL50" s="445"/>
      <c r="DYM50" s="445"/>
      <c r="DYN50" s="445"/>
      <c r="DYO50" s="445"/>
      <c r="DYP50" s="445"/>
      <c r="DYQ50" s="445"/>
      <c r="DYR50" s="445"/>
      <c r="DYS50" s="445"/>
      <c r="DYT50" s="445"/>
      <c r="DYU50" s="445"/>
      <c r="DYV50" s="445"/>
      <c r="DYW50" s="445"/>
      <c r="DYX50" s="445"/>
      <c r="DYY50" s="445"/>
      <c r="DYZ50" s="445"/>
      <c r="DZA50" s="445"/>
      <c r="DZB50" s="445"/>
      <c r="DZC50" s="445"/>
      <c r="DZD50" s="445"/>
      <c r="DZE50" s="445"/>
      <c r="DZF50" s="445"/>
      <c r="DZG50" s="445"/>
      <c r="DZH50" s="445"/>
      <c r="DZI50" s="445"/>
      <c r="DZJ50" s="445"/>
      <c r="DZK50" s="445"/>
      <c r="DZL50" s="445"/>
      <c r="DZM50" s="445"/>
      <c r="DZN50" s="445"/>
      <c r="DZO50" s="445"/>
      <c r="DZP50" s="445"/>
      <c r="DZQ50" s="445"/>
      <c r="DZR50" s="445"/>
      <c r="DZS50" s="445"/>
      <c r="DZT50" s="445"/>
      <c r="DZU50" s="445"/>
      <c r="DZV50" s="445"/>
      <c r="DZW50" s="445"/>
      <c r="DZX50" s="445"/>
      <c r="DZY50" s="445"/>
      <c r="DZZ50" s="445"/>
      <c r="EAA50" s="445"/>
      <c r="EAB50" s="445"/>
      <c r="EAC50" s="445"/>
      <c r="EAD50" s="445"/>
      <c r="EAE50" s="445"/>
      <c r="EAF50" s="445"/>
      <c r="EAG50" s="445"/>
      <c r="EAH50" s="445"/>
      <c r="EAI50" s="445"/>
      <c r="EAJ50" s="445"/>
      <c r="EAK50" s="445"/>
      <c r="EAL50" s="445"/>
      <c r="EAM50" s="445"/>
      <c r="EAN50" s="445"/>
      <c r="EAO50" s="445"/>
      <c r="EAP50" s="445"/>
      <c r="EAQ50" s="445"/>
      <c r="EAR50" s="445"/>
      <c r="EAS50" s="445"/>
      <c r="EAT50" s="445"/>
      <c r="EAU50" s="445"/>
      <c r="EAV50" s="445"/>
      <c r="EAW50" s="445"/>
      <c r="EAX50" s="445"/>
      <c r="EAY50" s="445"/>
      <c r="EAZ50" s="445"/>
      <c r="EBA50" s="445"/>
      <c r="EBB50" s="445"/>
      <c r="EBC50" s="445"/>
      <c r="EBD50" s="445"/>
      <c r="EBE50" s="445"/>
      <c r="EBF50" s="445"/>
      <c r="EBG50" s="445"/>
      <c r="EBH50" s="445"/>
      <c r="EBI50" s="445"/>
      <c r="EBJ50" s="445"/>
      <c r="EBK50" s="445"/>
      <c r="EBL50" s="445"/>
      <c r="EBM50" s="445"/>
      <c r="EBN50" s="445"/>
      <c r="EBO50" s="445"/>
      <c r="EBP50" s="445"/>
      <c r="EBQ50" s="445"/>
      <c r="EBR50" s="445"/>
      <c r="EBS50" s="445"/>
      <c r="EBT50" s="445"/>
      <c r="EBU50" s="445"/>
      <c r="EBV50" s="445"/>
      <c r="EBW50" s="445"/>
      <c r="EBX50" s="445"/>
      <c r="EBY50" s="445"/>
      <c r="EBZ50" s="445"/>
      <c r="ECA50" s="445"/>
      <c r="ECB50" s="445"/>
      <c r="ECC50" s="445"/>
      <c r="ECD50" s="445"/>
      <c r="ECE50" s="445"/>
      <c r="ECF50" s="445"/>
      <c r="ECG50" s="445"/>
      <c r="ECH50" s="445"/>
      <c r="ECI50" s="445"/>
      <c r="ECJ50" s="445"/>
      <c r="ECK50" s="445"/>
      <c r="ECL50" s="445"/>
      <c r="ECM50" s="445"/>
      <c r="ECN50" s="445"/>
      <c r="ECO50" s="445"/>
      <c r="ECP50" s="445"/>
      <c r="ECQ50" s="445"/>
      <c r="ECR50" s="445"/>
      <c r="ECS50" s="445"/>
      <c r="ECT50" s="445"/>
      <c r="ECU50" s="445"/>
      <c r="ECV50" s="445"/>
      <c r="ECW50" s="445"/>
      <c r="ECX50" s="445"/>
      <c r="ECY50" s="445"/>
      <c r="ECZ50" s="445"/>
      <c r="EDA50" s="445"/>
      <c r="EDB50" s="445"/>
      <c r="EDC50" s="445"/>
      <c r="EDD50" s="445"/>
      <c r="EDE50" s="445"/>
      <c r="EDF50" s="445"/>
      <c r="EDG50" s="445"/>
      <c r="EDH50" s="445"/>
      <c r="EDI50" s="445"/>
      <c r="EDJ50" s="445"/>
      <c r="EDK50" s="445"/>
      <c r="EDL50" s="445"/>
      <c r="EDM50" s="445"/>
      <c r="EDN50" s="445"/>
      <c r="EDO50" s="445"/>
      <c r="EDP50" s="445"/>
      <c r="EDQ50" s="445"/>
      <c r="EDR50" s="445"/>
      <c r="EDS50" s="445"/>
      <c r="EDT50" s="445"/>
      <c r="EDU50" s="445"/>
      <c r="EDV50" s="445"/>
      <c r="EDW50" s="445"/>
      <c r="EDX50" s="445"/>
      <c r="EDY50" s="445"/>
      <c r="EDZ50" s="445"/>
      <c r="EEA50" s="445"/>
      <c r="EEB50" s="445"/>
      <c r="EEC50" s="445"/>
      <c r="EED50" s="445"/>
      <c r="EEE50" s="445"/>
      <c r="EEF50" s="445"/>
      <c r="EEG50" s="445"/>
      <c r="EEH50" s="445"/>
      <c r="EEI50" s="445"/>
      <c r="EEJ50" s="445"/>
      <c r="EEK50" s="445"/>
      <c r="EEL50" s="445"/>
      <c r="EEM50" s="445"/>
      <c r="EEN50" s="445"/>
      <c r="EEO50" s="445"/>
      <c r="EEP50" s="445"/>
      <c r="EEQ50" s="445"/>
      <c r="EER50" s="445"/>
      <c r="EES50" s="445"/>
      <c r="EET50" s="445"/>
      <c r="EEU50" s="445"/>
      <c r="EEV50" s="445"/>
      <c r="EEW50" s="445"/>
      <c r="EEX50" s="445"/>
      <c r="EEY50" s="445"/>
      <c r="EEZ50" s="445"/>
      <c r="EFA50" s="445"/>
      <c r="EFB50" s="445"/>
      <c r="EFC50" s="445"/>
      <c r="EFD50" s="445"/>
      <c r="EFE50" s="445"/>
      <c r="EFF50" s="445"/>
      <c r="EFG50" s="445"/>
      <c r="EFH50" s="445"/>
      <c r="EFI50" s="445"/>
      <c r="EFJ50" s="445"/>
      <c r="EFK50" s="445"/>
      <c r="EFL50" s="445"/>
      <c r="EFM50" s="445"/>
      <c r="EFN50" s="445"/>
      <c r="EFO50" s="445"/>
      <c r="EFP50" s="445"/>
      <c r="EFQ50" s="445"/>
      <c r="EFR50" s="445"/>
      <c r="EFS50" s="445"/>
      <c r="EFT50" s="445"/>
      <c r="EFU50" s="445"/>
      <c r="EFV50" s="445"/>
      <c r="EFW50" s="445"/>
      <c r="EFX50" s="445"/>
      <c r="EFY50" s="445"/>
      <c r="EFZ50" s="445"/>
      <c r="EGA50" s="445"/>
      <c r="EGB50" s="445"/>
      <c r="EGC50" s="445"/>
      <c r="EGD50" s="445"/>
      <c r="EGE50" s="445"/>
      <c r="EGF50" s="445"/>
      <c r="EGG50" s="445"/>
      <c r="EGH50" s="445"/>
      <c r="EGI50" s="445"/>
      <c r="EGJ50" s="445"/>
      <c r="EGK50" s="445"/>
      <c r="EGL50" s="445"/>
      <c r="EGM50" s="445"/>
      <c r="EGN50" s="445"/>
      <c r="EGO50" s="445"/>
      <c r="EGP50" s="445"/>
      <c r="EGQ50" s="445"/>
      <c r="EGR50" s="445"/>
      <c r="EGS50" s="445"/>
      <c r="EGT50" s="445"/>
      <c r="EGU50" s="445"/>
      <c r="EGV50" s="445"/>
      <c r="EGW50" s="445"/>
      <c r="EGX50" s="445"/>
      <c r="EGY50" s="445"/>
      <c r="EGZ50" s="445"/>
      <c r="EHA50" s="445"/>
      <c r="EHB50" s="445"/>
      <c r="EHC50" s="445"/>
      <c r="EHD50" s="445"/>
      <c r="EHE50" s="445"/>
      <c r="EHF50" s="445"/>
      <c r="EHG50" s="445"/>
      <c r="EHH50" s="445"/>
      <c r="EHI50" s="445"/>
      <c r="EHJ50" s="445"/>
      <c r="EHK50" s="445"/>
      <c r="EHL50" s="445"/>
      <c r="EHM50" s="445"/>
      <c r="EHN50" s="445"/>
      <c r="EHO50" s="445"/>
      <c r="EHP50" s="445"/>
      <c r="EHQ50" s="445"/>
      <c r="EHR50" s="445"/>
      <c r="EHS50" s="445"/>
      <c r="EHT50" s="445"/>
      <c r="EHU50" s="445"/>
      <c r="EHV50" s="445"/>
      <c r="EHW50" s="445"/>
      <c r="EHX50" s="445"/>
      <c r="EHY50" s="445"/>
      <c r="EHZ50" s="445"/>
      <c r="EIA50" s="445"/>
      <c r="EIB50" s="445"/>
      <c r="EIC50" s="445"/>
      <c r="EID50" s="445"/>
      <c r="EIE50" s="445"/>
      <c r="EIF50" s="445"/>
      <c r="EIG50" s="445"/>
      <c r="EIH50" s="445"/>
      <c r="EII50" s="445"/>
      <c r="EIJ50" s="445"/>
      <c r="EIK50" s="445"/>
      <c r="EIL50" s="445"/>
      <c r="EIM50" s="445"/>
      <c r="EIN50" s="445"/>
      <c r="EIO50" s="445"/>
      <c r="EIP50" s="445"/>
      <c r="EIQ50" s="445"/>
      <c r="EIR50" s="445"/>
      <c r="EIS50" s="445"/>
      <c r="EIT50" s="445"/>
      <c r="EIU50" s="445"/>
      <c r="EIV50" s="445"/>
      <c r="EIW50" s="445"/>
      <c r="EIX50" s="445"/>
      <c r="EIY50" s="445"/>
      <c r="EIZ50" s="445"/>
      <c r="EJA50" s="445"/>
      <c r="EJB50" s="445"/>
      <c r="EJC50" s="445"/>
      <c r="EJD50" s="445"/>
      <c r="EJE50" s="445"/>
      <c r="EJF50" s="445"/>
      <c r="EJG50" s="445"/>
      <c r="EJH50" s="445"/>
      <c r="EJI50" s="445"/>
      <c r="EJJ50" s="445"/>
      <c r="EJK50" s="445"/>
      <c r="EJL50" s="445"/>
      <c r="EJM50" s="445"/>
      <c r="EJN50" s="445"/>
      <c r="EJO50" s="445"/>
      <c r="EJP50" s="445"/>
      <c r="EJQ50" s="445"/>
      <c r="EJR50" s="445"/>
      <c r="EJS50" s="445"/>
      <c r="EJT50" s="445"/>
      <c r="EJU50" s="445"/>
      <c r="EJV50" s="445"/>
      <c r="EJW50" s="445"/>
      <c r="EJX50" s="445"/>
      <c r="EJY50" s="445"/>
      <c r="EJZ50" s="445"/>
      <c r="EKA50" s="445"/>
      <c r="EKB50" s="445"/>
      <c r="EKC50" s="445"/>
      <c r="EKD50" s="445"/>
      <c r="EKE50" s="445"/>
      <c r="EKF50" s="445"/>
      <c r="EKG50" s="445"/>
      <c r="EKH50" s="445"/>
      <c r="EKI50" s="445"/>
      <c r="EKJ50" s="445"/>
      <c r="EKK50" s="445"/>
      <c r="EKL50" s="445"/>
      <c r="EKM50" s="445"/>
      <c r="EKN50" s="445"/>
      <c r="EKO50" s="445"/>
      <c r="EKP50" s="445"/>
      <c r="EKQ50" s="445"/>
      <c r="EKR50" s="445"/>
      <c r="EKS50" s="445"/>
      <c r="EKT50" s="445"/>
      <c r="EKU50" s="445"/>
      <c r="EKV50" s="445"/>
      <c r="EKW50" s="445"/>
      <c r="EKX50" s="445"/>
      <c r="EKY50" s="445"/>
      <c r="EKZ50" s="445"/>
      <c r="ELA50" s="445"/>
      <c r="ELB50" s="445"/>
      <c r="ELC50" s="445"/>
      <c r="ELD50" s="445"/>
      <c r="ELE50" s="445"/>
      <c r="ELF50" s="445"/>
      <c r="ELG50" s="445"/>
      <c r="ELH50" s="445"/>
      <c r="ELI50" s="445"/>
      <c r="ELJ50" s="445"/>
      <c r="ELK50" s="445"/>
      <c r="ELL50" s="445"/>
      <c r="ELM50" s="445"/>
      <c r="ELN50" s="445"/>
      <c r="ELO50" s="445"/>
      <c r="ELP50" s="445"/>
      <c r="ELQ50" s="445"/>
      <c r="ELR50" s="445"/>
      <c r="ELS50" s="445"/>
      <c r="ELT50" s="445"/>
      <c r="ELU50" s="445"/>
      <c r="ELV50" s="445"/>
      <c r="ELW50" s="445"/>
      <c r="ELX50" s="445"/>
      <c r="ELY50" s="445"/>
      <c r="ELZ50" s="445"/>
      <c r="EMA50" s="445"/>
      <c r="EMB50" s="445"/>
      <c r="EMC50" s="445"/>
      <c r="EMD50" s="445"/>
      <c r="EME50" s="445"/>
      <c r="EMF50" s="445"/>
      <c r="EMG50" s="445"/>
      <c r="EMH50" s="445"/>
      <c r="EMI50" s="445"/>
      <c r="EMJ50" s="445"/>
      <c r="EMK50" s="445"/>
      <c r="EML50" s="445"/>
      <c r="EMM50" s="445"/>
      <c r="EMN50" s="445"/>
      <c r="EMO50" s="445"/>
      <c r="EMP50" s="445"/>
      <c r="EMQ50" s="445"/>
      <c r="EMR50" s="445"/>
      <c r="EMS50" s="445"/>
      <c r="EMT50" s="445"/>
      <c r="EMU50" s="445"/>
      <c r="EMV50" s="445"/>
      <c r="EMW50" s="445"/>
      <c r="EMX50" s="445"/>
      <c r="EMY50" s="445"/>
      <c r="EMZ50" s="445"/>
      <c r="ENA50" s="445"/>
      <c r="ENB50" s="445"/>
      <c r="ENC50" s="445"/>
      <c r="END50" s="445"/>
      <c r="ENE50" s="445"/>
      <c r="ENF50" s="445"/>
      <c r="ENG50" s="445"/>
      <c r="ENH50" s="445"/>
      <c r="ENI50" s="445"/>
      <c r="ENJ50" s="445"/>
      <c r="ENK50" s="445"/>
      <c r="ENL50" s="445"/>
      <c r="ENM50" s="445"/>
      <c r="ENN50" s="445"/>
      <c r="ENO50" s="445"/>
      <c r="ENP50" s="445"/>
      <c r="ENQ50" s="445"/>
      <c r="ENR50" s="445"/>
      <c r="ENS50" s="445"/>
      <c r="ENT50" s="445"/>
      <c r="ENU50" s="445"/>
      <c r="ENV50" s="445"/>
      <c r="ENW50" s="445"/>
      <c r="ENX50" s="445"/>
      <c r="ENY50" s="445"/>
      <c r="ENZ50" s="445"/>
      <c r="EOA50" s="445"/>
      <c r="EOB50" s="445"/>
      <c r="EOC50" s="445"/>
      <c r="EOD50" s="445"/>
      <c r="EOE50" s="445"/>
      <c r="EOF50" s="445"/>
      <c r="EOG50" s="445"/>
      <c r="EOH50" s="445"/>
      <c r="EOI50" s="445"/>
      <c r="EOJ50" s="445"/>
      <c r="EOK50" s="445"/>
      <c r="EOL50" s="445"/>
      <c r="EOM50" s="445"/>
      <c r="EON50" s="445"/>
      <c r="EOO50" s="445"/>
      <c r="EOP50" s="445"/>
      <c r="EOQ50" s="445"/>
      <c r="EOR50" s="445"/>
      <c r="EOS50" s="445"/>
      <c r="EOT50" s="445"/>
      <c r="EOU50" s="445"/>
      <c r="EOV50" s="445"/>
      <c r="EOW50" s="445"/>
      <c r="EOX50" s="445"/>
      <c r="EOY50" s="445"/>
      <c r="EOZ50" s="445"/>
      <c r="EPA50" s="445"/>
      <c r="EPB50" s="445"/>
      <c r="EPC50" s="445"/>
      <c r="EPD50" s="445"/>
      <c r="EPE50" s="445"/>
      <c r="EPF50" s="445"/>
      <c r="EPG50" s="445"/>
      <c r="EPH50" s="445"/>
      <c r="EPI50" s="445"/>
      <c r="EPJ50" s="445"/>
      <c r="EPK50" s="445"/>
      <c r="EPL50" s="445"/>
      <c r="EPM50" s="445"/>
      <c r="EPN50" s="445"/>
      <c r="EPO50" s="445"/>
      <c r="EPP50" s="445"/>
      <c r="EPQ50" s="445"/>
      <c r="EPR50" s="445"/>
      <c r="EPS50" s="445"/>
      <c r="EPT50" s="445"/>
      <c r="EPU50" s="445"/>
      <c r="EPV50" s="445"/>
      <c r="EPW50" s="445"/>
      <c r="EPX50" s="445"/>
      <c r="EPY50" s="445"/>
      <c r="EPZ50" s="445"/>
      <c r="EQA50" s="445"/>
      <c r="EQB50" s="445"/>
      <c r="EQC50" s="445"/>
      <c r="EQD50" s="445"/>
      <c r="EQE50" s="445"/>
      <c r="EQF50" s="445"/>
      <c r="EQG50" s="445"/>
      <c r="EQH50" s="445"/>
      <c r="EQI50" s="445"/>
      <c r="EQJ50" s="445"/>
      <c r="EQK50" s="445"/>
      <c r="EQL50" s="445"/>
      <c r="EQM50" s="445"/>
      <c r="EQN50" s="445"/>
      <c r="EQO50" s="445"/>
      <c r="EQP50" s="445"/>
      <c r="EQQ50" s="445"/>
      <c r="EQR50" s="445"/>
      <c r="EQS50" s="445"/>
      <c r="EQT50" s="445"/>
      <c r="EQU50" s="445"/>
      <c r="EQV50" s="445"/>
      <c r="EQW50" s="445"/>
      <c r="EQX50" s="445"/>
      <c r="EQY50" s="445"/>
      <c r="EQZ50" s="445"/>
      <c r="ERA50" s="445"/>
      <c r="ERB50" s="445"/>
      <c r="ERC50" s="445"/>
      <c r="ERD50" s="445"/>
      <c r="ERE50" s="445"/>
      <c r="ERF50" s="445"/>
      <c r="ERG50" s="445"/>
      <c r="ERH50" s="445"/>
      <c r="ERI50" s="445"/>
      <c r="ERJ50" s="445"/>
      <c r="ERK50" s="445"/>
      <c r="ERL50" s="445"/>
      <c r="ERM50" s="445"/>
      <c r="ERN50" s="445"/>
      <c r="ERO50" s="445"/>
      <c r="ERP50" s="445"/>
      <c r="ERQ50" s="445"/>
      <c r="ERR50" s="445"/>
      <c r="ERS50" s="445"/>
      <c r="ERT50" s="445"/>
      <c r="ERU50" s="445"/>
      <c r="ERV50" s="445"/>
      <c r="ERW50" s="445"/>
      <c r="ERX50" s="445"/>
      <c r="ERY50" s="445"/>
      <c r="ERZ50" s="445"/>
      <c r="ESA50" s="445"/>
      <c r="ESB50" s="445"/>
      <c r="ESC50" s="445"/>
      <c r="ESD50" s="445"/>
      <c r="ESE50" s="445"/>
      <c r="ESF50" s="445"/>
      <c r="ESG50" s="445"/>
      <c r="ESH50" s="445"/>
      <c r="ESI50" s="445"/>
      <c r="ESJ50" s="445"/>
      <c r="ESK50" s="445"/>
      <c r="ESL50" s="445"/>
      <c r="ESM50" s="445"/>
      <c r="ESN50" s="445"/>
      <c r="ESO50" s="445"/>
      <c r="ESP50" s="445"/>
      <c r="ESQ50" s="445"/>
      <c r="ESR50" s="445"/>
      <c r="ESS50" s="445"/>
      <c r="EST50" s="445"/>
      <c r="ESU50" s="445"/>
      <c r="ESV50" s="445"/>
      <c r="ESW50" s="445"/>
      <c r="ESX50" s="445"/>
      <c r="ESY50" s="445"/>
      <c r="ESZ50" s="445"/>
      <c r="ETA50" s="445"/>
      <c r="ETB50" s="445"/>
      <c r="ETC50" s="445"/>
      <c r="ETD50" s="445"/>
      <c r="ETE50" s="445"/>
      <c r="ETF50" s="445"/>
      <c r="ETG50" s="445"/>
      <c r="ETH50" s="445"/>
      <c r="ETI50" s="445"/>
      <c r="ETJ50" s="445"/>
      <c r="ETK50" s="445"/>
      <c r="ETL50" s="445"/>
      <c r="ETM50" s="445"/>
      <c r="ETN50" s="445"/>
      <c r="ETO50" s="445"/>
      <c r="ETP50" s="445"/>
      <c r="ETQ50" s="445"/>
      <c r="ETR50" s="445"/>
      <c r="ETS50" s="445"/>
      <c r="ETT50" s="445"/>
      <c r="ETU50" s="445"/>
      <c r="ETV50" s="445"/>
      <c r="ETW50" s="445"/>
      <c r="ETX50" s="445"/>
      <c r="ETY50" s="445"/>
      <c r="ETZ50" s="445"/>
      <c r="EUA50" s="445"/>
      <c r="EUB50" s="445"/>
      <c r="EUC50" s="445"/>
      <c r="EUD50" s="445"/>
      <c r="EUE50" s="445"/>
      <c r="EUF50" s="445"/>
      <c r="EUG50" s="445"/>
      <c r="EUH50" s="445"/>
      <c r="EUI50" s="445"/>
      <c r="EUJ50" s="445"/>
      <c r="EUK50" s="445"/>
      <c r="EUL50" s="445"/>
      <c r="EUM50" s="445"/>
      <c r="EUN50" s="445"/>
      <c r="EUO50" s="445"/>
      <c r="EUP50" s="445"/>
      <c r="EUQ50" s="445"/>
      <c r="EUR50" s="445"/>
      <c r="EUS50" s="445"/>
      <c r="EUT50" s="445"/>
      <c r="EUU50" s="445"/>
      <c r="EUV50" s="445"/>
      <c r="EUW50" s="445"/>
      <c r="EUX50" s="445"/>
      <c r="EUY50" s="445"/>
      <c r="EUZ50" s="445"/>
      <c r="EVA50" s="445"/>
      <c r="EVB50" s="445"/>
      <c r="EVC50" s="445"/>
      <c r="EVD50" s="445"/>
      <c r="EVE50" s="445"/>
      <c r="EVF50" s="445"/>
      <c r="EVG50" s="445"/>
      <c r="EVH50" s="445"/>
      <c r="EVI50" s="445"/>
      <c r="EVJ50" s="445"/>
      <c r="EVK50" s="445"/>
      <c r="EVL50" s="445"/>
      <c r="EVM50" s="445"/>
      <c r="EVN50" s="445"/>
      <c r="EVO50" s="445"/>
      <c r="EVP50" s="445"/>
      <c r="EVQ50" s="445"/>
      <c r="EVR50" s="445"/>
      <c r="EVS50" s="445"/>
      <c r="EVT50" s="445"/>
      <c r="EVU50" s="445"/>
      <c r="EVV50" s="445"/>
      <c r="EVW50" s="445"/>
      <c r="EVX50" s="445"/>
      <c r="EVY50" s="445"/>
      <c r="EVZ50" s="445"/>
      <c r="EWA50" s="445"/>
      <c r="EWB50" s="445"/>
      <c r="EWC50" s="445"/>
      <c r="EWD50" s="445"/>
      <c r="EWE50" s="445"/>
      <c r="EWF50" s="445"/>
      <c r="EWG50" s="445"/>
      <c r="EWH50" s="445"/>
      <c r="EWI50" s="445"/>
      <c r="EWJ50" s="445"/>
      <c r="EWK50" s="445"/>
      <c r="EWL50" s="445"/>
      <c r="EWM50" s="445"/>
      <c r="EWN50" s="445"/>
      <c r="EWO50" s="445"/>
      <c r="EWP50" s="445"/>
      <c r="EWQ50" s="445"/>
      <c r="EWR50" s="445"/>
      <c r="EWS50" s="445"/>
      <c r="EWT50" s="445"/>
      <c r="EWU50" s="445"/>
      <c r="EWV50" s="445"/>
      <c r="EWW50" s="445"/>
      <c r="EWX50" s="445"/>
      <c r="EWY50" s="445"/>
      <c r="EWZ50" s="445"/>
      <c r="EXA50" s="445"/>
      <c r="EXB50" s="445"/>
      <c r="EXC50" s="445"/>
      <c r="EXD50" s="445"/>
      <c r="EXE50" s="445"/>
      <c r="EXF50" s="445"/>
      <c r="EXG50" s="445"/>
      <c r="EXH50" s="445"/>
      <c r="EXI50" s="445"/>
      <c r="EXJ50" s="445"/>
      <c r="EXK50" s="445"/>
      <c r="EXL50" s="445"/>
      <c r="EXM50" s="445"/>
      <c r="EXN50" s="445"/>
      <c r="EXO50" s="445"/>
      <c r="EXP50" s="445"/>
      <c r="EXQ50" s="445"/>
      <c r="EXR50" s="445"/>
      <c r="EXS50" s="445"/>
      <c r="EXT50" s="445"/>
      <c r="EXU50" s="445"/>
      <c r="EXV50" s="445"/>
      <c r="EXW50" s="445"/>
      <c r="EXX50" s="445"/>
      <c r="EXY50" s="445"/>
      <c r="EXZ50" s="445"/>
      <c r="EYA50" s="445"/>
      <c r="EYB50" s="445"/>
      <c r="EYC50" s="445"/>
      <c r="EYD50" s="445"/>
      <c r="EYE50" s="445"/>
      <c r="EYF50" s="445"/>
      <c r="EYG50" s="445"/>
      <c r="EYH50" s="445"/>
      <c r="EYI50" s="445"/>
      <c r="EYJ50" s="445"/>
      <c r="EYK50" s="445"/>
      <c r="EYL50" s="445"/>
      <c r="EYM50" s="445"/>
      <c r="EYN50" s="445"/>
      <c r="EYO50" s="445"/>
      <c r="EYP50" s="445"/>
      <c r="EYQ50" s="445"/>
      <c r="EYR50" s="445"/>
      <c r="EYS50" s="445"/>
      <c r="EYT50" s="445"/>
      <c r="EYU50" s="445"/>
      <c r="EYV50" s="445"/>
      <c r="EYW50" s="445"/>
      <c r="EYX50" s="445"/>
      <c r="EYY50" s="445"/>
      <c r="EYZ50" s="445"/>
      <c r="EZA50" s="445"/>
      <c r="EZB50" s="445"/>
      <c r="EZC50" s="445"/>
      <c r="EZD50" s="445"/>
      <c r="EZE50" s="445"/>
      <c r="EZF50" s="445"/>
      <c r="EZG50" s="445"/>
      <c r="EZH50" s="445"/>
      <c r="EZI50" s="445"/>
      <c r="EZJ50" s="445"/>
      <c r="EZK50" s="445"/>
      <c r="EZL50" s="445"/>
      <c r="EZM50" s="445"/>
      <c r="EZN50" s="445"/>
      <c r="EZO50" s="445"/>
      <c r="EZP50" s="445"/>
      <c r="EZQ50" s="445"/>
      <c r="EZR50" s="445"/>
      <c r="EZS50" s="445"/>
      <c r="EZT50" s="445"/>
      <c r="EZU50" s="445"/>
      <c r="EZV50" s="445"/>
      <c r="EZW50" s="445"/>
      <c r="EZX50" s="445"/>
      <c r="EZY50" s="445"/>
      <c r="EZZ50" s="445"/>
      <c r="FAA50" s="445"/>
      <c r="FAB50" s="445"/>
      <c r="FAC50" s="445"/>
      <c r="FAD50" s="445"/>
      <c r="FAE50" s="445"/>
      <c r="FAF50" s="445"/>
      <c r="FAG50" s="445"/>
      <c r="FAH50" s="445"/>
      <c r="FAI50" s="445"/>
      <c r="FAJ50" s="445"/>
      <c r="FAK50" s="445"/>
      <c r="FAL50" s="445"/>
      <c r="FAM50" s="445"/>
      <c r="FAN50" s="445"/>
      <c r="FAO50" s="445"/>
      <c r="FAP50" s="445"/>
      <c r="FAQ50" s="445"/>
      <c r="FAR50" s="445"/>
      <c r="FAS50" s="445"/>
      <c r="FAT50" s="445"/>
      <c r="FAU50" s="445"/>
      <c r="FAV50" s="445"/>
      <c r="FAW50" s="445"/>
      <c r="FAX50" s="445"/>
      <c r="FAY50" s="445"/>
      <c r="FAZ50" s="445"/>
      <c r="FBA50" s="445"/>
      <c r="FBB50" s="445"/>
      <c r="FBC50" s="445"/>
      <c r="FBD50" s="445"/>
      <c r="FBE50" s="445"/>
      <c r="FBF50" s="445"/>
      <c r="FBG50" s="445"/>
      <c r="FBH50" s="445"/>
      <c r="FBI50" s="445"/>
      <c r="FBJ50" s="445"/>
      <c r="FBK50" s="445"/>
      <c r="FBL50" s="445"/>
      <c r="FBM50" s="445"/>
      <c r="FBN50" s="445"/>
      <c r="FBO50" s="445"/>
      <c r="FBP50" s="445"/>
      <c r="FBQ50" s="445"/>
      <c r="FBR50" s="445"/>
      <c r="FBS50" s="445"/>
      <c r="FBT50" s="445"/>
      <c r="FBU50" s="445"/>
      <c r="FBV50" s="445"/>
      <c r="FBW50" s="445"/>
      <c r="FBX50" s="445"/>
      <c r="FBY50" s="445"/>
      <c r="FBZ50" s="445"/>
      <c r="FCA50" s="445"/>
      <c r="FCB50" s="445"/>
      <c r="FCC50" s="445"/>
      <c r="FCD50" s="445"/>
      <c r="FCE50" s="445"/>
      <c r="FCF50" s="445"/>
      <c r="FCG50" s="445"/>
      <c r="FCH50" s="445"/>
      <c r="FCI50" s="445"/>
      <c r="FCJ50" s="445"/>
      <c r="FCK50" s="445"/>
      <c r="FCL50" s="445"/>
      <c r="FCM50" s="445"/>
      <c r="FCN50" s="445"/>
      <c r="FCO50" s="445"/>
      <c r="FCP50" s="445"/>
      <c r="FCQ50" s="445"/>
      <c r="FCR50" s="445"/>
      <c r="FCS50" s="445"/>
      <c r="FCT50" s="445"/>
      <c r="FCU50" s="445"/>
      <c r="FCV50" s="445"/>
      <c r="FCW50" s="445"/>
      <c r="FCX50" s="445"/>
      <c r="FCY50" s="445"/>
      <c r="FCZ50" s="445"/>
      <c r="FDA50" s="445"/>
      <c r="FDB50" s="445"/>
      <c r="FDC50" s="445"/>
      <c r="FDD50" s="445"/>
      <c r="FDE50" s="445"/>
      <c r="FDF50" s="445"/>
      <c r="FDG50" s="445"/>
      <c r="FDH50" s="445"/>
      <c r="FDI50" s="445"/>
      <c r="FDJ50" s="445"/>
      <c r="FDK50" s="445"/>
      <c r="FDL50" s="445"/>
      <c r="FDM50" s="445"/>
      <c r="FDN50" s="445"/>
      <c r="FDO50" s="445"/>
      <c r="FDP50" s="445"/>
      <c r="FDQ50" s="445"/>
      <c r="FDR50" s="445"/>
      <c r="FDS50" s="445"/>
      <c r="FDT50" s="445"/>
      <c r="FDU50" s="445"/>
      <c r="FDV50" s="445"/>
      <c r="FDW50" s="445"/>
      <c r="FDX50" s="445"/>
      <c r="FDY50" s="445"/>
      <c r="FDZ50" s="445"/>
      <c r="FEA50" s="445"/>
      <c r="FEB50" s="445"/>
      <c r="FEC50" s="445"/>
      <c r="FED50" s="445"/>
      <c r="FEE50" s="445"/>
      <c r="FEF50" s="445"/>
      <c r="FEG50" s="445"/>
      <c r="FEH50" s="445"/>
      <c r="FEI50" s="445"/>
      <c r="FEJ50" s="445"/>
      <c r="FEK50" s="445"/>
      <c r="FEL50" s="445"/>
      <c r="FEM50" s="445"/>
      <c r="FEN50" s="445"/>
      <c r="FEO50" s="445"/>
      <c r="FEP50" s="445"/>
      <c r="FEQ50" s="445"/>
      <c r="FER50" s="445"/>
      <c r="FES50" s="445"/>
      <c r="FET50" s="445"/>
      <c r="FEU50" s="445"/>
      <c r="FEV50" s="445"/>
      <c r="FEW50" s="445"/>
      <c r="FEX50" s="445"/>
      <c r="FEY50" s="445"/>
      <c r="FEZ50" s="445"/>
      <c r="FFA50" s="445"/>
      <c r="FFB50" s="445"/>
      <c r="FFC50" s="445"/>
      <c r="FFD50" s="445"/>
      <c r="FFE50" s="445"/>
      <c r="FFF50" s="445"/>
      <c r="FFG50" s="445"/>
      <c r="FFH50" s="445"/>
      <c r="FFI50" s="445"/>
      <c r="FFJ50" s="445"/>
      <c r="FFK50" s="445"/>
      <c r="FFL50" s="445"/>
      <c r="FFM50" s="445"/>
      <c r="FFN50" s="445"/>
      <c r="FFO50" s="445"/>
      <c r="FFP50" s="445"/>
      <c r="FFQ50" s="445"/>
      <c r="FFR50" s="445"/>
      <c r="FFS50" s="445"/>
      <c r="FFT50" s="445"/>
      <c r="FFU50" s="445"/>
      <c r="FFV50" s="445"/>
      <c r="FFW50" s="445"/>
      <c r="FFX50" s="445"/>
      <c r="FFY50" s="445"/>
      <c r="FFZ50" s="445"/>
      <c r="FGA50" s="445"/>
      <c r="FGB50" s="445"/>
      <c r="FGC50" s="445"/>
      <c r="FGD50" s="445"/>
      <c r="FGE50" s="445"/>
      <c r="FGF50" s="445"/>
      <c r="FGG50" s="445"/>
      <c r="FGH50" s="445"/>
      <c r="FGI50" s="445"/>
      <c r="FGJ50" s="445"/>
      <c r="FGK50" s="445"/>
      <c r="FGL50" s="445"/>
      <c r="FGM50" s="445"/>
      <c r="FGN50" s="445"/>
      <c r="FGO50" s="445"/>
      <c r="FGP50" s="445"/>
      <c r="FGQ50" s="445"/>
      <c r="FGR50" s="445"/>
      <c r="FGS50" s="445"/>
      <c r="FGT50" s="445"/>
      <c r="FGU50" s="445"/>
      <c r="FGV50" s="445"/>
      <c r="FGW50" s="445"/>
      <c r="FGX50" s="445"/>
      <c r="FGY50" s="445"/>
      <c r="FGZ50" s="445"/>
      <c r="FHA50" s="445"/>
      <c r="FHB50" s="445"/>
      <c r="FHC50" s="445"/>
      <c r="FHD50" s="445"/>
      <c r="FHE50" s="445"/>
      <c r="FHF50" s="445"/>
      <c r="FHG50" s="445"/>
      <c r="FHH50" s="445"/>
      <c r="FHI50" s="445"/>
      <c r="FHJ50" s="445"/>
      <c r="FHK50" s="445"/>
      <c r="FHL50" s="445"/>
      <c r="FHM50" s="445"/>
      <c r="FHN50" s="445"/>
      <c r="FHO50" s="445"/>
      <c r="FHP50" s="445"/>
      <c r="FHQ50" s="445"/>
      <c r="FHR50" s="445"/>
      <c r="FHS50" s="445"/>
      <c r="FHT50" s="445"/>
      <c r="FHU50" s="445"/>
      <c r="FHV50" s="445"/>
      <c r="FHW50" s="445"/>
      <c r="FHX50" s="445"/>
      <c r="FHY50" s="445"/>
      <c r="FHZ50" s="445"/>
      <c r="FIA50" s="445"/>
      <c r="FIB50" s="445"/>
      <c r="FIC50" s="445"/>
      <c r="FID50" s="445"/>
      <c r="FIE50" s="445"/>
      <c r="FIF50" s="445"/>
      <c r="FIG50" s="445"/>
      <c r="FIH50" s="445"/>
      <c r="FII50" s="445"/>
      <c r="FIJ50" s="445"/>
      <c r="FIK50" s="445"/>
      <c r="FIL50" s="445"/>
      <c r="FIM50" s="445"/>
      <c r="FIN50" s="445"/>
      <c r="FIO50" s="445"/>
      <c r="FIP50" s="445"/>
      <c r="FIQ50" s="445"/>
      <c r="FIR50" s="445"/>
      <c r="FIS50" s="445"/>
      <c r="FIT50" s="445"/>
      <c r="FIU50" s="445"/>
      <c r="FIV50" s="445"/>
      <c r="FIW50" s="445"/>
      <c r="FIX50" s="445"/>
      <c r="FIY50" s="445"/>
      <c r="FIZ50" s="445"/>
      <c r="FJA50" s="445"/>
      <c r="FJB50" s="445"/>
      <c r="FJC50" s="445"/>
      <c r="FJD50" s="445"/>
      <c r="FJE50" s="445"/>
      <c r="FJF50" s="445"/>
      <c r="FJG50" s="445"/>
      <c r="FJH50" s="445"/>
      <c r="FJI50" s="445"/>
      <c r="FJJ50" s="445"/>
      <c r="FJK50" s="445"/>
      <c r="FJL50" s="445"/>
      <c r="FJM50" s="445"/>
      <c r="FJN50" s="445"/>
      <c r="FJO50" s="445"/>
      <c r="FJP50" s="445"/>
      <c r="FJQ50" s="445"/>
      <c r="FJR50" s="445"/>
      <c r="FJS50" s="445"/>
      <c r="FJT50" s="445"/>
      <c r="FJU50" s="445"/>
      <c r="FJV50" s="445"/>
      <c r="FJW50" s="445"/>
      <c r="FJX50" s="445"/>
      <c r="FJY50" s="445"/>
      <c r="FJZ50" s="445"/>
      <c r="FKA50" s="445"/>
      <c r="FKB50" s="445"/>
      <c r="FKC50" s="445"/>
      <c r="FKD50" s="445"/>
      <c r="FKE50" s="445"/>
      <c r="FKF50" s="445"/>
      <c r="FKG50" s="445"/>
      <c r="FKH50" s="445"/>
      <c r="FKI50" s="445"/>
      <c r="FKJ50" s="445"/>
      <c r="FKK50" s="445"/>
      <c r="FKL50" s="445"/>
      <c r="FKM50" s="445"/>
      <c r="FKN50" s="445"/>
      <c r="FKO50" s="445"/>
      <c r="FKP50" s="445"/>
      <c r="FKQ50" s="445"/>
      <c r="FKR50" s="445"/>
      <c r="FKS50" s="445"/>
      <c r="FKT50" s="445"/>
      <c r="FKU50" s="445"/>
      <c r="FKV50" s="445"/>
      <c r="FKW50" s="445"/>
      <c r="FKX50" s="445"/>
      <c r="FKY50" s="445"/>
      <c r="FKZ50" s="445"/>
      <c r="FLA50" s="445"/>
      <c r="FLB50" s="445"/>
      <c r="FLC50" s="445"/>
      <c r="FLD50" s="445"/>
      <c r="FLE50" s="445"/>
      <c r="FLF50" s="445"/>
      <c r="FLG50" s="445"/>
      <c r="FLH50" s="445"/>
      <c r="FLI50" s="445"/>
      <c r="FLJ50" s="445"/>
      <c r="FLK50" s="445"/>
      <c r="FLL50" s="445"/>
      <c r="FLM50" s="445"/>
      <c r="FLN50" s="445"/>
      <c r="FLO50" s="445"/>
      <c r="FLP50" s="445"/>
      <c r="FLQ50" s="445"/>
      <c r="FLR50" s="445"/>
      <c r="FLS50" s="445"/>
      <c r="FLT50" s="445"/>
      <c r="FLU50" s="445"/>
      <c r="FLV50" s="445"/>
      <c r="FLW50" s="445"/>
      <c r="FLX50" s="445"/>
      <c r="FLY50" s="445"/>
      <c r="FLZ50" s="445"/>
      <c r="FMA50" s="445"/>
      <c r="FMB50" s="445"/>
      <c r="FMC50" s="445"/>
      <c r="FMD50" s="445"/>
      <c r="FME50" s="445"/>
      <c r="FMF50" s="445"/>
      <c r="FMG50" s="445"/>
      <c r="FMH50" s="445"/>
      <c r="FMI50" s="445"/>
      <c r="FMJ50" s="445"/>
      <c r="FMK50" s="445"/>
      <c r="FML50" s="445"/>
      <c r="FMM50" s="445"/>
      <c r="FMN50" s="445"/>
      <c r="FMO50" s="445"/>
      <c r="FMP50" s="445"/>
      <c r="FMQ50" s="445"/>
      <c r="FMR50" s="445"/>
      <c r="FMS50" s="445"/>
      <c r="FMT50" s="445"/>
      <c r="FMU50" s="445"/>
      <c r="FMV50" s="445"/>
      <c r="FMW50" s="445"/>
      <c r="FMX50" s="445"/>
      <c r="FMY50" s="445"/>
      <c r="FMZ50" s="445"/>
      <c r="FNA50" s="445"/>
      <c r="FNB50" s="445"/>
      <c r="FNC50" s="445"/>
      <c r="FND50" s="445"/>
      <c r="FNE50" s="445"/>
      <c r="FNF50" s="445"/>
      <c r="FNG50" s="445"/>
      <c r="FNH50" s="445"/>
      <c r="FNI50" s="445"/>
      <c r="FNJ50" s="445"/>
      <c r="FNK50" s="445"/>
      <c r="FNL50" s="445"/>
      <c r="FNM50" s="445"/>
      <c r="FNN50" s="445"/>
      <c r="FNO50" s="445"/>
      <c r="FNP50" s="445"/>
      <c r="FNQ50" s="445"/>
      <c r="FNR50" s="445"/>
      <c r="FNS50" s="445"/>
      <c r="FNT50" s="445"/>
      <c r="FNU50" s="445"/>
      <c r="FNV50" s="445"/>
      <c r="FNW50" s="445"/>
      <c r="FNX50" s="445"/>
      <c r="FNY50" s="445"/>
      <c r="FNZ50" s="445"/>
      <c r="FOA50" s="445"/>
      <c r="FOB50" s="445"/>
      <c r="FOC50" s="445"/>
      <c r="FOD50" s="445"/>
      <c r="FOE50" s="445"/>
      <c r="FOF50" s="445"/>
      <c r="FOG50" s="445"/>
      <c r="FOH50" s="445"/>
      <c r="FOI50" s="445"/>
      <c r="FOJ50" s="445"/>
      <c r="FOK50" s="445"/>
      <c r="FOL50" s="445"/>
      <c r="FOM50" s="445"/>
      <c r="FON50" s="445"/>
      <c r="FOO50" s="445"/>
      <c r="FOP50" s="445"/>
      <c r="FOQ50" s="445"/>
      <c r="FOR50" s="445"/>
      <c r="FOS50" s="445"/>
      <c r="FOT50" s="445"/>
      <c r="FOU50" s="445"/>
      <c r="FOV50" s="445"/>
      <c r="FOW50" s="445"/>
      <c r="FOX50" s="445"/>
      <c r="FOY50" s="445"/>
      <c r="FOZ50" s="445"/>
      <c r="FPA50" s="445"/>
      <c r="FPB50" s="445"/>
      <c r="FPC50" s="445"/>
      <c r="FPD50" s="445"/>
      <c r="FPE50" s="445"/>
      <c r="FPF50" s="445"/>
      <c r="FPG50" s="445"/>
      <c r="FPH50" s="445"/>
      <c r="FPI50" s="445"/>
      <c r="FPJ50" s="445"/>
      <c r="FPK50" s="445"/>
      <c r="FPL50" s="445"/>
      <c r="FPM50" s="445"/>
      <c r="FPN50" s="445"/>
      <c r="FPO50" s="445"/>
      <c r="FPP50" s="445"/>
      <c r="FPQ50" s="445"/>
      <c r="FPR50" s="445"/>
      <c r="FPS50" s="445"/>
      <c r="FPT50" s="445"/>
      <c r="FPU50" s="445"/>
      <c r="FPV50" s="445"/>
      <c r="FPW50" s="445"/>
      <c r="FPX50" s="445"/>
      <c r="FPY50" s="445"/>
      <c r="FPZ50" s="445"/>
      <c r="FQA50" s="445"/>
      <c r="FQB50" s="445"/>
      <c r="FQC50" s="445"/>
      <c r="FQD50" s="445"/>
      <c r="FQE50" s="445"/>
      <c r="FQF50" s="445"/>
      <c r="FQG50" s="445"/>
      <c r="FQH50" s="445"/>
      <c r="FQI50" s="445"/>
      <c r="FQJ50" s="445"/>
      <c r="FQK50" s="445"/>
      <c r="FQL50" s="445"/>
      <c r="FQM50" s="445"/>
      <c r="FQN50" s="445"/>
      <c r="FQO50" s="445"/>
      <c r="FQP50" s="445"/>
      <c r="FQQ50" s="445"/>
      <c r="FQR50" s="445"/>
      <c r="FQS50" s="445"/>
      <c r="FQT50" s="445"/>
      <c r="FQU50" s="445"/>
      <c r="FQV50" s="445"/>
      <c r="FQW50" s="445"/>
      <c r="FQX50" s="445"/>
      <c r="FQY50" s="445"/>
      <c r="FQZ50" s="445"/>
      <c r="FRA50" s="445"/>
      <c r="FRB50" s="445"/>
      <c r="FRC50" s="445"/>
      <c r="FRD50" s="445"/>
      <c r="FRE50" s="445"/>
      <c r="FRF50" s="445"/>
      <c r="FRG50" s="445"/>
      <c r="FRH50" s="445"/>
      <c r="FRI50" s="445"/>
      <c r="FRJ50" s="445"/>
      <c r="FRK50" s="445"/>
      <c r="FRL50" s="445"/>
      <c r="FRM50" s="445"/>
      <c r="FRN50" s="445"/>
      <c r="FRO50" s="445"/>
      <c r="FRP50" s="445"/>
      <c r="FRQ50" s="445"/>
      <c r="FRR50" s="445"/>
      <c r="FRS50" s="445"/>
      <c r="FRT50" s="445"/>
      <c r="FRU50" s="445"/>
      <c r="FRV50" s="445"/>
      <c r="FRW50" s="445"/>
      <c r="FRX50" s="445"/>
      <c r="FRY50" s="445"/>
      <c r="FRZ50" s="445"/>
      <c r="FSA50" s="445"/>
      <c r="FSB50" s="445"/>
      <c r="FSC50" s="445"/>
      <c r="FSD50" s="445"/>
      <c r="FSE50" s="445"/>
      <c r="FSF50" s="445"/>
      <c r="FSG50" s="445"/>
      <c r="FSH50" s="445"/>
      <c r="FSI50" s="445"/>
      <c r="FSJ50" s="445"/>
      <c r="FSK50" s="445"/>
      <c r="FSL50" s="445"/>
      <c r="FSM50" s="445"/>
      <c r="FSN50" s="445"/>
      <c r="FSO50" s="445"/>
      <c r="FSP50" s="445"/>
      <c r="FSQ50" s="445"/>
      <c r="FSR50" s="445"/>
      <c r="FSS50" s="445"/>
      <c r="FST50" s="445"/>
      <c r="FSU50" s="445"/>
      <c r="FSV50" s="445"/>
      <c r="FSW50" s="445"/>
      <c r="FSX50" s="445"/>
      <c r="FSY50" s="445"/>
      <c r="FSZ50" s="445"/>
      <c r="FTA50" s="445"/>
      <c r="FTB50" s="445"/>
      <c r="FTC50" s="445"/>
      <c r="FTD50" s="445"/>
      <c r="FTE50" s="445"/>
      <c r="FTF50" s="445"/>
      <c r="FTG50" s="445"/>
      <c r="FTH50" s="445"/>
      <c r="FTI50" s="445"/>
      <c r="FTJ50" s="445"/>
      <c r="FTK50" s="445"/>
      <c r="FTL50" s="445"/>
      <c r="FTM50" s="445"/>
      <c r="FTN50" s="445"/>
      <c r="FTO50" s="445"/>
      <c r="FTP50" s="445"/>
      <c r="FTQ50" s="445"/>
      <c r="FTR50" s="445"/>
      <c r="FTS50" s="445"/>
      <c r="FTT50" s="445"/>
      <c r="FTU50" s="445"/>
      <c r="FTV50" s="445"/>
      <c r="FTW50" s="445"/>
      <c r="FTX50" s="445"/>
      <c r="FTY50" s="445"/>
      <c r="FTZ50" s="445"/>
      <c r="FUA50" s="445"/>
      <c r="FUB50" s="445"/>
      <c r="FUC50" s="445"/>
      <c r="FUD50" s="445"/>
      <c r="FUE50" s="445"/>
      <c r="FUF50" s="445"/>
      <c r="FUG50" s="445"/>
      <c r="FUH50" s="445"/>
      <c r="FUI50" s="445"/>
      <c r="FUJ50" s="445"/>
      <c r="FUK50" s="445"/>
      <c r="FUL50" s="445"/>
      <c r="FUM50" s="445"/>
      <c r="FUN50" s="445"/>
      <c r="FUO50" s="445"/>
      <c r="FUP50" s="445"/>
      <c r="FUQ50" s="445"/>
      <c r="FUR50" s="445"/>
      <c r="FUS50" s="445"/>
      <c r="FUT50" s="445"/>
      <c r="FUU50" s="445"/>
      <c r="FUV50" s="445"/>
      <c r="FUW50" s="445"/>
      <c r="FUX50" s="445"/>
      <c r="FUY50" s="445"/>
      <c r="FUZ50" s="445"/>
      <c r="FVA50" s="445"/>
      <c r="FVB50" s="445"/>
      <c r="FVC50" s="445"/>
      <c r="FVD50" s="445"/>
      <c r="FVE50" s="445"/>
      <c r="FVF50" s="445"/>
      <c r="FVG50" s="445"/>
      <c r="FVH50" s="445"/>
      <c r="FVI50" s="445"/>
      <c r="FVJ50" s="445"/>
      <c r="FVK50" s="445"/>
      <c r="FVL50" s="445"/>
      <c r="FVM50" s="445"/>
      <c r="FVN50" s="445"/>
      <c r="FVO50" s="445"/>
      <c r="FVP50" s="445"/>
      <c r="FVQ50" s="445"/>
      <c r="FVR50" s="445"/>
      <c r="FVS50" s="445"/>
      <c r="FVT50" s="445"/>
      <c r="FVU50" s="445"/>
      <c r="FVV50" s="445"/>
      <c r="FVW50" s="445"/>
      <c r="FVX50" s="445"/>
      <c r="FVY50" s="445"/>
      <c r="FVZ50" s="445"/>
      <c r="FWA50" s="445"/>
      <c r="FWB50" s="445"/>
      <c r="FWC50" s="445"/>
      <c r="FWD50" s="445"/>
      <c r="FWE50" s="445"/>
      <c r="FWF50" s="445"/>
      <c r="FWG50" s="445"/>
      <c r="FWH50" s="445"/>
      <c r="FWI50" s="445"/>
      <c r="FWJ50" s="445"/>
      <c r="FWK50" s="445"/>
      <c r="FWL50" s="445"/>
      <c r="FWM50" s="445"/>
      <c r="FWN50" s="445"/>
      <c r="FWO50" s="445"/>
      <c r="FWP50" s="445"/>
      <c r="FWQ50" s="445"/>
      <c r="FWR50" s="445"/>
      <c r="FWS50" s="445"/>
      <c r="FWT50" s="445"/>
      <c r="FWU50" s="445"/>
      <c r="FWV50" s="445"/>
      <c r="FWW50" s="445"/>
      <c r="FWX50" s="445"/>
      <c r="FWY50" s="445"/>
      <c r="FWZ50" s="445"/>
      <c r="FXA50" s="445"/>
      <c r="FXB50" s="445"/>
      <c r="FXC50" s="445"/>
      <c r="FXD50" s="445"/>
      <c r="FXE50" s="445"/>
      <c r="FXF50" s="445"/>
      <c r="FXG50" s="445"/>
      <c r="FXH50" s="445"/>
      <c r="FXI50" s="445"/>
      <c r="FXJ50" s="445"/>
      <c r="FXK50" s="445"/>
      <c r="FXL50" s="445"/>
      <c r="FXM50" s="445"/>
      <c r="FXN50" s="445"/>
      <c r="FXO50" s="445"/>
      <c r="FXP50" s="445"/>
      <c r="FXQ50" s="445"/>
      <c r="FXR50" s="445"/>
      <c r="FXS50" s="445"/>
      <c r="FXT50" s="445"/>
      <c r="FXU50" s="445"/>
      <c r="FXV50" s="445"/>
      <c r="FXW50" s="445"/>
      <c r="FXX50" s="445"/>
      <c r="FXY50" s="445"/>
      <c r="FXZ50" s="445"/>
      <c r="FYA50" s="445"/>
      <c r="FYB50" s="445"/>
      <c r="FYC50" s="445"/>
      <c r="FYD50" s="445"/>
      <c r="FYE50" s="445"/>
      <c r="FYF50" s="445"/>
      <c r="FYG50" s="445"/>
      <c r="FYH50" s="445"/>
      <c r="FYI50" s="445"/>
      <c r="FYJ50" s="445"/>
      <c r="FYK50" s="445"/>
      <c r="FYL50" s="445"/>
      <c r="FYM50" s="445"/>
      <c r="FYN50" s="445"/>
      <c r="FYO50" s="445"/>
      <c r="FYP50" s="445"/>
      <c r="FYQ50" s="445"/>
      <c r="FYR50" s="445"/>
      <c r="FYS50" s="445"/>
      <c r="FYT50" s="445"/>
      <c r="FYU50" s="445"/>
      <c r="FYV50" s="445"/>
      <c r="FYW50" s="445"/>
      <c r="FYX50" s="445"/>
      <c r="FYY50" s="445"/>
      <c r="FYZ50" s="445"/>
      <c r="FZA50" s="445"/>
      <c r="FZB50" s="445"/>
      <c r="FZC50" s="445"/>
      <c r="FZD50" s="445"/>
      <c r="FZE50" s="445"/>
      <c r="FZF50" s="445"/>
      <c r="FZG50" s="445"/>
      <c r="FZH50" s="445"/>
      <c r="FZI50" s="445"/>
      <c r="FZJ50" s="445"/>
      <c r="FZK50" s="445"/>
      <c r="FZL50" s="445"/>
      <c r="FZM50" s="445"/>
      <c r="FZN50" s="445"/>
      <c r="FZO50" s="445"/>
      <c r="FZP50" s="445"/>
      <c r="FZQ50" s="445"/>
      <c r="FZR50" s="445"/>
      <c r="FZS50" s="445"/>
      <c r="FZT50" s="445"/>
      <c r="FZU50" s="445"/>
      <c r="FZV50" s="445"/>
      <c r="FZW50" s="445"/>
      <c r="FZX50" s="445"/>
      <c r="FZY50" s="445"/>
      <c r="FZZ50" s="445"/>
      <c r="GAA50" s="445"/>
      <c r="GAB50" s="445"/>
      <c r="GAC50" s="445"/>
      <c r="GAD50" s="445"/>
      <c r="GAE50" s="445"/>
      <c r="GAF50" s="445"/>
      <c r="GAG50" s="445"/>
      <c r="GAH50" s="445"/>
      <c r="GAI50" s="445"/>
      <c r="GAJ50" s="445"/>
      <c r="GAK50" s="445"/>
      <c r="GAL50" s="445"/>
      <c r="GAM50" s="445"/>
      <c r="GAN50" s="445"/>
      <c r="GAO50" s="445"/>
      <c r="GAP50" s="445"/>
      <c r="GAQ50" s="445"/>
      <c r="GAR50" s="445"/>
      <c r="GAS50" s="445"/>
      <c r="GAT50" s="445"/>
      <c r="GAU50" s="445"/>
      <c r="GAV50" s="445"/>
      <c r="GAW50" s="445"/>
      <c r="GAX50" s="445"/>
      <c r="GAY50" s="445"/>
      <c r="GAZ50" s="445"/>
      <c r="GBA50" s="445"/>
      <c r="GBB50" s="445"/>
      <c r="GBC50" s="445"/>
      <c r="GBD50" s="445"/>
      <c r="GBE50" s="445"/>
      <c r="GBF50" s="445"/>
      <c r="GBG50" s="445"/>
      <c r="GBH50" s="445"/>
      <c r="GBI50" s="445"/>
      <c r="GBJ50" s="445"/>
      <c r="GBK50" s="445"/>
      <c r="GBL50" s="445"/>
      <c r="GBM50" s="445"/>
      <c r="GBN50" s="445"/>
      <c r="GBO50" s="445"/>
      <c r="GBP50" s="445"/>
      <c r="GBQ50" s="445"/>
      <c r="GBR50" s="445"/>
      <c r="GBS50" s="445"/>
      <c r="GBT50" s="445"/>
      <c r="GBU50" s="445"/>
      <c r="GBV50" s="445"/>
      <c r="GBW50" s="445"/>
      <c r="GBX50" s="445"/>
      <c r="GBY50" s="445"/>
      <c r="GBZ50" s="445"/>
      <c r="GCA50" s="445"/>
      <c r="GCB50" s="445"/>
      <c r="GCC50" s="445"/>
      <c r="GCD50" s="445"/>
      <c r="GCE50" s="445"/>
      <c r="GCF50" s="445"/>
      <c r="GCG50" s="445"/>
      <c r="GCH50" s="445"/>
      <c r="GCI50" s="445"/>
      <c r="GCJ50" s="445"/>
      <c r="GCK50" s="445"/>
      <c r="GCL50" s="445"/>
      <c r="GCM50" s="445"/>
      <c r="GCN50" s="445"/>
      <c r="GCO50" s="445"/>
      <c r="GCP50" s="445"/>
      <c r="GCQ50" s="445"/>
      <c r="GCR50" s="445"/>
      <c r="GCS50" s="445"/>
      <c r="GCT50" s="445"/>
      <c r="GCU50" s="445"/>
      <c r="GCV50" s="445"/>
      <c r="GCW50" s="445"/>
      <c r="GCX50" s="445"/>
      <c r="GCY50" s="445"/>
      <c r="GCZ50" s="445"/>
      <c r="GDA50" s="445"/>
      <c r="GDB50" s="445"/>
      <c r="GDC50" s="445"/>
      <c r="GDD50" s="445"/>
      <c r="GDE50" s="445"/>
      <c r="GDF50" s="445"/>
      <c r="GDG50" s="445"/>
      <c r="GDH50" s="445"/>
      <c r="GDI50" s="445"/>
      <c r="GDJ50" s="445"/>
      <c r="GDK50" s="445"/>
      <c r="GDL50" s="445"/>
      <c r="GDM50" s="445"/>
      <c r="GDN50" s="445"/>
      <c r="GDO50" s="445"/>
      <c r="GDP50" s="445"/>
      <c r="GDQ50" s="445"/>
      <c r="GDR50" s="445"/>
      <c r="GDS50" s="445"/>
      <c r="GDT50" s="445"/>
      <c r="GDU50" s="445"/>
      <c r="GDV50" s="445"/>
      <c r="GDW50" s="445"/>
      <c r="GDX50" s="445"/>
      <c r="GDY50" s="445"/>
      <c r="GDZ50" s="445"/>
      <c r="GEA50" s="445"/>
      <c r="GEB50" s="445"/>
      <c r="GEC50" s="445"/>
      <c r="GED50" s="445"/>
      <c r="GEE50" s="445"/>
      <c r="GEF50" s="445"/>
      <c r="GEG50" s="445"/>
      <c r="GEH50" s="445"/>
      <c r="GEI50" s="445"/>
      <c r="GEJ50" s="445"/>
      <c r="GEK50" s="445"/>
      <c r="GEL50" s="445"/>
      <c r="GEM50" s="445"/>
      <c r="GEN50" s="445"/>
      <c r="GEO50" s="445"/>
      <c r="GEP50" s="445"/>
      <c r="GEQ50" s="445"/>
      <c r="GER50" s="445"/>
      <c r="GES50" s="445"/>
      <c r="GET50" s="445"/>
      <c r="GEU50" s="445"/>
      <c r="GEV50" s="445"/>
      <c r="GEW50" s="445"/>
      <c r="GEX50" s="445"/>
      <c r="GEY50" s="445"/>
      <c r="GEZ50" s="445"/>
      <c r="GFA50" s="445"/>
      <c r="GFB50" s="445"/>
      <c r="GFC50" s="445"/>
      <c r="GFD50" s="445"/>
      <c r="GFE50" s="445"/>
      <c r="GFF50" s="445"/>
      <c r="GFG50" s="445"/>
      <c r="GFH50" s="445"/>
      <c r="GFI50" s="445"/>
      <c r="GFJ50" s="445"/>
      <c r="GFK50" s="445"/>
      <c r="GFL50" s="445"/>
      <c r="GFM50" s="445"/>
      <c r="GFN50" s="445"/>
      <c r="GFO50" s="445"/>
      <c r="GFP50" s="445"/>
      <c r="GFQ50" s="445"/>
      <c r="GFR50" s="445"/>
      <c r="GFS50" s="445"/>
      <c r="GFT50" s="445"/>
      <c r="GFU50" s="445"/>
      <c r="GFV50" s="445"/>
      <c r="GFW50" s="445"/>
      <c r="GFX50" s="445"/>
      <c r="GFY50" s="445"/>
      <c r="GFZ50" s="445"/>
      <c r="GGA50" s="445"/>
      <c r="GGB50" s="445"/>
      <c r="GGC50" s="445"/>
      <c r="GGD50" s="445"/>
      <c r="GGE50" s="445"/>
      <c r="GGF50" s="445"/>
      <c r="GGG50" s="445"/>
      <c r="GGH50" s="445"/>
      <c r="GGI50" s="445"/>
      <c r="GGJ50" s="445"/>
      <c r="GGK50" s="445"/>
      <c r="GGL50" s="445"/>
      <c r="GGM50" s="445"/>
      <c r="GGN50" s="445"/>
      <c r="GGO50" s="445"/>
      <c r="GGP50" s="445"/>
      <c r="GGQ50" s="445"/>
      <c r="GGR50" s="445"/>
      <c r="GGS50" s="445"/>
      <c r="GGT50" s="445"/>
      <c r="GGU50" s="445"/>
      <c r="GGV50" s="445"/>
      <c r="GGW50" s="445"/>
      <c r="GGX50" s="445"/>
      <c r="GGY50" s="445"/>
      <c r="GGZ50" s="445"/>
      <c r="GHA50" s="445"/>
      <c r="GHB50" s="445"/>
      <c r="GHC50" s="445"/>
      <c r="GHD50" s="445"/>
      <c r="GHE50" s="445"/>
      <c r="GHF50" s="445"/>
      <c r="GHG50" s="445"/>
      <c r="GHH50" s="445"/>
      <c r="GHI50" s="445"/>
      <c r="GHJ50" s="445"/>
      <c r="GHK50" s="445"/>
      <c r="GHL50" s="445"/>
      <c r="GHM50" s="445"/>
      <c r="GHN50" s="445"/>
      <c r="GHO50" s="445"/>
      <c r="GHP50" s="445"/>
      <c r="GHQ50" s="445"/>
      <c r="GHR50" s="445"/>
      <c r="GHS50" s="445"/>
      <c r="GHT50" s="445"/>
      <c r="GHU50" s="445"/>
      <c r="GHV50" s="445"/>
      <c r="GHW50" s="445"/>
      <c r="GHX50" s="445"/>
      <c r="GHY50" s="445"/>
      <c r="GHZ50" s="445"/>
      <c r="GIA50" s="445"/>
      <c r="GIB50" s="445"/>
      <c r="GIC50" s="445"/>
      <c r="GID50" s="445"/>
      <c r="GIE50" s="445"/>
      <c r="GIF50" s="445"/>
      <c r="GIG50" s="445"/>
      <c r="GIH50" s="445"/>
      <c r="GII50" s="445"/>
      <c r="GIJ50" s="445"/>
      <c r="GIK50" s="445"/>
      <c r="GIL50" s="445"/>
      <c r="GIM50" s="445"/>
      <c r="GIN50" s="445"/>
      <c r="GIO50" s="445"/>
      <c r="GIP50" s="445"/>
      <c r="GIQ50" s="445"/>
      <c r="GIR50" s="445"/>
      <c r="GIS50" s="445"/>
      <c r="GIT50" s="445"/>
      <c r="GIU50" s="445"/>
      <c r="GIV50" s="445"/>
      <c r="GIW50" s="445"/>
      <c r="GIX50" s="445"/>
      <c r="GIY50" s="445"/>
      <c r="GIZ50" s="445"/>
      <c r="GJA50" s="445"/>
      <c r="GJB50" s="445"/>
      <c r="GJC50" s="445"/>
      <c r="GJD50" s="445"/>
      <c r="GJE50" s="445"/>
      <c r="GJF50" s="445"/>
      <c r="GJG50" s="445"/>
      <c r="GJH50" s="445"/>
      <c r="GJI50" s="445"/>
      <c r="GJJ50" s="445"/>
      <c r="GJK50" s="445"/>
      <c r="GJL50" s="445"/>
      <c r="GJM50" s="445"/>
      <c r="GJN50" s="445"/>
      <c r="GJO50" s="445"/>
      <c r="GJP50" s="445"/>
      <c r="GJQ50" s="445"/>
      <c r="GJR50" s="445"/>
      <c r="GJS50" s="445"/>
      <c r="GJT50" s="445"/>
      <c r="GJU50" s="445"/>
      <c r="GJV50" s="445"/>
      <c r="GJW50" s="445"/>
      <c r="GJX50" s="445"/>
      <c r="GJY50" s="445"/>
      <c r="GJZ50" s="445"/>
      <c r="GKA50" s="445"/>
      <c r="GKB50" s="445"/>
      <c r="GKC50" s="445"/>
      <c r="GKD50" s="445"/>
      <c r="GKE50" s="445"/>
      <c r="GKF50" s="445"/>
      <c r="GKG50" s="445"/>
      <c r="GKH50" s="445"/>
      <c r="GKI50" s="445"/>
      <c r="GKJ50" s="445"/>
      <c r="GKK50" s="445"/>
      <c r="GKL50" s="445"/>
      <c r="GKM50" s="445"/>
      <c r="GKN50" s="445"/>
      <c r="GKO50" s="445"/>
      <c r="GKP50" s="445"/>
      <c r="GKQ50" s="445"/>
      <c r="GKR50" s="445"/>
      <c r="GKS50" s="445"/>
      <c r="GKT50" s="445"/>
      <c r="GKU50" s="445"/>
      <c r="GKV50" s="445"/>
      <c r="GKW50" s="445"/>
      <c r="GKX50" s="445"/>
      <c r="GKY50" s="445"/>
      <c r="GKZ50" s="445"/>
      <c r="GLA50" s="445"/>
      <c r="GLB50" s="445"/>
      <c r="GLC50" s="445"/>
      <c r="GLD50" s="445"/>
      <c r="GLE50" s="445"/>
      <c r="GLF50" s="445"/>
      <c r="GLG50" s="445"/>
      <c r="GLH50" s="445"/>
      <c r="GLI50" s="445"/>
      <c r="GLJ50" s="445"/>
      <c r="GLK50" s="445"/>
      <c r="GLL50" s="445"/>
      <c r="GLM50" s="445"/>
      <c r="GLN50" s="445"/>
      <c r="GLO50" s="445"/>
      <c r="GLP50" s="445"/>
      <c r="GLQ50" s="445"/>
      <c r="GLR50" s="445"/>
      <c r="GLS50" s="445"/>
      <c r="GLT50" s="445"/>
      <c r="GLU50" s="445"/>
      <c r="GLV50" s="445"/>
      <c r="GLW50" s="445"/>
      <c r="GLX50" s="445"/>
      <c r="GLY50" s="445"/>
      <c r="GLZ50" s="445"/>
      <c r="GMA50" s="445"/>
      <c r="GMB50" s="445"/>
      <c r="GMC50" s="445"/>
      <c r="GMD50" s="445"/>
      <c r="GME50" s="445"/>
      <c r="GMF50" s="445"/>
      <c r="GMG50" s="445"/>
      <c r="GMH50" s="445"/>
      <c r="GMI50" s="445"/>
      <c r="GMJ50" s="445"/>
      <c r="GMK50" s="445"/>
      <c r="GML50" s="445"/>
      <c r="GMM50" s="445"/>
      <c r="GMN50" s="445"/>
      <c r="GMO50" s="445"/>
      <c r="GMP50" s="445"/>
      <c r="GMQ50" s="445"/>
      <c r="GMR50" s="445"/>
      <c r="GMS50" s="445"/>
      <c r="GMT50" s="445"/>
      <c r="GMU50" s="445"/>
      <c r="GMV50" s="445"/>
      <c r="GMW50" s="445"/>
      <c r="GMX50" s="445"/>
      <c r="GMY50" s="445"/>
      <c r="GMZ50" s="445"/>
      <c r="GNA50" s="445"/>
      <c r="GNB50" s="445"/>
      <c r="GNC50" s="445"/>
      <c r="GND50" s="445"/>
      <c r="GNE50" s="445"/>
      <c r="GNF50" s="445"/>
      <c r="GNG50" s="445"/>
      <c r="GNH50" s="445"/>
      <c r="GNI50" s="445"/>
      <c r="GNJ50" s="445"/>
      <c r="GNK50" s="445"/>
      <c r="GNL50" s="445"/>
      <c r="GNM50" s="445"/>
      <c r="GNN50" s="445"/>
      <c r="GNO50" s="445"/>
      <c r="GNP50" s="445"/>
      <c r="GNQ50" s="445"/>
      <c r="GNR50" s="445"/>
      <c r="GNS50" s="445"/>
      <c r="GNT50" s="445"/>
      <c r="GNU50" s="445"/>
      <c r="GNV50" s="445"/>
      <c r="GNW50" s="445"/>
      <c r="GNX50" s="445"/>
      <c r="GNY50" s="445"/>
      <c r="GNZ50" s="445"/>
      <c r="GOA50" s="445"/>
      <c r="GOB50" s="445"/>
      <c r="GOC50" s="445"/>
      <c r="GOD50" s="445"/>
      <c r="GOE50" s="445"/>
      <c r="GOF50" s="445"/>
      <c r="GOG50" s="445"/>
      <c r="GOH50" s="445"/>
      <c r="GOI50" s="445"/>
      <c r="GOJ50" s="445"/>
      <c r="GOK50" s="445"/>
      <c r="GOL50" s="445"/>
      <c r="GOM50" s="445"/>
      <c r="GON50" s="445"/>
      <c r="GOO50" s="445"/>
      <c r="GOP50" s="445"/>
      <c r="GOQ50" s="445"/>
      <c r="GOR50" s="445"/>
      <c r="GOS50" s="445"/>
      <c r="GOT50" s="445"/>
      <c r="GOU50" s="445"/>
      <c r="GOV50" s="445"/>
      <c r="GOW50" s="445"/>
      <c r="GOX50" s="445"/>
      <c r="GOY50" s="445"/>
      <c r="GOZ50" s="445"/>
      <c r="GPA50" s="445"/>
      <c r="GPB50" s="445"/>
      <c r="GPC50" s="445"/>
      <c r="GPD50" s="445"/>
      <c r="GPE50" s="445"/>
      <c r="GPF50" s="445"/>
      <c r="GPG50" s="445"/>
      <c r="GPH50" s="445"/>
      <c r="GPI50" s="445"/>
      <c r="GPJ50" s="445"/>
      <c r="GPK50" s="445"/>
      <c r="GPL50" s="445"/>
      <c r="GPM50" s="445"/>
      <c r="GPN50" s="445"/>
      <c r="GPO50" s="445"/>
      <c r="GPP50" s="445"/>
      <c r="GPQ50" s="445"/>
      <c r="GPR50" s="445"/>
      <c r="GPS50" s="445"/>
      <c r="GPT50" s="445"/>
      <c r="GPU50" s="445"/>
      <c r="GPV50" s="445"/>
      <c r="GPW50" s="445"/>
      <c r="GPX50" s="445"/>
      <c r="GPY50" s="445"/>
      <c r="GPZ50" s="445"/>
      <c r="GQA50" s="445"/>
      <c r="GQB50" s="445"/>
      <c r="GQC50" s="445"/>
      <c r="GQD50" s="445"/>
      <c r="GQE50" s="445"/>
      <c r="GQF50" s="445"/>
      <c r="GQG50" s="445"/>
      <c r="GQH50" s="445"/>
      <c r="GQI50" s="445"/>
      <c r="GQJ50" s="445"/>
      <c r="GQK50" s="445"/>
      <c r="GQL50" s="445"/>
      <c r="GQM50" s="445"/>
      <c r="GQN50" s="445"/>
      <c r="GQO50" s="445"/>
      <c r="GQP50" s="445"/>
      <c r="GQQ50" s="445"/>
      <c r="GQR50" s="445"/>
      <c r="GQS50" s="445"/>
      <c r="GQT50" s="445"/>
      <c r="GQU50" s="445"/>
      <c r="GQV50" s="445"/>
      <c r="GQW50" s="445"/>
      <c r="GQX50" s="445"/>
      <c r="GQY50" s="445"/>
      <c r="GQZ50" s="445"/>
      <c r="GRA50" s="445"/>
      <c r="GRB50" s="445"/>
      <c r="GRC50" s="445"/>
      <c r="GRD50" s="445"/>
      <c r="GRE50" s="445"/>
      <c r="GRF50" s="445"/>
      <c r="GRG50" s="445"/>
      <c r="GRH50" s="445"/>
      <c r="GRI50" s="445"/>
      <c r="GRJ50" s="445"/>
      <c r="GRK50" s="445"/>
      <c r="GRL50" s="445"/>
      <c r="GRM50" s="445"/>
      <c r="GRN50" s="445"/>
      <c r="GRO50" s="445"/>
      <c r="GRP50" s="445"/>
      <c r="GRQ50" s="445"/>
      <c r="GRR50" s="445"/>
      <c r="GRS50" s="445"/>
      <c r="GRT50" s="445"/>
      <c r="GRU50" s="445"/>
      <c r="GRV50" s="445"/>
      <c r="GRW50" s="445"/>
      <c r="GRX50" s="445"/>
      <c r="GRY50" s="445"/>
      <c r="GRZ50" s="445"/>
      <c r="GSA50" s="445"/>
      <c r="GSB50" s="445"/>
      <c r="GSC50" s="445"/>
      <c r="GSD50" s="445"/>
      <c r="GSE50" s="445"/>
      <c r="GSF50" s="445"/>
      <c r="GSG50" s="445"/>
      <c r="GSH50" s="445"/>
      <c r="GSI50" s="445"/>
      <c r="GSJ50" s="445"/>
      <c r="GSK50" s="445"/>
      <c r="GSL50" s="445"/>
      <c r="GSM50" s="445"/>
      <c r="GSN50" s="445"/>
      <c r="GSO50" s="445"/>
      <c r="GSP50" s="445"/>
      <c r="GSQ50" s="445"/>
      <c r="GSR50" s="445"/>
      <c r="GSS50" s="445"/>
      <c r="GST50" s="445"/>
      <c r="GSU50" s="445"/>
      <c r="GSV50" s="445"/>
      <c r="GSW50" s="445"/>
      <c r="GSX50" s="445"/>
      <c r="GSY50" s="445"/>
      <c r="GSZ50" s="445"/>
      <c r="GTA50" s="445"/>
      <c r="GTB50" s="445"/>
      <c r="GTC50" s="445"/>
      <c r="GTD50" s="445"/>
      <c r="GTE50" s="445"/>
      <c r="GTF50" s="445"/>
      <c r="GTG50" s="445"/>
      <c r="GTH50" s="445"/>
      <c r="GTI50" s="445"/>
      <c r="GTJ50" s="445"/>
      <c r="GTK50" s="445"/>
      <c r="GTL50" s="445"/>
      <c r="GTM50" s="445"/>
      <c r="GTN50" s="445"/>
      <c r="GTO50" s="445"/>
      <c r="GTP50" s="445"/>
      <c r="GTQ50" s="445"/>
      <c r="GTR50" s="445"/>
      <c r="GTS50" s="445"/>
      <c r="GTT50" s="445"/>
      <c r="GTU50" s="445"/>
      <c r="GTV50" s="445"/>
      <c r="GTW50" s="445"/>
      <c r="GTX50" s="445"/>
      <c r="GTY50" s="445"/>
      <c r="GTZ50" s="445"/>
      <c r="GUA50" s="445"/>
      <c r="GUB50" s="445"/>
      <c r="GUC50" s="445"/>
      <c r="GUD50" s="445"/>
      <c r="GUE50" s="445"/>
      <c r="GUF50" s="445"/>
      <c r="GUG50" s="445"/>
      <c r="GUH50" s="445"/>
      <c r="GUI50" s="445"/>
      <c r="GUJ50" s="445"/>
      <c r="GUK50" s="445"/>
      <c r="GUL50" s="445"/>
      <c r="GUM50" s="445"/>
      <c r="GUN50" s="445"/>
      <c r="GUO50" s="445"/>
      <c r="GUP50" s="445"/>
      <c r="GUQ50" s="445"/>
      <c r="GUR50" s="445"/>
      <c r="GUS50" s="445"/>
      <c r="GUT50" s="445"/>
      <c r="GUU50" s="445"/>
      <c r="GUV50" s="445"/>
      <c r="GUW50" s="445"/>
      <c r="GUX50" s="445"/>
      <c r="GUY50" s="445"/>
      <c r="GUZ50" s="445"/>
      <c r="GVA50" s="445"/>
      <c r="GVB50" s="445"/>
      <c r="GVC50" s="445"/>
      <c r="GVD50" s="445"/>
      <c r="GVE50" s="445"/>
      <c r="GVF50" s="445"/>
      <c r="GVG50" s="445"/>
      <c r="GVH50" s="445"/>
      <c r="GVI50" s="445"/>
      <c r="GVJ50" s="445"/>
      <c r="GVK50" s="445"/>
      <c r="GVL50" s="445"/>
      <c r="GVM50" s="445"/>
      <c r="GVN50" s="445"/>
      <c r="GVO50" s="445"/>
      <c r="GVP50" s="445"/>
      <c r="GVQ50" s="445"/>
      <c r="GVR50" s="445"/>
      <c r="GVS50" s="445"/>
      <c r="GVT50" s="445"/>
      <c r="GVU50" s="445"/>
      <c r="GVV50" s="445"/>
      <c r="GVW50" s="445"/>
      <c r="GVX50" s="445"/>
      <c r="GVY50" s="445"/>
      <c r="GVZ50" s="445"/>
      <c r="GWA50" s="445"/>
      <c r="GWB50" s="445"/>
      <c r="GWC50" s="445"/>
      <c r="GWD50" s="445"/>
      <c r="GWE50" s="445"/>
      <c r="GWF50" s="445"/>
      <c r="GWG50" s="445"/>
      <c r="GWH50" s="445"/>
      <c r="GWI50" s="445"/>
      <c r="GWJ50" s="445"/>
      <c r="GWK50" s="445"/>
      <c r="GWL50" s="445"/>
      <c r="GWM50" s="445"/>
      <c r="GWN50" s="445"/>
      <c r="GWO50" s="445"/>
      <c r="GWP50" s="445"/>
      <c r="GWQ50" s="445"/>
      <c r="GWR50" s="445"/>
      <c r="GWS50" s="445"/>
      <c r="GWT50" s="445"/>
      <c r="GWU50" s="445"/>
      <c r="GWV50" s="445"/>
      <c r="GWW50" s="445"/>
      <c r="GWX50" s="445"/>
      <c r="GWY50" s="445"/>
      <c r="GWZ50" s="445"/>
      <c r="GXA50" s="445"/>
      <c r="GXB50" s="445"/>
      <c r="GXC50" s="445"/>
      <c r="GXD50" s="445"/>
      <c r="GXE50" s="445"/>
      <c r="GXF50" s="445"/>
      <c r="GXG50" s="445"/>
      <c r="GXH50" s="445"/>
      <c r="GXI50" s="445"/>
      <c r="GXJ50" s="445"/>
      <c r="GXK50" s="445"/>
      <c r="GXL50" s="445"/>
      <c r="GXM50" s="445"/>
      <c r="GXN50" s="445"/>
      <c r="GXO50" s="445"/>
      <c r="GXP50" s="445"/>
      <c r="GXQ50" s="445"/>
      <c r="GXR50" s="445"/>
      <c r="GXS50" s="445"/>
      <c r="GXT50" s="445"/>
      <c r="GXU50" s="445"/>
      <c r="GXV50" s="445"/>
      <c r="GXW50" s="445"/>
      <c r="GXX50" s="445"/>
      <c r="GXY50" s="445"/>
      <c r="GXZ50" s="445"/>
      <c r="GYA50" s="445"/>
      <c r="GYB50" s="445"/>
      <c r="GYC50" s="445"/>
      <c r="GYD50" s="445"/>
      <c r="GYE50" s="445"/>
      <c r="GYF50" s="445"/>
      <c r="GYG50" s="445"/>
      <c r="GYH50" s="445"/>
      <c r="GYI50" s="445"/>
      <c r="GYJ50" s="445"/>
      <c r="GYK50" s="445"/>
      <c r="GYL50" s="445"/>
      <c r="GYM50" s="445"/>
      <c r="GYN50" s="445"/>
      <c r="GYO50" s="445"/>
      <c r="GYP50" s="445"/>
      <c r="GYQ50" s="445"/>
      <c r="GYR50" s="445"/>
      <c r="GYS50" s="445"/>
      <c r="GYT50" s="445"/>
      <c r="GYU50" s="445"/>
      <c r="GYV50" s="445"/>
      <c r="GYW50" s="445"/>
      <c r="GYX50" s="445"/>
      <c r="GYY50" s="445"/>
      <c r="GYZ50" s="445"/>
      <c r="GZA50" s="445"/>
      <c r="GZB50" s="445"/>
      <c r="GZC50" s="445"/>
      <c r="GZD50" s="445"/>
      <c r="GZE50" s="445"/>
      <c r="GZF50" s="445"/>
      <c r="GZG50" s="445"/>
      <c r="GZH50" s="445"/>
      <c r="GZI50" s="445"/>
      <c r="GZJ50" s="445"/>
      <c r="GZK50" s="445"/>
      <c r="GZL50" s="445"/>
      <c r="GZM50" s="445"/>
      <c r="GZN50" s="445"/>
      <c r="GZO50" s="445"/>
      <c r="GZP50" s="445"/>
      <c r="GZQ50" s="445"/>
      <c r="GZR50" s="445"/>
      <c r="GZS50" s="445"/>
      <c r="GZT50" s="445"/>
      <c r="GZU50" s="445"/>
      <c r="GZV50" s="445"/>
      <c r="GZW50" s="445"/>
      <c r="GZX50" s="445"/>
      <c r="GZY50" s="445"/>
      <c r="GZZ50" s="445"/>
      <c r="HAA50" s="445"/>
      <c r="HAB50" s="445"/>
      <c r="HAC50" s="445"/>
      <c r="HAD50" s="445"/>
      <c r="HAE50" s="445"/>
      <c r="HAF50" s="445"/>
      <c r="HAG50" s="445"/>
      <c r="HAH50" s="445"/>
      <c r="HAI50" s="445"/>
      <c r="HAJ50" s="445"/>
      <c r="HAK50" s="445"/>
      <c r="HAL50" s="445"/>
      <c r="HAM50" s="445"/>
      <c r="HAN50" s="445"/>
      <c r="HAO50" s="445"/>
      <c r="HAP50" s="445"/>
      <c r="HAQ50" s="445"/>
      <c r="HAR50" s="445"/>
      <c r="HAS50" s="445"/>
      <c r="HAT50" s="445"/>
      <c r="HAU50" s="445"/>
      <c r="HAV50" s="445"/>
      <c r="HAW50" s="445"/>
      <c r="HAX50" s="445"/>
      <c r="HAY50" s="445"/>
      <c r="HAZ50" s="445"/>
      <c r="HBA50" s="445"/>
      <c r="HBB50" s="445"/>
      <c r="HBC50" s="445"/>
      <c r="HBD50" s="445"/>
      <c r="HBE50" s="445"/>
      <c r="HBF50" s="445"/>
      <c r="HBG50" s="445"/>
      <c r="HBH50" s="445"/>
      <c r="HBI50" s="445"/>
      <c r="HBJ50" s="445"/>
      <c r="HBK50" s="445"/>
      <c r="HBL50" s="445"/>
      <c r="HBM50" s="445"/>
      <c r="HBN50" s="445"/>
      <c r="HBO50" s="445"/>
      <c r="HBP50" s="445"/>
      <c r="HBQ50" s="445"/>
      <c r="HBR50" s="445"/>
      <c r="HBS50" s="445"/>
      <c r="HBT50" s="445"/>
      <c r="HBU50" s="445"/>
      <c r="HBV50" s="445"/>
      <c r="HBW50" s="445"/>
      <c r="HBX50" s="445"/>
      <c r="HBY50" s="445"/>
      <c r="HBZ50" s="445"/>
      <c r="HCA50" s="445"/>
      <c r="HCB50" s="445"/>
      <c r="HCC50" s="445"/>
      <c r="HCD50" s="445"/>
      <c r="HCE50" s="445"/>
      <c r="HCF50" s="445"/>
      <c r="HCG50" s="445"/>
      <c r="HCH50" s="445"/>
      <c r="HCI50" s="445"/>
      <c r="HCJ50" s="445"/>
      <c r="HCK50" s="445"/>
      <c r="HCL50" s="445"/>
      <c r="HCM50" s="445"/>
      <c r="HCN50" s="445"/>
      <c r="HCO50" s="445"/>
      <c r="HCP50" s="445"/>
      <c r="HCQ50" s="445"/>
      <c r="HCR50" s="445"/>
      <c r="HCS50" s="445"/>
      <c r="HCT50" s="445"/>
      <c r="HCU50" s="445"/>
      <c r="HCV50" s="445"/>
      <c r="HCW50" s="445"/>
      <c r="HCX50" s="445"/>
      <c r="HCY50" s="445"/>
      <c r="HCZ50" s="445"/>
      <c r="HDA50" s="445"/>
      <c r="HDB50" s="445"/>
      <c r="HDC50" s="445"/>
      <c r="HDD50" s="445"/>
      <c r="HDE50" s="445"/>
      <c r="HDF50" s="445"/>
      <c r="HDG50" s="445"/>
      <c r="HDH50" s="445"/>
      <c r="HDI50" s="445"/>
      <c r="HDJ50" s="445"/>
      <c r="HDK50" s="445"/>
      <c r="HDL50" s="445"/>
      <c r="HDM50" s="445"/>
      <c r="HDN50" s="445"/>
      <c r="HDO50" s="445"/>
      <c r="HDP50" s="445"/>
      <c r="HDQ50" s="445"/>
      <c r="HDR50" s="445"/>
      <c r="HDS50" s="445"/>
      <c r="HDT50" s="445"/>
      <c r="HDU50" s="445"/>
      <c r="HDV50" s="445"/>
      <c r="HDW50" s="445"/>
      <c r="HDX50" s="445"/>
      <c r="HDY50" s="445"/>
      <c r="HDZ50" s="445"/>
      <c r="HEA50" s="445"/>
      <c r="HEB50" s="445"/>
      <c r="HEC50" s="445"/>
      <c r="HED50" s="445"/>
      <c r="HEE50" s="445"/>
      <c r="HEF50" s="445"/>
      <c r="HEG50" s="445"/>
      <c r="HEH50" s="445"/>
      <c r="HEI50" s="445"/>
      <c r="HEJ50" s="445"/>
      <c r="HEK50" s="445"/>
      <c r="HEL50" s="445"/>
      <c r="HEM50" s="445"/>
      <c r="HEN50" s="445"/>
      <c r="HEO50" s="445"/>
      <c r="HEP50" s="445"/>
      <c r="HEQ50" s="445"/>
      <c r="HER50" s="445"/>
      <c r="HES50" s="445"/>
      <c r="HET50" s="445"/>
      <c r="HEU50" s="445"/>
      <c r="HEV50" s="445"/>
      <c r="HEW50" s="445"/>
      <c r="HEX50" s="445"/>
      <c r="HEY50" s="445"/>
      <c r="HEZ50" s="445"/>
      <c r="HFA50" s="445"/>
      <c r="HFB50" s="445"/>
      <c r="HFC50" s="445"/>
      <c r="HFD50" s="445"/>
      <c r="HFE50" s="445"/>
      <c r="HFF50" s="445"/>
      <c r="HFG50" s="445"/>
      <c r="HFH50" s="445"/>
      <c r="HFI50" s="445"/>
      <c r="HFJ50" s="445"/>
      <c r="HFK50" s="445"/>
      <c r="HFL50" s="445"/>
      <c r="HFM50" s="445"/>
      <c r="HFN50" s="445"/>
      <c r="HFO50" s="445"/>
      <c r="HFP50" s="445"/>
      <c r="HFQ50" s="445"/>
      <c r="HFR50" s="445"/>
      <c r="HFS50" s="445"/>
      <c r="HFT50" s="445"/>
      <c r="HFU50" s="445"/>
      <c r="HFV50" s="445"/>
      <c r="HFW50" s="445"/>
      <c r="HFX50" s="445"/>
      <c r="HFY50" s="445"/>
      <c r="HFZ50" s="445"/>
      <c r="HGA50" s="445"/>
      <c r="HGB50" s="445"/>
      <c r="HGC50" s="445"/>
      <c r="HGD50" s="445"/>
      <c r="HGE50" s="445"/>
      <c r="HGF50" s="445"/>
      <c r="HGG50" s="445"/>
      <c r="HGH50" s="445"/>
      <c r="HGI50" s="445"/>
      <c r="HGJ50" s="445"/>
      <c r="HGK50" s="445"/>
      <c r="HGL50" s="445"/>
      <c r="HGM50" s="445"/>
      <c r="HGN50" s="445"/>
      <c r="HGO50" s="445"/>
      <c r="HGP50" s="445"/>
      <c r="HGQ50" s="445"/>
      <c r="HGR50" s="445"/>
      <c r="HGS50" s="445"/>
      <c r="HGT50" s="445"/>
      <c r="HGU50" s="445"/>
      <c r="HGV50" s="445"/>
      <c r="HGW50" s="445"/>
      <c r="HGX50" s="445"/>
      <c r="HGY50" s="445"/>
      <c r="HGZ50" s="445"/>
      <c r="HHA50" s="445"/>
      <c r="HHB50" s="445"/>
      <c r="HHC50" s="445"/>
      <c r="HHD50" s="445"/>
      <c r="HHE50" s="445"/>
      <c r="HHF50" s="445"/>
      <c r="HHG50" s="445"/>
      <c r="HHH50" s="445"/>
      <c r="HHI50" s="445"/>
      <c r="HHJ50" s="445"/>
      <c r="HHK50" s="445"/>
      <c r="HHL50" s="445"/>
      <c r="HHM50" s="445"/>
      <c r="HHN50" s="445"/>
      <c r="HHO50" s="445"/>
      <c r="HHP50" s="445"/>
      <c r="HHQ50" s="445"/>
      <c r="HHR50" s="445"/>
      <c r="HHS50" s="445"/>
      <c r="HHT50" s="445"/>
      <c r="HHU50" s="445"/>
      <c r="HHV50" s="445"/>
      <c r="HHW50" s="445"/>
      <c r="HHX50" s="445"/>
      <c r="HHY50" s="445"/>
      <c r="HHZ50" s="445"/>
      <c r="HIA50" s="445"/>
      <c r="HIB50" s="445"/>
      <c r="HIC50" s="445"/>
      <c r="HID50" s="445"/>
      <c r="HIE50" s="445"/>
      <c r="HIF50" s="445"/>
      <c r="HIG50" s="445"/>
      <c r="HIH50" s="445"/>
      <c r="HII50" s="445"/>
      <c r="HIJ50" s="445"/>
      <c r="HIK50" s="445"/>
      <c r="HIL50" s="445"/>
      <c r="HIM50" s="445"/>
      <c r="HIN50" s="445"/>
      <c r="HIO50" s="445"/>
      <c r="HIP50" s="445"/>
      <c r="HIQ50" s="445"/>
      <c r="HIR50" s="445"/>
      <c r="HIS50" s="445"/>
      <c r="HIT50" s="445"/>
      <c r="HIU50" s="445"/>
      <c r="HIV50" s="445"/>
      <c r="HIW50" s="445"/>
      <c r="HIX50" s="445"/>
      <c r="HIY50" s="445"/>
      <c r="HIZ50" s="445"/>
      <c r="HJA50" s="445"/>
      <c r="HJB50" s="445"/>
      <c r="HJC50" s="445"/>
      <c r="HJD50" s="445"/>
      <c r="HJE50" s="445"/>
      <c r="HJF50" s="445"/>
      <c r="HJG50" s="445"/>
      <c r="HJH50" s="445"/>
      <c r="HJI50" s="445"/>
      <c r="HJJ50" s="445"/>
      <c r="HJK50" s="445"/>
      <c r="HJL50" s="445"/>
      <c r="HJM50" s="445"/>
      <c r="HJN50" s="445"/>
      <c r="HJO50" s="445"/>
      <c r="HJP50" s="445"/>
      <c r="HJQ50" s="445"/>
      <c r="HJR50" s="445"/>
      <c r="HJS50" s="445"/>
      <c r="HJT50" s="445"/>
      <c r="HJU50" s="445"/>
      <c r="HJV50" s="445"/>
      <c r="HJW50" s="445"/>
      <c r="HJX50" s="445"/>
      <c r="HJY50" s="445"/>
      <c r="HJZ50" s="445"/>
      <c r="HKA50" s="445"/>
      <c r="HKB50" s="445"/>
      <c r="HKC50" s="445"/>
      <c r="HKD50" s="445"/>
      <c r="HKE50" s="445"/>
      <c r="HKF50" s="445"/>
      <c r="HKG50" s="445"/>
      <c r="HKH50" s="445"/>
      <c r="HKI50" s="445"/>
      <c r="HKJ50" s="445"/>
      <c r="HKK50" s="445"/>
      <c r="HKL50" s="445"/>
      <c r="HKM50" s="445"/>
      <c r="HKN50" s="445"/>
      <c r="HKO50" s="445"/>
      <c r="HKP50" s="445"/>
      <c r="HKQ50" s="445"/>
      <c r="HKR50" s="445"/>
      <c r="HKS50" s="445"/>
      <c r="HKT50" s="445"/>
      <c r="HKU50" s="445"/>
      <c r="HKV50" s="445"/>
      <c r="HKW50" s="445"/>
      <c r="HKX50" s="445"/>
      <c r="HKY50" s="445"/>
      <c r="HKZ50" s="445"/>
      <c r="HLA50" s="445"/>
      <c r="HLB50" s="445"/>
      <c r="HLC50" s="445"/>
      <c r="HLD50" s="445"/>
      <c r="HLE50" s="445"/>
      <c r="HLF50" s="445"/>
      <c r="HLG50" s="445"/>
      <c r="HLH50" s="445"/>
      <c r="HLI50" s="445"/>
      <c r="HLJ50" s="445"/>
      <c r="HLK50" s="445"/>
      <c r="HLL50" s="445"/>
      <c r="HLM50" s="445"/>
      <c r="HLN50" s="445"/>
      <c r="HLO50" s="445"/>
      <c r="HLP50" s="445"/>
      <c r="HLQ50" s="445"/>
      <c r="HLR50" s="445"/>
      <c r="HLS50" s="445"/>
      <c r="HLT50" s="445"/>
      <c r="HLU50" s="445"/>
      <c r="HLV50" s="445"/>
      <c r="HLW50" s="445"/>
      <c r="HLX50" s="445"/>
      <c r="HLY50" s="445"/>
      <c r="HLZ50" s="445"/>
      <c r="HMA50" s="445"/>
      <c r="HMB50" s="445"/>
      <c r="HMC50" s="445"/>
      <c r="HMD50" s="445"/>
      <c r="HME50" s="445"/>
      <c r="HMF50" s="445"/>
      <c r="HMG50" s="445"/>
      <c r="HMH50" s="445"/>
      <c r="HMI50" s="445"/>
      <c r="HMJ50" s="445"/>
      <c r="HMK50" s="445"/>
      <c r="HML50" s="445"/>
      <c r="HMM50" s="445"/>
      <c r="HMN50" s="445"/>
      <c r="HMO50" s="445"/>
      <c r="HMP50" s="445"/>
      <c r="HMQ50" s="445"/>
      <c r="HMR50" s="445"/>
      <c r="HMS50" s="445"/>
      <c r="HMT50" s="445"/>
      <c r="HMU50" s="445"/>
      <c r="HMV50" s="445"/>
      <c r="HMW50" s="445"/>
      <c r="HMX50" s="445"/>
      <c r="HMY50" s="445"/>
      <c r="HMZ50" s="445"/>
      <c r="HNA50" s="445"/>
      <c r="HNB50" s="445"/>
      <c r="HNC50" s="445"/>
      <c r="HND50" s="445"/>
      <c r="HNE50" s="445"/>
      <c r="HNF50" s="445"/>
      <c r="HNG50" s="445"/>
      <c r="HNH50" s="445"/>
      <c r="HNI50" s="445"/>
      <c r="HNJ50" s="445"/>
      <c r="HNK50" s="445"/>
      <c r="HNL50" s="445"/>
      <c r="HNM50" s="445"/>
      <c r="HNN50" s="445"/>
      <c r="HNO50" s="445"/>
      <c r="HNP50" s="445"/>
      <c r="HNQ50" s="445"/>
      <c r="HNR50" s="445"/>
      <c r="HNS50" s="445"/>
      <c r="HNT50" s="445"/>
      <c r="HNU50" s="445"/>
      <c r="HNV50" s="445"/>
      <c r="HNW50" s="445"/>
      <c r="HNX50" s="445"/>
      <c r="HNY50" s="445"/>
      <c r="HNZ50" s="445"/>
      <c r="HOA50" s="445"/>
      <c r="HOB50" s="445"/>
      <c r="HOC50" s="445"/>
      <c r="HOD50" s="445"/>
      <c r="HOE50" s="445"/>
      <c r="HOF50" s="445"/>
      <c r="HOG50" s="445"/>
      <c r="HOH50" s="445"/>
      <c r="HOI50" s="445"/>
      <c r="HOJ50" s="445"/>
      <c r="HOK50" s="445"/>
      <c r="HOL50" s="445"/>
      <c r="HOM50" s="445"/>
      <c r="HON50" s="445"/>
      <c r="HOO50" s="445"/>
      <c r="HOP50" s="445"/>
      <c r="HOQ50" s="445"/>
      <c r="HOR50" s="445"/>
      <c r="HOS50" s="445"/>
      <c r="HOT50" s="445"/>
      <c r="HOU50" s="445"/>
      <c r="HOV50" s="445"/>
      <c r="HOW50" s="445"/>
      <c r="HOX50" s="445"/>
      <c r="HOY50" s="445"/>
      <c r="HOZ50" s="445"/>
      <c r="HPA50" s="445"/>
      <c r="HPB50" s="445"/>
      <c r="HPC50" s="445"/>
      <c r="HPD50" s="445"/>
      <c r="HPE50" s="445"/>
      <c r="HPF50" s="445"/>
      <c r="HPG50" s="445"/>
      <c r="HPH50" s="445"/>
      <c r="HPI50" s="445"/>
      <c r="HPJ50" s="445"/>
      <c r="HPK50" s="445"/>
      <c r="HPL50" s="445"/>
      <c r="HPM50" s="445"/>
      <c r="HPN50" s="445"/>
      <c r="HPO50" s="445"/>
      <c r="HPP50" s="445"/>
      <c r="HPQ50" s="445"/>
      <c r="HPR50" s="445"/>
      <c r="HPS50" s="445"/>
      <c r="HPT50" s="445"/>
      <c r="HPU50" s="445"/>
      <c r="HPV50" s="445"/>
      <c r="HPW50" s="445"/>
      <c r="HPX50" s="445"/>
      <c r="HPY50" s="445"/>
      <c r="HPZ50" s="445"/>
      <c r="HQA50" s="445"/>
      <c r="HQB50" s="445"/>
      <c r="HQC50" s="445"/>
      <c r="HQD50" s="445"/>
      <c r="HQE50" s="445"/>
      <c r="HQF50" s="445"/>
      <c r="HQG50" s="445"/>
      <c r="HQH50" s="445"/>
      <c r="HQI50" s="445"/>
      <c r="HQJ50" s="445"/>
      <c r="HQK50" s="445"/>
      <c r="HQL50" s="445"/>
      <c r="HQM50" s="445"/>
      <c r="HQN50" s="445"/>
      <c r="HQO50" s="445"/>
      <c r="HQP50" s="445"/>
      <c r="HQQ50" s="445"/>
      <c r="HQR50" s="445"/>
      <c r="HQS50" s="445"/>
      <c r="HQT50" s="445"/>
      <c r="HQU50" s="445"/>
      <c r="HQV50" s="445"/>
      <c r="HQW50" s="445"/>
      <c r="HQX50" s="445"/>
      <c r="HQY50" s="445"/>
      <c r="HQZ50" s="445"/>
      <c r="HRA50" s="445"/>
      <c r="HRB50" s="445"/>
      <c r="HRC50" s="445"/>
      <c r="HRD50" s="445"/>
      <c r="HRE50" s="445"/>
      <c r="HRF50" s="445"/>
      <c r="HRG50" s="445"/>
      <c r="HRH50" s="445"/>
      <c r="HRI50" s="445"/>
      <c r="HRJ50" s="445"/>
      <c r="HRK50" s="445"/>
      <c r="HRL50" s="445"/>
      <c r="HRM50" s="445"/>
      <c r="HRN50" s="445"/>
      <c r="HRO50" s="445"/>
      <c r="HRP50" s="445"/>
      <c r="HRQ50" s="445"/>
      <c r="HRR50" s="445"/>
      <c r="HRS50" s="445"/>
      <c r="HRT50" s="445"/>
      <c r="HRU50" s="445"/>
      <c r="HRV50" s="445"/>
      <c r="HRW50" s="445"/>
      <c r="HRX50" s="445"/>
      <c r="HRY50" s="445"/>
      <c r="HRZ50" s="445"/>
      <c r="HSA50" s="445"/>
      <c r="HSB50" s="445"/>
      <c r="HSC50" s="445"/>
      <c r="HSD50" s="445"/>
      <c r="HSE50" s="445"/>
      <c r="HSF50" s="445"/>
      <c r="HSG50" s="445"/>
      <c r="HSH50" s="445"/>
      <c r="HSI50" s="445"/>
      <c r="HSJ50" s="445"/>
      <c r="HSK50" s="445"/>
      <c r="HSL50" s="445"/>
      <c r="HSM50" s="445"/>
      <c r="HSN50" s="445"/>
      <c r="HSO50" s="445"/>
      <c r="HSP50" s="445"/>
      <c r="HSQ50" s="445"/>
      <c r="HSR50" s="445"/>
      <c r="HSS50" s="445"/>
      <c r="HST50" s="445"/>
      <c r="HSU50" s="445"/>
      <c r="HSV50" s="445"/>
      <c r="HSW50" s="445"/>
      <c r="HSX50" s="445"/>
      <c r="HSY50" s="445"/>
      <c r="HSZ50" s="445"/>
      <c r="HTA50" s="445"/>
      <c r="HTB50" s="445"/>
      <c r="HTC50" s="445"/>
      <c r="HTD50" s="445"/>
      <c r="HTE50" s="445"/>
      <c r="HTF50" s="445"/>
      <c r="HTG50" s="445"/>
      <c r="HTH50" s="445"/>
      <c r="HTI50" s="445"/>
      <c r="HTJ50" s="445"/>
      <c r="HTK50" s="445"/>
      <c r="HTL50" s="445"/>
      <c r="HTM50" s="445"/>
      <c r="HTN50" s="445"/>
      <c r="HTO50" s="445"/>
      <c r="HTP50" s="445"/>
      <c r="HTQ50" s="445"/>
      <c r="HTR50" s="445"/>
      <c r="HTS50" s="445"/>
      <c r="HTT50" s="445"/>
      <c r="HTU50" s="445"/>
      <c r="HTV50" s="445"/>
      <c r="HTW50" s="445"/>
      <c r="HTX50" s="445"/>
      <c r="HTY50" s="445"/>
      <c r="HTZ50" s="445"/>
      <c r="HUA50" s="445"/>
      <c r="HUB50" s="445"/>
      <c r="HUC50" s="445"/>
      <c r="HUD50" s="445"/>
      <c r="HUE50" s="445"/>
      <c r="HUF50" s="445"/>
      <c r="HUG50" s="445"/>
      <c r="HUH50" s="445"/>
      <c r="HUI50" s="445"/>
      <c r="HUJ50" s="445"/>
      <c r="HUK50" s="445"/>
      <c r="HUL50" s="445"/>
      <c r="HUM50" s="445"/>
      <c r="HUN50" s="445"/>
      <c r="HUO50" s="445"/>
      <c r="HUP50" s="445"/>
      <c r="HUQ50" s="445"/>
      <c r="HUR50" s="445"/>
      <c r="HUS50" s="445"/>
      <c r="HUT50" s="445"/>
      <c r="HUU50" s="445"/>
      <c r="HUV50" s="445"/>
      <c r="HUW50" s="445"/>
      <c r="HUX50" s="445"/>
      <c r="HUY50" s="445"/>
      <c r="HUZ50" s="445"/>
      <c r="HVA50" s="445"/>
      <c r="HVB50" s="445"/>
      <c r="HVC50" s="445"/>
      <c r="HVD50" s="445"/>
      <c r="HVE50" s="445"/>
      <c r="HVF50" s="445"/>
      <c r="HVG50" s="445"/>
      <c r="HVH50" s="445"/>
      <c r="HVI50" s="445"/>
      <c r="HVJ50" s="445"/>
      <c r="HVK50" s="445"/>
      <c r="HVL50" s="445"/>
      <c r="HVM50" s="445"/>
      <c r="HVN50" s="445"/>
      <c r="HVO50" s="445"/>
      <c r="HVP50" s="445"/>
      <c r="HVQ50" s="445"/>
      <c r="HVR50" s="445"/>
      <c r="HVS50" s="445"/>
      <c r="HVT50" s="445"/>
      <c r="HVU50" s="445"/>
      <c r="HVV50" s="445"/>
      <c r="HVW50" s="445"/>
      <c r="HVX50" s="445"/>
      <c r="HVY50" s="445"/>
      <c r="HVZ50" s="445"/>
      <c r="HWA50" s="445"/>
      <c r="HWB50" s="445"/>
      <c r="HWC50" s="445"/>
      <c r="HWD50" s="445"/>
      <c r="HWE50" s="445"/>
      <c r="HWF50" s="445"/>
      <c r="HWG50" s="445"/>
      <c r="HWH50" s="445"/>
      <c r="HWI50" s="445"/>
      <c r="HWJ50" s="445"/>
      <c r="HWK50" s="445"/>
      <c r="HWL50" s="445"/>
      <c r="HWM50" s="445"/>
      <c r="HWN50" s="445"/>
      <c r="HWO50" s="445"/>
      <c r="HWP50" s="445"/>
      <c r="HWQ50" s="445"/>
      <c r="HWR50" s="445"/>
      <c r="HWS50" s="445"/>
      <c r="HWT50" s="445"/>
      <c r="HWU50" s="445"/>
      <c r="HWV50" s="445"/>
      <c r="HWW50" s="445"/>
      <c r="HWX50" s="445"/>
      <c r="HWY50" s="445"/>
      <c r="HWZ50" s="445"/>
      <c r="HXA50" s="445"/>
      <c r="HXB50" s="445"/>
      <c r="HXC50" s="445"/>
      <c r="HXD50" s="445"/>
      <c r="HXE50" s="445"/>
      <c r="HXF50" s="445"/>
      <c r="HXG50" s="445"/>
      <c r="HXH50" s="445"/>
      <c r="HXI50" s="445"/>
      <c r="HXJ50" s="445"/>
      <c r="HXK50" s="445"/>
      <c r="HXL50" s="445"/>
      <c r="HXM50" s="445"/>
      <c r="HXN50" s="445"/>
      <c r="HXO50" s="445"/>
      <c r="HXP50" s="445"/>
      <c r="HXQ50" s="445"/>
      <c r="HXR50" s="445"/>
      <c r="HXS50" s="445"/>
      <c r="HXT50" s="445"/>
      <c r="HXU50" s="445"/>
      <c r="HXV50" s="445"/>
      <c r="HXW50" s="445"/>
      <c r="HXX50" s="445"/>
      <c r="HXY50" s="445"/>
      <c r="HXZ50" s="445"/>
      <c r="HYA50" s="445"/>
      <c r="HYB50" s="445"/>
      <c r="HYC50" s="445"/>
      <c r="HYD50" s="445"/>
      <c r="HYE50" s="445"/>
      <c r="HYF50" s="445"/>
      <c r="HYG50" s="445"/>
      <c r="HYH50" s="445"/>
      <c r="HYI50" s="445"/>
      <c r="HYJ50" s="445"/>
      <c r="HYK50" s="445"/>
      <c r="HYL50" s="445"/>
      <c r="HYM50" s="445"/>
      <c r="HYN50" s="445"/>
      <c r="HYO50" s="445"/>
      <c r="HYP50" s="445"/>
      <c r="HYQ50" s="445"/>
      <c r="HYR50" s="445"/>
      <c r="HYS50" s="445"/>
      <c r="HYT50" s="445"/>
      <c r="HYU50" s="445"/>
      <c r="HYV50" s="445"/>
      <c r="HYW50" s="445"/>
      <c r="HYX50" s="445"/>
      <c r="HYY50" s="445"/>
      <c r="HYZ50" s="445"/>
      <c r="HZA50" s="445"/>
      <c r="HZB50" s="445"/>
      <c r="HZC50" s="445"/>
      <c r="HZD50" s="445"/>
      <c r="HZE50" s="445"/>
      <c r="HZF50" s="445"/>
      <c r="HZG50" s="445"/>
      <c r="HZH50" s="445"/>
      <c r="HZI50" s="445"/>
      <c r="HZJ50" s="445"/>
      <c r="HZK50" s="445"/>
      <c r="HZL50" s="445"/>
      <c r="HZM50" s="445"/>
      <c r="HZN50" s="445"/>
      <c r="HZO50" s="445"/>
      <c r="HZP50" s="445"/>
      <c r="HZQ50" s="445"/>
      <c r="HZR50" s="445"/>
      <c r="HZS50" s="445"/>
      <c r="HZT50" s="445"/>
      <c r="HZU50" s="445"/>
      <c r="HZV50" s="445"/>
      <c r="HZW50" s="445"/>
      <c r="HZX50" s="445"/>
      <c r="HZY50" s="445"/>
      <c r="HZZ50" s="445"/>
      <c r="IAA50" s="445"/>
      <c r="IAB50" s="445"/>
      <c r="IAC50" s="445"/>
      <c r="IAD50" s="445"/>
      <c r="IAE50" s="445"/>
      <c r="IAF50" s="445"/>
      <c r="IAG50" s="445"/>
      <c r="IAH50" s="445"/>
      <c r="IAI50" s="445"/>
      <c r="IAJ50" s="445"/>
      <c r="IAK50" s="445"/>
      <c r="IAL50" s="445"/>
      <c r="IAM50" s="445"/>
      <c r="IAN50" s="445"/>
      <c r="IAO50" s="445"/>
      <c r="IAP50" s="445"/>
      <c r="IAQ50" s="445"/>
      <c r="IAR50" s="445"/>
      <c r="IAS50" s="445"/>
      <c r="IAT50" s="445"/>
      <c r="IAU50" s="445"/>
      <c r="IAV50" s="445"/>
      <c r="IAW50" s="445"/>
      <c r="IAX50" s="445"/>
      <c r="IAY50" s="445"/>
      <c r="IAZ50" s="445"/>
      <c r="IBA50" s="445"/>
      <c r="IBB50" s="445"/>
      <c r="IBC50" s="445"/>
      <c r="IBD50" s="445"/>
      <c r="IBE50" s="445"/>
      <c r="IBF50" s="445"/>
      <c r="IBG50" s="445"/>
      <c r="IBH50" s="445"/>
      <c r="IBI50" s="445"/>
      <c r="IBJ50" s="445"/>
      <c r="IBK50" s="445"/>
      <c r="IBL50" s="445"/>
      <c r="IBM50" s="445"/>
      <c r="IBN50" s="445"/>
      <c r="IBO50" s="445"/>
      <c r="IBP50" s="445"/>
      <c r="IBQ50" s="445"/>
      <c r="IBR50" s="445"/>
      <c r="IBS50" s="445"/>
      <c r="IBT50" s="445"/>
      <c r="IBU50" s="445"/>
      <c r="IBV50" s="445"/>
      <c r="IBW50" s="445"/>
      <c r="IBX50" s="445"/>
      <c r="IBY50" s="445"/>
      <c r="IBZ50" s="445"/>
      <c r="ICA50" s="445"/>
      <c r="ICB50" s="445"/>
      <c r="ICC50" s="445"/>
      <c r="ICD50" s="445"/>
      <c r="ICE50" s="445"/>
      <c r="ICF50" s="445"/>
      <c r="ICG50" s="445"/>
      <c r="ICH50" s="445"/>
      <c r="ICI50" s="445"/>
      <c r="ICJ50" s="445"/>
      <c r="ICK50" s="445"/>
      <c r="ICL50" s="445"/>
      <c r="ICM50" s="445"/>
      <c r="ICN50" s="445"/>
      <c r="ICO50" s="445"/>
      <c r="ICP50" s="445"/>
      <c r="ICQ50" s="445"/>
      <c r="ICR50" s="445"/>
      <c r="ICS50" s="445"/>
      <c r="ICT50" s="445"/>
      <c r="ICU50" s="445"/>
      <c r="ICV50" s="445"/>
      <c r="ICW50" s="445"/>
      <c r="ICX50" s="445"/>
      <c r="ICY50" s="445"/>
      <c r="ICZ50" s="445"/>
      <c r="IDA50" s="445"/>
      <c r="IDB50" s="445"/>
      <c r="IDC50" s="445"/>
      <c r="IDD50" s="445"/>
      <c r="IDE50" s="445"/>
      <c r="IDF50" s="445"/>
      <c r="IDG50" s="445"/>
      <c r="IDH50" s="445"/>
      <c r="IDI50" s="445"/>
      <c r="IDJ50" s="445"/>
      <c r="IDK50" s="445"/>
      <c r="IDL50" s="445"/>
      <c r="IDM50" s="445"/>
      <c r="IDN50" s="445"/>
      <c r="IDO50" s="445"/>
      <c r="IDP50" s="445"/>
      <c r="IDQ50" s="445"/>
      <c r="IDR50" s="445"/>
      <c r="IDS50" s="445"/>
      <c r="IDT50" s="445"/>
      <c r="IDU50" s="445"/>
      <c r="IDV50" s="445"/>
      <c r="IDW50" s="445"/>
      <c r="IDX50" s="445"/>
      <c r="IDY50" s="445"/>
      <c r="IDZ50" s="445"/>
      <c r="IEA50" s="445"/>
      <c r="IEB50" s="445"/>
      <c r="IEC50" s="445"/>
      <c r="IED50" s="445"/>
      <c r="IEE50" s="445"/>
      <c r="IEF50" s="445"/>
      <c r="IEG50" s="445"/>
      <c r="IEH50" s="445"/>
      <c r="IEI50" s="445"/>
      <c r="IEJ50" s="445"/>
      <c r="IEK50" s="445"/>
      <c r="IEL50" s="445"/>
      <c r="IEM50" s="445"/>
      <c r="IEN50" s="445"/>
      <c r="IEO50" s="445"/>
      <c r="IEP50" s="445"/>
      <c r="IEQ50" s="445"/>
      <c r="IER50" s="445"/>
      <c r="IES50" s="445"/>
      <c r="IET50" s="445"/>
      <c r="IEU50" s="445"/>
      <c r="IEV50" s="445"/>
      <c r="IEW50" s="445"/>
      <c r="IEX50" s="445"/>
      <c r="IEY50" s="445"/>
      <c r="IEZ50" s="445"/>
      <c r="IFA50" s="445"/>
      <c r="IFB50" s="445"/>
      <c r="IFC50" s="445"/>
      <c r="IFD50" s="445"/>
      <c r="IFE50" s="445"/>
      <c r="IFF50" s="445"/>
      <c r="IFG50" s="445"/>
      <c r="IFH50" s="445"/>
      <c r="IFI50" s="445"/>
      <c r="IFJ50" s="445"/>
      <c r="IFK50" s="445"/>
      <c r="IFL50" s="445"/>
      <c r="IFM50" s="445"/>
      <c r="IFN50" s="445"/>
      <c r="IFO50" s="445"/>
      <c r="IFP50" s="445"/>
      <c r="IFQ50" s="445"/>
      <c r="IFR50" s="445"/>
      <c r="IFS50" s="445"/>
      <c r="IFT50" s="445"/>
      <c r="IFU50" s="445"/>
      <c r="IFV50" s="445"/>
      <c r="IFW50" s="445"/>
      <c r="IFX50" s="445"/>
      <c r="IFY50" s="445"/>
      <c r="IFZ50" s="445"/>
      <c r="IGA50" s="445"/>
      <c r="IGB50" s="445"/>
      <c r="IGC50" s="445"/>
      <c r="IGD50" s="445"/>
      <c r="IGE50" s="445"/>
      <c r="IGF50" s="445"/>
      <c r="IGG50" s="445"/>
      <c r="IGH50" s="445"/>
      <c r="IGI50" s="445"/>
      <c r="IGJ50" s="445"/>
      <c r="IGK50" s="445"/>
      <c r="IGL50" s="445"/>
      <c r="IGM50" s="445"/>
      <c r="IGN50" s="445"/>
      <c r="IGO50" s="445"/>
      <c r="IGP50" s="445"/>
      <c r="IGQ50" s="445"/>
      <c r="IGR50" s="445"/>
      <c r="IGS50" s="445"/>
      <c r="IGT50" s="445"/>
      <c r="IGU50" s="445"/>
      <c r="IGV50" s="445"/>
      <c r="IGW50" s="445"/>
      <c r="IGX50" s="445"/>
      <c r="IGY50" s="445"/>
      <c r="IGZ50" s="445"/>
      <c r="IHA50" s="445"/>
      <c r="IHB50" s="445"/>
      <c r="IHC50" s="445"/>
      <c r="IHD50" s="445"/>
      <c r="IHE50" s="445"/>
      <c r="IHF50" s="445"/>
      <c r="IHG50" s="445"/>
      <c r="IHH50" s="445"/>
      <c r="IHI50" s="445"/>
      <c r="IHJ50" s="445"/>
      <c r="IHK50" s="445"/>
      <c r="IHL50" s="445"/>
      <c r="IHM50" s="445"/>
      <c r="IHN50" s="445"/>
      <c r="IHO50" s="445"/>
      <c r="IHP50" s="445"/>
      <c r="IHQ50" s="445"/>
      <c r="IHR50" s="445"/>
      <c r="IHS50" s="445"/>
      <c r="IHT50" s="445"/>
      <c r="IHU50" s="445"/>
      <c r="IHV50" s="445"/>
      <c r="IHW50" s="445"/>
      <c r="IHX50" s="445"/>
      <c r="IHY50" s="445"/>
      <c r="IHZ50" s="445"/>
      <c r="IIA50" s="445"/>
      <c r="IIB50" s="445"/>
      <c r="IIC50" s="445"/>
      <c r="IID50" s="445"/>
      <c r="IIE50" s="445"/>
      <c r="IIF50" s="445"/>
      <c r="IIG50" s="445"/>
      <c r="IIH50" s="445"/>
      <c r="III50" s="445"/>
      <c r="IIJ50" s="445"/>
      <c r="IIK50" s="445"/>
      <c r="IIL50" s="445"/>
      <c r="IIM50" s="445"/>
      <c r="IIN50" s="445"/>
      <c r="IIO50" s="445"/>
      <c r="IIP50" s="445"/>
      <c r="IIQ50" s="445"/>
      <c r="IIR50" s="445"/>
      <c r="IIS50" s="445"/>
      <c r="IIT50" s="445"/>
      <c r="IIU50" s="445"/>
      <c r="IIV50" s="445"/>
      <c r="IIW50" s="445"/>
      <c r="IIX50" s="445"/>
      <c r="IIY50" s="445"/>
      <c r="IIZ50" s="445"/>
      <c r="IJA50" s="445"/>
      <c r="IJB50" s="445"/>
      <c r="IJC50" s="445"/>
      <c r="IJD50" s="445"/>
      <c r="IJE50" s="445"/>
      <c r="IJF50" s="445"/>
      <c r="IJG50" s="445"/>
      <c r="IJH50" s="445"/>
      <c r="IJI50" s="445"/>
      <c r="IJJ50" s="445"/>
      <c r="IJK50" s="445"/>
      <c r="IJL50" s="445"/>
      <c r="IJM50" s="445"/>
      <c r="IJN50" s="445"/>
      <c r="IJO50" s="445"/>
      <c r="IJP50" s="445"/>
      <c r="IJQ50" s="445"/>
      <c r="IJR50" s="445"/>
      <c r="IJS50" s="445"/>
      <c r="IJT50" s="445"/>
      <c r="IJU50" s="445"/>
      <c r="IJV50" s="445"/>
      <c r="IJW50" s="445"/>
      <c r="IJX50" s="445"/>
      <c r="IJY50" s="445"/>
      <c r="IJZ50" s="445"/>
      <c r="IKA50" s="445"/>
      <c r="IKB50" s="445"/>
      <c r="IKC50" s="445"/>
      <c r="IKD50" s="445"/>
      <c r="IKE50" s="445"/>
      <c r="IKF50" s="445"/>
      <c r="IKG50" s="445"/>
      <c r="IKH50" s="445"/>
      <c r="IKI50" s="445"/>
      <c r="IKJ50" s="445"/>
      <c r="IKK50" s="445"/>
      <c r="IKL50" s="445"/>
      <c r="IKM50" s="445"/>
      <c r="IKN50" s="445"/>
      <c r="IKO50" s="445"/>
      <c r="IKP50" s="445"/>
      <c r="IKQ50" s="445"/>
      <c r="IKR50" s="445"/>
      <c r="IKS50" s="445"/>
      <c r="IKT50" s="445"/>
      <c r="IKU50" s="445"/>
      <c r="IKV50" s="445"/>
      <c r="IKW50" s="445"/>
      <c r="IKX50" s="445"/>
      <c r="IKY50" s="445"/>
      <c r="IKZ50" s="445"/>
      <c r="ILA50" s="445"/>
      <c r="ILB50" s="445"/>
      <c r="ILC50" s="445"/>
      <c r="ILD50" s="445"/>
      <c r="ILE50" s="445"/>
      <c r="ILF50" s="445"/>
      <c r="ILG50" s="445"/>
      <c r="ILH50" s="445"/>
      <c r="ILI50" s="445"/>
      <c r="ILJ50" s="445"/>
      <c r="ILK50" s="445"/>
      <c r="ILL50" s="445"/>
      <c r="ILM50" s="445"/>
      <c r="ILN50" s="445"/>
      <c r="ILO50" s="445"/>
      <c r="ILP50" s="445"/>
      <c r="ILQ50" s="445"/>
      <c r="ILR50" s="445"/>
      <c r="ILS50" s="445"/>
      <c r="ILT50" s="445"/>
      <c r="ILU50" s="445"/>
      <c r="ILV50" s="445"/>
      <c r="ILW50" s="445"/>
      <c r="ILX50" s="445"/>
      <c r="ILY50" s="445"/>
      <c r="ILZ50" s="445"/>
      <c r="IMA50" s="445"/>
      <c r="IMB50" s="445"/>
      <c r="IMC50" s="445"/>
      <c r="IMD50" s="445"/>
      <c r="IME50" s="445"/>
      <c r="IMF50" s="445"/>
      <c r="IMG50" s="445"/>
      <c r="IMH50" s="445"/>
      <c r="IMI50" s="445"/>
      <c r="IMJ50" s="445"/>
      <c r="IMK50" s="445"/>
      <c r="IML50" s="445"/>
      <c r="IMM50" s="445"/>
      <c r="IMN50" s="445"/>
      <c r="IMO50" s="445"/>
      <c r="IMP50" s="445"/>
      <c r="IMQ50" s="445"/>
      <c r="IMR50" s="445"/>
      <c r="IMS50" s="445"/>
      <c r="IMT50" s="445"/>
      <c r="IMU50" s="445"/>
      <c r="IMV50" s="445"/>
      <c r="IMW50" s="445"/>
      <c r="IMX50" s="445"/>
      <c r="IMY50" s="445"/>
      <c r="IMZ50" s="445"/>
      <c r="INA50" s="445"/>
      <c r="INB50" s="445"/>
      <c r="INC50" s="445"/>
      <c r="IND50" s="445"/>
      <c r="INE50" s="445"/>
      <c r="INF50" s="445"/>
      <c r="ING50" s="445"/>
      <c r="INH50" s="445"/>
      <c r="INI50" s="445"/>
      <c r="INJ50" s="445"/>
      <c r="INK50" s="445"/>
      <c r="INL50" s="445"/>
      <c r="INM50" s="445"/>
      <c r="INN50" s="445"/>
      <c r="INO50" s="445"/>
      <c r="INP50" s="445"/>
      <c r="INQ50" s="445"/>
      <c r="INR50" s="445"/>
      <c r="INS50" s="445"/>
      <c r="INT50" s="445"/>
      <c r="INU50" s="445"/>
      <c r="INV50" s="445"/>
      <c r="INW50" s="445"/>
      <c r="INX50" s="445"/>
      <c r="INY50" s="445"/>
      <c r="INZ50" s="445"/>
      <c r="IOA50" s="445"/>
      <c r="IOB50" s="445"/>
      <c r="IOC50" s="445"/>
      <c r="IOD50" s="445"/>
      <c r="IOE50" s="445"/>
      <c r="IOF50" s="445"/>
      <c r="IOG50" s="445"/>
      <c r="IOH50" s="445"/>
      <c r="IOI50" s="445"/>
      <c r="IOJ50" s="445"/>
      <c r="IOK50" s="445"/>
      <c r="IOL50" s="445"/>
      <c r="IOM50" s="445"/>
      <c r="ION50" s="445"/>
      <c r="IOO50" s="445"/>
      <c r="IOP50" s="445"/>
      <c r="IOQ50" s="445"/>
      <c r="IOR50" s="445"/>
      <c r="IOS50" s="445"/>
      <c r="IOT50" s="445"/>
      <c r="IOU50" s="445"/>
      <c r="IOV50" s="445"/>
      <c r="IOW50" s="445"/>
      <c r="IOX50" s="445"/>
      <c r="IOY50" s="445"/>
      <c r="IOZ50" s="445"/>
      <c r="IPA50" s="445"/>
      <c r="IPB50" s="445"/>
      <c r="IPC50" s="445"/>
      <c r="IPD50" s="445"/>
      <c r="IPE50" s="445"/>
      <c r="IPF50" s="445"/>
      <c r="IPG50" s="445"/>
      <c r="IPH50" s="445"/>
      <c r="IPI50" s="445"/>
      <c r="IPJ50" s="445"/>
      <c r="IPK50" s="445"/>
      <c r="IPL50" s="445"/>
      <c r="IPM50" s="445"/>
      <c r="IPN50" s="445"/>
      <c r="IPO50" s="445"/>
      <c r="IPP50" s="445"/>
      <c r="IPQ50" s="445"/>
      <c r="IPR50" s="445"/>
      <c r="IPS50" s="445"/>
      <c r="IPT50" s="445"/>
      <c r="IPU50" s="445"/>
      <c r="IPV50" s="445"/>
      <c r="IPW50" s="445"/>
      <c r="IPX50" s="445"/>
      <c r="IPY50" s="445"/>
      <c r="IPZ50" s="445"/>
      <c r="IQA50" s="445"/>
      <c r="IQB50" s="445"/>
      <c r="IQC50" s="445"/>
      <c r="IQD50" s="445"/>
      <c r="IQE50" s="445"/>
      <c r="IQF50" s="445"/>
      <c r="IQG50" s="445"/>
      <c r="IQH50" s="445"/>
      <c r="IQI50" s="445"/>
      <c r="IQJ50" s="445"/>
      <c r="IQK50" s="445"/>
      <c r="IQL50" s="445"/>
      <c r="IQM50" s="445"/>
      <c r="IQN50" s="445"/>
      <c r="IQO50" s="445"/>
      <c r="IQP50" s="445"/>
      <c r="IQQ50" s="445"/>
      <c r="IQR50" s="445"/>
      <c r="IQS50" s="445"/>
      <c r="IQT50" s="445"/>
      <c r="IQU50" s="445"/>
      <c r="IQV50" s="445"/>
      <c r="IQW50" s="445"/>
      <c r="IQX50" s="445"/>
      <c r="IQY50" s="445"/>
      <c r="IQZ50" s="445"/>
      <c r="IRA50" s="445"/>
      <c r="IRB50" s="445"/>
      <c r="IRC50" s="445"/>
      <c r="IRD50" s="445"/>
      <c r="IRE50" s="445"/>
      <c r="IRF50" s="445"/>
      <c r="IRG50" s="445"/>
      <c r="IRH50" s="445"/>
      <c r="IRI50" s="445"/>
      <c r="IRJ50" s="445"/>
      <c r="IRK50" s="445"/>
      <c r="IRL50" s="445"/>
      <c r="IRM50" s="445"/>
      <c r="IRN50" s="445"/>
      <c r="IRO50" s="445"/>
      <c r="IRP50" s="445"/>
      <c r="IRQ50" s="445"/>
      <c r="IRR50" s="445"/>
      <c r="IRS50" s="445"/>
      <c r="IRT50" s="445"/>
      <c r="IRU50" s="445"/>
      <c r="IRV50" s="445"/>
      <c r="IRW50" s="445"/>
      <c r="IRX50" s="445"/>
      <c r="IRY50" s="445"/>
      <c r="IRZ50" s="445"/>
      <c r="ISA50" s="445"/>
      <c r="ISB50" s="445"/>
      <c r="ISC50" s="445"/>
      <c r="ISD50" s="445"/>
      <c r="ISE50" s="445"/>
      <c r="ISF50" s="445"/>
      <c r="ISG50" s="445"/>
      <c r="ISH50" s="445"/>
      <c r="ISI50" s="445"/>
      <c r="ISJ50" s="445"/>
      <c r="ISK50" s="445"/>
      <c r="ISL50" s="445"/>
      <c r="ISM50" s="445"/>
      <c r="ISN50" s="445"/>
      <c r="ISO50" s="445"/>
      <c r="ISP50" s="445"/>
      <c r="ISQ50" s="445"/>
      <c r="ISR50" s="445"/>
      <c r="ISS50" s="445"/>
      <c r="IST50" s="445"/>
      <c r="ISU50" s="445"/>
      <c r="ISV50" s="445"/>
      <c r="ISW50" s="445"/>
      <c r="ISX50" s="445"/>
      <c r="ISY50" s="445"/>
      <c r="ISZ50" s="445"/>
      <c r="ITA50" s="445"/>
      <c r="ITB50" s="445"/>
      <c r="ITC50" s="445"/>
      <c r="ITD50" s="445"/>
      <c r="ITE50" s="445"/>
      <c r="ITF50" s="445"/>
      <c r="ITG50" s="445"/>
      <c r="ITH50" s="445"/>
      <c r="ITI50" s="445"/>
      <c r="ITJ50" s="445"/>
      <c r="ITK50" s="445"/>
      <c r="ITL50" s="445"/>
      <c r="ITM50" s="445"/>
      <c r="ITN50" s="445"/>
      <c r="ITO50" s="445"/>
      <c r="ITP50" s="445"/>
      <c r="ITQ50" s="445"/>
      <c r="ITR50" s="445"/>
      <c r="ITS50" s="445"/>
      <c r="ITT50" s="445"/>
      <c r="ITU50" s="445"/>
      <c r="ITV50" s="445"/>
      <c r="ITW50" s="445"/>
      <c r="ITX50" s="445"/>
      <c r="ITY50" s="445"/>
      <c r="ITZ50" s="445"/>
      <c r="IUA50" s="445"/>
      <c r="IUB50" s="445"/>
      <c r="IUC50" s="445"/>
      <c r="IUD50" s="445"/>
      <c r="IUE50" s="445"/>
      <c r="IUF50" s="445"/>
      <c r="IUG50" s="445"/>
      <c r="IUH50" s="445"/>
      <c r="IUI50" s="445"/>
      <c r="IUJ50" s="445"/>
      <c r="IUK50" s="445"/>
      <c r="IUL50" s="445"/>
      <c r="IUM50" s="445"/>
      <c r="IUN50" s="445"/>
      <c r="IUO50" s="445"/>
      <c r="IUP50" s="445"/>
      <c r="IUQ50" s="445"/>
      <c r="IUR50" s="445"/>
      <c r="IUS50" s="445"/>
      <c r="IUT50" s="445"/>
      <c r="IUU50" s="445"/>
      <c r="IUV50" s="445"/>
      <c r="IUW50" s="445"/>
      <c r="IUX50" s="445"/>
      <c r="IUY50" s="445"/>
      <c r="IUZ50" s="445"/>
      <c r="IVA50" s="445"/>
      <c r="IVB50" s="445"/>
      <c r="IVC50" s="445"/>
      <c r="IVD50" s="445"/>
      <c r="IVE50" s="445"/>
      <c r="IVF50" s="445"/>
      <c r="IVG50" s="445"/>
      <c r="IVH50" s="445"/>
      <c r="IVI50" s="445"/>
      <c r="IVJ50" s="445"/>
      <c r="IVK50" s="445"/>
      <c r="IVL50" s="445"/>
      <c r="IVM50" s="445"/>
      <c r="IVN50" s="445"/>
      <c r="IVO50" s="445"/>
      <c r="IVP50" s="445"/>
      <c r="IVQ50" s="445"/>
      <c r="IVR50" s="445"/>
      <c r="IVS50" s="445"/>
      <c r="IVT50" s="445"/>
      <c r="IVU50" s="445"/>
      <c r="IVV50" s="445"/>
      <c r="IVW50" s="445"/>
      <c r="IVX50" s="445"/>
      <c r="IVY50" s="445"/>
      <c r="IVZ50" s="445"/>
      <c r="IWA50" s="445"/>
      <c r="IWB50" s="445"/>
      <c r="IWC50" s="445"/>
      <c r="IWD50" s="445"/>
      <c r="IWE50" s="445"/>
      <c r="IWF50" s="445"/>
      <c r="IWG50" s="445"/>
      <c r="IWH50" s="445"/>
      <c r="IWI50" s="445"/>
      <c r="IWJ50" s="445"/>
      <c r="IWK50" s="445"/>
      <c r="IWL50" s="445"/>
      <c r="IWM50" s="445"/>
      <c r="IWN50" s="445"/>
      <c r="IWO50" s="445"/>
      <c r="IWP50" s="445"/>
      <c r="IWQ50" s="445"/>
      <c r="IWR50" s="445"/>
      <c r="IWS50" s="445"/>
      <c r="IWT50" s="445"/>
      <c r="IWU50" s="445"/>
      <c r="IWV50" s="445"/>
      <c r="IWW50" s="445"/>
      <c r="IWX50" s="445"/>
      <c r="IWY50" s="445"/>
      <c r="IWZ50" s="445"/>
      <c r="IXA50" s="445"/>
      <c r="IXB50" s="445"/>
      <c r="IXC50" s="445"/>
      <c r="IXD50" s="445"/>
      <c r="IXE50" s="445"/>
      <c r="IXF50" s="445"/>
      <c r="IXG50" s="445"/>
      <c r="IXH50" s="445"/>
      <c r="IXI50" s="445"/>
      <c r="IXJ50" s="445"/>
      <c r="IXK50" s="445"/>
      <c r="IXL50" s="445"/>
      <c r="IXM50" s="445"/>
      <c r="IXN50" s="445"/>
      <c r="IXO50" s="445"/>
      <c r="IXP50" s="445"/>
      <c r="IXQ50" s="445"/>
      <c r="IXR50" s="445"/>
      <c r="IXS50" s="445"/>
      <c r="IXT50" s="445"/>
      <c r="IXU50" s="445"/>
      <c r="IXV50" s="445"/>
      <c r="IXW50" s="445"/>
      <c r="IXX50" s="445"/>
      <c r="IXY50" s="445"/>
      <c r="IXZ50" s="445"/>
      <c r="IYA50" s="445"/>
      <c r="IYB50" s="445"/>
      <c r="IYC50" s="445"/>
      <c r="IYD50" s="445"/>
      <c r="IYE50" s="445"/>
      <c r="IYF50" s="445"/>
      <c r="IYG50" s="445"/>
      <c r="IYH50" s="445"/>
      <c r="IYI50" s="445"/>
      <c r="IYJ50" s="445"/>
      <c r="IYK50" s="445"/>
      <c r="IYL50" s="445"/>
      <c r="IYM50" s="445"/>
      <c r="IYN50" s="445"/>
      <c r="IYO50" s="445"/>
      <c r="IYP50" s="445"/>
      <c r="IYQ50" s="445"/>
      <c r="IYR50" s="445"/>
      <c r="IYS50" s="445"/>
      <c r="IYT50" s="445"/>
      <c r="IYU50" s="445"/>
      <c r="IYV50" s="445"/>
      <c r="IYW50" s="445"/>
      <c r="IYX50" s="445"/>
      <c r="IYY50" s="445"/>
      <c r="IYZ50" s="445"/>
      <c r="IZA50" s="445"/>
      <c r="IZB50" s="445"/>
      <c r="IZC50" s="445"/>
      <c r="IZD50" s="445"/>
      <c r="IZE50" s="445"/>
      <c r="IZF50" s="445"/>
      <c r="IZG50" s="445"/>
      <c r="IZH50" s="445"/>
      <c r="IZI50" s="445"/>
      <c r="IZJ50" s="445"/>
      <c r="IZK50" s="445"/>
      <c r="IZL50" s="445"/>
      <c r="IZM50" s="445"/>
      <c r="IZN50" s="445"/>
      <c r="IZO50" s="445"/>
      <c r="IZP50" s="445"/>
      <c r="IZQ50" s="445"/>
      <c r="IZR50" s="445"/>
      <c r="IZS50" s="445"/>
      <c r="IZT50" s="445"/>
      <c r="IZU50" s="445"/>
      <c r="IZV50" s="445"/>
      <c r="IZW50" s="445"/>
      <c r="IZX50" s="445"/>
      <c r="IZY50" s="445"/>
      <c r="IZZ50" s="445"/>
      <c r="JAA50" s="445"/>
      <c r="JAB50" s="445"/>
      <c r="JAC50" s="445"/>
      <c r="JAD50" s="445"/>
      <c r="JAE50" s="445"/>
      <c r="JAF50" s="445"/>
      <c r="JAG50" s="445"/>
      <c r="JAH50" s="445"/>
      <c r="JAI50" s="445"/>
      <c r="JAJ50" s="445"/>
      <c r="JAK50" s="445"/>
      <c r="JAL50" s="445"/>
      <c r="JAM50" s="445"/>
      <c r="JAN50" s="445"/>
      <c r="JAO50" s="445"/>
      <c r="JAP50" s="445"/>
      <c r="JAQ50" s="445"/>
      <c r="JAR50" s="445"/>
      <c r="JAS50" s="445"/>
      <c r="JAT50" s="445"/>
      <c r="JAU50" s="445"/>
      <c r="JAV50" s="445"/>
      <c r="JAW50" s="445"/>
      <c r="JAX50" s="445"/>
      <c r="JAY50" s="445"/>
      <c r="JAZ50" s="445"/>
      <c r="JBA50" s="445"/>
      <c r="JBB50" s="445"/>
      <c r="JBC50" s="445"/>
      <c r="JBD50" s="445"/>
      <c r="JBE50" s="445"/>
      <c r="JBF50" s="445"/>
      <c r="JBG50" s="445"/>
      <c r="JBH50" s="445"/>
      <c r="JBI50" s="445"/>
      <c r="JBJ50" s="445"/>
      <c r="JBK50" s="445"/>
      <c r="JBL50" s="445"/>
      <c r="JBM50" s="445"/>
      <c r="JBN50" s="445"/>
      <c r="JBO50" s="445"/>
      <c r="JBP50" s="445"/>
      <c r="JBQ50" s="445"/>
      <c r="JBR50" s="445"/>
      <c r="JBS50" s="445"/>
      <c r="JBT50" s="445"/>
      <c r="JBU50" s="445"/>
      <c r="JBV50" s="445"/>
      <c r="JBW50" s="445"/>
      <c r="JBX50" s="445"/>
      <c r="JBY50" s="445"/>
      <c r="JBZ50" s="445"/>
      <c r="JCA50" s="445"/>
      <c r="JCB50" s="445"/>
      <c r="JCC50" s="445"/>
      <c r="JCD50" s="445"/>
      <c r="JCE50" s="445"/>
      <c r="JCF50" s="445"/>
      <c r="JCG50" s="445"/>
      <c r="JCH50" s="445"/>
      <c r="JCI50" s="445"/>
      <c r="JCJ50" s="445"/>
      <c r="JCK50" s="445"/>
      <c r="JCL50" s="445"/>
      <c r="JCM50" s="445"/>
      <c r="JCN50" s="445"/>
      <c r="JCO50" s="445"/>
      <c r="JCP50" s="445"/>
      <c r="JCQ50" s="445"/>
      <c r="JCR50" s="445"/>
      <c r="JCS50" s="445"/>
      <c r="JCT50" s="445"/>
      <c r="JCU50" s="445"/>
      <c r="JCV50" s="445"/>
      <c r="JCW50" s="445"/>
      <c r="JCX50" s="445"/>
      <c r="JCY50" s="445"/>
      <c r="JCZ50" s="445"/>
      <c r="JDA50" s="445"/>
      <c r="JDB50" s="445"/>
      <c r="JDC50" s="445"/>
      <c r="JDD50" s="445"/>
      <c r="JDE50" s="445"/>
      <c r="JDF50" s="445"/>
      <c r="JDG50" s="445"/>
      <c r="JDH50" s="445"/>
      <c r="JDI50" s="445"/>
      <c r="JDJ50" s="445"/>
      <c r="JDK50" s="445"/>
      <c r="JDL50" s="445"/>
      <c r="JDM50" s="445"/>
      <c r="JDN50" s="445"/>
      <c r="JDO50" s="445"/>
      <c r="JDP50" s="445"/>
      <c r="JDQ50" s="445"/>
      <c r="JDR50" s="445"/>
      <c r="JDS50" s="445"/>
      <c r="JDT50" s="445"/>
      <c r="JDU50" s="445"/>
      <c r="JDV50" s="445"/>
      <c r="JDW50" s="445"/>
      <c r="JDX50" s="445"/>
      <c r="JDY50" s="445"/>
      <c r="JDZ50" s="445"/>
      <c r="JEA50" s="445"/>
      <c r="JEB50" s="445"/>
      <c r="JEC50" s="445"/>
      <c r="JED50" s="445"/>
      <c r="JEE50" s="445"/>
      <c r="JEF50" s="445"/>
      <c r="JEG50" s="445"/>
      <c r="JEH50" s="445"/>
      <c r="JEI50" s="445"/>
      <c r="JEJ50" s="445"/>
      <c r="JEK50" s="445"/>
      <c r="JEL50" s="445"/>
      <c r="JEM50" s="445"/>
      <c r="JEN50" s="445"/>
      <c r="JEO50" s="445"/>
      <c r="JEP50" s="445"/>
      <c r="JEQ50" s="445"/>
      <c r="JER50" s="445"/>
      <c r="JES50" s="445"/>
      <c r="JET50" s="445"/>
      <c r="JEU50" s="445"/>
      <c r="JEV50" s="445"/>
      <c r="JEW50" s="445"/>
      <c r="JEX50" s="445"/>
      <c r="JEY50" s="445"/>
      <c r="JEZ50" s="445"/>
      <c r="JFA50" s="445"/>
      <c r="JFB50" s="445"/>
      <c r="JFC50" s="445"/>
      <c r="JFD50" s="445"/>
      <c r="JFE50" s="445"/>
      <c r="JFF50" s="445"/>
      <c r="JFG50" s="445"/>
      <c r="JFH50" s="445"/>
      <c r="JFI50" s="445"/>
      <c r="JFJ50" s="445"/>
      <c r="JFK50" s="445"/>
      <c r="JFL50" s="445"/>
      <c r="JFM50" s="445"/>
      <c r="JFN50" s="445"/>
      <c r="JFO50" s="445"/>
      <c r="JFP50" s="445"/>
      <c r="JFQ50" s="445"/>
      <c r="JFR50" s="445"/>
      <c r="JFS50" s="445"/>
      <c r="JFT50" s="445"/>
      <c r="JFU50" s="445"/>
      <c r="JFV50" s="445"/>
      <c r="JFW50" s="445"/>
      <c r="JFX50" s="445"/>
      <c r="JFY50" s="445"/>
      <c r="JFZ50" s="445"/>
      <c r="JGA50" s="445"/>
      <c r="JGB50" s="445"/>
      <c r="JGC50" s="445"/>
      <c r="JGD50" s="445"/>
      <c r="JGE50" s="445"/>
      <c r="JGF50" s="445"/>
      <c r="JGG50" s="445"/>
      <c r="JGH50" s="445"/>
      <c r="JGI50" s="445"/>
      <c r="JGJ50" s="445"/>
      <c r="JGK50" s="445"/>
      <c r="JGL50" s="445"/>
      <c r="JGM50" s="445"/>
      <c r="JGN50" s="445"/>
      <c r="JGO50" s="445"/>
      <c r="JGP50" s="445"/>
      <c r="JGQ50" s="445"/>
      <c r="JGR50" s="445"/>
      <c r="JGS50" s="445"/>
      <c r="JGT50" s="445"/>
      <c r="JGU50" s="445"/>
      <c r="JGV50" s="445"/>
      <c r="JGW50" s="445"/>
      <c r="JGX50" s="445"/>
      <c r="JGY50" s="445"/>
      <c r="JGZ50" s="445"/>
      <c r="JHA50" s="445"/>
      <c r="JHB50" s="445"/>
      <c r="JHC50" s="445"/>
      <c r="JHD50" s="445"/>
      <c r="JHE50" s="445"/>
      <c r="JHF50" s="445"/>
      <c r="JHG50" s="445"/>
      <c r="JHH50" s="445"/>
      <c r="JHI50" s="445"/>
      <c r="JHJ50" s="445"/>
      <c r="JHK50" s="445"/>
      <c r="JHL50" s="445"/>
      <c r="JHM50" s="445"/>
      <c r="JHN50" s="445"/>
      <c r="JHO50" s="445"/>
      <c r="JHP50" s="445"/>
      <c r="JHQ50" s="445"/>
      <c r="JHR50" s="445"/>
      <c r="JHS50" s="445"/>
      <c r="JHT50" s="445"/>
      <c r="JHU50" s="445"/>
      <c r="JHV50" s="445"/>
      <c r="JHW50" s="445"/>
      <c r="JHX50" s="445"/>
      <c r="JHY50" s="445"/>
      <c r="JHZ50" s="445"/>
      <c r="JIA50" s="445"/>
      <c r="JIB50" s="445"/>
      <c r="JIC50" s="445"/>
      <c r="JID50" s="445"/>
      <c r="JIE50" s="445"/>
      <c r="JIF50" s="445"/>
      <c r="JIG50" s="445"/>
      <c r="JIH50" s="445"/>
      <c r="JII50" s="445"/>
      <c r="JIJ50" s="445"/>
      <c r="JIK50" s="445"/>
      <c r="JIL50" s="445"/>
      <c r="JIM50" s="445"/>
      <c r="JIN50" s="445"/>
      <c r="JIO50" s="445"/>
      <c r="JIP50" s="445"/>
      <c r="JIQ50" s="445"/>
      <c r="JIR50" s="445"/>
      <c r="JIS50" s="445"/>
      <c r="JIT50" s="445"/>
      <c r="JIU50" s="445"/>
      <c r="JIV50" s="445"/>
      <c r="JIW50" s="445"/>
      <c r="JIX50" s="445"/>
      <c r="JIY50" s="445"/>
      <c r="JIZ50" s="445"/>
      <c r="JJA50" s="445"/>
      <c r="JJB50" s="445"/>
      <c r="JJC50" s="445"/>
      <c r="JJD50" s="445"/>
      <c r="JJE50" s="445"/>
      <c r="JJF50" s="445"/>
      <c r="JJG50" s="445"/>
      <c r="JJH50" s="445"/>
      <c r="JJI50" s="445"/>
      <c r="JJJ50" s="445"/>
      <c r="JJK50" s="445"/>
      <c r="JJL50" s="445"/>
      <c r="JJM50" s="445"/>
      <c r="JJN50" s="445"/>
      <c r="JJO50" s="445"/>
      <c r="JJP50" s="445"/>
      <c r="JJQ50" s="445"/>
      <c r="JJR50" s="445"/>
      <c r="JJS50" s="445"/>
      <c r="JJT50" s="445"/>
      <c r="JJU50" s="445"/>
      <c r="JJV50" s="445"/>
      <c r="JJW50" s="445"/>
      <c r="JJX50" s="445"/>
      <c r="JJY50" s="445"/>
      <c r="JJZ50" s="445"/>
      <c r="JKA50" s="445"/>
      <c r="JKB50" s="445"/>
      <c r="JKC50" s="445"/>
      <c r="JKD50" s="445"/>
      <c r="JKE50" s="445"/>
      <c r="JKF50" s="445"/>
      <c r="JKG50" s="445"/>
      <c r="JKH50" s="445"/>
      <c r="JKI50" s="445"/>
      <c r="JKJ50" s="445"/>
      <c r="JKK50" s="445"/>
      <c r="JKL50" s="445"/>
      <c r="JKM50" s="445"/>
      <c r="JKN50" s="445"/>
      <c r="JKO50" s="445"/>
      <c r="JKP50" s="445"/>
      <c r="JKQ50" s="445"/>
      <c r="JKR50" s="445"/>
      <c r="JKS50" s="445"/>
      <c r="JKT50" s="445"/>
      <c r="JKU50" s="445"/>
      <c r="JKV50" s="445"/>
      <c r="JKW50" s="445"/>
      <c r="JKX50" s="445"/>
      <c r="JKY50" s="445"/>
      <c r="JKZ50" s="445"/>
      <c r="JLA50" s="445"/>
      <c r="JLB50" s="445"/>
      <c r="JLC50" s="445"/>
      <c r="JLD50" s="445"/>
      <c r="JLE50" s="445"/>
      <c r="JLF50" s="445"/>
      <c r="JLG50" s="445"/>
      <c r="JLH50" s="445"/>
      <c r="JLI50" s="445"/>
      <c r="JLJ50" s="445"/>
      <c r="JLK50" s="445"/>
      <c r="JLL50" s="445"/>
      <c r="JLM50" s="445"/>
      <c r="JLN50" s="445"/>
      <c r="JLO50" s="445"/>
      <c r="JLP50" s="445"/>
      <c r="JLQ50" s="445"/>
      <c r="JLR50" s="445"/>
      <c r="JLS50" s="445"/>
      <c r="JLT50" s="445"/>
      <c r="JLU50" s="445"/>
      <c r="JLV50" s="445"/>
      <c r="JLW50" s="445"/>
      <c r="JLX50" s="445"/>
      <c r="JLY50" s="445"/>
      <c r="JLZ50" s="445"/>
      <c r="JMA50" s="445"/>
      <c r="JMB50" s="445"/>
      <c r="JMC50" s="445"/>
      <c r="JMD50" s="445"/>
      <c r="JME50" s="445"/>
      <c r="JMF50" s="445"/>
      <c r="JMG50" s="445"/>
      <c r="JMH50" s="445"/>
      <c r="JMI50" s="445"/>
      <c r="JMJ50" s="445"/>
      <c r="JMK50" s="445"/>
      <c r="JML50" s="445"/>
      <c r="JMM50" s="445"/>
      <c r="JMN50" s="445"/>
      <c r="JMO50" s="445"/>
      <c r="JMP50" s="445"/>
      <c r="JMQ50" s="445"/>
      <c r="JMR50" s="445"/>
      <c r="JMS50" s="445"/>
      <c r="JMT50" s="445"/>
      <c r="JMU50" s="445"/>
      <c r="JMV50" s="445"/>
      <c r="JMW50" s="445"/>
      <c r="JMX50" s="445"/>
      <c r="JMY50" s="445"/>
      <c r="JMZ50" s="445"/>
      <c r="JNA50" s="445"/>
      <c r="JNB50" s="445"/>
      <c r="JNC50" s="445"/>
      <c r="JND50" s="445"/>
      <c r="JNE50" s="445"/>
      <c r="JNF50" s="445"/>
      <c r="JNG50" s="445"/>
      <c r="JNH50" s="445"/>
      <c r="JNI50" s="445"/>
      <c r="JNJ50" s="445"/>
      <c r="JNK50" s="445"/>
      <c r="JNL50" s="445"/>
      <c r="JNM50" s="445"/>
      <c r="JNN50" s="445"/>
      <c r="JNO50" s="445"/>
      <c r="JNP50" s="445"/>
      <c r="JNQ50" s="445"/>
      <c r="JNR50" s="445"/>
      <c r="JNS50" s="445"/>
      <c r="JNT50" s="445"/>
      <c r="JNU50" s="445"/>
      <c r="JNV50" s="445"/>
      <c r="JNW50" s="445"/>
      <c r="JNX50" s="445"/>
      <c r="JNY50" s="445"/>
      <c r="JNZ50" s="445"/>
      <c r="JOA50" s="445"/>
      <c r="JOB50" s="445"/>
      <c r="JOC50" s="445"/>
      <c r="JOD50" s="445"/>
      <c r="JOE50" s="445"/>
      <c r="JOF50" s="445"/>
      <c r="JOG50" s="445"/>
      <c r="JOH50" s="445"/>
      <c r="JOI50" s="445"/>
      <c r="JOJ50" s="445"/>
      <c r="JOK50" s="445"/>
      <c r="JOL50" s="445"/>
      <c r="JOM50" s="445"/>
      <c r="JON50" s="445"/>
      <c r="JOO50" s="445"/>
      <c r="JOP50" s="445"/>
      <c r="JOQ50" s="445"/>
      <c r="JOR50" s="445"/>
      <c r="JOS50" s="445"/>
      <c r="JOT50" s="445"/>
      <c r="JOU50" s="445"/>
      <c r="JOV50" s="445"/>
      <c r="JOW50" s="445"/>
      <c r="JOX50" s="445"/>
      <c r="JOY50" s="445"/>
      <c r="JOZ50" s="445"/>
      <c r="JPA50" s="445"/>
      <c r="JPB50" s="445"/>
      <c r="JPC50" s="445"/>
      <c r="JPD50" s="445"/>
      <c r="JPE50" s="445"/>
      <c r="JPF50" s="445"/>
      <c r="JPG50" s="445"/>
      <c r="JPH50" s="445"/>
      <c r="JPI50" s="445"/>
      <c r="JPJ50" s="445"/>
      <c r="JPK50" s="445"/>
      <c r="JPL50" s="445"/>
      <c r="JPM50" s="445"/>
      <c r="JPN50" s="445"/>
      <c r="JPO50" s="445"/>
      <c r="JPP50" s="445"/>
      <c r="JPQ50" s="445"/>
      <c r="JPR50" s="445"/>
      <c r="JPS50" s="445"/>
      <c r="JPT50" s="445"/>
      <c r="JPU50" s="445"/>
      <c r="JPV50" s="445"/>
      <c r="JPW50" s="445"/>
      <c r="JPX50" s="445"/>
      <c r="JPY50" s="445"/>
      <c r="JPZ50" s="445"/>
      <c r="JQA50" s="445"/>
      <c r="JQB50" s="445"/>
      <c r="JQC50" s="445"/>
      <c r="JQD50" s="445"/>
      <c r="JQE50" s="445"/>
      <c r="JQF50" s="445"/>
      <c r="JQG50" s="445"/>
      <c r="JQH50" s="445"/>
      <c r="JQI50" s="445"/>
      <c r="JQJ50" s="445"/>
      <c r="JQK50" s="445"/>
      <c r="JQL50" s="445"/>
      <c r="JQM50" s="445"/>
      <c r="JQN50" s="445"/>
      <c r="JQO50" s="445"/>
      <c r="JQP50" s="445"/>
      <c r="JQQ50" s="445"/>
      <c r="JQR50" s="445"/>
      <c r="JQS50" s="445"/>
      <c r="JQT50" s="445"/>
      <c r="JQU50" s="445"/>
      <c r="JQV50" s="445"/>
      <c r="JQW50" s="445"/>
      <c r="JQX50" s="445"/>
      <c r="JQY50" s="445"/>
      <c r="JQZ50" s="445"/>
      <c r="JRA50" s="445"/>
      <c r="JRB50" s="445"/>
      <c r="JRC50" s="445"/>
      <c r="JRD50" s="445"/>
      <c r="JRE50" s="445"/>
      <c r="JRF50" s="445"/>
      <c r="JRG50" s="445"/>
      <c r="JRH50" s="445"/>
      <c r="JRI50" s="445"/>
      <c r="JRJ50" s="445"/>
      <c r="JRK50" s="445"/>
      <c r="JRL50" s="445"/>
      <c r="JRM50" s="445"/>
      <c r="JRN50" s="445"/>
      <c r="JRO50" s="445"/>
      <c r="JRP50" s="445"/>
      <c r="JRQ50" s="445"/>
      <c r="JRR50" s="445"/>
      <c r="JRS50" s="445"/>
      <c r="JRT50" s="445"/>
      <c r="JRU50" s="445"/>
      <c r="JRV50" s="445"/>
      <c r="JRW50" s="445"/>
      <c r="JRX50" s="445"/>
      <c r="JRY50" s="445"/>
      <c r="JRZ50" s="445"/>
      <c r="JSA50" s="445"/>
      <c r="JSB50" s="445"/>
      <c r="JSC50" s="445"/>
      <c r="JSD50" s="445"/>
      <c r="JSE50" s="445"/>
      <c r="JSF50" s="445"/>
      <c r="JSG50" s="445"/>
      <c r="JSH50" s="445"/>
      <c r="JSI50" s="445"/>
      <c r="JSJ50" s="445"/>
      <c r="JSK50" s="445"/>
      <c r="JSL50" s="445"/>
      <c r="JSM50" s="445"/>
      <c r="JSN50" s="445"/>
      <c r="JSO50" s="445"/>
      <c r="JSP50" s="445"/>
      <c r="JSQ50" s="445"/>
      <c r="JSR50" s="445"/>
      <c r="JSS50" s="445"/>
      <c r="JST50" s="445"/>
      <c r="JSU50" s="445"/>
      <c r="JSV50" s="445"/>
      <c r="JSW50" s="445"/>
      <c r="JSX50" s="445"/>
      <c r="JSY50" s="445"/>
      <c r="JSZ50" s="445"/>
      <c r="JTA50" s="445"/>
      <c r="JTB50" s="445"/>
      <c r="JTC50" s="445"/>
      <c r="JTD50" s="445"/>
      <c r="JTE50" s="445"/>
      <c r="JTF50" s="445"/>
      <c r="JTG50" s="445"/>
      <c r="JTH50" s="445"/>
      <c r="JTI50" s="445"/>
      <c r="JTJ50" s="445"/>
      <c r="JTK50" s="445"/>
      <c r="JTL50" s="445"/>
      <c r="JTM50" s="445"/>
      <c r="JTN50" s="445"/>
      <c r="JTO50" s="445"/>
      <c r="JTP50" s="445"/>
      <c r="JTQ50" s="445"/>
      <c r="JTR50" s="445"/>
      <c r="JTS50" s="445"/>
      <c r="JTT50" s="445"/>
      <c r="JTU50" s="445"/>
      <c r="JTV50" s="445"/>
      <c r="JTW50" s="445"/>
      <c r="JTX50" s="445"/>
      <c r="JTY50" s="445"/>
      <c r="JTZ50" s="445"/>
      <c r="JUA50" s="445"/>
      <c r="JUB50" s="445"/>
      <c r="JUC50" s="445"/>
      <c r="JUD50" s="445"/>
      <c r="JUE50" s="445"/>
      <c r="JUF50" s="445"/>
      <c r="JUG50" s="445"/>
      <c r="JUH50" s="445"/>
      <c r="JUI50" s="445"/>
      <c r="JUJ50" s="445"/>
      <c r="JUK50" s="445"/>
      <c r="JUL50" s="445"/>
      <c r="JUM50" s="445"/>
      <c r="JUN50" s="445"/>
      <c r="JUO50" s="445"/>
      <c r="JUP50" s="445"/>
      <c r="JUQ50" s="445"/>
      <c r="JUR50" s="445"/>
      <c r="JUS50" s="445"/>
      <c r="JUT50" s="445"/>
      <c r="JUU50" s="445"/>
      <c r="JUV50" s="445"/>
      <c r="JUW50" s="445"/>
      <c r="JUX50" s="445"/>
      <c r="JUY50" s="445"/>
      <c r="JUZ50" s="445"/>
      <c r="JVA50" s="445"/>
      <c r="JVB50" s="445"/>
      <c r="JVC50" s="445"/>
      <c r="JVD50" s="445"/>
      <c r="JVE50" s="445"/>
      <c r="JVF50" s="445"/>
      <c r="JVG50" s="445"/>
      <c r="JVH50" s="445"/>
      <c r="JVI50" s="445"/>
      <c r="JVJ50" s="445"/>
      <c r="JVK50" s="445"/>
      <c r="JVL50" s="445"/>
      <c r="JVM50" s="445"/>
      <c r="JVN50" s="445"/>
      <c r="JVO50" s="445"/>
      <c r="JVP50" s="445"/>
      <c r="JVQ50" s="445"/>
      <c r="JVR50" s="445"/>
      <c r="JVS50" s="445"/>
      <c r="JVT50" s="445"/>
      <c r="JVU50" s="445"/>
      <c r="JVV50" s="445"/>
      <c r="JVW50" s="445"/>
      <c r="JVX50" s="445"/>
      <c r="JVY50" s="445"/>
      <c r="JVZ50" s="445"/>
      <c r="JWA50" s="445"/>
      <c r="JWB50" s="445"/>
      <c r="JWC50" s="445"/>
      <c r="JWD50" s="445"/>
      <c r="JWE50" s="445"/>
      <c r="JWF50" s="445"/>
      <c r="JWG50" s="445"/>
      <c r="JWH50" s="445"/>
      <c r="JWI50" s="445"/>
      <c r="JWJ50" s="445"/>
      <c r="JWK50" s="445"/>
      <c r="JWL50" s="445"/>
      <c r="JWM50" s="445"/>
      <c r="JWN50" s="445"/>
      <c r="JWO50" s="445"/>
      <c r="JWP50" s="445"/>
      <c r="JWQ50" s="445"/>
      <c r="JWR50" s="445"/>
      <c r="JWS50" s="445"/>
      <c r="JWT50" s="445"/>
      <c r="JWU50" s="445"/>
      <c r="JWV50" s="445"/>
      <c r="JWW50" s="445"/>
      <c r="JWX50" s="445"/>
      <c r="JWY50" s="445"/>
      <c r="JWZ50" s="445"/>
      <c r="JXA50" s="445"/>
      <c r="JXB50" s="445"/>
      <c r="JXC50" s="445"/>
      <c r="JXD50" s="445"/>
      <c r="JXE50" s="445"/>
      <c r="JXF50" s="445"/>
      <c r="JXG50" s="445"/>
      <c r="JXH50" s="445"/>
      <c r="JXI50" s="445"/>
      <c r="JXJ50" s="445"/>
      <c r="JXK50" s="445"/>
      <c r="JXL50" s="445"/>
      <c r="JXM50" s="445"/>
      <c r="JXN50" s="445"/>
      <c r="JXO50" s="445"/>
      <c r="JXP50" s="445"/>
      <c r="JXQ50" s="445"/>
      <c r="JXR50" s="445"/>
      <c r="JXS50" s="445"/>
      <c r="JXT50" s="445"/>
      <c r="JXU50" s="445"/>
      <c r="JXV50" s="445"/>
      <c r="JXW50" s="445"/>
      <c r="JXX50" s="445"/>
      <c r="JXY50" s="445"/>
      <c r="JXZ50" s="445"/>
      <c r="JYA50" s="445"/>
      <c r="JYB50" s="445"/>
      <c r="JYC50" s="445"/>
      <c r="JYD50" s="445"/>
      <c r="JYE50" s="445"/>
      <c r="JYF50" s="445"/>
      <c r="JYG50" s="445"/>
      <c r="JYH50" s="445"/>
      <c r="JYI50" s="445"/>
      <c r="JYJ50" s="445"/>
      <c r="JYK50" s="445"/>
      <c r="JYL50" s="445"/>
      <c r="JYM50" s="445"/>
      <c r="JYN50" s="445"/>
      <c r="JYO50" s="445"/>
      <c r="JYP50" s="445"/>
      <c r="JYQ50" s="445"/>
      <c r="JYR50" s="445"/>
      <c r="JYS50" s="445"/>
      <c r="JYT50" s="445"/>
      <c r="JYU50" s="445"/>
      <c r="JYV50" s="445"/>
      <c r="JYW50" s="445"/>
      <c r="JYX50" s="445"/>
      <c r="JYY50" s="445"/>
      <c r="JYZ50" s="445"/>
      <c r="JZA50" s="445"/>
      <c r="JZB50" s="445"/>
      <c r="JZC50" s="445"/>
      <c r="JZD50" s="445"/>
      <c r="JZE50" s="445"/>
      <c r="JZF50" s="445"/>
      <c r="JZG50" s="445"/>
      <c r="JZH50" s="445"/>
      <c r="JZI50" s="445"/>
      <c r="JZJ50" s="445"/>
      <c r="JZK50" s="445"/>
      <c r="JZL50" s="445"/>
      <c r="JZM50" s="445"/>
      <c r="JZN50" s="445"/>
      <c r="JZO50" s="445"/>
      <c r="JZP50" s="445"/>
      <c r="JZQ50" s="445"/>
      <c r="JZR50" s="445"/>
      <c r="JZS50" s="445"/>
      <c r="JZT50" s="445"/>
      <c r="JZU50" s="445"/>
      <c r="JZV50" s="445"/>
      <c r="JZW50" s="445"/>
      <c r="JZX50" s="445"/>
      <c r="JZY50" s="445"/>
      <c r="JZZ50" s="445"/>
      <c r="KAA50" s="445"/>
      <c r="KAB50" s="445"/>
      <c r="KAC50" s="445"/>
      <c r="KAD50" s="445"/>
      <c r="KAE50" s="445"/>
      <c r="KAF50" s="445"/>
      <c r="KAG50" s="445"/>
      <c r="KAH50" s="445"/>
      <c r="KAI50" s="445"/>
      <c r="KAJ50" s="445"/>
      <c r="KAK50" s="445"/>
      <c r="KAL50" s="445"/>
      <c r="KAM50" s="445"/>
      <c r="KAN50" s="445"/>
      <c r="KAO50" s="445"/>
      <c r="KAP50" s="445"/>
      <c r="KAQ50" s="445"/>
      <c r="KAR50" s="445"/>
      <c r="KAS50" s="445"/>
      <c r="KAT50" s="445"/>
      <c r="KAU50" s="445"/>
      <c r="KAV50" s="445"/>
      <c r="KAW50" s="445"/>
      <c r="KAX50" s="445"/>
      <c r="KAY50" s="445"/>
      <c r="KAZ50" s="445"/>
      <c r="KBA50" s="445"/>
      <c r="KBB50" s="445"/>
      <c r="KBC50" s="445"/>
      <c r="KBD50" s="445"/>
      <c r="KBE50" s="445"/>
      <c r="KBF50" s="445"/>
      <c r="KBG50" s="445"/>
      <c r="KBH50" s="445"/>
      <c r="KBI50" s="445"/>
      <c r="KBJ50" s="445"/>
      <c r="KBK50" s="445"/>
      <c r="KBL50" s="445"/>
      <c r="KBM50" s="445"/>
      <c r="KBN50" s="445"/>
      <c r="KBO50" s="445"/>
      <c r="KBP50" s="445"/>
      <c r="KBQ50" s="445"/>
      <c r="KBR50" s="445"/>
      <c r="KBS50" s="445"/>
      <c r="KBT50" s="445"/>
      <c r="KBU50" s="445"/>
      <c r="KBV50" s="445"/>
      <c r="KBW50" s="445"/>
      <c r="KBX50" s="445"/>
      <c r="KBY50" s="445"/>
      <c r="KBZ50" s="445"/>
      <c r="KCA50" s="445"/>
      <c r="KCB50" s="445"/>
      <c r="KCC50" s="445"/>
      <c r="KCD50" s="445"/>
      <c r="KCE50" s="445"/>
      <c r="KCF50" s="445"/>
      <c r="KCG50" s="445"/>
      <c r="KCH50" s="445"/>
      <c r="KCI50" s="445"/>
      <c r="KCJ50" s="445"/>
      <c r="KCK50" s="445"/>
      <c r="KCL50" s="445"/>
      <c r="KCM50" s="445"/>
      <c r="KCN50" s="445"/>
      <c r="KCO50" s="445"/>
      <c r="KCP50" s="445"/>
      <c r="KCQ50" s="445"/>
      <c r="KCR50" s="445"/>
      <c r="KCS50" s="445"/>
      <c r="KCT50" s="445"/>
      <c r="KCU50" s="445"/>
      <c r="KCV50" s="445"/>
      <c r="KCW50" s="445"/>
      <c r="KCX50" s="445"/>
      <c r="KCY50" s="445"/>
      <c r="KCZ50" s="445"/>
      <c r="KDA50" s="445"/>
      <c r="KDB50" s="445"/>
      <c r="KDC50" s="445"/>
      <c r="KDD50" s="445"/>
      <c r="KDE50" s="445"/>
      <c r="KDF50" s="445"/>
      <c r="KDG50" s="445"/>
      <c r="KDH50" s="445"/>
      <c r="KDI50" s="445"/>
      <c r="KDJ50" s="445"/>
      <c r="KDK50" s="445"/>
      <c r="KDL50" s="445"/>
      <c r="KDM50" s="445"/>
      <c r="KDN50" s="445"/>
      <c r="KDO50" s="445"/>
      <c r="KDP50" s="445"/>
      <c r="KDQ50" s="445"/>
      <c r="KDR50" s="445"/>
      <c r="KDS50" s="445"/>
      <c r="KDT50" s="445"/>
      <c r="KDU50" s="445"/>
      <c r="KDV50" s="445"/>
      <c r="KDW50" s="445"/>
      <c r="KDX50" s="445"/>
      <c r="KDY50" s="445"/>
      <c r="KDZ50" s="445"/>
      <c r="KEA50" s="445"/>
      <c r="KEB50" s="445"/>
      <c r="KEC50" s="445"/>
      <c r="KED50" s="445"/>
      <c r="KEE50" s="445"/>
      <c r="KEF50" s="445"/>
      <c r="KEG50" s="445"/>
      <c r="KEH50" s="445"/>
      <c r="KEI50" s="445"/>
      <c r="KEJ50" s="445"/>
      <c r="KEK50" s="445"/>
      <c r="KEL50" s="445"/>
      <c r="KEM50" s="445"/>
      <c r="KEN50" s="445"/>
      <c r="KEO50" s="445"/>
      <c r="KEP50" s="445"/>
      <c r="KEQ50" s="445"/>
      <c r="KER50" s="445"/>
      <c r="KES50" s="445"/>
      <c r="KET50" s="445"/>
      <c r="KEU50" s="445"/>
      <c r="KEV50" s="445"/>
      <c r="KEW50" s="445"/>
      <c r="KEX50" s="445"/>
      <c r="KEY50" s="445"/>
      <c r="KEZ50" s="445"/>
      <c r="KFA50" s="445"/>
      <c r="KFB50" s="445"/>
      <c r="KFC50" s="445"/>
      <c r="KFD50" s="445"/>
      <c r="KFE50" s="445"/>
      <c r="KFF50" s="445"/>
      <c r="KFG50" s="445"/>
      <c r="KFH50" s="445"/>
      <c r="KFI50" s="445"/>
      <c r="KFJ50" s="445"/>
      <c r="KFK50" s="445"/>
      <c r="KFL50" s="445"/>
      <c r="KFM50" s="445"/>
      <c r="KFN50" s="445"/>
      <c r="KFO50" s="445"/>
      <c r="KFP50" s="445"/>
      <c r="KFQ50" s="445"/>
      <c r="KFR50" s="445"/>
      <c r="KFS50" s="445"/>
      <c r="KFT50" s="445"/>
      <c r="KFU50" s="445"/>
      <c r="KFV50" s="445"/>
      <c r="KFW50" s="445"/>
      <c r="KFX50" s="445"/>
      <c r="KFY50" s="445"/>
      <c r="KFZ50" s="445"/>
      <c r="KGA50" s="445"/>
      <c r="KGB50" s="445"/>
      <c r="KGC50" s="445"/>
      <c r="KGD50" s="445"/>
      <c r="KGE50" s="445"/>
      <c r="KGF50" s="445"/>
      <c r="KGG50" s="445"/>
      <c r="KGH50" s="445"/>
      <c r="KGI50" s="445"/>
      <c r="KGJ50" s="445"/>
      <c r="KGK50" s="445"/>
      <c r="KGL50" s="445"/>
      <c r="KGM50" s="445"/>
      <c r="KGN50" s="445"/>
      <c r="KGO50" s="445"/>
      <c r="KGP50" s="445"/>
      <c r="KGQ50" s="445"/>
      <c r="KGR50" s="445"/>
      <c r="KGS50" s="445"/>
      <c r="KGT50" s="445"/>
      <c r="KGU50" s="445"/>
      <c r="KGV50" s="445"/>
      <c r="KGW50" s="445"/>
      <c r="KGX50" s="445"/>
      <c r="KGY50" s="445"/>
      <c r="KGZ50" s="445"/>
      <c r="KHA50" s="445"/>
      <c r="KHB50" s="445"/>
      <c r="KHC50" s="445"/>
      <c r="KHD50" s="445"/>
      <c r="KHE50" s="445"/>
      <c r="KHF50" s="445"/>
      <c r="KHG50" s="445"/>
      <c r="KHH50" s="445"/>
      <c r="KHI50" s="445"/>
      <c r="KHJ50" s="445"/>
      <c r="KHK50" s="445"/>
      <c r="KHL50" s="445"/>
      <c r="KHM50" s="445"/>
      <c r="KHN50" s="445"/>
      <c r="KHO50" s="445"/>
      <c r="KHP50" s="445"/>
      <c r="KHQ50" s="445"/>
      <c r="KHR50" s="445"/>
      <c r="KHS50" s="445"/>
      <c r="KHT50" s="445"/>
      <c r="KHU50" s="445"/>
      <c r="KHV50" s="445"/>
      <c r="KHW50" s="445"/>
      <c r="KHX50" s="445"/>
      <c r="KHY50" s="445"/>
      <c r="KHZ50" s="445"/>
      <c r="KIA50" s="445"/>
      <c r="KIB50" s="445"/>
      <c r="KIC50" s="445"/>
      <c r="KID50" s="445"/>
      <c r="KIE50" s="445"/>
      <c r="KIF50" s="445"/>
      <c r="KIG50" s="445"/>
      <c r="KIH50" s="445"/>
      <c r="KII50" s="445"/>
      <c r="KIJ50" s="445"/>
      <c r="KIK50" s="445"/>
      <c r="KIL50" s="445"/>
      <c r="KIM50" s="445"/>
      <c r="KIN50" s="445"/>
      <c r="KIO50" s="445"/>
      <c r="KIP50" s="445"/>
      <c r="KIQ50" s="445"/>
      <c r="KIR50" s="445"/>
      <c r="KIS50" s="445"/>
      <c r="KIT50" s="445"/>
      <c r="KIU50" s="445"/>
      <c r="KIV50" s="445"/>
      <c r="KIW50" s="445"/>
      <c r="KIX50" s="445"/>
      <c r="KIY50" s="445"/>
      <c r="KIZ50" s="445"/>
      <c r="KJA50" s="445"/>
      <c r="KJB50" s="445"/>
      <c r="KJC50" s="445"/>
      <c r="KJD50" s="445"/>
      <c r="KJE50" s="445"/>
      <c r="KJF50" s="445"/>
      <c r="KJG50" s="445"/>
      <c r="KJH50" s="445"/>
      <c r="KJI50" s="445"/>
      <c r="KJJ50" s="445"/>
      <c r="KJK50" s="445"/>
      <c r="KJL50" s="445"/>
      <c r="KJM50" s="445"/>
      <c r="KJN50" s="445"/>
      <c r="KJO50" s="445"/>
      <c r="KJP50" s="445"/>
      <c r="KJQ50" s="445"/>
      <c r="KJR50" s="445"/>
      <c r="KJS50" s="445"/>
      <c r="KJT50" s="445"/>
      <c r="KJU50" s="445"/>
      <c r="KJV50" s="445"/>
      <c r="KJW50" s="445"/>
      <c r="KJX50" s="445"/>
      <c r="KJY50" s="445"/>
      <c r="KJZ50" s="445"/>
      <c r="KKA50" s="445"/>
      <c r="KKB50" s="445"/>
      <c r="KKC50" s="445"/>
      <c r="KKD50" s="445"/>
      <c r="KKE50" s="445"/>
      <c r="KKF50" s="445"/>
      <c r="KKG50" s="445"/>
      <c r="KKH50" s="445"/>
      <c r="KKI50" s="445"/>
      <c r="KKJ50" s="445"/>
      <c r="KKK50" s="445"/>
      <c r="KKL50" s="445"/>
      <c r="KKM50" s="445"/>
      <c r="KKN50" s="445"/>
      <c r="KKO50" s="445"/>
      <c r="KKP50" s="445"/>
      <c r="KKQ50" s="445"/>
      <c r="KKR50" s="445"/>
      <c r="KKS50" s="445"/>
      <c r="KKT50" s="445"/>
      <c r="KKU50" s="445"/>
      <c r="KKV50" s="445"/>
      <c r="KKW50" s="445"/>
      <c r="KKX50" s="445"/>
      <c r="KKY50" s="445"/>
      <c r="KKZ50" s="445"/>
      <c r="KLA50" s="445"/>
      <c r="KLB50" s="445"/>
      <c r="KLC50" s="445"/>
      <c r="KLD50" s="445"/>
      <c r="KLE50" s="445"/>
      <c r="KLF50" s="445"/>
      <c r="KLG50" s="445"/>
      <c r="KLH50" s="445"/>
      <c r="KLI50" s="445"/>
      <c r="KLJ50" s="445"/>
      <c r="KLK50" s="445"/>
      <c r="KLL50" s="445"/>
      <c r="KLM50" s="445"/>
      <c r="KLN50" s="445"/>
      <c r="KLO50" s="445"/>
      <c r="KLP50" s="445"/>
      <c r="KLQ50" s="445"/>
      <c r="KLR50" s="445"/>
      <c r="KLS50" s="445"/>
      <c r="KLT50" s="445"/>
      <c r="KLU50" s="445"/>
      <c r="KLV50" s="445"/>
      <c r="KLW50" s="445"/>
      <c r="KLX50" s="445"/>
      <c r="KLY50" s="445"/>
      <c r="KLZ50" s="445"/>
      <c r="KMA50" s="445"/>
      <c r="KMB50" s="445"/>
      <c r="KMC50" s="445"/>
      <c r="KMD50" s="445"/>
      <c r="KME50" s="445"/>
      <c r="KMF50" s="445"/>
      <c r="KMG50" s="445"/>
      <c r="KMH50" s="445"/>
      <c r="KMI50" s="445"/>
      <c r="KMJ50" s="445"/>
      <c r="KMK50" s="445"/>
      <c r="KML50" s="445"/>
      <c r="KMM50" s="445"/>
      <c r="KMN50" s="445"/>
      <c r="KMO50" s="445"/>
      <c r="KMP50" s="445"/>
      <c r="KMQ50" s="445"/>
      <c r="KMR50" s="445"/>
      <c r="KMS50" s="445"/>
      <c r="KMT50" s="445"/>
      <c r="KMU50" s="445"/>
      <c r="KMV50" s="445"/>
      <c r="KMW50" s="445"/>
      <c r="KMX50" s="445"/>
      <c r="KMY50" s="445"/>
      <c r="KMZ50" s="445"/>
      <c r="KNA50" s="445"/>
      <c r="KNB50" s="445"/>
      <c r="KNC50" s="445"/>
      <c r="KND50" s="445"/>
      <c r="KNE50" s="445"/>
      <c r="KNF50" s="445"/>
      <c r="KNG50" s="445"/>
      <c r="KNH50" s="445"/>
      <c r="KNI50" s="445"/>
      <c r="KNJ50" s="445"/>
      <c r="KNK50" s="445"/>
      <c r="KNL50" s="445"/>
      <c r="KNM50" s="445"/>
      <c r="KNN50" s="445"/>
      <c r="KNO50" s="445"/>
      <c r="KNP50" s="445"/>
      <c r="KNQ50" s="445"/>
      <c r="KNR50" s="445"/>
      <c r="KNS50" s="445"/>
      <c r="KNT50" s="445"/>
      <c r="KNU50" s="445"/>
      <c r="KNV50" s="445"/>
      <c r="KNW50" s="445"/>
      <c r="KNX50" s="445"/>
      <c r="KNY50" s="445"/>
      <c r="KNZ50" s="445"/>
      <c r="KOA50" s="445"/>
      <c r="KOB50" s="445"/>
      <c r="KOC50" s="445"/>
      <c r="KOD50" s="445"/>
      <c r="KOE50" s="445"/>
      <c r="KOF50" s="445"/>
      <c r="KOG50" s="445"/>
      <c r="KOH50" s="445"/>
      <c r="KOI50" s="445"/>
      <c r="KOJ50" s="445"/>
      <c r="KOK50" s="445"/>
      <c r="KOL50" s="445"/>
      <c r="KOM50" s="445"/>
      <c r="KON50" s="445"/>
      <c r="KOO50" s="445"/>
      <c r="KOP50" s="445"/>
      <c r="KOQ50" s="445"/>
      <c r="KOR50" s="445"/>
      <c r="KOS50" s="445"/>
      <c r="KOT50" s="445"/>
      <c r="KOU50" s="445"/>
      <c r="KOV50" s="445"/>
      <c r="KOW50" s="445"/>
      <c r="KOX50" s="445"/>
      <c r="KOY50" s="445"/>
      <c r="KOZ50" s="445"/>
      <c r="KPA50" s="445"/>
      <c r="KPB50" s="445"/>
      <c r="KPC50" s="445"/>
      <c r="KPD50" s="445"/>
      <c r="KPE50" s="445"/>
      <c r="KPF50" s="445"/>
      <c r="KPG50" s="445"/>
      <c r="KPH50" s="445"/>
      <c r="KPI50" s="445"/>
      <c r="KPJ50" s="445"/>
      <c r="KPK50" s="445"/>
      <c r="KPL50" s="445"/>
      <c r="KPM50" s="445"/>
      <c r="KPN50" s="445"/>
      <c r="KPO50" s="445"/>
      <c r="KPP50" s="445"/>
      <c r="KPQ50" s="445"/>
      <c r="KPR50" s="445"/>
      <c r="KPS50" s="445"/>
      <c r="KPT50" s="445"/>
      <c r="KPU50" s="445"/>
      <c r="KPV50" s="445"/>
      <c r="KPW50" s="445"/>
      <c r="KPX50" s="445"/>
      <c r="KPY50" s="445"/>
      <c r="KPZ50" s="445"/>
      <c r="KQA50" s="445"/>
      <c r="KQB50" s="445"/>
      <c r="KQC50" s="445"/>
      <c r="KQD50" s="445"/>
      <c r="KQE50" s="445"/>
      <c r="KQF50" s="445"/>
      <c r="KQG50" s="445"/>
      <c r="KQH50" s="445"/>
      <c r="KQI50" s="445"/>
      <c r="KQJ50" s="445"/>
      <c r="KQK50" s="445"/>
      <c r="KQL50" s="445"/>
      <c r="KQM50" s="445"/>
      <c r="KQN50" s="445"/>
      <c r="KQO50" s="445"/>
      <c r="KQP50" s="445"/>
      <c r="KQQ50" s="445"/>
      <c r="KQR50" s="445"/>
      <c r="KQS50" s="445"/>
      <c r="KQT50" s="445"/>
      <c r="KQU50" s="445"/>
      <c r="KQV50" s="445"/>
      <c r="KQW50" s="445"/>
      <c r="KQX50" s="445"/>
      <c r="KQY50" s="445"/>
      <c r="KQZ50" s="445"/>
      <c r="KRA50" s="445"/>
      <c r="KRB50" s="445"/>
      <c r="KRC50" s="445"/>
      <c r="KRD50" s="445"/>
      <c r="KRE50" s="445"/>
      <c r="KRF50" s="445"/>
      <c r="KRG50" s="445"/>
      <c r="KRH50" s="445"/>
      <c r="KRI50" s="445"/>
      <c r="KRJ50" s="445"/>
      <c r="KRK50" s="445"/>
      <c r="KRL50" s="445"/>
      <c r="KRM50" s="445"/>
      <c r="KRN50" s="445"/>
      <c r="KRO50" s="445"/>
      <c r="KRP50" s="445"/>
      <c r="KRQ50" s="445"/>
      <c r="KRR50" s="445"/>
      <c r="KRS50" s="445"/>
      <c r="KRT50" s="445"/>
      <c r="KRU50" s="445"/>
      <c r="KRV50" s="445"/>
      <c r="KRW50" s="445"/>
      <c r="KRX50" s="445"/>
      <c r="KRY50" s="445"/>
      <c r="KRZ50" s="445"/>
      <c r="KSA50" s="445"/>
      <c r="KSB50" s="445"/>
      <c r="KSC50" s="445"/>
      <c r="KSD50" s="445"/>
      <c r="KSE50" s="445"/>
      <c r="KSF50" s="445"/>
      <c r="KSG50" s="445"/>
      <c r="KSH50" s="445"/>
      <c r="KSI50" s="445"/>
      <c r="KSJ50" s="445"/>
      <c r="KSK50" s="445"/>
      <c r="KSL50" s="445"/>
      <c r="KSM50" s="445"/>
      <c r="KSN50" s="445"/>
      <c r="KSO50" s="445"/>
      <c r="KSP50" s="445"/>
      <c r="KSQ50" s="445"/>
      <c r="KSR50" s="445"/>
      <c r="KSS50" s="445"/>
      <c r="KST50" s="445"/>
      <c r="KSU50" s="445"/>
      <c r="KSV50" s="445"/>
      <c r="KSW50" s="445"/>
      <c r="KSX50" s="445"/>
      <c r="KSY50" s="445"/>
      <c r="KSZ50" s="445"/>
      <c r="KTA50" s="445"/>
      <c r="KTB50" s="445"/>
      <c r="KTC50" s="445"/>
      <c r="KTD50" s="445"/>
      <c r="KTE50" s="445"/>
      <c r="KTF50" s="445"/>
      <c r="KTG50" s="445"/>
      <c r="KTH50" s="445"/>
      <c r="KTI50" s="445"/>
      <c r="KTJ50" s="445"/>
      <c r="KTK50" s="445"/>
      <c r="KTL50" s="445"/>
      <c r="KTM50" s="445"/>
      <c r="KTN50" s="445"/>
      <c r="KTO50" s="445"/>
      <c r="KTP50" s="445"/>
      <c r="KTQ50" s="445"/>
      <c r="KTR50" s="445"/>
      <c r="KTS50" s="445"/>
      <c r="KTT50" s="445"/>
      <c r="KTU50" s="445"/>
      <c r="KTV50" s="445"/>
      <c r="KTW50" s="445"/>
      <c r="KTX50" s="445"/>
      <c r="KTY50" s="445"/>
      <c r="KTZ50" s="445"/>
      <c r="KUA50" s="445"/>
      <c r="KUB50" s="445"/>
      <c r="KUC50" s="445"/>
      <c r="KUD50" s="445"/>
      <c r="KUE50" s="445"/>
      <c r="KUF50" s="445"/>
      <c r="KUG50" s="445"/>
      <c r="KUH50" s="445"/>
      <c r="KUI50" s="445"/>
      <c r="KUJ50" s="445"/>
      <c r="KUK50" s="445"/>
      <c r="KUL50" s="445"/>
      <c r="KUM50" s="445"/>
      <c r="KUN50" s="445"/>
      <c r="KUO50" s="445"/>
      <c r="KUP50" s="445"/>
      <c r="KUQ50" s="445"/>
      <c r="KUR50" s="445"/>
      <c r="KUS50" s="445"/>
      <c r="KUT50" s="445"/>
      <c r="KUU50" s="445"/>
      <c r="KUV50" s="445"/>
      <c r="KUW50" s="445"/>
      <c r="KUX50" s="445"/>
      <c r="KUY50" s="445"/>
      <c r="KUZ50" s="445"/>
      <c r="KVA50" s="445"/>
      <c r="KVB50" s="445"/>
      <c r="KVC50" s="445"/>
      <c r="KVD50" s="445"/>
      <c r="KVE50" s="445"/>
      <c r="KVF50" s="445"/>
      <c r="KVG50" s="445"/>
      <c r="KVH50" s="445"/>
      <c r="KVI50" s="445"/>
      <c r="KVJ50" s="445"/>
      <c r="KVK50" s="445"/>
      <c r="KVL50" s="445"/>
      <c r="KVM50" s="445"/>
      <c r="KVN50" s="445"/>
      <c r="KVO50" s="445"/>
      <c r="KVP50" s="445"/>
      <c r="KVQ50" s="445"/>
      <c r="KVR50" s="445"/>
      <c r="KVS50" s="445"/>
      <c r="KVT50" s="445"/>
      <c r="KVU50" s="445"/>
      <c r="KVV50" s="445"/>
      <c r="KVW50" s="445"/>
      <c r="KVX50" s="445"/>
      <c r="KVY50" s="445"/>
      <c r="KVZ50" s="445"/>
      <c r="KWA50" s="445"/>
      <c r="KWB50" s="445"/>
      <c r="KWC50" s="445"/>
      <c r="KWD50" s="445"/>
      <c r="KWE50" s="445"/>
      <c r="KWF50" s="445"/>
      <c r="KWG50" s="445"/>
      <c r="KWH50" s="445"/>
      <c r="KWI50" s="445"/>
      <c r="KWJ50" s="445"/>
      <c r="KWK50" s="445"/>
      <c r="KWL50" s="445"/>
      <c r="KWM50" s="445"/>
      <c r="KWN50" s="445"/>
      <c r="KWO50" s="445"/>
      <c r="KWP50" s="445"/>
      <c r="KWQ50" s="445"/>
      <c r="KWR50" s="445"/>
      <c r="KWS50" s="445"/>
      <c r="KWT50" s="445"/>
      <c r="KWU50" s="445"/>
      <c r="KWV50" s="445"/>
      <c r="KWW50" s="445"/>
      <c r="KWX50" s="445"/>
      <c r="KWY50" s="445"/>
      <c r="KWZ50" s="445"/>
      <c r="KXA50" s="445"/>
      <c r="KXB50" s="445"/>
      <c r="KXC50" s="445"/>
      <c r="KXD50" s="445"/>
      <c r="KXE50" s="445"/>
      <c r="KXF50" s="445"/>
      <c r="KXG50" s="445"/>
      <c r="KXH50" s="445"/>
      <c r="KXI50" s="445"/>
      <c r="KXJ50" s="445"/>
      <c r="KXK50" s="445"/>
      <c r="KXL50" s="445"/>
      <c r="KXM50" s="445"/>
      <c r="KXN50" s="445"/>
      <c r="KXO50" s="445"/>
      <c r="KXP50" s="445"/>
      <c r="KXQ50" s="445"/>
      <c r="KXR50" s="445"/>
      <c r="KXS50" s="445"/>
      <c r="KXT50" s="445"/>
      <c r="KXU50" s="445"/>
      <c r="KXV50" s="445"/>
      <c r="KXW50" s="445"/>
      <c r="KXX50" s="445"/>
      <c r="KXY50" s="445"/>
      <c r="KXZ50" s="445"/>
      <c r="KYA50" s="445"/>
      <c r="KYB50" s="445"/>
      <c r="KYC50" s="445"/>
      <c r="KYD50" s="445"/>
      <c r="KYE50" s="445"/>
      <c r="KYF50" s="445"/>
      <c r="KYG50" s="445"/>
      <c r="KYH50" s="445"/>
      <c r="KYI50" s="445"/>
      <c r="KYJ50" s="445"/>
      <c r="KYK50" s="445"/>
      <c r="KYL50" s="445"/>
      <c r="KYM50" s="445"/>
      <c r="KYN50" s="445"/>
      <c r="KYO50" s="445"/>
      <c r="KYP50" s="445"/>
      <c r="KYQ50" s="445"/>
      <c r="KYR50" s="445"/>
      <c r="KYS50" s="445"/>
      <c r="KYT50" s="445"/>
      <c r="KYU50" s="445"/>
      <c r="KYV50" s="445"/>
      <c r="KYW50" s="445"/>
      <c r="KYX50" s="445"/>
      <c r="KYY50" s="445"/>
      <c r="KYZ50" s="445"/>
      <c r="KZA50" s="445"/>
      <c r="KZB50" s="445"/>
      <c r="KZC50" s="445"/>
      <c r="KZD50" s="445"/>
      <c r="KZE50" s="445"/>
      <c r="KZF50" s="445"/>
      <c r="KZG50" s="445"/>
      <c r="KZH50" s="445"/>
      <c r="KZI50" s="445"/>
      <c r="KZJ50" s="445"/>
      <c r="KZK50" s="445"/>
      <c r="KZL50" s="445"/>
      <c r="KZM50" s="445"/>
      <c r="KZN50" s="445"/>
      <c r="KZO50" s="445"/>
      <c r="KZP50" s="445"/>
      <c r="KZQ50" s="445"/>
      <c r="KZR50" s="445"/>
      <c r="KZS50" s="445"/>
      <c r="KZT50" s="445"/>
      <c r="KZU50" s="445"/>
      <c r="KZV50" s="445"/>
      <c r="KZW50" s="445"/>
      <c r="KZX50" s="445"/>
      <c r="KZY50" s="445"/>
      <c r="KZZ50" s="445"/>
      <c r="LAA50" s="445"/>
      <c r="LAB50" s="445"/>
      <c r="LAC50" s="445"/>
      <c r="LAD50" s="445"/>
      <c r="LAE50" s="445"/>
      <c r="LAF50" s="445"/>
      <c r="LAG50" s="445"/>
      <c r="LAH50" s="445"/>
      <c r="LAI50" s="445"/>
      <c r="LAJ50" s="445"/>
      <c r="LAK50" s="445"/>
      <c r="LAL50" s="445"/>
      <c r="LAM50" s="445"/>
      <c r="LAN50" s="445"/>
      <c r="LAO50" s="445"/>
      <c r="LAP50" s="445"/>
      <c r="LAQ50" s="445"/>
      <c r="LAR50" s="445"/>
      <c r="LAS50" s="445"/>
      <c r="LAT50" s="445"/>
      <c r="LAU50" s="445"/>
      <c r="LAV50" s="445"/>
      <c r="LAW50" s="445"/>
      <c r="LAX50" s="445"/>
      <c r="LAY50" s="445"/>
      <c r="LAZ50" s="445"/>
      <c r="LBA50" s="445"/>
      <c r="LBB50" s="445"/>
      <c r="LBC50" s="445"/>
      <c r="LBD50" s="445"/>
      <c r="LBE50" s="445"/>
      <c r="LBF50" s="445"/>
      <c r="LBG50" s="445"/>
      <c r="LBH50" s="445"/>
      <c r="LBI50" s="445"/>
      <c r="LBJ50" s="445"/>
      <c r="LBK50" s="445"/>
      <c r="LBL50" s="445"/>
      <c r="LBM50" s="445"/>
      <c r="LBN50" s="445"/>
      <c r="LBO50" s="445"/>
      <c r="LBP50" s="445"/>
      <c r="LBQ50" s="445"/>
      <c r="LBR50" s="445"/>
      <c r="LBS50" s="445"/>
      <c r="LBT50" s="445"/>
      <c r="LBU50" s="445"/>
      <c r="LBV50" s="445"/>
      <c r="LBW50" s="445"/>
      <c r="LBX50" s="445"/>
      <c r="LBY50" s="445"/>
      <c r="LBZ50" s="445"/>
      <c r="LCA50" s="445"/>
      <c r="LCB50" s="445"/>
      <c r="LCC50" s="445"/>
      <c r="LCD50" s="445"/>
      <c r="LCE50" s="445"/>
      <c r="LCF50" s="445"/>
      <c r="LCG50" s="445"/>
      <c r="LCH50" s="445"/>
      <c r="LCI50" s="445"/>
      <c r="LCJ50" s="445"/>
      <c r="LCK50" s="445"/>
      <c r="LCL50" s="445"/>
      <c r="LCM50" s="445"/>
      <c r="LCN50" s="445"/>
      <c r="LCO50" s="445"/>
      <c r="LCP50" s="445"/>
      <c r="LCQ50" s="445"/>
      <c r="LCR50" s="445"/>
      <c r="LCS50" s="445"/>
      <c r="LCT50" s="445"/>
      <c r="LCU50" s="445"/>
      <c r="LCV50" s="445"/>
      <c r="LCW50" s="445"/>
      <c r="LCX50" s="445"/>
      <c r="LCY50" s="445"/>
      <c r="LCZ50" s="445"/>
      <c r="LDA50" s="445"/>
      <c r="LDB50" s="445"/>
      <c r="LDC50" s="445"/>
      <c r="LDD50" s="445"/>
      <c r="LDE50" s="445"/>
      <c r="LDF50" s="445"/>
      <c r="LDG50" s="445"/>
      <c r="LDH50" s="445"/>
      <c r="LDI50" s="445"/>
      <c r="LDJ50" s="445"/>
      <c r="LDK50" s="445"/>
      <c r="LDL50" s="445"/>
      <c r="LDM50" s="445"/>
      <c r="LDN50" s="445"/>
      <c r="LDO50" s="445"/>
      <c r="LDP50" s="445"/>
      <c r="LDQ50" s="445"/>
      <c r="LDR50" s="445"/>
      <c r="LDS50" s="445"/>
      <c r="LDT50" s="445"/>
      <c r="LDU50" s="445"/>
      <c r="LDV50" s="445"/>
      <c r="LDW50" s="445"/>
      <c r="LDX50" s="445"/>
      <c r="LDY50" s="445"/>
      <c r="LDZ50" s="445"/>
      <c r="LEA50" s="445"/>
      <c r="LEB50" s="445"/>
      <c r="LEC50" s="445"/>
      <c r="LED50" s="445"/>
      <c r="LEE50" s="445"/>
      <c r="LEF50" s="445"/>
      <c r="LEG50" s="445"/>
      <c r="LEH50" s="445"/>
      <c r="LEI50" s="445"/>
      <c r="LEJ50" s="445"/>
      <c r="LEK50" s="445"/>
      <c r="LEL50" s="445"/>
      <c r="LEM50" s="445"/>
      <c r="LEN50" s="445"/>
      <c r="LEO50" s="445"/>
      <c r="LEP50" s="445"/>
      <c r="LEQ50" s="445"/>
      <c r="LER50" s="445"/>
      <c r="LES50" s="445"/>
      <c r="LET50" s="445"/>
      <c r="LEU50" s="445"/>
      <c r="LEV50" s="445"/>
      <c r="LEW50" s="445"/>
      <c r="LEX50" s="445"/>
      <c r="LEY50" s="445"/>
      <c r="LEZ50" s="445"/>
      <c r="LFA50" s="445"/>
      <c r="LFB50" s="445"/>
      <c r="LFC50" s="445"/>
      <c r="LFD50" s="445"/>
      <c r="LFE50" s="445"/>
      <c r="LFF50" s="445"/>
      <c r="LFG50" s="445"/>
      <c r="LFH50" s="445"/>
      <c r="LFI50" s="445"/>
      <c r="LFJ50" s="445"/>
      <c r="LFK50" s="445"/>
      <c r="LFL50" s="445"/>
      <c r="LFM50" s="445"/>
      <c r="LFN50" s="445"/>
      <c r="LFO50" s="445"/>
      <c r="LFP50" s="445"/>
      <c r="LFQ50" s="445"/>
      <c r="LFR50" s="445"/>
      <c r="LFS50" s="445"/>
      <c r="LFT50" s="445"/>
      <c r="LFU50" s="445"/>
      <c r="LFV50" s="445"/>
      <c r="LFW50" s="445"/>
      <c r="LFX50" s="445"/>
      <c r="LFY50" s="445"/>
      <c r="LFZ50" s="445"/>
      <c r="LGA50" s="445"/>
      <c r="LGB50" s="445"/>
      <c r="LGC50" s="445"/>
      <c r="LGD50" s="445"/>
      <c r="LGE50" s="445"/>
      <c r="LGF50" s="445"/>
      <c r="LGG50" s="445"/>
      <c r="LGH50" s="445"/>
      <c r="LGI50" s="445"/>
      <c r="LGJ50" s="445"/>
      <c r="LGK50" s="445"/>
      <c r="LGL50" s="445"/>
      <c r="LGM50" s="445"/>
      <c r="LGN50" s="445"/>
      <c r="LGO50" s="445"/>
      <c r="LGP50" s="445"/>
      <c r="LGQ50" s="445"/>
      <c r="LGR50" s="445"/>
      <c r="LGS50" s="445"/>
      <c r="LGT50" s="445"/>
      <c r="LGU50" s="445"/>
      <c r="LGV50" s="445"/>
      <c r="LGW50" s="445"/>
      <c r="LGX50" s="445"/>
      <c r="LGY50" s="445"/>
      <c r="LGZ50" s="445"/>
      <c r="LHA50" s="445"/>
      <c r="LHB50" s="445"/>
      <c r="LHC50" s="445"/>
      <c r="LHD50" s="445"/>
      <c r="LHE50" s="445"/>
      <c r="LHF50" s="445"/>
      <c r="LHG50" s="445"/>
      <c r="LHH50" s="445"/>
      <c r="LHI50" s="445"/>
      <c r="LHJ50" s="445"/>
      <c r="LHK50" s="445"/>
      <c r="LHL50" s="445"/>
      <c r="LHM50" s="445"/>
      <c r="LHN50" s="445"/>
      <c r="LHO50" s="445"/>
      <c r="LHP50" s="445"/>
      <c r="LHQ50" s="445"/>
      <c r="LHR50" s="445"/>
      <c r="LHS50" s="445"/>
      <c r="LHT50" s="445"/>
      <c r="LHU50" s="445"/>
      <c r="LHV50" s="445"/>
      <c r="LHW50" s="445"/>
      <c r="LHX50" s="445"/>
      <c r="LHY50" s="445"/>
      <c r="LHZ50" s="445"/>
      <c r="LIA50" s="445"/>
      <c r="LIB50" s="445"/>
      <c r="LIC50" s="445"/>
      <c r="LID50" s="445"/>
      <c r="LIE50" s="445"/>
      <c r="LIF50" s="445"/>
      <c r="LIG50" s="445"/>
      <c r="LIH50" s="445"/>
      <c r="LII50" s="445"/>
      <c r="LIJ50" s="445"/>
      <c r="LIK50" s="445"/>
      <c r="LIL50" s="445"/>
      <c r="LIM50" s="445"/>
      <c r="LIN50" s="445"/>
      <c r="LIO50" s="445"/>
      <c r="LIP50" s="445"/>
      <c r="LIQ50" s="445"/>
      <c r="LIR50" s="445"/>
      <c r="LIS50" s="445"/>
      <c r="LIT50" s="445"/>
      <c r="LIU50" s="445"/>
      <c r="LIV50" s="445"/>
      <c r="LIW50" s="445"/>
      <c r="LIX50" s="445"/>
      <c r="LIY50" s="445"/>
      <c r="LIZ50" s="445"/>
      <c r="LJA50" s="445"/>
      <c r="LJB50" s="445"/>
      <c r="LJC50" s="445"/>
      <c r="LJD50" s="445"/>
      <c r="LJE50" s="445"/>
      <c r="LJF50" s="445"/>
      <c r="LJG50" s="445"/>
      <c r="LJH50" s="445"/>
      <c r="LJI50" s="445"/>
      <c r="LJJ50" s="445"/>
      <c r="LJK50" s="445"/>
      <c r="LJL50" s="445"/>
      <c r="LJM50" s="445"/>
      <c r="LJN50" s="445"/>
      <c r="LJO50" s="445"/>
      <c r="LJP50" s="445"/>
      <c r="LJQ50" s="445"/>
      <c r="LJR50" s="445"/>
      <c r="LJS50" s="445"/>
      <c r="LJT50" s="445"/>
      <c r="LJU50" s="445"/>
      <c r="LJV50" s="445"/>
      <c r="LJW50" s="445"/>
      <c r="LJX50" s="445"/>
      <c r="LJY50" s="445"/>
      <c r="LJZ50" s="445"/>
      <c r="LKA50" s="445"/>
      <c r="LKB50" s="445"/>
      <c r="LKC50" s="445"/>
      <c r="LKD50" s="445"/>
      <c r="LKE50" s="445"/>
      <c r="LKF50" s="445"/>
      <c r="LKG50" s="445"/>
      <c r="LKH50" s="445"/>
      <c r="LKI50" s="445"/>
      <c r="LKJ50" s="445"/>
      <c r="LKK50" s="445"/>
      <c r="LKL50" s="445"/>
      <c r="LKM50" s="445"/>
      <c r="LKN50" s="445"/>
      <c r="LKO50" s="445"/>
      <c r="LKP50" s="445"/>
      <c r="LKQ50" s="445"/>
      <c r="LKR50" s="445"/>
      <c r="LKS50" s="445"/>
      <c r="LKT50" s="445"/>
      <c r="LKU50" s="445"/>
      <c r="LKV50" s="445"/>
      <c r="LKW50" s="445"/>
      <c r="LKX50" s="445"/>
      <c r="LKY50" s="445"/>
      <c r="LKZ50" s="445"/>
      <c r="LLA50" s="445"/>
      <c r="LLB50" s="445"/>
      <c r="LLC50" s="445"/>
      <c r="LLD50" s="445"/>
      <c r="LLE50" s="445"/>
      <c r="LLF50" s="445"/>
      <c r="LLG50" s="445"/>
      <c r="LLH50" s="445"/>
      <c r="LLI50" s="445"/>
      <c r="LLJ50" s="445"/>
      <c r="LLK50" s="445"/>
      <c r="LLL50" s="445"/>
      <c r="LLM50" s="445"/>
      <c r="LLN50" s="445"/>
      <c r="LLO50" s="445"/>
      <c r="LLP50" s="445"/>
      <c r="LLQ50" s="445"/>
      <c r="LLR50" s="445"/>
      <c r="LLS50" s="445"/>
      <c r="LLT50" s="445"/>
      <c r="LLU50" s="445"/>
      <c r="LLV50" s="445"/>
      <c r="LLW50" s="445"/>
      <c r="LLX50" s="445"/>
      <c r="LLY50" s="445"/>
      <c r="LLZ50" s="445"/>
      <c r="LMA50" s="445"/>
      <c r="LMB50" s="445"/>
      <c r="LMC50" s="445"/>
      <c r="LMD50" s="445"/>
      <c r="LME50" s="445"/>
      <c r="LMF50" s="445"/>
      <c r="LMG50" s="445"/>
      <c r="LMH50" s="445"/>
      <c r="LMI50" s="445"/>
      <c r="LMJ50" s="445"/>
      <c r="LMK50" s="445"/>
      <c r="LML50" s="445"/>
      <c r="LMM50" s="445"/>
      <c r="LMN50" s="445"/>
      <c r="LMO50" s="445"/>
      <c r="LMP50" s="445"/>
      <c r="LMQ50" s="445"/>
      <c r="LMR50" s="445"/>
      <c r="LMS50" s="445"/>
      <c r="LMT50" s="445"/>
      <c r="LMU50" s="445"/>
      <c r="LMV50" s="445"/>
      <c r="LMW50" s="445"/>
      <c r="LMX50" s="445"/>
      <c r="LMY50" s="445"/>
      <c r="LMZ50" s="445"/>
      <c r="LNA50" s="445"/>
      <c r="LNB50" s="445"/>
      <c r="LNC50" s="445"/>
      <c r="LND50" s="445"/>
      <c r="LNE50" s="445"/>
      <c r="LNF50" s="445"/>
      <c r="LNG50" s="445"/>
      <c r="LNH50" s="445"/>
      <c r="LNI50" s="445"/>
      <c r="LNJ50" s="445"/>
      <c r="LNK50" s="445"/>
      <c r="LNL50" s="445"/>
      <c r="LNM50" s="445"/>
      <c r="LNN50" s="445"/>
      <c r="LNO50" s="445"/>
      <c r="LNP50" s="445"/>
      <c r="LNQ50" s="445"/>
      <c r="LNR50" s="445"/>
      <c r="LNS50" s="445"/>
      <c r="LNT50" s="445"/>
      <c r="LNU50" s="445"/>
      <c r="LNV50" s="445"/>
      <c r="LNW50" s="445"/>
      <c r="LNX50" s="445"/>
      <c r="LNY50" s="445"/>
      <c r="LNZ50" s="445"/>
      <c r="LOA50" s="445"/>
      <c r="LOB50" s="445"/>
      <c r="LOC50" s="445"/>
      <c r="LOD50" s="445"/>
      <c r="LOE50" s="445"/>
      <c r="LOF50" s="445"/>
      <c r="LOG50" s="445"/>
      <c r="LOH50" s="445"/>
      <c r="LOI50" s="445"/>
      <c r="LOJ50" s="445"/>
      <c r="LOK50" s="445"/>
      <c r="LOL50" s="445"/>
      <c r="LOM50" s="445"/>
      <c r="LON50" s="445"/>
      <c r="LOO50" s="445"/>
      <c r="LOP50" s="445"/>
      <c r="LOQ50" s="445"/>
      <c r="LOR50" s="445"/>
      <c r="LOS50" s="445"/>
      <c r="LOT50" s="445"/>
      <c r="LOU50" s="445"/>
      <c r="LOV50" s="445"/>
      <c r="LOW50" s="445"/>
      <c r="LOX50" s="445"/>
      <c r="LOY50" s="445"/>
      <c r="LOZ50" s="445"/>
      <c r="LPA50" s="445"/>
      <c r="LPB50" s="445"/>
      <c r="LPC50" s="445"/>
      <c r="LPD50" s="445"/>
      <c r="LPE50" s="445"/>
      <c r="LPF50" s="445"/>
      <c r="LPG50" s="445"/>
      <c r="LPH50" s="445"/>
      <c r="LPI50" s="445"/>
      <c r="LPJ50" s="445"/>
      <c r="LPK50" s="445"/>
      <c r="LPL50" s="445"/>
      <c r="LPM50" s="445"/>
      <c r="LPN50" s="445"/>
      <c r="LPO50" s="445"/>
      <c r="LPP50" s="445"/>
      <c r="LPQ50" s="445"/>
      <c r="LPR50" s="445"/>
      <c r="LPS50" s="445"/>
      <c r="LPT50" s="445"/>
      <c r="LPU50" s="445"/>
      <c r="LPV50" s="445"/>
      <c r="LPW50" s="445"/>
      <c r="LPX50" s="445"/>
      <c r="LPY50" s="445"/>
      <c r="LPZ50" s="445"/>
      <c r="LQA50" s="445"/>
      <c r="LQB50" s="445"/>
      <c r="LQC50" s="445"/>
      <c r="LQD50" s="445"/>
      <c r="LQE50" s="445"/>
      <c r="LQF50" s="445"/>
      <c r="LQG50" s="445"/>
      <c r="LQH50" s="445"/>
      <c r="LQI50" s="445"/>
      <c r="LQJ50" s="445"/>
      <c r="LQK50" s="445"/>
      <c r="LQL50" s="445"/>
      <c r="LQM50" s="445"/>
      <c r="LQN50" s="445"/>
      <c r="LQO50" s="445"/>
      <c r="LQP50" s="445"/>
      <c r="LQQ50" s="445"/>
      <c r="LQR50" s="445"/>
      <c r="LQS50" s="445"/>
      <c r="LQT50" s="445"/>
      <c r="LQU50" s="445"/>
      <c r="LQV50" s="445"/>
      <c r="LQW50" s="445"/>
      <c r="LQX50" s="445"/>
      <c r="LQY50" s="445"/>
      <c r="LQZ50" s="445"/>
      <c r="LRA50" s="445"/>
      <c r="LRB50" s="445"/>
      <c r="LRC50" s="445"/>
      <c r="LRD50" s="445"/>
      <c r="LRE50" s="445"/>
      <c r="LRF50" s="445"/>
      <c r="LRG50" s="445"/>
      <c r="LRH50" s="445"/>
      <c r="LRI50" s="445"/>
      <c r="LRJ50" s="445"/>
      <c r="LRK50" s="445"/>
      <c r="LRL50" s="445"/>
      <c r="LRM50" s="445"/>
      <c r="LRN50" s="445"/>
      <c r="LRO50" s="445"/>
      <c r="LRP50" s="445"/>
      <c r="LRQ50" s="445"/>
      <c r="LRR50" s="445"/>
      <c r="LRS50" s="445"/>
      <c r="LRT50" s="445"/>
      <c r="LRU50" s="445"/>
      <c r="LRV50" s="445"/>
      <c r="LRW50" s="445"/>
      <c r="LRX50" s="445"/>
      <c r="LRY50" s="445"/>
      <c r="LRZ50" s="445"/>
      <c r="LSA50" s="445"/>
      <c r="LSB50" s="445"/>
      <c r="LSC50" s="445"/>
      <c r="LSD50" s="445"/>
      <c r="LSE50" s="445"/>
      <c r="LSF50" s="445"/>
      <c r="LSG50" s="445"/>
      <c r="LSH50" s="445"/>
      <c r="LSI50" s="445"/>
      <c r="LSJ50" s="445"/>
      <c r="LSK50" s="445"/>
      <c r="LSL50" s="445"/>
      <c r="LSM50" s="445"/>
      <c r="LSN50" s="445"/>
      <c r="LSO50" s="445"/>
      <c r="LSP50" s="445"/>
      <c r="LSQ50" s="445"/>
      <c r="LSR50" s="445"/>
      <c r="LSS50" s="445"/>
      <c r="LST50" s="445"/>
      <c r="LSU50" s="445"/>
      <c r="LSV50" s="445"/>
      <c r="LSW50" s="445"/>
      <c r="LSX50" s="445"/>
      <c r="LSY50" s="445"/>
      <c r="LSZ50" s="445"/>
      <c r="LTA50" s="445"/>
      <c r="LTB50" s="445"/>
      <c r="LTC50" s="445"/>
      <c r="LTD50" s="445"/>
      <c r="LTE50" s="445"/>
      <c r="LTF50" s="445"/>
      <c r="LTG50" s="445"/>
      <c r="LTH50" s="445"/>
      <c r="LTI50" s="445"/>
      <c r="LTJ50" s="445"/>
      <c r="LTK50" s="445"/>
      <c r="LTL50" s="445"/>
      <c r="LTM50" s="445"/>
      <c r="LTN50" s="445"/>
      <c r="LTO50" s="445"/>
      <c r="LTP50" s="445"/>
      <c r="LTQ50" s="445"/>
      <c r="LTR50" s="445"/>
      <c r="LTS50" s="445"/>
      <c r="LTT50" s="445"/>
      <c r="LTU50" s="445"/>
      <c r="LTV50" s="445"/>
      <c r="LTW50" s="445"/>
      <c r="LTX50" s="445"/>
      <c r="LTY50" s="445"/>
      <c r="LTZ50" s="445"/>
      <c r="LUA50" s="445"/>
      <c r="LUB50" s="445"/>
      <c r="LUC50" s="445"/>
      <c r="LUD50" s="445"/>
      <c r="LUE50" s="445"/>
      <c r="LUF50" s="445"/>
      <c r="LUG50" s="445"/>
      <c r="LUH50" s="445"/>
      <c r="LUI50" s="445"/>
      <c r="LUJ50" s="445"/>
      <c r="LUK50" s="445"/>
      <c r="LUL50" s="445"/>
      <c r="LUM50" s="445"/>
      <c r="LUN50" s="445"/>
      <c r="LUO50" s="445"/>
      <c r="LUP50" s="445"/>
      <c r="LUQ50" s="445"/>
      <c r="LUR50" s="445"/>
      <c r="LUS50" s="445"/>
      <c r="LUT50" s="445"/>
      <c r="LUU50" s="445"/>
      <c r="LUV50" s="445"/>
      <c r="LUW50" s="445"/>
      <c r="LUX50" s="445"/>
      <c r="LUY50" s="445"/>
      <c r="LUZ50" s="445"/>
      <c r="LVA50" s="445"/>
      <c r="LVB50" s="445"/>
      <c r="LVC50" s="445"/>
      <c r="LVD50" s="445"/>
      <c r="LVE50" s="445"/>
      <c r="LVF50" s="445"/>
      <c r="LVG50" s="445"/>
      <c r="LVH50" s="445"/>
      <c r="LVI50" s="445"/>
      <c r="LVJ50" s="445"/>
      <c r="LVK50" s="445"/>
      <c r="LVL50" s="445"/>
      <c r="LVM50" s="445"/>
      <c r="LVN50" s="445"/>
      <c r="LVO50" s="445"/>
      <c r="LVP50" s="445"/>
      <c r="LVQ50" s="445"/>
      <c r="LVR50" s="445"/>
      <c r="LVS50" s="445"/>
      <c r="LVT50" s="445"/>
      <c r="LVU50" s="445"/>
      <c r="LVV50" s="445"/>
      <c r="LVW50" s="445"/>
      <c r="LVX50" s="445"/>
      <c r="LVY50" s="445"/>
      <c r="LVZ50" s="445"/>
      <c r="LWA50" s="445"/>
      <c r="LWB50" s="445"/>
      <c r="LWC50" s="445"/>
      <c r="LWD50" s="445"/>
      <c r="LWE50" s="445"/>
      <c r="LWF50" s="445"/>
      <c r="LWG50" s="445"/>
      <c r="LWH50" s="445"/>
      <c r="LWI50" s="445"/>
      <c r="LWJ50" s="445"/>
      <c r="LWK50" s="445"/>
      <c r="LWL50" s="445"/>
      <c r="LWM50" s="445"/>
      <c r="LWN50" s="445"/>
      <c r="LWO50" s="445"/>
      <c r="LWP50" s="445"/>
      <c r="LWQ50" s="445"/>
      <c r="LWR50" s="445"/>
      <c r="LWS50" s="445"/>
      <c r="LWT50" s="445"/>
      <c r="LWU50" s="445"/>
      <c r="LWV50" s="445"/>
      <c r="LWW50" s="445"/>
      <c r="LWX50" s="445"/>
      <c r="LWY50" s="445"/>
      <c r="LWZ50" s="445"/>
      <c r="LXA50" s="445"/>
      <c r="LXB50" s="445"/>
      <c r="LXC50" s="445"/>
      <c r="LXD50" s="445"/>
      <c r="LXE50" s="445"/>
      <c r="LXF50" s="445"/>
      <c r="LXG50" s="445"/>
      <c r="LXH50" s="445"/>
      <c r="LXI50" s="445"/>
      <c r="LXJ50" s="445"/>
      <c r="LXK50" s="445"/>
      <c r="LXL50" s="445"/>
      <c r="LXM50" s="445"/>
      <c r="LXN50" s="445"/>
      <c r="LXO50" s="445"/>
      <c r="LXP50" s="445"/>
      <c r="LXQ50" s="445"/>
      <c r="LXR50" s="445"/>
      <c r="LXS50" s="445"/>
      <c r="LXT50" s="445"/>
      <c r="LXU50" s="445"/>
      <c r="LXV50" s="445"/>
      <c r="LXW50" s="445"/>
      <c r="LXX50" s="445"/>
      <c r="LXY50" s="445"/>
      <c r="LXZ50" s="445"/>
      <c r="LYA50" s="445"/>
      <c r="LYB50" s="445"/>
      <c r="LYC50" s="445"/>
      <c r="LYD50" s="445"/>
      <c r="LYE50" s="445"/>
      <c r="LYF50" s="445"/>
      <c r="LYG50" s="445"/>
      <c r="LYH50" s="445"/>
      <c r="LYI50" s="445"/>
      <c r="LYJ50" s="445"/>
      <c r="LYK50" s="445"/>
      <c r="LYL50" s="445"/>
      <c r="LYM50" s="445"/>
      <c r="LYN50" s="445"/>
      <c r="LYO50" s="445"/>
      <c r="LYP50" s="445"/>
      <c r="LYQ50" s="445"/>
      <c r="LYR50" s="445"/>
      <c r="LYS50" s="445"/>
      <c r="LYT50" s="445"/>
      <c r="LYU50" s="445"/>
      <c r="LYV50" s="445"/>
      <c r="LYW50" s="445"/>
      <c r="LYX50" s="445"/>
      <c r="LYY50" s="445"/>
      <c r="LYZ50" s="445"/>
      <c r="LZA50" s="445"/>
      <c r="LZB50" s="445"/>
      <c r="LZC50" s="445"/>
      <c r="LZD50" s="445"/>
      <c r="LZE50" s="445"/>
      <c r="LZF50" s="445"/>
      <c r="LZG50" s="445"/>
      <c r="LZH50" s="445"/>
      <c r="LZI50" s="445"/>
      <c r="LZJ50" s="445"/>
      <c r="LZK50" s="445"/>
      <c r="LZL50" s="445"/>
      <c r="LZM50" s="445"/>
      <c r="LZN50" s="445"/>
      <c r="LZO50" s="445"/>
      <c r="LZP50" s="445"/>
      <c r="LZQ50" s="445"/>
      <c r="LZR50" s="445"/>
      <c r="LZS50" s="445"/>
      <c r="LZT50" s="445"/>
      <c r="LZU50" s="445"/>
      <c r="LZV50" s="445"/>
      <c r="LZW50" s="445"/>
      <c r="LZX50" s="445"/>
      <c r="LZY50" s="445"/>
      <c r="LZZ50" s="445"/>
      <c r="MAA50" s="445"/>
      <c r="MAB50" s="445"/>
      <c r="MAC50" s="445"/>
      <c r="MAD50" s="445"/>
      <c r="MAE50" s="445"/>
      <c r="MAF50" s="445"/>
      <c r="MAG50" s="445"/>
      <c r="MAH50" s="445"/>
      <c r="MAI50" s="445"/>
      <c r="MAJ50" s="445"/>
      <c r="MAK50" s="445"/>
      <c r="MAL50" s="445"/>
      <c r="MAM50" s="445"/>
      <c r="MAN50" s="445"/>
      <c r="MAO50" s="445"/>
      <c r="MAP50" s="445"/>
      <c r="MAQ50" s="445"/>
      <c r="MAR50" s="445"/>
      <c r="MAS50" s="445"/>
      <c r="MAT50" s="445"/>
      <c r="MAU50" s="445"/>
      <c r="MAV50" s="445"/>
      <c r="MAW50" s="445"/>
      <c r="MAX50" s="445"/>
      <c r="MAY50" s="445"/>
      <c r="MAZ50" s="445"/>
      <c r="MBA50" s="445"/>
      <c r="MBB50" s="445"/>
      <c r="MBC50" s="445"/>
      <c r="MBD50" s="445"/>
      <c r="MBE50" s="445"/>
      <c r="MBF50" s="445"/>
      <c r="MBG50" s="445"/>
      <c r="MBH50" s="445"/>
      <c r="MBI50" s="445"/>
      <c r="MBJ50" s="445"/>
      <c r="MBK50" s="445"/>
      <c r="MBL50" s="445"/>
      <c r="MBM50" s="445"/>
      <c r="MBN50" s="445"/>
      <c r="MBO50" s="445"/>
      <c r="MBP50" s="445"/>
      <c r="MBQ50" s="445"/>
      <c r="MBR50" s="445"/>
      <c r="MBS50" s="445"/>
      <c r="MBT50" s="445"/>
      <c r="MBU50" s="445"/>
      <c r="MBV50" s="445"/>
      <c r="MBW50" s="445"/>
      <c r="MBX50" s="445"/>
      <c r="MBY50" s="445"/>
      <c r="MBZ50" s="445"/>
      <c r="MCA50" s="445"/>
      <c r="MCB50" s="445"/>
      <c r="MCC50" s="445"/>
      <c r="MCD50" s="445"/>
      <c r="MCE50" s="445"/>
      <c r="MCF50" s="445"/>
      <c r="MCG50" s="445"/>
      <c r="MCH50" s="445"/>
      <c r="MCI50" s="445"/>
      <c r="MCJ50" s="445"/>
      <c r="MCK50" s="445"/>
      <c r="MCL50" s="445"/>
      <c r="MCM50" s="445"/>
      <c r="MCN50" s="445"/>
      <c r="MCO50" s="445"/>
      <c r="MCP50" s="445"/>
      <c r="MCQ50" s="445"/>
      <c r="MCR50" s="445"/>
      <c r="MCS50" s="445"/>
      <c r="MCT50" s="445"/>
      <c r="MCU50" s="445"/>
      <c r="MCV50" s="445"/>
      <c r="MCW50" s="445"/>
      <c r="MCX50" s="445"/>
      <c r="MCY50" s="445"/>
      <c r="MCZ50" s="445"/>
      <c r="MDA50" s="445"/>
      <c r="MDB50" s="445"/>
      <c r="MDC50" s="445"/>
      <c r="MDD50" s="445"/>
      <c r="MDE50" s="445"/>
      <c r="MDF50" s="445"/>
      <c r="MDG50" s="445"/>
      <c r="MDH50" s="445"/>
      <c r="MDI50" s="445"/>
      <c r="MDJ50" s="445"/>
      <c r="MDK50" s="445"/>
      <c r="MDL50" s="445"/>
      <c r="MDM50" s="445"/>
      <c r="MDN50" s="445"/>
      <c r="MDO50" s="445"/>
      <c r="MDP50" s="445"/>
      <c r="MDQ50" s="445"/>
      <c r="MDR50" s="445"/>
      <c r="MDS50" s="445"/>
      <c r="MDT50" s="445"/>
      <c r="MDU50" s="445"/>
      <c r="MDV50" s="445"/>
      <c r="MDW50" s="445"/>
      <c r="MDX50" s="445"/>
      <c r="MDY50" s="445"/>
      <c r="MDZ50" s="445"/>
      <c r="MEA50" s="445"/>
      <c r="MEB50" s="445"/>
      <c r="MEC50" s="445"/>
      <c r="MED50" s="445"/>
      <c r="MEE50" s="445"/>
      <c r="MEF50" s="445"/>
      <c r="MEG50" s="445"/>
      <c r="MEH50" s="445"/>
      <c r="MEI50" s="445"/>
      <c r="MEJ50" s="445"/>
      <c r="MEK50" s="445"/>
      <c r="MEL50" s="445"/>
      <c r="MEM50" s="445"/>
      <c r="MEN50" s="445"/>
      <c r="MEO50" s="445"/>
      <c r="MEP50" s="445"/>
      <c r="MEQ50" s="445"/>
      <c r="MER50" s="445"/>
      <c r="MES50" s="445"/>
      <c r="MET50" s="445"/>
      <c r="MEU50" s="445"/>
      <c r="MEV50" s="445"/>
      <c r="MEW50" s="445"/>
      <c r="MEX50" s="445"/>
      <c r="MEY50" s="445"/>
      <c r="MEZ50" s="445"/>
      <c r="MFA50" s="445"/>
      <c r="MFB50" s="445"/>
      <c r="MFC50" s="445"/>
      <c r="MFD50" s="445"/>
      <c r="MFE50" s="445"/>
      <c r="MFF50" s="445"/>
      <c r="MFG50" s="445"/>
      <c r="MFH50" s="445"/>
      <c r="MFI50" s="445"/>
      <c r="MFJ50" s="445"/>
      <c r="MFK50" s="445"/>
      <c r="MFL50" s="445"/>
      <c r="MFM50" s="445"/>
      <c r="MFN50" s="445"/>
      <c r="MFO50" s="445"/>
      <c r="MFP50" s="445"/>
      <c r="MFQ50" s="445"/>
      <c r="MFR50" s="445"/>
      <c r="MFS50" s="445"/>
      <c r="MFT50" s="445"/>
      <c r="MFU50" s="445"/>
      <c r="MFV50" s="445"/>
      <c r="MFW50" s="445"/>
      <c r="MFX50" s="445"/>
      <c r="MFY50" s="445"/>
      <c r="MFZ50" s="445"/>
      <c r="MGA50" s="445"/>
      <c r="MGB50" s="445"/>
      <c r="MGC50" s="445"/>
      <c r="MGD50" s="445"/>
      <c r="MGE50" s="445"/>
      <c r="MGF50" s="445"/>
      <c r="MGG50" s="445"/>
      <c r="MGH50" s="445"/>
      <c r="MGI50" s="445"/>
      <c r="MGJ50" s="445"/>
      <c r="MGK50" s="445"/>
      <c r="MGL50" s="445"/>
      <c r="MGM50" s="445"/>
      <c r="MGN50" s="445"/>
      <c r="MGO50" s="445"/>
      <c r="MGP50" s="445"/>
      <c r="MGQ50" s="445"/>
      <c r="MGR50" s="445"/>
      <c r="MGS50" s="445"/>
      <c r="MGT50" s="445"/>
      <c r="MGU50" s="445"/>
      <c r="MGV50" s="445"/>
      <c r="MGW50" s="445"/>
      <c r="MGX50" s="445"/>
      <c r="MGY50" s="445"/>
      <c r="MGZ50" s="445"/>
      <c r="MHA50" s="445"/>
      <c r="MHB50" s="445"/>
      <c r="MHC50" s="445"/>
      <c r="MHD50" s="445"/>
      <c r="MHE50" s="445"/>
      <c r="MHF50" s="445"/>
      <c r="MHG50" s="445"/>
      <c r="MHH50" s="445"/>
      <c r="MHI50" s="445"/>
      <c r="MHJ50" s="445"/>
      <c r="MHK50" s="445"/>
      <c r="MHL50" s="445"/>
      <c r="MHM50" s="445"/>
      <c r="MHN50" s="445"/>
      <c r="MHO50" s="445"/>
      <c r="MHP50" s="445"/>
      <c r="MHQ50" s="445"/>
      <c r="MHR50" s="445"/>
      <c r="MHS50" s="445"/>
      <c r="MHT50" s="445"/>
      <c r="MHU50" s="445"/>
      <c r="MHV50" s="445"/>
      <c r="MHW50" s="445"/>
      <c r="MHX50" s="445"/>
      <c r="MHY50" s="445"/>
      <c r="MHZ50" s="445"/>
      <c r="MIA50" s="445"/>
      <c r="MIB50" s="445"/>
      <c r="MIC50" s="445"/>
      <c r="MID50" s="445"/>
      <c r="MIE50" s="445"/>
      <c r="MIF50" s="445"/>
      <c r="MIG50" s="445"/>
      <c r="MIH50" s="445"/>
      <c r="MII50" s="445"/>
      <c r="MIJ50" s="445"/>
      <c r="MIK50" s="445"/>
      <c r="MIL50" s="445"/>
      <c r="MIM50" s="445"/>
      <c r="MIN50" s="445"/>
      <c r="MIO50" s="445"/>
      <c r="MIP50" s="445"/>
      <c r="MIQ50" s="445"/>
      <c r="MIR50" s="445"/>
      <c r="MIS50" s="445"/>
      <c r="MIT50" s="445"/>
      <c r="MIU50" s="445"/>
      <c r="MIV50" s="445"/>
      <c r="MIW50" s="445"/>
      <c r="MIX50" s="445"/>
      <c r="MIY50" s="445"/>
      <c r="MIZ50" s="445"/>
      <c r="MJA50" s="445"/>
      <c r="MJB50" s="445"/>
      <c r="MJC50" s="445"/>
      <c r="MJD50" s="445"/>
      <c r="MJE50" s="445"/>
      <c r="MJF50" s="445"/>
      <c r="MJG50" s="445"/>
      <c r="MJH50" s="445"/>
      <c r="MJI50" s="445"/>
      <c r="MJJ50" s="445"/>
      <c r="MJK50" s="445"/>
      <c r="MJL50" s="445"/>
      <c r="MJM50" s="445"/>
      <c r="MJN50" s="445"/>
      <c r="MJO50" s="445"/>
      <c r="MJP50" s="445"/>
      <c r="MJQ50" s="445"/>
      <c r="MJR50" s="445"/>
      <c r="MJS50" s="445"/>
      <c r="MJT50" s="445"/>
      <c r="MJU50" s="445"/>
      <c r="MJV50" s="445"/>
      <c r="MJW50" s="445"/>
      <c r="MJX50" s="445"/>
      <c r="MJY50" s="445"/>
      <c r="MJZ50" s="445"/>
      <c r="MKA50" s="445"/>
      <c r="MKB50" s="445"/>
      <c r="MKC50" s="445"/>
      <c r="MKD50" s="445"/>
      <c r="MKE50" s="445"/>
      <c r="MKF50" s="445"/>
      <c r="MKG50" s="445"/>
      <c r="MKH50" s="445"/>
      <c r="MKI50" s="445"/>
      <c r="MKJ50" s="445"/>
      <c r="MKK50" s="445"/>
      <c r="MKL50" s="445"/>
      <c r="MKM50" s="445"/>
      <c r="MKN50" s="445"/>
      <c r="MKO50" s="445"/>
      <c r="MKP50" s="445"/>
      <c r="MKQ50" s="445"/>
      <c r="MKR50" s="445"/>
      <c r="MKS50" s="445"/>
      <c r="MKT50" s="445"/>
      <c r="MKU50" s="445"/>
      <c r="MKV50" s="445"/>
      <c r="MKW50" s="445"/>
      <c r="MKX50" s="445"/>
      <c r="MKY50" s="445"/>
      <c r="MKZ50" s="445"/>
      <c r="MLA50" s="445"/>
      <c r="MLB50" s="445"/>
      <c r="MLC50" s="445"/>
      <c r="MLD50" s="445"/>
      <c r="MLE50" s="445"/>
      <c r="MLF50" s="445"/>
      <c r="MLG50" s="445"/>
      <c r="MLH50" s="445"/>
      <c r="MLI50" s="445"/>
      <c r="MLJ50" s="445"/>
      <c r="MLK50" s="445"/>
      <c r="MLL50" s="445"/>
      <c r="MLM50" s="445"/>
      <c r="MLN50" s="445"/>
      <c r="MLO50" s="445"/>
      <c r="MLP50" s="445"/>
      <c r="MLQ50" s="445"/>
      <c r="MLR50" s="445"/>
      <c r="MLS50" s="445"/>
      <c r="MLT50" s="445"/>
      <c r="MLU50" s="445"/>
      <c r="MLV50" s="445"/>
      <c r="MLW50" s="445"/>
      <c r="MLX50" s="445"/>
      <c r="MLY50" s="445"/>
      <c r="MLZ50" s="445"/>
      <c r="MMA50" s="445"/>
      <c r="MMB50" s="445"/>
      <c r="MMC50" s="445"/>
      <c r="MMD50" s="445"/>
      <c r="MME50" s="445"/>
      <c r="MMF50" s="445"/>
      <c r="MMG50" s="445"/>
      <c r="MMH50" s="445"/>
      <c r="MMI50" s="445"/>
      <c r="MMJ50" s="445"/>
      <c r="MMK50" s="445"/>
      <c r="MML50" s="445"/>
      <c r="MMM50" s="445"/>
      <c r="MMN50" s="445"/>
      <c r="MMO50" s="445"/>
      <c r="MMP50" s="445"/>
      <c r="MMQ50" s="445"/>
      <c r="MMR50" s="445"/>
      <c r="MMS50" s="445"/>
      <c r="MMT50" s="445"/>
      <c r="MMU50" s="445"/>
      <c r="MMV50" s="445"/>
      <c r="MMW50" s="445"/>
      <c r="MMX50" s="445"/>
      <c r="MMY50" s="445"/>
      <c r="MMZ50" s="445"/>
      <c r="MNA50" s="445"/>
      <c r="MNB50" s="445"/>
      <c r="MNC50" s="445"/>
      <c r="MND50" s="445"/>
      <c r="MNE50" s="445"/>
      <c r="MNF50" s="445"/>
      <c r="MNG50" s="445"/>
      <c r="MNH50" s="445"/>
      <c r="MNI50" s="445"/>
      <c r="MNJ50" s="445"/>
      <c r="MNK50" s="445"/>
      <c r="MNL50" s="445"/>
      <c r="MNM50" s="445"/>
      <c r="MNN50" s="445"/>
      <c r="MNO50" s="445"/>
      <c r="MNP50" s="445"/>
      <c r="MNQ50" s="445"/>
      <c r="MNR50" s="445"/>
      <c r="MNS50" s="445"/>
      <c r="MNT50" s="445"/>
      <c r="MNU50" s="445"/>
      <c r="MNV50" s="445"/>
      <c r="MNW50" s="445"/>
      <c r="MNX50" s="445"/>
      <c r="MNY50" s="445"/>
      <c r="MNZ50" s="445"/>
      <c r="MOA50" s="445"/>
      <c r="MOB50" s="445"/>
      <c r="MOC50" s="445"/>
      <c r="MOD50" s="445"/>
      <c r="MOE50" s="445"/>
      <c r="MOF50" s="445"/>
      <c r="MOG50" s="445"/>
      <c r="MOH50" s="445"/>
      <c r="MOI50" s="445"/>
      <c r="MOJ50" s="445"/>
      <c r="MOK50" s="445"/>
      <c r="MOL50" s="445"/>
      <c r="MOM50" s="445"/>
      <c r="MON50" s="445"/>
      <c r="MOO50" s="445"/>
      <c r="MOP50" s="445"/>
      <c r="MOQ50" s="445"/>
      <c r="MOR50" s="445"/>
      <c r="MOS50" s="445"/>
      <c r="MOT50" s="445"/>
      <c r="MOU50" s="445"/>
      <c r="MOV50" s="445"/>
      <c r="MOW50" s="445"/>
      <c r="MOX50" s="445"/>
      <c r="MOY50" s="445"/>
      <c r="MOZ50" s="445"/>
      <c r="MPA50" s="445"/>
      <c r="MPB50" s="445"/>
      <c r="MPC50" s="445"/>
      <c r="MPD50" s="445"/>
      <c r="MPE50" s="445"/>
      <c r="MPF50" s="445"/>
      <c r="MPG50" s="445"/>
      <c r="MPH50" s="445"/>
      <c r="MPI50" s="445"/>
      <c r="MPJ50" s="445"/>
      <c r="MPK50" s="445"/>
      <c r="MPL50" s="445"/>
      <c r="MPM50" s="445"/>
      <c r="MPN50" s="445"/>
      <c r="MPO50" s="445"/>
      <c r="MPP50" s="445"/>
      <c r="MPQ50" s="445"/>
      <c r="MPR50" s="445"/>
      <c r="MPS50" s="445"/>
      <c r="MPT50" s="445"/>
      <c r="MPU50" s="445"/>
      <c r="MPV50" s="445"/>
      <c r="MPW50" s="445"/>
      <c r="MPX50" s="445"/>
      <c r="MPY50" s="445"/>
      <c r="MPZ50" s="445"/>
      <c r="MQA50" s="445"/>
      <c r="MQB50" s="445"/>
      <c r="MQC50" s="445"/>
      <c r="MQD50" s="445"/>
      <c r="MQE50" s="445"/>
      <c r="MQF50" s="445"/>
      <c r="MQG50" s="445"/>
      <c r="MQH50" s="445"/>
      <c r="MQI50" s="445"/>
      <c r="MQJ50" s="445"/>
      <c r="MQK50" s="445"/>
      <c r="MQL50" s="445"/>
      <c r="MQM50" s="445"/>
      <c r="MQN50" s="445"/>
      <c r="MQO50" s="445"/>
      <c r="MQP50" s="445"/>
      <c r="MQQ50" s="445"/>
      <c r="MQR50" s="445"/>
      <c r="MQS50" s="445"/>
      <c r="MQT50" s="445"/>
      <c r="MQU50" s="445"/>
      <c r="MQV50" s="445"/>
      <c r="MQW50" s="445"/>
      <c r="MQX50" s="445"/>
      <c r="MQY50" s="445"/>
      <c r="MQZ50" s="445"/>
      <c r="MRA50" s="445"/>
      <c r="MRB50" s="445"/>
      <c r="MRC50" s="445"/>
      <c r="MRD50" s="445"/>
      <c r="MRE50" s="445"/>
      <c r="MRF50" s="445"/>
      <c r="MRG50" s="445"/>
      <c r="MRH50" s="445"/>
      <c r="MRI50" s="445"/>
      <c r="MRJ50" s="445"/>
      <c r="MRK50" s="445"/>
      <c r="MRL50" s="445"/>
      <c r="MRM50" s="445"/>
      <c r="MRN50" s="445"/>
      <c r="MRO50" s="445"/>
      <c r="MRP50" s="445"/>
      <c r="MRQ50" s="445"/>
      <c r="MRR50" s="445"/>
      <c r="MRS50" s="445"/>
      <c r="MRT50" s="445"/>
      <c r="MRU50" s="445"/>
      <c r="MRV50" s="445"/>
      <c r="MRW50" s="445"/>
      <c r="MRX50" s="445"/>
      <c r="MRY50" s="445"/>
      <c r="MRZ50" s="445"/>
      <c r="MSA50" s="445"/>
      <c r="MSB50" s="445"/>
      <c r="MSC50" s="445"/>
      <c r="MSD50" s="445"/>
      <c r="MSE50" s="445"/>
      <c r="MSF50" s="445"/>
      <c r="MSG50" s="445"/>
      <c r="MSH50" s="445"/>
      <c r="MSI50" s="445"/>
      <c r="MSJ50" s="445"/>
      <c r="MSK50" s="445"/>
      <c r="MSL50" s="445"/>
      <c r="MSM50" s="445"/>
      <c r="MSN50" s="445"/>
      <c r="MSO50" s="445"/>
      <c r="MSP50" s="445"/>
      <c r="MSQ50" s="445"/>
      <c r="MSR50" s="445"/>
      <c r="MSS50" s="445"/>
      <c r="MST50" s="445"/>
      <c r="MSU50" s="445"/>
      <c r="MSV50" s="445"/>
      <c r="MSW50" s="445"/>
      <c r="MSX50" s="445"/>
      <c r="MSY50" s="445"/>
      <c r="MSZ50" s="445"/>
      <c r="MTA50" s="445"/>
      <c r="MTB50" s="445"/>
      <c r="MTC50" s="445"/>
      <c r="MTD50" s="445"/>
      <c r="MTE50" s="445"/>
      <c r="MTF50" s="445"/>
      <c r="MTG50" s="445"/>
      <c r="MTH50" s="445"/>
      <c r="MTI50" s="445"/>
      <c r="MTJ50" s="445"/>
      <c r="MTK50" s="445"/>
      <c r="MTL50" s="445"/>
      <c r="MTM50" s="445"/>
      <c r="MTN50" s="445"/>
      <c r="MTO50" s="445"/>
      <c r="MTP50" s="445"/>
      <c r="MTQ50" s="445"/>
      <c r="MTR50" s="445"/>
      <c r="MTS50" s="445"/>
      <c r="MTT50" s="445"/>
      <c r="MTU50" s="445"/>
      <c r="MTV50" s="445"/>
      <c r="MTW50" s="445"/>
      <c r="MTX50" s="445"/>
      <c r="MTY50" s="445"/>
      <c r="MTZ50" s="445"/>
      <c r="MUA50" s="445"/>
      <c r="MUB50" s="445"/>
      <c r="MUC50" s="445"/>
      <c r="MUD50" s="445"/>
      <c r="MUE50" s="445"/>
      <c r="MUF50" s="445"/>
      <c r="MUG50" s="445"/>
      <c r="MUH50" s="445"/>
      <c r="MUI50" s="445"/>
      <c r="MUJ50" s="445"/>
      <c r="MUK50" s="445"/>
      <c r="MUL50" s="445"/>
      <c r="MUM50" s="445"/>
      <c r="MUN50" s="445"/>
      <c r="MUO50" s="445"/>
      <c r="MUP50" s="445"/>
      <c r="MUQ50" s="445"/>
      <c r="MUR50" s="445"/>
      <c r="MUS50" s="445"/>
      <c r="MUT50" s="445"/>
      <c r="MUU50" s="445"/>
      <c r="MUV50" s="445"/>
      <c r="MUW50" s="445"/>
      <c r="MUX50" s="445"/>
      <c r="MUY50" s="445"/>
      <c r="MUZ50" s="445"/>
      <c r="MVA50" s="445"/>
      <c r="MVB50" s="445"/>
      <c r="MVC50" s="445"/>
      <c r="MVD50" s="445"/>
      <c r="MVE50" s="445"/>
      <c r="MVF50" s="445"/>
      <c r="MVG50" s="445"/>
      <c r="MVH50" s="445"/>
      <c r="MVI50" s="445"/>
      <c r="MVJ50" s="445"/>
      <c r="MVK50" s="445"/>
      <c r="MVL50" s="445"/>
      <c r="MVM50" s="445"/>
      <c r="MVN50" s="445"/>
      <c r="MVO50" s="445"/>
      <c r="MVP50" s="445"/>
      <c r="MVQ50" s="445"/>
      <c r="MVR50" s="445"/>
      <c r="MVS50" s="445"/>
      <c r="MVT50" s="445"/>
      <c r="MVU50" s="445"/>
      <c r="MVV50" s="445"/>
      <c r="MVW50" s="445"/>
      <c r="MVX50" s="445"/>
      <c r="MVY50" s="445"/>
      <c r="MVZ50" s="445"/>
      <c r="MWA50" s="445"/>
      <c r="MWB50" s="445"/>
      <c r="MWC50" s="445"/>
      <c r="MWD50" s="445"/>
      <c r="MWE50" s="445"/>
      <c r="MWF50" s="445"/>
      <c r="MWG50" s="445"/>
      <c r="MWH50" s="445"/>
      <c r="MWI50" s="445"/>
      <c r="MWJ50" s="445"/>
      <c r="MWK50" s="445"/>
      <c r="MWL50" s="445"/>
      <c r="MWM50" s="445"/>
      <c r="MWN50" s="445"/>
      <c r="MWO50" s="445"/>
      <c r="MWP50" s="445"/>
      <c r="MWQ50" s="445"/>
      <c r="MWR50" s="445"/>
      <c r="MWS50" s="445"/>
      <c r="MWT50" s="445"/>
      <c r="MWU50" s="445"/>
      <c r="MWV50" s="445"/>
      <c r="MWW50" s="445"/>
      <c r="MWX50" s="445"/>
      <c r="MWY50" s="445"/>
      <c r="MWZ50" s="445"/>
      <c r="MXA50" s="445"/>
      <c r="MXB50" s="445"/>
      <c r="MXC50" s="445"/>
      <c r="MXD50" s="445"/>
      <c r="MXE50" s="445"/>
      <c r="MXF50" s="445"/>
      <c r="MXG50" s="445"/>
      <c r="MXH50" s="445"/>
      <c r="MXI50" s="445"/>
      <c r="MXJ50" s="445"/>
      <c r="MXK50" s="445"/>
      <c r="MXL50" s="445"/>
      <c r="MXM50" s="445"/>
      <c r="MXN50" s="445"/>
      <c r="MXO50" s="445"/>
      <c r="MXP50" s="445"/>
      <c r="MXQ50" s="445"/>
      <c r="MXR50" s="445"/>
      <c r="MXS50" s="445"/>
      <c r="MXT50" s="445"/>
      <c r="MXU50" s="445"/>
      <c r="MXV50" s="445"/>
      <c r="MXW50" s="445"/>
      <c r="MXX50" s="445"/>
      <c r="MXY50" s="445"/>
      <c r="MXZ50" s="445"/>
      <c r="MYA50" s="445"/>
      <c r="MYB50" s="445"/>
      <c r="MYC50" s="445"/>
      <c r="MYD50" s="445"/>
      <c r="MYE50" s="445"/>
      <c r="MYF50" s="445"/>
      <c r="MYG50" s="445"/>
      <c r="MYH50" s="445"/>
      <c r="MYI50" s="445"/>
      <c r="MYJ50" s="445"/>
      <c r="MYK50" s="445"/>
      <c r="MYL50" s="445"/>
      <c r="MYM50" s="445"/>
      <c r="MYN50" s="445"/>
      <c r="MYO50" s="445"/>
      <c r="MYP50" s="445"/>
      <c r="MYQ50" s="445"/>
      <c r="MYR50" s="445"/>
      <c r="MYS50" s="445"/>
      <c r="MYT50" s="445"/>
      <c r="MYU50" s="445"/>
      <c r="MYV50" s="445"/>
      <c r="MYW50" s="445"/>
      <c r="MYX50" s="445"/>
      <c r="MYY50" s="445"/>
      <c r="MYZ50" s="445"/>
      <c r="MZA50" s="445"/>
      <c r="MZB50" s="445"/>
      <c r="MZC50" s="445"/>
      <c r="MZD50" s="445"/>
      <c r="MZE50" s="445"/>
      <c r="MZF50" s="445"/>
      <c r="MZG50" s="445"/>
      <c r="MZH50" s="445"/>
      <c r="MZI50" s="445"/>
      <c r="MZJ50" s="445"/>
      <c r="MZK50" s="445"/>
      <c r="MZL50" s="445"/>
      <c r="MZM50" s="445"/>
      <c r="MZN50" s="445"/>
      <c r="MZO50" s="445"/>
      <c r="MZP50" s="445"/>
      <c r="MZQ50" s="445"/>
      <c r="MZR50" s="445"/>
      <c r="MZS50" s="445"/>
      <c r="MZT50" s="445"/>
      <c r="MZU50" s="445"/>
      <c r="MZV50" s="445"/>
      <c r="MZW50" s="445"/>
      <c r="MZX50" s="445"/>
      <c r="MZY50" s="445"/>
      <c r="MZZ50" s="445"/>
      <c r="NAA50" s="445"/>
      <c r="NAB50" s="445"/>
      <c r="NAC50" s="445"/>
      <c r="NAD50" s="445"/>
      <c r="NAE50" s="445"/>
      <c r="NAF50" s="445"/>
      <c r="NAG50" s="445"/>
      <c r="NAH50" s="445"/>
      <c r="NAI50" s="445"/>
      <c r="NAJ50" s="445"/>
      <c r="NAK50" s="445"/>
      <c r="NAL50" s="445"/>
      <c r="NAM50" s="445"/>
      <c r="NAN50" s="445"/>
      <c r="NAO50" s="445"/>
      <c r="NAP50" s="445"/>
      <c r="NAQ50" s="445"/>
      <c r="NAR50" s="445"/>
      <c r="NAS50" s="445"/>
      <c r="NAT50" s="445"/>
      <c r="NAU50" s="445"/>
      <c r="NAV50" s="445"/>
      <c r="NAW50" s="445"/>
      <c r="NAX50" s="445"/>
      <c r="NAY50" s="445"/>
      <c r="NAZ50" s="445"/>
      <c r="NBA50" s="445"/>
      <c r="NBB50" s="445"/>
      <c r="NBC50" s="445"/>
      <c r="NBD50" s="445"/>
      <c r="NBE50" s="445"/>
      <c r="NBF50" s="445"/>
      <c r="NBG50" s="445"/>
      <c r="NBH50" s="445"/>
      <c r="NBI50" s="445"/>
      <c r="NBJ50" s="445"/>
      <c r="NBK50" s="445"/>
      <c r="NBL50" s="445"/>
      <c r="NBM50" s="445"/>
      <c r="NBN50" s="445"/>
      <c r="NBO50" s="445"/>
      <c r="NBP50" s="445"/>
      <c r="NBQ50" s="445"/>
      <c r="NBR50" s="445"/>
      <c r="NBS50" s="445"/>
      <c r="NBT50" s="445"/>
      <c r="NBU50" s="445"/>
      <c r="NBV50" s="445"/>
      <c r="NBW50" s="445"/>
      <c r="NBX50" s="445"/>
      <c r="NBY50" s="445"/>
      <c r="NBZ50" s="445"/>
      <c r="NCA50" s="445"/>
      <c r="NCB50" s="445"/>
      <c r="NCC50" s="445"/>
      <c r="NCD50" s="445"/>
      <c r="NCE50" s="445"/>
      <c r="NCF50" s="445"/>
      <c r="NCG50" s="445"/>
      <c r="NCH50" s="445"/>
      <c r="NCI50" s="445"/>
      <c r="NCJ50" s="445"/>
      <c r="NCK50" s="445"/>
      <c r="NCL50" s="445"/>
      <c r="NCM50" s="445"/>
      <c r="NCN50" s="445"/>
      <c r="NCO50" s="445"/>
      <c r="NCP50" s="445"/>
      <c r="NCQ50" s="445"/>
      <c r="NCR50" s="445"/>
      <c r="NCS50" s="445"/>
      <c r="NCT50" s="445"/>
      <c r="NCU50" s="445"/>
      <c r="NCV50" s="445"/>
      <c r="NCW50" s="445"/>
      <c r="NCX50" s="445"/>
      <c r="NCY50" s="445"/>
      <c r="NCZ50" s="445"/>
      <c r="NDA50" s="445"/>
      <c r="NDB50" s="445"/>
      <c r="NDC50" s="445"/>
      <c r="NDD50" s="445"/>
      <c r="NDE50" s="445"/>
      <c r="NDF50" s="445"/>
      <c r="NDG50" s="445"/>
      <c r="NDH50" s="445"/>
      <c r="NDI50" s="445"/>
      <c r="NDJ50" s="445"/>
      <c r="NDK50" s="445"/>
      <c r="NDL50" s="445"/>
      <c r="NDM50" s="445"/>
      <c r="NDN50" s="445"/>
      <c r="NDO50" s="445"/>
      <c r="NDP50" s="445"/>
      <c r="NDQ50" s="445"/>
      <c r="NDR50" s="445"/>
      <c r="NDS50" s="445"/>
      <c r="NDT50" s="445"/>
      <c r="NDU50" s="445"/>
      <c r="NDV50" s="445"/>
      <c r="NDW50" s="445"/>
      <c r="NDX50" s="445"/>
      <c r="NDY50" s="445"/>
      <c r="NDZ50" s="445"/>
      <c r="NEA50" s="445"/>
      <c r="NEB50" s="445"/>
      <c r="NEC50" s="445"/>
      <c r="NED50" s="445"/>
      <c r="NEE50" s="445"/>
      <c r="NEF50" s="445"/>
      <c r="NEG50" s="445"/>
      <c r="NEH50" s="445"/>
      <c r="NEI50" s="445"/>
      <c r="NEJ50" s="445"/>
      <c r="NEK50" s="445"/>
      <c r="NEL50" s="445"/>
      <c r="NEM50" s="445"/>
      <c r="NEN50" s="445"/>
      <c r="NEO50" s="445"/>
      <c r="NEP50" s="445"/>
      <c r="NEQ50" s="445"/>
      <c r="NER50" s="445"/>
      <c r="NES50" s="445"/>
      <c r="NET50" s="445"/>
      <c r="NEU50" s="445"/>
      <c r="NEV50" s="445"/>
      <c r="NEW50" s="445"/>
      <c r="NEX50" s="445"/>
      <c r="NEY50" s="445"/>
      <c r="NEZ50" s="445"/>
      <c r="NFA50" s="445"/>
      <c r="NFB50" s="445"/>
      <c r="NFC50" s="445"/>
      <c r="NFD50" s="445"/>
      <c r="NFE50" s="445"/>
      <c r="NFF50" s="445"/>
      <c r="NFG50" s="445"/>
      <c r="NFH50" s="445"/>
      <c r="NFI50" s="445"/>
      <c r="NFJ50" s="445"/>
      <c r="NFK50" s="445"/>
      <c r="NFL50" s="445"/>
      <c r="NFM50" s="445"/>
      <c r="NFN50" s="445"/>
      <c r="NFO50" s="445"/>
      <c r="NFP50" s="445"/>
      <c r="NFQ50" s="445"/>
      <c r="NFR50" s="445"/>
      <c r="NFS50" s="445"/>
      <c r="NFT50" s="445"/>
      <c r="NFU50" s="445"/>
      <c r="NFV50" s="445"/>
      <c r="NFW50" s="445"/>
      <c r="NFX50" s="445"/>
      <c r="NFY50" s="445"/>
      <c r="NFZ50" s="445"/>
      <c r="NGA50" s="445"/>
      <c r="NGB50" s="445"/>
      <c r="NGC50" s="445"/>
      <c r="NGD50" s="445"/>
      <c r="NGE50" s="445"/>
      <c r="NGF50" s="445"/>
      <c r="NGG50" s="445"/>
      <c r="NGH50" s="445"/>
      <c r="NGI50" s="445"/>
      <c r="NGJ50" s="445"/>
      <c r="NGK50" s="445"/>
      <c r="NGL50" s="445"/>
      <c r="NGM50" s="445"/>
      <c r="NGN50" s="445"/>
      <c r="NGO50" s="445"/>
      <c r="NGP50" s="445"/>
      <c r="NGQ50" s="445"/>
      <c r="NGR50" s="445"/>
      <c r="NGS50" s="445"/>
      <c r="NGT50" s="445"/>
      <c r="NGU50" s="445"/>
      <c r="NGV50" s="445"/>
      <c r="NGW50" s="445"/>
      <c r="NGX50" s="445"/>
      <c r="NGY50" s="445"/>
      <c r="NGZ50" s="445"/>
      <c r="NHA50" s="445"/>
      <c r="NHB50" s="445"/>
      <c r="NHC50" s="445"/>
      <c r="NHD50" s="445"/>
      <c r="NHE50" s="445"/>
      <c r="NHF50" s="445"/>
      <c r="NHG50" s="445"/>
      <c r="NHH50" s="445"/>
      <c r="NHI50" s="445"/>
      <c r="NHJ50" s="445"/>
      <c r="NHK50" s="445"/>
      <c r="NHL50" s="445"/>
      <c r="NHM50" s="445"/>
      <c r="NHN50" s="445"/>
      <c r="NHO50" s="445"/>
      <c r="NHP50" s="445"/>
      <c r="NHQ50" s="445"/>
      <c r="NHR50" s="445"/>
      <c r="NHS50" s="445"/>
      <c r="NHT50" s="445"/>
      <c r="NHU50" s="445"/>
      <c r="NHV50" s="445"/>
      <c r="NHW50" s="445"/>
      <c r="NHX50" s="445"/>
      <c r="NHY50" s="445"/>
      <c r="NHZ50" s="445"/>
      <c r="NIA50" s="445"/>
      <c r="NIB50" s="445"/>
      <c r="NIC50" s="445"/>
      <c r="NID50" s="445"/>
      <c r="NIE50" s="445"/>
      <c r="NIF50" s="445"/>
      <c r="NIG50" s="445"/>
      <c r="NIH50" s="445"/>
      <c r="NII50" s="445"/>
      <c r="NIJ50" s="445"/>
      <c r="NIK50" s="445"/>
      <c r="NIL50" s="445"/>
      <c r="NIM50" s="445"/>
      <c r="NIN50" s="445"/>
      <c r="NIO50" s="445"/>
      <c r="NIP50" s="445"/>
      <c r="NIQ50" s="445"/>
      <c r="NIR50" s="445"/>
      <c r="NIS50" s="445"/>
      <c r="NIT50" s="445"/>
      <c r="NIU50" s="445"/>
      <c r="NIV50" s="445"/>
      <c r="NIW50" s="445"/>
      <c r="NIX50" s="445"/>
      <c r="NIY50" s="445"/>
      <c r="NIZ50" s="445"/>
      <c r="NJA50" s="445"/>
      <c r="NJB50" s="445"/>
      <c r="NJC50" s="445"/>
      <c r="NJD50" s="445"/>
      <c r="NJE50" s="445"/>
      <c r="NJF50" s="445"/>
      <c r="NJG50" s="445"/>
      <c r="NJH50" s="445"/>
      <c r="NJI50" s="445"/>
      <c r="NJJ50" s="445"/>
      <c r="NJK50" s="445"/>
      <c r="NJL50" s="445"/>
      <c r="NJM50" s="445"/>
      <c r="NJN50" s="445"/>
      <c r="NJO50" s="445"/>
      <c r="NJP50" s="445"/>
      <c r="NJQ50" s="445"/>
      <c r="NJR50" s="445"/>
      <c r="NJS50" s="445"/>
      <c r="NJT50" s="445"/>
      <c r="NJU50" s="445"/>
      <c r="NJV50" s="445"/>
      <c r="NJW50" s="445"/>
      <c r="NJX50" s="445"/>
      <c r="NJY50" s="445"/>
      <c r="NJZ50" s="445"/>
      <c r="NKA50" s="445"/>
      <c r="NKB50" s="445"/>
      <c r="NKC50" s="445"/>
      <c r="NKD50" s="445"/>
      <c r="NKE50" s="445"/>
      <c r="NKF50" s="445"/>
      <c r="NKG50" s="445"/>
      <c r="NKH50" s="445"/>
      <c r="NKI50" s="445"/>
      <c r="NKJ50" s="445"/>
      <c r="NKK50" s="445"/>
      <c r="NKL50" s="445"/>
      <c r="NKM50" s="445"/>
      <c r="NKN50" s="445"/>
      <c r="NKO50" s="445"/>
      <c r="NKP50" s="445"/>
      <c r="NKQ50" s="445"/>
      <c r="NKR50" s="445"/>
      <c r="NKS50" s="445"/>
      <c r="NKT50" s="445"/>
      <c r="NKU50" s="445"/>
      <c r="NKV50" s="445"/>
      <c r="NKW50" s="445"/>
      <c r="NKX50" s="445"/>
      <c r="NKY50" s="445"/>
      <c r="NKZ50" s="445"/>
      <c r="NLA50" s="445"/>
      <c r="NLB50" s="445"/>
      <c r="NLC50" s="445"/>
      <c r="NLD50" s="445"/>
      <c r="NLE50" s="445"/>
      <c r="NLF50" s="445"/>
      <c r="NLG50" s="445"/>
      <c r="NLH50" s="445"/>
      <c r="NLI50" s="445"/>
      <c r="NLJ50" s="445"/>
      <c r="NLK50" s="445"/>
      <c r="NLL50" s="445"/>
      <c r="NLM50" s="445"/>
      <c r="NLN50" s="445"/>
      <c r="NLO50" s="445"/>
      <c r="NLP50" s="445"/>
      <c r="NLQ50" s="445"/>
      <c r="NLR50" s="445"/>
      <c r="NLS50" s="445"/>
      <c r="NLT50" s="445"/>
      <c r="NLU50" s="445"/>
      <c r="NLV50" s="445"/>
      <c r="NLW50" s="445"/>
      <c r="NLX50" s="445"/>
      <c r="NLY50" s="445"/>
      <c r="NLZ50" s="445"/>
      <c r="NMA50" s="445"/>
      <c r="NMB50" s="445"/>
      <c r="NMC50" s="445"/>
      <c r="NMD50" s="445"/>
      <c r="NME50" s="445"/>
      <c r="NMF50" s="445"/>
      <c r="NMG50" s="445"/>
      <c r="NMH50" s="445"/>
      <c r="NMI50" s="445"/>
      <c r="NMJ50" s="445"/>
      <c r="NMK50" s="445"/>
      <c r="NML50" s="445"/>
      <c r="NMM50" s="445"/>
      <c r="NMN50" s="445"/>
      <c r="NMO50" s="445"/>
      <c r="NMP50" s="445"/>
      <c r="NMQ50" s="445"/>
      <c r="NMR50" s="445"/>
      <c r="NMS50" s="445"/>
      <c r="NMT50" s="445"/>
      <c r="NMU50" s="445"/>
      <c r="NMV50" s="445"/>
      <c r="NMW50" s="445"/>
      <c r="NMX50" s="445"/>
      <c r="NMY50" s="445"/>
      <c r="NMZ50" s="445"/>
      <c r="NNA50" s="445"/>
      <c r="NNB50" s="445"/>
      <c r="NNC50" s="445"/>
      <c r="NND50" s="445"/>
      <c r="NNE50" s="445"/>
      <c r="NNF50" s="445"/>
      <c r="NNG50" s="445"/>
      <c r="NNH50" s="445"/>
      <c r="NNI50" s="445"/>
      <c r="NNJ50" s="445"/>
      <c r="NNK50" s="445"/>
      <c r="NNL50" s="445"/>
      <c r="NNM50" s="445"/>
      <c r="NNN50" s="445"/>
      <c r="NNO50" s="445"/>
      <c r="NNP50" s="445"/>
      <c r="NNQ50" s="445"/>
      <c r="NNR50" s="445"/>
      <c r="NNS50" s="445"/>
      <c r="NNT50" s="445"/>
      <c r="NNU50" s="445"/>
      <c r="NNV50" s="445"/>
      <c r="NNW50" s="445"/>
      <c r="NNX50" s="445"/>
      <c r="NNY50" s="445"/>
      <c r="NNZ50" s="445"/>
      <c r="NOA50" s="445"/>
      <c r="NOB50" s="445"/>
      <c r="NOC50" s="445"/>
      <c r="NOD50" s="445"/>
      <c r="NOE50" s="445"/>
      <c r="NOF50" s="445"/>
      <c r="NOG50" s="445"/>
      <c r="NOH50" s="445"/>
      <c r="NOI50" s="445"/>
      <c r="NOJ50" s="445"/>
      <c r="NOK50" s="445"/>
      <c r="NOL50" s="445"/>
      <c r="NOM50" s="445"/>
      <c r="NON50" s="445"/>
      <c r="NOO50" s="445"/>
      <c r="NOP50" s="445"/>
      <c r="NOQ50" s="445"/>
      <c r="NOR50" s="445"/>
      <c r="NOS50" s="445"/>
      <c r="NOT50" s="445"/>
      <c r="NOU50" s="445"/>
      <c r="NOV50" s="445"/>
      <c r="NOW50" s="445"/>
      <c r="NOX50" s="445"/>
      <c r="NOY50" s="445"/>
      <c r="NOZ50" s="445"/>
      <c r="NPA50" s="445"/>
      <c r="NPB50" s="445"/>
      <c r="NPC50" s="445"/>
      <c r="NPD50" s="445"/>
      <c r="NPE50" s="445"/>
      <c r="NPF50" s="445"/>
      <c r="NPG50" s="445"/>
      <c r="NPH50" s="445"/>
      <c r="NPI50" s="445"/>
      <c r="NPJ50" s="445"/>
      <c r="NPK50" s="445"/>
      <c r="NPL50" s="445"/>
      <c r="NPM50" s="445"/>
      <c r="NPN50" s="445"/>
      <c r="NPO50" s="445"/>
      <c r="NPP50" s="445"/>
      <c r="NPQ50" s="445"/>
      <c r="NPR50" s="445"/>
      <c r="NPS50" s="445"/>
      <c r="NPT50" s="445"/>
      <c r="NPU50" s="445"/>
      <c r="NPV50" s="445"/>
      <c r="NPW50" s="445"/>
      <c r="NPX50" s="445"/>
      <c r="NPY50" s="445"/>
      <c r="NPZ50" s="445"/>
      <c r="NQA50" s="445"/>
      <c r="NQB50" s="445"/>
      <c r="NQC50" s="445"/>
      <c r="NQD50" s="445"/>
      <c r="NQE50" s="445"/>
      <c r="NQF50" s="445"/>
      <c r="NQG50" s="445"/>
      <c r="NQH50" s="445"/>
      <c r="NQI50" s="445"/>
      <c r="NQJ50" s="445"/>
      <c r="NQK50" s="445"/>
      <c r="NQL50" s="445"/>
      <c r="NQM50" s="445"/>
      <c r="NQN50" s="445"/>
      <c r="NQO50" s="445"/>
      <c r="NQP50" s="445"/>
      <c r="NQQ50" s="445"/>
      <c r="NQR50" s="445"/>
      <c r="NQS50" s="445"/>
      <c r="NQT50" s="445"/>
      <c r="NQU50" s="445"/>
      <c r="NQV50" s="445"/>
      <c r="NQW50" s="445"/>
      <c r="NQX50" s="445"/>
      <c r="NQY50" s="445"/>
      <c r="NQZ50" s="445"/>
      <c r="NRA50" s="445"/>
      <c r="NRB50" s="445"/>
      <c r="NRC50" s="445"/>
      <c r="NRD50" s="445"/>
      <c r="NRE50" s="445"/>
      <c r="NRF50" s="445"/>
      <c r="NRG50" s="445"/>
      <c r="NRH50" s="445"/>
      <c r="NRI50" s="445"/>
      <c r="NRJ50" s="445"/>
      <c r="NRK50" s="445"/>
      <c r="NRL50" s="445"/>
      <c r="NRM50" s="445"/>
      <c r="NRN50" s="445"/>
      <c r="NRO50" s="445"/>
      <c r="NRP50" s="445"/>
      <c r="NRQ50" s="445"/>
      <c r="NRR50" s="445"/>
      <c r="NRS50" s="445"/>
      <c r="NRT50" s="445"/>
      <c r="NRU50" s="445"/>
      <c r="NRV50" s="445"/>
      <c r="NRW50" s="445"/>
      <c r="NRX50" s="445"/>
      <c r="NRY50" s="445"/>
      <c r="NRZ50" s="445"/>
      <c r="NSA50" s="445"/>
      <c r="NSB50" s="445"/>
      <c r="NSC50" s="445"/>
      <c r="NSD50" s="445"/>
      <c r="NSE50" s="445"/>
      <c r="NSF50" s="445"/>
      <c r="NSG50" s="445"/>
      <c r="NSH50" s="445"/>
      <c r="NSI50" s="445"/>
      <c r="NSJ50" s="445"/>
      <c r="NSK50" s="445"/>
      <c r="NSL50" s="445"/>
      <c r="NSM50" s="445"/>
      <c r="NSN50" s="445"/>
      <c r="NSO50" s="445"/>
      <c r="NSP50" s="445"/>
      <c r="NSQ50" s="445"/>
      <c r="NSR50" s="445"/>
      <c r="NSS50" s="445"/>
      <c r="NST50" s="445"/>
      <c r="NSU50" s="445"/>
      <c r="NSV50" s="445"/>
      <c r="NSW50" s="445"/>
      <c r="NSX50" s="445"/>
      <c r="NSY50" s="445"/>
      <c r="NSZ50" s="445"/>
      <c r="NTA50" s="445"/>
      <c r="NTB50" s="445"/>
      <c r="NTC50" s="445"/>
      <c r="NTD50" s="445"/>
      <c r="NTE50" s="445"/>
      <c r="NTF50" s="445"/>
      <c r="NTG50" s="445"/>
      <c r="NTH50" s="445"/>
      <c r="NTI50" s="445"/>
      <c r="NTJ50" s="445"/>
      <c r="NTK50" s="445"/>
      <c r="NTL50" s="445"/>
      <c r="NTM50" s="445"/>
      <c r="NTN50" s="445"/>
      <c r="NTO50" s="445"/>
      <c r="NTP50" s="445"/>
      <c r="NTQ50" s="445"/>
      <c r="NTR50" s="445"/>
      <c r="NTS50" s="445"/>
      <c r="NTT50" s="445"/>
      <c r="NTU50" s="445"/>
      <c r="NTV50" s="445"/>
      <c r="NTW50" s="445"/>
      <c r="NTX50" s="445"/>
      <c r="NTY50" s="445"/>
      <c r="NTZ50" s="445"/>
      <c r="NUA50" s="445"/>
      <c r="NUB50" s="445"/>
      <c r="NUC50" s="445"/>
      <c r="NUD50" s="445"/>
      <c r="NUE50" s="445"/>
      <c r="NUF50" s="445"/>
      <c r="NUG50" s="445"/>
      <c r="NUH50" s="445"/>
      <c r="NUI50" s="445"/>
      <c r="NUJ50" s="445"/>
      <c r="NUK50" s="445"/>
      <c r="NUL50" s="445"/>
      <c r="NUM50" s="445"/>
      <c r="NUN50" s="445"/>
      <c r="NUO50" s="445"/>
      <c r="NUP50" s="445"/>
      <c r="NUQ50" s="445"/>
      <c r="NUR50" s="445"/>
      <c r="NUS50" s="445"/>
      <c r="NUT50" s="445"/>
      <c r="NUU50" s="445"/>
      <c r="NUV50" s="445"/>
      <c r="NUW50" s="445"/>
      <c r="NUX50" s="445"/>
      <c r="NUY50" s="445"/>
      <c r="NUZ50" s="445"/>
      <c r="NVA50" s="445"/>
      <c r="NVB50" s="445"/>
      <c r="NVC50" s="445"/>
      <c r="NVD50" s="445"/>
      <c r="NVE50" s="445"/>
      <c r="NVF50" s="445"/>
      <c r="NVG50" s="445"/>
      <c r="NVH50" s="445"/>
      <c r="NVI50" s="445"/>
      <c r="NVJ50" s="445"/>
      <c r="NVK50" s="445"/>
      <c r="NVL50" s="445"/>
      <c r="NVM50" s="445"/>
      <c r="NVN50" s="445"/>
      <c r="NVO50" s="445"/>
      <c r="NVP50" s="445"/>
      <c r="NVQ50" s="445"/>
      <c r="NVR50" s="445"/>
      <c r="NVS50" s="445"/>
      <c r="NVT50" s="445"/>
      <c r="NVU50" s="445"/>
      <c r="NVV50" s="445"/>
      <c r="NVW50" s="445"/>
      <c r="NVX50" s="445"/>
      <c r="NVY50" s="445"/>
      <c r="NVZ50" s="445"/>
      <c r="NWA50" s="445"/>
      <c r="NWB50" s="445"/>
      <c r="NWC50" s="445"/>
      <c r="NWD50" s="445"/>
      <c r="NWE50" s="445"/>
      <c r="NWF50" s="445"/>
      <c r="NWG50" s="445"/>
      <c r="NWH50" s="445"/>
      <c r="NWI50" s="445"/>
      <c r="NWJ50" s="445"/>
      <c r="NWK50" s="445"/>
      <c r="NWL50" s="445"/>
      <c r="NWM50" s="445"/>
      <c r="NWN50" s="445"/>
      <c r="NWO50" s="445"/>
      <c r="NWP50" s="445"/>
      <c r="NWQ50" s="445"/>
      <c r="NWR50" s="445"/>
      <c r="NWS50" s="445"/>
      <c r="NWT50" s="445"/>
      <c r="NWU50" s="445"/>
      <c r="NWV50" s="445"/>
      <c r="NWW50" s="445"/>
      <c r="NWX50" s="445"/>
      <c r="NWY50" s="445"/>
      <c r="NWZ50" s="445"/>
      <c r="NXA50" s="445"/>
      <c r="NXB50" s="445"/>
      <c r="NXC50" s="445"/>
      <c r="NXD50" s="445"/>
      <c r="NXE50" s="445"/>
      <c r="NXF50" s="445"/>
      <c r="NXG50" s="445"/>
      <c r="NXH50" s="445"/>
      <c r="NXI50" s="445"/>
      <c r="NXJ50" s="445"/>
      <c r="NXK50" s="445"/>
      <c r="NXL50" s="445"/>
      <c r="NXM50" s="445"/>
      <c r="NXN50" s="445"/>
      <c r="NXO50" s="445"/>
      <c r="NXP50" s="445"/>
      <c r="NXQ50" s="445"/>
      <c r="NXR50" s="445"/>
      <c r="NXS50" s="445"/>
      <c r="NXT50" s="445"/>
      <c r="NXU50" s="445"/>
      <c r="NXV50" s="445"/>
      <c r="NXW50" s="445"/>
      <c r="NXX50" s="445"/>
      <c r="NXY50" s="445"/>
      <c r="NXZ50" s="445"/>
      <c r="NYA50" s="445"/>
      <c r="NYB50" s="445"/>
      <c r="NYC50" s="445"/>
      <c r="NYD50" s="445"/>
      <c r="NYE50" s="445"/>
      <c r="NYF50" s="445"/>
      <c r="NYG50" s="445"/>
      <c r="NYH50" s="445"/>
      <c r="NYI50" s="445"/>
      <c r="NYJ50" s="445"/>
      <c r="NYK50" s="445"/>
      <c r="NYL50" s="445"/>
      <c r="NYM50" s="445"/>
      <c r="NYN50" s="445"/>
      <c r="NYO50" s="445"/>
      <c r="NYP50" s="445"/>
      <c r="NYQ50" s="445"/>
      <c r="NYR50" s="445"/>
      <c r="NYS50" s="445"/>
      <c r="NYT50" s="445"/>
      <c r="NYU50" s="445"/>
      <c r="NYV50" s="445"/>
      <c r="NYW50" s="445"/>
      <c r="NYX50" s="445"/>
      <c r="NYY50" s="445"/>
      <c r="NYZ50" s="445"/>
      <c r="NZA50" s="445"/>
      <c r="NZB50" s="445"/>
      <c r="NZC50" s="445"/>
      <c r="NZD50" s="445"/>
      <c r="NZE50" s="445"/>
      <c r="NZF50" s="445"/>
      <c r="NZG50" s="445"/>
      <c r="NZH50" s="445"/>
      <c r="NZI50" s="445"/>
      <c r="NZJ50" s="445"/>
      <c r="NZK50" s="445"/>
      <c r="NZL50" s="445"/>
      <c r="NZM50" s="445"/>
      <c r="NZN50" s="445"/>
      <c r="NZO50" s="445"/>
      <c r="NZP50" s="445"/>
      <c r="NZQ50" s="445"/>
      <c r="NZR50" s="445"/>
      <c r="NZS50" s="445"/>
      <c r="NZT50" s="445"/>
      <c r="NZU50" s="445"/>
      <c r="NZV50" s="445"/>
      <c r="NZW50" s="445"/>
      <c r="NZX50" s="445"/>
      <c r="NZY50" s="445"/>
      <c r="NZZ50" s="445"/>
      <c r="OAA50" s="445"/>
      <c r="OAB50" s="445"/>
      <c r="OAC50" s="445"/>
      <c r="OAD50" s="445"/>
      <c r="OAE50" s="445"/>
      <c r="OAF50" s="445"/>
      <c r="OAG50" s="445"/>
      <c r="OAH50" s="445"/>
      <c r="OAI50" s="445"/>
      <c r="OAJ50" s="445"/>
      <c r="OAK50" s="445"/>
      <c r="OAL50" s="445"/>
      <c r="OAM50" s="445"/>
      <c r="OAN50" s="445"/>
      <c r="OAO50" s="445"/>
      <c r="OAP50" s="445"/>
      <c r="OAQ50" s="445"/>
      <c r="OAR50" s="445"/>
      <c r="OAS50" s="445"/>
      <c r="OAT50" s="445"/>
      <c r="OAU50" s="445"/>
      <c r="OAV50" s="445"/>
      <c r="OAW50" s="445"/>
      <c r="OAX50" s="445"/>
      <c r="OAY50" s="445"/>
      <c r="OAZ50" s="445"/>
      <c r="OBA50" s="445"/>
      <c r="OBB50" s="445"/>
      <c r="OBC50" s="445"/>
      <c r="OBD50" s="445"/>
      <c r="OBE50" s="445"/>
      <c r="OBF50" s="445"/>
      <c r="OBG50" s="445"/>
      <c r="OBH50" s="445"/>
      <c r="OBI50" s="445"/>
      <c r="OBJ50" s="445"/>
      <c r="OBK50" s="445"/>
      <c r="OBL50" s="445"/>
      <c r="OBM50" s="445"/>
      <c r="OBN50" s="445"/>
      <c r="OBO50" s="445"/>
      <c r="OBP50" s="445"/>
      <c r="OBQ50" s="445"/>
      <c r="OBR50" s="445"/>
      <c r="OBS50" s="445"/>
      <c r="OBT50" s="445"/>
      <c r="OBU50" s="445"/>
      <c r="OBV50" s="445"/>
      <c r="OBW50" s="445"/>
      <c r="OBX50" s="445"/>
      <c r="OBY50" s="445"/>
      <c r="OBZ50" s="445"/>
      <c r="OCA50" s="445"/>
      <c r="OCB50" s="445"/>
      <c r="OCC50" s="445"/>
      <c r="OCD50" s="445"/>
      <c r="OCE50" s="445"/>
      <c r="OCF50" s="445"/>
      <c r="OCG50" s="445"/>
      <c r="OCH50" s="445"/>
      <c r="OCI50" s="445"/>
      <c r="OCJ50" s="445"/>
      <c r="OCK50" s="445"/>
      <c r="OCL50" s="445"/>
      <c r="OCM50" s="445"/>
      <c r="OCN50" s="445"/>
      <c r="OCO50" s="445"/>
      <c r="OCP50" s="445"/>
      <c r="OCQ50" s="445"/>
      <c r="OCR50" s="445"/>
      <c r="OCS50" s="445"/>
      <c r="OCT50" s="445"/>
      <c r="OCU50" s="445"/>
      <c r="OCV50" s="445"/>
      <c r="OCW50" s="445"/>
      <c r="OCX50" s="445"/>
      <c r="OCY50" s="445"/>
      <c r="OCZ50" s="445"/>
      <c r="ODA50" s="445"/>
      <c r="ODB50" s="445"/>
      <c r="ODC50" s="445"/>
      <c r="ODD50" s="445"/>
      <c r="ODE50" s="445"/>
      <c r="ODF50" s="445"/>
      <c r="ODG50" s="445"/>
      <c r="ODH50" s="445"/>
      <c r="ODI50" s="445"/>
      <c r="ODJ50" s="445"/>
      <c r="ODK50" s="445"/>
      <c r="ODL50" s="445"/>
      <c r="ODM50" s="445"/>
      <c r="ODN50" s="445"/>
      <c r="ODO50" s="445"/>
      <c r="ODP50" s="445"/>
      <c r="ODQ50" s="445"/>
      <c r="ODR50" s="445"/>
      <c r="ODS50" s="445"/>
      <c r="ODT50" s="445"/>
      <c r="ODU50" s="445"/>
      <c r="ODV50" s="445"/>
      <c r="ODW50" s="445"/>
      <c r="ODX50" s="445"/>
      <c r="ODY50" s="445"/>
      <c r="ODZ50" s="445"/>
      <c r="OEA50" s="445"/>
      <c r="OEB50" s="445"/>
      <c r="OEC50" s="445"/>
      <c r="OED50" s="445"/>
      <c r="OEE50" s="445"/>
      <c r="OEF50" s="445"/>
      <c r="OEG50" s="445"/>
      <c r="OEH50" s="445"/>
      <c r="OEI50" s="445"/>
      <c r="OEJ50" s="445"/>
      <c r="OEK50" s="445"/>
      <c r="OEL50" s="445"/>
      <c r="OEM50" s="445"/>
      <c r="OEN50" s="445"/>
      <c r="OEO50" s="445"/>
      <c r="OEP50" s="445"/>
      <c r="OEQ50" s="445"/>
      <c r="OER50" s="445"/>
      <c r="OES50" s="445"/>
      <c r="OET50" s="445"/>
      <c r="OEU50" s="445"/>
      <c r="OEV50" s="445"/>
      <c r="OEW50" s="445"/>
      <c r="OEX50" s="445"/>
      <c r="OEY50" s="445"/>
      <c r="OEZ50" s="445"/>
      <c r="OFA50" s="445"/>
      <c r="OFB50" s="445"/>
      <c r="OFC50" s="445"/>
      <c r="OFD50" s="445"/>
      <c r="OFE50" s="445"/>
      <c r="OFF50" s="445"/>
      <c r="OFG50" s="445"/>
      <c r="OFH50" s="445"/>
      <c r="OFI50" s="445"/>
      <c r="OFJ50" s="445"/>
      <c r="OFK50" s="445"/>
      <c r="OFL50" s="445"/>
      <c r="OFM50" s="445"/>
      <c r="OFN50" s="445"/>
      <c r="OFO50" s="445"/>
      <c r="OFP50" s="445"/>
      <c r="OFQ50" s="445"/>
      <c r="OFR50" s="445"/>
      <c r="OFS50" s="445"/>
      <c r="OFT50" s="445"/>
      <c r="OFU50" s="445"/>
      <c r="OFV50" s="445"/>
      <c r="OFW50" s="445"/>
      <c r="OFX50" s="445"/>
      <c r="OFY50" s="445"/>
      <c r="OFZ50" s="445"/>
      <c r="OGA50" s="445"/>
      <c r="OGB50" s="445"/>
      <c r="OGC50" s="445"/>
      <c r="OGD50" s="445"/>
      <c r="OGE50" s="445"/>
      <c r="OGF50" s="445"/>
      <c r="OGG50" s="445"/>
      <c r="OGH50" s="445"/>
      <c r="OGI50" s="445"/>
      <c r="OGJ50" s="445"/>
      <c r="OGK50" s="445"/>
      <c r="OGL50" s="445"/>
      <c r="OGM50" s="445"/>
      <c r="OGN50" s="445"/>
      <c r="OGO50" s="445"/>
      <c r="OGP50" s="445"/>
      <c r="OGQ50" s="445"/>
      <c r="OGR50" s="445"/>
      <c r="OGS50" s="445"/>
      <c r="OGT50" s="445"/>
      <c r="OGU50" s="445"/>
      <c r="OGV50" s="445"/>
      <c r="OGW50" s="445"/>
      <c r="OGX50" s="445"/>
      <c r="OGY50" s="445"/>
      <c r="OGZ50" s="445"/>
      <c r="OHA50" s="445"/>
      <c r="OHB50" s="445"/>
      <c r="OHC50" s="445"/>
      <c r="OHD50" s="445"/>
      <c r="OHE50" s="445"/>
      <c r="OHF50" s="445"/>
      <c r="OHG50" s="445"/>
      <c r="OHH50" s="445"/>
      <c r="OHI50" s="445"/>
      <c r="OHJ50" s="445"/>
      <c r="OHK50" s="445"/>
      <c r="OHL50" s="445"/>
      <c r="OHM50" s="445"/>
      <c r="OHN50" s="445"/>
      <c r="OHO50" s="445"/>
      <c r="OHP50" s="445"/>
      <c r="OHQ50" s="445"/>
      <c r="OHR50" s="445"/>
      <c r="OHS50" s="445"/>
      <c r="OHT50" s="445"/>
      <c r="OHU50" s="445"/>
      <c r="OHV50" s="445"/>
      <c r="OHW50" s="445"/>
      <c r="OHX50" s="445"/>
      <c r="OHY50" s="445"/>
      <c r="OHZ50" s="445"/>
      <c r="OIA50" s="445"/>
      <c r="OIB50" s="445"/>
      <c r="OIC50" s="445"/>
      <c r="OID50" s="445"/>
      <c r="OIE50" s="445"/>
      <c r="OIF50" s="445"/>
      <c r="OIG50" s="445"/>
      <c r="OIH50" s="445"/>
      <c r="OII50" s="445"/>
      <c r="OIJ50" s="445"/>
      <c r="OIK50" s="445"/>
      <c r="OIL50" s="445"/>
      <c r="OIM50" s="445"/>
      <c r="OIN50" s="445"/>
      <c r="OIO50" s="445"/>
      <c r="OIP50" s="445"/>
      <c r="OIQ50" s="445"/>
      <c r="OIR50" s="445"/>
      <c r="OIS50" s="445"/>
      <c r="OIT50" s="445"/>
      <c r="OIU50" s="445"/>
      <c r="OIV50" s="445"/>
      <c r="OIW50" s="445"/>
      <c r="OIX50" s="445"/>
      <c r="OIY50" s="445"/>
      <c r="OIZ50" s="445"/>
      <c r="OJA50" s="445"/>
      <c r="OJB50" s="445"/>
      <c r="OJC50" s="445"/>
      <c r="OJD50" s="445"/>
      <c r="OJE50" s="445"/>
      <c r="OJF50" s="445"/>
      <c r="OJG50" s="445"/>
      <c r="OJH50" s="445"/>
      <c r="OJI50" s="445"/>
      <c r="OJJ50" s="445"/>
      <c r="OJK50" s="445"/>
      <c r="OJL50" s="445"/>
      <c r="OJM50" s="445"/>
      <c r="OJN50" s="445"/>
      <c r="OJO50" s="445"/>
      <c r="OJP50" s="445"/>
      <c r="OJQ50" s="445"/>
      <c r="OJR50" s="445"/>
      <c r="OJS50" s="445"/>
      <c r="OJT50" s="445"/>
      <c r="OJU50" s="445"/>
      <c r="OJV50" s="445"/>
      <c r="OJW50" s="445"/>
      <c r="OJX50" s="445"/>
      <c r="OJY50" s="445"/>
      <c r="OJZ50" s="445"/>
      <c r="OKA50" s="445"/>
      <c r="OKB50" s="445"/>
      <c r="OKC50" s="445"/>
      <c r="OKD50" s="445"/>
      <c r="OKE50" s="445"/>
      <c r="OKF50" s="445"/>
      <c r="OKG50" s="445"/>
      <c r="OKH50" s="445"/>
      <c r="OKI50" s="445"/>
      <c r="OKJ50" s="445"/>
      <c r="OKK50" s="445"/>
      <c r="OKL50" s="445"/>
      <c r="OKM50" s="445"/>
      <c r="OKN50" s="445"/>
      <c r="OKO50" s="445"/>
      <c r="OKP50" s="445"/>
      <c r="OKQ50" s="445"/>
      <c r="OKR50" s="445"/>
      <c r="OKS50" s="445"/>
      <c r="OKT50" s="445"/>
      <c r="OKU50" s="445"/>
      <c r="OKV50" s="445"/>
      <c r="OKW50" s="445"/>
      <c r="OKX50" s="445"/>
      <c r="OKY50" s="445"/>
      <c r="OKZ50" s="445"/>
      <c r="OLA50" s="445"/>
      <c r="OLB50" s="445"/>
      <c r="OLC50" s="445"/>
      <c r="OLD50" s="445"/>
      <c r="OLE50" s="445"/>
      <c r="OLF50" s="445"/>
      <c r="OLG50" s="445"/>
      <c r="OLH50" s="445"/>
      <c r="OLI50" s="445"/>
      <c r="OLJ50" s="445"/>
      <c r="OLK50" s="445"/>
      <c r="OLL50" s="445"/>
      <c r="OLM50" s="445"/>
      <c r="OLN50" s="445"/>
      <c r="OLO50" s="445"/>
      <c r="OLP50" s="445"/>
      <c r="OLQ50" s="445"/>
      <c r="OLR50" s="445"/>
      <c r="OLS50" s="445"/>
      <c r="OLT50" s="445"/>
      <c r="OLU50" s="445"/>
      <c r="OLV50" s="445"/>
      <c r="OLW50" s="445"/>
      <c r="OLX50" s="445"/>
      <c r="OLY50" s="445"/>
      <c r="OLZ50" s="445"/>
      <c r="OMA50" s="445"/>
      <c r="OMB50" s="445"/>
      <c r="OMC50" s="445"/>
      <c r="OMD50" s="445"/>
      <c r="OME50" s="445"/>
      <c r="OMF50" s="445"/>
      <c r="OMG50" s="445"/>
      <c r="OMH50" s="445"/>
      <c r="OMI50" s="445"/>
      <c r="OMJ50" s="445"/>
      <c r="OMK50" s="445"/>
      <c r="OML50" s="445"/>
      <c r="OMM50" s="445"/>
      <c r="OMN50" s="445"/>
      <c r="OMO50" s="445"/>
      <c r="OMP50" s="445"/>
      <c r="OMQ50" s="445"/>
      <c r="OMR50" s="445"/>
      <c r="OMS50" s="445"/>
      <c r="OMT50" s="445"/>
      <c r="OMU50" s="445"/>
      <c r="OMV50" s="445"/>
      <c r="OMW50" s="445"/>
      <c r="OMX50" s="445"/>
      <c r="OMY50" s="445"/>
      <c r="OMZ50" s="445"/>
      <c r="ONA50" s="445"/>
      <c r="ONB50" s="445"/>
      <c r="ONC50" s="445"/>
      <c r="OND50" s="445"/>
      <c r="ONE50" s="445"/>
      <c r="ONF50" s="445"/>
      <c r="ONG50" s="445"/>
      <c r="ONH50" s="445"/>
      <c r="ONI50" s="445"/>
      <c r="ONJ50" s="445"/>
      <c r="ONK50" s="445"/>
      <c r="ONL50" s="445"/>
      <c r="ONM50" s="445"/>
      <c r="ONN50" s="445"/>
      <c r="ONO50" s="445"/>
      <c r="ONP50" s="445"/>
      <c r="ONQ50" s="445"/>
      <c r="ONR50" s="445"/>
      <c r="ONS50" s="445"/>
      <c r="ONT50" s="445"/>
      <c r="ONU50" s="445"/>
      <c r="ONV50" s="445"/>
      <c r="ONW50" s="445"/>
      <c r="ONX50" s="445"/>
      <c r="ONY50" s="445"/>
      <c r="ONZ50" s="445"/>
      <c r="OOA50" s="445"/>
      <c r="OOB50" s="445"/>
      <c r="OOC50" s="445"/>
      <c r="OOD50" s="445"/>
      <c r="OOE50" s="445"/>
      <c r="OOF50" s="445"/>
      <c r="OOG50" s="445"/>
      <c r="OOH50" s="445"/>
      <c r="OOI50" s="445"/>
      <c r="OOJ50" s="445"/>
      <c r="OOK50" s="445"/>
      <c r="OOL50" s="445"/>
      <c r="OOM50" s="445"/>
      <c r="OON50" s="445"/>
      <c r="OOO50" s="445"/>
      <c r="OOP50" s="445"/>
      <c r="OOQ50" s="445"/>
      <c r="OOR50" s="445"/>
      <c r="OOS50" s="445"/>
      <c r="OOT50" s="445"/>
      <c r="OOU50" s="445"/>
      <c r="OOV50" s="445"/>
      <c r="OOW50" s="445"/>
      <c r="OOX50" s="445"/>
      <c r="OOY50" s="445"/>
      <c r="OOZ50" s="445"/>
      <c r="OPA50" s="445"/>
      <c r="OPB50" s="445"/>
      <c r="OPC50" s="445"/>
      <c r="OPD50" s="445"/>
      <c r="OPE50" s="445"/>
      <c r="OPF50" s="445"/>
      <c r="OPG50" s="445"/>
      <c r="OPH50" s="445"/>
      <c r="OPI50" s="445"/>
      <c r="OPJ50" s="445"/>
      <c r="OPK50" s="445"/>
      <c r="OPL50" s="445"/>
      <c r="OPM50" s="445"/>
      <c r="OPN50" s="445"/>
      <c r="OPO50" s="445"/>
      <c r="OPP50" s="445"/>
      <c r="OPQ50" s="445"/>
      <c r="OPR50" s="445"/>
      <c r="OPS50" s="445"/>
      <c r="OPT50" s="445"/>
      <c r="OPU50" s="445"/>
      <c r="OPV50" s="445"/>
      <c r="OPW50" s="445"/>
      <c r="OPX50" s="445"/>
      <c r="OPY50" s="445"/>
      <c r="OPZ50" s="445"/>
      <c r="OQA50" s="445"/>
      <c r="OQB50" s="445"/>
      <c r="OQC50" s="445"/>
      <c r="OQD50" s="445"/>
      <c r="OQE50" s="445"/>
      <c r="OQF50" s="445"/>
      <c r="OQG50" s="445"/>
      <c r="OQH50" s="445"/>
      <c r="OQI50" s="445"/>
      <c r="OQJ50" s="445"/>
      <c r="OQK50" s="445"/>
      <c r="OQL50" s="445"/>
      <c r="OQM50" s="445"/>
      <c r="OQN50" s="445"/>
      <c r="OQO50" s="445"/>
      <c r="OQP50" s="445"/>
      <c r="OQQ50" s="445"/>
      <c r="OQR50" s="445"/>
      <c r="OQS50" s="445"/>
      <c r="OQT50" s="445"/>
      <c r="OQU50" s="445"/>
      <c r="OQV50" s="445"/>
      <c r="OQW50" s="445"/>
      <c r="OQX50" s="445"/>
      <c r="OQY50" s="445"/>
      <c r="OQZ50" s="445"/>
      <c r="ORA50" s="445"/>
      <c r="ORB50" s="445"/>
      <c r="ORC50" s="445"/>
      <c r="ORD50" s="445"/>
      <c r="ORE50" s="445"/>
      <c r="ORF50" s="445"/>
      <c r="ORG50" s="445"/>
      <c r="ORH50" s="445"/>
      <c r="ORI50" s="445"/>
      <c r="ORJ50" s="445"/>
      <c r="ORK50" s="445"/>
      <c r="ORL50" s="445"/>
      <c r="ORM50" s="445"/>
      <c r="ORN50" s="445"/>
      <c r="ORO50" s="445"/>
      <c r="ORP50" s="445"/>
      <c r="ORQ50" s="445"/>
      <c r="ORR50" s="445"/>
      <c r="ORS50" s="445"/>
      <c r="ORT50" s="445"/>
      <c r="ORU50" s="445"/>
      <c r="ORV50" s="445"/>
      <c r="ORW50" s="445"/>
      <c r="ORX50" s="445"/>
      <c r="ORY50" s="445"/>
      <c r="ORZ50" s="445"/>
      <c r="OSA50" s="445"/>
      <c r="OSB50" s="445"/>
      <c r="OSC50" s="445"/>
      <c r="OSD50" s="445"/>
      <c r="OSE50" s="445"/>
      <c r="OSF50" s="445"/>
      <c r="OSG50" s="445"/>
      <c r="OSH50" s="445"/>
      <c r="OSI50" s="445"/>
      <c r="OSJ50" s="445"/>
      <c r="OSK50" s="445"/>
      <c r="OSL50" s="445"/>
      <c r="OSM50" s="445"/>
      <c r="OSN50" s="445"/>
      <c r="OSO50" s="445"/>
      <c r="OSP50" s="445"/>
      <c r="OSQ50" s="445"/>
      <c r="OSR50" s="445"/>
      <c r="OSS50" s="445"/>
      <c r="OST50" s="445"/>
      <c r="OSU50" s="445"/>
      <c r="OSV50" s="445"/>
      <c r="OSW50" s="445"/>
      <c r="OSX50" s="445"/>
      <c r="OSY50" s="445"/>
      <c r="OSZ50" s="445"/>
      <c r="OTA50" s="445"/>
      <c r="OTB50" s="445"/>
      <c r="OTC50" s="445"/>
      <c r="OTD50" s="445"/>
      <c r="OTE50" s="445"/>
      <c r="OTF50" s="445"/>
      <c r="OTG50" s="445"/>
      <c r="OTH50" s="445"/>
      <c r="OTI50" s="445"/>
      <c r="OTJ50" s="445"/>
      <c r="OTK50" s="445"/>
      <c r="OTL50" s="445"/>
      <c r="OTM50" s="445"/>
      <c r="OTN50" s="445"/>
      <c r="OTO50" s="445"/>
      <c r="OTP50" s="445"/>
      <c r="OTQ50" s="445"/>
      <c r="OTR50" s="445"/>
      <c r="OTS50" s="445"/>
      <c r="OTT50" s="445"/>
      <c r="OTU50" s="445"/>
      <c r="OTV50" s="445"/>
      <c r="OTW50" s="445"/>
      <c r="OTX50" s="445"/>
      <c r="OTY50" s="445"/>
      <c r="OTZ50" s="445"/>
      <c r="OUA50" s="445"/>
      <c r="OUB50" s="445"/>
      <c r="OUC50" s="445"/>
      <c r="OUD50" s="445"/>
      <c r="OUE50" s="445"/>
      <c r="OUF50" s="445"/>
      <c r="OUG50" s="445"/>
      <c r="OUH50" s="445"/>
      <c r="OUI50" s="445"/>
      <c r="OUJ50" s="445"/>
      <c r="OUK50" s="445"/>
      <c r="OUL50" s="445"/>
      <c r="OUM50" s="445"/>
      <c r="OUN50" s="445"/>
      <c r="OUO50" s="445"/>
      <c r="OUP50" s="445"/>
      <c r="OUQ50" s="445"/>
      <c r="OUR50" s="445"/>
      <c r="OUS50" s="445"/>
      <c r="OUT50" s="445"/>
      <c r="OUU50" s="445"/>
      <c r="OUV50" s="445"/>
      <c r="OUW50" s="445"/>
      <c r="OUX50" s="445"/>
      <c r="OUY50" s="445"/>
      <c r="OUZ50" s="445"/>
      <c r="OVA50" s="445"/>
      <c r="OVB50" s="445"/>
      <c r="OVC50" s="445"/>
      <c r="OVD50" s="445"/>
      <c r="OVE50" s="445"/>
      <c r="OVF50" s="445"/>
      <c r="OVG50" s="445"/>
      <c r="OVH50" s="445"/>
      <c r="OVI50" s="445"/>
      <c r="OVJ50" s="445"/>
      <c r="OVK50" s="445"/>
      <c r="OVL50" s="445"/>
      <c r="OVM50" s="445"/>
      <c r="OVN50" s="445"/>
      <c r="OVO50" s="445"/>
      <c r="OVP50" s="445"/>
      <c r="OVQ50" s="445"/>
      <c r="OVR50" s="445"/>
      <c r="OVS50" s="445"/>
      <c r="OVT50" s="445"/>
      <c r="OVU50" s="445"/>
      <c r="OVV50" s="445"/>
      <c r="OVW50" s="445"/>
      <c r="OVX50" s="445"/>
      <c r="OVY50" s="445"/>
      <c r="OVZ50" s="445"/>
      <c r="OWA50" s="445"/>
      <c r="OWB50" s="445"/>
      <c r="OWC50" s="445"/>
      <c r="OWD50" s="445"/>
      <c r="OWE50" s="445"/>
      <c r="OWF50" s="445"/>
      <c r="OWG50" s="445"/>
      <c r="OWH50" s="445"/>
      <c r="OWI50" s="445"/>
      <c r="OWJ50" s="445"/>
      <c r="OWK50" s="445"/>
      <c r="OWL50" s="445"/>
      <c r="OWM50" s="445"/>
      <c r="OWN50" s="445"/>
      <c r="OWO50" s="445"/>
      <c r="OWP50" s="445"/>
      <c r="OWQ50" s="445"/>
      <c r="OWR50" s="445"/>
      <c r="OWS50" s="445"/>
      <c r="OWT50" s="445"/>
      <c r="OWU50" s="445"/>
      <c r="OWV50" s="445"/>
      <c r="OWW50" s="445"/>
      <c r="OWX50" s="445"/>
      <c r="OWY50" s="445"/>
      <c r="OWZ50" s="445"/>
      <c r="OXA50" s="445"/>
      <c r="OXB50" s="445"/>
      <c r="OXC50" s="445"/>
      <c r="OXD50" s="445"/>
      <c r="OXE50" s="445"/>
      <c r="OXF50" s="445"/>
      <c r="OXG50" s="445"/>
      <c r="OXH50" s="445"/>
      <c r="OXI50" s="445"/>
      <c r="OXJ50" s="445"/>
      <c r="OXK50" s="445"/>
      <c r="OXL50" s="445"/>
      <c r="OXM50" s="445"/>
      <c r="OXN50" s="445"/>
      <c r="OXO50" s="445"/>
      <c r="OXP50" s="445"/>
      <c r="OXQ50" s="445"/>
      <c r="OXR50" s="445"/>
      <c r="OXS50" s="445"/>
      <c r="OXT50" s="445"/>
      <c r="OXU50" s="445"/>
      <c r="OXV50" s="445"/>
      <c r="OXW50" s="445"/>
      <c r="OXX50" s="445"/>
      <c r="OXY50" s="445"/>
      <c r="OXZ50" s="445"/>
      <c r="OYA50" s="445"/>
      <c r="OYB50" s="445"/>
      <c r="OYC50" s="445"/>
      <c r="OYD50" s="445"/>
      <c r="OYE50" s="445"/>
      <c r="OYF50" s="445"/>
      <c r="OYG50" s="445"/>
      <c r="OYH50" s="445"/>
      <c r="OYI50" s="445"/>
      <c r="OYJ50" s="445"/>
      <c r="OYK50" s="445"/>
      <c r="OYL50" s="445"/>
      <c r="OYM50" s="445"/>
      <c r="OYN50" s="445"/>
      <c r="OYO50" s="445"/>
      <c r="OYP50" s="445"/>
      <c r="OYQ50" s="445"/>
      <c r="OYR50" s="445"/>
      <c r="OYS50" s="445"/>
      <c r="OYT50" s="445"/>
      <c r="OYU50" s="445"/>
      <c r="OYV50" s="445"/>
      <c r="OYW50" s="445"/>
      <c r="OYX50" s="445"/>
      <c r="OYY50" s="445"/>
      <c r="OYZ50" s="445"/>
      <c r="OZA50" s="445"/>
      <c r="OZB50" s="445"/>
      <c r="OZC50" s="445"/>
      <c r="OZD50" s="445"/>
      <c r="OZE50" s="445"/>
      <c r="OZF50" s="445"/>
      <c r="OZG50" s="445"/>
      <c r="OZH50" s="445"/>
      <c r="OZI50" s="445"/>
      <c r="OZJ50" s="445"/>
      <c r="OZK50" s="445"/>
      <c r="OZL50" s="445"/>
      <c r="OZM50" s="445"/>
      <c r="OZN50" s="445"/>
      <c r="OZO50" s="445"/>
      <c r="OZP50" s="445"/>
      <c r="OZQ50" s="445"/>
      <c r="OZR50" s="445"/>
      <c r="OZS50" s="445"/>
      <c r="OZT50" s="445"/>
      <c r="OZU50" s="445"/>
      <c r="OZV50" s="445"/>
      <c r="OZW50" s="445"/>
      <c r="OZX50" s="445"/>
      <c r="OZY50" s="445"/>
      <c r="OZZ50" s="445"/>
      <c r="PAA50" s="445"/>
      <c r="PAB50" s="445"/>
      <c r="PAC50" s="445"/>
      <c r="PAD50" s="445"/>
      <c r="PAE50" s="445"/>
      <c r="PAF50" s="445"/>
      <c r="PAG50" s="445"/>
      <c r="PAH50" s="445"/>
      <c r="PAI50" s="445"/>
      <c r="PAJ50" s="445"/>
      <c r="PAK50" s="445"/>
      <c r="PAL50" s="445"/>
      <c r="PAM50" s="445"/>
      <c r="PAN50" s="445"/>
      <c r="PAO50" s="445"/>
      <c r="PAP50" s="445"/>
      <c r="PAQ50" s="445"/>
      <c r="PAR50" s="445"/>
      <c r="PAS50" s="445"/>
      <c r="PAT50" s="445"/>
      <c r="PAU50" s="445"/>
      <c r="PAV50" s="445"/>
      <c r="PAW50" s="445"/>
      <c r="PAX50" s="445"/>
      <c r="PAY50" s="445"/>
      <c r="PAZ50" s="445"/>
      <c r="PBA50" s="445"/>
      <c r="PBB50" s="445"/>
      <c r="PBC50" s="445"/>
      <c r="PBD50" s="445"/>
      <c r="PBE50" s="445"/>
      <c r="PBF50" s="445"/>
      <c r="PBG50" s="445"/>
      <c r="PBH50" s="445"/>
      <c r="PBI50" s="445"/>
      <c r="PBJ50" s="445"/>
      <c r="PBK50" s="445"/>
      <c r="PBL50" s="445"/>
      <c r="PBM50" s="445"/>
      <c r="PBN50" s="445"/>
      <c r="PBO50" s="445"/>
      <c r="PBP50" s="445"/>
      <c r="PBQ50" s="445"/>
      <c r="PBR50" s="445"/>
      <c r="PBS50" s="445"/>
      <c r="PBT50" s="445"/>
      <c r="PBU50" s="445"/>
      <c r="PBV50" s="445"/>
      <c r="PBW50" s="445"/>
      <c r="PBX50" s="445"/>
      <c r="PBY50" s="445"/>
      <c r="PBZ50" s="445"/>
      <c r="PCA50" s="445"/>
      <c r="PCB50" s="445"/>
      <c r="PCC50" s="445"/>
      <c r="PCD50" s="445"/>
      <c r="PCE50" s="445"/>
      <c r="PCF50" s="445"/>
      <c r="PCG50" s="445"/>
      <c r="PCH50" s="445"/>
      <c r="PCI50" s="445"/>
      <c r="PCJ50" s="445"/>
      <c r="PCK50" s="445"/>
      <c r="PCL50" s="445"/>
      <c r="PCM50" s="445"/>
      <c r="PCN50" s="445"/>
      <c r="PCO50" s="445"/>
      <c r="PCP50" s="445"/>
      <c r="PCQ50" s="445"/>
      <c r="PCR50" s="445"/>
      <c r="PCS50" s="445"/>
      <c r="PCT50" s="445"/>
      <c r="PCU50" s="445"/>
      <c r="PCV50" s="445"/>
      <c r="PCW50" s="445"/>
      <c r="PCX50" s="445"/>
      <c r="PCY50" s="445"/>
      <c r="PCZ50" s="445"/>
      <c r="PDA50" s="445"/>
      <c r="PDB50" s="445"/>
      <c r="PDC50" s="445"/>
      <c r="PDD50" s="445"/>
      <c r="PDE50" s="445"/>
      <c r="PDF50" s="445"/>
      <c r="PDG50" s="445"/>
      <c r="PDH50" s="445"/>
      <c r="PDI50" s="445"/>
      <c r="PDJ50" s="445"/>
      <c r="PDK50" s="445"/>
      <c r="PDL50" s="445"/>
      <c r="PDM50" s="445"/>
      <c r="PDN50" s="445"/>
      <c r="PDO50" s="445"/>
      <c r="PDP50" s="445"/>
      <c r="PDQ50" s="445"/>
      <c r="PDR50" s="445"/>
      <c r="PDS50" s="445"/>
      <c r="PDT50" s="445"/>
      <c r="PDU50" s="445"/>
      <c r="PDV50" s="445"/>
      <c r="PDW50" s="445"/>
      <c r="PDX50" s="445"/>
      <c r="PDY50" s="445"/>
      <c r="PDZ50" s="445"/>
      <c r="PEA50" s="445"/>
      <c r="PEB50" s="445"/>
      <c r="PEC50" s="445"/>
      <c r="PED50" s="445"/>
      <c r="PEE50" s="445"/>
      <c r="PEF50" s="445"/>
      <c r="PEG50" s="445"/>
      <c r="PEH50" s="445"/>
      <c r="PEI50" s="445"/>
      <c r="PEJ50" s="445"/>
      <c r="PEK50" s="445"/>
      <c r="PEL50" s="445"/>
      <c r="PEM50" s="445"/>
      <c r="PEN50" s="445"/>
      <c r="PEO50" s="445"/>
      <c r="PEP50" s="445"/>
      <c r="PEQ50" s="445"/>
      <c r="PER50" s="445"/>
      <c r="PES50" s="445"/>
      <c r="PET50" s="445"/>
      <c r="PEU50" s="445"/>
      <c r="PEV50" s="445"/>
      <c r="PEW50" s="445"/>
      <c r="PEX50" s="445"/>
      <c r="PEY50" s="445"/>
      <c r="PEZ50" s="445"/>
      <c r="PFA50" s="445"/>
      <c r="PFB50" s="445"/>
      <c r="PFC50" s="445"/>
      <c r="PFD50" s="445"/>
      <c r="PFE50" s="445"/>
      <c r="PFF50" s="445"/>
      <c r="PFG50" s="445"/>
      <c r="PFH50" s="445"/>
      <c r="PFI50" s="445"/>
      <c r="PFJ50" s="445"/>
      <c r="PFK50" s="445"/>
      <c r="PFL50" s="445"/>
      <c r="PFM50" s="445"/>
      <c r="PFN50" s="445"/>
      <c r="PFO50" s="445"/>
      <c r="PFP50" s="445"/>
      <c r="PFQ50" s="445"/>
      <c r="PFR50" s="445"/>
      <c r="PFS50" s="445"/>
      <c r="PFT50" s="445"/>
      <c r="PFU50" s="445"/>
      <c r="PFV50" s="445"/>
      <c r="PFW50" s="445"/>
      <c r="PFX50" s="445"/>
      <c r="PFY50" s="445"/>
      <c r="PFZ50" s="445"/>
      <c r="PGA50" s="445"/>
      <c r="PGB50" s="445"/>
      <c r="PGC50" s="445"/>
      <c r="PGD50" s="445"/>
      <c r="PGE50" s="445"/>
      <c r="PGF50" s="445"/>
      <c r="PGG50" s="445"/>
      <c r="PGH50" s="445"/>
      <c r="PGI50" s="445"/>
      <c r="PGJ50" s="445"/>
      <c r="PGK50" s="445"/>
      <c r="PGL50" s="445"/>
      <c r="PGM50" s="445"/>
      <c r="PGN50" s="445"/>
      <c r="PGO50" s="445"/>
      <c r="PGP50" s="445"/>
      <c r="PGQ50" s="445"/>
      <c r="PGR50" s="445"/>
      <c r="PGS50" s="445"/>
      <c r="PGT50" s="445"/>
      <c r="PGU50" s="445"/>
      <c r="PGV50" s="445"/>
      <c r="PGW50" s="445"/>
      <c r="PGX50" s="445"/>
      <c r="PGY50" s="445"/>
      <c r="PGZ50" s="445"/>
      <c r="PHA50" s="445"/>
      <c r="PHB50" s="445"/>
      <c r="PHC50" s="445"/>
      <c r="PHD50" s="445"/>
      <c r="PHE50" s="445"/>
      <c r="PHF50" s="445"/>
      <c r="PHG50" s="445"/>
      <c r="PHH50" s="445"/>
      <c r="PHI50" s="445"/>
      <c r="PHJ50" s="445"/>
      <c r="PHK50" s="445"/>
      <c r="PHL50" s="445"/>
      <c r="PHM50" s="445"/>
      <c r="PHN50" s="445"/>
      <c r="PHO50" s="445"/>
      <c r="PHP50" s="445"/>
      <c r="PHQ50" s="445"/>
      <c r="PHR50" s="445"/>
      <c r="PHS50" s="445"/>
      <c r="PHT50" s="445"/>
      <c r="PHU50" s="445"/>
      <c r="PHV50" s="445"/>
      <c r="PHW50" s="445"/>
      <c r="PHX50" s="445"/>
      <c r="PHY50" s="445"/>
      <c r="PHZ50" s="445"/>
      <c r="PIA50" s="445"/>
      <c r="PIB50" s="445"/>
      <c r="PIC50" s="445"/>
      <c r="PID50" s="445"/>
      <c r="PIE50" s="445"/>
      <c r="PIF50" s="445"/>
      <c r="PIG50" s="445"/>
      <c r="PIH50" s="445"/>
      <c r="PII50" s="445"/>
      <c r="PIJ50" s="445"/>
      <c r="PIK50" s="445"/>
      <c r="PIL50" s="445"/>
      <c r="PIM50" s="445"/>
      <c r="PIN50" s="445"/>
      <c r="PIO50" s="445"/>
      <c r="PIP50" s="445"/>
      <c r="PIQ50" s="445"/>
      <c r="PIR50" s="445"/>
      <c r="PIS50" s="445"/>
      <c r="PIT50" s="445"/>
      <c r="PIU50" s="445"/>
      <c r="PIV50" s="445"/>
      <c r="PIW50" s="445"/>
      <c r="PIX50" s="445"/>
      <c r="PIY50" s="445"/>
      <c r="PIZ50" s="445"/>
      <c r="PJA50" s="445"/>
      <c r="PJB50" s="445"/>
      <c r="PJC50" s="445"/>
      <c r="PJD50" s="445"/>
      <c r="PJE50" s="445"/>
      <c r="PJF50" s="445"/>
      <c r="PJG50" s="445"/>
      <c r="PJH50" s="445"/>
      <c r="PJI50" s="445"/>
      <c r="PJJ50" s="445"/>
      <c r="PJK50" s="445"/>
      <c r="PJL50" s="445"/>
      <c r="PJM50" s="445"/>
      <c r="PJN50" s="445"/>
      <c r="PJO50" s="445"/>
      <c r="PJP50" s="445"/>
      <c r="PJQ50" s="445"/>
      <c r="PJR50" s="445"/>
      <c r="PJS50" s="445"/>
      <c r="PJT50" s="445"/>
      <c r="PJU50" s="445"/>
      <c r="PJV50" s="445"/>
      <c r="PJW50" s="445"/>
      <c r="PJX50" s="445"/>
      <c r="PJY50" s="445"/>
      <c r="PJZ50" s="445"/>
      <c r="PKA50" s="445"/>
      <c r="PKB50" s="445"/>
      <c r="PKC50" s="445"/>
      <c r="PKD50" s="445"/>
      <c r="PKE50" s="445"/>
      <c r="PKF50" s="445"/>
      <c r="PKG50" s="445"/>
      <c r="PKH50" s="445"/>
      <c r="PKI50" s="445"/>
      <c r="PKJ50" s="445"/>
      <c r="PKK50" s="445"/>
      <c r="PKL50" s="445"/>
      <c r="PKM50" s="445"/>
      <c r="PKN50" s="445"/>
      <c r="PKO50" s="445"/>
      <c r="PKP50" s="445"/>
      <c r="PKQ50" s="445"/>
      <c r="PKR50" s="445"/>
      <c r="PKS50" s="445"/>
      <c r="PKT50" s="445"/>
      <c r="PKU50" s="445"/>
      <c r="PKV50" s="445"/>
      <c r="PKW50" s="445"/>
      <c r="PKX50" s="445"/>
      <c r="PKY50" s="445"/>
      <c r="PKZ50" s="445"/>
      <c r="PLA50" s="445"/>
      <c r="PLB50" s="445"/>
      <c r="PLC50" s="445"/>
      <c r="PLD50" s="445"/>
      <c r="PLE50" s="445"/>
      <c r="PLF50" s="445"/>
      <c r="PLG50" s="445"/>
      <c r="PLH50" s="445"/>
      <c r="PLI50" s="445"/>
      <c r="PLJ50" s="445"/>
      <c r="PLK50" s="445"/>
      <c r="PLL50" s="445"/>
      <c r="PLM50" s="445"/>
      <c r="PLN50" s="445"/>
      <c r="PLO50" s="445"/>
      <c r="PLP50" s="445"/>
      <c r="PLQ50" s="445"/>
      <c r="PLR50" s="445"/>
      <c r="PLS50" s="445"/>
      <c r="PLT50" s="445"/>
      <c r="PLU50" s="445"/>
      <c r="PLV50" s="445"/>
      <c r="PLW50" s="445"/>
      <c r="PLX50" s="445"/>
      <c r="PLY50" s="445"/>
      <c r="PLZ50" s="445"/>
      <c r="PMA50" s="445"/>
      <c r="PMB50" s="445"/>
      <c r="PMC50" s="445"/>
      <c r="PMD50" s="445"/>
      <c r="PME50" s="445"/>
      <c r="PMF50" s="445"/>
      <c r="PMG50" s="445"/>
      <c r="PMH50" s="445"/>
      <c r="PMI50" s="445"/>
      <c r="PMJ50" s="445"/>
      <c r="PMK50" s="445"/>
      <c r="PML50" s="445"/>
      <c r="PMM50" s="445"/>
      <c r="PMN50" s="445"/>
      <c r="PMO50" s="445"/>
      <c r="PMP50" s="445"/>
      <c r="PMQ50" s="445"/>
      <c r="PMR50" s="445"/>
      <c r="PMS50" s="445"/>
      <c r="PMT50" s="445"/>
      <c r="PMU50" s="445"/>
      <c r="PMV50" s="445"/>
      <c r="PMW50" s="445"/>
      <c r="PMX50" s="445"/>
      <c r="PMY50" s="445"/>
      <c r="PMZ50" s="445"/>
      <c r="PNA50" s="445"/>
      <c r="PNB50" s="445"/>
      <c r="PNC50" s="445"/>
      <c r="PND50" s="445"/>
      <c r="PNE50" s="445"/>
      <c r="PNF50" s="445"/>
      <c r="PNG50" s="445"/>
      <c r="PNH50" s="445"/>
      <c r="PNI50" s="445"/>
      <c r="PNJ50" s="445"/>
      <c r="PNK50" s="445"/>
      <c r="PNL50" s="445"/>
      <c r="PNM50" s="445"/>
      <c r="PNN50" s="445"/>
      <c r="PNO50" s="445"/>
      <c r="PNP50" s="445"/>
      <c r="PNQ50" s="445"/>
      <c r="PNR50" s="445"/>
      <c r="PNS50" s="445"/>
      <c r="PNT50" s="445"/>
      <c r="PNU50" s="445"/>
      <c r="PNV50" s="445"/>
      <c r="PNW50" s="445"/>
      <c r="PNX50" s="445"/>
      <c r="PNY50" s="445"/>
      <c r="PNZ50" s="445"/>
      <c r="POA50" s="445"/>
      <c r="POB50" s="445"/>
      <c r="POC50" s="445"/>
      <c r="POD50" s="445"/>
      <c r="POE50" s="445"/>
      <c r="POF50" s="445"/>
      <c r="POG50" s="445"/>
      <c r="POH50" s="445"/>
      <c r="POI50" s="445"/>
      <c r="POJ50" s="445"/>
      <c r="POK50" s="445"/>
      <c r="POL50" s="445"/>
      <c r="POM50" s="445"/>
      <c r="PON50" s="445"/>
      <c r="POO50" s="445"/>
      <c r="POP50" s="445"/>
      <c r="POQ50" s="445"/>
      <c r="POR50" s="445"/>
      <c r="POS50" s="445"/>
      <c r="POT50" s="445"/>
      <c r="POU50" s="445"/>
      <c r="POV50" s="445"/>
      <c r="POW50" s="445"/>
      <c r="POX50" s="445"/>
      <c r="POY50" s="445"/>
      <c r="POZ50" s="445"/>
      <c r="PPA50" s="445"/>
      <c r="PPB50" s="445"/>
      <c r="PPC50" s="445"/>
      <c r="PPD50" s="445"/>
      <c r="PPE50" s="445"/>
      <c r="PPF50" s="445"/>
      <c r="PPG50" s="445"/>
      <c r="PPH50" s="445"/>
      <c r="PPI50" s="445"/>
      <c r="PPJ50" s="445"/>
      <c r="PPK50" s="445"/>
      <c r="PPL50" s="445"/>
      <c r="PPM50" s="445"/>
      <c r="PPN50" s="445"/>
      <c r="PPO50" s="445"/>
      <c r="PPP50" s="445"/>
      <c r="PPQ50" s="445"/>
      <c r="PPR50" s="445"/>
      <c r="PPS50" s="445"/>
      <c r="PPT50" s="445"/>
      <c r="PPU50" s="445"/>
      <c r="PPV50" s="445"/>
      <c r="PPW50" s="445"/>
      <c r="PPX50" s="445"/>
      <c r="PPY50" s="445"/>
      <c r="PPZ50" s="445"/>
      <c r="PQA50" s="445"/>
      <c r="PQB50" s="445"/>
      <c r="PQC50" s="445"/>
      <c r="PQD50" s="445"/>
      <c r="PQE50" s="445"/>
      <c r="PQF50" s="445"/>
      <c r="PQG50" s="445"/>
      <c r="PQH50" s="445"/>
      <c r="PQI50" s="445"/>
      <c r="PQJ50" s="445"/>
      <c r="PQK50" s="445"/>
      <c r="PQL50" s="445"/>
      <c r="PQM50" s="445"/>
      <c r="PQN50" s="445"/>
      <c r="PQO50" s="445"/>
      <c r="PQP50" s="445"/>
      <c r="PQQ50" s="445"/>
      <c r="PQR50" s="445"/>
      <c r="PQS50" s="445"/>
      <c r="PQT50" s="445"/>
      <c r="PQU50" s="445"/>
      <c r="PQV50" s="445"/>
      <c r="PQW50" s="445"/>
      <c r="PQX50" s="445"/>
      <c r="PQY50" s="445"/>
      <c r="PQZ50" s="445"/>
      <c r="PRA50" s="445"/>
      <c r="PRB50" s="445"/>
      <c r="PRC50" s="445"/>
      <c r="PRD50" s="445"/>
      <c r="PRE50" s="445"/>
      <c r="PRF50" s="445"/>
      <c r="PRG50" s="445"/>
      <c r="PRH50" s="445"/>
      <c r="PRI50" s="445"/>
      <c r="PRJ50" s="445"/>
      <c r="PRK50" s="445"/>
      <c r="PRL50" s="445"/>
      <c r="PRM50" s="445"/>
      <c r="PRN50" s="445"/>
      <c r="PRO50" s="445"/>
      <c r="PRP50" s="445"/>
      <c r="PRQ50" s="445"/>
      <c r="PRR50" s="445"/>
      <c r="PRS50" s="445"/>
      <c r="PRT50" s="445"/>
      <c r="PRU50" s="445"/>
      <c r="PRV50" s="445"/>
      <c r="PRW50" s="445"/>
      <c r="PRX50" s="445"/>
      <c r="PRY50" s="445"/>
      <c r="PRZ50" s="445"/>
      <c r="PSA50" s="445"/>
      <c r="PSB50" s="445"/>
      <c r="PSC50" s="445"/>
      <c r="PSD50" s="445"/>
      <c r="PSE50" s="445"/>
      <c r="PSF50" s="445"/>
      <c r="PSG50" s="445"/>
      <c r="PSH50" s="445"/>
      <c r="PSI50" s="445"/>
      <c r="PSJ50" s="445"/>
      <c r="PSK50" s="445"/>
      <c r="PSL50" s="445"/>
      <c r="PSM50" s="445"/>
      <c r="PSN50" s="445"/>
      <c r="PSO50" s="445"/>
      <c r="PSP50" s="445"/>
      <c r="PSQ50" s="445"/>
      <c r="PSR50" s="445"/>
      <c r="PSS50" s="445"/>
      <c r="PST50" s="445"/>
      <c r="PSU50" s="445"/>
      <c r="PSV50" s="445"/>
      <c r="PSW50" s="445"/>
      <c r="PSX50" s="445"/>
      <c r="PSY50" s="445"/>
      <c r="PSZ50" s="445"/>
      <c r="PTA50" s="445"/>
      <c r="PTB50" s="445"/>
      <c r="PTC50" s="445"/>
      <c r="PTD50" s="445"/>
      <c r="PTE50" s="445"/>
      <c r="PTF50" s="445"/>
      <c r="PTG50" s="445"/>
      <c r="PTH50" s="445"/>
      <c r="PTI50" s="445"/>
      <c r="PTJ50" s="445"/>
      <c r="PTK50" s="445"/>
      <c r="PTL50" s="445"/>
      <c r="PTM50" s="445"/>
      <c r="PTN50" s="445"/>
      <c r="PTO50" s="445"/>
      <c r="PTP50" s="445"/>
      <c r="PTQ50" s="445"/>
      <c r="PTR50" s="445"/>
      <c r="PTS50" s="445"/>
      <c r="PTT50" s="445"/>
      <c r="PTU50" s="445"/>
      <c r="PTV50" s="445"/>
      <c r="PTW50" s="445"/>
      <c r="PTX50" s="445"/>
      <c r="PTY50" s="445"/>
      <c r="PTZ50" s="445"/>
      <c r="PUA50" s="445"/>
      <c r="PUB50" s="445"/>
      <c r="PUC50" s="445"/>
      <c r="PUD50" s="445"/>
      <c r="PUE50" s="445"/>
      <c r="PUF50" s="445"/>
      <c r="PUG50" s="445"/>
      <c r="PUH50" s="445"/>
      <c r="PUI50" s="445"/>
      <c r="PUJ50" s="445"/>
      <c r="PUK50" s="445"/>
      <c r="PUL50" s="445"/>
      <c r="PUM50" s="445"/>
      <c r="PUN50" s="445"/>
      <c r="PUO50" s="445"/>
      <c r="PUP50" s="445"/>
      <c r="PUQ50" s="445"/>
      <c r="PUR50" s="445"/>
      <c r="PUS50" s="445"/>
      <c r="PUT50" s="445"/>
      <c r="PUU50" s="445"/>
      <c r="PUV50" s="445"/>
      <c r="PUW50" s="445"/>
      <c r="PUX50" s="445"/>
      <c r="PUY50" s="445"/>
      <c r="PUZ50" s="445"/>
      <c r="PVA50" s="445"/>
      <c r="PVB50" s="445"/>
      <c r="PVC50" s="445"/>
      <c r="PVD50" s="445"/>
      <c r="PVE50" s="445"/>
      <c r="PVF50" s="445"/>
      <c r="PVG50" s="445"/>
      <c r="PVH50" s="445"/>
      <c r="PVI50" s="445"/>
      <c r="PVJ50" s="445"/>
      <c r="PVK50" s="445"/>
      <c r="PVL50" s="445"/>
      <c r="PVM50" s="445"/>
      <c r="PVN50" s="445"/>
      <c r="PVO50" s="445"/>
      <c r="PVP50" s="445"/>
      <c r="PVQ50" s="445"/>
      <c r="PVR50" s="445"/>
      <c r="PVS50" s="445"/>
      <c r="PVT50" s="445"/>
      <c r="PVU50" s="445"/>
      <c r="PVV50" s="445"/>
      <c r="PVW50" s="445"/>
      <c r="PVX50" s="445"/>
      <c r="PVY50" s="445"/>
      <c r="PVZ50" s="445"/>
      <c r="PWA50" s="445"/>
      <c r="PWB50" s="445"/>
      <c r="PWC50" s="445"/>
      <c r="PWD50" s="445"/>
      <c r="PWE50" s="445"/>
      <c r="PWF50" s="445"/>
      <c r="PWG50" s="445"/>
      <c r="PWH50" s="445"/>
      <c r="PWI50" s="445"/>
      <c r="PWJ50" s="445"/>
      <c r="PWK50" s="445"/>
      <c r="PWL50" s="445"/>
      <c r="PWM50" s="445"/>
      <c r="PWN50" s="445"/>
      <c r="PWO50" s="445"/>
      <c r="PWP50" s="445"/>
      <c r="PWQ50" s="445"/>
      <c r="PWR50" s="445"/>
      <c r="PWS50" s="445"/>
      <c r="PWT50" s="445"/>
      <c r="PWU50" s="445"/>
      <c r="PWV50" s="445"/>
      <c r="PWW50" s="445"/>
      <c r="PWX50" s="445"/>
      <c r="PWY50" s="445"/>
      <c r="PWZ50" s="445"/>
      <c r="PXA50" s="445"/>
      <c r="PXB50" s="445"/>
      <c r="PXC50" s="445"/>
      <c r="PXD50" s="445"/>
      <c r="PXE50" s="445"/>
      <c r="PXF50" s="445"/>
      <c r="PXG50" s="445"/>
      <c r="PXH50" s="445"/>
      <c r="PXI50" s="445"/>
      <c r="PXJ50" s="445"/>
      <c r="PXK50" s="445"/>
      <c r="PXL50" s="445"/>
      <c r="PXM50" s="445"/>
      <c r="PXN50" s="445"/>
      <c r="PXO50" s="445"/>
      <c r="PXP50" s="445"/>
      <c r="PXQ50" s="445"/>
      <c r="PXR50" s="445"/>
      <c r="PXS50" s="445"/>
      <c r="PXT50" s="445"/>
      <c r="PXU50" s="445"/>
      <c r="PXV50" s="445"/>
      <c r="PXW50" s="445"/>
      <c r="PXX50" s="445"/>
      <c r="PXY50" s="445"/>
      <c r="PXZ50" s="445"/>
      <c r="PYA50" s="445"/>
      <c r="PYB50" s="445"/>
      <c r="PYC50" s="445"/>
      <c r="PYD50" s="445"/>
      <c r="PYE50" s="445"/>
      <c r="PYF50" s="445"/>
      <c r="PYG50" s="445"/>
      <c r="PYH50" s="445"/>
      <c r="PYI50" s="445"/>
      <c r="PYJ50" s="445"/>
      <c r="PYK50" s="445"/>
      <c r="PYL50" s="445"/>
      <c r="PYM50" s="445"/>
      <c r="PYN50" s="445"/>
      <c r="PYO50" s="445"/>
      <c r="PYP50" s="445"/>
      <c r="PYQ50" s="445"/>
      <c r="PYR50" s="445"/>
      <c r="PYS50" s="445"/>
      <c r="PYT50" s="445"/>
      <c r="PYU50" s="445"/>
      <c r="PYV50" s="445"/>
      <c r="PYW50" s="445"/>
      <c r="PYX50" s="445"/>
      <c r="PYY50" s="445"/>
      <c r="PYZ50" s="445"/>
      <c r="PZA50" s="445"/>
      <c r="PZB50" s="445"/>
      <c r="PZC50" s="445"/>
      <c r="PZD50" s="445"/>
      <c r="PZE50" s="445"/>
      <c r="PZF50" s="445"/>
      <c r="PZG50" s="445"/>
      <c r="PZH50" s="445"/>
      <c r="PZI50" s="445"/>
      <c r="PZJ50" s="445"/>
      <c r="PZK50" s="445"/>
      <c r="PZL50" s="445"/>
      <c r="PZM50" s="445"/>
      <c r="PZN50" s="445"/>
      <c r="PZO50" s="445"/>
      <c r="PZP50" s="445"/>
      <c r="PZQ50" s="445"/>
      <c r="PZR50" s="445"/>
      <c r="PZS50" s="445"/>
      <c r="PZT50" s="445"/>
      <c r="PZU50" s="445"/>
      <c r="PZV50" s="445"/>
      <c r="PZW50" s="445"/>
      <c r="PZX50" s="445"/>
      <c r="PZY50" s="445"/>
      <c r="PZZ50" s="445"/>
      <c r="QAA50" s="445"/>
      <c r="QAB50" s="445"/>
      <c r="QAC50" s="445"/>
      <c r="QAD50" s="445"/>
      <c r="QAE50" s="445"/>
      <c r="QAF50" s="445"/>
      <c r="QAG50" s="445"/>
      <c r="QAH50" s="445"/>
      <c r="QAI50" s="445"/>
      <c r="QAJ50" s="445"/>
      <c r="QAK50" s="445"/>
      <c r="QAL50" s="445"/>
      <c r="QAM50" s="445"/>
      <c r="QAN50" s="445"/>
      <c r="QAO50" s="445"/>
      <c r="QAP50" s="445"/>
      <c r="QAQ50" s="445"/>
      <c r="QAR50" s="445"/>
      <c r="QAS50" s="445"/>
      <c r="QAT50" s="445"/>
      <c r="QAU50" s="445"/>
      <c r="QAV50" s="445"/>
      <c r="QAW50" s="445"/>
      <c r="QAX50" s="445"/>
      <c r="QAY50" s="445"/>
      <c r="QAZ50" s="445"/>
      <c r="QBA50" s="445"/>
      <c r="QBB50" s="445"/>
      <c r="QBC50" s="445"/>
      <c r="QBD50" s="445"/>
      <c r="QBE50" s="445"/>
      <c r="QBF50" s="445"/>
      <c r="QBG50" s="445"/>
      <c r="QBH50" s="445"/>
      <c r="QBI50" s="445"/>
      <c r="QBJ50" s="445"/>
      <c r="QBK50" s="445"/>
      <c r="QBL50" s="445"/>
      <c r="QBM50" s="445"/>
      <c r="QBN50" s="445"/>
      <c r="QBO50" s="445"/>
      <c r="QBP50" s="445"/>
      <c r="QBQ50" s="445"/>
      <c r="QBR50" s="445"/>
      <c r="QBS50" s="445"/>
      <c r="QBT50" s="445"/>
      <c r="QBU50" s="445"/>
      <c r="QBV50" s="445"/>
      <c r="QBW50" s="445"/>
      <c r="QBX50" s="445"/>
      <c r="QBY50" s="445"/>
      <c r="QBZ50" s="445"/>
      <c r="QCA50" s="445"/>
      <c r="QCB50" s="445"/>
      <c r="QCC50" s="445"/>
      <c r="QCD50" s="445"/>
      <c r="QCE50" s="445"/>
      <c r="QCF50" s="445"/>
      <c r="QCG50" s="445"/>
      <c r="QCH50" s="445"/>
      <c r="QCI50" s="445"/>
      <c r="QCJ50" s="445"/>
      <c r="QCK50" s="445"/>
      <c r="QCL50" s="445"/>
      <c r="QCM50" s="445"/>
      <c r="QCN50" s="445"/>
      <c r="QCO50" s="445"/>
      <c r="QCP50" s="445"/>
      <c r="QCQ50" s="445"/>
      <c r="QCR50" s="445"/>
      <c r="QCS50" s="445"/>
      <c r="QCT50" s="445"/>
      <c r="QCU50" s="445"/>
      <c r="QCV50" s="445"/>
      <c r="QCW50" s="445"/>
      <c r="QCX50" s="445"/>
      <c r="QCY50" s="445"/>
      <c r="QCZ50" s="445"/>
      <c r="QDA50" s="445"/>
      <c r="QDB50" s="445"/>
      <c r="QDC50" s="445"/>
      <c r="QDD50" s="445"/>
      <c r="QDE50" s="445"/>
      <c r="QDF50" s="445"/>
      <c r="QDG50" s="445"/>
      <c r="QDH50" s="445"/>
      <c r="QDI50" s="445"/>
      <c r="QDJ50" s="445"/>
      <c r="QDK50" s="445"/>
      <c r="QDL50" s="445"/>
      <c r="QDM50" s="445"/>
      <c r="QDN50" s="445"/>
      <c r="QDO50" s="445"/>
      <c r="QDP50" s="445"/>
      <c r="QDQ50" s="445"/>
      <c r="QDR50" s="445"/>
      <c r="QDS50" s="445"/>
      <c r="QDT50" s="445"/>
      <c r="QDU50" s="445"/>
      <c r="QDV50" s="445"/>
      <c r="QDW50" s="445"/>
      <c r="QDX50" s="445"/>
      <c r="QDY50" s="445"/>
      <c r="QDZ50" s="445"/>
      <c r="QEA50" s="445"/>
      <c r="QEB50" s="445"/>
      <c r="QEC50" s="445"/>
      <c r="QED50" s="445"/>
      <c r="QEE50" s="445"/>
      <c r="QEF50" s="445"/>
      <c r="QEG50" s="445"/>
      <c r="QEH50" s="445"/>
      <c r="QEI50" s="445"/>
      <c r="QEJ50" s="445"/>
      <c r="QEK50" s="445"/>
      <c r="QEL50" s="445"/>
      <c r="QEM50" s="445"/>
      <c r="QEN50" s="445"/>
      <c r="QEO50" s="445"/>
      <c r="QEP50" s="445"/>
      <c r="QEQ50" s="445"/>
      <c r="QER50" s="445"/>
      <c r="QES50" s="445"/>
      <c r="QET50" s="445"/>
      <c r="QEU50" s="445"/>
      <c r="QEV50" s="445"/>
      <c r="QEW50" s="445"/>
      <c r="QEX50" s="445"/>
      <c r="QEY50" s="445"/>
      <c r="QEZ50" s="445"/>
      <c r="QFA50" s="445"/>
      <c r="QFB50" s="445"/>
      <c r="QFC50" s="445"/>
      <c r="QFD50" s="445"/>
      <c r="QFE50" s="445"/>
      <c r="QFF50" s="445"/>
      <c r="QFG50" s="445"/>
      <c r="QFH50" s="445"/>
      <c r="QFI50" s="445"/>
      <c r="QFJ50" s="445"/>
      <c r="QFK50" s="445"/>
      <c r="QFL50" s="445"/>
      <c r="QFM50" s="445"/>
      <c r="QFN50" s="445"/>
      <c r="QFO50" s="445"/>
      <c r="QFP50" s="445"/>
      <c r="QFQ50" s="445"/>
      <c r="QFR50" s="445"/>
      <c r="QFS50" s="445"/>
      <c r="QFT50" s="445"/>
      <c r="QFU50" s="445"/>
      <c r="QFV50" s="445"/>
      <c r="QFW50" s="445"/>
      <c r="QFX50" s="445"/>
      <c r="QFY50" s="445"/>
      <c r="QFZ50" s="445"/>
      <c r="QGA50" s="445"/>
      <c r="QGB50" s="445"/>
      <c r="QGC50" s="445"/>
      <c r="QGD50" s="445"/>
      <c r="QGE50" s="445"/>
      <c r="QGF50" s="445"/>
      <c r="QGG50" s="445"/>
      <c r="QGH50" s="445"/>
      <c r="QGI50" s="445"/>
      <c r="QGJ50" s="445"/>
      <c r="QGK50" s="445"/>
      <c r="QGL50" s="445"/>
      <c r="QGM50" s="445"/>
      <c r="QGN50" s="445"/>
      <c r="QGO50" s="445"/>
      <c r="QGP50" s="445"/>
      <c r="QGQ50" s="445"/>
      <c r="QGR50" s="445"/>
      <c r="QGS50" s="445"/>
      <c r="QGT50" s="445"/>
      <c r="QGU50" s="445"/>
      <c r="QGV50" s="445"/>
      <c r="QGW50" s="445"/>
      <c r="QGX50" s="445"/>
      <c r="QGY50" s="445"/>
      <c r="QGZ50" s="445"/>
      <c r="QHA50" s="445"/>
      <c r="QHB50" s="445"/>
      <c r="QHC50" s="445"/>
      <c r="QHD50" s="445"/>
      <c r="QHE50" s="445"/>
      <c r="QHF50" s="445"/>
      <c r="QHG50" s="445"/>
      <c r="QHH50" s="445"/>
      <c r="QHI50" s="445"/>
      <c r="QHJ50" s="445"/>
      <c r="QHK50" s="445"/>
      <c r="QHL50" s="445"/>
      <c r="QHM50" s="445"/>
      <c r="QHN50" s="445"/>
      <c r="QHO50" s="445"/>
      <c r="QHP50" s="445"/>
      <c r="QHQ50" s="445"/>
      <c r="QHR50" s="445"/>
      <c r="QHS50" s="445"/>
      <c r="QHT50" s="445"/>
      <c r="QHU50" s="445"/>
      <c r="QHV50" s="445"/>
      <c r="QHW50" s="445"/>
      <c r="QHX50" s="445"/>
      <c r="QHY50" s="445"/>
      <c r="QHZ50" s="445"/>
      <c r="QIA50" s="445"/>
      <c r="QIB50" s="445"/>
      <c r="QIC50" s="445"/>
      <c r="QID50" s="445"/>
      <c r="QIE50" s="445"/>
      <c r="QIF50" s="445"/>
      <c r="QIG50" s="445"/>
      <c r="QIH50" s="445"/>
      <c r="QII50" s="445"/>
      <c r="QIJ50" s="445"/>
      <c r="QIK50" s="445"/>
      <c r="QIL50" s="445"/>
      <c r="QIM50" s="445"/>
      <c r="QIN50" s="445"/>
      <c r="QIO50" s="445"/>
      <c r="QIP50" s="445"/>
      <c r="QIQ50" s="445"/>
      <c r="QIR50" s="445"/>
      <c r="QIS50" s="445"/>
      <c r="QIT50" s="445"/>
      <c r="QIU50" s="445"/>
      <c r="QIV50" s="445"/>
      <c r="QIW50" s="445"/>
      <c r="QIX50" s="445"/>
      <c r="QIY50" s="445"/>
      <c r="QIZ50" s="445"/>
      <c r="QJA50" s="445"/>
      <c r="QJB50" s="445"/>
      <c r="QJC50" s="445"/>
      <c r="QJD50" s="445"/>
      <c r="QJE50" s="445"/>
      <c r="QJF50" s="445"/>
      <c r="QJG50" s="445"/>
      <c r="QJH50" s="445"/>
      <c r="QJI50" s="445"/>
      <c r="QJJ50" s="445"/>
      <c r="QJK50" s="445"/>
      <c r="QJL50" s="445"/>
      <c r="QJM50" s="445"/>
      <c r="QJN50" s="445"/>
      <c r="QJO50" s="445"/>
      <c r="QJP50" s="445"/>
      <c r="QJQ50" s="445"/>
      <c r="QJR50" s="445"/>
      <c r="QJS50" s="445"/>
      <c r="QJT50" s="445"/>
      <c r="QJU50" s="445"/>
      <c r="QJV50" s="445"/>
      <c r="QJW50" s="445"/>
      <c r="QJX50" s="445"/>
      <c r="QJY50" s="445"/>
      <c r="QJZ50" s="445"/>
      <c r="QKA50" s="445"/>
      <c r="QKB50" s="445"/>
      <c r="QKC50" s="445"/>
      <c r="QKD50" s="445"/>
      <c r="QKE50" s="445"/>
      <c r="QKF50" s="445"/>
      <c r="QKG50" s="445"/>
      <c r="QKH50" s="445"/>
      <c r="QKI50" s="445"/>
      <c r="QKJ50" s="445"/>
      <c r="QKK50" s="445"/>
      <c r="QKL50" s="445"/>
      <c r="QKM50" s="445"/>
      <c r="QKN50" s="445"/>
      <c r="QKO50" s="445"/>
      <c r="QKP50" s="445"/>
      <c r="QKQ50" s="445"/>
      <c r="QKR50" s="445"/>
      <c r="QKS50" s="445"/>
      <c r="QKT50" s="445"/>
      <c r="QKU50" s="445"/>
      <c r="QKV50" s="445"/>
      <c r="QKW50" s="445"/>
      <c r="QKX50" s="445"/>
      <c r="QKY50" s="445"/>
      <c r="QKZ50" s="445"/>
      <c r="QLA50" s="445"/>
      <c r="QLB50" s="445"/>
      <c r="QLC50" s="445"/>
      <c r="QLD50" s="445"/>
      <c r="QLE50" s="445"/>
      <c r="QLF50" s="445"/>
      <c r="QLG50" s="445"/>
      <c r="QLH50" s="445"/>
      <c r="QLI50" s="445"/>
      <c r="QLJ50" s="445"/>
      <c r="QLK50" s="445"/>
      <c r="QLL50" s="445"/>
      <c r="QLM50" s="445"/>
      <c r="QLN50" s="445"/>
      <c r="QLO50" s="445"/>
      <c r="QLP50" s="445"/>
      <c r="QLQ50" s="445"/>
      <c r="QLR50" s="445"/>
      <c r="QLS50" s="445"/>
      <c r="QLT50" s="445"/>
      <c r="QLU50" s="445"/>
      <c r="QLV50" s="445"/>
      <c r="QLW50" s="445"/>
      <c r="QLX50" s="445"/>
      <c r="QLY50" s="445"/>
      <c r="QLZ50" s="445"/>
      <c r="QMA50" s="445"/>
      <c r="QMB50" s="445"/>
      <c r="QMC50" s="445"/>
      <c r="QMD50" s="445"/>
      <c r="QME50" s="445"/>
      <c r="QMF50" s="445"/>
      <c r="QMG50" s="445"/>
      <c r="QMH50" s="445"/>
      <c r="QMI50" s="445"/>
      <c r="QMJ50" s="445"/>
      <c r="QMK50" s="445"/>
      <c r="QML50" s="445"/>
      <c r="QMM50" s="445"/>
      <c r="QMN50" s="445"/>
      <c r="QMO50" s="445"/>
      <c r="QMP50" s="445"/>
      <c r="QMQ50" s="445"/>
      <c r="QMR50" s="445"/>
      <c r="QMS50" s="445"/>
      <c r="QMT50" s="445"/>
      <c r="QMU50" s="445"/>
      <c r="QMV50" s="445"/>
      <c r="QMW50" s="445"/>
      <c r="QMX50" s="445"/>
      <c r="QMY50" s="445"/>
      <c r="QMZ50" s="445"/>
      <c r="QNA50" s="445"/>
      <c r="QNB50" s="445"/>
      <c r="QNC50" s="445"/>
      <c r="QND50" s="445"/>
      <c r="QNE50" s="445"/>
      <c r="QNF50" s="445"/>
      <c r="QNG50" s="445"/>
      <c r="QNH50" s="445"/>
      <c r="QNI50" s="445"/>
      <c r="QNJ50" s="445"/>
      <c r="QNK50" s="445"/>
      <c r="QNL50" s="445"/>
      <c r="QNM50" s="445"/>
      <c r="QNN50" s="445"/>
      <c r="QNO50" s="445"/>
      <c r="QNP50" s="445"/>
      <c r="QNQ50" s="445"/>
      <c r="QNR50" s="445"/>
      <c r="QNS50" s="445"/>
      <c r="QNT50" s="445"/>
      <c r="QNU50" s="445"/>
      <c r="QNV50" s="445"/>
      <c r="QNW50" s="445"/>
      <c r="QNX50" s="445"/>
      <c r="QNY50" s="445"/>
      <c r="QNZ50" s="445"/>
      <c r="QOA50" s="445"/>
      <c r="QOB50" s="445"/>
      <c r="QOC50" s="445"/>
      <c r="QOD50" s="445"/>
      <c r="QOE50" s="445"/>
      <c r="QOF50" s="445"/>
      <c r="QOG50" s="445"/>
      <c r="QOH50" s="445"/>
      <c r="QOI50" s="445"/>
      <c r="QOJ50" s="445"/>
      <c r="QOK50" s="445"/>
      <c r="QOL50" s="445"/>
      <c r="QOM50" s="445"/>
      <c r="QON50" s="445"/>
      <c r="QOO50" s="445"/>
      <c r="QOP50" s="445"/>
      <c r="QOQ50" s="445"/>
      <c r="QOR50" s="445"/>
      <c r="QOS50" s="445"/>
      <c r="QOT50" s="445"/>
      <c r="QOU50" s="445"/>
      <c r="QOV50" s="445"/>
      <c r="QOW50" s="445"/>
      <c r="QOX50" s="445"/>
      <c r="QOY50" s="445"/>
      <c r="QOZ50" s="445"/>
      <c r="QPA50" s="445"/>
      <c r="QPB50" s="445"/>
      <c r="QPC50" s="445"/>
      <c r="QPD50" s="445"/>
      <c r="QPE50" s="445"/>
      <c r="QPF50" s="445"/>
      <c r="QPG50" s="445"/>
      <c r="QPH50" s="445"/>
      <c r="QPI50" s="445"/>
      <c r="QPJ50" s="445"/>
      <c r="QPK50" s="445"/>
      <c r="QPL50" s="445"/>
      <c r="QPM50" s="445"/>
      <c r="QPN50" s="445"/>
      <c r="QPO50" s="445"/>
      <c r="QPP50" s="445"/>
      <c r="QPQ50" s="445"/>
      <c r="QPR50" s="445"/>
      <c r="QPS50" s="445"/>
      <c r="QPT50" s="445"/>
      <c r="QPU50" s="445"/>
      <c r="QPV50" s="445"/>
      <c r="QPW50" s="445"/>
      <c r="QPX50" s="445"/>
      <c r="QPY50" s="445"/>
      <c r="QPZ50" s="445"/>
      <c r="QQA50" s="445"/>
      <c r="QQB50" s="445"/>
      <c r="QQC50" s="445"/>
      <c r="QQD50" s="445"/>
      <c r="QQE50" s="445"/>
      <c r="QQF50" s="445"/>
      <c r="QQG50" s="445"/>
      <c r="QQH50" s="445"/>
      <c r="QQI50" s="445"/>
      <c r="QQJ50" s="445"/>
      <c r="QQK50" s="445"/>
      <c r="QQL50" s="445"/>
      <c r="QQM50" s="445"/>
      <c r="QQN50" s="445"/>
      <c r="QQO50" s="445"/>
      <c r="QQP50" s="445"/>
      <c r="QQQ50" s="445"/>
      <c r="QQR50" s="445"/>
      <c r="QQS50" s="445"/>
      <c r="QQT50" s="445"/>
      <c r="QQU50" s="445"/>
      <c r="QQV50" s="445"/>
      <c r="QQW50" s="445"/>
      <c r="QQX50" s="445"/>
      <c r="QQY50" s="445"/>
      <c r="QQZ50" s="445"/>
      <c r="QRA50" s="445"/>
      <c r="QRB50" s="445"/>
      <c r="QRC50" s="445"/>
      <c r="QRD50" s="445"/>
      <c r="QRE50" s="445"/>
      <c r="QRF50" s="445"/>
      <c r="QRG50" s="445"/>
      <c r="QRH50" s="445"/>
      <c r="QRI50" s="445"/>
      <c r="QRJ50" s="445"/>
      <c r="QRK50" s="445"/>
      <c r="QRL50" s="445"/>
      <c r="QRM50" s="445"/>
      <c r="QRN50" s="445"/>
      <c r="QRO50" s="445"/>
      <c r="QRP50" s="445"/>
      <c r="QRQ50" s="445"/>
      <c r="QRR50" s="445"/>
      <c r="QRS50" s="445"/>
      <c r="QRT50" s="445"/>
      <c r="QRU50" s="445"/>
      <c r="QRV50" s="445"/>
      <c r="QRW50" s="445"/>
      <c r="QRX50" s="445"/>
      <c r="QRY50" s="445"/>
      <c r="QRZ50" s="445"/>
      <c r="QSA50" s="445"/>
      <c r="QSB50" s="445"/>
      <c r="QSC50" s="445"/>
      <c r="QSD50" s="445"/>
      <c r="QSE50" s="445"/>
      <c r="QSF50" s="445"/>
      <c r="QSG50" s="445"/>
      <c r="QSH50" s="445"/>
      <c r="QSI50" s="445"/>
      <c r="QSJ50" s="445"/>
      <c r="QSK50" s="445"/>
      <c r="QSL50" s="445"/>
      <c r="QSM50" s="445"/>
      <c r="QSN50" s="445"/>
      <c r="QSO50" s="445"/>
      <c r="QSP50" s="445"/>
      <c r="QSQ50" s="445"/>
      <c r="QSR50" s="445"/>
      <c r="QSS50" s="445"/>
      <c r="QST50" s="445"/>
      <c r="QSU50" s="445"/>
      <c r="QSV50" s="445"/>
      <c r="QSW50" s="445"/>
      <c r="QSX50" s="445"/>
      <c r="QSY50" s="445"/>
      <c r="QSZ50" s="445"/>
      <c r="QTA50" s="445"/>
      <c r="QTB50" s="445"/>
      <c r="QTC50" s="445"/>
      <c r="QTD50" s="445"/>
      <c r="QTE50" s="445"/>
      <c r="QTF50" s="445"/>
      <c r="QTG50" s="445"/>
      <c r="QTH50" s="445"/>
      <c r="QTI50" s="445"/>
      <c r="QTJ50" s="445"/>
      <c r="QTK50" s="445"/>
      <c r="QTL50" s="445"/>
      <c r="QTM50" s="445"/>
      <c r="QTN50" s="445"/>
      <c r="QTO50" s="445"/>
      <c r="QTP50" s="445"/>
      <c r="QTQ50" s="445"/>
      <c r="QTR50" s="445"/>
      <c r="QTS50" s="445"/>
      <c r="QTT50" s="445"/>
      <c r="QTU50" s="445"/>
      <c r="QTV50" s="445"/>
      <c r="QTW50" s="445"/>
      <c r="QTX50" s="445"/>
      <c r="QTY50" s="445"/>
      <c r="QTZ50" s="445"/>
      <c r="QUA50" s="445"/>
      <c r="QUB50" s="445"/>
      <c r="QUC50" s="445"/>
      <c r="QUD50" s="445"/>
      <c r="QUE50" s="445"/>
      <c r="QUF50" s="445"/>
      <c r="QUG50" s="445"/>
      <c r="QUH50" s="445"/>
      <c r="QUI50" s="445"/>
      <c r="QUJ50" s="445"/>
      <c r="QUK50" s="445"/>
      <c r="QUL50" s="445"/>
      <c r="QUM50" s="445"/>
      <c r="QUN50" s="445"/>
      <c r="QUO50" s="445"/>
      <c r="QUP50" s="445"/>
      <c r="QUQ50" s="445"/>
      <c r="QUR50" s="445"/>
      <c r="QUS50" s="445"/>
      <c r="QUT50" s="445"/>
      <c r="QUU50" s="445"/>
      <c r="QUV50" s="445"/>
      <c r="QUW50" s="445"/>
      <c r="QUX50" s="445"/>
      <c r="QUY50" s="445"/>
      <c r="QUZ50" s="445"/>
      <c r="QVA50" s="445"/>
      <c r="QVB50" s="445"/>
      <c r="QVC50" s="445"/>
      <c r="QVD50" s="445"/>
      <c r="QVE50" s="445"/>
      <c r="QVF50" s="445"/>
      <c r="QVG50" s="445"/>
      <c r="QVH50" s="445"/>
      <c r="QVI50" s="445"/>
      <c r="QVJ50" s="445"/>
      <c r="QVK50" s="445"/>
      <c r="QVL50" s="445"/>
      <c r="QVM50" s="445"/>
      <c r="QVN50" s="445"/>
      <c r="QVO50" s="445"/>
      <c r="QVP50" s="445"/>
      <c r="QVQ50" s="445"/>
      <c r="QVR50" s="445"/>
      <c r="QVS50" s="445"/>
      <c r="QVT50" s="445"/>
      <c r="QVU50" s="445"/>
      <c r="QVV50" s="445"/>
      <c r="QVW50" s="445"/>
      <c r="QVX50" s="445"/>
      <c r="QVY50" s="445"/>
      <c r="QVZ50" s="445"/>
      <c r="QWA50" s="445"/>
      <c r="QWB50" s="445"/>
      <c r="QWC50" s="445"/>
      <c r="QWD50" s="445"/>
      <c r="QWE50" s="445"/>
      <c r="QWF50" s="445"/>
      <c r="QWG50" s="445"/>
      <c r="QWH50" s="445"/>
      <c r="QWI50" s="445"/>
      <c r="QWJ50" s="445"/>
      <c r="QWK50" s="445"/>
      <c r="QWL50" s="445"/>
      <c r="QWM50" s="445"/>
      <c r="QWN50" s="445"/>
      <c r="QWO50" s="445"/>
      <c r="QWP50" s="445"/>
      <c r="QWQ50" s="445"/>
      <c r="QWR50" s="445"/>
      <c r="QWS50" s="445"/>
      <c r="QWT50" s="445"/>
      <c r="QWU50" s="445"/>
      <c r="QWV50" s="445"/>
      <c r="QWW50" s="445"/>
      <c r="QWX50" s="445"/>
      <c r="QWY50" s="445"/>
      <c r="QWZ50" s="445"/>
      <c r="QXA50" s="445"/>
      <c r="QXB50" s="445"/>
      <c r="QXC50" s="445"/>
      <c r="QXD50" s="445"/>
      <c r="QXE50" s="445"/>
      <c r="QXF50" s="445"/>
      <c r="QXG50" s="445"/>
      <c r="QXH50" s="445"/>
      <c r="QXI50" s="445"/>
      <c r="QXJ50" s="445"/>
      <c r="QXK50" s="445"/>
      <c r="QXL50" s="445"/>
      <c r="QXM50" s="445"/>
      <c r="QXN50" s="445"/>
      <c r="QXO50" s="445"/>
      <c r="QXP50" s="445"/>
      <c r="QXQ50" s="445"/>
      <c r="QXR50" s="445"/>
      <c r="QXS50" s="445"/>
      <c r="QXT50" s="445"/>
      <c r="QXU50" s="445"/>
      <c r="QXV50" s="445"/>
      <c r="QXW50" s="445"/>
      <c r="QXX50" s="445"/>
      <c r="QXY50" s="445"/>
      <c r="QXZ50" s="445"/>
      <c r="QYA50" s="445"/>
      <c r="QYB50" s="445"/>
      <c r="QYC50" s="445"/>
      <c r="QYD50" s="445"/>
      <c r="QYE50" s="445"/>
      <c r="QYF50" s="445"/>
      <c r="QYG50" s="445"/>
      <c r="QYH50" s="445"/>
      <c r="QYI50" s="445"/>
      <c r="QYJ50" s="445"/>
      <c r="QYK50" s="445"/>
      <c r="QYL50" s="445"/>
      <c r="QYM50" s="445"/>
      <c r="QYN50" s="445"/>
      <c r="QYO50" s="445"/>
      <c r="QYP50" s="445"/>
      <c r="QYQ50" s="445"/>
      <c r="QYR50" s="445"/>
      <c r="QYS50" s="445"/>
      <c r="QYT50" s="445"/>
      <c r="QYU50" s="445"/>
      <c r="QYV50" s="445"/>
      <c r="QYW50" s="445"/>
      <c r="QYX50" s="445"/>
      <c r="QYY50" s="445"/>
      <c r="QYZ50" s="445"/>
      <c r="QZA50" s="445"/>
      <c r="QZB50" s="445"/>
      <c r="QZC50" s="445"/>
      <c r="QZD50" s="445"/>
      <c r="QZE50" s="445"/>
      <c r="QZF50" s="445"/>
      <c r="QZG50" s="445"/>
      <c r="QZH50" s="445"/>
      <c r="QZI50" s="445"/>
      <c r="QZJ50" s="445"/>
      <c r="QZK50" s="445"/>
      <c r="QZL50" s="445"/>
      <c r="QZM50" s="445"/>
      <c r="QZN50" s="445"/>
      <c r="QZO50" s="445"/>
      <c r="QZP50" s="445"/>
      <c r="QZQ50" s="445"/>
      <c r="QZR50" s="445"/>
      <c r="QZS50" s="445"/>
      <c r="QZT50" s="445"/>
      <c r="QZU50" s="445"/>
      <c r="QZV50" s="445"/>
      <c r="QZW50" s="445"/>
      <c r="QZX50" s="445"/>
      <c r="QZY50" s="445"/>
      <c r="QZZ50" s="445"/>
      <c r="RAA50" s="445"/>
      <c r="RAB50" s="445"/>
      <c r="RAC50" s="445"/>
      <c r="RAD50" s="445"/>
      <c r="RAE50" s="445"/>
      <c r="RAF50" s="445"/>
      <c r="RAG50" s="445"/>
      <c r="RAH50" s="445"/>
      <c r="RAI50" s="445"/>
      <c r="RAJ50" s="445"/>
      <c r="RAK50" s="445"/>
      <c r="RAL50" s="445"/>
      <c r="RAM50" s="445"/>
      <c r="RAN50" s="445"/>
      <c r="RAO50" s="445"/>
      <c r="RAP50" s="445"/>
      <c r="RAQ50" s="445"/>
      <c r="RAR50" s="445"/>
      <c r="RAS50" s="445"/>
      <c r="RAT50" s="445"/>
      <c r="RAU50" s="445"/>
      <c r="RAV50" s="445"/>
      <c r="RAW50" s="445"/>
      <c r="RAX50" s="445"/>
      <c r="RAY50" s="445"/>
      <c r="RAZ50" s="445"/>
      <c r="RBA50" s="445"/>
      <c r="RBB50" s="445"/>
      <c r="RBC50" s="445"/>
      <c r="RBD50" s="445"/>
      <c r="RBE50" s="445"/>
      <c r="RBF50" s="445"/>
      <c r="RBG50" s="445"/>
      <c r="RBH50" s="445"/>
      <c r="RBI50" s="445"/>
      <c r="RBJ50" s="445"/>
      <c r="RBK50" s="445"/>
      <c r="RBL50" s="445"/>
      <c r="RBM50" s="445"/>
      <c r="RBN50" s="445"/>
      <c r="RBO50" s="445"/>
      <c r="RBP50" s="445"/>
      <c r="RBQ50" s="445"/>
      <c r="RBR50" s="445"/>
      <c r="RBS50" s="445"/>
      <c r="RBT50" s="445"/>
      <c r="RBU50" s="445"/>
      <c r="RBV50" s="445"/>
      <c r="RBW50" s="445"/>
      <c r="RBX50" s="445"/>
      <c r="RBY50" s="445"/>
      <c r="RBZ50" s="445"/>
      <c r="RCA50" s="445"/>
      <c r="RCB50" s="445"/>
      <c r="RCC50" s="445"/>
      <c r="RCD50" s="445"/>
      <c r="RCE50" s="445"/>
      <c r="RCF50" s="445"/>
      <c r="RCG50" s="445"/>
      <c r="RCH50" s="445"/>
      <c r="RCI50" s="445"/>
      <c r="RCJ50" s="445"/>
      <c r="RCK50" s="445"/>
      <c r="RCL50" s="445"/>
      <c r="RCM50" s="445"/>
      <c r="RCN50" s="445"/>
      <c r="RCO50" s="445"/>
      <c r="RCP50" s="445"/>
      <c r="RCQ50" s="445"/>
      <c r="RCR50" s="445"/>
      <c r="RCS50" s="445"/>
      <c r="RCT50" s="445"/>
      <c r="RCU50" s="445"/>
      <c r="RCV50" s="445"/>
      <c r="RCW50" s="445"/>
      <c r="RCX50" s="445"/>
      <c r="RCY50" s="445"/>
      <c r="RCZ50" s="445"/>
      <c r="RDA50" s="445"/>
      <c r="RDB50" s="445"/>
      <c r="RDC50" s="445"/>
      <c r="RDD50" s="445"/>
      <c r="RDE50" s="445"/>
      <c r="RDF50" s="445"/>
      <c r="RDG50" s="445"/>
      <c r="RDH50" s="445"/>
      <c r="RDI50" s="445"/>
      <c r="RDJ50" s="445"/>
      <c r="RDK50" s="445"/>
      <c r="RDL50" s="445"/>
      <c r="RDM50" s="445"/>
      <c r="RDN50" s="445"/>
      <c r="RDO50" s="445"/>
      <c r="RDP50" s="445"/>
      <c r="RDQ50" s="445"/>
      <c r="RDR50" s="445"/>
      <c r="RDS50" s="445"/>
      <c r="RDT50" s="445"/>
      <c r="RDU50" s="445"/>
      <c r="RDV50" s="445"/>
      <c r="RDW50" s="445"/>
      <c r="RDX50" s="445"/>
      <c r="RDY50" s="445"/>
      <c r="RDZ50" s="445"/>
      <c r="REA50" s="445"/>
      <c r="REB50" s="445"/>
      <c r="REC50" s="445"/>
      <c r="RED50" s="445"/>
      <c r="REE50" s="445"/>
      <c r="REF50" s="445"/>
      <c r="REG50" s="445"/>
      <c r="REH50" s="445"/>
      <c r="REI50" s="445"/>
      <c r="REJ50" s="445"/>
      <c r="REK50" s="445"/>
      <c r="REL50" s="445"/>
      <c r="REM50" s="445"/>
      <c r="REN50" s="445"/>
      <c r="REO50" s="445"/>
      <c r="REP50" s="445"/>
      <c r="REQ50" s="445"/>
      <c r="RER50" s="445"/>
      <c r="RES50" s="445"/>
      <c r="RET50" s="445"/>
      <c r="REU50" s="445"/>
      <c r="REV50" s="445"/>
      <c r="REW50" s="445"/>
      <c r="REX50" s="445"/>
      <c r="REY50" s="445"/>
      <c r="REZ50" s="445"/>
      <c r="RFA50" s="445"/>
      <c r="RFB50" s="445"/>
      <c r="RFC50" s="445"/>
      <c r="RFD50" s="445"/>
      <c r="RFE50" s="445"/>
      <c r="RFF50" s="445"/>
      <c r="RFG50" s="445"/>
      <c r="RFH50" s="445"/>
      <c r="RFI50" s="445"/>
      <c r="RFJ50" s="445"/>
      <c r="RFK50" s="445"/>
      <c r="RFL50" s="445"/>
      <c r="RFM50" s="445"/>
      <c r="RFN50" s="445"/>
      <c r="RFO50" s="445"/>
      <c r="RFP50" s="445"/>
      <c r="RFQ50" s="445"/>
      <c r="RFR50" s="445"/>
      <c r="RFS50" s="445"/>
      <c r="RFT50" s="445"/>
      <c r="RFU50" s="445"/>
      <c r="RFV50" s="445"/>
      <c r="RFW50" s="445"/>
      <c r="RFX50" s="445"/>
      <c r="RFY50" s="445"/>
      <c r="RFZ50" s="445"/>
      <c r="RGA50" s="445"/>
      <c r="RGB50" s="445"/>
      <c r="RGC50" s="445"/>
      <c r="RGD50" s="445"/>
      <c r="RGE50" s="445"/>
      <c r="RGF50" s="445"/>
      <c r="RGG50" s="445"/>
      <c r="RGH50" s="445"/>
      <c r="RGI50" s="445"/>
      <c r="RGJ50" s="445"/>
      <c r="RGK50" s="445"/>
      <c r="RGL50" s="445"/>
      <c r="RGM50" s="445"/>
      <c r="RGN50" s="445"/>
      <c r="RGO50" s="445"/>
      <c r="RGP50" s="445"/>
      <c r="RGQ50" s="445"/>
      <c r="RGR50" s="445"/>
      <c r="RGS50" s="445"/>
      <c r="RGT50" s="445"/>
      <c r="RGU50" s="445"/>
      <c r="RGV50" s="445"/>
      <c r="RGW50" s="445"/>
      <c r="RGX50" s="445"/>
      <c r="RGY50" s="445"/>
      <c r="RGZ50" s="445"/>
      <c r="RHA50" s="445"/>
      <c r="RHB50" s="445"/>
      <c r="RHC50" s="445"/>
      <c r="RHD50" s="445"/>
      <c r="RHE50" s="445"/>
      <c r="RHF50" s="445"/>
      <c r="RHG50" s="445"/>
      <c r="RHH50" s="445"/>
      <c r="RHI50" s="445"/>
      <c r="RHJ50" s="445"/>
      <c r="RHK50" s="445"/>
      <c r="RHL50" s="445"/>
      <c r="RHM50" s="445"/>
      <c r="RHN50" s="445"/>
      <c r="RHO50" s="445"/>
      <c r="RHP50" s="445"/>
      <c r="RHQ50" s="445"/>
      <c r="RHR50" s="445"/>
      <c r="RHS50" s="445"/>
      <c r="RHT50" s="445"/>
      <c r="RHU50" s="445"/>
      <c r="RHV50" s="445"/>
      <c r="RHW50" s="445"/>
      <c r="RHX50" s="445"/>
      <c r="RHY50" s="445"/>
      <c r="RHZ50" s="445"/>
      <c r="RIA50" s="445"/>
      <c r="RIB50" s="445"/>
      <c r="RIC50" s="445"/>
      <c r="RID50" s="445"/>
      <c r="RIE50" s="445"/>
      <c r="RIF50" s="445"/>
      <c r="RIG50" s="445"/>
      <c r="RIH50" s="445"/>
      <c r="RII50" s="445"/>
      <c r="RIJ50" s="445"/>
      <c r="RIK50" s="445"/>
      <c r="RIL50" s="445"/>
      <c r="RIM50" s="445"/>
      <c r="RIN50" s="445"/>
      <c r="RIO50" s="445"/>
      <c r="RIP50" s="445"/>
      <c r="RIQ50" s="445"/>
      <c r="RIR50" s="445"/>
      <c r="RIS50" s="445"/>
      <c r="RIT50" s="445"/>
      <c r="RIU50" s="445"/>
      <c r="RIV50" s="445"/>
      <c r="RIW50" s="445"/>
      <c r="RIX50" s="445"/>
      <c r="RIY50" s="445"/>
      <c r="RIZ50" s="445"/>
      <c r="RJA50" s="445"/>
      <c r="RJB50" s="445"/>
      <c r="RJC50" s="445"/>
      <c r="RJD50" s="445"/>
      <c r="RJE50" s="445"/>
      <c r="RJF50" s="445"/>
      <c r="RJG50" s="445"/>
      <c r="RJH50" s="445"/>
      <c r="RJI50" s="445"/>
      <c r="RJJ50" s="445"/>
      <c r="RJK50" s="445"/>
      <c r="RJL50" s="445"/>
      <c r="RJM50" s="445"/>
      <c r="RJN50" s="445"/>
      <c r="RJO50" s="445"/>
      <c r="RJP50" s="445"/>
      <c r="RJQ50" s="445"/>
      <c r="RJR50" s="445"/>
      <c r="RJS50" s="445"/>
      <c r="RJT50" s="445"/>
      <c r="RJU50" s="445"/>
      <c r="RJV50" s="445"/>
      <c r="RJW50" s="445"/>
      <c r="RJX50" s="445"/>
      <c r="RJY50" s="445"/>
      <c r="RJZ50" s="445"/>
      <c r="RKA50" s="445"/>
      <c r="RKB50" s="445"/>
      <c r="RKC50" s="445"/>
      <c r="RKD50" s="445"/>
      <c r="RKE50" s="445"/>
      <c r="RKF50" s="445"/>
      <c r="RKG50" s="445"/>
      <c r="RKH50" s="445"/>
      <c r="RKI50" s="445"/>
      <c r="RKJ50" s="445"/>
      <c r="RKK50" s="445"/>
      <c r="RKL50" s="445"/>
      <c r="RKM50" s="445"/>
      <c r="RKN50" s="445"/>
      <c r="RKO50" s="445"/>
      <c r="RKP50" s="445"/>
      <c r="RKQ50" s="445"/>
      <c r="RKR50" s="445"/>
      <c r="RKS50" s="445"/>
      <c r="RKT50" s="445"/>
      <c r="RKU50" s="445"/>
      <c r="RKV50" s="445"/>
      <c r="RKW50" s="445"/>
      <c r="RKX50" s="445"/>
      <c r="RKY50" s="445"/>
      <c r="RKZ50" s="445"/>
      <c r="RLA50" s="445"/>
      <c r="RLB50" s="445"/>
      <c r="RLC50" s="445"/>
      <c r="RLD50" s="445"/>
      <c r="RLE50" s="445"/>
      <c r="RLF50" s="445"/>
      <c r="RLG50" s="445"/>
      <c r="RLH50" s="445"/>
      <c r="RLI50" s="445"/>
      <c r="RLJ50" s="445"/>
      <c r="RLK50" s="445"/>
      <c r="RLL50" s="445"/>
      <c r="RLM50" s="445"/>
      <c r="RLN50" s="445"/>
      <c r="RLO50" s="445"/>
      <c r="RLP50" s="445"/>
      <c r="RLQ50" s="445"/>
      <c r="RLR50" s="445"/>
      <c r="RLS50" s="445"/>
      <c r="RLT50" s="445"/>
      <c r="RLU50" s="445"/>
      <c r="RLV50" s="445"/>
      <c r="RLW50" s="445"/>
      <c r="RLX50" s="445"/>
      <c r="RLY50" s="445"/>
      <c r="RLZ50" s="445"/>
      <c r="RMA50" s="445"/>
      <c r="RMB50" s="445"/>
      <c r="RMC50" s="445"/>
      <c r="RMD50" s="445"/>
      <c r="RME50" s="445"/>
      <c r="RMF50" s="445"/>
      <c r="RMG50" s="445"/>
      <c r="RMH50" s="445"/>
      <c r="RMI50" s="445"/>
      <c r="RMJ50" s="445"/>
      <c r="RMK50" s="445"/>
      <c r="RML50" s="445"/>
      <c r="RMM50" s="445"/>
      <c r="RMN50" s="445"/>
      <c r="RMO50" s="445"/>
      <c r="RMP50" s="445"/>
      <c r="RMQ50" s="445"/>
      <c r="RMR50" s="445"/>
      <c r="RMS50" s="445"/>
      <c r="RMT50" s="445"/>
      <c r="RMU50" s="445"/>
      <c r="RMV50" s="445"/>
      <c r="RMW50" s="445"/>
      <c r="RMX50" s="445"/>
      <c r="RMY50" s="445"/>
      <c r="RMZ50" s="445"/>
      <c r="RNA50" s="445"/>
      <c r="RNB50" s="445"/>
      <c r="RNC50" s="445"/>
      <c r="RND50" s="445"/>
      <c r="RNE50" s="445"/>
      <c r="RNF50" s="445"/>
      <c r="RNG50" s="445"/>
      <c r="RNH50" s="445"/>
      <c r="RNI50" s="445"/>
      <c r="RNJ50" s="445"/>
      <c r="RNK50" s="445"/>
      <c r="RNL50" s="445"/>
      <c r="RNM50" s="445"/>
      <c r="RNN50" s="445"/>
      <c r="RNO50" s="445"/>
      <c r="RNP50" s="445"/>
      <c r="RNQ50" s="445"/>
      <c r="RNR50" s="445"/>
      <c r="RNS50" s="445"/>
      <c r="RNT50" s="445"/>
      <c r="RNU50" s="445"/>
      <c r="RNV50" s="445"/>
      <c r="RNW50" s="445"/>
      <c r="RNX50" s="445"/>
      <c r="RNY50" s="445"/>
      <c r="RNZ50" s="445"/>
      <c r="ROA50" s="445"/>
      <c r="ROB50" s="445"/>
      <c r="ROC50" s="445"/>
      <c r="ROD50" s="445"/>
      <c r="ROE50" s="445"/>
      <c r="ROF50" s="445"/>
      <c r="ROG50" s="445"/>
      <c r="ROH50" s="445"/>
      <c r="ROI50" s="445"/>
      <c r="ROJ50" s="445"/>
      <c r="ROK50" s="445"/>
      <c r="ROL50" s="445"/>
      <c r="ROM50" s="445"/>
      <c r="RON50" s="445"/>
      <c r="ROO50" s="445"/>
      <c r="ROP50" s="445"/>
      <c r="ROQ50" s="445"/>
      <c r="ROR50" s="445"/>
      <c r="ROS50" s="445"/>
      <c r="ROT50" s="445"/>
      <c r="ROU50" s="445"/>
      <c r="ROV50" s="445"/>
      <c r="ROW50" s="445"/>
      <c r="ROX50" s="445"/>
      <c r="ROY50" s="445"/>
      <c r="ROZ50" s="445"/>
      <c r="RPA50" s="445"/>
      <c r="RPB50" s="445"/>
      <c r="RPC50" s="445"/>
      <c r="RPD50" s="445"/>
      <c r="RPE50" s="445"/>
      <c r="RPF50" s="445"/>
      <c r="RPG50" s="445"/>
      <c r="RPH50" s="445"/>
      <c r="RPI50" s="445"/>
      <c r="RPJ50" s="445"/>
      <c r="RPK50" s="445"/>
      <c r="RPL50" s="445"/>
      <c r="RPM50" s="445"/>
      <c r="RPN50" s="445"/>
      <c r="RPO50" s="445"/>
      <c r="RPP50" s="445"/>
      <c r="RPQ50" s="445"/>
      <c r="RPR50" s="445"/>
      <c r="RPS50" s="445"/>
      <c r="RPT50" s="445"/>
      <c r="RPU50" s="445"/>
      <c r="RPV50" s="445"/>
      <c r="RPW50" s="445"/>
      <c r="RPX50" s="445"/>
      <c r="RPY50" s="445"/>
      <c r="RPZ50" s="445"/>
      <c r="RQA50" s="445"/>
      <c r="RQB50" s="445"/>
      <c r="RQC50" s="445"/>
      <c r="RQD50" s="445"/>
      <c r="RQE50" s="445"/>
      <c r="RQF50" s="445"/>
      <c r="RQG50" s="445"/>
      <c r="RQH50" s="445"/>
      <c r="RQI50" s="445"/>
      <c r="RQJ50" s="445"/>
      <c r="RQK50" s="445"/>
      <c r="RQL50" s="445"/>
      <c r="RQM50" s="445"/>
      <c r="RQN50" s="445"/>
      <c r="RQO50" s="445"/>
      <c r="RQP50" s="445"/>
      <c r="RQQ50" s="445"/>
      <c r="RQR50" s="445"/>
      <c r="RQS50" s="445"/>
      <c r="RQT50" s="445"/>
      <c r="RQU50" s="445"/>
      <c r="RQV50" s="445"/>
      <c r="RQW50" s="445"/>
      <c r="RQX50" s="445"/>
      <c r="RQY50" s="445"/>
      <c r="RQZ50" s="445"/>
      <c r="RRA50" s="445"/>
      <c r="RRB50" s="445"/>
      <c r="RRC50" s="445"/>
      <c r="RRD50" s="445"/>
      <c r="RRE50" s="445"/>
      <c r="RRF50" s="445"/>
      <c r="RRG50" s="445"/>
      <c r="RRH50" s="445"/>
      <c r="RRI50" s="445"/>
      <c r="RRJ50" s="445"/>
      <c r="RRK50" s="445"/>
      <c r="RRL50" s="445"/>
      <c r="RRM50" s="445"/>
      <c r="RRN50" s="445"/>
      <c r="RRO50" s="445"/>
      <c r="RRP50" s="445"/>
      <c r="RRQ50" s="445"/>
      <c r="RRR50" s="445"/>
      <c r="RRS50" s="445"/>
      <c r="RRT50" s="445"/>
      <c r="RRU50" s="445"/>
      <c r="RRV50" s="445"/>
      <c r="RRW50" s="445"/>
      <c r="RRX50" s="445"/>
      <c r="RRY50" s="445"/>
      <c r="RRZ50" s="445"/>
      <c r="RSA50" s="445"/>
      <c r="RSB50" s="445"/>
      <c r="RSC50" s="445"/>
      <c r="RSD50" s="445"/>
      <c r="RSE50" s="445"/>
      <c r="RSF50" s="445"/>
      <c r="RSG50" s="445"/>
      <c r="RSH50" s="445"/>
      <c r="RSI50" s="445"/>
      <c r="RSJ50" s="445"/>
      <c r="RSK50" s="445"/>
      <c r="RSL50" s="445"/>
      <c r="RSM50" s="445"/>
      <c r="RSN50" s="445"/>
      <c r="RSO50" s="445"/>
      <c r="RSP50" s="445"/>
      <c r="RSQ50" s="445"/>
      <c r="RSR50" s="445"/>
      <c r="RSS50" s="445"/>
      <c r="RST50" s="445"/>
      <c r="RSU50" s="445"/>
      <c r="RSV50" s="445"/>
      <c r="RSW50" s="445"/>
      <c r="RSX50" s="445"/>
      <c r="RSY50" s="445"/>
      <c r="RSZ50" s="445"/>
      <c r="RTA50" s="445"/>
      <c r="RTB50" s="445"/>
      <c r="RTC50" s="445"/>
      <c r="RTD50" s="445"/>
      <c r="RTE50" s="445"/>
      <c r="RTF50" s="445"/>
      <c r="RTG50" s="445"/>
      <c r="RTH50" s="445"/>
      <c r="RTI50" s="445"/>
      <c r="RTJ50" s="445"/>
      <c r="RTK50" s="445"/>
      <c r="RTL50" s="445"/>
      <c r="RTM50" s="445"/>
      <c r="RTN50" s="445"/>
      <c r="RTO50" s="445"/>
      <c r="RTP50" s="445"/>
      <c r="RTQ50" s="445"/>
      <c r="RTR50" s="445"/>
      <c r="RTS50" s="445"/>
      <c r="RTT50" s="445"/>
      <c r="RTU50" s="445"/>
      <c r="RTV50" s="445"/>
      <c r="RTW50" s="445"/>
      <c r="RTX50" s="445"/>
      <c r="RTY50" s="445"/>
      <c r="RTZ50" s="445"/>
      <c r="RUA50" s="445"/>
      <c r="RUB50" s="445"/>
      <c r="RUC50" s="445"/>
      <c r="RUD50" s="445"/>
      <c r="RUE50" s="445"/>
      <c r="RUF50" s="445"/>
      <c r="RUG50" s="445"/>
      <c r="RUH50" s="445"/>
      <c r="RUI50" s="445"/>
      <c r="RUJ50" s="445"/>
      <c r="RUK50" s="445"/>
      <c r="RUL50" s="445"/>
      <c r="RUM50" s="445"/>
      <c r="RUN50" s="445"/>
      <c r="RUO50" s="445"/>
      <c r="RUP50" s="445"/>
      <c r="RUQ50" s="445"/>
      <c r="RUR50" s="445"/>
      <c r="RUS50" s="445"/>
      <c r="RUT50" s="445"/>
      <c r="RUU50" s="445"/>
      <c r="RUV50" s="445"/>
      <c r="RUW50" s="445"/>
      <c r="RUX50" s="445"/>
      <c r="RUY50" s="445"/>
      <c r="RUZ50" s="445"/>
      <c r="RVA50" s="445"/>
      <c r="RVB50" s="445"/>
      <c r="RVC50" s="445"/>
      <c r="RVD50" s="445"/>
      <c r="RVE50" s="445"/>
      <c r="RVF50" s="445"/>
      <c r="RVG50" s="445"/>
      <c r="RVH50" s="445"/>
      <c r="RVI50" s="445"/>
      <c r="RVJ50" s="445"/>
      <c r="RVK50" s="445"/>
      <c r="RVL50" s="445"/>
      <c r="RVM50" s="445"/>
      <c r="RVN50" s="445"/>
      <c r="RVO50" s="445"/>
      <c r="RVP50" s="445"/>
      <c r="RVQ50" s="445"/>
      <c r="RVR50" s="445"/>
      <c r="RVS50" s="445"/>
      <c r="RVT50" s="445"/>
      <c r="RVU50" s="445"/>
      <c r="RVV50" s="445"/>
      <c r="RVW50" s="445"/>
      <c r="RVX50" s="445"/>
      <c r="RVY50" s="445"/>
      <c r="RVZ50" s="445"/>
      <c r="RWA50" s="445"/>
      <c r="RWB50" s="445"/>
      <c r="RWC50" s="445"/>
      <c r="RWD50" s="445"/>
      <c r="RWE50" s="445"/>
      <c r="RWF50" s="445"/>
      <c r="RWG50" s="445"/>
      <c r="RWH50" s="445"/>
      <c r="RWI50" s="445"/>
      <c r="RWJ50" s="445"/>
      <c r="RWK50" s="445"/>
      <c r="RWL50" s="445"/>
      <c r="RWM50" s="445"/>
      <c r="RWN50" s="445"/>
      <c r="RWO50" s="445"/>
      <c r="RWP50" s="445"/>
      <c r="RWQ50" s="445"/>
      <c r="RWR50" s="445"/>
      <c r="RWS50" s="445"/>
      <c r="RWT50" s="445"/>
      <c r="RWU50" s="445"/>
      <c r="RWV50" s="445"/>
      <c r="RWW50" s="445"/>
      <c r="RWX50" s="445"/>
      <c r="RWY50" s="445"/>
      <c r="RWZ50" s="445"/>
      <c r="RXA50" s="445"/>
      <c r="RXB50" s="445"/>
      <c r="RXC50" s="445"/>
      <c r="RXD50" s="445"/>
      <c r="RXE50" s="445"/>
      <c r="RXF50" s="445"/>
      <c r="RXG50" s="445"/>
      <c r="RXH50" s="445"/>
      <c r="RXI50" s="445"/>
      <c r="RXJ50" s="445"/>
      <c r="RXK50" s="445"/>
      <c r="RXL50" s="445"/>
      <c r="RXM50" s="445"/>
      <c r="RXN50" s="445"/>
      <c r="RXO50" s="445"/>
      <c r="RXP50" s="445"/>
      <c r="RXQ50" s="445"/>
      <c r="RXR50" s="445"/>
      <c r="RXS50" s="445"/>
      <c r="RXT50" s="445"/>
      <c r="RXU50" s="445"/>
      <c r="RXV50" s="445"/>
      <c r="RXW50" s="445"/>
      <c r="RXX50" s="445"/>
      <c r="RXY50" s="445"/>
      <c r="RXZ50" s="445"/>
      <c r="RYA50" s="445"/>
      <c r="RYB50" s="445"/>
      <c r="RYC50" s="445"/>
      <c r="RYD50" s="445"/>
      <c r="RYE50" s="445"/>
      <c r="RYF50" s="445"/>
      <c r="RYG50" s="445"/>
      <c r="RYH50" s="445"/>
      <c r="RYI50" s="445"/>
      <c r="RYJ50" s="445"/>
      <c r="RYK50" s="445"/>
      <c r="RYL50" s="445"/>
      <c r="RYM50" s="445"/>
      <c r="RYN50" s="445"/>
      <c r="RYO50" s="445"/>
      <c r="RYP50" s="445"/>
      <c r="RYQ50" s="445"/>
      <c r="RYR50" s="445"/>
      <c r="RYS50" s="445"/>
      <c r="RYT50" s="445"/>
      <c r="RYU50" s="445"/>
      <c r="RYV50" s="445"/>
      <c r="RYW50" s="445"/>
      <c r="RYX50" s="445"/>
      <c r="RYY50" s="445"/>
      <c r="RYZ50" s="445"/>
      <c r="RZA50" s="445"/>
      <c r="RZB50" s="445"/>
      <c r="RZC50" s="445"/>
      <c r="RZD50" s="445"/>
      <c r="RZE50" s="445"/>
      <c r="RZF50" s="445"/>
      <c r="RZG50" s="445"/>
      <c r="RZH50" s="445"/>
      <c r="RZI50" s="445"/>
      <c r="RZJ50" s="445"/>
      <c r="RZK50" s="445"/>
      <c r="RZL50" s="445"/>
      <c r="RZM50" s="445"/>
      <c r="RZN50" s="445"/>
      <c r="RZO50" s="445"/>
      <c r="RZP50" s="445"/>
      <c r="RZQ50" s="445"/>
      <c r="RZR50" s="445"/>
      <c r="RZS50" s="445"/>
      <c r="RZT50" s="445"/>
      <c r="RZU50" s="445"/>
      <c r="RZV50" s="445"/>
      <c r="RZW50" s="445"/>
      <c r="RZX50" s="445"/>
      <c r="RZY50" s="445"/>
      <c r="RZZ50" s="445"/>
      <c r="SAA50" s="445"/>
      <c r="SAB50" s="445"/>
      <c r="SAC50" s="445"/>
      <c r="SAD50" s="445"/>
      <c r="SAE50" s="445"/>
      <c r="SAF50" s="445"/>
      <c r="SAG50" s="445"/>
      <c r="SAH50" s="445"/>
      <c r="SAI50" s="445"/>
      <c r="SAJ50" s="445"/>
      <c r="SAK50" s="445"/>
      <c r="SAL50" s="445"/>
      <c r="SAM50" s="445"/>
      <c r="SAN50" s="445"/>
      <c r="SAO50" s="445"/>
      <c r="SAP50" s="445"/>
      <c r="SAQ50" s="445"/>
      <c r="SAR50" s="445"/>
      <c r="SAS50" s="445"/>
      <c r="SAT50" s="445"/>
      <c r="SAU50" s="445"/>
      <c r="SAV50" s="445"/>
      <c r="SAW50" s="445"/>
      <c r="SAX50" s="445"/>
      <c r="SAY50" s="445"/>
      <c r="SAZ50" s="445"/>
      <c r="SBA50" s="445"/>
      <c r="SBB50" s="445"/>
      <c r="SBC50" s="445"/>
      <c r="SBD50" s="445"/>
      <c r="SBE50" s="445"/>
      <c r="SBF50" s="445"/>
      <c r="SBG50" s="445"/>
      <c r="SBH50" s="445"/>
      <c r="SBI50" s="445"/>
      <c r="SBJ50" s="445"/>
      <c r="SBK50" s="445"/>
      <c r="SBL50" s="445"/>
      <c r="SBM50" s="445"/>
      <c r="SBN50" s="445"/>
      <c r="SBO50" s="445"/>
      <c r="SBP50" s="445"/>
      <c r="SBQ50" s="445"/>
      <c r="SBR50" s="445"/>
      <c r="SBS50" s="445"/>
      <c r="SBT50" s="445"/>
      <c r="SBU50" s="445"/>
      <c r="SBV50" s="445"/>
      <c r="SBW50" s="445"/>
      <c r="SBX50" s="445"/>
      <c r="SBY50" s="445"/>
      <c r="SBZ50" s="445"/>
      <c r="SCA50" s="445"/>
      <c r="SCB50" s="445"/>
      <c r="SCC50" s="445"/>
      <c r="SCD50" s="445"/>
      <c r="SCE50" s="445"/>
      <c r="SCF50" s="445"/>
      <c r="SCG50" s="445"/>
      <c r="SCH50" s="445"/>
      <c r="SCI50" s="445"/>
      <c r="SCJ50" s="445"/>
      <c r="SCK50" s="445"/>
      <c r="SCL50" s="445"/>
      <c r="SCM50" s="445"/>
      <c r="SCN50" s="445"/>
      <c r="SCO50" s="445"/>
      <c r="SCP50" s="445"/>
      <c r="SCQ50" s="445"/>
      <c r="SCR50" s="445"/>
      <c r="SCS50" s="445"/>
      <c r="SCT50" s="445"/>
      <c r="SCU50" s="445"/>
      <c r="SCV50" s="445"/>
      <c r="SCW50" s="445"/>
      <c r="SCX50" s="445"/>
      <c r="SCY50" s="445"/>
      <c r="SCZ50" s="445"/>
      <c r="SDA50" s="445"/>
      <c r="SDB50" s="445"/>
      <c r="SDC50" s="445"/>
      <c r="SDD50" s="445"/>
      <c r="SDE50" s="445"/>
      <c r="SDF50" s="445"/>
      <c r="SDG50" s="445"/>
      <c r="SDH50" s="445"/>
      <c r="SDI50" s="445"/>
      <c r="SDJ50" s="445"/>
      <c r="SDK50" s="445"/>
      <c r="SDL50" s="445"/>
      <c r="SDM50" s="445"/>
      <c r="SDN50" s="445"/>
      <c r="SDO50" s="445"/>
      <c r="SDP50" s="445"/>
      <c r="SDQ50" s="445"/>
      <c r="SDR50" s="445"/>
      <c r="SDS50" s="445"/>
      <c r="SDT50" s="445"/>
      <c r="SDU50" s="445"/>
      <c r="SDV50" s="445"/>
      <c r="SDW50" s="445"/>
      <c r="SDX50" s="445"/>
      <c r="SDY50" s="445"/>
      <c r="SDZ50" s="445"/>
      <c r="SEA50" s="445"/>
      <c r="SEB50" s="445"/>
      <c r="SEC50" s="445"/>
      <c r="SED50" s="445"/>
      <c r="SEE50" s="445"/>
      <c r="SEF50" s="445"/>
      <c r="SEG50" s="445"/>
      <c r="SEH50" s="445"/>
      <c r="SEI50" s="445"/>
      <c r="SEJ50" s="445"/>
      <c r="SEK50" s="445"/>
      <c r="SEL50" s="445"/>
      <c r="SEM50" s="445"/>
      <c r="SEN50" s="445"/>
      <c r="SEO50" s="445"/>
      <c r="SEP50" s="445"/>
      <c r="SEQ50" s="445"/>
      <c r="SER50" s="445"/>
      <c r="SES50" s="445"/>
      <c r="SET50" s="445"/>
      <c r="SEU50" s="445"/>
      <c r="SEV50" s="445"/>
      <c r="SEW50" s="445"/>
      <c r="SEX50" s="445"/>
      <c r="SEY50" s="445"/>
      <c r="SEZ50" s="445"/>
      <c r="SFA50" s="445"/>
      <c r="SFB50" s="445"/>
      <c r="SFC50" s="445"/>
      <c r="SFD50" s="445"/>
      <c r="SFE50" s="445"/>
      <c r="SFF50" s="445"/>
      <c r="SFG50" s="445"/>
      <c r="SFH50" s="445"/>
      <c r="SFI50" s="445"/>
      <c r="SFJ50" s="445"/>
      <c r="SFK50" s="445"/>
      <c r="SFL50" s="445"/>
      <c r="SFM50" s="445"/>
      <c r="SFN50" s="445"/>
      <c r="SFO50" s="445"/>
      <c r="SFP50" s="445"/>
      <c r="SFQ50" s="445"/>
      <c r="SFR50" s="445"/>
      <c r="SFS50" s="445"/>
      <c r="SFT50" s="445"/>
      <c r="SFU50" s="445"/>
      <c r="SFV50" s="445"/>
      <c r="SFW50" s="445"/>
      <c r="SFX50" s="445"/>
      <c r="SFY50" s="445"/>
      <c r="SFZ50" s="445"/>
      <c r="SGA50" s="445"/>
      <c r="SGB50" s="445"/>
      <c r="SGC50" s="445"/>
      <c r="SGD50" s="445"/>
      <c r="SGE50" s="445"/>
      <c r="SGF50" s="445"/>
      <c r="SGG50" s="445"/>
      <c r="SGH50" s="445"/>
      <c r="SGI50" s="445"/>
      <c r="SGJ50" s="445"/>
      <c r="SGK50" s="445"/>
      <c r="SGL50" s="445"/>
      <c r="SGM50" s="445"/>
      <c r="SGN50" s="445"/>
      <c r="SGO50" s="445"/>
      <c r="SGP50" s="445"/>
      <c r="SGQ50" s="445"/>
      <c r="SGR50" s="445"/>
      <c r="SGS50" s="445"/>
      <c r="SGT50" s="445"/>
      <c r="SGU50" s="445"/>
      <c r="SGV50" s="445"/>
      <c r="SGW50" s="445"/>
      <c r="SGX50" s="445"/>
      <c r="SGY50" s="445"/>
      <c r="SGZ50" s="445"/>
      <c r="SHA50" s="445"/>
      <c r="SHB50" s="445"/>
      <c r="SHC50" s="445"/>
      <c r="SHD50" s="445"/>
      <c r="SHE50" s="445"/>
      <c r="SHF50" s="445"/>
      <c r="SHG50" s="445"/>
      <c r="SHH50" s="445"/>
      <c r="SHI50" s="445"/>
      <c r="SHJ50" s="445"/>
      <c r="SHK50" s="445"/>
      <c r="SHL50" s="445"/>
      <c r="SHM50" s="445"/>
      <c r="SHN50" s="445"/>
      <c r="SHO50" s="445"/>
      <c r="SHP50" s="445"/>
      <c r="SHQ50" s="445"/>
      <c r="SHR50" s="445"/>
      <c r="SHS50" s="445"/>
      <c r="SHT50" s="445"/>
      <c r="SHU50" s="445"/>
      <c r="SHV50" s="445"/>
      <c r="SHW50" s="445"/>
      <c r="SHX50" s="445"/>
      <c r="SHY50" s="445"/>
      <c r="SHZ50" s="445"/>
      <c r="SIA50" s="445"/>
      <c r="SIB50" s="445"/>
      <c r="SIC50" s="445"/>
      <c r="SID50" s="445"/>
      <c r="SIE50" s="445"/>
      <c r="SIF50" s="445"/>
      <c r="SIG50" s="445"/>
      <c r="SIH50" s="445"/>
      <c r="SII50" s="445"/>
      <c r="SIJ50" s="445"/>
      <c r="SIK50" s="445"/>
      <c r="SIL50" s="445"/>
      <c r="SIM50" s="445"/>
      <c r="SIN50" s="445"/>
      <c r="SIO50" s="445"/>
      <c r="SIP50" s="445"/>
      <c r="SIQ50" s="445"/>
      <c r="SIR50" s="445"/>
      <c r="SIS50" s="445"/>
      <c r="SIT50" s="445"/>
      <c r="SIU50" s="445"/>
      <c r="SIV50" s="445"/>
      <c r="SIW50" s="445"/>
      <c r="SIX50" s="445"/>
      <c r="SIY50" s="445"/>
      <c r="SIZ50" s="445"/>
      <c r="SJA50" s="445"/>
      <c r="SJB50" s="445"/>
      <c r="SJC50" s="445"/>
      <c r="SJD50" s="445"/>
      <c r="SJE50" s="445"/>
      <c r="SJF50" s="445"/>
      <c r="SJG50" s="445"/>
      <c r="SJH50" s="445"/>
      <c r="SJI50" s="445"/>
      <c r="SJJ50" s="445"/>
      <c r="SJK50" s="445"/>
      <c r="SJL50" s="445"/>
      <c r="SJM50" s="445"/>
      <c r="SJN50" s="445"/>
      <c r="SJO50" s="445"/>
      <c r="SJP50" s="445"/>
      <c r="SJQ50" s="445"/>
      <c r="SJR50" s="445"/>
      <c r="SJS50" s="445"/>
      <c r="SJT50" s="445"/>
      <c r="SJU50" s="445"/>
      <c r="SJV50" s="445"/>
      <c r="SJW50" s="445"/>
      <c r="SJX50" s="445"/>
      <c r="SJY50" s="445"/>
      <c r="SJZ50" s="445"/>
      <c r="SKA50" s="445"/>
      <c r="SKB50" s="445"/>
      <c r="SKC50" s="445"/>
      <c r="SKD50" s="445"/>
      <c r="SKE50" s="445"/>
      <c r="SKF50" s="445"/>
      <c r="SKG50" s="445"/>
      <c r="SKH50" s="445"/>
      <c r="SKI50" s="445"/>
      <c r="SKJ50" s="445"/>
      <c r="SKK50" s="445"/>
      <c r="SKL50" s="445"/>
      <c r="SKM50" s="445"/>
      <c r="SKN50" s="445"/>
      <c r="SKO50" s="445"/>
      <c r="SKP50" s="445"/>
      <c r="SKQ50" s="445"/>
      <c r="SKR50" s="445"/>
      <c r="SKS50" s="445"/>
      <c r="SKT50" s="445"/>
      <c r="SKU50" s="445"/>
      <c r="SKV50" s="445"/>
      <c r="SKW50" s="445"/>
      <c r="SKX50" s="445"/>
      <c r="SKY50" s="445"/>
      <c r="SKZ50" s="445"/>
      <c r="SLA50" s="445"/>
      <c r="SLB50" s="445"/>
      <c r="SLC50" s="445"/>
      <c r="SLD50" s="445"/>
      <c r="SLE50" s="445"/>
      <c r="SLF50" s="445"/>
      <c r="SLG50" s="445"/>
      <c r="SLH50" s="445"/>
      <c r="SLI50" s="445"/>
      <c r="SLJ50" s="445"/>
      <c r="SLK50" s="445"/>
      <c r="SLL50" s="445"/>
      <c r="SLM50" s="445"/>
      <c r="SLN50" s="445"/>
      <c r="SLO50" s="445"/>
      <c r="SLP50" s="445"/>
      <c r="SLQ50" s="445"/>
      <c r="SLR50" s="445"/>
      <c r="SLS50" s="445"/>
      <c r="SLT50" s="445"/>
      <c r="SLU50" s="445"/>
      <c r="SLV50" s="445"/>
      <c r="SLW50" s="445"/>
      <c r="SLX50" s="445"/>
      <c r="SLY50" s="445"/>
      <c r="SLZ50" s="445"/>
      <c r="SMA50" s="445"/>
      <c r="SMB50" s="445"/>
      <c r="SMC50" s="445"/>
      <c r="SMD50" s="445"/>
      <c r="SME50" s="445"/>
      <c r="SMF50" s="445"/>
      <c r="SMG50" s="445"/>
      <c r="SMH50" s="445"/>
      <c r="SMI50" s="445"/>
      <c r="SMJ50" s="445"/>
      <c r="SMK50" s="445"/>
      <c r="SML50" s="445"/>
      <c r="SMM50" s="445"/>
      <c r="SMN50" s="445"/>
      <c r="SMO50" s="445"/>
      <c r="SMP50" s="445"/>
      <c r="SMQ50" s="445"/>
      <c r="SMR50" s="445"/>
      <c r="SMS50" s="445"/>
      <c r="SMT50" s="445"/>
      <c r="SMU50" s="445"/>
      <c r="SMV50" s="445"/>
      <c r="SMW50" s="445"/>
      <c r="SMX50" s="445"/>
      <c r="SMY50" s="445"/>
      <c r="SMZ50" s="445"/>
      <c r="SNA50" s="445"/>
      <c r="SNB50" s="445"/>
      <c r="SNC50" s="445"/>
      <c r="SND50" s="445"/>
      <c r="SNE50" s="445"/>
      <c r="SNF50" s="445"/>
      <c r="SNG50" s="445"/>
      <c r="SNH50" s="445"/>
      <c r="SNI50" s="445"/>
      <c r="SNJ50" s="445"/>
      <c r="SNK50" s="445"/>
      <c r="SNL50" s="445"/>
      <c r="SNM50" s="445"/>
      <c r="SNN50" s="445"/>
      <c r="SNO50" s="445"/>
      <c r="SNP50" s="445"/>
      <c r="SNQ50" s="445"/>
      <c r="SNR50" s="445"/>
      <c r="SNS50" s="445"/>
      <c r="SNT50" s="445"/>
      <c r="SNU50" s="445"/>
      <c r="SNV50" s="445"/>
      <c r="SNW50" s="445"/>
      <c r="SNX50" s="445"/>
      <c r="SNY50" s="445"/>
      <c r="SNZ50" s="445"/>
      <c r="SOA50" s="445"/>
      <c r="SOB50" s="445"/>
      <c r="SOC50" s="445"/>
      <c r="SOD50" s="445"/>
      <c r="SOE50" s="445"/>
      <c r="SOF50" s="445"/>
      <c r="SOG50" s="445"/>
      <c r="SOH50" s="445"/>
      <c r="SOI50" s="445"/>
      <c r="SOJ50" s="445"/>
      <c r="SOK50" s="445"/>
      <c r="SOL50" s="445"/>
      <c r="SOM50" s="445"/>
      <c r="SON50" s="445"/>
      <c r="SOO50" s="445"/>
      <c r="SOP50" s="445"/>
      <c r="SOQ50" s="445"/>
      <c r="SOR50" s="445"/>
      <c r="SOS50" s="445"/>
      <c r="SOT50" s="445"/>
      <c r="SOU50" s="445"/>
      <c r="SOV50" s="445"/>
      <c r="SOW50" s="445"/>
      <c r="SOX50" s="445"/>
      <c r="SOY50" s="445"/>
      <c r="SOZ50" s="445"/>
      <c r="SPA50" s="445"/>
      <c r="SPB50" s="445"/>
      <c r="SPC50" s="445"/>
      <c r="SPD50" s="445"/>
      <c r="SPE50" s="445"/>
      <c r="SPF50" s="445"/>
      <c r="SPG50" s="445"/>
      <c r="SPH50" s="445"/>
      <c r="SPI50" s="445"/>
      <c r="SPJ50" s="445"/>
      <c r="SPK50" s="445"/>
      <c r="SPL50" s="445"/>
      <c r="SPM50" s="445"/>
      <c r="SPN50" s="445"/>
      <c r="SPO50" s="445"/>
      <c r="SPP50" s="445"/>
      <c r="SPQ50" s="445"/>
      <c r="SPR50" s="445"/>
      <c r="SPS50" s="445"/>
      <c r="SPT50" s="445"/>
      <c r="SPU50" s="445"/>
      <c r="SPV50" s="445"/>
      <c r="SPW50" s="445"/>
      <c r="SPX50" s="445"/>
      <c r="SPY50" s="445"/>
      <c r="SPZ50" s="445"/>
      <c r="SQA50" s="445"/>
      <c r="SQB50" s="445"/>
      <c r="SQC50" s="445"/>
      <c r="SQD50" s="445"/>
      <c r="SQE50" s="445"/>
      <c r="SQF50" s="445"/>
      <c r="SQG50" s="445"/>
      <c r="SQH50" s="445"/>
      <c r="SQI50" s="445"/>
      <c r="SQJ50" s="445"/>
      <c r="SQK50" s="445"/>
      <c r="SQL50" s="445"/>
      <c r="SQM50" s="445"/>
      <c r="SQN50" s="445"/>
      <c r="SQO50" s="445"/>
      <c r="SQP50" s="445"/>
      <c r="SQQ50" s="445"/>
      <c r="SQR50" s="445"/>
      <c r="SQS50" s="445"/>
      <c r="SQT50" s="445"/>
      <c r="SQU50" s="445"/>
      <c r="SQV50" s="445"/>
      <c r="SQW50" s="445"/>
      <c r="SQX50" s="445"/>
      <c r="SQY50" s="445"/>
      <c r="SQZ50" s="445"/>
      <c r="SRA50" s="445"/>
      <c r="SRB50" s="445"/>
      <c r="SRC50" s="445"/>
      <c r="SRD50" s="445"/>
      <c r="SRE50" s="445"/>
      <c r="SRF50" s="445"/>
      <c r="SRG50" s="445"/>
      <c r="SRH50" s="445"/>
      <c r="SRI50" s="445"/>
      <c r="SRJ50" s="445"/>
      <c r="SRK50" s="445"/>
      <c r="SRL50" s="445"/>
      <c r="SRM50" s="445"/>
      <c r="SRN50" s="445"/>
      <c r="SRO50" s="445"/>
      <c r="SRP50" s="445"/>
      <c r="SRQ50" s="445"/>
      <c r="SRR50" s="445"/>
      <c r="SRS50" s="445"/>
      <c r="SRT50" s="445"/>
      <c r="SRU50" s="445"/>
      <c r="SRV50" s="445"/>
      <c r="SRW50" s="445"/>
      <c r="SRX50" s="445"/>
      <c r="SRY50" s="445"/>
      <c r="SRZ50" s="445"/>
      <c r="SSA50" s="445"/>
      <c r="SSB50" s="445"/>
      <c r="SSC50" s="445"/>
      <c r="SSD50" s="445"/>
      <c r="SSE50" s="445"/>
      <c r="SSF50" s="445"/>
      <c r="SSG50" s="445"/>
      <c r="SSH50" s="445"/>
      <c r="SSI50" s="445"/>
      <c r="SSJ50" s="445"/>
      <c r="SSK50" s="445"/>
      <c r="SSL50" s="445"/>
      <c r="SSM50" s="445"/>
      <c r="SSN50" s="445"/>
      <c r="SSO50" s="445"/>
      <c r="SSP50" s="445"/>
      <c r="SSQ50" s="445"/>
      <c r="SSR50" s="445"/>
      <c r="SSS50" s="445"/>
      <c r="SST50" s="445"/>
      <c r="SSU50" s="445"/>
      <c r="SSV50" s="445"/>
      <c r="SSW50" s="445"/>
      <c r="SSX50" s="445"/>
      <c r="SSY50" s="445"/>
      <c r="SSZ50" s="445"/>
      <c r="STA50" s="445"/>
      <c r="STB50" s="445"/>
      <c r="STC50" s="445"/>
      <c r="STD50" s="445"/>
      <c r="STE50" s="445"/>
      <c r="STF50" s="445"/>
      <c r="STG50" s="445"/>
      <c r="STH50" s="445"/>
      <c r="STI50" s="445"/>
      <c r="STJ50" s="445"/>
      <c r="STK50" s="445"/>
      <c r="STL50" s="445"/>
      <c r="STM50" s="445"/>
      <c r="STN50" s="445"/>
      <c r="STO50" s="445"/>
      <c r="STP50" s="445"/>
      <c r="STQ50" s="445"/>
      <c r="STR50" s="445"/>
      <c r="STS50" s="445"/>
      <c r="STT50" s="445"/>
      <c r="STU50" s="445"/>
      <c r="STV50" s="445"/>
      <c r="STW50" s="445"/>
      <c r="STX50" s="445"/>
      <c r="STY50" s="445"/>
      <c r="STZ50" s="445"/>
      <c r="SUA50" s="445"/>
      <c r="SUB50" s="445"/>
      <c r="SUC50" s="445"/>
      <c r="SUD50" s="445"/>
      <c r="SUE50" s="445"/>
      <c r="SUF50" s="445"/>
      <c r="SUG50" s="445"/>
      <c r="SUH50" s="445"/>
      <c r="SUI50" s="445"/>
      <c r="SUJ50" s="445"/>
      <c r="SUK50" s="445"/>
      <c r="SUL50" s="445"/>
      <c r="SUM50" s="445"/>
      <c r="SUN50" s="445"/>
      <c r="SUO50" s="445"/>
      <c r="SUP50" s="445"/>
      <c r="SUQ50" s="445"/>
      <c r="SUR50" s="445"/>
      <c r="SUS50" s="445"/>
      <c r="SUT50" s="445"/>
      <c r="SUU50" s="445"/>
      <c r="SUV50" s="445"/>
      <c r="SUW50" s="445"/>
      <c r="SUX50" s="445"/>
      <c r="SUY50" s="445"/>
      <c r="SUZ50" s="445"/>
      <c r="SVA50" s="445"/>
      <c r="SVB50" s="445"/>
      <c r="SVC50" s="445"/>
      <c r="SVD50" s="445"/>
      <c r="SVE50" s="445"/>
      <c r="SVF50" s="445"/>
      <c r="SVG50" s="445"/>
      <c r="SVH50" s="445"/>
      <c r="SVI50" s="445"/>
      <c r="SVJ50" s="445"/>
      <c r="SVK50" s="445"/>
      <c r="SVL50" s="445"/>
      <c r="SVM50" s="445"/>
      <c r="SVN50" s="445"/>
      <c r="SVO50" s="445"/>
      <c r="SVP50" s="445"/>
      <c r="SVQ50" s="445"/>
      <c r="SVR50" s="445"/>
      <c r="SVS50" s="445"/>
      <c r="SVT50" s="445"/>
      <c r="SVU50" s="445"/>
      <c r="SVV50" s="445"/>
      <c r="SVW50" s="445"/>
      <c r="SVX50" s="445"/>
      <c r="SVY50" s="445"/>
      <c r="SVZ50" s="445"/>
      <c r="SWA50" s="445"/>
      <c r="SWB50" s="445"/>
      <c r="SWC50" s="445"/>
      <c r="SWD50" s="445"/>
      <c r="SWE50" s="445"/>
      <c r="SWF50" s="445"/>
      <c r="SWG50" s="445"/>
      <c r="SWH50" s="445"/>
      <c r="SWI50" s="445"/>
      <c r="SWJ50" s="445"/>
      <c r="SWK50" s="445"/>
      <c r="SWL50" s="445"/>
      <c r="SWM50" s="445"/>
      <c r="SWN50" s="445"/>
      <c r="SWO50" s="445"/>
      <c r="SWP50" s="445"/>
      <c r="SWQ50" s="445"/>
      <c r="SWR50" s="445"/>
      <c r="SWS50" s="445"/>
      <c r="SWT50" s="445"/>
      <c r="SWU50" s="445"/>
      <c r="SWV50" s="445"/>
      <c r="SWW50" s="445"/>
      <c r="SWX50" s="445"/>
      <c r="SWY50" s="445"/>
      <c r="SWZ50" s="445"/>
      <c r="SXA50" s="445"/>
      <c r="SXB50" s="445"/>
      <c r="SXC50" s="445"/>
      <c r="SXD50" s="445"/>
      <c r="SXE50" s="445"/>
      <c r="SXF50" s="445"/>
      <c r="SXG50" s="445"/>
      <c r="SXH50" s="445"/>
      <c r="SXI50" s="445"/>
      <c r="SXJ50" s="445"/>
      <c r="SXK50" s="445"/>
      <c r="SXL50" s="445"/>
      <c r="SXM50" s="445"/>
      <c r="SXN50" s="445"/>
      <c r="SXO50" s="445"/>
      <c r="SXP50" s="445"/>
      <c r="SXQ50" s="445"/>
      <c r="SXR50" s="445"/>
      <c r="SXS50" s="445"/>
      <c r="SXT50" s="445"/>
      <c r="SXU50" s="445"/>
      <c r="SXV50" s="445"/>
      <c r="SXW50" s="445"/>
      <c r="SXX50" s="445"/>
      <c r="SXY50" s="445"/>
      <c r="SXZ50" s="445"/>
      <c r="SYA50" s="445"/>
      <c r="SYB50" s="445"/>
      <c r="SYC50" s="445"/>
      <c r="SYD50" s="445"/>
      <c r="SYE50" s="445"/>
      <c r="SYF50" s="445"/>
      <c r="SYG50" s="445"/>
      <c r="SYH50" s="445"/>
      <c r="SYI50" s="445"/>
      <c r="SYJ50" s="445"/>
      <c r="SYK50" s="445"/>
      <c r="SYL50" s="445"/>
      <c r="SYM50" s="445"/>
      <c r="SYN50" s="445"/>
      <c r="SYO50" s="445"/>
      <c r="SYP50" s="445"/>
      <c r="SYQ50" s="445"/>
      <c r="SYR50" s="445"/>
      <c r="SYS50" s="445"/>
      <c r="SYT50" s="445"/>
      <c r="SYU50" s="445"/>
      <c r="SYV50" s="445"/>
      <c r="SYW50" s="445"/>
      <c r="SYX50" s="445"/>
      <c r="SYY50" s="445"/>
      <c r="SYZ50" s="445"/>
      <c r="SZA50" s="445"/>
      <c r="SZB50" s="445"/>
      <c r="SZC50" s="445"/>
      <c r="SZD50" s="445"/>
      <c r="SZE50" s="445"/>
      <c r="SZF50" s="445"/>
      <c r="SZG50" s="445"/>
      <c r="SZH50" s="445"/>
      <c r="SZI50" s="445"/>
      <c r="SZJ50" s="445"/>
      <c r="SZK50" s="445"/>
      <c r="SZL50" s="445"/>
      <c r="SZM50" s="445"/>
      <c r="SZN50" s="445"/>
      <c r="SZO50" s="445"/>
      <c r="SZP50" s="445"/>
      <c r="SZQ50" s="445"/>
      <c r="SZR50" s="445"/>
      <c r="SZS50" s="445"/>
      <c r="SZT50" s="445"/>
      <c r="SZU50" s="445"/>
      <c r="SZV50" s="445"/>
      <c r="SZW50" s="445"/>
      <c r="SZX50" s="445"/>
      <c r="SZY50" s="445"/>
      <c r="SZZ50" s="445"/>
      <c r="TAA50" s="445"/>
      <c r="TAB50" s="445"/>
      <c r="TAC50" s="445"/>
      <c r="TAD50" s="445"/>
      <c r="TAE50" s="445"/>
      <c r="TAF50" s="445"/>
      <c r="TAG50" s="445"/>
      <c r="TAH50" s="445"/>
      <c r="TAI50" s="445"/>
      <c r="TAJ50" s="445"/>
      <c r="TAK50" s="445"/>
      <c r="TAL50" s="445"/>
      <c r="TAM50" s="445"/>
      <c r="TAN50" s="445"/>
      <c r="TAO50" s="445"/>
      <c r="TAP50" s="445"/>
      <c r="TAQ50" s="445"/>
      <c r="TAR50" s="445"/>
      <c r="TAS50" s="445"/>
      <c r="TAT50" s="445"/>
      <c r="TAU50" s="445"/>
      <c r="TAV50" s="445"/>
      <c r="TAW50" s="445"/>
      <c r="TAX50" s="445"/>
      <c r="TAY50" s="445"/>
      <c r="TAZ50" s="445"/>
      <c r="TBA50" s="445"/>
      <c r="TBB50" s="445"/>
      <c r="TBC50" s="445"/>
      <c r="TBD50" s="445"/>
      <c r="TBE50" s="445"/>
      <c r="TBF50" s="445"/>
      <c r="TBG50" s="445"/>
      <c r="TBH50" s="445"/>
      <c r="TBI50" s="445"/>
      <c r="TBJ50" s="445"/>
      <c r="TBK50" s="445"/>
      <c r="TBL50" s="445"/>
      <c r="TBM50" s="445"/>
      <c r="TBN50" s="445"/>
      <c r="TBO50" s="445"/>
      <c r="TBP50" s="445"/>
      <c r="TBQ50" s="445"/>
      <c r="TBR50" s="445"/>
      <c r="TBS50" s="445"/>
      <c r="TBT50" s="445"/>
      <c r="TBU50" s="445"/>
      <c r="TBV50" s="445"/>
      <c r="TBW50" s="445"/>
      <c r="TBX50" s="445"/>
      <c r="TBY50" s="445"/>
      <c r="TBZ50" s="445"/>
      <c r="TCA50" s="445"/>
      <c r="TCB50" s="445"/>
      <c r="TCC50" s="445"/>
      <c r="TCD50" s="445"/>
      <c r="TCE50" s="445"/>
      <c r="TCF50" s="445"/>
      <c r="TCG50" s="445"/>
      <c r="TCH50" s="445"/>
      <c r="TCI50" s="445"/>
      <c r="TCJ50" s="445"/>
      <c r="TCK50" s="445"/>
      <c r="TCL50" s="445"/>
      <c r="TCM50" s="445"/>
      <c r="TCN50" s="445"/>
      <c r="TCO50" s="445"/>
      <c r="TCP50" s="445"/>
      <c r="TCQ50" s="445"/>
      <c r="TCR50" s="445"/>
      <c r="TCS50" s="445"/>
      <c r="TCT50" s="445"/>
      <c r="TCU50" s="445"/>
      <c r="TCV50" s="445"/>
      <c r="TCW50" s="445"/>
      <c r="TCX50" s="445"/>
      <c r="TCY50" s="445"/>
      <c r="TCZ50" s="445"/>
      <c r="TDA50" s="445"/>
      <c r="TDB50" s="445"/>
      <c r="TDC50" s="445"/>
      <c r="TDD50" s="445"/>
      <c r="TDE50" s="445"/>
      <c r="TDF50" s="445"/>
      <c r="TDG50" s="445"/>
      <c r="TDH50" s="445"/>
      <c r="TDI50" s="445"/>
      <c r="TDJ50" s="445"/>
      <c r="TDK50" s="445"/>
      <c r="TDL50" s="445"/>
      <c r="TDM50" s="445"/>
      <c r="TDN50" s="445"/>
      <c r="TDO50" s="445"/>
      <c r="TDP50" s="445"/>
      <c r="TDQ50" s="445"/>
      <c r="TDR50" s="445"/>
      <c r="TDS50" s="445"/>
      <c r="TDT50" s="445"/>
      <c r="TDU50" s="445"/>
      <c r="TDV50" s="445"/>
      <c r="TDW50" s="445"/>
      <c r="TDX50" s="445"/>
      <c r="TDY50" s="445"/>
      <c r="TDZ50" s="445"/>
      <c r="TEA50" s="445"/>
      <c r="TEB50" s="445"/>
      <c r="TEC50" s="445"/>
      <c r="TED50" s="445"/>
      <c r="TEE50" s="445"/>
      <c r="TEF50" s="445"/>
      <c r="TEG50" s="445"/>
      <c r="TEH50" s="445"/>
      <c r="TEI50" s="445"/>
      <c r="TEJ50" s="445"/>
      <c r="TEK50" s="445"/>
      <c r="TEL50" s="445"/>
      <c r="TEM50" s="445"/>
      <c r="TEN50" s="445"/>
      <c r="TEO50" s="445"/>
      <c r="TEP50" s="445"/>
      <c r="TEQ50" s="445"/>
      <c r="TER50" s="445"/>
      <c r="TES50" s="445"/>
      <c r="TET50" s="445"/>
      <c r="TEU50" s="445"/>
      <c r="TEV50" s="445"/>
      <c r="TEW50" s="445"/>
      <c r="TEX50" s="445"/>
      <c r="TEY50" s="445"/>
      <c r="TEZ50" s="445"/>
      <c r="TFA50" s="445"/>
      <c r="TFB50" s="445"/>
      <c r="TFC50" s="445"/>
      <c r="TFD50" s="445"/>
      <c r="TFE50" s="445"/>
      <c r="TFF50" s="445"/>
      <c r="TFG50" s="445"/>
      <c r="TFH50" s="445"/>
      <c r="TFI50" s="445"/>
      <c r="TFJ50" s="445"/>
      <c r="TFK50" s="445"/>
      <c r="TFL50" s="445"/>
      <c r="TFM50" s="445"/>
      <c r="TFN50" s="445"/>
      <c r="TFO50" s="445"/>
      <c r="TFP50" s="445"/>
      <c r="TFQ50" s="445"/>
      <c r="TFR50" s="445"/>
      <c r="TFS50" s="445"/>
      <c r="TFT50" s="445"/>
      <c r="TFU50" s="445"/>
      <c r="TFV50" s="445"/>
      <c r="TFW50" s="445"/>
      <c r="TFX50" s="445"/>
      <c r="TFY50" s="445"/>
      <c r="TFZ50" s="445"/>
      <c r="TGA50" s="445"/>
      <c r="TGB50" s="445"/>
      <c r="TGC50" s="445"/>
      <c r="TGD50" s="445"/>
      <c r="TGE50" s="445"/>
      <c r="TGF50" s="445"/>
      <c r="TGG50" s="445"/>
      <c r="TGH50" s="445"/>
      <c r="TGI50" s="445"/>
      <c r="TGJ50" s="445"/>
      <c r="TGK50" s="445"/>
      <c r="TGL50" s="445"/>
      <c r="TGM50" s="445"/>
      <c r="TGN50" s="445"/>
      <c r="TGO50" s="445"/>
      <c r="TGP50" s="445"/>
      <c r="TGQ50" s="445"/>
      <c r="TGR50" s="445"/>
      <c r="TGS50" s="445"/>
      <c r="TGT50" s="445"/>
      <c r="TGU50" s="445"/>
      <c r="TGV50" s="445"/>
      <c r="TGW50" s="445"/>
      <c r="TGX50" s="445"/>
      <c r="TGY50" s="445"/>
      <c r="TGZ50" s="445"/>
      <c r="THA50" s="445"/>
      <c r="THB50" s="445"/>
      <c r="THC50" s="445"/>
      <c r="THD50" s="445"/>
      <c r="THE50" s="445"/>
      <c r="THF50" s="445"/>
      <c r="THG50" s="445"/>
      <c r="THH50" s="445"/>
      <c r="THI50" s="445"/>
      <c r="THJ50" s="445"/>
      <c r="THK50" s="445"/>
      <c r="THL50" s="445"/>
      <c r="THM50" s="445"/>
      <c r="THN50" s="445"/>
      <c r="THO50" s="445"/>
      <c r="THP50" s="445"/>
      <c r="THQ50" s="445"/>
      <c r="THR50" s="445"/>
      <c r="THS50" s="445"/>
      <c r="THT50" s="445"/>
      <c r="THU50" s="445"/>
      <c r="THV50" s="445"/>
      <c r="THW50" s="445"/>
      <c r="THX50" s="445"/>
      <c r="THY50" s="445"/>
      <c r="THZ50" s="445"/>
      <c r="TIA50" s="445"/>
      <c r="TIB50" s="445"/>
      <c r="TIC50" s="445"/>
      <c r="TID50" s="445"/>
      <c r="TIE50" s="445"/>
      <c r="TIF50" s="445"/>
      <c r="TIG50" s="445"/>
      <c r="TIH50" s="445"/>
      <c r="TII50" s="445"/>
      <c r="TIJ50" s="445"/>
      <c r="TIK50" s="445"/>
      <c r="TIL50" s="445"/>
      <c r="TIM50" s="445"/>
      <c r="TIN50" s="445"/>
      <c r="TIO50" s="445"/>
      <c r="TIP50" s="445"/>
      <c r="TIQ50" s="445"/>
      <c r="TIR50" s="445"/>
      <c r="TIS50" s="445"/>
      <c r="TIT50" s="445"/>
      <c r="TIU50" s="445"/>
      <c r="TIV50" s="445"/>
      <c r="TIW50" s="445"/>
      <c r="TIX50" s="445"/>
      <c r="TIY50" s="445"/>
      <c r="TIZ50" s="445"/>
      <c r="TJA50" s="445"/>
      <c r="TJB50" s="445"/>
      <c r="TJC50" s="445"/>
      <c r="TJD50" s="445"/>
      <c r="TJE50" s="445"/>
      <c r="TJF50" s="445"/>
      <c r="TJG50" s="445"/>
      <c r="TJH50" s="445"/>
      <c r="TJI50" s="445"/>
      <c r="TJJ50" s="445"/>
      <c r="TJK50" s="445"/>
      <c r="TJL50" s="445"/>
      <c r="TJM50" s="445"/>
      <c r="TJN50" s="445"/>
      <c r="TJO50" s="445"/>
      <c r="TJP50" s="445"/>
      <c r="TJQ50" s="445"/>
      <c r="TJR50" s="445"/>
      <c r="TJS50" s="445"/>
      <c r="TJT50" s="445"/>
      <c r="TJU50" s="445"/>
      <c r="TJV50" s="445"/>
      <c r="TJW50" s="445"/>
      <c r="TJX50" s="445"/>
      <c r="TJY50" s="445"/>
      <c r="TJZ50" s="445"/>
      <c r="TKA50" s="445"/>
      <c r="TKB50" s="445"/>
      <c r="TKC50" s="445"/>
      <c r="TKD50" s="445"/>
      <c r="TKE50" s="445"/>
      <c r="TKF50" s="445"/>
      <c r="TKG50" s="445"/>
      <c r="TKH50" s="445"/>
      <c r="TKI50" s="445"/>
      <c r="TKJ50" s="445"/>
      <c r="TKK50" s="445"/>
      <c r="TKL50" s="445"/>
      <c r="TKM50" s="445"/>
      <c r="TKN50" s="445"/>
      <c r="TKO50" s="445"/>
      <c r="TKP50" s="445"/>
      <c r="TKQ50" s="445"/>
      <c r="TKR50" s="445"/>
      <c r="TKS50" s="445"/>
      <c r="TKT50" s="445"/>
      <c r="TKU50" s="445"/>
      <c r="TKV50" s="445"/>
      <c r="TKW50" s="445"/>
      <c r="TKX50" s="445"/>
      <c r="TKY50" s="445"/>
      <c r="TKZ50" s="445"/>
      <c r="TLA50" s="445"/>
      <c r="TLB50" s="445"/>
      <c r="TLC50" s="445"/>
      <c r="TLD50" s="445"/>
      <c r="TLE50" s="445"/>
      <c r="TLF50" s="445"/>
      <c r="TLG50" s="445"/>
      <c r="TLH50" s="445"/>
      <c r="TLI50" s="445"/>
      <c r="TLJ50" s="445"/>
      <c r="TLK50" s="445"/>
      <c r="TLL50" s="445"/>
      <c r="TLM50" s="445"/>
      <c r="TLN50" s="445"/>
      <c r="TLO50" s="445"/>
      <c r="TLP50" s="445"/>
      <c r="TLQ50" s="445"/>
      <c r="TLR50" s="445"/>
      <c r="TLS50" s="445"/>
      <c r="TLT50" s="445"/>
      <c r="TLU50" s="445"/>
      <c r="TLV50" s="445"/>
      <c r="TLW50" s="445"/>
      <c r="TLX50" s="445"/>
      <c r="TLY50" s="445"/>
      <c r="TLZ50" s="445"/>
      <c r="TMA50" s="445"/>
      <c r="TMB50" s="445"/>
      <c r="TMC50" s="445"/>
      <c r="TMD50" s="445"/>
      <c r="TME50" s="445"/>
      <c r="TMF50" s="445"/>
      <c r="TMG50" s="445"/>
      <c r="TMH50" s="445"/>
      <c r="TMI50" s="445"/>
      <c r="TMJ50" s="445"/>
      <c r="TMK50" s="445"/>
      <c r="TML50" s="445"/>
      <c r="TMM50" s="445"/>
      <c r="TMN50" s="445"/>
      <c r="TMO50" s="445"/>
      <c r="TMP50" s="445"/>
      <c r="TMQ50" s="445"/>
      <c r="TMR50" s="445"/>
      <c r="TMS50" s="445"/>
      <c r="TMT50" s="445"/>
      <c r="TMU50" s="445"/>
      <c r="TMV50" s="445"/>
      <c r="TMW50" s="445"/>
      <c r="TMX50" s="445"/>
      <c r="TMY50" s="445"/>
      <c r="TMZ50" s="445"/>
      <c r="TNA50" s="445"/>
      <c r="TNB50" s="445"/>
      <c r="TNC50" s="445"/>
      <c r="TND50" s="445"/>
      <c r="TNE50" s="445"/>
      <c r="TNF50" s="445"/>
      <c r="TNG50" s="445"/>
      <c r="TNH50" s="445"/>
      <c r="TNI50" s="445"/>
      <c r="TNJ50" s="445"/>
      <c r="TNK50" s="445"/>
      <c r="TNL50" s="445"/>
      <c r="TNM50" s="445"/>
      <c r="TNN50" s="445"/>
      <c r="TNO50" s="445"/>
      <c r="TNP50" s="445"/>
      <c r="TNQ50" s="445"/>
      <c r="TNR50" s="445"/>
      <c r="TNS50" s="445"/>
      <c r="TNT50" s="445"/>
      <c r="TNU50" s="445"/>
      <c r="TNV50" s="445"/>
      <c r="TNW50" s="445"/>
      <c r="TNX50" s="445"/>
      <c r="TNY50" s="445"/>
      <c r="TNZ50" s="445"/>
      <c r="TOA50" s="445"/>
      <c r="TOB50" s="445"/>
      <c r="TOC50" s="445"/>
      <c r="TOD50" s="445"/>
      <c r="TOE50" s="445"/>
      <c r="TOF50" s="445"/>
      <c r="TOG50" s="445"/>
      <c r="TOH50" s="445"/>
      <c r="TOI50" s="445"/>
      <c r="TOJ50" s="445"/>
      <c r="TOK50" s="445"/>
      <c r="TOL50" s="445"/>
      <c r="TOM50" s="445"/>
      <c r="TON50" s="445"/>
      <c r="TOO50" s="445"/>
      <c r="TOP50" s="445"/>
      <c r="TOQ50" s="445"/>
      <c r="TOR50" s="445"/>
      <c r="TOS50" s="445"/>
      <c r="TOT50" s="445"/>
      <c r="TOU50" s="445"/>
      <c r="TOV50" s="445"/>
      <c r="TOW50" s="445"/>
      <c r="TOX50" s="445"/>
      <c r="TOY50" s="445"/>
      <c r="TOZ50" s="445"/>
      <c r="TPA50" s="445"/>
      <c r="TPB50" s="445"/>
      <c r="TPC50" s="445"/>
      <c r="TPD50" s="445"/>
      <c r="TPE50" s="445"/>
      <c r="TPF50" s="445"/>
      <c r="TPG50" s="445"/>
      <c r="TPH50" s="445"/>
      <c r="TPI50" s="445"/>
      <c r="TPJ50" s="445"/>
      <c r="TPK50" s="445"/>
      <c r="TPL50" s="445"/>
      <c r="TPM50" s="445"/>
      <c r="TPN50" s="445"/>
      <c r="TPO50" s="445"/>
      <c r="TPP50" s="445"/>
      <c r="TPQ50" s="445"/>
      <c r="TPR50" s="445"/>
      <c r="TPS50" s="445"/>
      <c r="TPT50" s="445"/>
      <c r="TPU50" s="445"/>
      <c r="TPV50" s="445"/>
      <c r="TPW50" s="445"/>
      <c r="TPX50" s="445"/>
      <c r="TPY50" s="445"/>
      <c r="TPZ50" s="445"/>
      <c r="TQA50" s="445"/>
      <c r="TQB50" s="445"/>
      <c r="TQC50" s="445"/>
      <c r="TQD50" s="445"/>
      <c r="TQE50" s="445"/>
      <c r="TQF50" s="445"/>
      <c r="TQG50" s="445"/>
      <c r="TQH50" s="445"/>
      <c r="TQI50" s="445"/>
      <c r="TQJ50" s="445"/>
      <c r="TQK50" s="445"/>
      <c r="TQL50" s="445"/>
      <c r="TQM50" s="445"/>
      <c r="TQN50" s="445"/>
      <c r="TQO50" s="445"/>
      <c r="TQP50" s="445"/>
      <c r="TQQ50" s="445"/>
      <c r="TQR50" s="445"/>
      <c r="TQS50" s="445"/>
      <c r="TQT50" s="445"/>
      <c r="TQU50" s="445"/>
      <c r="TQV50" s="445"/>
      <c r="TQW50" s="445"/>
      <c r="TQX50" s="445"/>
      <c r="TQY50" s="445"/>
      <c r="TQZ50" s="445"/>
      <c r="TRA50" s="445"/>
      <c r="TRB50" s="445"/>
      <c r="TRC50" s="445"/>
      <c r="TRD50" s="445"/>
      <c r="TRE50" s="445"/>
      <c r="TRF50" s="445"/>
      <c r="TRG50" s="445"/>
      <c r="TRH50" s="445"/>
      <c r="TRI50" s="445"/>
      <c r="TRJ50" s="445"/>
      <c r="TRK50" s="445"/>
      <c r="TRL50" s="445"/>
      <c r="TRM50" s="445"/>
      <c r="TRN50" s="445"/>
      <c r="TRO50" s="445"/>
      <c r="TRP50" s="445"/>
      <c r="TRQ50" s="445"/>
      <c r="TRR50" s="445"/>
      <c r="TRS50" s="445"/>
      <c r="TRT50" s="445"/>
      <c r="TRU50" s="445"/>
      <c r="TRV50" s="445"/>
      <c r="TRW50" s="445"/>
      <c r="TRX50" s="445"/>
      <c r="TRY50" s="445"/>
      <c r="TRZ50" s="445"/>
      <c r="TSA50" s="445"/>
      <c r="TSB50" s="445"/>
      <c r="TSC50" s="445"/>
      <c r="TSD50" s="445"/>
      <c r="TSE50" s="445"/>
      <c r="TSF50" s="445"/>
      <c r="TSG50" s="445"/>
      <c r="TSH50" s="445"/>
      <c r="TSI50" s="445"/>
      <c r="TSJ50" s="445"/>
      <c r="TSK50" s="445"/>
      <c r="TSL50" s="445"/>
      <c r="TSM50" s="445"/>
      <c r="TSN50" s="445"/>
      <c r="TSO50" s="445"/>
      <c r="TSP50" s="445"/>
      <c r="TSQ50" s="445"/>
      <c r="TSR50" s="445"/>
      <c r="TSS50" s="445"/>
      <c r="TST50" s="445"/>
      <c r="TSU50" s="445"/>
      <c r="TSV50" s="445"/>
      <c r="TSW50" s="445"/>
      <c r="TSX50" s="445"/>
      <c r="TSY50" s="445"/>
      <c r="TSZ50" s="445"/>
      <c r="TTA50" s="445"/>
      <c r="TTB50" s="445"/>
      <c r="TTC50" s="445"/>
      <c r="TTD50" s="445"/>
      <c r="TTE50" s="445"/>
      <c r="TTF50" s="445"/>
      <c r="TTG50" s="445"/>
      <c r="TTH50" s="445"/>
      <c r="TTI50" s="445"/>
      <c r="TTJ50" s="445"/>
      <c r="TTK50" s="445"/>
      <c r="TTL50" s="445"/>
      <c r="TTM50" s="445"/>
      <c r="TTN50" s="445"/>
      <c r="TTO50" s="445"/>
      <c r="TTP50" s="445"/>
      <c r="TTQ50" s="445"/>
      <c r="TTR50" s="445"/>
      <c r="TTS50" s="445"/>
      <c r="TTT50" s="445"/>
      <c r="TTU50" s="445"/>
      <c r="TTV50" s="445"/>
      <c r="TTW50" s="445"/>
      <c r="TTX50" s="445"/>
      <c r="TTY50" s="445"/>
      <c r="TTZ50" s="445"/>
      <c r="TUA50" s="445"/>
      <c r="TUB50" s="445"/>
      <c r="TUC50" s="445"/>
      <c r="TUD50" s="445"/>
      <c r="TUE50" s="445"/>
      <c r="TUF50" s="445"/>
      <c r="TUG50" s="445"/>
      <c r="TUH50" s="445"/>
      <c r="TUI50" s="445"/>
      <c r="TUJ50" s="445"/>
      <c r="TUK50" s="445"/>
      <c r="TUL50" s="445"/>
      <c r="TUM50" s="445"/>
      <c r="TUN50" s="445"/>
      <c r="TUO50" s="445"/>
      <c r="TUP50" s="445"/>
      <c r="TUQ50" s="445"/>
      <c r="TUR50" s="445"/>
      <c r="TUS50" s="445"/>
      <c r="TUT50" s="445"/>
      <c r="TUU50" s="445"/>
      <c r="TUV50" s="445"/>
      <c r="TUW50" s="445"/>
      <c r="TUX50" s="445"/>
      <c r="TUY50" s="445"/>
      <c r="TUZ50" s="445"/>
      <c r="TVA50" s="445"/>
      <c r="TVB50" s="445"/>
      <c r="TVC50" s="445"/>
      <c r="TVD50" s="445"/>
      <c r="TVE50" s="445"/>
      <c r="TVF50" s="445"/>
      <c r="TVG50" s="445"/>
      <c r="TVH50" s="445"/>
      <c r="TVI50" s="445"/>
      <c r="TVJ50" s="445"/>
      <c r="TVK50" s="445"/>
      <c r="TVL50" s="445"/>
      <c r="TVM50" s="445"/>
      <c r="TVN50" s="445"/>
      <c r="TVO50" s="445"/>
      <c r="TVP50" s="445"/>
      <c r="TVQ50" s="445"/>
      <c r="TVR50" s="445"/>
      <c r="TVS50" s="445"/>
      <c r="TVT50" s="445"/>
      <c r="TVU50" s="445"/>
      <c r="TVV50" s="445"/>
      <c r="TVW50" s="445"/>
      <c r="TVX50" s="445"/>
      <c r="TVY50" s="445"/>
      <c r="TVZ50" s="445"/>
      <c r="TWA50" s="445"/>
      <c r="TWB50" s="445"/>
      <c r="TWC50" s="445"/>
      <c r="TWD50" s="445"/>
      <c r="TWE50" s="445"/>
      <c r="TWF50" s="445"/>
      <c r="TWG50" s="445"/>
      <c r="TWH50" s="445"/>
      <c r="TWI50" s="445"/>
      <c r="TWJ50" s="445"/>
      <c r="TWK50" s="445"/>
      <c r="TWL50" s="445"/>
      <c r="TWM50" s="445"/>
      <c r="TWN50" s="445"/>
      <c r="TWO50" s="445"/>
      <c r="TWP50" s="445"/>
      <c r="TWQ50" s="445"/>
      <c r="TWR50" s="445"/>
      <c r="TWS50" s="445"/>
      <c r="TWT50" s="445"/>
      <c r="TWU50" s="445"/>
      <c r="TWV50" s="445"/>
      <c r="TWW50" s="445"/>
      <c r="TWX50" s="445"/>
      <c r="TWY50" s="445"/>
      <c r="TWZ50" s="445"/>
      <c r="TXA50" s="445"/>
      <c r="TXB50" s="445"/>
      <c r="TXC50" s="445"/>
      <c r="TXD50" s="445"/>
      <c r="TXE50" s="445"/>
      <c r="TXF50" s="445"/>
      <c r="TXG50" s="445"/>
      <c r="TXH50" s="445"/>
      <c r="TXI50" s="445"/>
      <c r="TXJ50" s="445"/>
      <c r="TXK50" s="445"/>
      <c r="TXL50" s="445"/>
      <c r="TXM50" s="445"/>
      <c r="TXN50" s="445"/>
      <c r="TXO50" s="445"/>
      <c r="TXP50" s="445"/>
      <c r="TXQ50" s="445"/>
      <c r="TXR50" s="445"/>
      <c r="TXS50" s="445"/>
      <c r="TXT50" s="445"/>
      <c r="TXU50" s="445"/>
      <c r="TXV50" s="445"/>
      <c r="TXW50" s="445"/>
      <c r="TXX50" s="445"/>
      <c r="TXY50" s="445"/>
      <c r="TXZ50" s="445"/>
      <c r="TYA50" s="445"/>
      <c r="TYB50" s="445"/>
      <c r="TYC50" s="445"/>
      <c r="TYD50" s="445"/>
      <c r="TYE50" s="445"/>
      <c r="TYF50" s="445"/>
      <c r="TYG50" s="445"/>
      <c r="TYH50" s="445"/>
      <c r="TYI50" s="445"/>
      <c r="TYJ50" s="445"/>
      <c r="TYK50" s="445"/>
      <c r="TYL50" s="445"/>
      <c r="TYM50" s="445"/>
      <c r="TYN50" s="445"/>
      <c r="TYO50" s="445"/>
      <c r="TYP50" s="445"/>
      <c r="TYQ50" s="445"/>
      <c r="TYR50" s="445"/>
      <c r="TYS50" s="445"/>
      <c r="TYT50" s="445"/>
      <c r="TYU50" s="445"/>
      <c r="TYV50" s="445"/>
      <c r="TYW50" s="445"/>
      <c r="TYX50" s="445"/>
      <c r="TYY50" s="445"/>
      <c r="TYZ50" s="445"/>
      <c r="TZA50" s="445"/>
      <c r="TZB50" s="445"/>
      <c r="TZC50" s="445"/>
      <c r="TZD50" s="445"/>
      <c r="TZE50" s="445"/>
      <c r="TZF50" s="445"/>
      <c r="TZG50" s="445"/>
      <c r="TZH50" s="445"/>
      <c r="TZI50" s="445"/>
      <c r="TZJ50" s="445"/>
      <c r="TZK50" s="445"/>
      <c r="TZL50" s="445"/>
      <c r="TZM50" s="445"/>
      <c r="TZN50" s="445"/>
      <c r="TZO50" s="445"/>
      <c r="TZP50" s="445"/>
      <c r="TZQ50" s="445"/>
      <c r="TZR50" s="445"/>
      <c r="TZS50" s="445"/>
      <c r="TZT50" s="445"/>
      <c r="TZU50" s="445"/>
      <c r="TZV50" s="445"/>
      <c r="TZW50" s="445"/>
      <c r="TZX50" s="445"/>
      <c r="TZY50" s="445"/>
      <c r="TZZ50" s="445"/>
      <c r="UAA50" s="445"/>
      <c r="UAB50" s="445"/>
      <c r="UAC50" s="445"/>
      <c r="UAD50" s="445"/>
      <c r="UAE50" s="445"/>
      <c r="UAF50" s="445"/>
      <c r="UAG50" s="445"/>
      <c r="UAH50" s="445"/>
      <c r="UAI50" s="445"/>
      <c r="UAJ50" s="445"/>
      <c r="UAK50" s="445"/>
      <c r="UAL50" s="445"/>
      <c r="UAM50" s="445"/>
      <c r="UAN50" s="445"/>
      <c r="UAO50" s="445"/>
      <c r="UAP50" s="445"/>
      <c r="UAQ50" s="445"/>
      <c r="UAR50" s="445"/>
      <c r="UAS50" s="445"/>
      <c r="UAT50" s="445"/>
      <c r="UAU50" s="445"/>
      <c r="UAV50" s="445"/>
      <c r="UAW50" s="445"/>
      <c r="UAX50" s="445"/>
      <c r="UAY50" s="445"/>
      <c r="UAZ50" s="445"/>
      <c r="UBA50" s="445"/>
      <c r="UBB50" s="445"/>
      <c r="UBC50" s="445"/>
      <c r="UBD50" s="445"/>
      <c r="UBE50" s="445"/>
      <c r="UBF50" s="445"/>
      <c r="UBG50" s="445"/>
      <c r="UBH50" s="445"/>
      <c r="UBI50" s="445"/>
      <c r="UBJ50" s="445"/>
      <c r="UBK50" s="445"/>
      <c r="UBL50" s="445"/>
      <c r="UBM50" s="445"/>
      <c r="UBN50" s="445"/>
      <c r="UBO50" s="445"/>
      <c r="UBP50" s="445"/>
      <c r="UBQ50" s="445"/>
      <c r="UBR50" s="445"/>
      <c r="UBS50" s="445"/>
      <c r="UBT50" s="445"/>
      <c r="UBU50" s="445"/>
      <c r="UBV50" s="445"/>
      <c r="UBW50" s="445"/>
      <c r="UBX50" s="445"/>
      <c r="UBY50" s="445"/>
      <c r="UBZ50" s="445"/>
      <c r="UCA50" s="445"/>
      <c r="UCB50" s="445"/>
      <c r="UCC50" s="445"/>
      <c r="UCD50" s="445"/>
      <c r="UCE50" s="445"/>
      <c r="UCF50" s="445"/>
      <c r="UCG50" s="445"/>
      <c r="UCH50" s="445"/>
      <c r="UCI50" s="445"/>
      <c r="UCJ50" s="445"/>
      <c r="UCK50" s="445"/>
      <c r="UCL50" s="445"/>
      <c r="UCM50" s="445"/>
      <c r="UCN50" s="445"/>
      <c r="UCO50" s="445"/>
      <c r="UCP50" s="445"/>
      <c r="UCQ50" s="445"/>
      <c r="UCR50" s="445"/>
      <c r="UCS50" s="445"/>
      <c r="UCT50" s="445"/>
      <c r="UCU50" s="445"/>
      <c r="UCV50" s="445"/>
      <c r="UCW50" s="445"/>
      <c r="UCX50" s="445"/>
      <c r="UCY50" s="445"/>
      <c r="UCZ50" s="445"/>
      <c r="UDA50" s="445"/>
      <c r="UDB50" s="445"/>
      <c r="UDC50" s="445"/>
      <c r="UDD50" s="445"/>
      <c r="UDE50" s="445"/>
      <c r="UDF50" s="445"/>
      <c r="UDG50" s="445"/>
      <c r="UDH50" s="445"/>
      <c r="UDI50" s="445"/>
      <c r="UDJ50" s="445"/>
      <c r="UDK50" s="445"/>
      <c r="UDL50" s="445"/>
      <c r="UDM50" s="445"/>
      <c r="UDN50" s="445"/>
      <c r="UDO50" s="445"/>
      <c r="UDP50" s="445"/>
      <c r="UDQ50" s="445"/>
      <c r="UDR50" s="445"/>
      <c r="UDS50" s="445"/>
      <c r="UDT50" s="445"/>
      <c r="UDU50" s="445"/>
      <c r="UDV50" s="445"/>
      <c r="UDW50" s="445"/>
      <c r="UDX50" s="445"/>
      <c r="UDY50" s="445"/>
      <c r="UDZ50" s="445"/>
      <c r="UEA50" s="445"/>
      <c r="UEB50" s="445"/>
      <c r="UEC50" s="445"/>
      <c r="UED50" s="445"/>
      <c r="UEE50" s="445"/>
      <c r="UEF50" s="445"/>
      <c r="UEG50" s="445"/>
      <c r="UEH50" s="445"/>
      <c r="UEI50" s="445"/>
      <c r="UEJ50" s="445"/>
      <c r="UEK50" s="445"/>
      <c r="UEL50" s="445"/>
      <c r="UEM50" s="445"/>
      <c r="UEN50" s="445"/>
      <c r="UEO50" s="445"/>
      <c r="UEP50" s="445"/>
      <c r="UEQ50" s="445"/>
      <c r="UER50" s="445"/>
      <c r="UES50" s="445"/>
      <c r="UET50" s="445"/>
      <c r="UEU50" s="445"/>
      <c r="UEV50" s="445"/>
      <c r="UEW50" s="445"/>
      <c r="UEX50" s="445"/>
      <c r="UEY50" s="445"/>
      <c r="UEZ50" s="445"/>
      <c r="UFA50" s="445"/>
      <c r="UFB50" s="445"/>
      <c r="UFC50" s="445"/>
      <c r="UFD50" s="445"/>
      <c r="UFE50" s="445"/>
      <c r="UFF50" s="445"/>
      <c r="UFG50" s="445"/>
      <c r="UFH50" s="445"/>
      <c r="UFI50" s="445"/>
      <c r="UFJ50" s="445"/>
      <c r="UFK50" s="445"/>
      <c r="UFL50" s="445"/>
      <c r="UFM50" s="445"/>
      <c r="UFN50" s="445"/>
      <c r="UFO50" s="445"/>
      <c r="UFP50" s="445"/>
      <c r="UFQ50" s="445"/>
      <c r="UFR50" s="445"/>
      <c r="UFS50" s="445"/>
      <c r="UFT50" s="445"/>
      <c r="UFU50" s="445"/>
      <c r="UFV50" s="445"/>
      <c r="UFW50" s="445"/>
      <c r="UFX50" s="445"/>
      <c r="UFY50" s="445"/>
      <c r="UFZ50" s="445"/>
      <c r="UGA50" s="445"/>
      <c r="UGB50" s="445"/>
      <c r="UGC50" s="445"/>
      <c r="UGD50" s="445"/>
      <c r="UGE50" s="445"/>
      <c r="UGF50" s="445"/>
      <c r="UGG50" s="445"/>
      <c r="UGH50" s="445"/>
      <c r="UGI50" s="445"/>
      <c r="UGJ50" s="445"/>
      <c r="UGK50" s="445"/>
      <c r="UGL50" s="445"/>
      <c r="UGM50" s="445"/>
      <c r="UGN50" s="445"/>
      <c r="UGO50" s="445"/>
      <c r="UGP50" s="445"/>
      <c r="UGQ50" s="445"/>
      <c r="UGR50" s="445"/>
      <c r="UGS50" s="445"/>
      <c r="UGT50" s="445"/>
      <c r="UGU50" s="445"/>
      <c r="UGV50" s="445"/>
      <c r="UGW50" s="445"/>
      <c r="UGX50" s="445"/>
      <c r="UGY50" s="445"/>
      <c r="UGZ50" s="445"/>
      <c r="UHA50" s="445"/>
      <c r="UHB50" s="445"/>
      <c r="UHC50" s="445"/>
      <c r="UHD50" s="445"/>
      <c r="UHE50" s="445"/>
      <c r="UHF50" s="445"/>
      <c r="UHG50" s="445"/>
      <c r="UHH50" s="445"/>
      <c r="UHI50" s="445"/>
      <c r="UHJ50" s="445"/>
      <c r="UHK50" s="445"/>
      <c r="UHL50" s="445"/>
      <c r="UHM50" s="445"/>
      <c r="UHN50" s="445"/>
      <c r="UHO50" s="445"/>
      <c r="UHP50" s="445"/>
      <c r="UHQ50" s="445"/>
      <c r="UHR50" s="445"/>
      <c r="UHS50" s="445"/>
      <c r="UHT50" s="445"/>
      <c r="UHU50" s="445"/>
      <c r="UHV50" s="445"/>
      <c r="UHW50" s="445"/>
      <c r="UHX50" s="445"/>
      <c r="UHY50" s="445"/>
      <c r="UHZ50" s="445"/>
      <c r="UIA50" s="445"/>
      <c r="UIB50" s="445"/>
      <c r="UIC50" s="445"/>
      <c r="UID50" s="445"/>
      <c r="UIE50" s="445"/>
      <c r="UIF50" s="445"/>
      <c r="UIG50" s="445"/>
      <c r="UIH50" s="445"/>
      <c r="UII50" s="445"/>
      <c r="UIJ50" s="445"/>
      <c r="UIK50" s="445"/>
      <c r="UIL50" s="445"/>
      <c r="UIM50" s="445"/>
      <c r="UIN50" s="445"/>
      <c r="UIO50" s="445"/>
      <c r="UIP50" s="445"/>
      <c r="UIQ50" s="445"/>
      <c r="UIR50" s="445"/>
      <c r="UIS50" s="445"/>
      <c r="UIT50" s="445"/>
      <c r="UIU50" s="445"/>
      <c r="UIV50" s="445"/>
      <c r="UIW50" s="445"/>
      <c r="UIX50" s="445"/>
      <c r="UIY50" s="445"/>
      <c r="UIZ50" s="445"/>
      <c r="UJA50" s="445"/>
      <c r="UJB50" s="445"/>
      <c r="UJC50" s="445"/>
      <c r="UJD50" s="445"/>
      <c r="UJE50" s="445"/>
      <c r="UJF50" s="445"/>
      <c r="UJG50" s="445"/>
      <c r="UJH50" s="445"/>
      <c r="UJI50" s="445"/>
      <c r="UJJ50" s="445"/>
      <c r="UJK50" s="445"/>
      <c r="UJL50" s="445"/>
      <c r="UJM50" s="445"/>
      <c r="UJN50" s="445"/>
      <c r="UJO50" s="445"/>
      <c r="UJP50" s="445"/>
      <c r="UJQ50" s="445"/>
      <c r="UJR50" s="445"/>
      <c r="UJS50" s="445"/>
      <c r="UJT50" s="445"/>
      <c r="UJU50" s="445"/>
      <c r="UJV50" s="445"/>
      <c r="UJW50" s="445"/>
      <c r="UJX50" s="445"/>
      <c r="UJY50" s="445"/>
      <c r="UJZ50" s="445"/>
      <c r="UKA50" s="445"/>
      <c r="UKB50" s="445"/>
      <c r="UKC50" s="445"/>
      <c r="UKD50" s="445"/>
      <c r="UKE50" s="445"/>
      <c r="UKF50" s="445"/>
      <c r="UKG50" s="445"/>
      <c r="UKH50" s="445"/>
      <c r="UKI50" s="445"/>
      <c r="UKJ50" s="445"/>
      <c r="UKK50" s="445"/>
      <c r="UKL50" s="445"/>
      <c r="UKM50" s="445"/>
      <c r="UKN50" s="445"/>
      <c r="UKO50" s="445"/>
      <c r="UKP50" s="445"/>
      <c r="UKQ50" s="445"/>
      <c r="UKR50" s="445"/>
      <c r="UKS50" s="445"/>
      <c r="UKT50" s="445"/>
      <c r="UKU50" s="445"/>
      <c r="UKV50" s="445"/>
      <c r="UKW50" s="445"/>
      <c r="UKX50" s="445"/>
      <c r="UKY50" s="445"/>
      <c r="UKZ50" s="445"/>
      <c r="ULA50" s="445"/>
      <c r="ULB50" s="445"/>
      <c r="ULC50" s="445"/>
      <c r="ULD50" s="445"/>
      <c r="ULE50" s="445"/>
      <c r="ULF50" s="445"/>
      <c r="ULG50" s="445"/>
      <c r="ULH50" s="445"/>
      <c r="ULI50" s="445"/>
      <c r="ULJ50" s="445"/>
      <c r="ULK50" s="445"/>
      <c r="ULL50" s="445"/>
      <c r="ULM50" s="445"/>
      <c r="ULN50" s="445"/>
      <c r="ULO50" s="445"/>
      <c r="ULP50" s="445"/>
      <c r="ULQ50" s="445"/>
      <c r="ULR50" s="445"/>
      <c r="ULS50" s="445"/>
      <c r="ULT50" s="445"/>
      <c r="ULU50" s="445"/>
      <c r="ULV50" s="445"/>
      <c r="ULW50" s="445"/>
      <c r="ULX50" s="445"/>
      <c r="ULY50" s="445"/>
      <c r="ULZ50" s="445"/>
      <c r="UMA50" s="445"/>
      <c r="UMB50" s="445"/>
      <c r="UMC50" s="445"/>
      <c r="UMD50" s="445"/>
      <c r="UME50" s="445"/>
      <c r="UMF50" s="445"/>
      <c r="UMG50" s="445"/>
      <c r="UMH50" s="445"/>
      <c r="UMI50" s="445"/>
      <c r="UMJ50" s="445"/>
      <c r="UMK50" s="445"/>
      <c r="UML50" s="445"/>
      <c r="UMM50" s="445"/>
      <c r="UMN50" s="445"/>
      <c r="UMO50" s="445"/>
      <c r="UMP50" s="445"/>
      <c r="UMQ50" s="445"/>
      <c r="UMR50" s="445"/>
      <c r="UMS50" s="445"/>
      <c r="UMT50" s="445"/>
      <c r="UMU50" s="445"/>
      <c r="UMV50" s="445"/>
      <c r="UMW50" s="445"/>
      <c r="UMX50" s="445"/>
      <c r="UMY50" s="445"/>
      <c r="UMZ50" s="445"/>
      <c r="UNA50" s="445"/>
      <c r="UNB50" s="445"/>
      <c r="UNC50" s="445"/>
      <c r="UND50" s="445"/>
      <c r="UNE50" s="445"/>
      <c r="UNF50" s="445"/>
      <c r="UNG50" s="445"/>
      <c r="UNH50" s="445"/>
      <c r="UNI50" s="445"/>
      <c r="UNJ50" s="445"/>
      <c r="UNK50" s="445"/>
      <c r="UNL50" s="445"/>
      <c r="UNM50" s="445"/>
      <c r="UNN50" s="445"/>
      <c r="UNO50" s="445"/>
      <c r="UNP50" s="445"/>
      <c r="UNQ50" s="445"/>
      <c r="UNR50" s="445"/>
      <c r="UNS50" s="445"/>
      <c r="UNT50" s="445"/>
      <c r="UNU50" s="445"/>
      <c r="UNV50" s="445"/>
      <c r="UNW50" s="445"/>
      <c r="UNX50" s="445"/>
      <c r="UNY50" s="445"/>
      <c r="UNZ50" s="445"/>
      <c r="UOA50" s="445"/>
      <c r="UOB50" s="445"/>
      <c r="UOC50" s="445"/>
      <c r="UOD50" s="445"/>
      <c r="UOE50" s="445"/>
      <c r="UOF50" s="445"/>
      <c r="UOG50" s="445"/>
      <c r="UOH50" s="445"/>
      <c r="UOI50" s="445"/>
      <c r="UOJ50" s="445"/>
      <c r="UOK50" s="445"/>
      <c r="UOL50" s="445"/>
      <c r="UOM50" s="445"/>
      <c r="UON50" s="445"/>
      <c r="UOO50" s="445"/>
      <c r="UOP50" s="445"/>
      <c r="UOQ50" s="445"/>
      <c r="UOR50" s="445"/>
      <c r="UOS50" s="445"/>
      <c r="UOT50" s="445"/>
      <c r="UOU50" s="445"/>
      <c r="UOV50" s="445"/>
      <c r="UOW50" s="445"/>
      <c r="UOX50" s="445"/>
      <c r="UOY50" s="445"/>
      <c r="UOZ50" s="445"/>
      <c r="UPA50" s="445"/>
      <c r="UPB50" s="445"/>
      <c r="UPC50" s="445"/>
      <c r="UPD50" s="445"/>
      <c r="UPE50" s="445"/>
      <c r="UPF50" s="445"/>
      <c r="UPG50" s="445"/>
      <c r="UPH50" s="445"/>
      <c r="UPI50" s="445"/>
      <c r="UPJ50" s="445"/>
      <c r="UPK50" s="445"/>
      <c r="UPL50" s="445"/>
      <c r="UPM50" s="445"/>
      <c r="UPN50" s="445"/>
      <c r="UPO50" s="445"/>
      <c r="UPP50" s="445"/>
      <c r="UPQ50" s="445"/>
      <c r="UPR50" s="445"/>
      <c r="UPS50" s="445"/>
      <c r="UPT50" s="445"/>
      <c r="UPU50" s="445"/>
      <c r="UPV50" s="445"/>
      <c r="UPW50" s="445"/>
      <c r="UPX50" s="445"/>
      <c r="UPY50" s="445"/>
      <c r="UPZ50" s="445"/>
      <c r="UQA50" s="445"/>
      <c r="UQB50" s="445"/>
      <c r="UQC50" s="445"/>
      <c r="UQD50" s="445"/>
      <c r="UQE50" s="445"/>
      <c r="UQF50" s="445"/>
      <c r="UQG50" s="445"/>
      <c r="UQH50" s="445"/>
      <c r="UQI50" s="445"/>
      <c r="UQJ50" s="445"/>
      <c r="UQK50" s="445"/>
      <c r="UQL50" s="445"/>
      <c r="UQM50" s="445"/>
      <c r="UQN50" s="445"/>
      <c r="UQO50" s="445"/>
      <c r="UQP50" s="445"/>
      <c r="UQQ50" s="445"/>
      <c r="UQR50" s="445"/>
      <c r="UQS50" s="445"/>
      <c r="UQT50" s="445"/>
      <c r="UQU50" s="445"/>
      <c r="UQV50" s="445"/>
      <c r="UQW50" s="445"/>
      <c r="UQX50" s="445"/>
      <c r="UQY50" s="445"/>
      <c r="UQZ50" s="445"/>
      <c r="URA50" s="445"/>
      <c r="URB50" s="445"/>
      <c r="URC50" s="445"/>
      <c r="URD50" s="445"/>
      <c r="URE50" s="445"/>
      <c r="URF50" s="445"/>
      <c r="URG50" s="445"/>
      <c r="URH50" s="445"/>
      <c r="URI50" s="445"/>
      <c r="URJ50" s="445"/>
      <c r="URK50" s="445"/>
      <c r="URL50" s="445"/>
      <c r="URM50" s="445"/>
      <c r="URN50" s="445"/>
      <c r="URO50" s="445"/>
      <c r="URP50" s="445"/>
      <c r="URQ50" s="445"/>
      <c r="URR50" s="445"/>
      <c r="URS50" s="445"/>
      <c r="URT50" s="445"/>
      <c r="URU50" s="445"/>
      <c r="URV50" s="445"/>
      <c r="URW50" s="445"/>
      <c r="URX50" s="445"/>
      <c r="URY50" s="445"/>
      <c r="URZ50" s="445"/>
      <c r="USA50" s="445"/>
      <c r="USB50" s="445"/>
      <c r="USC50" s="445"/>
      <c r="USD50" s="445"/>
      <c r="USE50" s="445"/>
      <c r="USF50" s="445"/>
      <c r="USG50" s="445"/>
      <c r="USH50" s="445"/>
      <c r="USI50" s="445"/>
      <c r="USJ50" s="445"/>
      <c r="USK50" s="445"/>
      <c r="USL50" s="445"/>
      <c r="USM50" s="445"/>
      <c r="USN50" s="445"/>
      <c r="USO50" s="445"/>
      <c r="USP50" s="445"/>
      <c r="USQ50" s="445"/>
      <c r="USR50" s="445"/>
      <c r="USS50" s="445"/>
      <c r="UST50" s="445"/>
      <c r="USU50" s="445"/>
      <c r="USV50" s="445"/>
      <c r="USW50" s="445"/>
      <c r="USX50" s="445"/>
      <c r="USY50" s="445"/>
      <c r="USZ50" s="445"/>
      <c r="UTA50" s="445"/>
      <c r="UTB50" s="445"/>
      <c r="UTC50" s="445"/>
      <c r="UTD50" s="445"/>
      <c r="UTE50" s="445"/>
      <c r="UTF50" s="445"/>
      <c r="UTG50" s="445"/>
      <c r="UTH50" s="445"/>
      <c r="UTI50" s="445"/>
      <c r="UTJ50" s="445"/>
      <c r="UTK50" s="445"/>
      <c r="UTL50" s="445"/>
      <c r="UTM50" s="445"/>
      <c r="UTN50" s="445"/>
      <c r="UTO50" s="445"/>
      <c r="UTP50" s="445"/>
      <c r="UTQ50" s="445"/>
      <c r="UTR50" s="445"/>
      <c r="UTS50" s="445"/>
      <c r="UTT50" s="445"/>
      <c r="UTU50" s="445"/>
      <c r="UTV50" s="445"/>
      <c r="UTW50" s="445"/>
      <c r="UTX50" s="445"/>
      <c r="UTY50" s="445"/>
      <c r="UTZ50" s="445"/>
      <c r="UUA50" s="445"/>
      <c r="UUB50" s="445"/>
      <c r="UUC50" s="445"/>
      <c r="UUD50" s="445"/>
      <c r="UUE50" s="445"/>
      <c r="UUF50" s="445"/>
      <c r="UUG50" s="445"/>
      <c r="UUH50" s="445"/>
      <c r="UUI50" s="445"/>
      <c r="UUJ50" s="445"/>
      <c r="UUK50" s="445"/>
      <c r="UUL50" s="445"/>
      <c r="UUM50" s="445"/>
      <c r="UUN50" s="445"/>
      <c r="UUO50" s="445"/>
      <c r="UUP50" s="445"/>
      <c r="UUQ50" s="445"/>
      <c r="UUR50" s="445"/>
      <c r="UUS50" s="445"/>
      <c r="UUT50" s="445"/>
      <c r="UUU50" s="445"/>
      <c r="UUV50" s="445"/>
      <c r="UUW50" s="445"/>
      <c r="UUX50" s="445"/>
      <c r="UUY50" s="445"/>
      <c r="UUZ50" s="445"/>
      <c r="UVA50" s="445"/>
      <c r="UVB50" s="445"/>
      <c r="UVC50" s="445"/>
      <c r="UVD50" s="445"/>
      <c r="UVE50" s="445"/>
      <c r="UVF50" s="445"/>
      <c r="UVG50" s="445"/>
      <c r="UVH50" s="445"/>
      <c r="UVI50" s="445"/>
      <c r="UVJ50" s="445"/>
      <c r="UVK50" s="445"/>
      <c r="UVL50" s="445"/>
      <c r="UVM50" s="445"/>
      <c r="UVN50" s="445"/>
      <c r="UVO50" s="445"/>
      <c r="UVP50" s="445"/>
      <c r="UVQ50" s="445"/>
      <c r="UVR50" s="445"/>
      <c r="UVS50" s="445"/>
      <c r="UVT50" s="445"/>
      <c r="UVU50" s="445"/>
      <c r="UVV50" s="445"/>
      <c r="UVW50" s="445"/>
      <c r="UVX50" s="445"/>
      <c r="UVY50" s="445"/>
      <c r="UVZ50" s="445"/>
      <c r="UWA50" s="445"/>
      <c r="UWB50" s="445"/>
      <c r="UWC50" s="445"/>
      <c r="UWD50" s="445"/>
      <c r="UWE50" s="445"/>
      <c r="UWF50" s="445"/>
      <c r="UWG50" s="445"/>
      <c r="UWH50" s="445"/>
      <c r="UWI50" s="445"/>
      <c r="UWJ50" s="445"/>
      <c r="UWK50" s="445"/>
      <c r="UWL50" s="445"/>
      <c r="UWM50" s="445"/>
      <c r="UWN50" s="445"/>
      <c r="UWO50" s="445"/>
      <c r="UWP50" s="445"/>
      <c r="UWQ50" s="445"/>
      <c r="UWR50" s="445"/>
      <c r="UWS50" s="445"/>
      <c r="UWT50" s="445"/>
      <c r="UWU50" s="445"/>
      <c r="UWV50" s="445"/>
      <c r="UWW50" s="445"/>
      <c r="UWX50" s="445"/>
      <c r="UWY50" s="445"/>
      <c r="UWZ50" s="445"/>
      <c r="UXA50" s="445"/>
      <c r="UXB50" s="445"/>
      <c r="UXC50" s="445"/>
      <c r="UXD50" s="445"/>
      <c r="UXE50" s="445"/>
      <c r="UXF50" s="445"/>
      <c r="UXG50" s="445"/>
      <c r="UXH50" s="445"/>
      <c r="UXI50" s="445"/>
      <c r="UXJ50" s="445"/>
      <c r="UXK50" s="445"/>
      <c r="UXL50" s="445"/>
      <c r="UXM50" s="445"/>
      <c r="UXN50" s="445"/>
      <c r="UXO50" s="445"/>
      <c r="UXP50" s="445"/>
      <c r="UXQ50" s="445"/>
      <c r="UXR50" s="445"/>
      <c r="UXS50" s="445"/>
      <c r="UXT50" s="445"/>
      <c r="UXU50" s="445"/>
      <c r="UXV50" s="445"/>
      <c r="UXW50" s="445"/>
      <c r="UXX50" s="445"/>
      <c r="UXY50" s="445"/>
      <c r="UXZ50" s="445"/>
      <c r="UYA50" s="445"/>
      <c r="UYB50" s="445"/>
      <c r="UYC50" s="445"/>
      <c r="UYD50" s="445"/>
      <c r="UYE50" s="445"/>
      <c r="UYF50" s="445"/>
      <c r="UYG50" s="445"/>
      <c r="UYH50" s="445"/>
      <c r="UYI50" s="445"/>
      <c r="UYJ50" s="445"/>
      <c r="UYK50" s="445"/>
      <c r="UYL50" s="445"/>
      <c r="UYM50" s="445"/>
      <c r="UYN50" s="445"/>
      <c r="UYO50" s="445"/>
      <c r="UYP50" s="445"/>
      <c r="UYQ50" s="445"/>
      <c r="UYR50" s="445"/>
      <c r="UYS50" s="445"/>
      <c r="UYT50" s="445"/>
      <c r="UYU50" s="445"/>
      <c r="UYV50" s="445"/>
      <c r="UYW50" s="445"/>
      <c r="UYX50" s="445"/>
      <c r="UYY50" s="445"/>
      <c r="UYZ50" s="445"/>
      <c r="UZA50" s="445"/>
      <c r="UZB50" s="445"/>
      <c r="UZC50" s="445"/>
      <c r="UZD50" s="445"/>
      <c r="UZE50" s="445"/>
      <c r="UZF50" s="445"/>
      <c r="UZG50" s="445"/>
      <c r="UZH50" s="445"/>
      <c r="UZI50" s="445"/>
      <c r="UZJ50" s="445"/>
      <c r="UZK50" s="445"/>
      <c r="UZL50" s="445"/>
      <c r="UZM50" s="445"/>
      <c r="UZN50" s="445"/>
      <c r="UZO50" s="445"/>
      <c r="UZP50" s="445"/>
      <c r="UZQ50" s="445"/>
      <c r="UZR50" s="445"/>
      <c r="UZS50" s="445"/>
      <c r="UZT50" s="445"/>
      <c r="UZU50" s="445"/>
      <c r="UZV50" s="445"/>
      <c r="UZW50" s="445"/>
      <c r="UZX50" s="445"/>
      <c r="UZY50" s="445"/>
      <c r="UZZ50" s="445"/>
      <c r="VAA50" s="445"/>
      <c r="VAB50" s="445"/>
      <c r="VAC50" s="445"/>
      <c r="VAD50" s="445"/>
      <c r="VAE50" s="445"/>
      <c r="VAF50" s="445"/>
      <c r="VAG50" s="445"/>
      <c r="VAH50" s="445"/>
      <c r="VAI50" s="445"/>
      <c r="VAJ50" s="445"/>
      <c r="VAK50" s="445"/>
      <c r="VAL50" s="445"/>
      <c r="VAM50" s="445"/>
      <c r="VAN50" s="445"/>
      <c r="VAO50" s="445"/>
      <c r="VAP50" s="445"/>
      <c r="VAQ50" s="445"/>
      <c r="VAR50" s="445"/>
      <c r="VAS50" s="445"/>
      <c r="VAT50" s="445"/>
      <c r="VAU50" s="445"/>
      <c r="VAV50" s="445"/>
      <c r="VAW50" s="445"/>
      <c r="VAX50" s="445"/>
      <c r="VAY50" s="445"/>
      <c r="VAZ50" s="445"/>
      <c r="VBA50" s="445"/>
      <c r="VBB50" s="445"/>
      <c r="VBC50" s="445"/>
      <c r="VBD50" s="445"/>
      <c r="VBE50" s="445"/>
      <c r="VBF50" s="445"/>
      <c r="VBG50" s="445"/>
      <c r="VBH50" s="445"/>
      <c r="VBI50" s="445"/>
      <c r="VBJ50" s="445"/>
      <c r="VBK50" s="445"/>
      <c r="VBL50" s="445"/>
      <c r="VBM50" s="445"/>
      <c r="VBN50" s="445"/>
      <c r="VBO50" s="445"/>
      <c r="VBP50" s="445"/>
      <c r="VBQ50" s="445"/>
      <c r="VBR50" s="445"/>
      <c r="VBS50" s="445"/>
      <c r="VBT50" s="445"/>
      <c r="VBU50" s="445"/>
      <c r="VBV50" s="445"/>
      <c r="VBW50" s="445"/>
      <c r="VBX50" s="445"/>
      <c r="VBY50" s="445"/>
      <c r="VBZ50" s="445"/>
      <c r="VCA50" s="445"/>
      <c r="VCB50" s="445"/>
      <c r="VCC50" s="445"/>
      <c r="VCD50" s="445"/>
      <c r="VCE50" s="445"/>
      <c r="VCF50" s="445"/>
      <c r="VCG50" s="445"/>
      <c r="VCH50" s="445"/>
      <c r="VCI50" s="445"/>
      <c r="VCJ50" s="445"/>
      <c r="VCK50" s="445"/>
      <c r="VCL50" s="445"/>
      <c r="VCM50" s="445"/>
      <c r="VCN50" s="445"/>
      <c r="VCO50" s="445"/>
      <c r="VCP50" s="445"/>
      <c r="VCQ50" s="445"/>
      <c r="VCR50" s="445"/>
      <c r="VCS50" s="445"/>
      <c r="VCT50" s="445"/>
      <c r="VCU50" s="445"/>
      <c r="VCV50" s="445"/>
      <c r="VCW50" s="445"/>
      <c r="VCX50" s="445"/>
      <c r="VCY50" s="445"/>
      <c r="VCZ50" s="445"/>
      <c r="VDA50" s="445"/>
      <c r="VDB50" s="445"/>
      <c r="VDC50" s="445"/>
      <c r="VDD50" s="445"/>
      <c r="VDE50" s="445"/>
      <c r="VDF50" s="445"/>
      <c r="VDG50" s="445"/>
      <c r="VDH50" s="445"/>
      <c r="VDI50" s="445"/>
      <c r="VDJ50" s="445"/>
      <c r="VDK50" s="445"/>
      <c r="VDL50" s="445"/>
      <c r="VDM50" s="445"/>
      <c r="VDN50" s="445"/>
      <c r="VDO50" s="445"/>
      <c r="VDP50" s="445"/>
      <c r="VDQ50" s="445"/>
      <c r="VDR50" s="445"/>
      <c r="VDS50" s="445"/>
      <c r="VDT50" s="445"/>
      <c r="VDU50" s="445"/>
      <c r="VDV50" s="445"/>
      <c r="VDW50" s="445"/>
      <c r="VDX50" s="445"/>
      <c r="VDY50" s="445"/>
      <c r="VDZ50" s="445"/>
      <c r="VEA50" s="445"/>
      <c r="VEB50" s="445"/>
      <c r="VEC50" s="445"/>
      <c r="VED50" s="445"/>
      <c r="VEE50" s="445"/>
      <c r="VEF50" s="445"/>
      <c r="VEG50" s="445"/>
      <c r="VEH50" s="445"/>
      <c r="VEI50" s="445"/>
      <c r="VEJ50" s="445"/>
      <c r="VEK50" s="445"/>
      <c r="VEL50" s="445"/>
      <c r="VEM50" s="445"/>
      <c r="VEN50" s="445"/>
      <c r="VEO50" s="445"/>
      <c r="VEP50" s="445"/>
      <c r="VEQ50" s="445"/>
      <c r="VER50" s="445"/>
      <c r="VES50" s="445"/>
      <c r="VET50" s="445"/>
      <c r="VEU50" s="445"/>
      <c r="VEV50" s="445"/>
      <c r="VEW50" s="445"/>
      <c r="VEX50" s="445"/>
      <c r="VEY50" s="445"/>
      <c r="VEZ50" s="445"/>
      <c r="VFA50" s="445"/>
      <c r="VFB50" s="445"/>
      <c r="VFC50" s="445"/>
      <c r="VFD50" s="445"/>
      <c r="VFE50" s="445"/>
      <c r="VFF50" s="445"/>
      <c r="VFG50" s="445"/>
      <c r="VFH50" s="445"/>
      <c r="VFI50" s="445"/>
      <c r="VFJ50" s="445"/>
      <c r="VFK50" s="445"/>
      <c r="VFL50" s="445"/>
      <c r="VFM50" s="445"/>
      <c r="VFN50" s="445"/>
      <c r="VFO50" s="445"/>
      <c r="VFP50" s="445"/>
      <c r="VFQ50" s="445"/>
      <c r="VFR50" s="445"/>
      <c r="VFS50" s="445"/>
      <c r="VFT50" s="445"/>
      <c r="VFU50" s="445"/>
      <c r="VFV50" s="445"/>
      <c r="VFW50" s="445"/>
      <c r="VFX50" s="445"/>
      <c r="VFY50" s="445"/>
      <c r="VFZ50" s="445"/>
      <c r="VGA50" s="445"/>
      <c r="VGB50" s="445"/>
      <c r="VGC50" s="445"/>
      <c r="VGD50" s="445"/>
      <c r="VGE50" s="445"/>
      <c r="VGF50" s="445"/>
      <c r="VGG50" s="445"/>
      <c r="VGH50" s="445"/>
      <c r="VGI50" s="445"/>
      <c r="VGJ50" s="445"/>
      <c r="VGK50" s="445"/>
      <c r="VGL50" s="445"/>
      <c r="VGM50" s="445"/>
      <c r="VGN50" s="445"/>
      <c r="VGO50" s="445"/>
      <c r="VGP50" s="445"/>
      <c r="VGQ50" s="445"/>
      <c r="VGR50" s="445"/>
      <c r="VGS50" s="445"/>
      <c r="VGT50" s="445"/>
      <c r="VGU50" s="445"/>
      <c r="VGV50" s="445"/>
      <c r="VGW50" s="445"/>
      <c r="VGX50" s="445"/>
      <c r="VGY50" s="445"/>
      <c r="VGZ50" s="445"/>
      <c r="VHA50" s="445"/>
      <c r="VHB50" s="445"/>
      <c r="VHC50" s="445"/>
      <c r="VHD50" s="445"/>
      <c r="VHE50" s="445"/>
      <c r="VHF50" s="445"/>
      <c r="VHG50" s="445"/>
      <c r="VHH50" s="445"/>
      <c r="VHI50" s="445"/>
      <c r="VHJ50" s="445"/>
      <c r="VHK50" s="445"/>
      <c r="VHL50" s="445"/>
      <c r="VHM50" s="445"/>
      <c r="VHN50" s="445"/>
      <c r="VHO50" s="445"/>
      <c r="VHP50" s="445"/>
      <c r="VHQ50" s="445"/>
      <c r="VHR50" s="445"/>
      <c r="VHS50" s="445"/>
      <c r="VHT50" s="445"/>
      <c r="VHU50" s="445"/>
      <c r="VHV50" s="445"/>
      <c r="VHW50" s="445"/>
      <c r="VHX50" s="445"/>
      <c r="VHY50" s="445"/>
      <c r="VHZ50" s="445"/>
      <c r="VIA50" s="445"/>
      <c r="VIB50" s="445"/>
      <c r="VIC50" s="445"/>
      <c r="VID50" s="445"/>
      <c r="VIE50" s="445"/>
      <c r="VIF50" s="445"/>
      <c r="VIG50" s="445"/>
      <c r="VIH50" s="445"/>
      <c r="VII50" s="445"/>
      <c r="VIJ50" s="445"/>
      <c r="VIK50" s="445"/>
      <c r="VIL50" s="445"/>
      <c r="VIM50" s="445"/>
      <c r="VIN50" s="445"/>
      <c r="VIO50" s="445"/>
      <c r="VIP50" s="445"/>
      <c r="VIQ50" s="445"/>
      <c r="VIR50" s="445"/>
      <c r="VIS50" s="445"/>
      <c r="VIT50" s="445"/>
      <c r="VIU50" s="445"/>
      <c r="VIV50" s="445"/>
      <c r="VIW50" s="445"/>
      <c r="VIX50" s="445"/>
      <c r="VIY50" s="445"/>
      <c r="VIZ50" s="445"/>
      <c r="VJA50" s="445"/>
      <c r="VJB50" s="445"/>
      <c r="VJC50" s="445"/>
      <c r="VJD50" s="445"/>
      <c r="VJE50" s="445"/>
      <c r="VJF50" s="445"/>
      <c r="VJG50" s="445"/>
      <c r="VJH50" s="445"/>
      <c r="VJI50" s="445"/>
      <c r="VJJ50" s="445"/>
      <c r="VJK50" s="445"/>
      <c r="VJL50" s="445"/>
      <c r="VJM50" s="445"/>
      <c r="VJN50" s="445"/>
      <c r="VJO50" s="445"/>
      <c r="VJP50" s="445"/>
      <c r="VJQ50" s="445"/>
      <c r="VJR50" s="445"/>
      <c r="VJS50" s="445"/>
      <c r="VJT50" s="445"/>
      <c r="VJU50" s="445"/>
      <c r="VJV50" s="445"/>
      <c r="VJW50" s="445"/>
      <c r="VJX50" s="445"/>
      <c r="VJY50" s="445"/>
      <c r="VJZ50" s="445"/>
      <c r="VKA50" s="445"/>
      <c r="VKB50" s="445"/>
      <c r="VKC50" s="445"/>
      <c r="VKD50" s="445"/>
      <c r="VKE50" s="445"/>
      <c r="VKF50" s="445"/>
      <c r="VKG50" s="445"/>
      <c r="VKH50" s="445"/>
      <c r="VKI50" s="445"/>
      <c r="VKJ50" s="445"/>
      <c r="VKK50" s="445"/>
      <c r="VKL50" s="445"/>
      <c r="VKM50" s="445"/>
      <c r="VKN50" s="445"/>
      <c r="VKO50" s="445"/>
      <c r="VKP50" s="445"/>
      <c r="VKQ50" s="445"/>
      <c r="VKR50" s="445"/>
      <c r="VKS50" s="445"/>
      <c r="VKT50" s="445"/>
      <c r="VKU50" s="445"/>
      <c r="VKV50" s="445"/>
      <c r="VKW50" s="445"/>
      <c r="VKX50" s="445"/>
      <c r="VKY50" s="445"/>
      <c r="VKZ50" s="445"/>
      <c r="VLA50" s="445"/>
      <c r="VLB50" s="445"/>
      <c r="VLC50" s="445"/>
      <c r="VLD50" s="445"/>
      <c r="VLE50" s="445"/>
      <c r="VLF50" s="445"/>
      <c r="VLG50" s="445"/>
      <c r="VLH50" s="445"/>
      <c r="VLI50" s="445"/>
      <c r="VLJ50" s="445"/>
      <c r="VLK50" s="445"/>
      <c r="VLL50" s="445"/>
      <c r="VLM50" s="445"/>
      <c r="VLN50" s="445"/>
      <c r="VLO50" s="445"/>
      <c r="VLP50" s="445"/>
      <c r="VLQ50" s="445"/>
      <c r="VLR50" s="445"/>
      <c r="VLS50" s="445"/>
      <c r="VLT50" s="445"/>
      <c r="VLU50" s="445"/>
      <c r="VLV50" s="445"/>
      <c r="VLW50" s="445"/>
      <c r="VLX50" s="445"/>
      <c r="VLY50" s="445"/>
      <c r="VLZ50" s="445"/>
      <c r="VMA50" s="445"/>
      <c r="VMB50" s="445"/>
      <c r="VMC50" s="445"/>
      <c r="VMD50" s="445"/>
      <c r="VME50" s="445"/>
      <c r="VMF50" s="445"/>
      <c r="VMG50" s="445"/>
      <c r="VMH50" s="445"/>
      <c r="VMI50" s="445"/>
      <c r="VMJ50" s="445"/>
      <c r="VMK50" s="445"/>
      <c r="VML50" s="445"/>
      <c r="VMM50" s="445"/>
      <c r="VMN50" s="445"/>
      <c r="VMO50" s="445"/>
      <c r="VMP50" s="445"/>
      <c r="VMQ50" s="445"/>
      <c r="VMR50" s="445"/>
      <c r="VMS50" s="445"/>
      <c r="VMT50" s="445"/>
      <c r="VMU50" s="445"/>
      <c r="VMV50" s="445"/>
      <c r="VMW50" s="445"/>
      <c r="VMX50" s="445"/>
      <c r="VMY50" s="445"/>
      <c r="VMZ50" s="445"/>
      <c r="VNA50" s="445"/>
      <c r="VNB50" s="445"/>
      <c r="VNC50" s="445"/>
      <c r="VND50" s="445"/>
      <c r="VNE50" s="445"/>
      <c r="VNF50" s="445"/>
      <c r="VNG50" s="445"/>
      <c r="VNH50" s="445"/>
      <c r="VNI50" s="445"/>
      <c r="VNJ50" s="445"/>
      <c r="VNK50" s="445"/>
      <c r="VNL50" s="445"/>
      <c r="VNM50" s="445"/>
      <c r="VNN50" s="445"/>
      <c r="VNO50" s="445"/>
      <c r="VNP50" s="445"/>
      <c r="VNQ50" s="445"/>
      <c r="VNR50" s="445"/>
      <c r="VNS50" s="445"/>
      <c r="VNT50" s="445"/>
      <c r="VNU50" s="445"/>
      <c r="VNV50" s="445"/>
      <c r="VNW50" s="445"/>
      <c r="VNX50" s="445"/>
      <c r="VNY50" s="445"/>
      <c r="VNZ50" s="445"/>
      <c r="VOA50" s="445"/>
      <c r="VOB50" s="445"/>
      <c r="VOC50" s="445"/>
      <c r="VOD50" s="445"/>
      <c r="VOE50" s="445"/>
      <c r="VOF50" s="445"/>
      <c r="VOG50" s="445"/>
      <c r="VOH50" s="445"/>
      <c r="VOI50" s="445"/>
      <c r="VOJ50" s="445"/>
      <c r="VOK50" s="445"/>
      <c r="VOL50" s="445"/>
      <c r="VOM50" s="445"/>
      <c r="VON50" s="445"/>
      <c r="VOO50" s="445"/>
      <c r="VOP50" s="445"/>
      <c r="VOQ50" s="445"/>
      <c r="VOR50" s="445"/>
      <c r="VOS50" s="445"/>
      <c r="VOT50" s="445"/>
      <c r="VOU50" s="445"/>
      <c r="VOV50" s="445"/>
      <c r="VOW50" s="445"/>
      <c r="VOX50" s="445"/>
      <c r="VOY50" s="445"/>
      <c r="VOZ50" s="445"/>
      <c r="VPA50" s="445"/>
      <c r="VPB50" s="445"/>
      <c r="VPC50" s="445"/>
      <c r="VPD50" s="445"/>
      <c r="VPE50" s="445"/>
      <c r="VPF50" s="445"/>
      <c r="VPG50" s="445"/>
      <c r="VPH50" s="445"/>
      <c r="VPI50" s="445"/>
      <c r="VPJ50" s="445"/>
      <c r="VPK50" s="445"/>
      <c r="VPL50" s="445"/>
      <c r="VPM50" s="445"/>
      <c r="VPN50" s="445"/>
      <c r="VPO50" s="445"/>
      <c r="VPP50" s="445"/>
      <c r="VPQ50" s="445"/>
      <c r="VPR50" s="445"/>
      <c r="VPS50" s="445"/>
      <c r="VPT50" s="445"/>
      <c r="VPU50" s="445"/>
      <c r="VPV50" s="445"/>
      <c r="VPW50" s="445"/>
      <c r="VPX50" s="445"/>
      <c r="VPY50" s="445"/>
      <c r="VPZ50" s="445"/>
      <c r="VQA50" s="445"/>
      <c r="VQB50" s="445"/>
      <c r="VQC50" s="445"/>
      <c r="VQD50" s="445"/>
      <c r="VQE50" s="445"/>
      <c r="VQF50" s="445"/>
      <c r="VQG50" s="445"/>
      <c r="VQH50" s="445"/>
      <c r="VQI50" s="445"/>
      <c r="VQJ50" s="445"/>
      <c r="VQK50" s="445"/>
      <c r="VQL50" s="445"/>
      <c r="VQM50" s="445"/>
      <c r="VQN50" s="445"/>
      <c r="VQO50" s="445"/>
      <c r="VQP50" s="445"/>
      <c r="VQQ50" s="445"/>
      <c r="VQR50" s="445"/>
      <c r="VQS50" s="445"/>
      <c r="VQT50" s="445"/>
      <c r="VQU50" s="445"/>
      <c r="VQV50" s="445"/>
      <c r="VQW50" s="445"/>
      <c r="VQX50" s="445"/>
      <c r="VQY50" s="445"/>
      <c r="VQZ50" s="445"/>
      <c r="VRA50" s="445"/>
      <c r="VRB50" s="445"/>
      <c r="VRC50" s="445"/>
      <c r="VRD50" s="445"/>
      <c r="VRE50" s="445"/>
      <c r="VRF50" s="445"/>
      <c r="VRG50" s="445"/>
      <c r="VRH50" s="445"/>
      <c r="VRI50" s="445"/>
      <c r="VRJ50" s="445"/>
      <c r="VRK50" s="445"/>
      <c r="VRL50" s="445"/>
      <c r="VRM50" s="445"/>
      <c r="VRN50" s="445"/>
      <c r="VRO50" s="445"/>
      <c r="VRP50" s="445"/>
      <c r="VRQ50" s="445"/>
      <c r="VRR50" s="445"/>
      <c r="VRS50" s="445"/>
      <c r="VRT50" s="445"/>
      <c r="VRU50" s="445"/>
      <c r="VRV50" s="445"/>
      <c r="VRW50" s="445"/>
      <c r="VRX50" s="445"/>
      <c r="VRY50" s="445"/>
      <c r="VRZ50" s="445"/>
      <c r="VSA50" s="445"/>
      <c r="VSB50" s="445"/>
      <c r="VSC50" s="445"/>
      <c r="VSD50" s="445"/>
      <c r="VSE50" s="445"/>
      <c r="VSF50" s="445"/>
      <c r="VSG50" s="445"/>
      <c r="VSH50" s="445"/>
      <c r="VSI50" s="445"/>
      <c r="VSJ50" s="445"/>
      <c r="VSK50" s="445"/>
      <c r="VSL50" s="445"/>
      <c r="VSM50" s="445"/>
      <c r="VSN50" s="445"/>
      <c r="VSO50" s="445"/>
      <c r="VSP50" s="445"/>
      <c r="VSQ50" s="445"/>
      <c r="VSR50" s="445"/>
      <c r="VSS50" s="445"/>
      <c r="VST50" s="445"/>
      <c r="VSU50" s="445"/>
      <c r="VSV50" s="445"/>
      <c r="VSW50" s="445"/>
      <c r="VSX50" s="445"/>
      <c r="VSY50" s="445"/>
      <c r="VSZ50" s="445"/>
      <c r="VTA50" s="445"/>
      <c r="VTB50" s="445"/>
      <c r="VTC50" s="445"/>
      <c r="VTD50" s="445"/>
      <c r="VTE50" s="445"/>
      <c r="VTF50" s="445"/>
      <c r="VTG50" s="445"/>
      <c r="VTH50" s="445"/>
      <c r="VTI50" s="445"/>
      <c r="VTJ50" s="445"/>
      <c r="VTK50" s="445"/>
      <c r="VTL50" s="445"/>
      <c r="VTM50" s="445"/>
      <c r="VTN50" s="445"/>
      <c r="VTO50" s="445"/>
      <c r="VTP50" s="445"/>
      <c r="VTQ50" s="445"/>
      <c r="VTR50" s="445"/>
      <c r="VTS50" s="445"/>
      <c r="VTT50" s="445"/>
      <c r="VTU50" s="445"/>
      <c r="VTV50" s="445"/>
      <c r="VTW50" s="445"/>
      <c r="VTX50" s="445"/>
      <c r="VTY50" s="445"/>
      <c r="VTZ50" s="445"/>
      <c r="VUA50" s="445"/>
      <c r="VUB50" s="445"/>
      <c r="VUC50" s="445"/>
      <c r="VUD50" s="445"/>
      <c r="VUE50" s="445"/>
      <c r="VUF50" s="445"/>
      <c r="VUG50" s="445"/>
      <c r="VUH50" s="445"/>
      <c r="VUI50" s="445"/>
      <c r="VUJ50" s="445"/>
      <c r="VUK50" s="445"/>
      <c r="VUL50" s="445"/>
      <c r="VUM50" s="445"/>
      <c r="VUN50" s="445"/>
      <c r="VUO50" s="445"/>
      <c r="VUP50" s="445"/>
      <c r="VUQ50" s="445"/>
      <c r="VUR50" s="445"/>
      <c r="VUS50" s="445"/>
      <c r="VUT50" s="445"/>
      <c r="VUU50" s="445"/>
      <c r="VUV50" s="445"/>
      <c r="VUW50" s="445"/>
      <c r="VUX50" s="445"/>
      <c r="VUY50" s="445"/>
      <c r="VUZ50" s="445"/>
      <c r="VVA50" s="445"/>
      <c r="VVB50" s="445"/>
      <c r="VVC50" s="445"/>
      <c r="VVD50" s="445"/>
      <c r="VVE50" s="445"/>
      <c r="VVF50" s="445"/>
      <c r="VVG50" s="445"/>
      <c r="VVH50" s="445"/>
      <c r="VVI50" s="445"/>
      <c r="VVJ50" s="445"/>
      <c r="VVK50" s="445"/>
      <c r="VVL50" s="445"/>
      <c r="VVM50" s="445"/>
      <c r="VVN50" s="445"/>
      <c r="VVO50" s="445"/>
      <c r="VVP50" s="445"/>
      <c r="VVQ50" s="445"/>
      <c r="VVR50" s="445"/>
      <c r="VVS50" s="445"/>
      <c r="VVT50" s="445"/>
      <c r="VVU50" s="445"/>
      <c r="VVV50" s="445"/>
      <c r="VVW50" s="445"/>
      <c r="VVX50" s="445"/>
      <c r="VVY50" s="445"/>
      <c r="VVZ50" s="445"/>
      <c r="VWA50" s="445"/>
      <c r="VWB50" s="445"/>
      <c r="VWC50" s="445"/>
      <c r="VWD50" s="445"/>
      <c r="VWE50" s="445"/>
      <c r="VWF50" s="445"/>
      <c r="VWG50" s="445"/>
      <c r="VWH50" s="445"/>
      <c r="VWI50" s="445"/>
      <c r="VWJ50" s="445"/>
      <c r="VWK50" s="445"/>
      <c r="VWL50" s="445"/>
      <c r="VWM50" s="445"/>
      <c r="VWN50" s="445"/>
      <c r="VWO50" s="445"/>
      <c r="VWP50" s="445"/>
      <c r="VWQ50" s="445"/>
      <c r="VWR50" s="445"/>
      <c r="VWS50" s="445"/>
      <c r="VWT50" s="445"/>
      <c r="VWU50" s="445"/>
      <c r="VWV50" s="445"/>
      <c r="VWW50" s="445"/>
      <c r="VWX50" s="445"/>
      <c r="VWY50" s="445"/>
      <c r="VWZ50" s="445"/>
      <c r="VXA50" s="445"/>
      <c r="VXB50" s="445"/>
      <c r="VXC50" s="445"/>
      <c r="VXD50" s="445"/>
      <c r="VXE50" s="445"/>
      <c r="VXF50" s="445"/>
      <c r="VXG50" s="445"/>
      <c r="VXH50" s="445"/>
      <c r="VXI50" s="445"/>
      <c r="VXJ50" s="445"/>
      <c r="VXK50" s="445"/>
      <c r="VXL50" s="445"/>
      <c r="VXM50" s="445"/>
      <c r="VXN50" s="445"/>
      <c r="VXO50" s="445"/>
      <c r="VXP50" s="445"/>
      <c r="VXQ50" s="445"/>
      <c r="VXR50" s="445"/>
      <c r="VXS50" s="445"/>
      <c r="VXT50" s="445"/>
      <c r="VXU50" s="445"/>
      <c r="VXV50" s="445"/>
      <c r="VXW50" s="445"/>
      <c r="VXX50" s="445"/>
      <c r="VXY50" s="445"/>
      <c r="VXZ50" s="445"/>
      <c r="VYA50" s="445"/>
      <c r="VYB50" s="445"/>
      <c r="VYC50" s="445"/>
      <c r="VYD50" s="445"/>
      <c r="VYE50" s="445"/>
      <c r="VYF50" s="445"/>
      <c r="VYG50" s="445"/>
      <c r="VYH50" s="445"/>
      <c r="VYI50" s="445"/>
      <c r="VYJ50" s="445"/>
      <c r="VYK50" s="445"/>
      <c r="VYL50" s="445"/>
      <c r="VYM50" s="445"/>
      <c r="VYN50" s="445"/>
      <c r="VYO50" s="445"/>
      <c r="VYP50" s="445"/>
      <c r="VYQ50" s="445"/>
      <c r="VYR50" s="445"/>
      <c r="VYS50" s="445"/>
      <c r="VYT50" s="445"/>
      <c r="VYU50" s="445"/>
      <c r="VYV50" s="445"/>
      <c r="VYW50" s="445"/>
      <c r="VYX50" s="445"/>
      <c r="VYY50" s="445"/>
      <c r="VYZ50" s="445"/>
      <c r="VZA50" s="445"/>
      <c r="VZB50" s="445"/>
      <c r="VZC50" s="445"/>
      <c r="VZD50" s="445"/>
      <c r="VZE50" s="445"/>
      <c r="VZF50" s="445"/>
      <c r="VZG50" s="445"/>
      <c r="VZH50" s="445"/>
      <c r="VZI50" s="445"/>
      <c r="VZJ50" s="445"/>
      <c r="VZK50" s="445"/>
      <c r="VZL50" s="445"/>
      <c r="VZM50" s="445"/>
      <c r="VZN50" s="445"/>
      <c r="VZO50" s="445"/>
      <c r="VZP50" s="445"/>
      <c r="VZQ50" s="445"/>
      <c r="VZR50" s="445"/>
      <c r="VZS50" s="445"/>
      <c r="VZT50" s="445"/>
      <c r="VZU50" s="445"/>
      <c r="VZV50" s="445"/>
      <c r="VZW50" s="445"/>
      <c r="VZX50" s="445"/>
      <c r="VZY50" s="445"/>
      <c r="VZZ50" s="445"/>
      <c r="WAA50" s="445"/>
      <c r="WAB50" s="445"/>
      <c r="WAC50" s="445"/>
      <c r="WAD50" s="445"/>
      <c r="WAE50" s="445"/>
      <c r="WAF50" s="445"/>
      <c r="WAG50" s="445"/>
      <c r="WAH50" s="445"/>
      <c r="WAI50" s="445"/>
      <c r="WAJ50" s="445"/>
      <c r="WAK50" s="445"/>
      <c r="WAL50" s="445"/>
      <c r="WAM50" s="445"/>
      <c r="WAN50" s="445"/>
      <c r="WAO50" s="445"/>
      <c r="WAP50" s="445"/>
      <c r="WAQ50" s="445"/>
      <c r="WAR50" s="445"/>
      <c r="WAS50" s="445"/>
      <c r="WAT50" s="445"/>
      <c r="WAU50" s="445"/>
      <c r="WAV50" s="445"/>
      <c r="WAW50" s="445"/>
      <c r="WAX50" s="445"/>
      <c r="WAY50" s="445"/>
      <c r="WAZ50" s="445"/>
      <c r="WBA50" s="445"/>
      <c r="WBB50" s="445"/>
      <c r="WBC50" s="445"/>
      <c r="WBD50" s="445"/>
      <c r="WBE50" s="445"/>
      <c r="WBF50" s="445"/>
      <c r="WBG50" s="445"/>
      <c r="WBH50" s="445"/>
      <c r="WBI50" s="445"/>
      <c r="WBJ50" s="445"/>
      <c r="WBK50" s="445"/>
      <c r="WBL50" s="445"/>
      <c r="WBM50" s="445"/>
      <c r="WBN50" s="445"/>
      <c r="WBO50" s="445"/>
      <c r="WBP50" s="445"/>
      <c r="WBQ50" s="445"/>
      <c r="WBR50" s="445"/>
      <c r="WBS50" s="445"/>
      <c r="WBT50" s="445"/>
      <c r="WBU50" s="445"/>
      <c r="WBV50" s="445"/>
      <c r="WBW50" s="445"/>
      <c r="WBX50" s="445"/>
      <c r="WBY50" s="445"/>
      <c r="WBZ50" s="445"/>
      <c r="WCA50" s="445"/>
      <c r="WCB50" s="445"/>
      <c r="WCC50" s="445"/>
      <c r="WCD50" s="445"/>
      <c r="WCE50" s="445"/>
      <c r="WCF50" s="445"/>
      <c r="WCG50" s="445"/>
      <c r="WCH50" s="445"/>
      <c r="WCI50" s="445"/>
      <c r="WCJ50" s="445"/>
      <c r="WCK50" s="445"/>
      <c r="WCL50" s="445"/>
      <c r="WCM50" s="445"/>
      <c r="WCN50" s="445"/>
      <c r="WCO50" s="445"/>
      <c r="WCP50" s="445"/>
      <c r="WCQ50" s="445"/>
      <c r="WCR50" s="445"/>
      <c r="WCS50" s="445"/>
      <c r="WCT50" s="445"/>
      <c r="WCU50" s="445"/>
      <c r="WCV50" s="445"/>
      <c r="WCW50" s="445"/>
      <c r="WCX50" s="445"/>
      <c r="WCY50" s="445"/>
      <c r="WCZ50" s="445"/>
      <c r="WDA50" s="445"/>
      <c r="WDB50" s="445"/>
      <c r="WDC50" s="445"/>
      <c r="WDD50" s="445"/>
      <c r="WDE50" s="445"/>
      <c r="WDF50" s="445"/>
      <c r="WDG50" s="445"/>
      <c r="WDH50" s="445"/>
      <c r="WDI50" s="445"/>
      <c r="WDJ50" s="445"/>
      <c r="WDK50" s="445"/>
      <c r="WDL50" s="445"/>
      <c r="WDM50" s="445"/>
      <c r="WDN50" s="445"/>
      <c r="WDO50" s="445"/>
      <c r="WDP50" s="445"/>
      <c r="WDQ50" s="445"/>
      <c r="WDR50" s="445"/>
      <c r="WDS50" s="445"/>
      <c r="WDT50" s="445"/>
      <c r="WDU50" s="445"/>
      <c r="WDV50" s="445"/>
      <c r="WDW50" s="445"/>
      <c r="WDX50" s="445"/>
      <c r="WDY50" s="445"/>
      <c r="WDZ50" s="445"/>
      <c r="WEA50" s="445"/>
      <c r="WEB50" s="445"/>
      <c r="WEC50" s="445"/>
      <c r="WED50" s="445"/>
      <c r="WEE50" s="445"/>
      <c r="WEF50" s="445"/>
      <c r="WEG50" s="445"/>
      <c r="WEH50" s="445"/>
      <c r="WEI50" s="445"/>
      <c r="WEJ50" s="445"/>
      <c r="WEK50" s="445"/>
      <c r="WEL50" s="445"/>
      <c r="WEM50" s="445"/>
      <c r="WEN50" s="445"/>
      <c r="WEO50" s="445"/>
      <c r="WEP50" s="445"/>
      <c r="WEQ50" s="445"/>
      <c r="WER50" s="445"/>
      <c r="WES50" s="445"/>
      <c r="WET50" s="445"/>
      <c r="WEU50" s="445"/>
      <c r="WEV50" s="445"/>
      <c r="WEW50" s="445"/>
      <c r="WEX50" s="445"/>
      <c r="WEY50" s="445"/>
      <c r="WEZ50" s="445"/>
      <c r="WFA50" s="445"/>
      <c r="WFB50" s="445"/>
      <c r="WFC50" s="445"/>
      <c r="WFD50" s="445"/>
      <c r="WFE50" s="445"/>
      <c r="WFF50" s="445"/>
      <c r="WFG50" s="445"/>
      <c r="WFH50" s="445"/>
      <c r="WFI50" s="445"/>
      <c r="WFJ50" s="445"/>
      <c r="WFK50" s="445"/>
      <c r="WFL50" s="445"/>
      <c r="WFM50" s="445"/>
      <c r="WFN50" s="445"/>
      <c r="WFO50" s="445"/>
      <c r="WFP50" s="445"/>
      <c r="WFQ50" s="445"/>
      <c r="WFR50" s="445"/>
      <c r="WFS50" s="445"/>
      <c r="WFT50" s="445"/>
      <c r="WFU50" s="445"/>
      <c r="WFV50" s="445"/>
      <c r="WFW50" s="445"/>
      <c r="WFX50" s="445"/>
      <c r="WFY50" s="445"/>
      <c r="WFZ50" s="445"/>
      <c r="WGA50" s="445"/>
      <c r="WGB50" s="445"/>
      <c r="WGC50" s="445"/>
      <c r="WGD50" s="445"/>
      <c r="WGE50" s="445"/>
      <c r="WGF50" s="445"/>
      <c r="WGG50" s="445"/>
      <c r="WGH50" s="445"/>
      <c r="WGI50" s="445"/>
      <c r="WGJ50" s="445"/>
      <c r="WGK50" s="445"/>
      <c r="WGL50" s="445"/>
      <c r="WGM50" s="445"/>
      <c r="WGN50" s="445"/>
      <c r="WGO50" s="445"/>
      <c r="WGP50" s="445"/>
      <c r="WGQ50" s="445"/>
      <c r="WGR50" s="445"/>
      <c r="WGS50" s="445"/>
      <c r="WGT50" s="445"/>
      <c r="WGU50" s="445"/>
      <c r="WGV50" s="445"/>
      <c r="WGW50" s="445"/>
      <c r="WGX50" s="445"/>
      <c r="WGY50" s="445"/>
      <c r="WGZ50" s="445"/>
      <c r="WHA50" s="445"/>
      <c r="WHB50" s="445"/>
      <c r="WHC50" s="445"/>
      <c r="WHD50" s="445"/>
      <c r="WHE50" s="445"/>
      <c r="WHF50" s="445"/>
      <c r="WHG50" s="445"/>
      <c r="WHH50" s="445"/>
      <c r="WHI50" s="445"/>
      <c r="WHJ50" s="445"/>
      <c r="WHK50" s="445"/>
      <c r="WHL50" s="445"/>
      <c r="WHM50" s="445"/>
      <c r="WHN50" s="445"/>
      <c r="WHO50" s="445"/>
      <c r="WHP50" s="445"/>
      <c r="WHQ50" s="445"/>
      <c r="WHR50" s="445"/>
      <c r="WHS50" s="445"/>
      <c r="WHT50" s="445"/>
      <c r="WHU50" s="445"/>
      <c r="WHV50" s="445"/>
      <c r="WHW50" s="445"/>
      <c r="WHX50" s="445"/>
      <c r="WHY50" s="445"/>
      <c r="WHZ50" s="445"/>
      <c r="WIA50" s="445"/>
      <c r="WIB50" s="445"/>
      <c r="WIC50" s="445"/>
      <c r="WID50" s="445"/>
      <c r="WIE50" s="445"/>
      <c r="WIF50" s="445"/>
      <c r="WIG50" s="445"/>
      <c r="WIH50" s="445"/>
      <c r="WII50" s="445"/>
      <c r="WIJ50" s="445"/>
      <c r="WIK50" s="445"/>
      <c r="WIL50" s="445"/>
      <c r="WIM50" s="445"/>
      <c r="WIN50" s="445"/>
      <c r="WIO50" s="445"/>
      <c r="WIP50" s="445"/>
      <c r="WIQ50" s="445"/>
      <c r="WIR50" s="445"/>
      <c r="WIS50" s="445"/>
      <c r="WIT50" s="445"/>
      <c r="WIU50" s="445"/>
      <c r="WIV50" s="445"/>
      <c r="WIW50" s="445"/>
      <c r="WIX50" s="445"/>
      <c r="WIY50" s="445"/>
      <c r="WIZ50" s="445"/>
      <c r="WJA50" s="445"/>
      <c r="WJB50" s="445"/>
      <c r="WJC50" s="445"/>
      <c r="WJD50" s="445"/>
      <c r="WJE50" s="445"/>
      <c r="WJF50" s="445"/>
      <c r="WJG50" s="445"/>
      <c r="WJH50" s="445"/>
      <c r="WJI50" s="445"/>
      <c r="WJJ50" s="445"/>
      <c r="WJK50" s="445"/>
      <c r="WJL50" s="445"/>
      <c r="WJM50" s="445"/>
      <c r="WJN50" s="445"/>
      <c r="WJO50" s="445"/>
      <c r="WJP50" s="445"/>
      <c r="WJQ50" s="445"/>
      <c r="WJR50" s="445"/>
      <c r="WJS50" s="445"/>
      <c r="WJT50" s="445"/>
      <c r="WJU50" s="445"/>
      <c r="WJV50" s="445"/>
      <c r="WJW50" s="445"/>
      <c r="WJX50" s="445"/>
      <c r="WJY50" s="445"/>
      <c r="WJZ50" s="445"/>
      <c r="WKA50" s="445"/>
      <c r="WKB50" s="445"/>
      <c r="WKC50" s="445"/>
      <c r="WKD50" s="445"/>
      <c r="WKE50" s="445"/>
      <c r="WKF50" s="445"/>
      <c r="WKG50" s="445"/>
      <c r="WKH50" s="445"/>
      <c r="WKI50" s="445"/>
      <c r="WKJ50" s="445"/>
      <c r="WKK50" s="445"/>
      <c r="WKL50" s="445"/>
      <c r="WKM50" s="445"/>
      <c r="WKN50" s="445"/>
      <c r="WKO50" s="445"/>
      <c r="WKP50" s="445"/>
      <c r="WKQ50" s="445"/>
      <c r="WKR50" s="445"/>
      <c r="WKS50" s="445"/>
      <c r="WKT50" s="445"/>
      <c r="WKU50" s="445"/>
      <c r="WKV50" s="445"/>
      <c r="WKW50" s="445"/>
      <c r="WKX50" s="445"/>
      <c r="WKY50" s="445"/>
      <c r="WKZ50" s="445"/>
      <c r="WLA50" s="445"/>
      <c r="WLB50" s="445"/>
      <c r="WLC50" s="445"/>
      <c r="WLD50" s="445"/>
      <c r="WLE50" s="445"/>
      <c r="WLF50" s="445"/>
      <c r="WLG50" s="445"/>
      <c r="WLH50" s="445"/>
      <c r="WLI50" s="445"/>
      <c r="WLJ50" s="445"/>
      <c r="WLK50" s="445"/>
      <c r="WLL50" s="445"/>
      <c r="WLM50" s="445"/>
      <c r="WLN50" s="445"/>
      <c r="WLO50" s="445"/>
      <c r="WLP50" s="445"/>
      <c r="WLQ50" s="445"/>
      <c r="WLR50" s="445"/>
      <c r="WLS50" s="445"/>
      <c r="WLT50" s="445"/>
      <c r="WLU50" s="445"/>
      <c r="WLV50" s="445"/>
      <c r="WLW50" s="445"/>
      <c r="WLX50" s="445"/>
      <c r="WLY50" s="445"/>
      <c r="WLZ50" s="445"/>
      <c r="WMA50" s="445"/>
      <c r="WMB50" s="445"/>
      <c r="WMC50" s="445"/>
      <c r="WMD50" s="445"/>
      <c r="WME50" s="445"/>
      <c r="WMF50" s="445"/>
      <c r="WMG50" s="445"/>
      <c r="WMH50" s="445"/>
      <c r="WMI50" s="445"/>
      <c r="WMJ50" s="445"/>
      <c r="WMK50" s="445"/>
      <c r="WML50" s="445"/>
      <c r="WMM50" s="445"/>
      <c r="WMN50" s="445"/>
      <c r="WMO50" s="445"/>
      <c r="WMP50" s="445"/>
      <c r="WMQ50" s="445"/>
      <c r="WMR50" s="445"/>
      <c r="WMS50" s="445"/>
      <c r="WMT50" s="445"/>
      <c r="WMU50" s="445"/>
      <c r="WMV50" s="445"/>
      <c r="WMW50" s="445"/>
      <c r="WMX50" s="445"/>
      <c r="WMY50" s="445"/>
      <c r="WMZ50" s="445"/>
      <c r="WNA50" s="445"/>
      <c r="WNB50" s="445"/>
      <c r="WNC50" s="445"/>
      <c r="WND50" s="445"/>
      <c r="WNE50" s="445"/>
      <c r="WNF50" s="445"/>
      <c r="WNG50" s="445"/>
      <c r="WNH50" s="445"/>
      <c r="WNI50" s="445"/>
      <c r="WNJ50" s="445"/>
      <c r="WNK50" s="445"/>
      <c r="WNL50" s="445"/>
      <c r="WNM50" s="445"/>
      <c r="WNN50" s="445"/>
      <c r="WNO50" s="445"/>
      <c r="WNP50" s="445"/>
      <c r="WNQ50" s="445"/>
      <c r="WNR50" s="445"/>
      <c r="WNS50" s="445"/>
      <c r="WNT50" s="445"/>
      <c r="WNU50" s="445"/>
      <c r="WNV50" s="445"/>
      <c r="WNW50" s="445"/>
      <c r="WNX50" s="445"/>
      <c r="WNY50" s="445"/>
      <c r="WNZ50" s="445"/>
      <c r="WOA50" s="445"/>
      <c r="WOB50" s="445"/>
      <c r="WOC50" s="445"/>
      <c r="WOD50" s="445"/>
      <c r="WOE50" s="445"/>
      <c r="WOF50" s="445"/>
      <c r="WOG50" s="445"/>
      <c r="WOH50" s="445"/>
      <c r="WOI50" s="445"/>
      <c r="WOJ50" s="445"/>
      <c r="WOK50" s="445"/>
      <c r="WOL50" s="445"/>
      <c r="WOM50" s="445"/>
      <c r="WON50" s="445"/>
      <c r="WOO50" s="445"/>
      <c r="WOP50" s="445"/>
      <c r="WOQ50" s="445"/>
      <c r="WOR50" s="445"/>
      <c r="WOS50" s="445"/>
      <c r="WOT50" s="445"/>
      <c r="WOU50" s="445"/>
      <c r="WOV50" s="445"/>
      <c r="WOW50" s="445"/>
      <c r="WOX50" s="445"/>
      <c r="WOY50" s="445"/>
      <c r="WOZ50" s="445"/>
      <c r="WPA50" s="445"/>
      <c r="WPB50" s="445"/>
      <c r="WPC50" s="445"/>
      <c r="WPD50" s="445"/>
      <c r="WPE50" s="445"/>
      <c r="WPF50" s="445"/>
      <c r="WPG50" s="445"/>
      <c r="WPH50" s="445"/>
      <c r="WPI50" s="445"/>
      <c r="WPJ50" s="445"/>
      <c r="WPK50" s="445"/>
      <c r="WPL50" s="445"/>
      <c r="WPM50" s="445"/>
      <c r="WPN50" s="445"/>
      <c r="WPO50" s="445"/>
      <c r="WPP50" s="445"/>
      <c r="WPQ50" s="445"/>
      <c r="WPR50" s="445"/>
      <c r="WPS50" s="445"/>
      <c r="WPT50" s="445"/>
      <c r="WPU50" s="445"/>
      <c r="WPV50" s="445"/>
      <c r="WPW50" s="445"/>
      <c r="WPX50" s="445"/>
      <c r="WPY50" s="445"/>
      <c r="WPZ50" s="445"/>
      <c r="WQA50" s="445"/>
      <c r="WQB50" s="445"/>
      <c r="WQC50" s="445"/>
      <c r="WQD50" s="445"/>
      <c r="WQE50" s="445"/>
      <c r="WQF50" s="445"/>
      <c r="WQG50" s="445"/>
      <c r="WQH50" s="445"/>
      <c r="WQI50" s="445"/>
      <c r="WQJ50" s="445"/>
      <c r="WQK50" s="445"/>
      <c r="WQL50" s="445"/>
      <c r="WQM50" s="445"/>
      <c r="WQN50" s="445"/>
      <c r="WQO50" s="445"/>
      <c r="WQP50" s="445"/>
      <c r="WQQ50" s="445"/>
      <c r="WQR50" s="445"/>
      <c r="WQS50" s="445"/>
      <c r="WQT50" s="445"/>
      <c r="WQU50" s="445"/>
      <c r="WQV50" s="445"/>
      <c r="WQW50" s="445"/>
      <c r="WQX50" s="445"/>
      <c r="WQY50" s="445"/>
      <c r="WQZ50" s="445"/>
      <c r="WRA50" s="445"/>
      <c r="WRB50" s="445"/>
      <c r="WRC50" s="445"/>
      <c r="WRD50" s="445"/>
      <c r="WRE50" s="445"/>
      <c r="WRF50" s="445"/>
      <c r="WRG50" s="445"/>
      <c r="WRH50" s="445"/>
      <c r="WRI50" s="445"/>
      <c r="WRJ50" s="445"/>
      <c r="WRK50" s="445"/>
      <c r="WRL50" s="445"/>
      <c r="WRM50" s="445"/>
      <c r="WRN50" s="445"/>
      <c r="WRO50" s="445"/>
      <c r="WRP50" s="445"/>
      <c r="WRQ50" s="445"/>
      <c r="WRR50" s="445"/>
      <c r="WRS50" s="445"/>
      <c r="WRT50" s="445"/>
      <c r="WRU50" s="445"/>
      <c r="WRV50" s="445"/>
      <c r="WRW50" s="445"/>
      <c r="WRX50" s="445"/>
      <c r="WRY50" s="445"/>
      <c r="WRZ50" s="445"/>
      <c r="WSA50" s="445"/>
      <c r="WSB50" s="445"/>
      <c r="WSC50" s="445"/>
      <c r="WSD50" s="445"/>
      <c r="WSE50" s="445"/>
      <c r="WSF50" s="445"/>
      <c r="WSG50" s="445"/>
      <c r="WSH50" s="445"/>
      <c r="WSI50" s="445"/>
      <c r="WSJ50" s="445"/>
      <c r="WSK50" s="445"/>
      <c r="WSL50" s="445"/>
      <c r="WSM50" s="445"/>
      <c r="WSN50" s="445"/>
      <c r="WSO50" s="445"/>
      <c r="WSP50" s="445"/>
      <c r="WSQ50" s="445"/>
      <c r="WSR50" s="445"/>
      <c r="WSS50" s="445"/>
      <c r="WST50" s="445"/>
      <c r="WSU50" s="445"/>
      <c r="WSV50" s="445"/>
      <c r="WSW50" s="445"/>
      <c r="WSX50" s="445"/>
      <c r="WSY50" s="445"/>
      <c r="WSZ50" s="445"/>
      <c r="WTA50" s="445"/>
      <c r="WTB50" s="445"/>
      <c r="WTC50" s="445"/>
      <c r="WTD50" s="445"/>
      <c r="WTE50" s="445"/>
      <c r="WTF50" s="445"/>
      <c r="WTG50" s="445"/>
      <c r="WTH50" s="445"/>
      <c r="WTI50" s="445"/>
      <c r="WTJ50" s="445"/>
      <c r="WTK50" s="445"/>
      <c r="WTL50" s="445"/>
      <c r="WTM50" s="445"/>
      <c r="WTN50" s="445"/>
      <c r="WTO50" s="445"/>
      <c r="WTP50" s="445"/>
      <c r="WTQ50" s="445"/>
      <c r="WTR50" s="445"/>
      <c r="WTS50" s="445"/>
      <c r="WTT50" s="445"/>
      <c r="WTU50" s="445"/>
      <c r="WTV50" s="445"/>
      <c r="WTW50" s="445"/>
      <c r="WTX50" s="445"/>
      <c r="WTY50" s="445"/>
      <c r="WTZ50" s="445"/>
      <c r="WUA50" s="445"/>
      <c r="WUB50" s="445"/>
      <c r="WUC50" s="445"/>
      <c r="WUD50" s="445"/>
      <c r="WUE50" s="445"/>
      <c r="WUF50" s="445"/>
      <c r="WUG50" s="445"/>
      <c r="WUH50" s="445"/>
      <c r="WUI50" s="445"/>
      <c r="WUJ50" s="445"/>
      <c r="WUK50" s="445"/>
      <c r="WUL50" s="445"/>
      <c r="WUM50" s="445"/>
      <c r="WUN50" s="445"/>
      <c r="WUO50" s="445"/>
      <c r="WUP50" s="445"/>
      <c r="WUQ50" s="445"/>
      <c r="WUR50" s="445"/>
      <c r="WUS50" s="445"/>
      <c r="WUT50" s="445"/>
      <c r="WUU50" s="445"/>
      <c r="WUV50" s="445"/>
      <c r="WUW50" s="445"/>
      <c r="WUX50" s="445"/>
      <c r="WUY50" s="445"/>
      <c r="WUZ50" s="445"/>
      <c r="WVA50" s="445"/>
      <c r="WVB50" s="445"/>
      <c r="WVC50" s="445"/>
      <c r="WVD50" s="445"/>
      <c r="WVE50" s="445"/>
      <c r="WVF50" s="445"/>
    </row>
    <row r="51" spans="1:16126" s="469" customFormat="1">
      <c r="A51" s="445"/>
      <c r="B51" s="445"/>
      <c r="C51" s="445"/>
      <c r="D51" s="445"/>
      <c r="E51" s="445"/>
      <c r="F51" s="467"/>
      <c r="G51" s="468"/>
      <c r="H51" s="468"/>
      <c r="I51" s="467"/>
      <c r="J51" s="473"/>
      <c r="K51" s="445"/>
      <c r="L51" s="445"/>
      <c r="M51" s="445"/>
      <c r="N51" s="445"/>
      <c r="O51" s="445"/>
      <c r="P51" s="445"/>
      <c r="Q51" s="445"/>
      <c r="R51" s="445"/>
      <c r="S51" s="445"/>
      <c r="T51" s="445"/>
      <c r="U51" s="445"/>
      <c r="V51" s="445"/>
      <c r="W51" s="445"/>
      <c r="X51" s="445"/>
      <c r="Y51" s="445"/>
      <c r="Z51" s="445"/>
      <c r="AA51" s="445"/>
      <c r="AB51" s="445"/>
      <c r="AC51" s="445"/>
      <c r="AD51" s="445"/>
      <c r="AE51" s="445"/>
      <c r="AF51" s="445"/>
      <c r="AG51" s="445"/>
      <c r="AH51" s="445"/>
      <c r="AI51" s="445"/>
      <c r="AJ51" s="445"/>
      <c r="AK51" s="445"/>
      <c r="AL51" s="445"/>
      <c r="AM51" s="445"/>
      <c r="AN51" s="445"/>
      <c r="AO51" s="445"/>
      <c r="AP51" s="445"/>
      <c r="AQ51" s="445"/>
      <c r="AR51" s="445"/>
      <c r="AS51" s="445"/>
      <c r="AT51" s="445"/>
      <c r="AU51" s="445"/>
      <c r="AV51" s="445"/>
      <c r="AW51" s="445"/>
      <c r="AX51" s="445"/>
      <c r="AY51" s="445"/>
      <c r="AZ51" s="445"/>
      <c r="BA51" s="445"/>
      <c r="BB51" s="445"/>
      <c r="BC51" s="445"/>
      <c r="BD51" s="445"/>
      <c r="BE51" s="445"/>
      <c r="BF51" s="445"/>
      <c r="BG51" s="445"/>
      <c r="BH51" s="445"/>
      <c r="BI51" s="445"/>
      <c r="BJ51" s="445"/>
      <c r="BK51" s="445"/>
      <c r="BL51" s="445"/>
      <c r="BM51" s="445"/>
      <c r="BN51" s="445"/>
      <c r="BO51" s="445"/>
      <c r="BP51" s="445"/>
      <c r="BQ51" s="445"/>
      <c r="BR51" s="445"/>
      <c r="BS51" s="445"/>
      <c r="BT51" s="445"/>
      <c r="BU51" s="445"/>
      <c r="BV51" s="445"/>
      <c r="BW51" s="445"/>
      <c r="BX51" s="445"/>
      <c r="BY51" s="445"/>
      <c r="BZ51" s="445"/>
      <c r="CA51" s="445"/>
      <c r="CB51" s="445"/>
      <c r="CC51" s="445"/>
      <c r="CD51" s="445"/>
      <c r="CE51" s="445"/>
      <c r="CF51" s="445"/>
      <c r="CG51" s="445"/>
      <c r="CH51" s="445"/>
      <c r="CI51" s="445"/>
      <c r="CJ51" s="445"/>
      <c r="CK51" s="445"/>
      <c r="CL51" s="445"/>
      <c r="CM51" s="445"/>
      <c r="CN51" s="445"/>
      <c r="CO51" s="445"/>
      <c r="CP51" s="445"/>
      <c r="CQ51" s="445"/>
      <c r="CR51" s="445"/>
      <c r="CS51" s="445"/>
      <c r="CT51" s="445"/>
      <c r="CU51" s="445"/>
      <c r="CV51" s="445"/>
      <c r="CW51" s="445"/>
      <c r="CX51" s="445"/>
      <c r="CY51" s="445"/>
      <c r="CZ51" s="445"/>
      <c r="DA51" s="445"/>
      <c r="DB51" s="445"/>
      <c r="DC51" s="445"/>
      <c r="DD51" s="445"/>
      <c r="DE51" s="445"/>
      <c r="DF51" s="445"/>
      <c r="DG51" s="445"/>
      <c r="DH51" s="445"/>
      <c r="DI51" s="445"/>
      <c r="DJ51" s="445"/>
      <c r="DK51" s="445"/>
      <c r="DL51" s="445"/>
      <c r="DM51" s="445"/>
      <c r="DN51" s="445"/>
      <c r="DO51" s="445"/>
      <c r="DP51" s="445"/>
      <c r="DQ51" s="445"/>
      <c r="DR51" s="445"/>
      <c r="DS51" s="445"/>
      <c r="DT51" s="445"/>
      <c r="DU51" s="445"/>
      <c r="DV51" s="445"/>
      <c r="DW51" s="445"/>
      <c r="DX51" s="445"/>
      <c r="DY51" s="445"/>
      <c r="DZ51" s="445"/>
      <c r="EA51" s="445"/>
      <c r="EB51" s="445"/>
      <c r="EC51" s="445"/>
      <c r="ED51" s="445"/>
      <c r="EE51" s="445"/>
      <c r="EF51" s="445"/>
      <c r="EG51" s="445"/>
      <c r="EH51" s="445"/>
      <c r="EI51" s="445"/>
      <c r="EJ51" s="445"/>
      <c r="EK51" s="445"/>
      <c r="EL51" s="445"/>
      <c r="EM51" s="445"/>
      <c r="EN51" s="445"/>
      <c r="EO51" s="445"/>
      <c r="EP51" s="445"/>
      <c r="EQ51" s="445"/>
      <c r="ER51" s="445"/>
      <c r="ES51" s="445"/>
      <c r="ET51" s="445"/>
      <c r="EU51" s="445"/>
      <c r="EV51" s="445"/>
      <c r="EW51" s="445"/>
      <c r="EX51" s="445"/>
      <c r="EY51" s="445"/>
      <c r="EZ51" s="445"/>
      <c r="FA51" s="445"/>
      <c r="FB51" s="445"/>
      <c r="FC51" s="445"/>
      <c r="FD51" s="445"/>
      <c r="FE51" s="445"/>
      <c r="FF51" s="445"/>
      <c r="FG51" s="445"/>
      <c r="FH51" s="445"/>
      <c r="FI51" s="445"/>
      <c r="FJ51" s="445"/>
      <c r="FK51" s="445"/>
      <c r="FL51" s="445"/>
      <c r="FM51" s="445"/>
      <c r="FN51" s="445"/>
      <c r="FO51" s="445"/>
      <c r="FP51" s="445"/>
      <c r="FQ51" s="445"/>
      <c r="FR51" s="445"/>
      <c r="FS51" s="445"/>
      <c r="FT51" s="445"/>
      <c r="FU51" s="445"/>
      <c r="FV51" s="445"/>
      <c r="FW51" s="445"/>
      <c r="FX51" s="445"/>
      <c r="FY51" s="445"/>
      <c r="FZ51" s="445"/>
      <c r="GA51" s="445"/>
      <c r="GB51" s="445"/>
      <c r="GC51" s="445"/>
      <c r="GD51" s="445"/>
      <c r="GE51" s="445"/>
      <c r="GF51" s="445"/>
      <c r="GG51" s="445"/>
      <c r="GH51" s="445"/>
      <c r="GI51" s="445"/>
      <c r="GJ51" s="445"/>
      <c r="GK51" s="445"/>
      <c r="GL51" s="445"/>
      <c r="GM51" s="445"/>
      <c r="GN51" s="445"/>
      <c r="GO51" s="445"/>
      <c r="GP51" s="445"/>
      <c r="GQ51" s="445"/>
      <c r="GR51" s="445"/>
      <c r="GS51" s="445"/>
      <c r="GT51" s="445"/>
      <c r="GU51" s="445"/>
      <c r="GV51" s="445"/>
      <c r="GW51" s="445"/>
      <c r="GX51" s="445"/>
      <c r="GY51" s="445"/>
      <c r="GZ51" s="445"/>
      <c r="HA51" s="445"/>
      <c r="HB51" s="445"/>
      <c r="HC51" s="445"/>
      <c r="HD51" s="445"/>
      <c r="HE51" s="445"/>
      <c r="HF51" s="445"/>
      <c r="HG51" s="445"/>
      <c r="HH51" s="445"/>
      <c r="HI51" s="445"/>
      <c r="HJ51" s="445"/>
      <c r="HK51" s="445"/>
      <c r="HL51" s="445"/>
      <c r="HM51" s="445"/>
      <c r="HN51" s="445"/>
      <c r="HO51" s="445"/>
      <c r="HP51" s="445"/>
      <c r="HQ51" s="445"/>
      <c r="HR51" s="445"/>
      <c r="HS51" s="445"/>
      <c r="HT51" s="445"/>
      <c r="HU51" s="445"/>
      <c r="HV51" s="445"/>
      <c r="HW51" s="445"/>
      <c r="HX51" s="445"/>
      <c r="HY51" s="445"/>
      <c r="HZ51" s="445"/>
      <c r="IA51" s="445"/>
      <c r="IB51" s="445"/>
      <c r="IC51" s="445"/>
      <c r="ID51" s="445"/>
      <c r="IE51" s="445"/>
      <c r="IF51" s="445"/>
      <c r="IG51" s="445"/>
      <c r="IH51" s="445"/>
      <c r="II51" s="445"/>
      <c r="IJ51" s="445"/>
      <c r="IK51" s="445"/>
      <c r="IL51" s="445"/>
      <c r="IM51" s="445"/>
      <c r="IN51" s="445"/>
      <c r="IO51" s="445"/>
      <c r="IP51" s="445"/>
      <c r="IQ51" s="445"/>
      <c r="IR51" s="445"/>
      <c r="IS51" s="445"/>
      <c r="IT51" s="445"/>
      <c r="IU51" s="445"/>
      <c r="IV51" s="445"/>
      <c r="IW51" s="445"/>
      <c r="IX51" s="445"/>
      <c r="IY51" s="445"/>
      <c r="IZ51" s="445"/>
      <c r="JA51" s="445"/>
      <c r="JB51" s="445"/>
      <c r="JC51" s="445"/>
      <c r="JD51" s="445"/>
      <c r="JE51" s="445"/>
      <c r="JF51" s="445"/>
      <c r="JG51" s="445"/>
      <c r="JH51" s="445"/>
      <c r="JI51" s="445"/>
      <c r="JJ51" s="445"/>
      <c r="JK51" s="445"/>
      <c r="JL51" s="445"/>
      <c r="JM51" s="445"/>
      <c r="JN51" s="445"/>
      <c r="JO51" s="445"/>
      <c r="JP51" s="445"/>
      <c r="JQ51" s="445"/>
      <c r="JR51" s="445"/>
      <c r="JS51" s="445"/>
      <c r="JT51" s="445"/>
      <c r="JU51" s="445"/>
      <c r="JV51" s="445"/>
      <c r="JW51" s="445"/>
      <c r="JX51" s="445"/>
      <c r="JY51" s="445"/>
      <c r="JZ51" s="445"/>
      <c r="KA51" s="445"/>
      <c r="KB51" s="445"/>
      <c r="KC51" s="445"/>
      <c r="KD51" s="445"/>
      <c r="KE51" s="445"/>
      <c r="KF51" s="445"/>
      <c r="KG51" s="445"/>
      <c r="KH51" s="445"/>
      <c r="KI51" s="445"/>
      <c r="KJ51" s="445"/>
      <c r="KK51" s="445"/>
      <c r="KL51" s="445"/>
      <c r="KM51" s="445"/>
      <c r="KN51" s="445"/>
      <c r="KO51" s="445"/>
      <c r="KP51" s="445"/>
      <c r="KQ51" s="445"/>
      <c r="KR51" s="445"/>
      <c r="KS51" s="445"/>
      <c r="KT51" s="445"/>
      <c r="KU51" s="445"/>
      <c r="KV51" s="445"/>
      <c r="KW51" s="445"/>
      <c r="KX51" s="445"/>
      <c r="KY51" s="445"/>
      <c r="KZ51" s="445"/>
      <c r="LA51" s="445"/>
      <c r="LB51" s="445"/>
      <c r="LC51" s="445"/>
      <c r="LD51" s="445"/>
      <c r="LE51" s="445"/>
      <c r="LF51" s="445"/>
      <c r="LG51" s="445"/>
      <c r="LH51" s="445"/>
      <c r="LI51" s="445"/>
      <c r="LJ51" s="445"/>
      <c r="LK51" s="445"/>
      <c r="LL51" s="445"/>
      <c r="LM51" s="445"/>
      <c r="LN51" s="445"/>
      <c r="LO51" s="445"/>
      <c r="LP51" s="445"/>
      <c r="LQ51" s="445"/>
      <c r="LR51" s="445"/>
      <c r="LS51" s="445"/>
      <c r="LT51" s="445"/>
      <c r="LU51" s="445"/>
      <c r="LV51" s="445"/>
      <c r="LW51" s="445"/>
      <c r="LX51" s="445"/>
      <c r="LY51" s="445"/>
      <c r="LZ51" s="445"/>
      <c r="MA51" s="445"/>
      <c r="MB51" s="445"/>
      <c r="MC51" s="445"/>
      <c r="MD51" s="445"/>
      <c r="ME51" s="445"/>
      <c r="MF51" s="445"/>
      <c r="MG51" s="445"/>
      <c r="MH51" s="445"/>
      <c r="MI51" s="445"/>
      <c r="MJ51" s="445"/>
      <c r="MK51" s="445"/>
      <c r="ML51" s="445"/>
      <c r="MM51" s="445"/>
      <c r="MN51" s="445"/>
      <c r="MO51" s="445"/>
      <c r="MP51" s="445"/>
      <c r="MQ51" s="445"/>
      <c r="MR51" s="445"/>
      <c r="MS51" s="445"/>
      <c r="MT51" s="445"/>
      <c r="MU51" s="445"/>
      <c r="MV51" s="445"/>
      <c r="MW51" s="445"/>
      <c r="MX51" s="445"/>
      <c r="MY51" s="445"/>
      <c r="MZ51" s="445"/>
      <c r="NA51" s="445"/>
      <c r="NB51" s="445"/>
      <c r="NC51" s="445"/>
      <c r="ND51" s="445"/>
      <c r="NE51" s="445"/>
      <c r="NF51" s="445"/>
      <c r="NG51" s="445"/>
      <c r="NH51" s="445"/>
      <c r="NI51" s="445"/>
      <c r="NJ51" s="445"/>
      <c r="NK51" s="445"/>
      <c r="NL51" s="445"/>
      <c r="NM51" s="445"/>
      <c r="NN51" s="445"/>
      <c r="NO51" s="445"/>
      <c r="NP51" s="445"/>
      <c r="NQ51" s="445"/>
      <c r="NR51" s="445"/>
      <c r="NS51" s="445"/>
      <c r="NT51" s="445"/>
      <c r="NU51" s="445"/>
      <c r="NV51" s="445"/>
      <c r="NW51" s="445"/>
      <c r="NX51" s="445"/>
      <c r="NY51" s="445"/>
      <c r="NZ51" s="445"/>
      <c r="OA51" s="445"/>
      <c r="OB51" s="445"/>
      <c r="OC51" s="445"/>
      <c r="OD51" s="445"/>
      <c r="OE51" s="445"/>
      <c r="OF51" s="445"/>
      <c r="OG51" s="445"/>
      <c r="OH51" s="445"/>
      <c r="OI51" s="445"/>
      <c r="OJ51" s="445"/>
      <c r="OK51" s="445"/>
      <c r="OL51" s="445"/>
      <c r="OM51" s="445"/>
      <c r="ON51" s="445"/>
      <c r="OO51" s="445"/>
      <c r="OP51" s="445"/>
      <c r="OQ51" s="445"/>
      <c r="OR51" s="445"/>
      <c r="OS51" s="445"/>
      <c r="OT51" s="445"/>
      <c r="OU51" s="445"/>
      <c r="OV51" s="445"/>
      <c r="OW51" s="445"/>
      <c r="OX51" s="445"/>
      <c r="OY51" s="445"/>
      <c r="OZ51" s="445"/>
      <c r="PA51" s="445"/>
      <c r="PB51" s="445"/>
      <c r="PC51" s="445"/>
      <c r="PD51" s="445"/>
      <c r="PE51" s="445"/>
      <c r="PF51" s="445"/>
      <c r="PG51" s="445"/>
      <c r="PH51" s="445"/>
      <c r="PI51" s="445"/>
      <c r="PJ51" s="445"/>
      <c r="PK51" s="445"/>
      <c r="PL51" s="445"/>
      <c r="PM51" s="445"/>
      <c r="PN51" s="445"/>
      <c r="PO51" s="445"/>
      <c r="PP51" s="445"/>
      <c r="PQ51" s="445"/>
      <c r="PR51" s="445"/>
      <c r="PS51" s="445"/>
      <c r="PT51" s="445"/>
      <c r="PU51" s="445"/>
      <c r="PV51" s="445"/>
      <c r="PW51" s="445"/>
      <c r="PX51" s="445"/>
      <c r="PY51" s="445"/>
      <c r="PZ51" s="445"/>
      <c r="QA51" s="445"/>
      <c r="QB51" s="445"/>
      <c r="QC51" s="445"/>
      <c r="QD51" s="445"/>
      <c r="QE51" s="445"/>
      <c r="QF51" s="445"/>
      <c r="QG51" s="445"/>
      <c r="QH51" s="445"/>
      <c r="QI51" s="445"/>
      <c r="QJ51" s="445"/>
      <c r="QK51" s="445"/>
      <c r="QL51" s="445"/>
      <c r="QM51" s="445"/>
      <c r="QN51" s="445"/>
      <c r="QO51" s="445"/>
      <c r="QP51" s="445"/>
      <c r="QQ51" s="445"/>
      <c r="QR51" s="445"/>
      <c r="QS51" s="445"/>
      <c r="QT51" s="445"/>
      <c r="QU51" s="445"/>
      <c r="QV51" s="445"/>
      <c r="QW51" s="445"/>
      <c r="QX51" s="445"/>
      <c r="QY51" s="445"/>
      <c r="QZ51" s="445"/>
      <c r="RA51" s="445"/>
      <c r="RB51" s="445"/>
      <c r="RC51" s="445"/>
      <c r="RD51" s="445"/>
      <c r="RE51" s="445"/>
      <c r="RF51" s="445"/>
      <c r="RG51" s="445"/>
      <c r="RH51" s="445"/>
      <c r="RI51" s="445"/>
      <c r="RJ51" s="445"/>
      <c r="RK51" s="445"/>
      <c r="RL51" s="445"/>
      <c r="RM51" s="445"/>
      <c r="RN51" s="445"/>
      <c r="RO51" s="445"/>
      <c r="RP51" s="445"/>
      <c r="RQ51" s="445"/>
      <c r="RR51" s="445"/>
      <c r="RS51" s="445"/>
      <c r="RT51" s="445"/>
      <c r="RU51" s="445"/>
      <c r="RV51" s="445"/>
      <c r="RW51" s="445"/>
      <c r="RX51" s="445"/>
      <c r="RY51" s="445"/>
      <c r="RZ51" s="445"/>
      <c r="SA51" s="445"/>
      <c r="SB51" s="445"/>
      <c r="SC51" s="445"/>
      <c r="SD51" s="445"/>
      <c r="SE51" s="445"/>
      <c r="SF51" s="445"/>
      <c r="SG51" s="445"/>
      <c r="SH51" s="445"/>
      <c r="SI51" s="445"/>
      <c r="SJ51" s="445"/>
      <c r="SK51" s="445"/>
      <c r="SL51" s="445"/>
      <c r="SM51" s="445"/>
      <c r="SN51" s="445"/>
      <c r="SO51" s="445"/>
      <c r="SP51" s="445"/>
      <c r="SQ51" s="445"/>
      <c r="SR51" s="445"/>
      <c r="SS51" s="445"/>
      <c r="ST51" s="445"/>
      <c r="SU51" s="445"/>
      <c r="SV51" s="445"/>
      <c r="SW51" s="445"/>
      <c r="SX51" s="445"/>
      <c r="SY51" s="445"/>
      <c r="SZ51" s="445"/>
      <c r="TA51" s="445"/>
      <c r="TB51" s="445"/>
      <c r="TC51" s="445"/>
      <c r="TD51" s="445"/>
      <c r="TE51" s="445"/>
      <c r="TF51" s="445"/>
      <c r="TG51" s="445"/>
      <c r="TH51" s="445"/>
      <c r="TI51" s="445"/>
      <c r="TJ51" s="445"/>
      <c r="TK51" s="445"/>
      <c r="TL51" s="445"/>
      <c r="TM51" s="445"/>
      <c r="TN51" s="445"/>
      <c r="TO51" s="445"/>
      <c r="TP51" s="445"/>
      <c r="TQ51" s="445"/>
      <c r="TR51" s="445"/>
      <c r="TS51" s="445"/>
      <c r="TT51" s="445"/>
      <c r="TU51" s="445"/>
      <c r="TV51" s="445"/>
      <c r="TW51" s="445"/>
      <c r="TX51" s="445"/>
      <c r="TY51" s="445"/>
      <c r="TZ51" s="445"/>
      <c r="UA51" s="445"/>
      <c r="UB51" s="445"/>
      <c r="UC51" s="445"/>
      <c r="UD51" s="445"/>
      <c r="UE51" s="445"/>
      <c r="UF51" s="445"/>
      <c r="UG51" s="445"/>
      <c r="UH51" s="445"/>
      <c r="UI51" s="445"/>
      <c r="UJ51" s="445"/>
      <c r="UK51" s="445"/>
      <c r="UL51" s="445"/>
      <c r="UM51" s="445"/>
      <c r="UN51" s="445"/>
      <c r="UO51" s="445"/>
      <c r="UP51" s="445"/>
      <c r="UQ51" s="445"/>
      <c r="UR51" s="445"/>
      <c r="US51" s="445"/>
      <c r="UT51" s="445"/>
      <c r="UU51" s="445"/>
      <c r="UV51" s="445"/>
      <c r="UW51" s="445"/>
      <c r="UX51" s="445"/>
      <c r="UY51" s="445"/>
      <c r="UZ51" s="445"/>
      <c r="VA51" s="445"/>
      <c r="VB51" s="445"/>
      <c r="VC51" s="445"/>
      <c r="VD51" s="445"/>
      <c r="VE51" s="445"/>
      <c r="VF51" s="445"/>
      <c r="VG51" s="445"/>
      <c r="VH51" s="445"/>
      <c r="VI51" s="445"/>
      <c r="VJ51" s="445"/>
      <c r="VK51" s="445"/>
      <c r="VL51" s="445"/>
      <c r="VM51" s="445"/>
      <c r="VN51" s="445"/>
      <c r="VO51" s="445"/>
      <c r="VP51" s="445"/>
      <c r="VQ51" s="445"/>
      <c r="VR51" s="445"/>
      <c r="VS51" s="445"/>
      <c r="VT51" s="445"/>
      <c r="VU51" s="445"/>
      <c r="VV51" s="445"/>
      <c r="VW51" s="445"/>
      <c r="VX51" s="445"/>
      <c r="VY51" s="445"/>
      <c r="VZ51" s="445"/>
      <c r="WA51" s="445"/>
      <c r="WB51" s="445"/>
      <c r="WC51" s="445"/>
      <c r="WD51" s="445"/>
      <c r="WE51" s="445"/>
      <c r="WF51" s="445"/>
      <c r="WG51" s="445"/>
      <c r="WH51" s="445"/>
      <c r="WI51" s="445"/>
      <c r="WJ51" s="445"/>
      <c r="WK51" s="445"/>
      <c r="WL51" s="445"/>
      <c r="WM51" s="445"/>
      <c r="WN51" s="445"/>
      <c r="WO51" s="445"/>
      <c r="WP51" s="445"/>
      <c r="WQ51" s="445"/>
      <c r="WR51" s="445"/>
      <c r="WS51" s="445"/>
      <c r="WT51" s="445"/>
      <c r="WU51" s="445"/>
      <c r="WV51" s="445"/>
      <c r="WW51" s="445"/>
      <c r="WX51" s="445"/>
      <c r="WY51" s="445"/>
      <c r="WZ51" s="445"/>
      <c r="XA51" s="445"/>
      <c r="XB51" s="445"/>
      <c r="XC51" s="445"/>
      <c r="XD51" s="445"/>
      <c r="XE51" s="445"/>
      <c r="XF51" s="445"/>
      <c r="XG51" s="445"/>
      <c r="XH51" s="445"/>
      <c r="XI51" s="445"/>
      <c r="XJ51" s="445"/>
      <c r="XK51" s="445"/>
      <c r="XL51" s="445"/>
      <c r="XM51" s="445"/>
      <c r="XN51" s="445"/>
      <c r="XO51" s="445"/>
      <c r="XP51" s="445"/>
      <c r="XQ51" s="445"/>
      <c r="XR51" s="445"/>
      <c r="XS51" s="445"/>
      <c r="XT51" s="445"/>
      <c r="XU51" s="445"/>
      <c r="XV51" s="445"/>
      <c r="XW51" s="445"/>
      <c r="XX51" s="445"/>
      <c r="XY51" s="445"/>
      <c r="XZ51" s="445"/>
      <c r="YA51" s="445"/>
      <c r="YB51" s="445"/>
      <c r="YC51" s="445"/>
      <c r="YD51" s="445"/>
      <c r="YE51" s="445"/>
      <c r="YF51" s="445"/>
      <c r="YG51" s="445"/>
      <c r="YH51" s="445"/>
      <c r="YI51" s="445"/>
      <c r="YJ51" s="445"/>
      <c r="YK51" s="445"/>
      <c r="YL51" s="445"/>
      <c r="YM51" s="445"/>
      <c r="YN51" s="445"/>
      <c r="YO51" s="445"/>
      <c r="YP51" s="445"/>
      <c r="YQ51" s="445"/>
      <c r="YR51" s="445"/>
      <c r="YS51" s="445"/>
      <c r="YT51" s="445"/>
      <c r="YU51" s="445"/>
      <c r="YV51" s="445"/>
      <c r="YW51" s="445"/>
      <c r="YX51" s="445"/>
      <c r="YY51" s="445"/>
      <c r="YZ51" s="445"/>
      <c r="ZA51" s="445"/>
      <c r="ZB51" s="445"/>
      <c r="ZC51" s="445"/>
      <c r="ZD51" s="445"/>
      <c r="ZE51" s="445"/>
      <c r="ZF51" s="445"/>
      <c r="ZG51" s="445"/>
      <c r="ZH51" s="445"/>
      <c r="ZI51" s="445"/>
      <c r="ZJ51" s="445"/>
      <c r="ZK51" s="445"/>
      <c r="ZL51" s="445"/>
      <c r="ZM51" s="445"/>
      <c r="ZN51" s="445"/>
      <c r="ZO51" s="445"/>
      <c r="ZP51" s="445"/>
      <c r="ZQ51" s="445"/>
      <c r="ZR51" s="445"/>
      <c r="ZS51" s="445"/>
      <c r="ZT51" s="445"/>
      <c r="ZU51" s="445"/>
      <c r="ZV51" s="445"/>
      <c r="ZW51" s="445"/>
      <c r="ZX51" s="445"/>
      <c r="ZY51" s="445"/>
      <c r="ZZ51" s="445"/>
      <c r="AAA51" s="445"/>
      <c r="AAB51" s="445"/>
      <c r="AAC51" s="445"/>
      <c r="AAD51" s="445"/>
      <c r="AAE51" s="445"/>
      <c r="AAF51" s="445"/>
      <c r="AAG51" s="445"/>
      <c r="AAH51" s="445"/>
      <c r="AAI51" s="445"/>
      <c r="AAJ51" s="445"/>
      <c r="AAK51" s="445"/>
      <c r="AAL51" s="445"/>
      <c r="AAM51" s="445"/>
      <c r="AAN51" s="445"/>
      <c r="AAO51" s="445"/>
      <c r="AAP51" s="445"/>
      <c r="AAQ51" s="445"/>
      <c r="AAR51" s="445"/>
      <c r="AAS51" s="445"/>
      <c r="AAT51" s="445"/>
      <c r="AAU51" s="445"/>
      <c r="AAV51" s="445"/>
      <c r="AAW51" s="445"/>
      <c r="AAX51" s="445"/>
      <c r="AAY51" s="445"/>
      <c r="AAZ51" s="445"/>
      <c r="ABA51" s="445"/>
      <c r="ABB51" s="445"/>
      <c r="ABC51" s="445"/>
      <c r="ABD51" s="445"/>
      <c r="ABE51" s="445"/>
      <c r="ABF51" s="445"/>
      <c r="ABG51" s="445"/>
      <c r="ABH51" s="445"/>
      <c r="ABI51" s="445"/>
      <c r="ABJ51" s="445"/>
      <c r="ABK51" s="445"/>
      <c r="ABL51" s="445"/>
      <c r="ABM51" s="445"/>
      <c r="ABN51" s="445"/>
      <c r="ABO51" s="445"/>
      <c r="ABP51" s="445"/>
      <c r="ABQ51" s="445"/>
      <c r="ABR51" s="445"/>
      <c r="ABS51" s="445"/>
      <c r="ABT51" s="445"/>
      <c r="ABU51" s="445"/>
      <c r="ABV51" s="445"/>
      <c r="ABW51" s="445"/>
      <c r="ABX51" s="445"/>
      <c r="ABY51" s="445"/>
      <c r="ABZ51" s="445"/>
      <c r="ACA51" s="445"/>
      <c r="ACB51" s="445"/>
      <c r="ACC51" s="445"/>
      <c r="ACD51" s="445"/>
      <c r="ACE51" s="445"/>
      <c r="ACF51" s="445"/>
      <c r="ACG51" s="445"/>
      <c r="ACH51" s="445"/>
      <c r="ACI51" s="445"/>
      <c r="ACJ51" s="445"/>
      <c r="ACK51" s="445"/>
      <c r="ACL51" s="445"/>
      <c r="ACM51" s="445"/>
      <c r="ACN51" s="445"/>
      <c r="ACO51" s="445"/>
      <c r="ACP51" s="445"/>
      <c r="ACQ51" s="445"/>
      <c r="ACR51" s="445"/>
      <c r="ACS51" s="445"/>
      <c r="ACT51" s="445"/>
      <c r="ACU51" s="445"/>
      <c r="ACV51" s="445"/>
      <c r="ACW51" s="445"/>
      <c r="ACX51" s="445"/>
      <c r="ACY51" s="445"/>
      <c r="ACZ51" s="445"/>
      <c r="ADA51" s="445"/>
      <c r="ADB51" s="445"/>
      <c r="ADC51" s="445"/>
      <c r="ADD51" s="445"/>
      <c r="ADE51" s="445"/>
      <c r="ADF51" s="445"/>
      <c r="ADG51" s="445"/>
      <c r="ADH51" s="445"/>
      <c r="ADI51" s="445"/>
      <c r="ADJ51" s="445"/>
      <c r="ADK51" s="445"/>
      <c r="ADL51" s="445"/>
      <c r="ADM51" s="445"/>
      <c r="ADN51" s="445"/>
      <c r="ADO51" s="445"/>
      <c r="ADP51" s="445"/>
      <c r="ADQ51" s="445"/>
      <c r="ADR51" s="445"/>
      <c r="ADS51" s="445"/>
      <c r="ADT51" s="445"/>
      <c r="ADU51" s="445"/>
      <c r="ADV51" s="445"/>
      <c r="ADW51" s="445"/>
      <c r="ADX51" s="445"/>
      <c r="ADY51" s="445"/>
      <c r="ADZ51" s="445"/>
      <c r="AEA51" s="445"/>
      <c r="AEB51" s="445"/>
      <c r="AEC51" s="445"/>
      <c r="AED51" s="445"/>
      <c r="AEE51" s="445"/>
      <c r="AEF51" s="445"/>
      <c r="AEG51" s="445"/>
      <c r="AEH51" s="445"/>
      <c r="AEI51" s="445"/>
      <c r="AEJ51" s="445"/>
      <c r="AEK51" s="445"/>
      <c r="AEL51" s="445"/>
      <c r="AEM51" s="445"/>
      <c r="AEN51" s="445"/>
      <c r="AEO51" s="445"/>
      <c r="AEP51" s="445"/>
      <c r="AEQ51" s="445"/>
      <c r="AER51" s="445"/>
      <c r="AES51" s="445"/>
      <c r="AET51" s="445"/>
      <c r="AEU51" s="445"/>
      <c r="AEV51" s="445"/>
      <c r="AEW51" s="445"/>
      <c r="AEX51" s="445"/>
      <c r="AEY51" s="445"/>
      <c r="AEZ51" s="445"/>
      <c r="AFA51" s="445"/>
      <c r="AFB51" s="445"/>
      <c r="AFC51" s="445"/>
      <c r="AFD51" s="445"/>
      <c r="AFE51" s="445"/>
      <c r="AFF51" s="445"/>
      <c r="AFG51" s="445"/>
      <c r="AFH51" s="445"/>
      <c r="AFI51" s="445"/>
      <c r="AFJ51" s="445"/>
      <c r="AFK51" s="445"/>
      <c r="AFL51" s="445"/>
      <c r="AFM51" s="445"/>
      <c r="AFN51" s="445"/>
      <c r="AFO51" s="445"/>
      <c r="AFP51" s="445"/>
      <c r="AFQ51" s="445"/>
      <c r="AFR51" s="445"/>
      <c r="AFS51" s="445"/>
      <c r="AFT51" s="445"/>
      <c r="AFU51" s="445"/>
      <c r="AFV51" s="445"/>
      <c r="AFW51" s="445"/>
      <c r="AFX51" s="445"/>
      <c r="AFY51" s="445"/>
      <c r="AFZ51" s="445"/>
      <c r="AGA51" s="445"/>
      <c r="AGB51" s="445"/>
      <c r="AGC51" s="445"/>
      <c r="AGD51" s="445"/>
      <c r="AGE51" s="445"/>
      <c r="AGF51" s="445"/>
      <c r="AGG51" s="445"/>
      <c r="AGH51" s="445"/>
      <c r="AGI51" s="445"/>
      <c r="AGJ51" s="445"/>
      <c r="AGK51" s="445"/>
      <c r="AGL51" s="445"/>
      <c r="AGM51" s="445"/>
      <c r="AGN51" s="445"/>
      <c r="AGO51" s="445"/>
      <c r="AGP51" s="445"/>
      <c r="AGQ51" s="445"/>
      <c r="AGR51" s="445"/>
      <c r="AGS51" s="445"/>
      <c r="AGT51" s="445"/>
      <c r="AGU51" s="445"/>
      <c r="AGV51" s="445"/>
      <c r="AGW51" s="445"/>
      <c r="AGX51" s="445"/>
      <c r="AGY51" s="445"/>
      <c r="AGZ51" s="445"/>
      <c r="AHA51" s="445"/>
      <c r="AHB51" s="445"/>
      <c r="AHC51" s="445"/>
      <c r="AHD51" s="445"/>
      <c r="AHE51" s="445"/>
      <c r="AHF51" s="445"/>
      <c r="AHG51" s="445"/>
      <c r="AHH51" s="445"/>
      <c r="AHI51" s="445"/>
      <c r="AHJ51" s="445"/>
      <c r="AHK51" s="445"/>
      <c r="AHL51" s="445"/>
      <c r="AHM51" s="445"/>
      <c r="AHN51" s="445"/>
      <c r="AHO51" s="445"/>
      <c r="AHP51" s="445"/>
      <c r="AHQ51" s="445"/>
      <c r="AHR51" s="445"/>
      <c r="AHS51" s="445"/>
      <c r="AHT51" s="445"/>
      <c r="AHU51" s="445"/>
      <c r="AHV51" s="445"/>
      <c r="AHW51" s="445"/>
      <c r="AHX51" s="445"/>
      <c r="AHY51" s="445"/>
      <c r="AHZ51" s="445"/>
      <c r="AIA51" s="445"/>
      <c r="AIB51" s="445"/>
      <c r="AIC51" s="445"/>
      <c r="AID51" s="445"/>
      <c r="AIE51" s="445"/>
      <c r="AIF51" s="445"/>
      <c r="AIG51" s="445"/>
      <c r="AIH51" s="445"/>
      <c r="AII51" s="445"/>
      <c r="AIJ51" s="445"/>
      <c r="AIK51" s="445"/>
      <c r="AIL51" s="445"/>
      <c r="AIM51" s="445"/>
      <c r="AIN51" s="445"/>
      <c r="AIO51" s="445"/>
      <c r="AIP51" s="445"/>
      <c r="AIQ51" s="445"/>
      <c r="AIR51" s="445"/>
      <c r="AIS51" s="445"/>
      <c r="AIT51" s="445"/>
      <c r="AIU51" s="445"/>
      <c r="AIV51" s="445"/>
      <c r="AIW51" s="445"/>
      <c r="AIX51" s="445"/>
      <c r="AIY51" s="445"/>
      <c r="AIZ51" s="445"/>
      <c r="AJA51" s="445"/>
      <c r="AJB51" s="445"/>
      <c r="AJC51" s="445"/>
      <c r="AJD51" s="445"/>
      <c r="AJE51" s="445"/>
      <c r="AJF51" s="445"/>
      <c r="AJG51" s="445"/>
      <c r="AJH51" s="445"/>
      <c r="AJI51" s="445"/>
      <c r="AJJ51" s="445"/>
      <c r="AJK51" s="445"/>
      <c r="AJL51" s="445"/>
      <c r="AJM51" s="445"/>
      <c r="AJN51" s="445"/>
      <c r="AJO51" s="445"/>
      <c r="AJP51" s="445"/>
      <c r="AJQ51" s="445"/>
      <c r="AJR51" s="445"/>
      <c r="AJS51" s="445"/>
      <c r="AJT51" s="445"/>
      <c r="AJU51" s="445"/>
      <c r="AJV51" s="445"/>
      <c r="AJW51" s="445"/>
      <c r="AJX51" s="445"/>
      <c r="AJY51" s="445"/>
      <c r="AJZ51" s="445"/>
      <c r="AKA51" s="445"/>
      <c r="AKB51" s="445"/>
      <c r="AKC51" s="445"/>
      <c r="AKD51" s="445"/>
      <c r="AKE51" s="445"/>
      <c r="AKF51" s="445"/>
      <c r="AKG51" s="445"/>
      <c r="AKH51" s="445"/>
      <c r="AKI51" s="445"/>
      <c r="AKJ51" s="445"/>
      <c r="AKK51" s="445"/>
      <c r="AKL51" s="445"/>
      <c r="AKM51" s="445"/>
      <c r="AKN51" s="445"/>
      <c r="AKO51" s="445"/>
      <c r="AKP51" s="445"/>
      <c r="AKQ51" s="445"/>
      <c r="AKR51" s="445"/>
      <c r="AKS51" s="445"/>
      <c r="AKT51" s="445"/>
      <c r="AKU51" s="445"/>
      <c r="AKV51" s="445"/>
      <c r="AKW51" s="445"/>
      <c r="AKX51" s="445"/>
      <c r="AKY51" s="445"/>
      <c r="AKZ51" s="445"/>
      <c r="ALA51" s="445"/>
      <c r="ALB51" s="445"/>
      <c r="ALC51" s="445"/>
      <c r="ALD51" s="445"/>
      <c r="ALE51" s="445"/>
      <c r="ALF51" s="445"/>
      <c r="ALG51" s="445"/>
      <c r="ALH51" s="445"/>
      <c r="ALI51" s="445"/>
      <c r="ALJ51" s="445"/>
      <c r="ALK51" s="445"/>
      <c r="ALL51" s="445"/>
      <c r="ALM51" s="445"/>
      <c r="ALN51" s="445"/>
      <c r="ALO51" s="445"/>
      <c r="ALP51" s="445"/>
      <c r="ALQ51" s="445"/>
      <c r="ALR51" s="445"/>
      <c r="ALS51" s="445"/>
      <c r="ALT51" s="445"/>
      <c r="ALU51" s="445"/>
      <c r="ALV51" s="445"/>
      <c r="ALW51" s="445"/>
      <c r="ALX51" s="445"/>
      <c r="ALY51" s="445"/>
      <c r="ALZ51" s="445"/>
      <c r="AMA51" s="445"/>
      <c r="AMB51" s="445"/>
      <c r="AMC51" s="445"/>
      <c r="AMD51" s="445"/>
      <c r="AME51" s="445"/>
      <c r="AMF51" s="445"/>
      <c r="AMG51" s="445"/>
      <c r="AMH51" s="445"/>
      <c r="AMI51" s="445"/>
      <c r="AMJ51" s="445"/>
      <c r="AMK51" s="445"/>
      <c r="AML51" s="445"/>
      <c r="AMM51" s="445"/>
      <c r="AMN51" s="445"/>
      <c r="AMO51" s="445"/>
      <c r="AMP51" s="445"/>
      <c r="AMQ51" s="445"/>
      <c r="AMR51" s="445"/>
      <c r="AMS51" s="445"/>
      <c r="AMT51" s="445"/>
      <c r="AMU51" s="445"/>
      <c r="AMV51" s="445"/>
      <c r="AMW51" s="445"/>
      <c r="AMX51" s="445"/>
      <c r="AMY51" s="445"/>
      <c r="AMZ51" s="445"/>
      <c r="ANA51" s="445"/>
      <c r="ANB51" s="445"/>
      <c r="ANC51" s="445"/>
      <c r="AND51" s="445"/>
      <c r="ANE51" s="445"/>
      <c r="ANF51" s="445"/>
      <c r="ANG51" s="445"/>
      <c r="ANH51" s="445"/>
      <c r="ANI51" s="445"/>
      <c r="ANJ51" s="445"/>
      <c r="ANK51" s="445"/>
      <c r="ANL51" s="445"/>
      <c r="ANM51" s="445"/>
      <c r="ANN51" s="445"/>
      <c r="ANO51" s="445"/>
      <c r="ANP51" s="445"/>
      <c r="ANQ51" s="445"/>
      <c r="ANR51" s="445"/>
      <c r="ANS51" s="445"/>
      <c r="ANT51" s="445"/>
      <c r="ANU51" s="445"/>
      <c r="ANV51" s="445"/>
      <c r="ANW51" s="445"/>
      <c r="ANX51" s="445"/>
      <c r="ANY51" s="445"/>
      <c r="ANZ51" s="445"/>
      <c r="AOA51" s="445"/>
      <c r="AOB51" s="445"/>
      <c r="AOC51" s="445"/>
      <c r="AOD51" s="445"/>
      <c r="AOE51" s="445"/>
      <c r="AOF51" s="445"/>
      <c r="AOG51" s="445"/>
      <c r="AOH51" s="445"/>
      <c r="AOI51" s="445"/>
      <c r="AOJ51" s="445"/>
      <c r="AOK51" s="445"/>
      <c r="AOL51" s="445"/>
      <c r="AOM51" s="445"/>
      <c r="AON51" s="445"/>
      <c r="AOO51" s="445"/>
      <c r="AOP51" s="445"/>
      <c r="AOQ51" s="445"/>
      <c r="AOR51" s="445"/>
      <c r="AOS51" s="445"/>
      <c r="AOT51" s="445"/>
      <c r="AOU51" s="445"/>
      <c r="AOV51" s="445"/>
      <c r="AOW51" s="445"/>
      <c r="AOX51" s="445"/>
      <c r="AOY51" s="445"/>
      <c r="AOZ51" s="445"/>
      <c r="APA51" s="445"/>
      <c r="APB51" s="445"/>
      <c r="APC51" s="445"/>
      <c r="APD51" s="445"/>
      <c r="APE51" s="445"/>
      <c r="APF51" s="445"/>
      <c r="APG51" s="445"/>
      <c r="APH51" s="445"/>
      <c r="API51" s="445"/>
      <c r="APJ51" s="445"/>
      <c r="APK51" s="445"/>
      <c r="APL51" s="445"/>
      <c r="APM51" s="445"/>
      <c r="APN51" s="445"/>
      <c r="APO51" s="445"/>
      <c r="APP51" s="445"/>
      <c r="APQ51" s="445"/>
      <c r="APR51" s="445"/>
      <c r="APS51" s="445"/>
      <c r="APT51" s="445"/>
      <c r="APU51" s="445"/>
      <c r="APV51" s="445"/>
      <c r="APW51" s="445"/>
      <c r="APX51" s="445"/>
      <c r="APY51" s="445"/>
      <c r="APZ51" s="445"/>
      <c r="AQA51" s="445"/>
      <c r="AQB51" s="445"/>
      <c r="AQC51" s="445"/>
      <c r="AQD51" s="445"/>
      <c r="AQE51" s="445"/>
      <c r="AQF51" s="445"/>
      <c r="AQG51" s="445"/>
      <c r="AQH51" s="445"/>
      <c r="AQI51" s="445"/>
      <c r="AQJ51" s="445"/>
      <c r="AQK51" s="445"/>
      <c r="AQL51" s="445"/>
      <c r="AQM51" s="445"/>
      <c r="AQN51" s="445"/>
      <c r="AQO51" s="445"/>
      <c r="AQP51" s="445"/>
      <c r="AQQ51" s="445"/>
      <c r="AQR51" s="445"/>
      <c r="AQS51" s="445"/>
      <c r="AQT51" s="445"/>
      <c r="AQU51" s="445"/>
      <c r="AQV51" s="445"/>
      <c r="AQW51" s="445"/>
      <c r="AQX51" s="445"/>
      <c r="AQY51" s="445"/>
      <c r="AQZ51" s="445"/>
      <c r="ARA51" s="445"/>
      <c r="ARB51" s="445"/>
      <c r="ARC51" s="445"/>
      <c r="ARD51" s="445"/>
      <c r="ARE51" s="445"/>
      <c r="ARF51" s="445"/>
      <c r="ARG51" s="445"/>
      <c r="ARH51" s="445"/>
      <c r="ARI51" s="445"/>
      <c r="ARJ51" s="445"/>
      <c r="ARK51" s="445"/>
      <c r="ARL51" s="445"/>
      <c r="ARM51" s="445"/>
      <c r="ARN51" s="445"/>
      <c r="ARO51" s="445"/>
      <c r="ARP51" s="445"/>
      <c r="ARQ51" s="445"/>
      <c r="ARR51" s="445"/>
      <c r="ARS51" s="445"/>
      <c r="ART51" s="445"/>
      <c r="ARU51" s="445"/>
      <c r="ARV51" s="445"/>
      <c r="ARW51" s="445"/>
      <c r="ARX51" s="445"/>
      <c r="ARY51" s="445"/>
      <c r="ARZ51" s="445"/>
      <c r="ASA51" s="445"/>
      <c r="ASB51" s="445"/>
      <c r="ASC51" s="445"/>
      <c r="ASD51" s="445"/>
      <c r="ASE51" s="445"/>
      <c r="ASF51" s="445"/>
      <c r="ASG51" s="445"/>
      <c r="ASH51" s="445"/>
      <c r="ASI51" s="445"/>
      <c r="ASJ51" s="445"/>
      <c r="ASK51" s="445"/>
      <c r="ASL51" s="445"/>
      <c r="ASM51" s="445"/>
      <c r="ASN51" s="445"/>
      <c r="ASO51" s="445"/>
      <c r="ASP51" s="445"/>
      <c r="ASQ51" s="445"/>
      <c r="ASR51" s="445"/>
      <c r="ASS51" s="445"/>
      <c r="AST51" s="445"/>
      <c r="ASU51" s="445"/>
      <c r="ASV51" s="445"/>
      <c r="ASW51" s="445"/>
      <c r="ASX51" s="445"/>
      <c r="ASY51" s="445"/>
      <c r="ASZ51" s="445"/>
      <c r="ATA51" s="445"/>
      <c r="ATB51" s="445"/>
      <c r="ATC51" s="445"/>
      <c r="ATD51" s="445"/>
      <c r="ATE51" s="445"/>
      <c r="ATF51" s="445"/>
      <c r="ATG51" s="445"/>
      <c r="ATH51" s="445"/>
      <c r="ATI51" s="445"/>
      <c r="ATJ51" s="445"/>
      <c r="ATK51" s="445"/>
      <c r="ATL51" s="445"/>
      <c r="ATM51" s="445"/>
      <c r="ATN51" s="445"/>
      <c r="ATO51" s="445"/>
      <c r="ATP51" s="445"/>
      <c r="ATQ51" s="445"/>
      <c r="ATR51" s="445"/>
      <c r="ATS51" s="445"/>
      <c r="ATT51" s="445"/>
      <c r="ATU51" s="445"/>
      <c r="ATV51" s="445"/>
      <c r="ATW51" s="445"/>
      <c r="ATX51" s="445"/>
      <c r="ATY51" s="445"/>
      <c r="ATZ51" s="445"/>
      <c r="AUA51" s="445"/>
      <c r="AUB51" s="445"/>
      <c r="AUC51" s="445"/>
      <c r="AUD51" s="445"/>
      <c r="AUE51" s="445"/>
      <c r="AUF51" s="445"/>
      <c r="AUG51" s="445"/>
      <c r="AUH51" s="445"/>
      <c r="AUI51" s="445"/>
      <c r="AUJ51" s="445"/>
      <c r="AUK51" s="445"/>
      <c r="AUL51" s="445"/>
      <c r="AUM51" s="445"/>
      <c r="AUN51" s="445"/>
      <c r="AUO51" s="445"/>
      <c r="AUP51" s="445"/>
      <c r="AUQ51" s="445"/>
      <c r="AUR51" s="445"/>
      <c r="AUS51" s="445"/>
      <c r="AUT51" s="445"/>
      <c r="AUU51" s="445"/>
      <c r="AUV51" s="445"/>
      <c r="AUW51" s="445"/>
      <c r="AUX51" s="445"/>
      <c r="AUY51" s="445"/>
      <c r="AUZ51" s="445"/>
      <c r="AVA51" s="445"/>
      <c r="AVB51" s="445"/>
      <c r="AVC51" s="445"/>
      <c r="AVD51" s="445"/>
      <c r="AVE51" s="445"/>
      <c r="AVF51" s="445"/>
      <c r="AVG51" s="445"/>
      <c r="AVH51" s="445"/>
      <c r="AVI51" s="445"/>
      <c r="AVJ51" s="445"/>
      <c r="AVK51" s="445"/>
      <c r="AVL51" s="445"/>
      <c r="AVM51" s="445"/>
      <c r="AVN51" s="445"/>
      <c r="AVO51" s="445"/>
      <c r="AVP51" s="445"/>
      <c r="AVQ51" s="445"/>
      <c r="AVR51" s="445"/>
      <c r="AVS51" s="445"/>
      <c r="AVT51" s="445"/>
      <c r="AVU51" s="445"/>
      <c r="AVV51" s="445"/>
      <c r="AVW51" s="445"/>
      <c r="AVX51" s="445"/>
      <c r="AVY51" s="445"/>
      <c r="AVZ51" s="445"/>
      <c r="AWA51" s="445"/>
      <c r="AWB51" s="445"/>
      <c r="AWC51" s="445"/>
      <c r="AWD51" s="445"/>
      <c r="AWE51" s="445"/>
      <c r="AWF51" s="445"/>
      <c r="AWG51" s="445"/>
      <c r="AWH51" s="445"/>
      <c r="AWI51" s="445"/>
      <c r="AWJ51" s="445"/>
      <c r="AWK51" s="445"/>
      <c r="AWL51" s="445"/>
      <c r="AWM51" s="445"/>
      <c r="AWN51" s="445"/>
      <c r="AWO51" s="445"/>
      <c r="AWP51" s="445"/>
      <c r="AWQ51" s="445"/>
      <c r="AWR51" s="445"/>
      <c r="AWS51" s="445"/>
      <c r="AWT51" s="445"/>
      <c r="AWU51" s="445"/>
      <c r="AWV51" s="445"/>
      <c r="AWW51" s="445"/>
      <c r="AWX51" s="445"/>
      <c r="AWY51" s="445"/>
      <c r="AWZ51" s="445"/>
      <c r="AXA51" s="445"/>
      <c r="AXB51" s="445"/>
      <c r="AXC51" s="445"/>
      <c r="AXD51" s="445"/>
      <c r="AXE51" s="445"/>
      <c r="AXF51" s="445"/>
      <c r="AXG51" s="445"/>
      <c r="AXH51" s="445"/>
      <c r="AXI51" s="445"/>
      <c r="AXJ51" s="445"/>
      <c r="AXK51" s="445"/>
      <c r="AXL51" s="445"/>
      <c r="AXM51" s="445"/>
      <c r="AXN51" s="445"/>
      <c r="AXO51" s="445"/>
      <c r="AXP51" s="445"/>
      <c r="AXQ51" s="445"/>
      <c r="AXR51" s="445"/>
      <c r="AXS51" s="445"/>
      <c r="AXT51" s="445"/>
      <c r="AXU51" s="445"/>
      <c r="AXV51" s="445"/>
      <c r="AXW51" s="445"/>
      <c r="AXX51" s="445"/>
      <c r="AXY51" s="445"/>
      <c r="AXZ51" s="445"/>
      <c r="AYA51" s="445"/>
      <c r="AYB51" s="445"/>
      <c r="AYC51" s="445"/>
      <c r="AYD51" s="445"/>
      <c r="AYE51" s="445"/>
      <c r="AYF51" s="445"/>
      <c r="AYG51" s="445"/>
      <c r="AYH51" s="445"/>
      <c r="AYI51" s="445"/>
      <c r="AYJ51" s="445"/>
      <c r="AYK51" s="445"/>
      <c r="AYL51" s="445"/>
      <c r="AYM51" s="445"/>
      <c r="AYN51" s="445"/>
      <c r="AYO51" s="445"/>
      <c r="AYP51" s="445"/>
      <c r="AYQ51" s="445"/>
      <c r="AYR51" s="445"/>
      <c r="AYS51" s="445"/>
      <c r="AYT51" s="445"/>
      <c r="AYU51" s="445"/>
      <c r="AYV51" s="445"/>
      <c r="AYW51" s="445"/>
      <c r="AYX51" s="445"/>
      <c r="AYY51" s="445"/>
      <c r="AYZ51" s="445"/>
      <c r="AZA51" s="445"/>
      <c r="AZB51" s="445"/>
      <c r="AZC51" s="445"/>
      <c r="AZD51" s="445"/>
      <c r="AZE51" s="445"/>
      <c r="AZF51" s="445"/>
      <c r="AZG51" s="445"/>
      <c r="AZH51" s="445"/>
      <c r="AZI51" s="445"/>
      <c r="AZJ51" s="445"/>
      <c r="AZK51" s="445"/>
      <c r="AZL51" s="445"/>
      <c r="AZM51" s="445"/>
      <c r="AZN51" s="445"/>
      <c r="AZO51" s="445"/>
      <c r="AZP51" s="445"/>
      <c r="AZQ51" s="445"/>
      <c r="AZR51" s="445"/>
      <c r="AZS51" s="445"/>
      <c r="AZT51" s="445"/>
      <c r="AZU51" s="445"/>
      <c r="AZV51" s="445"/>
      <c r="AZW51" s="445"/>
      <c r="AZX51" s="445"/>
      <c r="AZY51" s="445"/>
      <c r="AZZ51" s="445"/>
      <c r="BAA51" s="445"/>
      <c r="BAB51" s="445"/>
      <c r="BAC51" s="445"/>
      <c r="BAD51" s="445"/>
      <c r="BAE51" s="445"/>
      <c r="BAF51" s="445"/>
      <c r="BAG51" s="445"/>
      <c r="BAH51" s="445"/>
      <c r="BAI51" s="445"/>
      <c r="BAJ51" s="445"/>
      <c r="BAK51" s="445"/>
      <c r="BAL51" s="445"/>
      <c r="BAM51" s="445"/>
      <c r="BAN51" s="445"/>
      <c r="BAO51" s="445"/>
      <c r="BAP51" s="445"/>
      <c r="BAQ51" s="445"/>
      <c r="BAR51" s="445"/>
      <c r="BAS51" s="445"/>
      <c r="BAT51" s="445"/>
      <c r="BAU51" s="445"/>
      <c r="BAV51" s="445"/>
      <c r="BAW51" s="445"/>
      <c r="BAX51" s="445"/>
      <c r="BAY51" s="445"/>
      <c r="BAZ51" s="445"/>
      <c r="BBA51" s="445"/>
      <c r="BBB51" s="445"/>
      <c r="BBC51" s="445"/>
      <c r="BBD51" s="445"/>
      <c r="BBE51" s="445"/>
      <c r="BBF51" s="445"/>
      <c r="BBG51" s="445"/>
      <c r="BBH51" s="445"/>
      <c r="BBI51" s="445"/>
      <c r="BBJ51" s="445"/>
      <c r="BBK51" s="445"/>
      <c r="BBL51" s="445"/>
      <c r="BBM51" s="445"/>
      <c r="BBN51" s="445"/>
      <c r="BBO51" s="445"/>
      <c r="BBP51" s="445"/>
      <c r="BBQ51" s="445"/>
      <c r="BBR51" s="445"/>
      <c r="BBS51" s="445"/>
      <c r="BBT51" s="445"/>
      <c r="BBU51" s="445"/>
      <c r="BBV51" s="445"/>
      <c r="BBW51" s="445"/>
      <c r="BBX51" s="445"/>
      <c r="BBY51" s="445"/>
      <c r="BBZ51" s="445"/>
      <c r="BCA51" s="445"/>
      <c r="BCB51" s="445"/>
      <c r="BCC51" s="445"/>
      <c r="BCD51" s="445"/>
      <c r="BCE51" s="445"/>
      <c r="BCF51" s="445"/>
      <c r="BCG51" s="445"/>
      <c r="BCH51" s="445"/>
      <c r="BCI51" s="445"/>
      <c r="BCJ51" s="445"/>
      <c r="BCK51" s="445"/>
      <c r="BCL51" s="445"/>
      <c r="BCM51" s="445"/>
      <c r="BCN51" s="445"/>
      <c r="BCO51" s="445"/>
      <c r="BCP51" s="445"/>
      <c r="BCQ51" s="445"/>
      <c r="BCR51" s="445"/>
      <c r="BCS51" s="445"/>
      <c r="BCT51" s="445"/>
      <c r="BCU51" s="445"/>
      <c r="BCV51" s="445"/>
      <c r="BCW51" s="445"/>
      <c r="BCX51" s="445"/>
      <c r="BCY51" s="445"/>
      <c r="BCZ51" s="445"/>
      <c r="BDA51" s="445"/>
      <c r="BDB51" s="445"/>
      <c r="BDC51" s="445"/>
      <c r="BDD51" s="445"/>
      <c r="BDE51" s="445"/>
      <c r="BDF51" s="445"/>
      <c r="BDG51" s="445"/>
      <c r="BDH51" s="445"/>
      <c r="BDI51" s="445"/>
      <c r="BDJ51" s="445"/>
      <c r="BDK51" s="445"/>
      <c r="BDL51" s="445"/>
      <c r="BDM51" s="445"/>
      <c r="BDN51" s="445"/>
      <c r="BDO51" s="445"/>
      <c r="BDP51" s="445"/>
      <c r="BDQ51" s="445"/>
      <c r="BDR51" s="445"/>
      <c r="BDS51" s="445"/>
      <c r="BDT51" s="445"/>
      <c r="BDU51" s="445"/>
      <c r="BDV51" s="445"/>
      <c r="BDW51" s="445"/>
      <c r="BDX51" s="445"/>
      <c r="BDY51" s="445"/>
      <c r="BDZ51" s="445"/>
      <c r="BEA51" s="445"/>
      <c r="BEB51" s="445"/>
      <c r="BEC51" s="445"/>
      <c r="BED51" s="445"/>
      <c r="BEE51" s="445"/>
      <c r="BEF51" s="445"/>
      <c r="BEG51" s="445"/>
      <c r="BEH51" s="445"/>
      <c r="BEI51" s="445"/>
      <c r="BEJ51" s="445"/>
      <c r="BEK51" s="445"/>
      <c r="BEL51" s="445"/>
      <c r="BEM51" s="445"/>
      <c r="BEN51" s="445"/>
      <c r="BEO51" s="445"/>
      <c r="BEP51" s="445"/>
      <c r="BEQ51" s="445"/>
      <c r="BER51" s="445"/>
      <c r="BES51" s="445"/>
      <c r="BET51" s="445"/>
      <c r="BEU51" s="445"/>
      <c r="BEV51" s="445"/>
      <c r="BEW51" s="445"/>
      <c r="BEX51" s="445"/>
      <c r="BEY51" s="445"/>
      <c r="BEZ51" s="445"/>
      <c r="BFA51" s="445"/>
      <c r="BFB51" s="445"/>
      <c r="BFC51" s="445"/>
      <c r="BFD51" s="445"/>
      <c r="BFE51" s="445"/>
      <c r="BFF51" s="445"/>
      <c r="BFG51" s="445"/>
      <c r="BFH51" s="445"/>
      <c r="BFI51" s="445"/>
      <c r="BFJ51" s="445"/>
      <c r="BFK51" s="445"/>
      <c r="BFL51" s="445"/>
      <c r="BFM51" s="445"/>
      <c r="BFN51" s="445"/>
      <c r="BFO51" s="445"/>
      <c r="BFP51" s="445"/>
      <c r="BFQ51" s="445"/>
      <c r="BFR51" s="445"/>
      <c r="BFS51" s="445"/>
      <c r="BFT51" s="445"/>
      <c r="BFU51" s="445"/>
      <c r="BFV51" s="445"/>
      <c r="BFW51" s="445"/>
      <c r="BFX51" s="445"/>
      <c r="BFY51" s="445"/>
      <c r="BFZ51" s="445"/>
      <c r="BGA51" s="445"/>
      <c r="BGB51" s="445"/>
      <c r="BGC51" s="445"/>
      <c r="BGD51" s="445"/>
      <c r="BGE51" s="445"/>
      <c r="BGF51" s="445"/>
      <c r="BGG51" s="445"/>
      <c r="BGH51" s="445"/>
      <c r="BGI51" s="445"/>
      <c r="BGJ51" s="445"/>
      <c r="BGK51" s="445"/>
      <c r="BGL51" s="445"/>
      <c r="BGM51" s="445"/>
      <c r="BGN51" s="445"/>
      <c r="BGO51" s="445"/>
      <c r="BGP51" s="445"/>
      <c r="BGQ51" s="445"/>
      <c r="BGR51" s="445"/>
      <c r="BGS51" s="445"/>
      <c r="BGT51" s="445"/>
      <c r="BGU51" s="445"/>
      <c r="BGV51" s="445"/>
      <c r="BGW51" s="445"/>
      <c r="BGX51" s="445"/>
      <c r="BGY51" s="445"/>
      <c r="BGZ51" s="445"/>
      <c r="BHA51" s="445"/>
      <c r="BHB51" s="445"/>
      <c r="BHC51" s="445"/>
      <c r="BHD51" s="445"/>
      <c r="BHE51" s="445"/>
      <c r="BHF51" s="445"/>
      <c r="BHG51" s="445"/>
      <c r="BHH51" s="445"/>
      <c r="BHI51" s="445"/>
      <c r="BHJ51" s="445"/>
      <c r="BHK51" s="445"/>
      <c r="BHL51" s="445"/>
      <c r="BHM51" s="445"/>
      <c r="BHN51" s="445"/>
      <c r="BHO51" s="445"/>
      <c r="BHP51" s="445"/>
      <c r="BHQ51" s="445"/>
      <c r="BHR51" s="445"/>
      <c r="BHS51" s="445"/>
      <c r="BHT51" s="445"/>
      <c r="BHU51" s="445"/>
      <c r="BHV51" s="445"/>
      <c r="BHW51" s="445"/>
      <c r="BHX51" s="445"/>
      <c r="BHY51" s="445"/>
      <c r="BHZ51" s="445"/>
      <c r="BIA51" s="445"/>
      <c r="BIB51" s="445"/>
      <c r="BIC51" s="445"/>
      <c r="BID51" s="445"/>
      <c r="BIE51" s="445"/>
      <c r="BIF51" s="445"/>
      <c r="BIG51" s="445"/>
      <c r="BIH51" s="445"/>
      <c r="BII51" s="445"/>
      <c r="BIJ51" s="445"/>
      <c r="BIK51" s="445"/>
      <c r="BIL51" s="445"/>
      <c r="BIM51" s="445"/>
      <c r="BIN51" s="445"/>
      <c r="BIO51" s="445"/>
      <c r="BIP51" s="445"/>
      <c r="BIQ51" s="445"/>
      <c r="BIR51" s="445"/>
      <c r="BIS51" s="445"/>
      <c r="BIT51" s="445"/>
      <c r="BIU51" s="445"/>
      <c r="BIV51" s="445"/>
      <c r="BIW51" s="445"/>
      <c r="BIX51" s="445"/>
      <c r="BIY51" s="445"/>
      <c r="BIZ51" s="445"/>
      <c r="BJA51" s="445"/>
      <c r="BJB51" s="445"/>
      <c r="BJC51" s="445"/>
      <c r="BJD51" s="445"/>
      <c r="BJE51" s="445"/>
      <c r="BJF51" s="445"/>
      <c r="BJG51" s="445"/>
      <c r="BJH51" s="445"/>
      <c r="BJI51" s="445"/>
      <c r="BJJ51" s="445"/>
      <c r="BJK51" s="445"/>
      <c r="BJL51" s="445"/>
      <c r="BJM51" s="445"/>
      <c r="BJN51" s="445"/>
      <c r="BJO51" s="445"/>
      <c r="BJP51" s="445"/>
      <c r="BJQ51" s="445"/>
      <c r="BJR51" s="445"/>
      <c r="BJS51" s="445"/>
      <c r="BJT51" s="445"/>
      <c r="BJU51" s="445"/>
      <c r="BJV51" s="445"/>
      <c r="BJW51" s="445"/>
      <c r="BJX51" s="445"/>
      <c r="BJY51" s="445"/>
      <c r="BJZ51" s="445"/>
      <c r="BKA51" s="445"/>
      <c r="BKB51" s="445"/>
      <c r="BKC51" s="445"/>
      <c r="BKD51" s="445"/>
      <c r="BKE51" s="445"/>
      <c r="BKF51" s="445"/>
      <c r="BKG51" s="445"/>
      <c r="BKH51" s="445"/>
      <c r="BKI51" s="445"/>
      <c r="BKJ51" s="445"/>
      <c r="BKK51" s="445"/>
      <c r="BKL51" s="445"/>
      <c r="BKM51" s="445"/>
      <c r="BKN51" s="445"/>
      <c r="BKO51" s="445"/>
      <c r="BKP51" s="445"/>
      <c r="BKQ51" s="445"/>
      <c r="BKR51" s="445"/>
      <c r="BKS51" s="445"/>
      <c r="BKT51" s="445"/>
      <c r="BKU51" s="445"/>
      <c r="BKV51" s="445"/>
      <c r="BKW51" s="445"/>
      <c r="BKX51" s="445"/>
      <c r="BKY51" s="445"/>
      <c r="BKZ51" s="445"/>
      <c r="BLA51" s="445"/>
      <c r="BLB51" s="445"/>
      <c r="BLC51" s="445"/>
      <c r="BLD51" s="445"/>
      <c r="BLE51" s="445"/>
      <c r="BLF51" s="445"/>
      <c r="BLG51" s="445"/>
      <c r="BLH51" s="445"/>
      <c r="BLI51" s="445"/>
      <c r="BLJ51" s="445"/>
      <c r="BLK51" s="445"/>
      <c r="BLL51" s="445"/>
      <c r="BLM51" s="445"/>
      <c r="BLN51" s="445"/>
      <c r="BLO51" s="445"/>
      <c r="BLP51" s="445"/>
      <c r="BLQ51" s="445"/>
      <c r="BLR51" s="445"/>
      <c r="BLS51" s="445"/>
      <c r="BLT51" s="445"/>
      <c r="BLU51" s="445"/>
      <c r="BLV51" s="445"/>
      <c r="BLW51" s="445"/>
      <c r="BLX51" s="445"/>
      <c r="BLY51" s="445"/>
      <c r="BLZ51" s="445"/>
      <c r="BMA51" s="445"/>
      <c r="BMB51" s="445"/>
      <c r="BMC51" s="445"/>
      <c r="BMD51" s="445"/>
      <c r="BME51" s="445"/>
      <c r="BMF51" s="445"/>
      <c r="BMG51" s="445"/>
      <c r="BMH51" s="445"/>
      <c r="BMI51" s="445"/>
      <c r="BMJ51" s="445"/>
      <c r="BMK51" s="445"/>
      <c r="BML51" s="445"/>
      <c r="BMM51" s="445"/>
      <c r="BMN51" s="445"/>
      <c r="BMO51" s="445"/>
      <c r="BMP51" s="445"/>
      <c r="BMQ51" s="445"/>
      <c r="BMR51" s="445"/>
      <c r="BMS51" s="445"/>
      <c r="BMT51" s="445"/>
      <c r="BMU51" s="445"/>
      <c r="BMV51" s="445"/>
      <c r="BMW51" s="445"/>
      <c r="BMX51" s="445"/>
      <c r="BMY51" s="445"/>
      <c r="BMZ51" s="445"/>
      <c r="BNA51" s="445"/>
      <c r="BNB51" s="445"/>
      <c r="BNC51" s="445"/>
      <c r="BND51" s="445"/>
      <c r="BNE51" s="445"/>
      <c r="BNF51" s="445"/>
      <c r="BNG51" s="445"/>
      <c r="BNH51" s="445"/>
      <c r="BNI51" s="445"/>
      <c r="BNJ51" s="445"/>
      <c r="BNK51" s="445"/>
      <c r="BNL51" s="445"/>
      <c r="BNM51" s="445"/>
      <c r="BNN51" s="445"/>
      <c r="BNO51" s="445"/>
      <c r="BNP51" s="445"/>
      <c r="BNQ51" s="445"/>
      <c r="BNR51" s="445"/>
      <c r="BNS51" s="445"/>
      <c r="BNT51" s="445"/>
      <c r="BNU51" s="445"/>
      <c r="BNV51" s="445"/>
      <c r="BNW51" s="445"/>
      <c r="BNX51" s="445"/>
      <c r="BNY51" s="445"/>
      <c r="BNZ51" s="445"/>
      <c r="BOA51" s="445"/>
      <c r="BOB51" s="445"/>
      <c r="BOC51" s="445"/>
      <c r="BOD51" s="445"/>
      <c r="BOE51" s="445"/>
      <c r="BOF51" s="445"/>
      <c r="BOG51" s="445"/>
      <c r="BOH51" s="445"/>
      <c r="BOI51" s="445"/>
      <c r="BOJ51" s="445"/>
      <c r="BOK51" s="445"/>
      <c r="BOL51" s="445"/>
      <c r="BOM51" s="445"/>
      <c r="BON51" s="445"/>
      <c r="BOO51" s="445"/>
      <c r="BOP51" s="445"/>
      <c r="BOQ51" s="445"/>
      <c r="BOR51" s="445"/>
      <c r="BOS51" s="445"/>
      <c r="BOT51" s="445"/>
      <c r="BOU51" s="445"/>
      <c r="BOV51" s="445"/>
      <c r="BOW51" s="445"/>
      <c r="BOX51" s="445"/>
      <c r="BOY51" s="445"/>
      <c r="BOZ51" s="445"/>
      <c r="BPA51" s="445"/>
      <c r="BPB51" s="445"/>
      <c r="BPC51" s="445"/>
      <c r="BPD51" s="445"/>
      <c r="BPE51" s="445"/>
      <c r="BPF51" s="445"/>
      <c r="BPG51" s="445"/>
      <c r="BPH51" s="445"/>
      <c r="BPI51" s="445"/>
      <c r="BPJ51" s="445"/>
      <c r="BPK51" s="445"/>
      <c r="BPL51" s="445"/>
      <c r="BPM51" s="445"/>
      <c r="BPN51" s="445"/>
      <c r="BPO51" s="445"/>
      <c r="BPP51" s="445"/>
      <c r="BPQ51" s="445"/>
      <c r="BPR51" s="445"/>
      <c r="BPS51" s="445"/>
      <c r="BPT51" s="445"/>
      <c r="BPU51" s="445"/>
      <c r="BPV51" s="445"/>
      <c r="BPW51" s="445"/>
      <c r="BPX51" s="445"/>
      <c r="BPY51" s="445"/>
      <c r="BPZ51" s="445"/>
      <c r="BQA51" s="445"/>
      <c r="BQB51" s="445"/>
      <c r="BQC51" s="445"/>
      <c r="BQD51" s="445"/>
      <c r="BQE51" s="445"/>
      <c r="BQF51" s="445"/>
      <c r="BQG51" s="445"/>
      <c r="BQH51" s="445"/>
      <c r="BQI51" s="445"/>
      <c r="BQJ51" s="445"/>
      <c r="BQK51" s="445"/>
      <c r="BQL51" s="445"/>
      <c r="BQM51" s="445"/>
      <c r="BQN51" s="445"/>
      <c r="BQO51" s="445"/>
      <c r="BQP51" s="445"/>
      <c r="BQQ51" s="445"/>
      <c r="BQR51" s="445"/>
      <c r="BQS51" s="445"/>
      <c r="BQT51" s="445"/>
      <c r="BQU51" s="445"/>
      <c r="BQV51" s="445"/>
      <c r="BQW51" s="445"/>
      <c r="BQX51" s="445"/>
      <c r="BQY51" s="445"/>
      <c r="BQZ51" s="445"/>
      <c r="BRA51" s="445"/>
      <c r="BRB51" s="445"/>
      <c r="BRC51" s="445"/>
      <c r="BRD51" s="445"/>
      <c r="BRE51" s="445"/>
      <c r="BRF51" s="445"/>
      <c r="BRG51" s="445"/>
      <c r="BRH51" s="445"/>
      <c r="BRI51" s="445"/>
      <c r="BRJ51" s="445"/>
      <c r="BRK51" s="445"/>
      <c r="BRL51" s="445"/>
      <c r="BRM51" s="445"/>
      <c r="BRN51" s="445"/>
      <c r="BRO51" s="445"/>
      <c r="BRP51" s="445"/>
      <c r="BRQ51" s="445"/>
      <c r="BRR51" s="445"/>
      <c r="BRS51" s="445"/>
      <c r="BRT51" s="445"/>
      <c r="BRU51" s="445"/>
      <c r="BRV51" s="445"/>
      <c r="BRW51" s="445"/>
      <c r="BRX51" s="445"/>
      <c r="BRY51" s="445"/>
      <c r="BRZ51" s="445"/>
      <c r="BSA51" s="445"/>
      <c r="BSB51" s="445"/>
      <c r="BSC51" s="445"/>
      <c r="BSD51" s="445"/>
      <c r="BSE51" s="445"/>
      <c r="BSF51" s="445"/>
      <c r="BSG51" s="445"/>
      <c r="BSH51" s="445"/>
      <c r="BSI51" s="445"/>
      <c r="BSJ51" s="445"/>
      <c r="BSK51" s="445"/>
      <c r="BSL51" s="445"/>
      <c r="BSM51" s="445"/>
      <c r="BSN51" s="445"/>
      <c r="BSO51" s="445"/>
      <c r="BSP51" s="445"/>
      <c r="BSQ51" s="445"/>
      <c r="BSR51" s="445"/>
      <c r="BSS51" s="445"/>
      <c r="BST51" s="445"/>
      <c r="BSU51" s="445"/>
      <c r="BSV51" s="445"/>
      <c r="BSW51" s="445"/>
      <c r="BSX51" s="445"/>
      <c r="BSY51" s="445"/>
      <c r="BSZ51" s="445"/>
      <c r="BTA51" s="445"/>
      <c r="BTB51" s="445"/>
      <c r="BTC51" s="445"/>
      <c r="BTD51" s="445"/>
      <c r="BTE51" s="445"/>
      <c r="BTF51" s="445"/>
      <c r="BTG51" s="445"/>
      <c r="BTH51" s="445"/>
      <c r="BTI51" s="445"/>
      <c r="BTJ51" s="445"/>
      <c r="BTK51" s="445"/>
      <c r="BTL51" s="445"/>
      <c r="BTM51" s="445"/>
      <c r="BTN51" s="445"/>
      <c r="BTO51" s="445"/>
      <c r="BTP51" s="445"/>
      <c r="BTQ51" s="445"/>
      <c r="BTR51" s="445"/>
      <c r="BTS51" s="445"/>
      <c r="BTT51" s="445"/>
      <c r="BTU51" s="445"/>
      <c r="BTV51" s="445"/>
      <c r="BTW51" s="445"/>
      <c r="BTX51" s="445"/>
      <c r="BTY51" s="445"/>
      <c r="BTZ51" s="445"/>
      <c r="BUA51" s="445"/>
      <c r="BUB51" s="445"/>
      <c r="BUC51" s="445"/>
      <c r="BUD51" s="445"/>
      <c r="BUE51" s="445"/>
      <c r="BUF51" s="445"/>
      <c r="BUG51" s="445"/>
      <c r="BUH51" s="445"/>
      <c r="BUI51" s="445"/>
      <c r="BUJ51" s="445"/>
      <c r="BUK51" s="445"/>
      <c r="BUL51" s="445"/>
      <c r="BUM51" s="445"/>
      <c r="BUN51" s="445"/>
      <c r="BUO51" s="445"/>
      <c r="BUP51" s="445"/>
      <c r="BUQ51" s="445"/>
      <c r="BUR51" s="445"/>
      <c r="BUS51" s="445"/>
      <c r="BUT51" s="445"/>
      <c r="BUU51" s="445"/>
      <c r="BUV51" s="445"/>
      <c r="BUW51" s="445"/>
      <c r="BUX51" s="445"/>
      <c r="BUY51" s="445"/>
      <c r="BUZ51" s="445"/>
      <c r="BVA51" s="445"/>
      <c r="BVB51" s="445"/>
      <c r="BVC51" s="445"/>
      <c r="BVD51" s="445"/>
      <c r="BVE51" s="445"/>
      <c r="BVF51" s="445"/>
      <c r="BVG51" s="445"/>
      <c r="BVH51" s="445"/>
      <c r="BVI51" s="445"/>
      <c r="BVJ51" s="445"/>
      <c r="BVK51" s="445"/>
      <c r="BVL51" s="445"/>
      <c r="BVM51" s="445"/>
      <c r="BVN51" s="445"/>
      <c r="BVO51" s="445"/>
      <c r="BVP51" s="445"/>
      <c r="BVQ51" s="445"/>
      <c r="BVR51" s="445"/>
      <c r="BVS51" s="445"/>
      <c r="BVT51" s="445"/>
      <c r="BVU51" s="445"/>
      <c r="BVV51" s="445"/>
      <c r="BVW51" s="445"/>
      <c r="BVX51" s="445"/>
      <c r="BVY51" s="445"/>
      <c r="BVZ51" s="445"/>
      <c r="BWA51" s="445"/>
      <c r="BWB51" s="445"/>
      <c r="BWC51" s="445"/>
      <c r="BWD51" s="445"/>
      <c r="BWE51" s="445"/>
      <c r="BWF51" s="445"/>
      <c r="BWG51" s="445"/>
      <c r="BWH51" s="445"/>
      <c r="BWI51" s="445"/>
      <c r="BWJ51" s="445"/>
      <c r="BWK51" s="445"/>
      <c r="BWL51" s="445"/>
      <c r="BWM51" s="445"/>
      <c r="BWN51" s="445"/>
      <c r="BWO51" s="445"/>
      <c r="BWP51" s="445"/>
      <c r="BWQ51" s="445"/>
      <c r="BWR51" s="445"/>
      <c r="BWS51" s="445"/>
      <c r="BWT51" s="445"/>
      <c r="BWU51" s="445"/>
      <c r="BWV51" s="445"/>
      <c r="BWW51" s="445"/>
      <c r="BWX51" s="445"/>
      <c r="BWY51" s="445"/>
      <c r="BWZ51" s="445"/>
      <c r="BXA51" s="445"/>
      <c r="BXB51" s="445"/>
      <c r="BXC51" s="445"/>
      <c r="BXD51" s="445"/>
      <c r="BXE51" s="445"/>
      <c r="BXF51" s="445"/>
      <c r="BXG51" s="445"/>
      <c r="BXH51" s="445"/>
      <c r="BXI51" s="445"/>
      <c r="BXJ51" s="445"/>
      <c r="BXK51" s="445"/>
      <c r="BXL51" s="445"/>
      <c r="BXM51" s="445"/>
      <c r="BXN51" s="445"/>
      <c r="BXO51" s="445"/>
      <c r="BXP51" s="445"/>
      <c r="BXQ51" s="445"/>
      <c r="BXR51" s="445"/>
      <c r="BXS51" s="445"/>
      <c r="BXT51" s="445"/>
      <c r="BXU51" s="445"/>
      <c r="BXV51" s="445"/>
      <c r="BXW51" s="445"/>
      <c r="BXX51" s="445"/>
      <c r="BXY51" s="445"/>
      <c r="BXZ51" s="445"/>
      <c r="BYA51" s="445"/>
      <c r="BYB51" s="445"/>
      <c r="BYC51" s="445"/>
      <c r="BYD51" s="445"/>
      <c r="BYE51" s="445"/>
      <c r="BYF51" s="445"/>
      <c r="BYG51" s="445"/>
      <c r="BYH51" s="445"/>
      <c r="BYI51" s="445"/>
      <c r="BYJ51" s="445"/>
      <c r="BYK51" s="445"/>
      <c r="BYL51" s="445"/>
      <c r="BYM51" s="445"/>
      <c r="BYN51" s="445"/>
      <c r="BYO51" s="445"/>
      <c r="BYP51" s="445"/>
      <c r="BYQ51" s="445"/>
      <c r="BYR51" s="445"/>
      <c r="BYS51" s="445"/>
      <c r="BYT51" s="445"/>
      <c r="BYU51" s="445"/>
      <c r="BYV51" s="445"/>
      <c r="BYW51" s="445"/>
      <c r="BYX51" s="445"/>
      <c r="BYY51" s="445"/>
      <c r="BYZ51" s="445"/>
      <c r="BZA51" s="445"/>
      <c r="BZB51" s="445"/>
      <c r="BZC51" s="445"/>
      <c r="BZD51" s="445"/>
      <c r="BZE51" s="445"/>
      <c r="BZF51" s="445"/>
      <c r="BZG51" s="445"/>
      <c r="BZH51" s="445"/>
      <c r="BZI51" s="445"/>
      <c r="BZJ51" s="445"/>
      <c r="BZK51" s="445"/>
      <c r="BZL51" s="445"/>
      <c r="BZM51" s="445"/>
      <c r="BZN51" s="445"/>
      <c r="BZO51" s="445"/>
      <c r="BZP51" s="445"/>
      <c r="BZQ51" s="445"/>
      <c r="BZR51" s="445"/>
      <c r="BZS51" s="445"/>
      <c r="BZT51" s="445"/>
      <c r="BZU51" s="445"/>
      <c r="BZV51" s="445"/>
      <c r="BZW51" s="445"/>
      <c r="BZX51" s="445"/>
      <c r="BZY51" s="445"/>
      <c r="BZZ51" s="445"/>
      <c r="CAA51" s="445"/>
      <c r="CAB51" s="445"/>
      <c r="CAC51" s="445"/>
      <c r="CAD51" s="445"/>
      <c r="CAE51" s="445"/>
      <c r="CAF51" s="445"/>
      <c r="CAG51" s="445"/>
      <c r="CAH51" s="445"/>
      <c r="CAI51" s="445"/>
      <c r="CAJ51" s="445"/>
      <c r="CAK51" s="445"/>
      <c r="CAL51" s="445"/>
      <c r="CAM51" s="445"/>
      <c r="CAN51" s="445"/>
      <c r="CAO51" s="445"/>
      <c r="CAP51" s="445"/>
      <c r="CAQ51" s="445"/>
      <c r="CAR51" s="445"/>
      <c r="CAS51" s="445"/>
      <c r="CAT51" s="445"/>
      <c r="CAU51" s="445"/>
      <c r="CAV51" s="445"/>
      <c r="CAW51" s="445"/>
      <c r="CAX51" s="445"/>
      <c r="CAY51" s="445"/>
      <c r="CAZ51" s="445"/>
      <c r="CBA51" s="445"/>
      <c r="CBB51" s="445"/>
      <c r="CBC51" s="445"/>
      <c r="CBD51" s="445"/>
      <c r="CBE51" s="445"/>
      <c r="CBF51" s="445"/>
      <c r="CBG51" s="445"/>
      <c r="CBH51" s="445"/>
      <c r="CBI51" s="445"/>
      <c r="CBJ51" s="445"/>
      <c r="CBK51" s="445"/>
      <c r="CBL51" s="445"/>
      <c r="CBM51" s="445"/>
      <c r="CBN51" s="445"/>
      <c r="CBO51" s="445"/>
      <c r="CBP51" s="445"/>
      <c r="CBQ51" s="445"/>
      <c r="CBR51" s="445"/>
      <c r="CBS51" s="445"/>
      <c r="CBT51" s="445"/>
      <c r="CBU51" s="445"/>
      <c r="CBV51" s="445"/>
      <c r="CBW51" s="445"/>
      <c r="CBX51" s="445"/>
      <c r="CBY51" s="445"/>
      <c r="CBZ51" s="445"/>
      <c r="CCA51" s="445"/>
      <c r="CCB51" s="445"/>
      <c r="CCC51" s="445"/>
      <c r="CCD51" s="445"/>
      <c r="CCE51" s="445"/>
      <c r="CCF51" s="445"/>
      <c r="CCG51" s="445"/>
      <c r="CCH51" s="445"/>
      <c r="CCI51" s="445"/>
      <c r="CCJ51" s="445"/>
      <c r="CCK51" s="445"/>
      <c r="CCL51" s="445"/>
      <c r="CCM51" s="445"/>
      <c r="CCN51" s="445"/>
      <c r="CCO51" s="445"/>
      <c r="CCP51" s="445"/>
      <c r="CCQ51" s="445"/>
      <c r="CCR51" s="445"/>
      <c r="CCS51" s="445"/>
      <c r="CCT51" s="445"/>
      <c r="CCU51" s="445"/>
      <c r="CCV51" s="445"/>
      <c r="CCW51" s="445"/>
      <c r="CCX51" s="445"/>
      <c r="CCY51" s="445"/>
      <c r="CCZ51" s="445"/>
      <c r="CDA51" s="445"/>
      <c r="CDB51" s="445"/>
      <c r="CDC51" s="445"/>
      <c r="CDD51" s="445"/>
      <c r="CDE51" s="445"/>
      <c r="CDF51" s="445"/>
      <c r="CDG51" s="445"/>
      <c r="CDH51" s="445"/>
      <c r="CDI51" s="445"/>
      <c r="CDJ51" s="445"/>
      <c r="CDK51" s="445"/>
      <c r="CDL51" s="445"/>
      <c r="CDM51" s="445"/>
      <c r="CDN51" s="445"/>
      <c r="CDO51" s="445"/>
      <c r="CDP51" s="445"/>
      <c r="CDQ51" s="445"/>
      <c r="CDR51" s="445"/>
      <c r="CDS51" s="445"/>
      <c r="CDT51" s="445"/>
      <c r="CDU51" s="445"/>
      <c r="CDV51" s="445"/>
      <c r="CDW51" s="445"/>
      <c r="CDX51" s="445"/>
      <c r="CDY51" s="445"/>
      <c r="CDZ51" s="445"/>
      <c r="CEA51" s="445"/>
      <c r="CEB51" s="445"/>
      <c r="CEC51" s="445"/>
      <c r="CED51" s="445"/>
      <c r="CEE51" s="445"/>
      <c r="CEF51" s="445"/>
      <c r="CEG51" s="445"/>
      <c r="CEH51" s="445"/>
      <c r="CEI51" s="445"/>
      <c r="CEJ51" s="445"/>
      <c r="CEK51" s="445"/>
      <c r="CEL51" s="445"/>
      <c r="CEM51" s="445"/>
      <c r="CEN51" s="445"/>
      <c r="CEO51" s="445"/>
      <c r="CEP51" s="445"/>
      <c r="CEQ51" s="445"/>
      <c r="CER51" s="445"/>
      <c r="CES51" s="445"/>
      <c r="CET51" s="445"/>
      <c r="CEU51" s="445"/>
      <c r="CEV51" s="445"/>
      <c r="CEW51" s="445"/>
      <c r="CEX51" s="445"/>
      <c r="CEY51" s="445"/>
      <c r="CEZ51" s="445"/>
      <c r="CFA51" s="445"/>
      <c r="CFB51" s="445"/>
      <c r="CFC51" s="445"/>
      <c r="CFD51" s="445"/>
      <c r="CFE51" s="445"/>
      <c r="CFF51" s="445"/>
      <c r="CFG51" s="445"/>
      <c r="CFH51" s="445"/>
      <c r="CFI51" s="445"/>
      <c r="CFJ51" s="445"/>
      <c r="CFK51" s="445"/>
      <c r="CFL51" s="445"/>
      <c r="CFM51" s="445"/>
      <c r="CFN51" s="445"/>
      <c r="CFO51" s="445"/>
      <c r="CFP51" s="445"/>
      <c r="CFQ51" s="445"/>
      <c r="CFR51" s="445"/>
      <c r="CFS51" s="445"/>
      <c r="CFT51" s="445"/>
      <c r="CFU51" s="445"/>
      <c r="CFV51" s="445"/>
      <c r="CFW51" s="445"/>
      <c r="CFX51" s="445"/>
      <c r="CFY51" s="445"/>
      <c r="CFZ51" s="445"/>
      <c r="CGA51" s="445"/>
      <c r="CGB51" s="445"/>
      <c r="CGC51" s="445"/>
      <c r="CGD51" s="445"/>
      <c r="CGE51" s="445"/>
      <c r="CGF51" s="445"/>
      <c r="CGG51" s="445"/>
      <c r="CGH51" s="445"/>
      <c r="CGI51" s="445"/>
      <c r="CGJ51" s="445"/>
      <c r="CGK51" s="445"/>
      <c r="CGL51" s="445"/>
      <c r="CGM51" s="445"/>
      <c r="CGN51" s="445"/>
      <c r="CGO51" s="445"/>
      <c r="CGP51" s="445"/>
      <c r="CGQ51" s="445"/>
      <c r="CGR51" s="445"/>
      <c r="CGS51" s="445"/>
      <c r="CGT51" s="445"/>
      <c r="CGU51" s="445"/>
      <c r="CGV51" s="445"/>
      <c r="CGW51" s="445"/>
      <c r="CGX51" s="445"/>
      <c r="CGY51" s="445"/>
      <c r="CGZ51" s="445"/>
      <c r="CHA51" s="445"/>
      <c r="CHB51" s="445"/>
      <c r="CHC51" s="445"/>
      <c r="CHD51" s="445"/>
      <c r="CHE51" s="445"/>
      <c r="CHF51" s="445"/>
      <c r="CHG51" s="445"/>
      <c r="CHH51" s="445"/>
      <c r="CHI51" s="445"/>
      <c r="CHJ51" s="445"/>
      <c r="CHK51" s="445"/>
      <c r="CHL51" s="445"/>
      <c r="CHM51" s="445"/>
      <c r="CHN51" s="445"/>
      <c r="CHO51" s="445"/>
      <c r="CHP51" s="445"/>
      <c r="CHQ51" s="445"/>
      <c r="CHR51" s="445"/>
      <c r="CHS51" s="445"/>
      <c r="CHT51" s="445"/>
      <c r="CHU51" s="445"/>
      <c r="CHV51" s="445"/>
      <c r="CHW51" s="445"/>
      <c r="CHX51" s="445"/>
      <c r="CHY51" s="445"/>
      <c r="CHZ51" s="445"/>
      <c r="CIA51" s="445"/>
      <c r="CIB51" s="445"/>
      <c r="CIC51" s="445"/>
      <c r="CID51" s="445"/>
      <c r="CIE51" s="445"/>
      <c r="CIF51" s="445"/>
      <c r="CIG51" s="445"/>
      <c r="CIH51" s="445"/>
      <c r="CII51" s="445"/>
      <c r="CIJ51" s="445"/>
      <c r="CIK51" s="445"/>
      <c r="CIL51" s="445"/>
      <c r="CIM51" s="445"/>
      <c r="CIN51" s="445"/>
      <c r="CIO51" s="445"/>
      <c r="CIP51" s="445"/>
      <c r="CIQ51" s="445"/>
      <c r="CIR51" s="445"/>
      <c r="CIS51" s="445"/>
      <c r="CIT51" s="445"/>
      <c r="CIU51" s="445"/>
      <c r="CIV51" s="445"/>
      <c r="CIW51" s="445"/>
      <c r="CIX51" s="445"/>
      <c r="CIY51" s="445"/>
      <c r="CIZ51" s="445"/>
      <c r="CJA51" s="445"/>
      <c r="CJB51" s="445"/>
      <c r="CJC51" s="445"/>
      <c r="CJD51" s="445"/>
      <c r="CJE51" s="445"/>
      <c r="CJF51" s="445"/>
      <c r="CJG51" s="445"/>
      <c r="CJH51" s="445"/>
      <c r="CJI51" s="445"/>
      <c r="CJJ51" s="445"/>
      <c r="CJK51" s="445"/>
      <c r="CJL51" s="445"/>
      <c r="CJM51" s="445"/>
      <c r="CJN51" s="445"/>
      <c r="CJO51" s="445"/>
      <c r="CJP51" s="445"/>
      <c r="CJQ51" s="445"/>
      <c r="CJR51" s="445"/>
      <c r="CJS51" s="445"/>
      <c r="CJT51" s="445"/>
      <c r="CJU51" s="445"/>
      <c r="CJV51" s="445"/>
      <c r="CJW51" s="445"/>
      <c r="CJX51" s="445"/>
      <c r="CJY51" s="445"/>
      <c r="CJZ51" s="445"/>
      <c r="CKA51" s="445"/>
      <c r="CKB51" s="445"/>
      <c r="CKC51" s="445"/>
      <c r="CKD51" s="445"/>
      <c r="CKE51" s="445"/>
      <c r="CKF51" s="445"/>
      <c r="CKG51" s="445"/>
      <c r="CKH51" s="445"/>
      <c r="CKI51" s="445"/>
      <c r="CKJ51" s="445"/>
      <c r="CKK51" s="445"/>
      <c r="CKL51" s="445"/>
      <c r="CKM51" s="445"/>
      <c r="CKN51" s="445"/>
      <c r="CKO51" s="445"/>
      <c r="CKP51" s="445"/>
      <c r="CKQ51" s="445"/>
      <c r="CKR51" s="445"/>
      <c r="CKS51" s="445"/>
      <c r="CKT51" s="445"/>
      <c r="CKU51" s="445"/>
      <c r="CKV51" s="445"/>
      <c r="CKW51" s="445"/>
      <c r="CKX51" s="445"/>
      <c r="CKY51" s="445"/>
      <c r="CKZ51" s="445"/>
      <c r="CLA51" s="445"/>
      <c r="CLB51" s="445"/>
      <c r="CLC51" s="445"/>
      <c r="CLD51" s="445"/>
      <c r="CLE51" s="445"/>
      <c r="CLF51" s="445"/>
      <c r="CLG51" s="445"/>
      <c r="CLH51" s="445"/>
      <c r="CLI51" s="445"/>
      <c r="CLJ51" s="445"/>
      <c r="CLK51" s="445"/>
      <c r="CLL51" s="445"/>
      <c r="CLM51" s="445"/>
      <c r="CLN51" s="445"/>
      <c r="CLO51" s="445"/>
      <c r="CLP51" s="445"/>
      <c r="CLQ51" s="445"/>
      <c r="CLR51" s="445"/>
      <c r="CLS51" s="445"/>
      <c r="CLT51" s="445"/>
      <c r="CLU51" s="445"/>
      <c r="CLV51" s="445"/>
      <c r="CLW51" s="445"/>
      <c r="CLX51" s="445"/>
      <c r="CLY51" s="445"/>
      <c r="CLZ51" s="445"/>
      <c r="CMA51" s="445"/>
      <c r="CMB51" s="445"/>
      <c r="CMC51" s="445"/>
      <c r="CMD51" s="445"/>
      <c r="CME51" s="445"/>
      <c r="CMF51" s="445"/>
      <c r="CMG51" s="445"/>
      <c r="CMH51" s="445"/>
      <c r="CMI51" s="445"/>
      <c r="CMJ51" s="445"/>
      <c r="CMK51" s="445"/>
      <c r="CML51" s="445"/>
      <c r="CMM51" s="445"/>
      <c r="CMN51" s="445"/>
      <c r="CMO51" s="445"/>
      <c r="CMP51" s="445"/>
      <c r="CMQ51" s="445"/>
      <c r="CMR51" s="445"/>
      <c r="CMS51" s="445"/>
      <c r="CMT51" s="445"/>
      <c r="CMU51" s="445"/>
      <c r="CMV51" s="445"/>
      <c r="CMW51" s="445"/>
      <c r="CMX51" s="445"/>
      <c r="CMY51" s="445"/>
      <c r="CMZ51" s="445"/>
      <c r="CNA51" s="445"/>
      <c r="CNB51" s="445"/>
      <c r="CNC51" s="445"/>
      <c r="CND51" s="445"/>
      <c r="CNE51" s="445"/>
      <c r="CNF51" s="445"/>
      <c r="CNG51" s="445"/>
      <c r="CNH51" s="445"/>
      <c r="CNI51" s="445"/>
      <c r="CNJ51" s="445"/>
      <c r="CNK51" s="445"/>
      <c r="CNL51" s="445"/>
      <c r="CNM51" s="445"/>
      <c r="CNN51" s="445"/>
      <c r="CNO51" s="445"/>
      <c r="CNP51" s="445"/>
      <c r="CNQ51" s="445"/>
      <c r="CNR51" s="445"/>
      <c r="CNS51" s="445"/>
      <c r="CNT51" s="445"/>
      <c r="CNU51" s="445"/>
      <c r="CNV51" s="445"/>
      <c r="CNW51" s="445"/>
      <c r="CNX51" s="445"/>
      <c r="CNY51" s="445"/>
      <c r="CNZ51" s="445"/>
      <c r="COA51" s="445"/>
      <c r="COB51" s="445"/>
      <c r="COC51" s="445"/>
      <c r="COD51" s="445"/>
      <c r="COE51" s="445"/>
      <c r="COF51" s="445"/>
      <c r="COG51" s="445"/>
      <c r="COH51" s="445"/>
      <c r="COI51" s="445"/>
      <c r="COJ51" s="445"/>
      <c r="COK51" s="445"/>
      <c r="COL51" s="445"/>
      <c r="COM51" s="445"/>
      <c r="CON51" s="445"/>
      <c r="COO51" s="445"/>
      <c r="COP51" s="445"/>
      <c r="COQ51" s="445"/>
      <c r="COR51" s="445"/>
      <c r="COS51" s="445"/>
      <c r="COT51" s="445"/>
      <c r="COU51" s="445"/>
      <c r="COV51" s="445"/>
      <c r="COW51" s="445"/>
      <c r="COX51" s="445"/>
      <c r="COY51" s="445"/>
      <c r="COZ51" s="445"/>
      <c r="CPA51" s="445"/>
      <c r="CPB51" s="445"/>
      <c r="CPC51" s="445"/>
      <c r="CPD51" s="445"/>
      <c r="CPE51" s="445"/>
      <c r="CPF51" s="445"/>
      <c r="CPG51" s="445"/>
      <c r="CPH51" s="445"/>
      <c r="CPI51" s="445"/>
      <c r="CPJ51" s="445"/>
      <c r="CPK51" s="445"/>
      <c r="CPL51" s="445"/>
      <c r="CPM51" s="445"/>
      <c r="CPN51" s="445"/>
      <c r="CPO51" s="445"/>
      <c r="CPP51" s="445"/>
      <c r="CPQ51" s="445"/>
      <c r="CPR51" s="445"/>
      <c r="CPS51" s="445"/>
      <c r="CPT51" s="445"/>
      <c r="CPU51" s="445"/>
      <c r="CPV51" s="445"/>
      <c r="CPW51" s="445"/>
      <c r="CPX51" s="445"/>
      <c r="CPY51" s="445"/>
      <c r="CPZ51" s="445"/>
      <c r="CQA51" s="445"/>
      <c r="CQB51" s="445"/>
      <c r="CQC51" s="445"/>
      <c r="CQD51" s="445"/>
      <c r="CQE51" s="445"/>
      <c r="CQF51" s="445"/>
      <c r="CQG51" s="445"/>
      <c r="CQH51" s="445"/>
      <c r="CQI51" s="445"/>
      <c r="CQJ51" s="445"/>
      <c r="CQK51" s="445"/>
      <c r="CQL51" s="445"/>
      <c r="CQM51" s="445"/>
      <c r="CQN51" s="445"/>
      <c r="CQO51" s="445"/>
      <c r="CQP51" s="445"/>
      <c r="CQQ51" s="445"/>
      <c r="CQR51" s="445"/>
      <c r="CQS51" s="445"/>
      <c r="CQT51" s="445"/>
      <c r="CQU51" s="445"/>
      <c r="CQV51" s="445"/>
      <c r="CQW51" s="445"/>
      <c r="CQX51" s="445"/>
      <c r="CQY51" s="445"/>
      <c r="CQZ51" s="445"/>
      <c r="CRA51" s="445"/>
      <c r="CRB51" s="445"/>
      <c r="CRC51" s="445"/>
      <c r="CRD51" s="445"/>
      <c r="CRE51" s="445"/>
      <c r="CRF51" s="445"/>
      <c r="CRG51" s="445"/>
      <c r="CRH51" s="445"/>
      <c r="CRI51" s="445"/>
      <c r="CRJ51" s="445"/>
      <c r="CRK51" s="445"/>
      <c r="CRL51" s="445"/>
      <c r="CRM51" s="445"/>
      <c r="CRN51" s="445"/>
      <c r="CRO51" s="445"/>
      <c r="CRP51" s="445"/>
      <c r="CRQ51" s="445"/>
      <c r="CRR51" s="445"/>
      <c r="CRS51" s="445"/>
      <c r="CRT51" s="445"/>
      <c r="CRU51" s="445"/>
      <c r="CRV51" s="445"/>
      <c r="CRW51" s="445"/>
      <c r="CRX51" s="445"/>
      <c r="CRY51" s="445"/>
      <c r="CRZ51" s="445"/>
      <c r="CSA51" s="445"/>
      <c r="CSB51" s="445"/>
      <c r="CSC51" s="445"/>
      <c r="CSD51" s="445"/>
      <c r="CSE51" s="445"/>
      <c r="CSF51" s="445"/>
      <c r="CSG51" s="445"/>
      <c r="CSH51" s="445"/>
      <c r="CSI51" s="445"/>
      <c r="CSJ51" s="445"/>
      <c r="CSK51" s="445"/>
      <c r="CSL51" s="445"/>
      <c r="CSM51" s="445"/>
      <c r="CSN51" s="445"/>
      <c r="CSO51" s="445"/>
      <c r="CSP51" s="445"/>
      <c r="CSQ51" s="445"/>
      <c r="CSR51" s="445"/>
      <c r="CSS51" s="445"/>
      <c r="CST51" s="445"/>
      <c r="CSU51" s="445"/>
      <c r="CSV51" s="445"/>
      <c r="CSW51" s="445"/>
      <c r="CSX51" s="445"/>
      <c r="CSY51" s="445"/>
      <c r="CSZ51" s="445"/>
      <c r="CTA51" s="445"/>
      <c r="CTB51" s="445"/>
      <c r="CTC51" s="445"/>
      <c r="CTD51" s="445"/>
      <c r="CTE51" s="445"/>
      <c r="CTF51" s="445"/>
      <c r="CTG51" s="445"/>
      <c r="CTH51" s="445"/>
      <c r="CTI51" s="445"/>
      <c r="CTJ51" s="445"/>
      <c r="CTK51" s="445"/>
      <c r="CTL51" s="445"/>
      <c r="CTM51" s="445"/>
      <c r="CTN51" s="445"/>
      <c r="CTO51" s="445"/>
      <c r="CTP51" s="445"/>
      <c r="CTQ51" s="445"/>
      <c r="CTR51" s="445"/>
      <c r="CTS51" s="445"/>
      <c r="CTT51" s="445"/>
      <c r="CTU51" s="445"/>
      <c r="CTV51" s="445"/>
      <c r="CTW51" s="445"/>
      <c r="CTX51" s="445"/>
      <c r="CTY51" s="445"/>
      <c r="CTZ51" s="445"/>
      <c r="CUA51" s="445"/>
      <c r="CUB51" s="445"/>
      <c r="CUC51" s="445"/>
      <c r="CUD51" s="445"/>
      <c r="CUE51" s="445"/>
      <c r="CUF51" s="445"/>
      <c r="CUG51" s="445"/>
      <c r="CUH51" s="445"/>
      <c r="CUI51" s="445"/>
      <c r="CUJ51" s="445"/>
      <c r="CUK51" s="445"/>
      <c r="CUL51" s="445"/>
      <c r="CUM51" s="445"/>
      <c r="CUN51" s="445"/>
      <c r="CUO51" s="445"/>
      <c r="CUP51" s="445"/>
      <c r="CUQ51" s="445"/>
      <c r="CUR51" s="445"/>
      <c r="CUS51" s="445"/>
      <c r="CUT51" s="445"/>
      <c r="CUU51" s="445"/>
      <c r="CUV51" s="445"/>
      <c r="CUW51" s="445"/>
      <c r="CUX51" s="445"/>
      <c r="CUY51" s="445"/>
      <c r="CUZ51" s="445"/>
      <c r="CVA51" s="445"/>
      <c r="CVB51" s="445"/>
      <c r="CVC51" s="445"/>
      <c r="CVD51" s="445"/>
      <c r="CVE51" s="445"/>
      <c r="CVF51" s="445"/>
      <c r="CVG51" s="445"/>
      <c r="CVH51" s="445"/>
      <c r="CVI51" s="445"/>
      <c r="CVJ51" s="445"/>
      <c r="CVK51" s="445"/>
      <c r="CVL51" s="445"/>
      <c r="CVM51" s="445"/>
      <c r="CVN51" s="445"/>
      <c r="CVO51" s="445"/>
      <c r="CVP51" s="445"/>
      <c r="CVQ51" s="445"/>
      <c r="CVR51" s="445"/>
      <c r="CVS51" s="445"/>
      <c r="CVT51" s="445"/>
      <c r="CVU51" s="445"/>
      <c r="CVV51" s="445"/>
      <c r="CVW51" s="445"/>
      <c r="CVX51" s="445"/>
      <c r="CVY51" s="445"/>
      <c r="CVZ51" s="445"/>
      <c r="CWA51" s="445"/>
      <c r="CWB51" s="445"/>
      <c r="CWC51" s="445"/>
      <c r="CWD51" s="445"/>
      <c r="CWE51" s="445"/>
      <c r="CWF51" s="445"/>
      <c r="CWG51" s="445"/>
      <c r="CWH51" s="445"/>
      <c r="CWI51" s="445"/>
      <c r="CWJ51" s="445"/>
      <c r="CWK51" s="445"/>
      <c r="CWL51" s="445"/>
      <c r="CWM51" s="445"/>
      <c r="CWN51" s="445"/>
      <c r="CWO51" s="445"/>
      <c r="CWP51" s="445"/>
      <c r="CWQ51" s="445"/>
      <c r="CWR51" s="445"/>
      <c r="CWS51" s="445"/>
      <c r="CWT51" s="445"/>
      <c r="CWU51" s="445"/>
      <c r="CWV51" s="445"/>
      <c r="CWW51" s="445"/>
      <c r="CWX51" s="445"/>
      <c r="CWY51" s="445"/>
      <c r="CWZ51" s="445"/>
      <c r="CXA51" s="445"/>
      <c r="CXB51" s="445"/>
      <c r="CXC51" s="445"/>
      <c r="CXD51" s="445"/>
      <c r="CXE51" s="445"/>
      <c r="CXF51" s="445"/>
      <c r="CXG51" s="445"/>
      <c r="CXH51" s="445"/>
      <c r="CXI51" s="445"/>
      <c r="CXJ51" s="445"/>
      <c r="CXK51" s="445"/>
      <c r="CXL51" s="445"/>
      <c r="CXM51" s="445"/>
      <c r="CXN51" s="445"/>
      <c r="CXO51" s="445"/>
      <c r="CXP51" s="445"/>
      <c r="CXQ51" s="445"/>
      <c r="CXR51" s="445"/>
      <c r="CXS51" s="445"/>
      <c r="CXT51" s="445"/>
      <c r="CXU51" s="445"/>
      <c r="CXV51" s="445"/>
      <c r="CXW51" s="445"/>
      <c r="CXX51" s="445"/>
      <c r="CXY51" s="445"/>
      <c r="CXZ51" s="445"/>
      <c r="CYA51" s="445"/>
      <c r="CYB51" s="445"/>
      <c r="CYC51" s="445"/>
      <c r="CYD51" s="445"/>
      <c r="CYE51" s="445"/>
      <c r="CYF51" s="445"/>
      <c r="CYG51" s="445"/>
      <c r="CYH51" s="445"/>
      <c r="CYI51" s="445"/>
      <c r="CYJ51" s="445"/>
      <c r="CYK51" s="445"/>
      <c r="CYL51" s="445"/>
      <c r="CYM51" s="445"/>
      <c r="CYN51" s="445"/>
      <c r="CYO51" s="445"/>
      <c r="CYP51" s="445"/>
      <c r="CYQ51" s="445"/>
      <c r="CYR51" s="445"/>
      <c r="CYS51" s="445"/>
      <c r="CYT51" s="445"/>
      <c r="CYU51" s="445"/>
      <c r="CYV51" s="445"/>
      <c r="CYW51" s="445"/>
      <c r="CYX51" s="445"/>
      <c r="CYY51" s="445"/>
      <c r="CYZ51" s="445"/>
      <c r="CZA51" s="445"/>
      <c r="CZB51" s="445"/>
      <c r="CZC51" s="445"/>
      <c r="CZD51" s="445"/>
      <c r="CZE51" s="445"/>
      <c r="CZF51" s="445"/>
      <c r="CZG51" s="445"/>
      <c r="CZH51" s="445"/>
      <c r="CZI51" s="445"/>
      <c r="CZJ51" s="445"/>
      <c r="CZK51" s="445"/>
      <c r="CZL51" s="445"/>
      <c r="CZM51" s="445"/>
      <c r="CZN51" s="445"/>
      <c r="CZO51" s="445"/>
      <c r="CZP51" s="445"/>
      <c r="CZQ51" s="445"/>
      <c r="CZR51" s="445"/>
      <c r="CZS51" s="445"/>
      <c r="CZT51" s="445"/>
      <c r="CZU51" s="445"/>
      <c r="CZV51" s="445"/>
      <c r="CZW51" s="445"/>
      <c r="CZX51" s="445"/>
      <c r="CZY51" s="445"/>
      <c r="CZZ51" s="445"/>
      <c r="DAA51" s="445"/>
      <c r="DAB51" s="445"/>
      <c r="DAC51" s="445"/>
      <c r="DAD51" s="445"/>
      <c r="DAE51" s="445"/>
      <c r="DAF51" s="445"/>
      <c r="DAG51" s="445"/>
      <c r="DAH51" s="445"/>
      <c r="DAI51" s="445"/>
      <c r="DAJ51" s="445"/>
      <c r="DAK51" s="445"/>
      <c r="DAL51" s="445"/>
      <c r="DAM51" s="445"/>
      <c r="DAN51" s="445"/>
      <c r="DAO51" s="445"/>
      <c r="DAP51" s="445"/>
      <c r="DAQ51" s="445"/>
      <c r="DAR51" s="445"/>
      <c r="DAS51" s="445"/>
      <c r="DAT51" s="445"/>
      <c r="DAU51" s="445"/>
      <c r="DAV51" s="445"/>
      <c r="DAW51" s="445"/>
      <c r="DAX51" s="445"/>
      <c r="DAY51" s="445"/>
      <c r="DAZ51" s="445"/>
      <c r="DBA51" s="445"/>
      <c r="DBB51" s="445"/>
      <c r="DBC51" s="445"/>
      <c r="DBD51" s="445"/>
      <c r="DBE51" s="445"/>
      <c r="DBF51" s="445"/>
      <c r="DBG51" s="445"/>
      <c r="DBH51" s="445"/>
      <c r="DBI51" s="445"/>
      <c r="DBJ51" s="445"/>
      <c r="DBK51" s="445"/>
      <c r="DBL51" s="445"/>
      <c r="DBM51" s="445"/>
      <c r="DBN51" s="445"/>
      <c r="DBO51" s="445"/>
      <c r="DBP51" s="445"/>
      <c r="DBQ51" s="445"/>
      <c r="DBR51" s="445"/>
      <c r="DBS51" s="445"/>
      <c r="DBT51" s="445"/>
      <c r="DBU51" s="445"/>
      <c r="DBV51" s="445"/>
      <c r="DBW51" s="445"/>
      <c r="DBX51" s="445"/>
      <c r="DBY51" s="445"/>
      <c r="DBZ51" s="445"/>
      <c r="DCA51" s="445"/>
      <c r="DCB51" s="445"/>
      <c r="DCC51" s="445"/>
      <c r="DCD51" s="445"/>
      <c r="DCE51" s="445"/>
      <c r="DCF51" s="445"/>
      <c r="DCG51" s="445"/>
      <c r="DCH51" s="445"/>
      <c r="DCI51" s="445"/>
      <c r="DCJ51" s="445"/>
      <c r="DCK51" s="445"/>
      <c r="DCL51" s="445"/>
      <c r="DCM51" s="445"/>
      <c r="DCN51" s="445"/>
      <c r="DCO51" s="445"/>
      <c r="DCP51" s="445"/>
      <c r="DCQ51" s="445"/>
      <c r="DCR51" s="445"/>
      <c r="DCS51" s="445"/>
      <c r="DCT51" s="445"/>
      <c r="DCU51" s="445"/>
      <c r="DCV51" s="445"/>
      <c r="DCW51" s="445"/>
      <c r="DCX51" s="445"/>
      <c r="DCY51" s="445"/>
      <c r="DCZ51" s="445"/>
      <c r="DDA51" s="445"/>
      <c r="DDB51" s="445"/>
      <c r="DDC51" s="445"/>
      <c r="DDD51" s="445"/>
      <c r="DDE51" s="445"/>
      <c r="DDF51" s="445"/>
      <c r="DDG51" s="445"/>
      <c r="DDH51" s="445"/>
      <c r="DDI51" s="445"/>
      <c r="DDJ51" s="445"/>
      <c r="DDK51" s="445"/>
      <c r="DDL51" s="445"/>
      <c r="DDM51" s="445"/>
      <c r="DDN51" s="445"/>
      <c r="DDO51" s="445"/>
      <c r="DDP51" s="445"/>
      <c r="DDQ51" s="445"/>
      <c r="DDR51" s="445"/>
      <c r="DDS51" s="445"/>
      <c r="DDT51" s="445"/>
      <c r="DDU51" s="445"/>
      <c r="DDV51" s="445"/>
      <c r="DDW51" s="445"/>
      <c r="DDX51" s="445"/>
      <c r="DDY51" s="445"/>
      <c r="DDZ51" s="445"/>
      <c r="DEA51" s="445"/>
      <c r="DEB51" s="445"/>
      <c r="DEC51" s="445"/>
      <c r="DED51" s="445"/>
      <c r="DEE51" s="445"/>
      <c r="DEF51" s="445"/>
      <c r="DEG51" s="445"/>
      <c r="DEH51" s="445"/>
      <c r="DEI51" s="445"/>
      <c r="DEJ51" s="445"/>
      <c r="DEK51" s="445"/>
      <c r="DEL51" s="445"/>
      <c r="DEM51" s="445"/>
      <c r="DEN51" s="445"/>
      <c r="DEO51" s="445"/>
      <c r="DEP51" s="445"/>
      <c r="DEQ51" s="445"/>
      <c r="DER51" s="445"/>
      <c r="DES51" s="445"/>
      <c r="DET51" s="445"/>
      <c r="DEU51" s="445"/>
      <c r="DEV51" s="445"/>
      <c r="DEW51" s="445"/>
      <c r="DEX51" s="445"/>
      <c r="DEY51" s="445"/>
      <c r="DEZ51" s="445"/>
      <c r="DFA51" s="445"/>
      <c r="DFB51" s="445"/>
      <c r="DFC51" s="445"/>
      <c r="DFD51" s="445"/>
      <c r="DFE51" s="445"/>
      <c r="DFF51" s="445"/>
      <c r="DFG51" s="445"/>
      <c r="DFH51" s="445"/>
      <c r="DFI51" s="445"/>
      <c r="DFJ51" s="445"/>
      <c r="DFK51" s="445"/>
      <c r="DFL51" s="445"/>
      <c r="DFM51" s="445"/>
      <c r="DFN51" s="445"/>
      <c r="DFO51" s="445"/>
      <c r="DFP51" s="445"/>
      <c r="DFQ51" s="445"/>
      <c r="DFR51" s="445"/>
      <c r="DFS51" s="445"/>
      <c r="DFT51" s="445"/>
      <c r="DFU51" s="445"/>
      <c r="DFV51" s="445"/>
      <c r="DFW51" s="445"/>
      <c r="DFX51" s="445"/>
      <c r="DFY51" s="445"/>
      <c r="DFZ51" s="445"/>
      <c r="DGA51" s="445"/>
      <c r="DGB51" s="445"/>
      <c r="DGC51" s="445"/>
      <c r="DGD51" s="445"/>
      <c r="DGE51" s="445"/>
      <c r="DGF51" s="445"/>
      <c r="DGG51" s="445"/>
      <c r="DGH51" s="445"/>
      <c r="DGI51" s="445"/>
      <c r="DGJ51" s="445"/>
      <c r="DGK51" s="445"/>
      <c r="DGL51" s="445"/>
      <c r="DGM51" s="445"/>
      <c r="DGN51" s="445"/>
      <c r="DGO51" s="445"/>
      <c r="DGP51" s="445"/>
      <c r="DGQ51" s="445"/>
      <c r="DGR51" s="445"/>
      <c r="DGS51" s="445"/>
      <c r="DGT51" s="445"/>
      <c r="DGU51" s="445"/>
      <c r="DGV51" s="445"/>
      <c r="DGW51" s="445"/>
      <c r="DGX51" s="445"/>
      <c r="DGY51" s="445"/>
      <c r="DGZ51" s="445"/>
      <c r="DHA51" s="445"/>
      <c r="DHB51" s="445"/>
      <c r="DHC51" s="445"/>
      <c r="DHD51" s="445"/>
      <c r="DHE51" s="445"/>
      <c r="DHF51" s="445"/>
      <c r="DHG51" s="445"/>
      <c r="DHH51" s="445"/>
      <c r="DHI51" s="445"/>
      <c r="DHJ51" s="445"/>
      <c r="DHK51" s="445"/>
      <c r="DHL51" s="445"/>
      <c r="DHM51" s="445"/>
      <c r="DHN51" s="445"/>
      <c r="DHO51" s="445"/>
      <c r="DHP51" s="445"/>
      <c r="DHQ51" s="445"/>
      <c r="DHR51" s="445"/>
      <c r="DHS51" s="445"/>
      <c r="DHT51" s="445"/>
      <c r="DHU51" s="445"/>
      <c r="DHV51" s="445"/>
      <c r="DHW51" s="445"/>
      <c r="DHX51" s="445"/>
      <c r="DHY51" s="445"/>
      <c r="DHZ51" s="445"/>
      <c r="DIA51" s="445"/>
      <c r="DIB51" s="445"/>
      <c r="DIC51" s="445"/>
      <c r="DID51" s="445"/>
      <c r="DIE51" s="445"/>
      <c r="DIF51" s="445"/>
      <c r="DIG51" s="445"/>
      <c r="DIH51" s="445"/>
      <c r="DII51" s="445"/>
      <c r="DIJ51" s="445"/>
      <c r="DIK51" s="445"/>
      <c r="DIL51" s="445"/>
      <c r="DIM51" s="445"/>
      <c r="DIN51" s="445"/>
      <c r="DIO51" s="445"/>
      <c r="DIP51" s="445"/>
      <c r="DIQ51" s="445"/>
      <c r="DIR51" s="445"/>
      <c r="DIS51" s="445"/>
      <c r="DIT51" s="445"/>
      <c r="DIU51" s="445"/>
      <c r="DIV51" s="445"/>
      <c r="DIW51" s="445"/>
      <c r="DIX51" s="445"/>
      <c r="DIY51" s="445"/>
      <c r="DIZ51" s="445"/>
      <c r="DJA51" s="445"/>
      <c r="DJB51" s="445"/>
      <c r="DJC51" s="445"/>
      <c r="DJD51" s="445"/>
      <c r="DJE51" s="445"/>
      <c r="DJF51" s="445"/>
      <c r="DJG51" s="445"/>
      <c r="DJH51" s="445"/>
      <c r="DJI51" s="445"/>
      <c r="DJJ51" s="445"/>
      <c r="DJK51" s="445"/>
      <c r="DJL51" s="445"/>
      <c r="DJM51" s="445"/>
      <c r="DJN51" s="445"/>
      <c r="DJO51" s="445"/>
      <c r="DJP51" s="445"/>
      <c r="DJQ51" s="445"/>
      <c r="DJR51" s="445"/>
      <c r="DJS51" s="445"/>
      <c r="DJT51" s="445"/>
      <c r="DJU51" s="445"/>
      <c r="DJV51" s="445"/>
      <c r="DJW51" s="445"/>
      <c r="DJX51" s="445"/>
      <c r="DJY51" s="445"/>
      <c r="DJZ51" s="445"/>
      <c r="DKA51" s="445"/>
      <c r="DKB51" s="445"/>
      <c r="DKC51" s="445"/>
      <c r="DKD51" s="445"/>
      <c r="DKE51" s="445"/>
      <c r="DKF51" s="445"/>
      <c r="DKG51" s="445"/>
      <c r="DKH51" s="445"/>
      <c r="DKI51" s="445"/>
      <c r="DKJ51" s="445"/>
      <c r="DKK51" s="445"/>
      <c r="DKL51" s="445"/>
      <c r="DKM51" s="445"/>
      <c r="DKN51" s="445"/>
      <c r="DKO51" s="445"/>
      <c r="DKP51" s="445"/>
      <c r="DKQ51" s="445"/>
      <c r="DKR51" s="445"/>
      <c r="DKS51" s="445"/>
      <c r="DKT51" s="445"/>
      <c r="DKU51" s="445"/>
      <c r="DKV51" s="445"/>
      <c r="DKW51" s="445"/>
      <c r="DKX51" s="445"/>
      <c r="DKY51" s="445"/>
      <c r="DKZ51" s="445"/>
      <c r="DLA51" s="445"/>
      <c r="DLB51" s="445"/>
      <c r="DLC51" s="445"/>
      <c r="DLD51" s="445"/>
      <c r="DLE51" s="445"/>
      <c r="DLF51" s="445"/>
      <c r="DLG51" s="445"/>
      <c r="DLH51" s="445"/>
      <c r="DLI51" s="445"/>
      <c r="DLJ51" s="445"/>
      <c r="DLK51" s="445"/>
      <c r="DLL51" s="445"/>
      <c r="DLM51" s="445"/>
      <c r="DLN51" s="445"/>
      <c r="DLO51" s="445"/>
      <c r="DLP51" s="445"/>
      <c r="DLQ51" s="445"/>
      <c r="DLR51" s="445"/>
      <c r="DLS51" s="445"/>
      <c r="DLT51" s="445"/>
      <c r="DLU51" s="445"/>
      <c r="DLV51" s="445"/>
      <c r="DLW51" s="445"/>
      <c r="DLX51" s="445"/>
      <c r="DLY51" s="445"/>
      <c r="DLZ51" s="445"/>
      <c r="DMA51" s="445"/>
      <c r="DMB51" s="445"/>
      <c r="DMC51" s="445"/>
      <c r="DMD51" s="445"/>
      <c r="DME51" s="445"/>
      <c r="DMF51" s="445"/>
      <c r="DMG51" s="445"/>
      <c r="DMH51" s="445"/>
      <c r="DMI51" s="445"/>
      <c r="DMJ51" s="445"/>
      <c r="DMK51" s="445"/>
      <c r="DML51" s="445"/>
      <c r="DMM51" s="445"/>
      <c r="DMN51" s="445"/>
      <c r="DMO51" s="445"/>
      <c r="DMP51" s="445"/>
      <c r="DMQ51" s="445"/>
      <c r="DMR51" s="445"/>
      <c r="DMS51" s="445"/>
      <c r="DMT51" s="445"/>
      <c r="DMU51" s="445"/>
      <c r="DMV51" s="445"/>
      <c r="DMW51" s="445"/>
      <c r="DMX51" s="445"/>
      <c r="DMY51" s="445"/>
      <c r="DMZ51" s="445"/>
      <c r="DNA51" s="445"/>
      <c r="DNB51" s="445"/>
      <c r="DNC51" s="445"/>
      <c r="DND51" s="445"/>
      <c r="DNE51" s="445"/>
      <c r="DNF51" s="445"/>
      <c r="DNG51" s="445"/>
      <c r="DNH51" s="445"/>
      <c r="DNI51" s="445"/>
      <c r="DNJ51" s="445"/>
      <c r="DNK51" s="445"/>
      <c r="DNL51" s="445"/>
      <c r="DNM51" s="445"/>
      <c r="DNN51" s="445"/>
      <c r="DNO51" s="445"/>
      <c r="DNP51" s="445"/>
      <c r="DNQ51" s="445"/>
      <c r="DNR51" s="445"/>
      <c r="DNS51" s="445"/>
      <c r="DNT51" s="445"/>
      <c r="DNU51" s="445"/>
      <c r="DNV51" s="445"/>
      <c r="DNW51" s="445"/>
      <c r="DNX51" s="445"/>
      <c r="DNY51" s="445"/>
      <c r="DNZ51" s="445"/>
      <c r="DOA51" s="445"/>
      <c r="DOB51" s="445"/>
      <c r="DOC51" s="445"/>
      <c r="DOD51" s="445"/>
      <c r="DOE51" s="445"/>
      <c r="DOF51" s="445"/>
      <c r="DOG51" s="445"/>
      <c r="DOH51" s="445"/>
      <c r="DOI51" s="445"/>
      <c r="DOJ51" s="445"/>
      <c r="DOK51" s="445"/>
      <c r="DOL51" s="445"/>
      <c r="DOM51" s="445"/>
      <c r="DON51" s="445"/>
      <c r="DOO51" s="445"/>
      <c r="DOP51" s="445"/>
      <c r="DOQ51" s="445"/>
      <c r="DOR51" s="445"/>
      <c r="DOS51" s="445"/>
      <c r="DOT51" s="445"/>
      <c r="DOU51" s="445"/>
      <c r="DOV51" s="445"/>
      <c r="DOW51" s="445"/>
      <c r="DOX51" s="445"/>
      <c r="DOY51" s="445"/>
      <c r="DOZ51" s="445"/>
      <c r="DPA51" s="445"/>
      <c r="DPB51" s="445"/>
      <c r="DPC51" s="445"/>
      <c r="DPD51" s="445"/>
      <c r="DPE51" s="445"/>
      <c r="DPF51" s="445"/>
      <c r="DPG51" s="445"/>
      <c r="DPH51" s="445"/>
      <c r="DPI51" s="445"/>
      <c r="DPJ51" s="445"/>
      <c r="DPK51" s="445"/>
      <c r="DPL51" s="445"/>
      <c r="DPM51" s="445"/>
      <c r="DPN51" s="445"/>
      <c r="DPO51" s="445"/>
      <c r="DPP51" s="445"/>
      <c r="DPQ51" s="445"/>
      <c r="DPR51" s="445"/>
      <c r="DPS51" s="445"/>
      <c r="DPT51" s="445"/>
      <c r="DPU51" s="445"/>
      <c r="DPV51" s="445"/>
      <c r="DPW51" s="445"/>
      <c r="DPX51" s="445"/>
      <c r="DPY51" s="445"/>
      <c r="DPZ51" s="445"/>
      <c r="DQA51" s="445"/>
      <c r="DQB51" s="445"/>
      <c r="DQC51" s="445"/>
      <c r="DQD51" s="445"/>
      <c r="DQE51" s="445"/>
      <c r="DQF51" s="445"/>
      <c r="DQG51" s="445"/>
      <c r="DQH51" s="445"/>
      <c r="DQI51" s="445"/>
      <c r="DQJ51" s="445"/>
      <c r="DQK51" s="445"/>
      <c r="DQL51" s="445"/>
      <c r="DQM51" s="445"/>
      <c r="DQN51" s="445"/>
      <c r="DQO51" s="445"/>
      <c r="DQP51" s="445"/>
      <c r="DQQ51" s="445"/>
      <c r="DQR51" s="445"/>
      <c r="DQS51" s="445"/>
      <c r="DQT51" s="445"/>
      <c r="DQU51" s="445"/>
      <c r="DQV51" s="445"/>
      <c r="DQW51" s="445"/>
      <c r="DQX51" s="445"/>
      <c r="DQY51" s="445"/>
      <c r="DQZ51" s="445"/>
      <c r="DRA51" s="445"/>
      <c r="DRB51" s="445"/>
      <c r="DRC51" s="445"/>
      <c r="DRD51" s="445"/>
      <c r="DRE51" s="445"/>
      <c r="DRF51" s="445"/>
      <c r="DRG51" s="445"/>
      <c r="DRH51" s="445"/>
      <c r="DRI51" s="445"/>
      <c r="DRJ51" s="445"/>
      <c r="DRK51" s="445"/>
      <c r="DRL51" s="445"/>
      <c r="DRM51" s="445"/>
      <c r="DRN51" s="445"/>
      <c r="DRO51" s="445"/>
      <c r="DRP51" s="445"/>
      <c r="DRQ51" s="445"/>
      <c r="DRR51" s="445"/>
      <c r="DRS51" s="445"/>
      <c r="DRT51" s="445"/>
      <c r="DRU51" s="445"/>
      <c r="DRV51" s="445"/>
      <c r="DRW51" s="445"/>
      <c r="DRX51" s="445"/>
      <c r="DRY51" s="445"/>
      <c r="DRZ51" s="445"/>
      <c r="DSA51" s="445"/>
      <c r="DSB51" s="445"/>
      <c r="DSC51" s="445"/>
      <c r="DSD51" s="445"/>
      <c r="DSE51" s="445"/>
      <c r="DSF51" s="445"/>
      <c r="DSG51" s="445"/>
      <c r="DSH51" s="445"/>
      <c r="DSI51" s="445"/>
      <c r="DSJ51" s="445"/>
      <c r="DSK51" s="445"/>
      <c r="DSL51" s="445"/>
      <c r="DSM51" s="445"/>
      <c r="DSN51" s="445"/>
      <c r="DSO51" s="445"/>
      <c r="DSP51" s="445"/>
      <c r="DSQ51" s="445"/>
      <c r="DSR51" s="445"/>
      <c r="DSS51" s="445"/>
      <c r="DST51" s="445"/>
      <c r="DSU51" s="445"/>
      <c r="DSV51" s="445"/>
      <c r="DSW51" s="445"/>
      <c r="DSX51" s="445"/>
      <c r="DSY51" s="445"/>
      <c r="DSZ51" s="445"/>
      <c r="DTA51" s="445"/>
      <c r="DTB51" s="445"/>
      <c r="DTC51" s="445"/>
      <c r="DTD51" s="445"/>
      <c r="DTE51" s="445"/>
      <c r="DTF51" s="445"/>
      <c r="DTG51" s="445"/>
      <c r="DTH51" s="445"/>
      <c r="DTI51" s="445"/>
      <c r="DTJ51" s="445"/>
      <c r="DTK51" s="445"/>
      <c r="DTL51" s="445"/>
      <c r="DTM51" s="445"/>
      <c r="DTN51" s="445"/>
      <c r="DTO51" s="445"/>
      <c r="DTP51" s="445"/>
      <c r="DTQ51" s="445"/>
      <c r="DTR51" s="445"/>
      <c r="DTS51" s="445"/>
      <c r="DTT51" s="445"/>
      <c r="DTU51" s="445"/>
      <c r="DTV51" s="445"/>
      <c r="DTW51" s="445"/>
      <c r="DTX51" s="445"/>
      <c r="DTY51" s="445"/>
      <c r="DTZ51" s="445"/>
      <c r="DUA51" s="445"/>
      <c r="DUB51" s="445"/>
      <c r="DUC51" s="445"/>
      <c r="DUD51" s="445"/>
      <c r="DUE51" s="445"/>
      <c r="DUF51" s="445"/>
      <c r="DUG51" s="445"/>
      <c r="DUH51" s="445"/>
      <c r="DUI51" s="445"/>
      <c r="DUJ51" s="445"/>
      <c r="DUK51" s="445"/>
      <c r="DUL51" s="445"/>
      <c r="DUM51" s="445"/>
      <c r="DUN51" s="445"/>
      <c r="DUO51" s="445"/>
      <c r="DUP51" s="445"/>
      <c r="DUQ51" s="445"/>
      <c r="DUR51" s="445"/>
      <c r="DUS51" s="445"/>
      <c r="DUT51" s="445"/>
      <c r="DUU51" s="445"/>
      <c r="DUV51" s="445"/>
      <c r="DUW51" s="445"/>
      <c r="DUX51" s="445"/>
      <c r="DUY51" s="445"/>
      <c r="DUZ51" s="445"/>
      <c r="DVA51" s="445"/>
      <c r="DVB51" s="445"/>
      <c r="DVC51" s="445"/>
      <c r="DVD51" s="445"/>
      <c r="DVE51" s="445"/>
      <c r="DVF51" s="445"/>
      <c r="DVG51" s="445"/>
      <c r="DVH51" s="445"/>
      <c r="DVI51" s="445"/>
      <c r="DVJ51" s="445"/>
      <c r="DVK51" s="445"/>
      <c r="DVL51" s="445"/>
      <c r="DVM51" s="445"/>
      <c r="DVN51" s="445"/>
      <c r="DVO51" s="445"/>
      <c r="DVP51" s="445"/>
      <c r="DVQ51" s="445"/>
      <c r="DVR51" s="445"/>
      <c r="DVS51" s="445"/>
      <c r="DVT51" s="445"/>
      <c r="DVU51" s="445"/>
      <c r="DVV51" s="445"/>
      <c r="DVW51" s="445"/>
      <c r="DVX51" s="445"/>
      <c r="DVY51" s="445"/>
      <c r="DVZ51" s="445"/>
      <c r="DWA51" s="445"/>
      <c r="DWB51" s="445"/>
      <c r="DWC51" s="445"/>
      <c r="DWD51" s="445"/>
      <c r="DWE51" s="445"/>
      <c r="DWF51" s="445"/>
      <c r="DWG51" s="445"/>
      <c r="DWH51" s="445"/>
      <c r="DWI51" s="445"/>
      <c r="DWJ51" s="445"/>
      <c r="DWK51" s="445"/>
      <c r="DWL51" s="445"/>
      <c r="DWM51" s="445"/>
      <c r="DWN51" s="445"/>
      <c r="DWO51" s="445"/>
      <c r="DWP51" s="445"/>
      <c r="DWQ51" s="445"/>
      <c r="DWR51" s="445"/>
      <c r="DWS51" s="445"/>
      <c r="DWT51" s="445"/>
      <c r="DWU51" s="445"/>
      <c r="DWV51" s="445"/>
      <c r="DWW51" s="445"/>
      <c r="DWX51" s="445"/>
      <c r="DWY51" s="445"/>
      <c r="DWZ51" s="445"/>
      <c r="DXA51" s="445"/>
      <c r="DXB51" s="445"/>
      <c r="DXC51" s="445"/>
      <c r="DXD51" s="445"/>
      <c r="DXE51" s="445"/>
      <c r="DXF51" s="445"/>
      <c r="DXG51" s="445"/>
      <c r="DXH51" s="445"/>
      <c r="DXI51" s="445"/>
      <c r="DXJ51" s="445"/>
      <c r="DXK51" s="445"/>
      <c r="DXL51" s="445"/>
      <c r="DXM51" s="445"/>
      <c r="DXN51" s="445"/>
      <c r="DXO51" s="445"/>
      <c r="DXP51" s="445"/>
      <c r="DXQ51" s="445"/>
      <c r="DXR51" s="445"/>
      <c r="DXS51" s="445"/>
      <c r="DXT51" s="445"/>
      <c r="DXU51" s="445"/>
      <c r="DXV51" s="445"/>
      <c r="DXW51" s="445"/>
      <c r="DXX51" s="445"/>
      <c r="DXY51" s="445"/>
      <c r="DXZ51" s="445"/>
      <c r="DYA51" s="445"/>
      <c r="DYB51" s="445"/>
      <c r="DYC51" s="445"/>
      <c r="DYD51" s="445"/>
      <c r="DYE51" s="445"/>
      <c r="DYF51" s="445"/>
      <c r="DYG51" s="445"/>
      <c r="DYH51" s="445"/>
      <c r="DYI51" s="445"/>
      <c r="DYJ51" s="445"/>
      <c r="DYK51" s="445"/>
      <c r="DYL51" s="445"/>
      <c r="DYM51" s="445"/>
      <c r="DYN51" s="445"/>
      <c r="DYO51" s="445"/>
      <c r="DYP51" s="445"/>
      <c r="DYQ51" s="445"/>
      <c r="DYR51" s="445"/>
      <c r="DYS51" s="445"/>
      <c r="DYT51" s="445"/>
      <c r="DYU51" s="445"/>
      <c r="DYV51" s="445"/>
      <c r="DYW51" s="445"/>
      <c r="DYX51" s="445"/>
      <c r="DYY51" s="445"/>
      <c r="DYZ51" s="445"/>
      <c r="DZA51" s="445"/>
      <c r="DZB51" s="445"/>
      <c r="DZC51" s="445"/>
      <c r="DZD51" s="445"/>
      <c r="DZE51" s="445"/>
      <c r="DZF51" s="445"/>
      <c r="DZG51" s="445"/>
      <c r="DZH51" s="445"/>
      <c r="DZI51" s="445"/>
      <c r="DZJ51" s="445"/>
      <c r="DZK51" s="445"/>
      <c r="DZL51" s="445"/>
      <c r="DZM51" s="445"/>
      <c r="DZN51" s="445"/>
      <c r="DZO51" s="445"/>
      <c r="DZP51" s="445"/>
      <c r="DZQ51" s="445"/>
      <c r="DZR51" s="445"/>
      <c r="DZS51" s="445"/>
      <c r="DZT51" s="445"/>
      <c r="DZU51" s="445"/>
      <c r="DZV51" s="445"/>
      <c r="DZW51" s="445"/>
      <c r="DZX51" s="445"/>
      <c r="DZY51" s="445"/>
      <c r="DZZ51" s="445"/>
      <c r="EAA51" s="445"/>
      <c r="EAB51" s="445"/>
      <c r="EAC51" s="445"/>
      <c r="EAD51" s="445"/>
      <c r="EAE51" s="445"/>
      <c r="EAF51" s="445"/>
      <c r="EAG51" s="445"/>
      <c r="EAH51" s="445"/>
      <c r="EAI51" s="445"/>
      <c r="EAJ51" s="445"/>
      <c r="EAK51" s="445"/>
      <c r="EAL51" s="445"/>
      <c r="EAM51" s="445"/>
      <c r="EAN51" s="445"/>
      <c r="EAO51" s="445"/>
      <c r="EAP51" s="445"/>
      <c r="EAQ51" s="445"/>
      <c r="EAR51" s="445"/>
      <c r="EAS51" s="445"/>
      <c r="EAT51" s="445"/>
      <c r="EAU51" s="445"/>
      <c r="EAV51" s="445"/>
      <c r="EAW51" s="445"/>
      <c r="EAX51" s="445"/>
      <c r="EAY51" s="445"/>
      <c r="EAZ51" s="445"/>
      <c r="EBA51" s="445"/>
      <c r="EBB51" s="445"/>
      <c r="EBC51" s="445"/>
      <c r="EBD51" s="445"/>
      <c r="EBE51" s="445"/>
      <c r="EBF51" s="445"/>
      <c r="EBG51" s="445"/>
      <c r="EBH51" s="445"/>
      <c r="EBI51" s="445"/>
      <c r="EBJ51" s="445"/>
      <c r="EBK51" s="445"/>
      <c r="EBL51" s="445"/>
      <c r="EBM51" s="445"/>
      <c r="EBN51" s="445"/>
      <c r="EBO51" s="445"/>
      <c r="EBP51" s="445"/>
      <c r="EBQ51" s="445"/>
      <c r="EBR51" s="445"/>
      <c r="EBS51" s="445"/>
      <c r="EBT51" s="445"/>
      <c r="EBU51" s="445"/>
      <c r="EBV51" s="445"/>
      <c r="EBW51" s="445"/>
      <c r="EBX51" s="445"/>
      <c r="EBY51" s="445"/>
      <c r="EBZ51" s="445"/>
      <c r="ECA51" s="445"/>
      <c r="ECB51" s="445"/>
      <c r="ECC51" s="445"/>
      <c r="ECD51" s="445"/>
      <c r="ECE51" s="445"/>
      <c r="ECF51" s="445"/>
      <c r="ECG51" s="445"/>
      <c r="ECH51" s="445"/>
      <c r="ECI51" s="445"/>
      <c r="ECJ51" s="445"/>
      <c r="ECK51" s="445"/>
      <c r="ECL51" s="445"/>
      <c r="ECM51" s="445"/>
      <c r="ECN51" s="445"/>
      <c r="ECO51" s="445"/>
      <c r="ECP51" s="445"/>
      <c r="ECQ51" s="445"/>
      <c r="ECR51" s="445"/>
      <c r="ECS51" s="445"/>
      <c r="ECT51" s="445"/>
      <c r="ECU51" s="445"/>
      <c r="ECV51" s="445"/>
      <c r="ECW51" s="445"/>
      <c r="ECX51" s="445"/>
      <c r="ECY51" s="445"/>
      <c r="ECZ51" s="445"/>
      <c r="EDA51" s="445"/>
      <c r="EDB51" s="445"/>
      <c r="EDC51" s="445"/>
      <c r="EDD51" s="445"/>
      <c r="EDE51" s="445"/>
      <c r="EDF51" s="445"/>
      <c r="EDG51" s="445"/>
      <c r="EDH51" s="445"/>
      <c r="EDI51" s="445"/>
      <c r="EDJ51" s="445"/>
      <c r="EDK51" s="445"/>
      <c r="EDL51" s="445"/>
      <c r="EDM51" s="445"/>
      <c r="EDN51" s="445"/>
      <c r="EDO51" s="445"/>
      <c r="EDP51" s="445"/>
      <c r="EDQ51" s="445"/>
      <c r="EDR51" s="445"/>
      <c r="EDS51" s="445"/>
      <c r="EDT51" s="445"/>
      <c r="EDU51" s="445"/>
      <c r="EDV51" s="445"/>
      <c r="EDW51" s="445"/>
      <c r="EDX51" s="445"/>
      <c r="EDY51" s="445"/>
      <c r="EDZ51" s="445"/>
      <c r="EEA51" s="445"/>
      <c r="EEB51" s="445"/>
      <c r="EEC51" s="445"/>
      <c r="EED51" s="445"/>
      <c r="EEE51" s="445"/>
      <c r="EEF51" s="445"/>
      <c r="EEG51" s="445"/>
      <c r="EEH51" s="445"/>
      <c r="EEI51" s="445"/>
      <c r="EEJ51" s="445"/>
      <c r="EEK51" s="445"/>
      <c r="EEL51" s="445"/>
      <c r="EEM51" s="445"/>
      <c r="EEN51" s="445"/>
      <c r="EEO51" s="445"/>
      <c r="EEP51" s="445"/>
      <c r="EEQ51" s="445"/>
      <c r="EER51" s="445"/>
      <c r="EES51" s="445"/>
      <c r="EET51" s="445"/>
      <c r="EEU51" s="445"/>
      <c r="EEV51" s="445"/>
      <c r="EEW51" s="445"/>
      <c r="EEX51" s="445"/>
      <c r="EEY51" s="445"/>
      <c r="EEZ51" s="445"/>
      <c r="EFA51" s="445"/>
      <c r="EFB51" s="445"/>
      <c r="EFC51" s="445"/>
      <c r="EFD51" s="445"/>
      <c r="EFE51" s="445"/>
      <c r="EFF51" s="445"/>
      <c r="EFG51" s="445"/>
      <c r="EFH51" s="445"/>
      <c r="EFI51" s="445"/>
      <c r="EFJ51" s="445"/>
      <c r="EFK51" s="445"/>
      <c r="EFL51" s="445"/>
      <c r="EFM51" s="445"/>
      <c r="EFN51" s="445"/>
      <c r="EFO51" s="445"/>
      <c r="EFP51" s="445"/>
      <c r="EFQ51" s="445"/>
      <c r="EFR51" s="445"/>
      <c r="EFS51" s="445"/>
      <c r="EFT51" s="445"/>
      <c r="EFU51" s="445"/>
      <c r="EFV51" s="445"/>
      <c r="EFW51" s="445"/>
      <c r="EFX51" s="445"/>
      <c r="EFY51" s="445"/>
      <c r="EFZ51" s="445"/>
      <c r="EGA51" s="445"/>
      <c r="EGB51" s="445"/>
      <c r="EGC51" s="445"/>
      <c r="EGD51" s="445"/>
      <c r="EGE51" s="445"/>
      <c r="EGF51" s="445"/>
      <c r="EGG51" s="445"/>
      <c r="EGH51" s="445"/>
      <c r="EGI51" s="445"/>
      <c r="EGJ51" s="445"/>
      <c r="EGK51" s="445"/>
      <c r="EGL51" s="445"/>
      <c r="EGM51" s="445"/>
      <c r="EGN51" s="445"/>
      <c r="EGO51" s="445"/>
      <c r="EGP51" s="445"/>
      <c r="EGQ51" s="445"/>
      <c r="EGR51" s="445"/>
      <c r="EGS51" s="445"/>
      <c r="EGT51" s="445"/>
      <c r="EGU51" s="445"/>
      <c r="EGV51" s="445"/>
      <c r="EGW51" s="445"/>
      <c r="EGX51" s="445"/>
      <c r="EGY51" s="445"/>
      <c r="EGZ51" s="445"/>
      <c r="EHA51" s="445"/>
      <c r="EHB51" s="445"/>
      <c r="EHC51" s="445"/>
      <c r="EHD51" s="445"/>
      <c r="EHE51" s="445"/>
      <c r="EHF51" s="445"/>
      <c r="EHG51" s="445"/>
      <c r="EHH51" s="445"/>
      <c r="EHI51" s="445"/>
      <c r="EHJ51" s="445"/>
      <c r="EHK51" s="445"/>
      <c r="EHL51" s="445"/>
      <c r="EHM51" s="445"/>
      <c r="EHN51" s="445"/>
      <c r="EHO51" s="445"/>
      <c r="EHP51" s="445"/>
      <c r="EHQ51" s="445"/>
      <c r="EHR51" s="445"/>
      <c r="EHS51" s="445"/>
      <c r="EHT51" s="445"/>
      <c r="EHU51" s="445"/>
      <c r="EHV51" s="445"/>
      <c r="EHW51" s="445"/>
      <c r="EHX51" s="445"/>
      <c r="EHY51" s="445"/>
      <c r="EHZ51" s="445"/>
      <c r="EIA51" s="445"/>
      <c r="EIB51" s="445"/>
      <c r="EIC51" s="445"/>
      <c r="EID51" s="445"/>
      <c r="EIE51" s="445"/>
      <c r="EIF51" s="445"/>
      <c r="EIG51" s="445"/>
      <c r="EIH51" s="445"/>
      <c r="EII51" s="445"/>
      <c r="EIJ51" s="445"/>
      <c r="EIK51" s="445"/>
      <c r="EIL51" s="445"/>
      <c r="EIM51" s="445"/>
      <c r="EIN51" s="445"/>
      <c r="EIO51" s="445"/>
      <c r="EIP51" s="445"/>
      <c r="EIQ51" s="445"/>
      <c r="EIR51" s="445"/>
      <c r="EIS51" s="445"/>
      <c r="EIT51" s="445"/>
      <c r="EIU51" s="445"/>
      <c r="EIV51" s="445"/>
      <c r="EIW51" s="445"/>
      <c r="EIX51" s="445"/>
      <c r="EIY51" s="445"/>
      <c r="EIZ51" s="445"/>
      <c r="EJA51" s="445"/>
      <c r="EJB51" s="445"/>
      <c r="EJC51" s="445"/>
      <c r="EJD51" s="445"/>
      <c r="EJE51" s="445"/>
      <c r="EJF51" s="445"/>
      <c r="EJG51" s="445"/>
      <c r="EJH51" s="445"/>
      <c r="EJI51" s="445"/>
      <c r="EJJ51" s="445"/>
      <c r="EJK51" s="445"/>
      <c r="EJL51" s="445"/>
      <c r="EJM51" s="445"/>
      <c r="EJN51" s="445"/>
      <c r="EJO51" s="445"/>
      <c r="EJP51" s="445"/>
      <c r="EJQ51" s="445"/>
      <c r="EJR51" s="445"/>
      <c r="EJS51" s="445"/>
      <c r="EJT51" s="445"/>
      <c r="EJU51" s="445"/>
      <c r="EJV51" s="445"/>
      <c r="EJW51" s="445"/>
      <c r="EJX51" s="445"/>
      <c r="EJY51" s="445"/>
      <c r="EJZ51" s="445"/>
      <c r="EKA51" s="445"/>
      <c r="EKB51" s="445"/>
      <c r="EKC51" s="445"/>
      <c r="EKD51" s="445"/>
      <c r="EKE51" s="445"/>
      <c r="EKF51" s="445"/>
      <c r="EKG51" s="445"/>
      <c r="EKH51" s="445"/>
      <c r="EKI51" s="445"/>
      <c r="EKJ51" s="445"/>
      <c r="EKK51" s="445"/>
      <c r="EKL51" s="445"/>
      <c r="EKM51" s="445"/>
      <c r="EKN51" s="445"/>
      <c r="EKO51" s="445"/>
      <c r="EKP51" s="445"/>
      <c r="EKQ51" s="445"/>
      <c r="EKR51" s="445"/>
      <c r="EKS51" s="445"/>
      <c r="EKT51" s="445"/>
      <c r="EKU51" s="445"/>
      <c r="EKV51" s="445"/>
      <c r="EKW51" s="445"/>
      <c r="EKX51" s="445"/>
      <c r="EKY51" s="445"/>
      <c r="EKZ51" s="445"/>
      <c r="ELA51" s="445"/>
      <c r="ELB51" s="445"/>
      <c r="ELC51" s="445"/>
      <c r="ELD51" s="445"/>
      <c r="ELE51" s="445"/>
      <c r="ELF51" s="445"/>
      <c r="ELG51" s="445"/>
      <c r="ELH51" s="445"/>
      <c r="ELI51" s="445"/>
      <c r="ELJ51" s="445"/>
      <c r="ELK51" s="445"/>
      <c r="ELL51" s="445"/>
      <c r="ELM51" s="445"/>
      <c r="ELN51" s="445"/>
      <c r="ELO51" s="445"/>
      <c r="ELP51" s="445"/>
      <c r="ELQ51" s="445"/>
      <c r="ELR51" s="445"/>
      <c r="ELS51" s="445"/>
      <c r="ELT51" s="445"/>
      <c r="ELU51" s="445"/>
      <c r="ELV51" s="445"/>
      <c r="ELW51" s="445"/>
      <c r="ELX51" s="445"/>
      <c r="ELY51" s="445"/>
      <c r="ELZ51" s="445"/>
      <c r="EMA51" s="445"/>
      <c r="EMB51" s="445"/>
      <c r="EMC51" s="445"/>
      <c r="EMD51" s="445"/>
      <c r="EME51" s="445"/>
      <c r="EMF51" s="445"/>
      <c r="EMG51" s="445"/>
      <c r="EMH51" s="445"/>
      <c r="EMI51" s="445"/>
      <c r="EMJ51" s="445"/>
      <c r="EMK51" s="445"/>
      <c r="EML51" s="445"/>
      <c r="EMM51" s="445"/>
      <c r="EMN51" s="445"/>
      <c r="EMO51" s="445"/>
      <c r="EMP51" s="445"/>
      <c r="EMQ51" s="445"/>
      <c r="EMR51" s="445"/>
      <c r="EMS51" s="445"/>
      <c r="EMT51" s="445"/>
      <c r="EMU51" s="445"/>
      <c r="EMV51" s="445"/>
      <c r="EMW51" s="445"/>
      <c r="EMX51" s="445"/>
      <c r="EMY51" s="445"/>
      <c r="EMZ51" s="445"/>
      <c r="ENA51" s="445"/>
      <c r="ENB51" s="445"/>
      <c r="ENC51" s="445"/>
      <c r="END51" s="445"/>
      <c r="ENE51" s="445"/>
      <c r="ENF51" s="445"/>
      <c r="ENG51" s="445"/>
      <c r="ENH51" s="445"/>
      <c r="ENI51" s="445"/>
      <c r="ENJ51" s="445"/>
      <c r="ENK51" s="445"/>
      <c r="ENL51" s="445"/>
      <c r="ENM51" s="445"/>
      <c r="ENN51" s="445"/>
      <c r="ENO51" s="445"/>
      <c r="ENP51" s="445"/>
      <c r="ENQ51" s="445"/>
      <c r="ENR51" s="445"/>
      <c r="ENS51" s="445"/>
      <c r="ENT51" s="445"/>
      <c r="ENU51" s="445"/>
      <c r="ENV51" s="445"/>
      <c r="ENW51" s="445"/>
      <c r="ENX51" s="445"/>
      <c r="ENY51" s="445"/>
      <c r="ENZ51" s="445"/>
      <c r="EOA51" s="445"/>
      <c r="EOB51" s="445"/>
      <c r="EOC51" s="445"/>
      <c r="EOD51" s="445"/>
      <c r="EOE51" s="445"/>
      <c r="EOF51" s="445"/>
      <c r="EOG51" s="445"/>
      <c r="EOH51" s="445"/>
      <c r="EOI51" s="445"/>
      <c r="EOJ51" s="445"/>
      <c r="EOK51" s="445"/>
      <c r="EOL51" s="445"/>
      <c r="EOM51" s="445"/>
      <c r="EON51" s="445"/>
      <c r="EOO51" s="445"/>
      <c r="EOP51" s="445"/>
      <c r="EOQ51" s="445"/>
      <c r="EOR51" s="445"/>
      <c r="EOS51" s="445"/>
      <c r="EOT51" s="445"/>
      <c r="EOU51" s="445"/>
      <c r="EOV51" s="445"/>
      <c r="EOW51" s="445"/>
      <c r="EOX51" s="445"/>
      <c r="EOY51" s="445"/>
      <c r="EOZ51" s="445"/>
      <c r="EPA51" s="445"/>
      <c r="EPB51" s="445"/>
      <c r="EPC51" s="445"/>
      <c r="EPD51" s="445"/>
      <c r="EPE51" s="445"/>
      <c r="EPF51" s="445"/>
      <c r="EPG51" s="445"/>
      <c r="EPH51" s="445"/>
      <c r="EPI51" s="445"/>
      <c r="EPJ51" s="445"/>
      <c r="EPK51" s="445"/>
      <c r="EPL51" s="445"/>
      <c r="EPM51" s="445"/>
      <c r="EPN51" s="445"/>
      <c r="EPO51" s="445"/>
      <c r="EPP51" s="445"/>
      <c r="EPQ51" s="445"/>
      <c r="EPR51" s="445"/>
      <c r="EPS51" s="445"/>
      <c r="EPT51" s="445"/>
      <c r="EPU51" s="445"/>
      <c r="EPV51" s="445"/>
      <c r="EPW51" s="445"/>
      <c r="EPX51" s="445"/>
      <c r="EPY51" s="445"/>
      <c r="EPZ51" s="445"/>
      <c r="EQA51" s="445"/>
      <c r="EQB51" s="445"/>
      <c r="EQC51" s="445"/>
      <c r="EQD51" s="445"/>
      <c r="EQE51" s="445"/>
      <c r="EQF51" s="445"/>
      <c r="EQG51" s="445"/>
      <c r="EQH51" s="445"/>
      <c r="EQI51" s="445"/>
      <c r="EQJ51" s="445"/>
      <c r="EQK51" s="445"/>
      <c r="EQL51" s="445"/>
      <c r="EQM51" s="445"/>
      <c r="EQN51" s="445"/>
      <c r="EQO51" s="445"/>
      <c r="EQP51" s="445"/>
      <c r="EQQ51" s="445"/>
      <c r="EQR51" s="445"/>
      <c r="EQS51" s="445"/>
      <c r="EQT51" s="445"/>
      <c r="EQU51" s="445"/>
      <c r="EQV51" s="445"/>
      <c r="EQW51" s="445"/>
      <c r="EQX51" s="445"/>
      <c r="EQY51" s="445"/>
      <c r="EQZ51" s="445"/>
      <c r="ERA51" s="445"/>
      <c r="ERB51" s="445"/>
      <c r="ERC51" s="445"/>
      <c r="ERD51" s="445"/>
      <c r="ERE51" s="445"/>
      <c r="ERF51" s="445"/>
      <c r="ERG51" s="445"/>
      <c r="ERH51" s="445"/>
      <c r="ERI51" s="445"/>
      <c r="ERJ51" s="445"/>
      <c r="ERK51" s="445"/>
      <c r="ERL51" s="445"/>
      <c r="ERM51" s="445"/>
      <c r="ERN51" s="445"/>
      <c r="ERO51" s="445"/>
      <c r="ERP51" s="445"/>
      <c r="ERQ51" s="445"/>
      <c r="ERR51" s="445"/>
      <c r="ERS51" s="445"/>
      <c r="ERT51" s="445"/>
      <c r="ERU51" s="445"/>
      <c r="ERV51" s="445"/>
      <c r="ERW51" s="445"/>
      <c r="ERX51" s="445"/>
      <c r="ERY51" s="445"/>
      <c r="ERZ51" s="445"/>
      <c r="ESA51" s="445"/>
      <c r="ESB51" s="445"/>
      <c r="ESC51" s="445"/>
      <c r="ESD51" s="445"/>
      <c r="ESE51" s="445"/>
      <c r="ESF51" s="445"/>
      <c r="ESG51" s="445"/>
      <c r="ESH51" s="445"/>
      <c r="ESI51" s="445"/>
      <c r="ESJ51" s="445"/>
      <c r="ESK51" s="445"/>
      <c r="ESL51" s="445"/>
      <c r="ESM51" s="445"/>
      <c r="ESN51" s="445"/>
      <c r="ESO51" s="445"/>
      <c r="ESP51" s="445"/>
      <c r="ESQ51" s="445"/>
      <c r="ESR51" s="445"/>
      <c r="ESS51" s="445"/>
      <c r="EST51" s="445"/>
      <c r="ESU51" s="445"/>
      <c r="ESV51" s="445"/>
      <c r="ESW51" s="445"/>
      <c r="ESX51" s="445"/>
      <c r="ESY51" s="445"/>
      <c r="ESZ51" s="445"/>
      <c r="ETA51" s="445"/>
      <c r="ETB51" s="445"/>
      <c r="ETC51" s="445"/>
      <c r="ETD51" s="445"/>
      <c r="ETE51" s="445"/>
      <c r="ETF51" s="445"/>
      <c r="ETG51" s="445"/>
      <c r="ETH51" s="445"/>
      <c r="ETI51" s="445"/>
      <c r="ETJ51" s="445"/>
      <c r="ETK51" s="445"/>
      <c r="ETL51" s="445"/>
      <c r="ETM51" s="445"/>
      <c r="ETN51" s="445"/>
      <c r="ETO51" s="445"/>
      <c r="ETP51" s="445"/>
      <c r="ETQ51" s="445"/>
      <c r="ETR51" s="445"/>
      <c r="ETS51" s="445"/>
      <c r="ETT51" s="445"/>
      <c r="ETU51" s="445"/>
      <c r="ETV51" s="445"/>
      <c r="ETW51" s="445"/>
      <c r="ETX51" s="445"/>
      <c r="ETY51" s="445"/>
      <c r="ETZ51" s="445"/>
      <c r="EUA51" s="445"/>
      <c r="EUB51" s="445"/>
      <c r="EUC51" s="445"/>
      <c r="EUD51" s="445"/>
      <c r="EUE51" s="445"/>
      <c r="EUF51" s="445"/>
      <c r="EUG51" s="445"/>
      <c r="EUH51" s="445"/>
      <c r="EUI51" s="445"/>
      <c r="EUJ51" s="445"/>
      <c r="EUK51" s="445"/>
      <c r="EUL51" s="445"/>
      <c r="EUM51" s="445"/>
      <c r="EUN51" s="445"/>
      <c r="EUO51" s="445"/>
      <c r="EUP51" s="445"/>
      <c r="EUQ51" s="445"/>
      <c r="EUR51" s="445"/>
      <c r="EUS51" s="445"/>
      <c r="EUT51" s="445"/>
      <c r="EUU51" s="445"/>
      <c r="EUV51" s="445"/>
      <c r="EUW51" s="445"/>
      <c r="EUX51" s="445"/>
      <c r="EUY51" s="445"/>
      <c r="EUZ51" s="445"/>
      <c r="EVA51" s="445"/>
      <c r="EVB51" s="445"/>
      <c r="EVC51" s="445"/>
      <c r="EVD51" s="445"/>
      <c r="EVE51" s="445"/>
      <c r="EVF51" s="445"/>
      <c r="EVG51" s="445"/>
      <c r="EVH51" s="445"/>
      <c r="EVI51" s="445"/>
      <c r="EVJ51" s="445"/>
      <c r="EVK51" s="445"/>
      <c r="EVL51" s="445"/>
      <c r="EVM51" s="445"/>
      <c r="EVN51" s="445"/>
      <c r="EVO51" s="445"/>
      <c r="EVP51" s="445"/>
      <c r="EVQ51" s="445"/>
      <c r="EVR51" s="445"/>
      <c r="EVS51" s="445"/>
      <c r="EVT51" s="445"/>
      <c r="EVU51" s="445"/>
      <c r="EVV51" s="445"/>
      <c r="EVW51" s="445"/>
      <c r="EVX51" s="445"/>
      <c r="EVY51" s="445"/>
      <c r="EVZ51" s="445"/>
      <c r="EWA51" s="445"/>
      <c r="EWB51" s="445"/>
      <c r="EWC51" s="445"/>
      <c r="EWD51" s="445"/>
      <c r="EWE51" s="445"/>
      <c r="EWF51" s="445"/>
      <c r="EWG51" s="445"/>
      <c r="EWH51" s="445"/>
      <c r="EWI51" s="445"/>
      <c r="EWJ51" s="445"/>
      <c r="EWK51" s="445"/>
      <c r="EWL51" s="445"/>
      <c r="EWM51" s="445"/>
      <c r="EWN51" s="445"/>
      <c r="EWO51" s="445"/>
      <c r="EWP51" s="445"/>
      <c r="EWQ51" s="445"/>
      <c r="EWR51" s="445"/>
      <c r="EWS51" s="445"/>
      <c r="EWT51" s="445"/>
      <c r="EWU51" s="445"/>
      <c r="EWV51" s="445"/>
      <c r="EWW51" s="445"/>
      <c r="EWX51" s="445"/>
      <c r="EWY51" s="445"/>
      <c r="EWZ51" s="445"/>
      <c r="EXA51" s="445"/>
      <c r="EXB51" s="445"/>
      <c r="EXC51" s="445"/>
      <c r="EXD51" s="445"/>
      <c r="EXE51" s="445"/>
      <c r="EXF51" s="445"/>
      <c r="EXG51" s="445"/>
      <c r="EXH51" s="445"/>
      <c r="EXI51" s="445"/>
      <c r="EXJ51" s="445"/>
      <c r="EXK51" s="445"/>
      <c r="EXL51" s="445"/>
      <c r="EXM51" s="445"/>
      <c r="EXN51" s="445"/>
      <c r="EXO51" s="445"/>
      <c r="EXP51" s="445"/>
      <c r="EXQ51" s="445"/>
      <c r="EXR51" s="445"/>
      <c r="EXS51" s="445"/>
      <c r="EXT51" s="445"/>
      <c r="EXU51" s="445"/>
      <c r="EXV51" s="445"/>
      <c r="EXW51" s="445"/>
      <c r="EXX51" s="445"/>
      <c r="EXY51" s="445"/>
      <c r="EXZ51" s="445"/>
      <c r="EYA51" s="445"/>
      <c r="EYB51" s="445"/>
      <c r="EYC51" s="445"/>
      <c r="EYD51" s="445"/>
      <c r="EYE51" s="445"/>
      <c r="EYF51" s="445"/>
      <c r="EYG51" s="445"/>
      <c r="EYH51" s="445"/>
      <c r="EYI51" s="445"/>
      <c r="EYJ51" s="445"/>
      <c r="EYK51" s="445"/>
      <c r="EYL51" s="445"/>
      <c r="EYM51" s="445"/>
      <c r="EYN51" s="445"/>
      <c r="EYO51" s="445"/>
      <c r="EYP51" s="445"/>
      <c r="EYQ51" s="445"/>
      <c r="EYR51" s="445"/>
      <c r="EYS51" s="445"/>
      <c r="EYT51" s="445"/>
      <c r="EYU51" s="445"/>
      <c r="EYV51" s="445"/>
      <c r="EYW51" s="445"/>
      <c r="EYX51" s="445"/>
      <c r="EYY51" s="445"/>
      <c r="EYZ51" s="445"/>
      <c r="EZA51" s="445"/>
      <c r="EZB51" s="445"/>
      <c r="EZC51" s="445"/>
      <c r="EZD51" s="445"/>
      <c r="EZE51" s="445"/>
      <c r="EZF51" s="445"/>
      <c r="EZG51" s="445"/>
      <c r="EZH51" s="445"/>
      <c r="EZI51" s="445"/>
      <c r="EZJ51" s="445"/>
      <c r="EZK51" s="445"/>
      <c r="EZL51" s="445"/>
      <c r="EZM51" s="445"/>
      <c r="EZN51" s="445"/>
      <c r="EZO51" s="445"/>
      <c r="EZP51" s="445"/>
      <c r="EZQ51" s="445"/>
      <c r="EZR51" s="445"/>
      <c r="EZS51" s="445"/>
      <c r="EZT51" s="445"/>
      <c r="EZU51" s="445"/>
      <c r="EZV51" s="445"/>
      <c r="EZW51" s="445"/>
      <c r="EZX51" s="445"/>
      <c r="EZY51" s="445"/>
      <c r="EZZ51" s="445"/>
      <c r="FAA51" s="445"/>
      <c r="FAB51" s="445"/>
      <c r="FAC51" s="445"/>
      <c r="FAD51" s="445"/>
      <c r="FAE51" s="445"/>
      <c r="FAF51" s="445"/>
      <c r="FAG51" s="445"/>
      <c r="FAH51" s="445"/>
      <c r="FAI51" s="445"/>
      <c r="FAJ51" s="445"/>
      <c r="FAK51" s="445"/>
      <c r="FAL51" s="445"/>
      <c r="FAM51" s="445"/>
      <c r="FAN51" s="445"/>
      <c r="FAO51" s="445"/>
      <c r="FAP51" s="445"/>
      <c r="FAQ51" s="445"/>
      <c r="FAR51" s="445"/>
      <c r="FAS51" s="445"/>
      <c r="FAT51" s="445"/>
      <c r="FAU51" s="445"/>
      <c r="FAV51" s="445"/>
      <c r="FAW51" s="445"/>
      <c r="FAX51" s="445"/>
      <c r="FAY51" s="445"/>
      <c r="FAZ51" s="445"/>
      <c r="FBA51" s="445"/>
      <c r="FBB51" s="445"/>
      <c r="FBC51" s="445"/>
      <c r="FBD51" s="445"/>
      <c r="FBE51" s="445"/>
      <c r="FBF51" s="445"/>
      <c r="FBG51" s="445"/>
      <c r="FBH51" s="445"/>
      <c r="FBI51" s="445"/>
      <c r="FBJ51" s="445"/>
      <c r="FBK51" s="445"/>
      <c r="FBL51" s="445"/>
      <c r="FBM51" s="445"/>
      <c r="FBN51" s="445"/>
      <c r="FBO51" s="445"/>
      <c r="FBP51" s="445"/>
      <c r="FBQ51" s="445"/>
      <c r="FBR51" s="445"/>
      <c r="FBS51" s="445"/>
      <c r="FBT51" s="445"/>
      <c r="FBU51" s="445"/>
      <c r="FBV51" s="445"/>
      <c r="FBW51" s="445"/>
      <c r="FBX51" s="445"/>
      <c r="FBY51" s="445"/>
      <c r="FBZ51" s="445"/>
      <c r="FCA51" s="445"/>
      <c r="FCB51" s="445"/>
      <c r="FCC51" s="445"/>
      <c r="FCD51" s="445"/>
      <c r="FCE51" s="445"/>
      <c r="FCF51" s="445"/>
      <c r="FCG51" s="445"/>
      <c r="FCH51" s="445"/>
      <c r="FCI51" s="445"/>
      <c r="FCJ51" s="445"/>
      <c r="FCK51" s="445"/>
      <c r="FCL51" s="445"/>
      <c r="FCM51" s="445"/>
      <c r="FCN51" s="445"/>
      <c r="FCO51" s="445"/>
      <c r="FCP51" s="445"/>
      <c r="FCQ51" s="445"/>
      <c r="FCR51" s="445"/>
      <c r="FCS51" s="445"/>
      <c r="FCT51" s="445"/>
      <c r="FCU51" s="445"/>
      <c r="FCV51" s="445"/>
      <c r="FCW51" s="445"/>
      <c r="FCX51" s="445"/>
      <c r="FCY51" s="445"/>
      <c r="FCZ51" s="445"/>
      <c r="FDA51" s="445"/>
      <c r="FDB51" s="445"/>
      <c r="FDC51" s="445"/>
      <c r="FDD51" s="445"/>
      <c r="FDE51" s="445"/>
      <c r="FDF51" s="445"/>
      <c r="FDG51" s="445"/>
      <c r="FDH51" s="445"/>
      <c r="FDI51" s="445"/>
      <c r="FDJ51" s="445"/>
      <c r="FDK51" s="445"/>
      <c r="FDL51" s="445"/>
      <c r="FDM51" s="445"/>
      <c r="FDN51" s="445"/>
      <c r="FDO51" s="445"/>
      <c r="FDP51" s="445"/>
      <c r="FDQ51" s="445"/>
      <c r="FDR51" s="445"/>
      <c r="FDS51" s="445"/>
      <c r="FDT51" s="445"/>
      <c r="FDU51" s="445"/>
      <c r="FDV51" s="445"/>
      <c r="FDW51" s="445"/>
      <c r="FDX51" s="445"/>
      <c r="FDY51" s="445"/>
      <c r="FDZ51" s="445"/>
      <c r="FEA51" s="445"/>
      <c r="FEB51" s="445"/>
      <c r="FEC51" s="445"/>
      <c r="FED51" s="445"/>
      <c r="FEE51" s="445"/>
      <c r="FEF51" s="445"/>
      <c r="FEG51" s="445"/>
      <c r="FEH51" s="445"/>
      <c r="FEI51" s="445"/>
      <c r="FEJ51" s="445"/>
      <c r="FEK51" s="445"/>
      <c r="FEL51" s="445"/>
      <c r="FEM51" s="445"/>
      <c r="FEN51" s="445"/>
      <c r="FEO51" s="445"/>
      <c r="FEP51" s="445"/>
      <c r="FEQ51" s="445"/>
      <c r="FER51" s="445"/>
      <c r="FES51" s="445"/>
      <c r="FET51" s="445"/>
      <c r="FEU51" s="445"/>
      <c r="FEV51" s="445"/>
      <c r="FEW51" s="445"/>
      <c r="FEX51" s="445"/>
      <c r="FEY51" s="445"/>
      <c r="FEZ51" s="445"/>
      <c r="FFA51" s="445"/>
      <c r="FFB51" s="445"/>
      <c r="FFC51" s="445"/>
      <c r="FFD51" s="445"/>
      <c r="FFE51" s="445"/>
      <c r="FFF51" s="445"/>
      <c r="FFG51" s="445"/>
      <c r="FFH51" s="445"/>
      <c r="FFI51" s="445"/>
      <c r="FFJ51" s="445"/>
      <c r="FFK51" s="445"/>
      <c r="FFL51" s="445"/>
      <c r="FFM51" s="445"/>
      <c r="FFN51" s="445"/>
      <c r="FFO51" s="445"/>
      <c r="FFP51" s="445"/>
      <c r="FFQ51" s="445"/>
      <c r="FFR51" s="445"/>
      <c r="FFS51" s="445"/>
      <c r="FFT51" s="445"/>
      <c r="FFU51" s="445"/>
      <c r="FFV51" s="445"/>
      <c r="FFW51" s="445"/>
      <c r="FFX51" s="445"/>
      <c r="FFY51" s="445"/>
      <c r="FFZ51" s="445"/>
      <c r="FGA51" s="445"/>
      <c r="FGB51" s="445"/>
      <c r="FGC51" s="445"/>
      <c r="FGD51" s="445"/>
      <c r="FGE51" s="445"/>
      <c r="FGF51" s="445"/>
      <c r="FGG51" s="445"/>
      <c r="FGH51" s="445"/>
      <c r="FGI51" s="445"/>
      <c r="FGJ51" s="445"/>
      <c r="FGK51" s="445"/>
      <c r="FGL51" s="445"/>
      <c r="FGM51" s="445"/>
      <c r="FGN51" s="445"/>
      <c r="FGO51" s="445"/>
      <c r="FGP51" s="445"/>
      <c r="FGQ51" s="445"/>
      <c r="FGR51" s="445"/>
      <c r="FGS51" s="445"/>
      <c r="FGT51" s="445"/>
      <c r="FGU51" s="445"/>
      <c r="FGV51" s="445"/>
      <c r="FGW51" s="445"/>
      <c r="FGX51" s="445"/>
      <c r="FGY51" s="445"/>
      <c r="FGZ51" s="445"/>
      <c r="FHA51" s="445"/>
      <c r="FHB51" s="445"/>
      <c r="FHC51" s="445"/>
      <c r="FHD51" s="445"/>
      <c r="FHE51" s="445"/>
      <c r="FHF51" s="445"/>
      <c r="FHG51" s="445"/>
      <c r="FHH51" s="445"/>
      <c r="FHI51" s="445"/>
      <c r="FHJ51" s="445"/>
      <c r="FHK51" s="445"/>
      <c r="FHL51" s="445"/>
      <c r="FHM51" s="445"/>
      <c r="FHN51" s="445"/>
      <c r="FHO51" s="445"/>
      <c r="FHP51" s="445"/>
      <c r="FHQ51" s="445"/>
      <c r="FHR51" s="445"/>
      <c r="FHS51" s="445"/>
      <c r="FHT51" s="445"/>
      <c r="FHU51" s="445"/>
      <c r="FHV51" s="445"/>
      <c r="FHW51" s="445"/>
      <c r="FHX51" s="445"/>
      <c r="FHY51" s="445"/>
      <c r="FHZ51" s="445"/>
      <c r="FIA51" s="445"/>
      <c r="FIB51" s="445"/>
      <c r="FIC51" s="445"/>
      <c r="FID51" s="445"/>
      <c r="FIE51" s="445"/>
      <c r="FIF51" s="445"/>
      <c r="FIG51" s="445"/>
      <c r="FIH51" s="445"/>
      <c r="FII51" s="445"/>
      <c r="FIJ51" s="445"/>
      <c r="FIK51" s="445"/>
      <c r="FIL51" s="445"/>
      <c r="FIM51" s="445"/>
      <c r="FIN51" s="445"/>
      <c r="FIO51" s="445"/>
      <c r="FIP51" s="445"/>
      <c r="FIQ51" s="445"/>
      <c r="FIR51" s="445"/>
      <c r="FIS51" s="445"/>
      <c r="FIT51" s="445"/>
      <c r="FIU51" s="445"/>
      <c r="FIV51" s="445"/>
      <c r="FIW51" s="445"/>
      <c r="FIX51" s="445"/>
      <c r="FIY51" s="445"/>
      <c r="FIZ51" s="445"/>
      <c r="FJA51" s="445"/>
      <c r="FJB51" s="445"/>
      <c r="FJC51" s="445"/>
      <c r="FJD51" s="445"/>
      <c r="FJE51" s="445"/>
      <c r="FJF51" s="445"/>
      <c r="FJG51" s="445"/>
      <c r="FJH51" s="445"/>
      <c r="FJI51" s="445"/>
      <c r="FJJ51" s="445"/>
      <c r="FJK51" s="445"/>
      <c r="FJL51" s="445"/>
      <c r="FJM51" s="445"/>
      <c r="FJN51" s="445"/>
      <c r="FJO51" s="445"/>
      <c r="FJP51" s="445"/>
      <c r="FJQ51" s="445"/>
      <c r="FJR51" s="445"/>
      <c r="FJS51" s="445"/>
      <c r="FJT51" s="445"/>
      <c r="FJU51" s="445"/>
      <c r="FJV51" s="445"/>
      <c r="FJW51" s="445"/>
      <c r="FJX51" s="445"/>
      <c r="FJY51" s="445"/>
      <c r="FJZ51" s="445"/>
      <c r="FKA51" s="445"/>
      <c r="FKB51" s="445"/>
      <c r="FKC51" s="445"/>
      <c r="FKD51" s="445"/>
      <c r="FKE51" s="445"/>
      <c r="FKF51" s="445"/>
      <c r="FKG51" s="445"/>
      <c r="FKH51" s="445"/>
      <c r="FKI51" s="445"/>
      <c r="FKJ51" s="445"/>
      <c r="FKK51" s="445"/>
      <c r="FKL51" s="445"/>
      <c r="FKM51" s="445"/>
      <c r="FKN51" s="445"/>
      <c r="FKO51" s="445"/>
      <c r="FKP51" s="445"/>
      <c r="FKQ51" s="445"/>
      <c r="FKR51" s="445"/>
      <c r="FKS51" s="445"/>
      <c r="FKT51" s="445"/>
      <c r="FKU51" s="445"/>
      <c r="FKV51" s="445"/>
      <c r="FKW51" s="445"/>
      <c r="FKX51" s="445"/>
      <c r="FKY51" s="445"/>
      <c r="FKZ51" s="445"/>
      <c r="FLA51" s="445"/>
      <c r="FLB51" s="445"/>
      <c r="FLC51" s="445"/>
      <c r="FLD51" s="445"/>
      <c r="FLE51" s="445"/>
      <c r="FLF51" s="445"/>
      <c r="FLG51" s="445"/>
      <c r="FLH51" s="445"/>
      <c r="FLI51" s="445"/>
      <c r="FLJ51" s="445"/>
      <c r="FLK51" s="445"/>
      <c r="FLL51" s="445"/>
      <c r="FLM51" s="445"/>
      <c r="FLN51" s="445"/>
      <c r="FLO51" s="445"/>
      <c r="FLP51" s="445"/>
      <c r="FLQ51" s="445"/>
      <c r="FLR51" s="445"/>
      <c r="FLS51" s="445"/>
      <c r="FLT51" s="445"/>
      <c r="FLU51" s="445"/>
      <c r="FLV51" s="445"/>
      <c r="FLW51" s="445"/>
      <c r="FLX51" s="445"/>
      <c r="FLY51" s="445"/>
      <c r="FLZ51" s="445"/>
      <c r="FMA51" s="445"/>
      <c r="FMB51" s="445"/>
      <c r="FMC51" s="445"/>
      <c r="FMD51" s="445"/>
      <c r="FME51" s="445"/>
      <c r="FMF51" s="445"/>
      <c r="FMG51" s="445"/>
      <c r="FMH51" s="445"/>
      <c r="FMI51" s="445"/>
      <c r="FMJ51" s="445"/>
      <c r="FMK51" s="445"/>
      <c r="FML51" s="445"/>
      <c r="FMM51" s="445"/>
      <c r="FMN51" s="445"/>
      <c r="FMO51" s="445"/>
      <c r="FMP51" s="445"/>
      <c r="FMQ51" s="445"/>
      <c r="FMR51" s="445"/>
      <c r="FMS51" s="445"/>
      <c r="FMT51" s="445"/>
      <c r="FMU51" s="445"/>
      <c r="FMV51" s="445"/>
      <c r="FMW51" s="445"/>
      <c r="FMX51" s="445"/>
      <c r="FMY51" s="445"/>
      <c r="FMZ51" s="445"/>
      <c r="FNA51" s="445"/>
      <c r="FNB51" s="445"/>
      <c r="FNC51" s="445"/>
      <c r="FND51" s="445"/>
      <c r="FNE51" s="445"/>
      <c r="FNF51" s="445"/>
      <c r="FNG51" s="445"/>
      <c r="FNH51" s="445"/>
      <c r="FNI51" s="445"/>
      <c r="FNJ51" s="445"/>
      <c r="FNK51" s="445"/>
      <c r="FNL51" s="445"/>
      <c r="FNM51" s="445"/>
      <c r="FNN51" s="445"/>
      <c r="FNO51" s="445"/>
      <c r="FNP51" s="445"/>
      <c r="FNQ51" s="445"/>
      <c r="FNR51" s="445"/>
      <c r="FNS51" s="445"/>
      <c r="FNT51" s="445"/>
      <c r="FNU51" s="445"/>
      <c r="FNV51" s="445"/>
      <c r="FNW51" s="445"/>
      <c r="FNX51" s="445"/>
      <c r="FNY51" s="445"/>
      <c r="FNZ51" s="445"/>
      <c r="FOA51" s="445"/>
      <c r="FOB51" s="445"/>
      <c r="FOC51" s="445"/>
      <c r="FOD51" s="445"/>
      <c r="FOE51" s="445"/>
      <c r="FOF51" s="445"/>
      <c r="FOG51" s="445"/>
      <c r="FOH51" s="445"/>
      <c r="FOI51" s="445"/>
      <c r="FOJ51" s="445"/>
      <c r="FOK51" s="445"/>
      <c r="FOL51" s="445"/>
      <c r="FOM51" s="445"/>
      <c r="FON51" s="445"/>
      <c r="FOO51" s="445"/>
      <c r="FOP51" s="445"/>
      <c r="FOQ51" s="445"/>
      <c r="FOR51" s="445"/>
      <c r="FOS51" s="445"/>
      <c r="FOT51" s="445"/>
      <c r="FOU51" s="445"/>
      <c r="FOV51" s="445"/>
      <c r="FOW51" s="445"/>
      <c r="FOX51" s="445"/>
      <c r="FOY51" s="445"/>
      <c r="FOZ51" s="445"/>
      <c r="FPA51" s="445"/>
      <c r="FPB51" s="445"/>
      <c r="FPC51" s="445"/>
      <c r="FPD51" s="445"/>
      <c r="FPE51" s="445"/>
      <c r="FPF51" s="445"/>
      <c r="FPG51" s="445"/>
      <c r="FPH51" s="445"/>
      <c r="FPI51" s="445"/>
      <c r="FPJ51" s="445"/>
      <c r="FPK51" s="445"/>
      <c r="FPL51" s="445"/>
      <c r="FPM51" s="445"/>
      <c r="FPN51" s="445"/>
      <c r="FPO51" s="445"/>
      <c r="FPP51" s="445"/>
      <c r="FPQ51" s="445"/>
      <c r="FPR51" s="445"/>
      <c r="FPS51" s="445"/>
      <c r="FPT51" s="445"/>
      <c r="FPU51" s="445"/>
      <c r="FPV51" s="445"/>
      <c r="FPW51" s="445"/>
      <c r="FPX51" s="445"/>
      <c r="FPY51" s="445"/>
      <c r="FPZ51" s="445"/>
      <c r="FQA51" s="445"/>
      <c r="FQB51" s="445"/>
      <c r="FQC51" s="445"/>
      <c r="FQD51" s="445"/>
      <c r="FQE51" s="445"/>
      <c r="FQF51" s="445"/>
      <c r="FQG51" s="445"/>
      <c r="FQH51" s="445"/>
      <c r="FQI51" s="445"/>
      <c r="FQJ51" s="445"/>
      <c r="FQK51" s="445"/>
      <c r="FQL51" s="445"/>
      <c r="FQM51" s="445"/>
      <c r="FQN51" s="445"/>
      <c r="FQO51" s="445"/>
      <c r="FQP51" s="445"/>
      <c r="FQQ51" s="445"/>
      <c r="FQR51" s="445"/>
      <c r="FQS51" s="445"/>
      <c r="FQT51" s="445"/>
      <c r="FQU51" s="445"/>
      <c r="FQV51" s="445"/>
      <c r="FQW51" s="445"/>
      <c r="FQX51" s="445"/>
      <c r="FQY51" s="445"/>
      <c r="FQZ51" s="445"/>
      <c r="FRA51" s="445"/>
      <c r="FRB51" s="445"/>
      <c r="FRC51" s="445"/>
      <c r="FRD51" s="445"/>
      <c r="FRE51" s="445"/>
      <c r="FRF51" s="445"/>
      <c r="FRG51" s="445"/>
      <c r="FRH51" s="445"/>
      <c r="FRI51" s="445"/>
      <c r="FRJ51" s="445"/>
      <c r="FRK51" s="445"/>
      <c r="FRL51" s="445"/>
      <c r="FRM51" s="445"/>
      <c r="FRN51" s="445"/>
      <c r="FRO51" s="445"/>
      <c r="FRP51" s="445"/>
      <c r="FRQ51" s="445"/>
      <c r="FRR51" s="445"/>
      <c r="FRS51" s="445"/>
      <c r="FRT51" s="445"/>
      <c r="FRU51" s="445"/>
      <c r="FRV51" s="445"/>
      <c r="FRW51" s="445"/>
      <c r="FRX51" s="445"/>
      <c r="FRY51" s="445"/>
      <c r="FRZ51" s="445"/>
      <c r="FSA51" s="445"/>
      <c r="FSB51" s="445"/>
      <c r="FSC51" s="445"/>
      <c r="FSD51" s="445"/>
      <c r="FSE51" s="445"/>
      <c r="FSF51" s="445"/>
      <c r="FSG51" s="445"/>
      <c r="FSH51" s="445"/>
      <c r="FSI51" s="445"/>
      <c r="FSJ51" s="445"/>
      <c r="FSK51" s="445"/>
      <c r="FSL51" s="445"/>
      <c r="FSM51" s="445"/>
      <c r="FSN51" s="445"/>
      <c r="FSO51" s="445"/>
      <c r="FSP51" s="445"/>
      <c r="FSQ51" s="445"/>
      <c r="FSR51" s="445"/>
      <c r="FSS51" s="445"/>
      <c r="FST51" s="445"/>
      <c r="FSU51" s="445"/>
      <c r="FSV51" s="445"/>
      <c r="FSW51" s="445"/>
      <c r="FSX51" s="445"/>
      <c r="FSY51" s="445"/>
      <c r="FSZ51" s="445"/>
      <c r="FTA51" s="445"/>
      <c r="FTB51" s="445"/>
      <c r="FTC51" s="445"/>
      <c r="FTD51" s="445"/>
      <c r="FTE51" s="445"/>
      <c r="FTF51" s="445"/>
      <c r="FTG51" s="445"/>
      <c r="FTH51" s="445"/>
      <c r="FTI51" s="445"/>
      <c r="FTJ51" s="445"/>
      <c r="FTK51" s="445"/>
      <c r="FTL51" s="445"/>
      <c r="FTM51" s="445"/>
      <c r="FTN51" s="445"/>
      <c r="FTO51" s="445"/>
      <c r="FTP51" s="445"/>
      <c r="FTQ51" s="445"/>
      <c r="FTR51" s="445"/>
      <c r="FTS51" s="445"/>
      <c r="FTT51" s="445"/>
      <c r="FTU51" s="445"/>
      <c r="FTV51" s="445"/>
      <c r="FTW51" s="445"/>
      <c r="FTX51" s="445"/>
      <c r="FTY51" s="445"/>
      <c r="FTZ51" s="445"/>
      <c r="FUA51" s="445"/>
      <c r="FUB51" s="445"/>
      <c r="FUC51" s="445"/>
      <c r="FUD51" s="445"/>
      <c r="FUE51" s="445"/>
      <c r="FUF51" s="445"/>
      <c r="FUG51" s="445"/>
      <c r="FUH51" s="445"/>
      <c r="FUI51" s="445"/>
      <c r="FUJ51" s="445"/>
      <c r="FUK51" s="445"/>
      <c r="FUL51" s="445"/>
      <c r="FUM51" s="445"/>
      <c r="FUN51" s="445"/>
      <c r="FUO51" s="445"/>
      <c r="FUP51" s="445"/>
      <c r="FUQ51" s="445"/>
      <c r="FUR51" s="445"/>
      <c r="FUS51" s="445"/>
      <c r="FUT51" s="445"/>
      <c r="FUU51" s="445"/>
      <c r="FUV51" s="445"/>
      <c r="FUW51" s="445"/>
      <c r="FUX51" s="445"/>
      <c r="FUY51" s="445"/>
      <c r="FUZ51" s="445"/>
      <c r="FVA51" s="445"/>
      <c r="FVB51" s="445"/>
      <c r="FVC51" s="445"/>
      <c r="FVD51" s="445"/>
      <c r="FVE51" s="445"/>
      <c r="FVF51" s="445"/>
      <c r="FVG51" s="445"/>
      <c r="FVH51" s="445"/>
      <c r="FVI51" s="445"/>
      <c r="FVJ51" s="445"/>
      <c r="FVK51" s="445"/>
      <c r="FVL51" s="445"/>
      <c r="FVM51" s="445"/>
      <c r="FVN51" s="445"/>
      <c r="FVO51" s="445"/>
      <c r="FVP51" s="445"/>
      <c r="FVQ51" s="445"/>
      <c r="FVR51" s="445"/>
      <c r="FVS51" s="445"/>
      <c r="FVT51" s="445"/>
      <c r="FVU51" s="445"/>
      <c r="FVV51" s="445"/>
      <c r="FVW51" s="445"/>
      <c r="FVX51" s="445"/>
      <c r="FVY51" s="445"/>
      <c r="FVZ51" s="445"/>
      <c r="FWA51" s="445"/>
      <c r="FWB51" s="445"/>
      <c r="FWC51" s="445"/>
      <c r="FWD51" s="445"/>
      <c r="FWE51" s="445"/>
      <c r="FWF51" s="445"/>
      <c r="FWG51" s="445"/>
      <c r="FWH51" s="445"/>
      <c r="FWI51" s="445"/>
      <c r="FWJ51" s="445"/>
      <c r="FWK51" s="445"/>
      <c r="FWL51" s="445"/>
      <c r="FWM51" s="445"/>
      <c r="FWN51" s="445"/>
      <c r="FWO51" s="445"/>
      <c r="FWP51" s="445"/>
      <c r="FWQ51" s="445"/>
      <c r="FWR51" s="445"/>
      <c r="FWS51" s="445"/>
      <c r="FWT51" s="445"/>
      <c r="FWU51" s="445"/>
      <c r="FWV51" s="445"/>
      <c r="FWW51" s="445"/>
      <c r="FWX51" s="445"/>
      <c r="FWY51" s="445"/>
      <c r="FWZ51" s="445"/>
      <c r="FXA51" s="445"/>
      <c r="FXB51" s="445"/>
      <c r="FXC51" s="445"/>
      <c r="FXD51" s="445"/>
      <c r="FXE51" s="445"/>
      <c r="FXF51" s="445"/>
      <c r="FXG51" s="445"/>
      <c r="FXH51" s="445"/>
      <c r="FXI51" s="445"/>
      <c r="FXJ51" s="445"/>
      <c r="FXK51" s="445"/>
      <c r="FXL51" s="445"/>
      <c r="FXM51" s="445"/>
      <c r="FXN51" s="445"/>
      <c r="FXO51" s="445"/>
      <c r="FXP51" s="445"/>
      <c r="FXQ51" s="445"/>
      <c r="FXR51" s="445"/>
      <c r="FXS51" s="445"/>
      <c r="FXT51" s="445"/>
      <c r="FXU51" s="445"/>
      <c r="FXV51" s="445"/>
      <c r="FXW51" s="445"/>
      <c r="FXX51" s="445"/>
      <c r="FXY51" s="445"/>
      <c r="FXZ51" s="445"/>
      <c r="FYA51" s="445"/>
      <c r="FYB51" s="445"/>
      <c r="FYC51" s="445"/>
      <c r="FYD51" s="445"/>
      <c r="FYE51" s="445"/>
      <c r="FYF51" s="445"/>
      <c r="FYG51" s="445"/>
      <c r="FYH51" s="445"/>
      <c r="FYI51" s="445"/>
      <c r="FYJ51" s="445"/>
      <c r="FYK51" s="445"/>
      <c r="FYL51" s="445"/>
      <c r="FYM51" s="445"/>
      <c r="FYN51" s="445"/>
      <c r="FYO51" s="445"/>
      <c r="FYP51" s="445"/>
      <c r="FYQ51" s="445"/>
      <c r="FYR51" s="445"/>
      <c r="FYS51" s="445"/>
      <c r="FYT51" s="445"/>
      <c r="FYU51" s="445"/>
      <c r="FYV51" s="445"/>
      <c r="FYW51" s="445"/>
      <c r="FYX51" s="445"/>
      <c r="FYY51" s="445"/>
      <c r="FYZ51" s="445"/>
      <c r="FZA51" s="445"/>
      <c r="FZB51" s="445"/>
      <c r="FZC51" s="445"/>
      <c r="FZD51" s="445"/>
      <c r="FZE51" s="445"/>
      <c r="FZF51" s="445"/>
      <c r="FZG51" s="445"/>
      <c r="FZH51" s="445"/>
      <c r="FZI51" s="445"/>
      <c r="FZJ51" s="445"/>
      <c r="FZK51" s="445"/>
      <c r="FZL51" s="445"/>
      <c r="FZM51" s="445"/>
      <c r="FZN51" s="445"/>
      <c r="FZO51" s="445"/>
      <c r="FZP51" s="445"/>
      <c r="FZQ51" s="445"/>
      <c r="FZR51" s="445"/>
      <c r="FZS51" s="445"/>
      <c r="FZT51" s="445"/>
      <c r="FZU51" s="445"/>
      <c r="FZV51" s="445"/>
      <c r="FZW51" s="445"/>
      <c r="FZX51" s="445"/>
      <c r="FZY51" s="445"/>
      <c r="FZZ51" s="445"/>
      <c r="GAA51" s="445"/>
      <c r="GAB51" s="445"/>
      <c r="GAC51" s="445"/>
      <c r="GAD51" s="445"/>
      <c r="GAE51" s="445"/>
      <c r="GAF51" s="445"/>
      <c r="GAG51" s="445"/>
      <c r="GAH51" s="445"/>
      <c r="GAI51" s="445"/>
      <c r="GAJ51" s="445"/>
      <c r="GAK51" s="445"/>
      <c r="GAL51" s="445"/>
      <c r="GAM51" s="445"/>
      <c r="GAN51" s="445"/>
      <c r="GAO51" s="445"/>
      <c r="GAP51" s="445"/>
      <c r="GAQ51" s="445"/>
      <c r="GAR51" s="445"/>
      <c r="GAS51" s="445"/>
      <c r="GAT51" s="445"/>
      <c r="GAU51" s="445"/>
      <c r="GAV51" s="445"/>
      <c r="GAW51" s="445"/>
      <c r="GAX51" s="445"/>
      <c r="GAY51" s="445"/>
      <c r="GAZ51" s="445"/>
      <c r="GBA51" s="445"/>
      <c r="GBB51" s="445"/>
      <c r="GBC51" s="445"/>
      <c r="GBD51" s="445"/>
      <c r="GBE51" s="445"/>
      <c r="GBF51" s="445"/>
      <c r="GBG51" s="445"/>
      <c r="GBH51" s="445"/>
      <c r="GBI51" s="445"/>
      <c r="GBJ51" s="445"/>
      <c r="GBK51" s="445"/>
      <c r="GBL51" s="445"/>
      <c r="GBM51" s="445"/>
      <c r="GBN51" s="445"/>
      <c r="GBO51" s="445"/>
      <c r="GBP51" s="445"/>
      <c r="GBQ51" s="445"/>
      <c r="GBR51" s="445"/>
      <c r="GBS51" s="445"/>
      <c r="GBT51" s="445"/>
      <c r="GBU51" s="445"/>
      <c r="GBV51" s="445"/>
      <c r="GBW51" s="445"/>
      <c r="GBX51" s="445"/>
      <c r="GBY51" s="445"/>
      <c r="GBZ51" s="445"/>
      <c r="GCA51" s="445"/>
      <c r="GCB51" s="445"/>
      <c r="GCC51" s="445"/>
      <c r="GCD51" s="445"/>
      <c r="GCE51" s="445"/>
      <c r="GCF51" s="445"/>
      <c r="GCG51" s="445"/>
      <c r="GCH51" s="445"/>
      <c r="GCI51" s="445"/>
      <c r="GCJ51" s="445"/>
      <c r="GCK51" s="445"/>
      <c r="GCL51" s="445"/>
      <c r="GCM51" s="445"/>
      <c r="GCN51" s="445"/>
      <c r="GCO51" s="445"/>
      <c r="GCP51" s="445"/>
      <c r="GCQ51" s="445"/>
      <c r="GCR51" s="445"/>
      <c r="GCS51" s="445"/>
      <c r="GCT51" s="445"/>
      <c r="GCU51" s="445"/>
      <c r="GCV51" s="445"/>
      <c r="GCW51" s="445"/>
      <c r="GCX51" s="445"/>
      <c r="GCY51" s="445"/>
      <c r="GCZ51" s="445"/>
      <c r="GDA51" s="445"/>
      <c r="GDB51" s="445"/>
      <c r="GDC51" s="445"/>
      <c r="GDD51" s="445"/>
      <c r="GDE51" s="445"/>
      <c r="GDF51" s="445"/>
      <c r="GDG51" s="445"/>
      <c r="GDH51" s="445"/>
      <c r="GDI51" s="445"/>
      <c r="GDJ51" s="445"/>
      <c r="GDK51" s="445"/>
      <c r="GDL51" s="445"/>
      <c r="GDM51" s="445"/>
      <c r="GDN51" s="445"/>
      <c r="GDO51" s="445"/>
      <c r="GDP51" s="445"/>
      <c r="GDQ51" s="445"/>
      <c r="GDR51" s="445"/>
      <c r="GDS51" s="445"/>
      <c r="GDT51" s="445"/>
      <c r="GDU51" s="445"/>
      <c r="GDV51" s="445"/>
      <c r="GDW51" s="445"/>
      <c r="GDX51" s="445"/>
      <c r="GDY51" s="445"/>
      <c r="GDZ51" s="445"/>
      <c r="GEA51" s="445"/>
      <c r="GEB51" s="445"/>
      <c r="GEC51" s="445"/>
      <c r="GED51" s="445"/>
      <c r="GEE51" s="445"/>
      <c r="GEF51" s="445"/>
      <c r="GEG51" s="445"/>
      <c r="GEH51" s="445"/>
      <c r="GEI51" s="445"/>
      <c r="GEJ51" s="445"/>
      <c r="GEK51" s="445"/>
      <c r="GEL51" s="445"/>
      <c r="GEM51" s="445"/>
      <c r="GEN51" s="445"/>
      <c r="GEO51" s="445"/>
      <c r="GEP51" s="445"/>
      <c r="GEQ51" s="445"/>
      <c r="GER51" s="445"/>
      <c r="GES51" s="445"/>
      <c r="GET51" s="445"/>
      <c r="GEU51" s="445"/>
      <c r="GEV51" s="445"/>
      <c r="GEW51" s="445"/>
      <c r="GEX51" s="445"/>
      <c r="GEY51" s="445"/>
      <c r="GEZ51" s="445"/>
      <c r="GFA51" s="445"/>
      <c r="GFB51" s="445"/>
      <c r="GFC51" s="445"/>
      <c r="GFD51" s="445"/>
      <c r="GFE51" s="445"/>
      <c r="GFF51" s="445"/>
      <c r="GFG51" s="445"/>
      <c r="GFH51" s="445"/>
      <c r="GFI51" s="445"/>
      <c r="GFJ51" s="445"/>
      <c r="GFK51" s="445"/>
      <c r="GFL51" s="445"/>
      <c r="GFM51" s="445"/>
      <c r="GFN51" s="445"/>
      <c r="GFO51" s="445"/>
      <c r="GFP51" s="445"/>
      <c r="GFQ51" s="445"/>
      <c r="GFR51" s="445"/>
      <c r="GFS51" s="445"/>
      <c r="GFT51" s="445"/>
      <c r="GFU51" s="445"/>
      <c r="GFV51" s="445"/>
      <c r="GFW51" s="445"/>
      <c r="GFX51" s="445"/>
      <c r="GFY51" s="445"/>
      <c r="GFZ51" s="445"/>
      <c r="GGA51" s="445"/>
      <c r="GGB51" s="445"/>
      <c r="GGC51" s="445"/>
      <c r="GGD51" s="445"/>
      <c r="GGE51" s="445"/>
      <c r="GGF51" s="445"/>
      <c r="GGG51" s="445"/>
      <c r="GGH51" s="445"/>
      <c r="GGI51" s="445"/>
      <c r="GGJ51" s="445"/>
      <c r="GGK51" s="445"/>
      <c r="GGL51" s="445"/>
      <c r="GGM51" s="445"/>
      <c r="GGN51" s="445"/>
      <c r="GGO51" s="445"/>
      <c r="GGP51" s="445"/>
      <c r="GGQ51" s="445"/>
      <c r="GGR51" s="445"/>
      <c r="GGS51" s="445"/>
      <c r="GGT51" s="445"/>
      <c r="GGU51" s="445"/>
      <c r="GGV51" s="445"/>
      <c r="GGW51" s="445"/>
      <c r="GGX51" s="445"/>
      <c r="GGY51" s="445"/>
      <c r="GGZ51" s="445"/>
      <c r="GHA51" s="445"/>
      <c r="GHB51" s="445"/>
      <c r="GHC51" s="445"/>
      <c r="GHD51" s="445"/>
      <c r="GHE51" s="445"/>
      <c r="GHF51" s="445"/>
      <c r="GHG51" s="445"/>
      <c r="GHH51" s="445"/>
      <c r="GHI51" s="445"/>
      <c r="GHJ51" s="445"/>
      <c r="GHK51" s="445"/>
      <c r="GHL51" s="445"/>
      <c r="GHM51" s="445"/>
      <c r="GHN51" s="445"/>
      <c r="GHO51" s="445"/>
      <c r="GHP51" s="445"/>
      <c r="GHQ51" s="445"/>
      <c r="GHR51" s="445"/>
      <c r="GHS51" s="445"/>
      <c r="GHT51" s="445"/>
      <c r="GHU51" s="445"/>
      <c r="GHV51" s="445"/>
      <c r="GHW51" s="445"/>
      <c r="GHX51" s="445"/>
      <c r="GHY51" s="445"/>
      <c r="GHZ51" s="445"/>
      <c r="GIA51" s="445"/>
      <c r="GIB51" s="445"/>
      <c r="GIC51" s="445"/>
      <c r="GID51" s="445"/>
      <c r="GIE51" s="445"/>
      <c r="GIF51" s="445"/>
      <c r="GIG51" s="445"/>
      <c r="GIH51" s="445"/>
      <c r="GII51" s="445"/>
      <c r="GIJ51" s="445"/>
      <c r="GIK51" s="445"/>
      <c r="GIL51" s="445"/>
      <c r="GIM51" s="445"/>
      <c r="GIN51" s="445"/>
      <c r="GIO51" s="445"/>
      <c r="GIP51" s="445"/>
      <c r="GIQ51" s="445"/>
      <c r="GIR51" s="445"/>
      <c r="GIS51" s="445"/>
      <c r="GIT51" s="445"/>
      <c r="GIU51" s="445"/>
      <c r="GIV51" s="445"/>
      <c r="GIW51" s="445"/>
      <c r="GIX51" s="445"/>
      <c r="GIY51" s="445"/>
      <c r="GIZ51" s="445"/>
      <c r="GJA51" s="445"/>
      <c r="GJB51" s="445"/>
      <c r="GJC51" s="445"/>
      <c r="GJD51" s="445"/>
      <c r="GJE51" s="445"/>
      <c r="GJF51" s="445"/>
      <c r="GJG51" s="445"/>
      <c r="GJH51" s="445"/>
      <c r="GJI51" s="445"/>
      <c r="GJJ51" s="445"/>
      <c r="GJK51" s="445"/>
      <c r="GJL51" s="445"/>
      <c r="GJM51" s="445"/>
      <c r="GJN51" s="445"/>
      <c r="GJO51" s="445"/>
      <c r="GJP51" s="445"/>
      <c r="GJQ51" s="445"/>
      <c r="GJR51" s="445"/>
      <c r="GJS51" s="445"/>
      <c r="GJT51" s="445"/>
      <c r="GJU51" s="445"/>
      <c r="GJV51" s="445"/>
      <c r="GJW51" s="445"/>
      <c r="GJX51" s="445"/>
      <c r="GJY51" s="445"/>
      <c r="GJZ51" s="445"/>
      <c r="GKA51" s="445"/>
      <c r="GKB51" s="445"/>
      <c r="GKC51" s="445"/>
      <c r="GKD51" s="445"/>
      <c r="GKE51" s="445"/>
      <c r="GKF51" s="445"/>
      <c r="GKG51" s="445"/>
      <c r="GKH51" s="445"/>
      <c r="GKI51" s="445"/>
      <c r="GKJ51" s="445"/>
      <c r="GKK51" s="445"/>
      <c r="GKL51" s="445"/>
      <c r="GKM51" s="445"/>
      <c r="GKN51" s="445"/>
      <c r="GKO51" s="445"/>
      <c r="GKP51" s="445"/>
      <c r="GKQ51" s="445"/>
      <c r="GKR51" s="445"/>
      <c r="GKS51" s="445"/>
      <c r="GKT51" s="445"/>
      <c r="GKU51" s="445"/>
      <c r="GKV51" s="445"/>
      <c r="GKW51" s="445"/>
      <c r="GKX51" s="445"/>
      <c r="GKY51" s="445"/>
      <c r="GKZ51" s="445"/>
      <c r="GLA51" s="445"/>
      <c r="GLB51" s="445"/>
      <c r="GLC51" s="445"/>
      <c r="GLD51" s="445"/>
      <c r="GLE51" s="445"/>
      <c r="GLF51" s="445"/>
      <c r="GLG51" s="445"/>
      <c r="GLH51" s="445"/>
      <c r="GLI51" s="445"/>
      <c r="GLJ51" s="445"/>
      <c r="GLK51" s="445"/>
      <c r="GLL51" s="445"/>
      <c r="GLM51" s="445"/>
      <c r="GLN51" s="445"/>
      <c r="GLO51" s="445"/>
      <c r="GLP51" s="445"/>
      <c r="GLQ51" s="445"/>
      <c r="GLR51" s="445"/>
      <c r="GLS51" s="445"/>
      <c r="GLT51" s="445"/>
      <c r="GLU51" s="445"/>
      <c r="GLV51" s="445"/>
      <c r="GLW51" s="445"/>
      <c r="GLX51" s="445"/>
      <c r="GLY51" s="445"/>
      <c r="GLZ51" s="445"/>
      <c r="GMA51" s="445"/>
      <c r="GMB51" s="445"/>
      <c r="GMC51" s="445"/>
      <c r="GMD51" s="445"/>
      <c r="GME51" s="445"/>
      <c r="GMF51" s="445"/>
      <c r="GMG51" s="445"/>
      <c r="GMH51" s="445"/>
      <c r="GMI51" s="445"/>
      <c r="GMJ51" s="445"/>
      <c r="GMK51" s="445"/>
      <c r="GML51" s="445"/>
      <c r="GMM51" s="445"/>
      <c r="GMN51" s="445"/>
      <c r="GMO51" s="445"/>
      <c r="GMP51" s="445"/>
      <c r="GMQ51" s="445"/>
      <c r="GMR51" s="445"/>
      <c r="GMS51" s="445"/>
      <c r="GMT51" s="445"/>
      <c r="GMU51" s="445"/>
      <c r="GMV51" s="445"/>
      <c r="GMW51" s="445"/>
      <c r="GMX51" s="445"/>
      <c r="GMY51" s="445"/>
      <c r="GMZ51" s="445"/>
      <c r="GNA51" s="445"/>
      <c r="GNB51" s="445"/>
      <c r="GNC51" s="445"/>
      <c r="GND51" s="445"/>
      <c r="GNE51" s="445"/>
      <c r="GNF51" s="445"/>
      <c r="GNG51" s="445"/>
      <c r="GNH51" s="445"/>
      <c r="GNI51" s="445"/>
      <c r="GNJ51" s="445"/>
      <c r="GNK51" s="445"/>
      <c r="GNL51" s="445"/>
      <c r="GNM51" s="445"/>
      <c r="GNN51" s="445"/>
      <c r="GNO51" s="445"/>
      <c r="GNP51" s="445"/>
      <c r="GNQ51" s="445"/>
      <c r="GNR51" s="445"/>
      <c r="GNS51" s="445"/>
      <c r="GNT51" s="445"/>
      <c r="GNU51" s="445"/>
      <c r="GNV51" s="445"/>
      <c r="GNW51" s="445"/>
      <c r="GNX51" s="445"/>
      <c r="GNY51" s="445"/>
      <c r="GNZ51" s="445"/>
      <c r="GOA51" s="445"/>
      <c r="GOB51" s="445"/>
      <c r="GOC51" s="445"/>
      <c r="GOD51" s="445"/>
      <c r="GOE51" s="445"/>
      <c r="GOF51" s="445"/>
      <c r="GOG51" s="445"/>
      <c r="GOH51" s="445"/>
      <c r="GOI51" s="445"/>
      <c r="GOJ51" s="445"/>
      <c r="GOK51" s="445"/>
      <c r="GOL51" s="445"/>
      <c r="GOM51" s="445"/>
      <c r="GON51" s="445"/>
      <c r="GOO51" s="445"/>
      <c r="GOP51" s="445"/>
      <c r="GOQ51" s="445"/>
      <c r="GOR51" s="445"/>
      <c r="GOS51" s="445"/>
      <c r="GOT51" s="445"/>
      <c r="GOU51" s="445"/>
      <c r="GOV51" s="445"/>
      <c r="GOW51" s="445"/>
      <c r="GOX51" s="445"/>
      <c r="GOY51" s="445"/>
      <c r="GOZ51" s="445"/>
      <c r="GPA51" s="445"/>
      <c r="GPB51" s="445"/>
      <c r="GPC51" s="445"/>
      <c r="GPD51" s="445"/>
      <c r="GPE51" s="445"/>
      <c r="GPF51" s="445"/>
      <c r="GPG51" s="445"/>
      <c r="GPH51" s="445"/>
      <c r="GPI51" s="445"/>
      <c r="GPJ51" s="445"/>
      <c r="GPK51" s="445"/>
      <c r="GPL51" s="445"/>
      <c r="GPM51" s="445"/>
      <c r="GPN51" s="445"/>
      <c r="GPO51" s="445"/>
      <c r="GPP51" s="445"/>
      <c r="GPQ51" s="445"/>
      <c r="GPR51" s="445"/>
      <c r="GPS51" s="445"/>
      <c r="GPT51" s="445"/>
      <c r="GPU51" s="445"/>
      <c r="GPV51" s="445"/>
      <c r="GPW51" s="445"/>
      <c r="GPX51" s="445"/>
      <c r="GPY51" s="445"/>
      <c r="GPZ51" s="445"/>
      <c r="GQA51" s="445"/>
      <c r="GQB51" s="445"/>
      <c r="GQC51" s="445"/>
      <c r="GQD51" s="445"/>
      <c r="GQE51" s="445"/>
      <c r="GQF51" s="445"/>
      <c r="GQG51" s="445"/>
      <c r="GQH51" s="445"/>
      <c r="GQI51" s="445"/>
      <c r="GQJ51" s="445"/>
      <c r="GQK51" s="445"/>
      <c r="GQL51" s="445"/>
      <c r="GQM51" s="445"/>
      <c r="GQN51" s="445"/>
      <c r="GQO51" s="445"/>
      <c r="GQP51" s="445"/>
      <c r="GQQ51" s="445"/>
      <c r="GQR51" s="445"/>
      <c r="GQS51" s="445"/>
      <c r="GQT51" s="445"/>
      <c r="GQU51" s="445"/>
      <c r="GQV51" s="445"/>
      <c r="GQW51" s="445"/>
      <c r="GQX51" s="445"/>
      <c r="GQY51" s="445"/>
      <c r="GQZ51" s="445"/>
      <c r="GRA51" s="445"/>
      <c r="GRB51" s="445"/>
      <c r="GRC51" s="445"/>
      <c r="GRD51" s="445"/>
      <c r="GRE51" s="445"/>
      <c r="GRF51" s="445"/>
      <c r="GRG51" s="445"/>
      <c r="GRH51" s="445"/>
      <c r="GRI51" s="445"/>
      <c r="GRJ51" s="445"/>
      <c r="GRK51" s="445"/>
      <c r="GRL51" s="445"/>
      <c r="GRM51" s="445"/>
      <c r="GRN51" s="445"/>
      <c r="GRO51" s="445"/>
      <c r="GRP51" s="445"/>
      <c r="GRQ51" s="445"/>
      <c r="GRR51" s="445"/>
      <c r="GRS51" s="445"/>
      <c r="GRT51" s="445"/>
      <c r="GRU51" s="445"/>
      <c r="GRV51" s="445"/>
      <c r="GRW51" s="445"/>
      <c r="GRX51" s="445"/>
      <c r="GRY51" s="445"/>
      <c r="GRZ51" s="445"/>
      <c r="GSA51" s="445"/>
      <c r="GSB51" s="445"/>
      <c r="GSC51" s="445"/>
      <c r="GSD51" s="445"/>
      <c r="GSE51" s="445"/>
      <c r="GSF51" s="445"/>
      <c r="GSG51" s="445"/>
      <c r="GSH51" s="445"/>
      <c r="GSI51" s="445"/>
      <c r="GSJ51" s="445"/>
      <c r="GSK51" s="445"/>
      <c r="GSL51" s="445"/>
      <c r="GSM51" s="445"/>
      <c r="GSN51" s="445"/>
      <c r="GSO51" s="445"/>
      <c r="GSP51" s="445"/>
      <c r="GSQ51" s="445"/>
      <c r="GSR51" s="445"/>
      <c r="GSS51" s="445"/>
      <c r="GST51" s="445"/>
      <c r="GSU51" s="445"/>
      <c r="GSV51" s="445"/>
      <c r="GSW51" s="445"/>
      <c r="GSX51" s="445"/>
      <c r="GSY51" s="445"/>
      <c r="GSZ51" s="445"/>
      <c r="GTA51" s="445"/>
      <c r="GTB51" s="445"/>
      <c r="GTC51" s="445"/>
      <c r="GTD51" s="445"/>
      <c r="GTE51" s="445"/>
      <c r="GTF51" s="445"/>
      <c r="GTG51" s="445"/>
      <c r="GTH51" s="445"/>
      <c r="GTI51" s="445"/>
      <c r="GTJ51" s="445"/>
      <c r="GTK51" s="445"/>
      <c r="GTL51" s="445"/>
      <c r="GTM51" s="445"/>
      <c r="GTN51" s="445"/>
      <c r="GTO51" s="445"/>
      <c r="GTP51" s="445"/>
      <c r="GTQ51" s="445"/>
      <c r="GTR51" s="445"/>
      <c r="GTS51" s="445"/>
      <c r="GTT51" s="445"/>
      <c r="GTU51" s="445"/>
      <c r="GTV51" s="445"/>
      <c r="GTW51" s="445"/>
      <c r="GTX51" s="445"/>
      <c r="GTY51" s="445"/>
      <c r="GTZ51" s="445"/>
      <c r="GUA51" s="445"/>
      <c r="GUB51" s="445"/>
      <c r="GUC51" s="445"/>
      <c r="GUD51" s="445"/>
      <c r="GUE51" s="445"/>
      <c r="GUF51" s="445"/>
      <c r="GUG51" s="445"/>
      <c r="GUH51" s="445"/>
      <c r="GUI51" s="445"/>
      <c r="GUJ51" s="445"/>
      <c r="GUK51" s="445"/>
      <c r="GUL51" s="445"/>
      <c r="GUM51" s="445"/>
      <c r="GUN51" s="445"/>
      <c r="GUO51" s="445"/>
      <c r="GUP51" s="445"/>
      <c r="GUQ51" s="445"/>
      <c r="GUR51" s="445"/>
      <c r="GUS51" s="445"/>
      <c r="GUT51" s="445"/>
      <c r="GUU51" s="445"/>
      <c r="GUV51" s="445"/>
      <c r="GUW51" s="445"/>
      <c r="GUX51" s="445"/>
      <c r="GUY51" s="445"/>
      <c r="GUZ51" s="445"/>
      <c r="GVA51" s="445"/>
      <c r="GVB51" s="445"/>
      <c r="GVC51" s="445"/>
      <c r="GVD51" s="445"/>
      <c r="GVE51" s="445"/>
      <c r="GVF51" s="445"/>
      <c r="GVG51" s="445"/>
      <c r="GVH51" s="445"/>
      <c r="GVI51" s="445"/>
      <c r="GVJ51" s="445"/>
      <c r="GVK51" s="445"/>
      <c r="GVL51" s="445"/>
      <c r="GVM51" s="445"/>
      <c r="GVN51" s="445"/>
      <c r="GVO51" s="445"/>
      <c r="GVP51" s="445"/>
      <c r="GVQ51" s="445"/>
      <c r="GVR51" s="445"/>
      <c r="GVS51" s="445"/>
      <c r="GVT51" s="445"/>
      <c r="GVU51" s="445"/>
      <c r="GVV51" s="445"/>
      <c r="GVW51" s="445"/>
      <c r="GVX51" s="445"/>
      <c r="GVY51" s="445"/>
      <c r="GVZ51" s="445"/>
      <c r="GWA51" s="445"/>
      <c r="GWB51" s="445"/>
      <c r="GWC51" s="445"/>
      <c r="GWD51" s="445"/>
      <c r="GWE51" s="445"/>
      <c r="GWF51" s="445"/>
      <c r="GWG51" s="445"/>
      <c r="GWH51" s="445"/>
      <c r="GWI51" s="445"/>
      <c r="GWJ51" s="445"/>
      <c r="GWK51" s="445"/>
      <c r="GWL51" s="445"/>
      <c r="GWM51" s="445"/>
      <c r="GWN51" s="445"/>
      <c r="GWO51" s="445"/>
      <c r="GWP51" s="445"/>
      <c r="GWQ51" s="445"/>
      <c r="GWR51" s="445"/>
      <c r="GWS51" s="445"/>
      <c r="GWT51" s="445"/>
      <c r="GWU51" s="445"/>
      <c r="GWV51" s="445"/>
      <c r="GWW51" s="445"/>
      <c r="GWX51" s="445"/>
      <c r="GWY51" s="445"/>
      <c r="GWZ51" s="445"/>
      <c r="GXA51" s="445"/>
      <c r="GXB51" s="445"/>
      <c r="GXC51" s="445"/>
      <c r="GXD51" s="445"/>
      <c r="GXE51" s="445"/>
      <c r="GXF51" s="445"/>
      <c r="GXG51" s="445"/>
      <c r="GXH51" s="445"/>
      <c r="GXI51" s="445"/>
      <c r="GXJ51" s="445"/>
      <c r="GXK51" s="445"/>
      <c r="GXL51" s="445"/>
      <c r="GXM51" s="445"/>
      <c r="GXN51" s="445"/>
      <c r="GXO51" s="445"/>
      <c r="GXP51" s="445"/>
      <c r="GXQ51" s="445"/>
      <c r="GXR51" s="445"/>
      <c r="GXS51" s="445"/>
      <c r="GXT51" s="445"/>
      <c r="GXU51" s="445"/>
      <c r="GXV51" s="445"/>
      <c r="GXW51" s="445"/>
      <c r="GXX51" s="445"/>
      <c r="GXY51" s="445"/>
      <c r="GXZ51" s="445"/>
      <c r="GYA51" s="445"/>
      <c r="GYB51" s="445"/>
      <c r="GYC51" s="445"/>
      <c r="GYD51" s="445"/>
      <c r="GYE51" s="445"/>
      <c r="GYF51" s="445"/>
      <c r="GYG51" s="445"/>
      <c r="GYH51" s="445"/>
      <c r="GYI51" s="445"/>
      <c r="GYJ51" s="445"/>
      <c r="GYK51" s="445"/>
      <c r="GYL51" s="445"/>
      <c r="GYM51" s="445"/>
      <c r="GYN51" s="445"/>
      <c r="GYO51" s="445"/>
      <c r="GYP51" s="445"/>
      <c r="GYQ51" s="445"/>
      <c r="GYR51" s="445"/>
      <c r="GYS51" s="445"/>
      <c r="GYT51" s="445"/>
      <c r="GYU51" s="445"/>
      <c r="GYV51" s="445"/>
      <c r="GYW51" s="445"/>
      <c r="GYX51" s="445"/>
      <c r="GYY51" s="445"/>
      <c r="GYZ51" s="445"/>
      <c r="GZA51" s="445"/>
      <c r="GZB51" s="445"/>
      <c r="GZC51" s="445"/>
      <c r="GZD51" s="445"/>
      <c r="GZE51" s="445"/>
      <c r="GZF51" s="445"/>
      <c r="GZG51" s="445"/>
      <c r="GZH51" s="445"/>
      <c r="GZI51" s="445"/>
      <c r="GZJ51" s="445"/>
      <c r="GZK51" s="445"/>
      <c r="GZL51" s="445"/>
      <c r="GZM51" s="445"/>
      <c r="GZN51" s="445"/>
      <c r="GZO51" s="445"/>
      <c r="GZP51" s="445"/>
      <c r="GZQ51" s="445"/>
      <c r="GZR51" s="445"/>
      <c r="GZS51" s="445"/>
      <c r="GZT51" s="445"/>
      <c r="GZU51" s="445"/>
      <c r="GZV51" s="445"/>
      <c r="GZW51" s="445"/>
      <c r="GZX51" s="445"/>
      <c r="GZY51" s="445"/>
      <c r="GZZ51" s="445"/>
      <c r="HAA51" s="445"/>
      <c r="HAB51" s="445"/>
      <c r="HAC51" s="445"/>
      <c r="HAD51" s="445"/>
      <c r="HAE51" s="445"/>
      <c r="HAF51" s="445"/>
      <c r="HAG51" s="445"/>
      <c r="HAH51" s="445"/>
      <c r="HAI51" s="445"/>
      <c r="HAJ51" s="445"/>
      <c r="HAK51" s="445"/>
      <c r="HAL51" s="445"/>
      <c r="HAM51" s="445"/>
      <c r="HAN51" s="445"/>
      <c r="HAO51" s="445"/>
      <c r="HAP51" s="445"/>
      <c r="HAQ51" s="445"/>
      <c r="HAR51" s="445"/>
      <c r="HAS51" s="445"/>
      <c r="HAT51" s="445"/>
      <c r="HAU51" s="445"/>
      <c r="HAV51" s="445"/>
      <c r="HAW51" s="445"/>
      <c r="HAX51" s="445"/>
      <c r="HAY51" s="445"/>
      <c r="HAZ51" s="445"/>
      <c r="HBA51" s="445"/>
      <c r="HBB51" s="445"/>
      <c r="HBC51" s="445"/>
      <c r="HBD51" s="445"/>
      <c r="HBE51" s="445"/>
      <c r="HBF51" s="445"/>
      <c r="HBG51" s="445"/>
      <c r="HBH51" s="445"/>
      <c r="HBI51" s="445"/>
      <c r="HBJ51" s="445"/>
      <c r="HBK51" s="445"/>
      <c r="HBL51" s="445"/>
      <c r="HBM51" s="445"/>
      <c r="HBN51" s="445"/>
      <c r="HBO51" s="445"/>
      <c r="HBP51" s="445"/>
      <c r="HBQ51" s="445"/>
      <c r="HBR51" s="445"/>
      <c r="HBS51" s="445"/>
      <c r="HBT51" s="445"/>
      <c r="HBU51" s="445"/>
      <c r="HBV51" s="445"/>
      <c r="HBW51" s="445"/>
      <c r="HBX51" s="445"/>
      <c r="HBY51" s="445"/>
      <c r="HBZ51" s="445"/>
      <c r="HCA51" s="445"/>
      <c r="HCB51" s="445"/>
      <c r="HCC51" s="445"/>
      <c r="HCD51" s="445"/>
      <c r="HCE51" s="445"/>
      <c r="HCF51" s="445"/>
      <c r="HCG51" s="445"/>
      <c r="HCH51" s="445"/>
      <c r="HCI51" s="445"/>
      <c r="HCJ51" s="445"/>
      <c r="HCK51" s="445"/>
      <c r="HCL51" s="445"/>
      <c r="HCM51" s="445"/>
      <c r="HCN51" s="445"/>
      <c r="HCO51" s="445"/>
      <c r="HCP51" s="445"/>
      <c r="HCQ51" s="445"/>
      <c r="HCR51" s="445"/>
      <c r="HCS51" s="445"/>
      <c r="HCT51" s="445"/>
      <c r="HCU51" s="445"/>
      <c r="HCV51" s="445"/>
      <c r="HCW51" s="445"/>
      <c r="HCX51" s="445"/>
      <c r="HCY51" s="445"/>
      <c r="HCZ51" s="445"/>
      <c r="HDA51" s="445"/>
      <c r="HDB51" s="445"/>
      <c r="HDC51" s="445"/>
      <c r="HDD51" s="445"/>
      <c r="HDE51" s="445"/>
      <c r="HDF51" s="445"/>
      <c r="HDG51" s="445"/>
      <c r="HDH51" s="445"/>
      <c r="HDI51" s="445"/>
      <c r="HDJ51" s="445"/>
      <c r="HDK51" s="445"/>
      <c r="HDL51" s="445"/>
      <c r="HDM51" s="445"/>
      <c r="HDN51" s="445"/>
      <c r="HDO51" s="445"/>
      <c r="HDP51" s="445"/>
      <c r="HDQ51" s="445"/>
      <c r="HDR51" s="445"/>
      <c r="HDS51" s="445"/>
      <c r="HDT51" s="445"/>
      <c r="HDU51" s="445"/>
      <c r="HDV51" s="445"/>
      <c r="HDW51" s="445"/>
      <c r="HDX51" s="445"/>
      <c r="HDY51" s="445"/>
      <c r="HDZ51" s="445"/>
      <c r="HEA51" s="445"/>
      <c r="HEB51" s="445"/>
      <c r="HEC51" s="445"/>
      <c r="HED51" s="445"/>
      <c r="HEE51" s="445"/>
      <c r="HEF51" s="445"/>
      <c r="HEG51" s="445"/>
      <c r="HEH51" s="445"/>
      <c r="HEI51" s="445"/>
      <c r="HEJ51" s="445"/>
      <c r="HEK51" s="445"/>
      <c r="HEL51" s="445"/>
      <c r="HEM51" s="445"/>
      <c r="HEN51" s="445"/>
      <c r="HEO51" s="445"/>
      <c r="HEP51" s="445"/>
      <c r="HEQ51" s="445"/>
      <c r="HER51" s="445"/>
      <c r="HES51" s="445"/>
      <c r="HET51" s="445"/>
      <c r="HEU51" s="445"/>
      <c r="HEV51" s="445"/>
      <c r="HEW51" s="445"/>
      <c r="HEX51" s="445"/>
      <c r="HEY51" s="445"/>
      <c r="HEZ51" s="445"/>
      <c r="HFA51" s="445"/>
      <c r="HFB51" s="445"/>
      <c r="HFC51" s="445"/>
      <c r="HFD51" s="445"/>
      <c r="HFE51" s="445"/>
      <c r="HFF51" s="445"/>
      <c r="HFG51" s="445"/>
      <c r="HFH51" s="445"/>
      <c r="HFI51" s="445"/>
      <c r="HFJ51" s="445"/>
      <c r="HFK51" s="445"/>
      <c r="HFL51" s="445"/>
      <c r="HFM51" s="445"/>
      <c r="HFN51" s="445"/>
      <c r="HFO51" s="445"/>
      <c r="HFP51" s="445"/>
      <c r="HFQ51" s="445"/>
      <c r="HFR51" s="445"/>
      <c r="HFS51" s="445"/>
      <c r="HFT51" s="445"/>
      <c r="HFU51" s="445"/>
      <c r="HFV51" s="445"/>
      <c r="HFW51" s="445"/>
      <c r="HFX51" s="445"/>
      <c r="HFY51" s="445"/>
      <c r="HFZ51" s="445"/>
      <c r="HGA51" s="445"/>
      <c r="HGB51" s="445"/>
      <c r="HGC51" s="445"/>
      <c r="HGD51" s="445"/>
      <c r="HGE51" s="445"/>
      <c r="HGF51" s="445"/>
      <c r="HGG51" s="445"/>
      <c r="HGH51" s="445"/>
      <c r="HGI51" s="445"/>
      <c r="HGJ51" s="445"/>
      <c r="HGK51" s="445"/>
      <c r="HGL51" s="445"/>
      <c r="HGM51" s="445"/>
      <c r="HGN51" s="445"/>
      <c r="HGO51" s="445"/>
      <c r="HGP51" s="445"/>
      <c r="HGQ51" s="445"/>
      <c r="HGR51" s="445"/>
      <c r="HGS51" s="445"/>
      <c r="HGT51" s="445"/>
      <c r="HGU51" s="445"/>
      <c r="HGV51" s="445"/>
      <c r="HGW51" s="445"/>
      <c r="HGX51" s="445"/>
      <c r="HGY51" s="445"/>
      <c r="HGZ51" s="445"/>
      <c r="HHA51" s="445"/>
      <c r="HHB51" s="445"/>
      <c r="HHC51" s="445"/>
      <c r="HHD51" s="445"/>
      <c r="HHE51" s="445"/>
      <c r="HHF51" s="445"/>
      <c r="HHG51" s="445"/>
      <c r="HHH51" s="445"/>
      <c r="HHI51" s="445"/>
      <c r="HHJ51" s="445"/>
      <c r="HHK51" s="445"/>
      <c r="HHL51" s="445"/>
      <c r="HHM51" s="445"/>
      <c r="HHN51" s="445"/>
      <c r="HHO51" s="445"/>
      <c r="HHP51" s="445"/>
      <c r="HHQ51" s="445"/>
      <c r="HHR51" s="445"/>
      <c r="HHS51" s="445"/>
      <c r="HHT51" s="445"/>
      <c r="HHU51" s="445"/>
      <c r="HHV51" s="445"/>
      <c r="HHW51" s="445"/>
      <c r="HHX51" s="445"/>
      <c r="HHY51" s="445"/>
      <c r="HHZ51" s="445"/>
      <c r="HIA51" s="445"/>
      <c r="HIB51" s="445"/>
      <c r="HIC51" s="445"/>
      <c r="HID51" s="445"/>
      <c r="HIE51" s="445"/>
      <c r="HIF51" s="445"/>
      <c r="HIG51" s="445"/>
      <c r="HIH51" s="445"/>
      <c r="HII51" s="445"/>
      <c r="HIJ51" s="445"/>
      <c r="HIK51" s="445"/>
      <c r="HIL51" s="445"/>
      <c r="HIM51" s="445"/>
      <c r="HIN51" s="445"/>
      <c r="HIO51" s="445"/>
      <c r="HIP51" s="445"/>
      <c r="HIQ51" s="445"/>
      <c r="HIR51" s="445"/>
      <c r="HIS51" s="445"/>
      <c r="HIT51" s="445"/>
      <c r="HIU51" s="445"/>
      <c r="HIV51" s="445"/>
      <c r="HIW51" s="445"/>
      <c r="HIX51" s="445"/>
      <c r="HIY51" s="445"/>
      <c r="HIZ51" s="445"/>
      <c r="HJA51" s="445"/>
      <c r="HJB51" s="445"/>
      <c r="HJC51" s="445"/>
      <c r="HJD51" s="445"/>
      <c r="HJE51" s="445"/>
      <c r="HJF51" s="445"/>
      <c r="HJG51" s="445"/>
      <c r="HJH51" s="445"/>
      <c r="HJI51" s="445"/>
      <c r="HJJ51" s="445"/>
      <c r="HJK51" s="445"/>
      <c r="HJL51" s="445"/>
      <c r="HJM51" s="445"/>
      <c r="HJN51" s="445"/>
      <c r="HJO51" s="445"/>
      <c r="HJP51" s="445"/>
      <c r="HJQ51" s="445"/>
      <c r="HJR51" s="445"/>
      <c r="HJS51" s="445"/>
      <c r="HJT51" s="445"/>
      <c r="HJU51" s="445"/>
      <c r="HJV51" s="445"/>
      <c r="HJW51" s="445"/>
      <c r="HJX51" s="445"/>
      <c r="HJY51" s="445"/>
      <c r="HJZ51" s="445"/>
      <c r="HKA51" s="445"/>
      <c r="HKB51" s="445"/>
      <c r="HKC51" s="445"/>
      <c r="HKD51" s="445"/>
      <c r="HKE51" s="445"/>
      <c r="HKF51" s="445"/>
      <c r="HKG51" s="445"/>
      <c r="HKH51" s="445"/>
      <c r="HKI51" s="445"/>
      <c r="HKJ51" s="445"/>
      <c r="HKK51" s="445"/>
      <c r="HKL51" s="445"/>
      <c r="HKM51" s="445"/>
      <c r="HKN51" s="445"/>
      <c r="HKO51" s="445"/>
      <c r="HKP51" s="445"/>
      <c r="HKQ51" s="445"/>
      <c r="HKR51" s="445"/>
      <c r="HKS51" s="445"/>
      <c r="HKT51" s="445"/>
      <c r="HKU51" s="445"/>
      <c r="HKV51" s="445"/>
      <c r="HKW51" s="445"/>
      <c r="HKX51" s="445"/>
      <c r="HKY51" s="445"/>
      <c r="HKZ51" s="445"/>
      <c r="HLA51" s="445"/>
      <c r="HLB51" s="445"/>
      <c r="HLC51" s="445"/>
      <c r="HLD51" s="445"/>
      <c r="HLE51" s="445"/>
      <c r="HLF51" s="445"/>
      <c r="HLG51" s="445"/>
      <c r="HLH51" s="445"/>
      <c r="HLI51" s="445"/>
      <c r="HLJ51" s="445"/>
      <c r="HLK51" s="445"/>
      <c r="HLL51" s="445"/>
      <c r="HLM51" s="445"/>
      <c r="HLN51" s="445"/>
      <c r="HLO51" s="445"/>
      <c r="HLP51" s="445"/>
      <c r="HLQ51" s="445"/>
      <c r="HLR51" s="445"/>
      <c r="HLS51" s="445"/>
      <c r="HLT51" s="445"/>
      <c r="HLU51" s="445"/>
      <c r="HLV51" s="445"/>
      <c r="HLW51" s="445"/>
      <c r="HLX51" s="445"/>
      <c r="HLY51" s="445"/>
      <c r="HLZ51" s="445"/>
      <c r="HMA51" s="445"/>
      <c r="HMB51" s="445"/>
      <c r="HMC51" s="445"/>
      <c r="HMD51" s="445"/>
      <c r="HME51" s="445"/>
      <c r="HMF51" s="445"/>
      <c r="HMG51" s="445"/>
      <c r="HMH51" s="445"/>
      <c r="HMI51" s="445"/>
      <c r="HMJ51" s="445"/>
      <c r="HMK51" s="445"/>
      <c r="HML51" s="445"/>
      <c r="HMM51" s="445"/>
      <c r="HMN51" s="445"/>
      <c r="HMO51" s="445"/>
      <c r="HMP51" s="445"/>
      <c r="HMQ51" s="445"/>
      <c r="HMR51" s="445"/>
      <c r="HMS51" s="445"/>
      <c r="HMT51" s="445"/>
      <c r="HMU51" s="445"/>
      <c r="HMV51" s="445"/>
      <c r="HMW51" s="445"/>
      <c r="HMX51" s="445"/>
      <c r="HMY51" s="445"/>
      <c r="HMZ51" s="445"/>
      <c r="HNA51" s="445"/>
      <c r="HNB51" s="445"/>
      <c r="HNC51" s="445"/>
      <c r="HND51" s="445"/>
      <c r="HNE51" s="445"/>
      <c r="HNF51" s="445"/>
      <c r="HNG51" s="445"/>
      <c r="HNH51" s="445"/>
      <c r="HNI51" s="445"/>
      <c r="HNJ51" s="445"/>
      <c r="HNK51" s="445"/>
      <c r="HNL51" s="445"/>
      <c r="HNM51" s="445"/>
      <c r="HNN51" s="445"/>
      <c r="HNO51" s="445"/>
      <c r="HNP51" s="445"/>
      <c r="HNQ51" s="445"/>
      <c r="HNR51" s="445"/>
      <c r="HNS51" s="445"/>
      <c r="HNT51" s="445"/>
      <c r="HNU51" s="445"/>
      <c r="HNV51" s="445"/>
      <c r="HNW51" s="445"/>
      <c r="HNX51" s="445"/>
      <c r="HNY51" s="445"/>
      <c r="HNZ51" s="445"/>
      <c r="HOA51" s="445"/>
      <c r="HOB51" s="445"/>
      <c r="HOC51" s="445"/>
      <c r="HOD51" s="445"/>
      <c r="HOE51" s="445"/>
      <c r="HOF51" s="445"/>
      <c r="HOG51" s="445"/>
      <c r="HOH51" s="445"/>
      <c r="HOI51" s="445"/>
      <c r="HOJ51" s="445"/>
      <c r="HOK51" s="445"/>
      <c r="HOL51" s="445"/>
      <c r="HOM51" s="445"/>
      <c r="HON51" s="445"/>
      <c r="HOO51" s="445"/>
      <c r="HOP51" s="445"/>
      <c r="HOQ51" s="445"/>
      <c r="HOR51" s="445"/>
      <c r="HOS51" s="445"/>
      <c r="HOT51" s="445"/>
      <c r="HOU51" s="445"/>
      <c r="HOV51" s="445"/>
      <c r="HOW51" s="445"/>
      <c r="HOX51" s="445"/>
      <c r="HOY51" s="445"/>
      <c r="HOZ51" s="445"/>
      <c r="HPA51" s="445"/>
      <c r="HPB51" s="445"/>
      <c r="HPC51" s="445"/>
      <c r="HPD51" s="445"/>
      <c r="HPE51" s="445"/>
      <c r="HPF51" s="445"/>
      <c r="HPG51" s="445"/>
      <c r="HPH51" s="445"/>
      <c r="HPI51" s="445"/>
      <c r="HPJ51" s="445"/>
      <c r="HPK51" s="445"/>
      <c r="HPL51" s="445"/>
      <c r="HPM51" s="445"/>
      <c r="HPN51" s="445"/>
      <c r="HPO51" s="445"/>
      <c r="HPP51" s="445"/>
      <c r="HPQ51" s="445"/>
      <c r="HPR51" s="445"/>
      <c r="HPS51" s="445"/>
      <c r="HPT51" s="445"/>
      <c r="HPU51" s="445"/>
      <c r="HPV51" s="445"/>
      <c r="HPW51" s="445"/>
      <c r="HPX51" s="445"/>
      <c r="HPY51" s="445"/>
      <c r="HPZ51" s="445"/>
      <c r="HQA51" s="445"/>
      <c r="HQB51" s="445"/>
      <c r="HQC51" s="445"/>
      <c r="HQD51" s="445"/>
      <c r="HQE51" s="445"/>
      <c r="HQF51" s="445"/>
      <c r="HQG51" s="445"/>
      <c r="HQH51" s="445"/>
      <c r="HQI51" s="445"/>
      <c r="HQJ51" s="445"/>
      <c r="HQK51" s="445"/>
      <c r="HQL51" s="445"/>
      <c r="HQM51" s="445"/>
      <c r="HQN51" s="445"/>
      <c r="HQO51" s="445"/>
      <c r="HQP51" s="445"/>
      <c r="HQQ51" s="445"/>
      <c r="HQR51" s="445"/>
      <c r="HQS51" s="445"/>
      <c r="HQT51" s="445"/>
      <c r="HQU51" s="445"/>
      <c r="HQV51" s="445"/>
      <c r="HQW51" s="445"/>
      <c r="HQX51" s="445"/>
      <c r="HQY51" s="445"/>
      <c r="HQZ51" s="445"/>
      <c r="HRA51" s="445"/>
      <c r="HRB51" s="445"/>
      <c r="HRC51" s="445"/>
      <c r="HRD51" s="445"/>
      <c r="HRE51" s="445"/>
      <c r="HRF51" s="445"/>
      <c r="HRG51" s="445"/>
      <c r="HRH51" s="445"/>
      <c r="HRI51" s="445"/>
      <c r="HRJ51" s="445"/>
      <c r="HRK51" s="445"/>
      <c r="HRL51" s="445"/>
      <c r="HRM51" s="445"/>
      <c r="HRN51" s="445"/>
      <c r="HRO51" s="445"/>
      <c r="HRP51" s="445"/>
      <c r="HRQ51" s="445"/>
      <c r="HRR51" s="445"/>
      <c r="HRS51" s="445"/>
      <c r="HRT51" s="445"/>
      <c r="HRU51" s="445"/>
      <c r="HRV51" s="445"/>
      <c r="HRW51" s="445"/>
      <c r="HRX51" s="445"/>
      <c r="HRY51" s="445"/>
      <c r="HRZ51" s="445"/>
      <c r="HSA51" s="445"/>
      <c r="HSB51" s="445"/>
      <c r="HSC51" s="445"/>
      <c r="HSD51" s="445"/>
      <c r="HSE51" s="445"/>
      <c r="HSF51" s="445"/>
      <c r="HSG51" s="445"/>
      <c r="HSH51" s="445"/>
      <c r="HSI51" s="445"/>
      <c r="HSJ51" s="445"/>
      <c r="HSK51" s="445"/>
      <c r="HSL51" s="445"/>
      <c r="HSM51" s="445"/>
      <c r="HSN51" s="445"/>
      <c r="HSO51" s="445"/>
      <c r="HSP51" s="445"/>
      <c r="HSQ51" s="445"/>
      <c r="HSR51" s="445"/>
      <c r="HSS51" s="445"/>
      <c r="HST51" s="445"/>
      <c r="HSU51" s="445"/>
      <c r="HSV51" s="445"/>
      <c r="HSW51" s="445"/>
      <c r="HSX51" s="445"/>
      <c r="HSY51" s="445"/>
      <c r="HSZ51" s="445"/>
      <c r="HTA51" s="445"/>
      <c r="HTB51" s="445"/>
      <c r="HTC51" s="445"/>
      <c r="HTD51" s="445"/>
      <c r="HTE51" s="445"/>
      <c r="HTF51" s="445"/>
      <c r="HTG51" s="445"/>
      <c r="HTH51" s="445"/>
      <c r="HTI51" s="445"/>
      <c r="HTJ51" s="445"/>
      <c r="HTK51" s="445"/>
      <c r="HTL51" s="445"/>
      <c r="HTM51" s="445"/>
      <c r="HTN51" s="445"/>
      <c r="HTO51" s="445"/>
      <c r="HTP51" s="445"/>
      <c r="HTQ51" s="445"/>
      <c r="HTR51" s="445"/>
      <c r="HTS51" s="445"/>
      <c r="HTT51" s="445"/>
      <c r="HTU51" s="445"/>
      <c r="HTV51" s="445"/>
      <c r="HTW51" s="445"/>
      <c r="HTX51" s="445"/>
      <c r="HTY51" s="445"/>
      <c r="HTZ51" s="445"/>
      <c r="HUA51" s="445"/>
      <c r="HUB51" s="445"/>
      <c r="HUC51" s="445"/>
      <c r="HUD51" s="445"/>
      <c r="HUE51" s="445"/>
      <c r="HUF51" s="445"/>
      <c r="HUG51" s="445"/>
      <c r="HUH51" s="445"/>
      <c r="HUI51" s="445"/>
      <c r="HUJ51" s="445"/>
      <c r="HUK51" s="445"/>
      <c r="HUL51" s="445"/>
      <c r="HUM51" s="445"/>
      <c r="HUN51" s="445"/>
      <c r="HUO51" s="445"/>
      <c r="HUP51" s="445"/>
      <c r="HUQ51" s="445"/>
      <c r="HUR51" s="445"/>
      <c r="HUS51" s="445"/>
      <c r="HUT51" s="445"/>
      <c r="HUU51" s="445"/>
      <c r="HUV51" s="445"/>
      <c r="HUW51" s="445"/>
      <c r="HUX51" s="445"/>
      <c r="HUY51" s="445"/>
      <c r="HUZ51" s="445"/>
      <c r="HVA51" s="445"/>
      <c r="HVB51" s="445"/>
      <c r="HVC51" s="445"/>
      <c r="HVD51" s="445"/>
      <c r="HVE51" s="445"/>
      <c r="HVF51" s="445"/>
      <c r="HVG51" s="445"/>
      <c r="HVH51" s="445"/>
      <c r="HVI51" s="445"/>
      <c r="HVJ51" s="445"/>
      <c r="HVK51" s="445"/>
      <c r="HVL51" s="445"/>
      <c r="HVM51" s="445"/>
      <c r="HVN51" s="445"/>
      <c r="HVO51" s="445"/>
      <c r="HVP51" s="445"/>
      <c r="HVQ51" s="445"/>
      <c r="HVR51" s="445"/>
      <c r="HVS51" s="445"/>
      <c r="HVT51" s="445"/>
      <c r="HVU51" s="445"/>
      <c r="HVV51" s="445"/>
      <c r="HVW51" s="445"/>
      <c r="HVX51" s="445"/>
      <c r="HVY51" s="445"/>
      <c r="HVZ51" s="445"/>
      <c r="HWA51" s="445"/>
      <c r="HWB51" s="445"/>
      <c r="HWC51" s="445"/>
      <c r="HWD51" s="445"/>
      <c r="HWE51" s="445"/>
      <c r="HWF51" s="445"/>
      <c r="HWG51" s="445"/>
      <c r="HWH51" s="445"/>
      <c r="HWI51" s="445"/>
      <c r="HWJ51" s="445"/>
      <c r="HWK51" s="445"/>
      <c r="HWL51" s="445"/>
      <c r="HWM51" s="445"/>
      <c r="HWN51" s="445"/>
      <c r="HWO51" s="445"/>
      <c r="HWP51" s="445"/>
      <c r="HWQ51" s="445"/>
      <c r="HWR51" s="445"/>
      <c r="HWS51" s="445"/>
      <c r="HWT51" s="445"/>
      <c r="HWU51" s="445"/>
      <c r="HWV51" s="445"/>
      <c r="HWW51" s="445"/>
      <c r="HWX51" s="445"/>
      <c r="HWY51" s="445"/>
      <c r="HWZ51" s="445"/>
      <c r="HXA51" s="445"/>
      <c r="HXB51" s="445"/>
      <c r="HXC51" s="445"/>
      <c r="HXD51" s="445"/>
      <c r="HXE51" s="445"/>
      <c r="HXF51" s="445"/>
      <c r="HXG51" s="445"/>
      <c r="HXH51" s="445"/>
      <c r="HXI51" s="445"/>
      <c r="HXJ51" s="445"/>
      <c r="HXK51" s="445"/>
      <c r="HXL51" s="445"/>
      <c r="HXM51" s="445"/>
      <c r="HXN51" s="445"/>
      <c r="HXO51" s="445"/>
      <c r="HXP51" s="445"/>
      <c r="HXQ51" s="445"/>
      <c r="HXR51" s="445"/>
      <c r="HXS51" s="445"/>
      <c r="HXT51" s="445"/>
      <c r="HXU51" s="445"/>
      <c r="HXV51" s="445"/>
      <c r="HXW51" s="445"/>
      <c r="HXX51" s="445"/>
      <c r="HXY51" s="445"/>
      <c r="HXZ51" s="445"/>
      <c r="HYA51" s="445"/>
      <c r="HYB51" s="445"/>
      <c r="HYC51" s="445"/>
      <c r="HYD51" s="445"/>
      <c r="HYE51" s="445"/>
      <c r="HYF51" s="445"/>
      <c r="HYG51" s="445"/>
      <c r="HYH51" s="445"/>
      <c r="HYI51" s="445"/>
      <c r="HYJ51" s="445"/>
      <c r="HYK51" s="445"/>
      <c r="HYL51" s="445"/>
      <c r="HYM51" s="445"/>
      <c r="HYN51" s="445"/>
      <c r="HYO51" s="445"/>
      <c r="HYP51" s="445"/>
      <c r="HYQ51" s="445"/>
      <c r="HYR51" s="445"/>
      <c r="HYS51" s="445"/>
      <c r="HYT51" s="445"/>
      <c r="HYU51" s="445"/>
      <c r="HYV51" s="445"/>
      <c r="HYW51" s="445"/>
      <c r="HYX51" s="445"/>
      <c r="HYY51" s="445"/>
      <c r="HYZ51" s="445"/>
      <c r="HZA51" s="445"/>
      <c r="HZB51" s="445"/>
      <c r="HZC51" s="445"/>
      <c r="HZD51" s="445"/>
      <c r="HZE51" s="445"/>
      <c r="HZF51" s="445"/>
      <c r="HZG51" s="445"/>
      <c r="HZH51" s="445"/>
      <c r="HZI51" s="445"/>
      <c r="HZJ51" s="445"/>
      <c r="HZK51" s="445"/>
      <c r="HZL51" s="445"/>
      <c r="HZM51" s="445"/>
      <c r="HZN51" s="445"/>
      <c r="HZO51" s="445"/>
      <c r="HZP51" s="445"/>
      <c r="HZQ51" s="445"/>
      <c r="HZR51" s="445"/>
      <c r="HZS51" s="445"/>
      <c r="HZT51" s="445"/>
      <c r="HZU51" s="445"/>
      <c r="HZV51" s="445"/>
      <c r="HZW51" s="445"/>
      <c r="HZX51" s="445"/>
      <c r="HZY51" s="445"/>
      <c r="HZZ51" s="445"/>
      <c r="IAA51" s="445"/>
      <c r="IAB51" s="445"/>
      <c r="IAC51" s="445"/>
      <c r="IAD51" s="445"/>
      <c r="IAE51" s="445"/>
      <c r="IAF51" s="445"/>
      <c r="IAG51" s="445"/>
      <c r="IAH51" s="445"/>
      <c r="IAI51" s="445"/>
      <c r="IAJ51" s="445"/>
      <c r="IAK51" s="445"/>
      <c r="IAL51" s="445"/>
      <c r="IAM51" s="445"/>
      <c r="IAN51" s="445"/>
      <c r="IAO51" s="445"/>
      <c r="IAP51" s="445"/>
      <c r="IAQ51" s="445"/>
      <c r="IAR51" s="445"/>
      <c r="IAS51" s="445"/>
      <c r="IAT51" s="445"/>
      <c r="IAU51" s="445"/>
      <c r="IAV51" s="445"/>
      <c r="IAW51" s="445"/>
      <c r="IAX51" s="445"/>
      <c r="IAY51" s="445"/>
      <c r="IAZ51" s="445"/>
      <c r="IBA51" s="445"/>
      <c r="IBB51" s="445"/>
      <c r="IBC51" s="445"/>
      <c r="IBD51" s="445"/>
      <c r="IBE51" s="445"/>
      <c r="IBF51" s="445"/>
      <c r="IBG51" s="445"/>
      <c r="IBH51" s="445"/>
      <c r="IBI51" s="445"/>
      <c r="IBJ51" s="445"/>
      <c r="IBK51" s="445"/>
      <c r="IBL51" s="445"/>
      <c r="IBM51" s="445"/>
      <c r="IBN51" s="445"/>
      <c r="IBO51" s="445"/>
      <c r="IBP51" s="445"/>
      <c r="IBQ51" s="445"/>
      <c r="IBR51" s="445"/>
      <c r="IBS51" s="445"/>
      <c r="IBT51" s="445"/>
      <c r="IBU51" s="445"/>
      <c r="IBV51" s="445"/>
      <c r="IBW51" s="445"/>
      <c r="IBX51" s="445"/>
      <c r="IBY51" s="445"/>
      <c r="IBZ51" s="445"/>
      <c r="ICA51" s="445"/>
      <c r="ICB51" s="445"/>
      <c r="ICC51" s="445"/>
      <c r="ICD51" s="445"/>
      <c r="ICE51" s="445"/>
      <c r="ICF51" s="445"/>
      <c r="ICG51" s="445"/>
      <c r="ICH51" s="445"/>
      <c r="ICI51" s="445"/>
      <c r="ICJ51" s="445"/>
      <c r="ICK51" s="445"/>
      <c r="ICL51" s="445"/>
      <c r="ICM51" s="445"/>
      <c r="ICN51" s="445"/>
      <c r="ICO51" s="445"/>
      <c r="ICP51" s="445"/>
      <c r="ICQ51" s="445"/>
      <c r="ICR51" s="445"/>
      <c r="ICS51" s="445"/>
      <c r="ICT51" s="445"/>
      <c r="ICU51" s="445"/>
      <c r="ICV51" s="445"/>
      <c r="ICW51" s="445"/>
      <c r="ICX51" s="445"/>
      <c r="ICY51" s="445"/>
      <c r="ICZ51" s="445"/>
      <c r="IDA51" s="445"/>
      <c r="IDB51" s="445"/>
      <c r="IDC51" s="445"/>
      <c r="IDD51" s="445"/>
      <c r="IDE51" s="445"/>
      <c r="IDF51" s="445"/>
      <c r="IDG51" s="445"/>
      <c r="IDH51" s="445"/>
      <c r="IDI51" s="445"/>
      <c r="IDJ51" s="445"/>
      <c r="IDK51" s="445"/>
      <c r="IDL51" s="445"/>
      <c r="IDM51" s="445"/>
      <c r="IDN51" s="445"/>
      <c r="IDO51" s="445"/>
      <c r="IDP51" s="445"/>
      <c r="IDQ51" s="445"/>
      <c r="IDR51" s="445"/>
      <c r="IDS51" s="445"/>
      <c r="IDT51" s="445"/>
      <c r="IDU51" s="445"/>
      <c r="IDV51" s="445"/>
      <c r="IDW51" s="445"/>
      <c r="IDX51" s="445"/>
      <c r="IDY51" s="445"/>
      <c r="IDZ51" s="445"/>
      <c r="IEA51" s="445"/>
      <c r="IEB51" s="445"/>
      <c r="IEC51" s="445"/>
      <c r="IED51" s="445"/>
      <c r="IEE51" s="445"/>
      <c r="IEF51" s="445"/>
      <c r="IEG51" s="445"/>
      <c r="IEH51" s="445"/>
      <c r="IEI51" s="445"/>
      <c r="IEJ51" s="445"/>
      <c r="IEK51" s="445"/>
      <c r="IEL51" s="445"/>
      <c r="IEM51" s="445"/>
      <c r="IEN51" s="445"/>
      <c r="IEO51" s="445"/>
      <c r="IEP51" s="445"/>
      <c r="IEQ51" s="445"/>
      <c r="IER51" s="445"/>
      <c r="IES51" s="445"/>
      <c r="IET51" s="445"/>
      <c r="IEU51" s="445"/>
      <c r="IEV51" s="445"/>
      <c r="IEW51" s="445"/>
      <c r="IEX51" s="445"/>
      <c r="IEY51" s="445"/>
      <c r="IEZ51" s="445"/>
      <c r="IFA51" s="445"/>
      <c r="IFB51" s="445"/>
      <c r="IFC51" s="445"/>
      <c r="IFD51" s="445"/>
      <c r="IFE51" s="445"/>
      <c r="IFF51" s="445"/>
      <c r="IFG51" s="445"/>
      <c r="IFH51" s="445"/>
      <c r="IFI51" s="445"/>
      <c r="IFJ51" s="445"/>
      <c r="IFK51" s="445"/>
      <c r="IFL51" s="445"/>
      <c r="IFM51" s="445"/>
      <c r="IFN51" s="445"/>
      <c r="IFO51" s="445"/>
      <c r="IFP51" s="445"/>
      <c r="IFQ51" s="445"/>
      <c r="IFR51" s="445"/>
      <c r="IFS51" s="445"/>
      <c r="IFT51" s="445"/>
      <c r="IFU51" s="445"/>
      <c r="IFV51" s="445"/>
      <c r="IFW51" s="445"/>
      <c r="IFX51" s="445"/>
      <c r="IFY51" s="445"/>
      <c r="IFZ51" s="445"/>
      <c r="IGA51" s="445"/>
      <c r="IGB51" s="445"/>
      <c r="IGC51" s="445"/>
      <c r="IGD51" s="445"/>
      <c r="IGE51" s="445"/>
      <c r="IGF51" s="445"/>
      <c r="IGG51" s="445"/>
      <c r="IGH51" s="445"/>
      <c r="IGI51" s="445"/>
      <c r="IGJ51" s="445"/>
      <c r="IGK51" s="445"/>
      <c r="IGL51" s="445"/>
      <c r="IGM51" s="445"/>
      <c r="IGN51" s="445"/>
      <c r="IGO51" s="445"/>
      <c r="IGP51" s="445"/>
      <c r="IGQ51" s="445"/>
      <c r="IGR51" s="445"/>
      <c r="IGS51" s="445"/>
      <c r="IGT51" s="445"/>
      <c r="IGU51" s="445"/>
      <c r="IGV51" s="445"/>
      <c r="IGW51" s="445"/>
      <c r="IGX51" s="445"/>
      <c r="IGY51" s="445"/>
      <c r="IGZ51" s="445"/>
      <c r="IHA51" s="445"/>
      <c r="IHB51" s="445"/>
      <c r="IHC51" s="445"/>
      <c r="IHD51" s="445"/>
      <c r="IHE51" s="445"/>
      <c r="IHF51" s="445"/>
      <c r="IHG51" s="445"/>
      <c r="IHH51" s="445"/>
      <c r="IHI51" s="445"/>
      <c r="IHJ51" s="445"/>
      <c r="IHK51" s="445"/>
      <c r="IHL51" s="445"/>
      <c r="IHM51" s="445"/>
      <c r="IHN51" s="445"/>
      <c r="IHO51" s="445"/>
      <c r="IHP51" s="445"/>
      <c r="IHQ51" s="445"/>
      <c r="IHR51" s="445"/>
      <c r="IHS51" s="445"/>
      <c r="IHT51" s="445"/>
      <c r="IHU51" s="445"/>
      <c r="IHV51" s="445"/>
      <c r="IHW51" s="445"/>
      <c r="IHX51" s="445"/>
      <c r="IHY51" s="445"/>
      <c r="IHZ51" s="445"/>
      <c r="IIA51" s="445"/>
      <c r="IIB51" s="445"/>
      <c r="IIC51" s="445"/>
      <c r="IID51" s="445"/>
      <c r="IIE51" s="445"/>
      <c r="IIF51" s="445"/>
      <c r="IIG51" s="445"/>
      <c r="IIH51" s="445"/>
      <c r="III51" s="445"/>
      <c r="IIJ51" s="445"/>
      <c r="IIK51" s="445"/>
      <c r="IIL51" s="445"/>
      <c r="IIM51" s="445"/>
      <c r="IIN51" s="445"/>
      <c r="IIO51" s="445"/>
      <c r="IIP51" s="445"/>
      <c r="IIQ51" s="445"/>
      <c r="IIR51" s="445"/>
      <c r="IIS51" s="445"/>
      <c r="IIT51" s="445"/>
      <c r="IIU51" s="445"/>
      <c r="IIV51" s="445"/>
      <c r="IIW51" s="445"/>
      <c r="IIX51" s="445"/>
      <c r="IIY51" s="445"/>
      <c r="IIZ51" s="445"/>
      <c r="IJA51" s="445"/>
      <c r="IJB51" s="445"/>
      <c r="IJC51" s="445"/>
      <c r="IJD51" s="445"/>
      <c r="IJE51" s="445"/>
      <c r="IJF51" s="445"/>
      <c r="IJG51" s="445"/>
      <c r="IJH51" s="445"/>
      <c r="IJI51" s="445"/>
      <c r="IJJ51" s="445"/>
      <c r="IJK51" s="445"/>
      <c r="IJL51" s="445"/>
      <c r="IJM51" s="445"/>
      <c r="IJN51" s="445"/>
      <c r="IJO51" s="445"/>
      <c r="IJP51" s="445"/>
      <c r="IJQ51" s="445"/>
      <c r="IJR51" s="445"/>
      <c r="IJS51" s="445"/>
      <c r="IJT51" s="445"/>
      <c r="IJU51" s="445"/>
      <c r="IJV51" s="445"/>
      <c r="IJW51" s="445"/>
      <c r="IJX51" s="445"/>
      <c r="IJY51" s="445"/>
      <c r="IJZ51" s="445"/>
      <c r="IKA51" s="445"/>
      <c r="IKB51" s="445"/>
      <c r="IKC51" s="445"/>
      <c r="IKD51" s="445"/>
      <c r="IKE51" s="445"/>
      <c r="IKF51" s="445"/>
      <c r="IKG51" s="445"/>
      <c r="IKH51" s="445"/>
      <c r="IKI51" s="445"/>
      <c r="IKJ51" s="445"/>
      <c r="IKK51" s="445"/>
      <c r="IKL51" s="445"/>
      <c r="IKM51" s="445"/>
      <c r="IKN51" s="445"/>
      <c r="IKO51" s="445"/>
      <c r="IKP51" s="445"/>
      <c r="IKQ51" s="445"/>
      <c r="IKR51" s="445"/>
      <c r="IKS51" s="445"/>
      <c r="IKT51" s="445"/>
      <c r="IKU51" s="445"/>
      <c r="IKV51" s="445"/>
      <c r="IKW51" s="445"/>
      <c r="IKX51" s="445"/>
      <c r="IKY51" s="445"/>
      <c r="IKZ51" s="445"/>
      <c r="ILA51" s="445"/>
      <c r="ILB51" s="445"/>
      <c r="ILC51" s="445"/>
      <c r="ILD51" s="445"/>
      <c r="ILE51" s="445"/>
      <c r="ILF51" s="445"/>
      <c r="ILG51" s="445"/>
      <c r="ILH51" s="445"/>
      <c r="ILI51" s="445"/>
      <c r="ILJ51" s="445"/>
      <c r="ILK51" s="445"/>
      <c r="ILL51" s="445"/>
      <c r="ILM51" s="445"/>
      <c r="ILN51" s="445"/>
      <c r="ILO51" s="445"/>
      <c r="ILP51" s="445"/>
      <c r="ILQ51" s="445"/>
      <c r="ILR51" s="445"/>
      <c r="ILS51" s="445"/>
      <c r="ILT51" s="445"/>
      <c r="ILU51" s="445"/>
      <c r="ILV51" s="445"/>
      <c r="ILW51" s="445"/>
      <c r="ILX51" s="445"/>
      <c r="ILY51" s="445"/>
      <c r="ILZ51" s="445"/>
      <c r="IMA51" s="445"/>
      <c r="IMB51" s="445"/>
      <c r="IMC51" s="445"/>
      <c r="IMD51" s="445"/>
      <c r="IME51" s="445"/>
      <c r="IMF51" s="445"/>
      <c r="IMG51" s="445"/>
      <c r="IMH51" s="445"/>
      <c r="IMI51" s="445"/>
      <c r="IMJ51" s="445"/>
      <c r="IMK51" s="445"/>
      <c r="IML51" s="445"/>
      <c r="IMM51" s="445"/>
      <c r="IMN51" s="445"/>
      <c r="IMO51" s="445"/>
      <c r="IMP51" s="445"/>
      <c r="IMQ51" s="445"/>
      <c r="IMR51" s="445"/>
      <c r="IMS51" s="445"/>
      <c r="IMT51" s="445"/>
      <c r="IMU51" s="445"/>
      <c r="IMV51" s="445"/>
      <c r="IMW51" s="445"/>
      <c r="IMX51" s="445"/>
      <c r="IMY51" s="445"/>
      <c r="IMZ51" s="445"/>
      <c r="INA51" s="445"/>
      <c r="INB51" s="445"/>
      <c r="INC51" s="445"/>
      <c r="IND51" s="445"/>
      <c r="INE51" s="445"/>
      <c r="INF51" s="445"/>
      <c r="ING51" s="445"/>
      <c r="INH51" s="445"/>
      <c r="INI51" s="445"/>
      <c r="INJ51" s="445"/>
      <c r="INK51" s="445"/>
      <c r="INL51" s="445"/>
      <c r="INM51" s="445"/>
      <c r="INN51" s="445"/>
      <c r="INO51" s="445"/>
      <c r="INP51" s="445"/>
      <c r="INQ51" s="445"/>
      <c r="INR51" s="445"/>
      <c r="INS51" s="445"/>
      <c r="INT51" s="445"/>
      <c r="INU51" s="445"/>
      <c r="INV51" s="445"/>
      <c r="INW51" s="445"/>
      <c r="INX51" s="445"/>
      <c r="INY51" s="445"/>
      <c r="INZ51" s="445"/>
      <c r="IOA51" s="445"/>
      <c r="IOB51" s="445"/>
      <c r="IOC51" s="445"/>
      <c r="IOD51" s="445"/>
      <c r="IOE51" s="445"/>
      <c r="IOF51" s="445"/>
      <c r="IOG51" s="445"/>
      <c r="IOH51" s="445"/>
      <c r="IOI51" s="445"/>
      <c r="IOJ51" s="445"/>
      <c r="IOK51" s="445"/>
      <c r="IOL51" s="445"/>
      <c r="IOM51" s="445"/>
      <c r="ION51" s="445"/>
      <c r="IOO51" s="445"/>
      <c r="IOP51" s="445"/>
      <c r="IOQ51" s="445"/>
      <c r="IOR51" s="445"/>
      <c r="IOS51" s="445"/>
      <c r="IOT51" s="445"/>
      <c r="IOU51" s="445"/>
      <c r="IOV51" s="445"/>
      <c r="IOW51" s="445"/>
      <c r="IOX51" s="445"/>
      <c r="IOY51" s="445"/>
      <c r="IOZ51" s="445"/>
      <c r="IPA51" s="445"/>
      <c r="IPB51" s="445"/>
      <c r="IPC51" s="445"/>
      <c r="IPD51" s="445"/>
      <c r="IPE51" s="445"/>
      <c r="IPF51" s="445"/>
      <c r="IPG51" s="445"/>
      <c r="IPH51" s="445"/>
      <c r="IPI51" s="445"/>
      <c r="IPJ51" s="445"/>
      <c r="IPK51" s="445"/>
      <c r="IPL51" s="445"/>
      <c r="IPM51" s="445"/>
      <c r="IPN51" s="445"/>
      <c r="IPO51" s="445"/>
      <c r="IPP51" s="445"/>
      <c r="IPQ51" s="445"/>
      <c r="IPR51" s="445"/>
      <c r="IPS51" s="445"/>
      <c r="IPT51" s="445"/>
      <c r="IPU51" s="445"/>
      <c r="IPV51" s="445"/>
      <c r="IPW51" s="445"/>
      <c r="IPX51" s="445"/>
      <c r="IPY51" s="445"/>
      <c r="IPZ51" s="445"/>
      <c r="IQA51" s="445"/>
      <c r="IQB51" s="445"/>
      <c r="IQC51" s="445"/>
      <c r="IQD51" s="445"/>
      <c r="IQE51" s="445"/>
      <c r="IQF51" s="445"/>
      <c r="IQG51" s="445"/>
      <c r="IQH51" s="445"/>
      <c r="IQI51" s="445"/>
      <c r="IQJ51" s="445"/>
      <c r="IQK51" s="445"/>
      <c r="IQL51" s="445"/>
      <c r="IQM51" s="445"/>
      <c r="IQN51" s="445"/>
      <c r="IQO51" s="445"/>
      <c r="IQP51" s="445"/>
      <c r="IQQ51" s="445"/>
      <c r="IQR51" s="445"/>
      <c r="IQS51" s="445"/>
      <c r="IQT51" s="445"/>
      <c r="IQU51" s="445"/>
      <c r="IQV51" s="445"/>
      <c r="IQW51" s="445"/>
      <c r="IQX51" s="445"/>
      <c r="IQY51" s="445"/>
      <c r="IQZ51" s="445"/>
      <c r="IRA51" s="445"/>
      <c r="IRB51" s="445"/>
      <c r="IRC51" s="445"/>
      <c r="IRD51" s="445"/>
      <c r="IRE51" s="445"/>
      <c r="IRF51" s="445"/>
      <c r="IRG51" s="445"/>
      <c r="IRH51" s="445"/>
      <c r="IRI51" s="445"/>
      <c r="IRJ51" s="445"/>
      <c r="IRK51" s="445"/>
      <c r="IRL51" s="445"/>
      <c r="IRM51" s="445"/>
      <c r="IRN51" s="445"/>
      <c r="IRO51" s="445"/>
      <c r="IRP51" s="445"/>
      <c r="IRQ51" s="445"/>
      <c r="IRR51" s="445"/>
      <c r="IRS51" s="445"/>
      <c r="IRT51" s="445"/>
      <c r="IRU51" s="445"/>
      <c r="IRV51" s="445"/>
      <c r="IRW51" s="445"/>
      <c r="IRX51" s="445"/>
      <c r="IRY51" s="445"/>
      <c r="IRZ51" s="445"/>
      <c r="ISA51" s="445"/>
      <c r="ISB51" s="445"/>
      <c r="ISC51" s="445"/>
      <c r="ISD51" s="445"/>
      <c r="ISE51" s="445"/>
      <c r="ISF51" s="445"/>
      <c r="ISG51" s="445"/>
      <c r="ISH51" s="445"/>
      <c r="ISI51" s="445"/>
      <c r="ISJ51" s="445"/>
      <c r="ISK51" s="445"/>
      <c r="ISL51" s="445"/>
      <c r="ISM51" s="445"/>
      <c r="ISN51" s="445"/>
      <c r="ISO51" s="445"/>
      <c r="ISP51" s="445"/>
      <c r="ISQ51" s="445"/>
      <c r="ISR51" s="445"/>
      <c r="ISS51" s="445"/>
      <c r="IST51" s="445"/>
      <c r="ISU51" s="445"/>
      <c r="ISV51" s="445"/>
      <c r="ISW51" s="445"/>
      <c r="ISX51" s="445"/>
      <c r="ISY51" s="445"/>
      <c r="ISZ51" s="445"/>
      <c r="ITA51" s="445"/>
      <c r="ITB51" s="445"/>
      <c r="ITC51" s="445"/>
      <c r="ITD51" s="445"/>
      <c r="ITE51" s="445"/>
      <c r="ITF51" s="445"/>
      <c r="ITG51" s="445"/>
      <c r="ITH51" s="445"/>
      <c r="ITI51" s="445"/>
      <c r="ITJ51" s="445"/>
      <c r="ITK51" s="445"/>
      <c r="ITL51" s="445"/>
      <c r="ITM51" s="445"/>
      <c r="ITN51" s="445"/>
      <c r="ITO51" s="445"/>
      <c r="ITP51" s="445"/>
      <c r="ITQ51" s="445"/>
      <c r="ITR51" s="445"/>
      <c r="ITS51" s="445"/>
      <c r="ITT51" s="445"/>
      <c r="ITU51" s="445"/>
      <c r="ITV51" s="445"/>
      <c r="ITW51" s="445"/>
      <c r="ITX51" s="445"/>
      <c r="ITY51" s="445"/>
      <c r="ITZ51" s="445"/>
      <c r="IUA51" s="445"/>
      <c r="IUB51" s="445"/>
      <c r="IUC51" s="445"/>
      <c r="IUD51" s="445"/>
      <c r="IUE51" s="445"/>
      <c r="IUF51" s="445"/>
      <c r="IUG51" s="445"/>
      <c r="IUH51" s="445"/>
      <c r="IUI51" s="445"/>
      <c r="IUJ51" s="445"/>
      <c r="IUK51" s="445"/>
      <c r="IUL51" s="445"/>
      <c r="IUM51" s="445"/>
      <c r="IUN51" s="445"/>
      <c r="IUO51" s="445"/>
      <c r="IUP51" s="445"/>
      <c r="IUQ51" s="445"/>
      <c r="IUR51" s="445"/>
      <c r="IUS51" s="445"/>
      <c r="IUT51" s="445"/>
      <c r="IUU51" s="445"/>
      <c r="IUV51" s="445"/>
      <c r="IUW51" s="445"/>
      <c r="IUX51" s="445"/>
      <c r="IUY51" s="445"/>
      <c r="IUZ51" s="445"/>
      <c r="IVA51" s="445"/>
      <c r="IVB51" s="445"/>
      <c r="IVC51" s="445"/>
      <c r="IVD51" s="445"/>
      <c r="IVE51" s="445"/>
      <c r="IVF51" s="445"/>
      <c r="IVG51" s="445"/>
      <c r="IVH51" s="445"/>
      <c r="IVI51" s="445"/>
      <c r="IVJ51" s="445"/>
      <c r="IVK51" s="445"/>
      <c r="IVL51" s="445"/>
      <c r="IVM51" s="445"/>
      <c r="IVN51" s="445"/>
      <c r="IVO51" s="445"/>
      <c r="IVP51" s="445"/>
      <c r="IVQ51" s="445"/>
      <c r="IVR51" s="445"/>
      <c r="IVS51" s="445"/>
      <c r="IVT51" s="445"/>
      <c r="IVU51" s="445"/>
      <c r="IVV51" s="445"/>
      <c r="IVW51" s="445"/>
      <c r="IVX51" s="445"/>
      <c r="IVY51" s="445"/>
      <c r="IVZ51" s="445"/>
      <c r="IWA51" s="445"/>
      <c r="IWB51" s="445"/>
      <c r="IWC51" s="445"/>
      <c r="IWD51" s="445"/>
      <c r="IWE51" s="445"/>
      <c r="IWF51" s="445"/>
      <c r="IWG51" s="445"/>
      <c r="IWH51" s="445"/>
      <c r="IWI51" s="445"/>
      <c r="IWJ51" s="445"/>
      <c r="IWK51" s="445"/>
      <c r="IWL51" s="445"/>
      <c r="IWM51" s="445"/>
      <c r="IWN51" s="445"/>
      <c r="IWO51" s="445"/>
      <c r="IWP51" s="445"/>
      <c r="IWQ51" s="445"/>
      <c r="IWR51" s="445"/>
      <c r="IWS51" s="445"/>
      <c r="IWT51" s="445"/>
      <c r="IWU51" s="445"/>
      <c r="IWV51" s="445"/>
      <c r="IWW51" s="445"/>
      <c r="IWX51" s="445"/>
      <c r="IWY51" s="445"/>
      <c r="IWZ51" s="445"/>
      <c r="IXA51" s="445"/>
      <c r="IXB51" s="445"/>
      <c r="IXC51" s="445"/>
      <c r="IXD51" s="445"/>
      <c r="IXE51" s="445"/>
      <c r="IXF51" s="445"/>
      <c r="IXG51" s="445"/>
      <c r="IXH51" s="445"/>
      <c r="IXI51" s="445"/>
      <c r="IXJ51" s="445"/>
      <c r="IXK51" s="445"/>
      <c r="IXL51" s="445"/>
      <c r="IXM51" s="445"/>
      <c r="IXN51" s="445"/>
      <c r="IXO51" s="445"/>
      <c r="IXP51" s="445"/>
      <c r="IXQ51" s="445"/>
      <c r="IXR51" s="445"/>
      <c r="IXS51" s="445"/>
      <c r="IXT51" s="445"/>
      <c r="IXU51" s="445"/>
      <c r="IXV51" s="445"/>
      <c r="IXW51" s="445"/>
      <c r="IXX51" s="445"/>
      <c r="IXY51" s="445"/>
      <c r="IXZ51" s="445"/>
      <c r="IYA51" s="445"/>
      <c r="IYB51" s="445"/>
      <c r="IYC51" s="445"/>
      <c r="IYD51" s="445"/>
      <c r="IYE51" s="445"/>
      <c r="IYF51" s="445"/>
      <c r="IYG51" s="445"/>
      <c r="IYH51" s="445"/>
      <c r="IYI51" s="445"/>
      <c r="IYJ51" s="445"/>
      <c r="IYK51" s="445"/>
      <c r="IYL51" s="445"/>
      <c r="IYM51" s="445"/>
      <c r="IYN51" s="445"/>
      <c r="IYO51" s="445"/>
      <c r="IYP51" s="445"/>
      <c r="IYQ51" s="445"/>
      <c r="IYR51" s="445"/>
      <c r="IYS51" s="445"/>
      <c r="IYT51" s="445"/>
      <c r="IYU51" s="445"/>
      <c r="IYV51" s="445"/>
      <c r="IYW51" s="445"/>
      <c r="IYX51" s="445"/>
      <c r="IYY51" s="445"/>
      <c r="IYZ51" s="445"/>
      <c r="IZA51" s="445"/>
      <c r="IZB51" s="445"/>
      <c r="IZC51" s="445"/>
      <c r="IZD51" s="445"/>
      <c r="IZE51" s="445"/>
      <c r="IZF51" s="445"/>
      <c r="IZG51" s="445"/>
      <c r="IZH51" s="445"/>
      <c r="IZI51" s="445"/>
      <c r="IZJ51" s="445"/>
      <c r="IZK51" s="445"/>
      <c r="IZL51" s="445"/>
      <c r="IZM51" s="445"/>
      <c r="IZN51" s="445"/>
      <c r="IZO51" s="445"/>
      <c r="IZP51" s="445"/>
      <c r="IZQ51" s="445"/>
      <c r="IZR51" s="445"/>
      <c r="IZS51" s="445"/>
      <c r="IZT51" s="445"/>
      <c r="IZU51" s="445"/>
      <c r="IZV51" s="445"/>
      <c r="IZW51" s="445"/>
      <c r="IZX51" s="445"/>
      <c r="IZY51" s="445"/>
      <c r="IZZ51" s="445"/>
      <c r="JAA51" s="445"/>
      <c r="JAB51" s="445"/>
      <c r="JAC51" s="445"/>
      <c r="JAD51" s="445"/>
      <c r="JAE51" s="445"/>
      <c r="JAF51" s="445"/>
      <c r="JAG51" s="445"/>
      <c r="JAH51" s="445"/>
      <c r="JAI51" s="445"/>
      <c r="JAJ51" s="445"/>
      <c r="JAK51" s="445"/>
      <c r="JAL51" s="445"/>
      <c r="JAM51" s="445"/>
      <c r="JAN51" s="445"/>
      <c r="JAO51" s="445"/>
      <c r="JAP51" s="445"/>
      <c r="JAQ51" s="445"/>
      <c r="JAR51" s="445"/>
      <c r="JAS51" s="445"/>
      <c r="JAT51" s="445"/>
      <c r="JAU51" s="445"/>
      <c r="JAV51" s="445"/>
      <c r="JAW51" s="445"/>
      <c r="JAX51" s="445"/>
      <c r="JAY51" s="445"/>
      <c r="JAZ51" s="445"/>
      <c r="JBA51" s="445"/>
      <c r="JBB51" s="445"/>
      <c r="JBC51" s="445"/>
      <c r="JBD51" s="445"/>
      <c r="JBE51" s="445"/>
      <c r="JBF51" s="445"/>
      <c r="JBG51" s="445"/>
      <c r="JBH51" s="445"/>
      <c r="JBI51" s="445"/>
      <c r="JBJ51" s="445"/>
      <c r="JBK51" s="445"/>
      <c r="JBL51" s="445"/>
      <c r="JBM51" s="445"/>
      <c r="JBN51" s="445"/>
      <c r="JBO51" s="445"/>
      <c r="JBP51" s="445"/>
      <c r="JBQ51" s="445"/>
      <c r="JBR51" s="445"/>
      <c r="JBS51" s="445"/>
      <c r="JBT51" s="445"/>
      <c r="JBU51" s="445"/>
      <c r="JBV51" s="445"/>
      <c r="JBW51" s="445"/>
      <c r="JBX51" s="445"/>
      <c r="JBY51" s="445"/>
      <c r="JBZ51" s="445"/>
      <c r="JCA51" s="445"/>
      <c r="JCB51" s="445"/>
      <c r="JCC51" s="445"/>
      <c r="JCD51" s="445"/>
      <c r="JCE51" s="445"/>
      <c r="JCF51" s="445"/>
      <c r="JCG51" s="445"/>
      <c r="JCH51" s="445"/>
      <c r="JCI51" s="445"/>
      <c r="JCJ51" s="445"/>
      <c r="JCK51" s="445"/>
      <c r="JCL51" s="445"/>
      <c r="JCM51" s="445"/>
      <c r="JCN51" s="445"/>
      <c r="JCO51" s="445"/>
      <c r="JCP51" s="445"/>
      <c r="JCQ51" s="445"/>
      <c r="JCR51" s="445"/>
      <c r="JCS51" s="445"/>
      <c r="JCT51" s="445"/>
      <c r="JCU51" s="445"/>
      <c r="JCV51" s="445"/>
      <c r="JCW51" s="445"/>
      <c r="JCX51" s="445"/>
      <c r="JCY51" s="445"/>
      <c r="JCZ51" s="445"/>
      <c r="JDA51" s="445"/>
      <c r="JDB51" s="445"/>
      <c r="JDC51" s="445"/>
      <c r="JDD51" s="445"/>
      <c r="JDE51" s="445"/>
      <c r="JDF51" s="445"/>
      <c r="JDG51" s="445"/>
      <c r="JDH51" s="445"/>
      <c r="JDI51" s="445"/>
      <c r="JDJ51" s="445"/>
      <c r="JDK51" s="445"/>
      <c r="JDL51" s="445"/>
      <c r="JDM51" s="445"/>
      <c r="JDN51" s="445"/>
      <c r="JDO51" s="445"/>
      <c r="JDP51" s="445"/>
      <c r="JDQ51" s="445"/>
      <c r="JDR51" s="445"/>
      <c r="JDS51" s="445"/>
      <c r="JDT51" s="445"/>
      <c r="JDU51" s="445"/>
      <c r="JDV51" s="445"/>
      <c r="JDW51" s="445"/>
      <c r="JDX51" s="445"/>
      <c r="JDY51" s="445"/>
      <c r="JDZ51" s="445"/>
      <c r="JEA51" s="445"/>
      <c r="JEB51" s="445"/>
      <c r="JEC51" s="445"/>
      <c r="JED51" s="445"/>
      <c r="JEE51" s="445"/>
      <c r="JEF51" s="445"/>
      <c r="JEG51" s="445"/>
      <c r="JEH51" s="445"/>
      <c r="JEI51" s="445"/>
      <c r="JEJ51" s="445"/>
      <c r="JEK51" s="445"/>
      <c r="JEL51" s="445"/>
      <c r="JEM51" s="445"/>
      <c r="JEN51" s="445"/>
      <c r="JEO51" s="445"/>
      <c r="JEP51" s="445"/>
      <c r="JEQ51" s="445"/>
      <c r="JER51" s="445"/>
      <c r="JES51" s="445"/>
      <c r="JET51" s="445"/>
      <c r="JEU51" s="445"/>
      <c r="JEV51" s="445"/>
      <c r="JEW51" s="445"/>
      <c r="JEX51" s="445"/>
      <c r="JEY51" s="445"/>
      <c r="JEZ51" s="445"/>
      <c r="JFA51" s="445"/>
      <c r="JFB51" s="445"/>
      <c r="JFC51" s="445"/>
      <c r="JFD51" s="445"/>
      <c r="JFE51" s="445"/>
      <c r="JFF51" s="445"/>
      <c r="JFG51" s="445"/>
      <c r="JFH51" s="445"/>
      <c r="JFI51" s="445"/>
      <c r="JFJ51" s="445"/>
      <c r="JFK51" s="445"/>
      <c r="JFL51" s="445"/>
      <c r="JFM51" s="445"/>
      <c r="JFN51" s="445"/>
      <c r="JFO51" s="445"/>
      <c r="JFP51" s="445"/>
      <c r="JFQ51" s="445"/>
      <c r="JFR51" s="445"/>
      <c r="JFS51" s="445"/>
      <c r="JFT51" s="445"/>
      <c r="JFU51" s="445"/>
      <c r="JFV51" s="445"/>
      <c r="JFW51" s="445"/>
      <c r="JFX51" s="445"/>
      <c r="JFY51" s="445"/>
      <c r="JFZ51" s="445"/>
      <c r="JGA51" s="445"/>
      <c r="JGB51" s="445"/>
      <c r="JGC51" s="445"/>
      <c r="JGD51" s="445"/>
      <c r="JGE51" s="445"/>
      <c r="JGF51" s="445"/>
      <c r="JGG51" s="445"/>
      <c r="JGH51" s="445"/>
      <c r="JGI51" s="445"/>
      <c r="JGJ51" s="445"/>
      <c r="JGK51" s="445"/>
      <c r="JGL51" s="445"/>
      <c r="JGM51" s="445"/>
      <c r="JGN51" s="445"/>
      <c r="JGO51" s="445"/>
      <c r="JGP51" s="445"/>
      <c r="JGQ51" s="445"/>
      <c r="JGR51" s="445"/>
      <c r="JGS51" s="445"/>
      <c r="JGT51" s="445"/>
      <c r="JGU51" s="445"/>
      <c r="JGV51" s="445"/>
      <c r="JGW51" s="445"/>
      <c r="JGX51" s="445"/>
      <c r="JGY51" s="445"/>
      <c r="JGZ51" s="445"/>
      <c r="JHA51" s="445"/>
      <c r="JHB51" s="445"/>
      <c r="JHC51" s="445"/>
      <c r="JHD51" s="445"/>
      <c r="JHE51" s="445"/>
      <c r="JHF51" s="445"/>
      <c r="JHG51" s="445"/>
      <c r="JHH51" s="445"/>
      <c r="JHI51" s="445"/>
      <c r="JHJ51" s="445"/>
      <c r="JHK51" s="445"/>
      <c r="JHL51" s="445"/>
      <c r="JHM51" s="445"/>
      <c r="JHN51" s="445"/>
      <c r="JHO51" s="445"/>
      <c r="JHP51" s="445"/>
      <c r="JHQ51" s="445"/>
      <c r="JHR51" s="445"/>
      <c r="JHS51" s="445"/>
      <c r="JHT51" s="445"/>
      <c r="JHU51" s="445"/>
      <c r="JHV51" s="445"/>
      <c r="JHW51" s="445"/>
      <c r="JHX51" s="445"/>
      <c r="JHY51" s="445"/>
      <c r="JHZ51" s="445"/>
      <c r="JIA51" s="445"/>
      <c r="JIB51" s="445"/>
      <c r="JIC51" s="445"/>
      <c r="JID51" s="445"/>
      <c r="JIE51" s="445"/>
      <c r="JIF51" s="445"/>
      <c r="JIG51" s="445"/>
      <c r="JIH51" s="445"/>
      <c r="JII51" s="445"/>
      <c r="JIJ51" s="445"/>
      <c r="JIK51" s="445"/>
      <c r="JIL51" s="445"/>
      <c r="JIM51" s="445"/>
      <c r="JIN51" s="445"/>
      <c r="JIO51" s="445"/>
      <c r="JIP51" s="445"/>
      <c r="JIQ51" s="445"/>
      <c r="JIR51" s="445"/>
      <c r="JIS51" s="445"/>
      <c r="JIT51" s="445"/>
      <c r="JIU51" s="445"/>
      <c r="JIV51" s="445"/>
      <c r="JIW51" s="445"/>
      <c r="JIX51" s="445"/>
      <c r="JIY51" s="445"/>
      <c r="JIZ51" s="445"/>
      <c r="JJA51" s="445"/>
      <c r="JJB51" s="445"/>
      <c r="JJC51" s="445"/>
      <c r="JJD51" s="445"/>
      <c r="JJE51" s="445"/>
      <c r="JJF51" s="445"/>
      <c r="JJG51" s="445"/>
      <c r="JJH51" s="445"/>
      <c r="JJI51" s="445"/>
      <c r="JJJ51" s="445"/>
      <c r="JJK51" s="445"/>
      <c r="JJL51" s="445"/>
      <c r="JJM51" s="445"/>
      <c r="JJN51" s="445"/>
      <c r="JJO51" s="445"/>
      <c r="JJP51" s="445"/>
      <c r="JJQ51" s="445"/>
      <c r="JJR51" s="445"/>
      <c r="JJS51" s="445"/>
      <c r="JJT51" s="445"/>
      <c r="JJU51" s="445"/>
      <c r="JJV51" s="445"/>
      <c r="JJW51" s="445"/>
      <c r="JJX51" s="445"/>
      <c r="JJY51" s="445"/>
      <c r="JJZ51" s="445"/>
      <c r="JKA51" s="445"/>
      <c r="JKB51" s="445"/>
      <c r="JKC51" s="445"/>
      <c r="JKD51" s="445"/>
      <c r="JKE51" s="445"/>
      <c r="JKF51" s="445"/>
      <c r="JKG51" s="445"/>
      <c r="JKH51" s="445"/>
      <c r="JKI51" s="445"/>
      <c r="JKJ51" s="445"/>
      <c r="JKK51" s="445"/>
      <c r="JKL51" s="445"/>
      <c r="JKM51" s="445"/>
      <c r="JKN51" s="445"/>
      <c r="JKO51" s="445"/>
      <c r="JKP51" s="445"/>
      <c r="JKQ51" s="445"/>
      <c r="JKR51" s="445"/>
      <c r="JKS51" s="445"/>
      <c r="JKT51" s="445"/>
      <c r="JKU51" s="445"/>
      <c r="JKV51" s="445"/>
      <c r="JKW51" s="445"/>
      <c r="JKX51" s="445"/>
      <c r="JKY51" s="445"/>
      <c r="JKZ51" s="445"/>
      <c r="JLA51" s="445"/>
      <c r="JLB51" s="445"/>
      <c r="JLC51" s="445"/>
      <c r="JLD51" s="445"/>
      <c r="JLE51" s="445"/>
      <c r="JLF51" s="445"/>
      <c r="JLG51" s="445"/>
      <c r="JLH51" s="445"/>
      <c r="JLI51" s="445"/>
      <c r="JLJ51" s="445"/>
      <c r="JLK51" s="445"/>
      <c r="JLL51" s="445"/>
      <c r="JLM51" s="445"/>
      <c r="JLN51" s="445"/>
      <c r="JLO51" s="445"/>
      <c r="JLP51" s="445"/>
      <c r="JLQ51" s="445"/>
      <c r="JLR51" s="445"/>
      <c r="JLS51" s="445"/>
      <c r="JLT51" s="445"/>
      <c r="JLU51" s="445"/>
      <c r="JLV51" s="445"/>
      <c r="JLW51" s="445"/>
      <c r="JLX51" s="445"/>
      <c r="JLY51" s="445"/>
      <c r="JLZ51" s="445"/>
      <c r="JMA51" s="445"/>
      <c r="JMB51" s="445"/>
      <c r="JMC51" s="445"/>
      <c r="JMD51" s="445"/>
      <c r="JME51" s="445"/>
      <c r="JMF51" s="445"/>
      <c r="JMG51" s="445"/>
      <c r="JMH51" s="445"/>
      <c r="JMI51" s="445"/>
      <c r="JMJ51" s="445"/>
      <c r="JMK51" s="445"/>
      <c r="JML51" s="445"/>
      <c r="JMM51" s="445"/>
      <c r="JMN51" s="445"/>
      <c r="JMO51" s="445"/>
      <c r="JMP51" s="445"/>
      <c r="JMQ51" s="445"/>
      <c r="JMR51" s="445"/>
      <c r="JMS51" s="445"/>
      <c r="JMT51" s="445"/>
      <c r="JMU51" s="445"/>
      <c r="JMV51" s="445"/>
      <c r="JMW51" s="445"/>
      <c r="JMX51" s="445"/>
      <c r="JMY51" s="445"/>
      <c r="JMZ51" s="445"/>
      <c r="JNA51" s="445"/>
      <c r="JNB51" s="445"/>
      <c r="JNC51" s="445"/>
      <c r="JND51" s="445"/>
      <c r="JNE51" s="445"/>
      <c r="JNF51" s="445"/>
      <c r="JNG51" s="445"/>
      <c r="JNH51" s="445"/>
      <c r="JNI51" s="445"/>
      <c r="JNJ51" s="445"/>
      <c r="JNK51" s="445"/>
      <c r="JNL51" s="445"/>
      <c r="JNM51" s="445"/>
      <c r="JNN51" s="445"/>
      <c r="JNO51" s="445"/>
      <c r="JNP51" s="445"/>
      <c r="JNQ51" s="445"/>
      <c r="JNR51" s="445"/>
      <c r="JNS51" s="445"/>
      <c r="JNT51" s="445"/>
      <c r="JNU51" s="445"/>
      <c r="JNV51" s="445"/>
      <c r="JNW51" s="445"/>
      <c r="JNX51" s="445"/>
      <c r="JNY51" s="445"/>
      <c r="JNZ51" s="445"/>
      <c r="JOA51" s="445"/>
      <c r="JOB51" s="445"/>
      <c r="JOC51" s="445"/>
      <c r="JOD51" s="445"/>
      <c r="JOE51" s="445"/>
      <c r="JOF51" s="445"/>
      <c r="JOG51" s="445"/>
      <c r="JOH51" s="445"/>
      <c r="JOI51" s="445"/>
      <c r="JOJ51" s="445"/>
      <c r="JOK51" s="445"/>
      <c r="JOL51" s="445"/>
      <c r="JOM51" s="445"/>
      <c r="JON51" s="445"/>
      <c r="JOO51" s="445"/>
      <c r="JOP51" s="445"/>
      <c r="JOQ51" s="445"/>
      <c r="JOR51" s="445"/>
      <c r="JOS51" s="445"/>
      <c r="JOT51" s="445"/>
      <c r="JOU51" s="445"/>
      <c r="JOV51" s="445"/>
      <c r="JOW51" s="445"/>
      <c r="JOX51" s="445"/>
      <c r="JOY51" s="445"/>
      <c r="JOZ51" s="445"/>
      <c r="JPA51" s="445"/>
      <c r="JPB51" s="445"/>
      <c r="JPC51" s="445"/>
      <c r="JPD51" s="445"/>
      <c r="JPE51" s="445"/>
      <c r="JPF51" s="445"/>
      <c r="JPG51" s="445"/>
      <c r="JPH51" s="445"/>
      <c r="JPI51" s="445"/>
      <c r="JPJ51" s="445"/>
      <c r="JPK51" s="445"/>
      <c r="JPL51" s="445"/>
      <c r="JPM51" s="445"/>
      <c r="JPN51" s="445"/>
      <c r="JPO51" s="445"/>
      <c r="JPP51" s="445"/>
      <c r="JPQ51" s="445"/>
      <c r="JPR51" s="445"/>
      <c r="JPS51" s="445"/>
      <c r="JPT51" s="445"/>
      <c r="JPU51" s="445"/>
      <c r="JPV51" s="445"/>
      <c r="JPW51" s="445"/>
      <c r="JPX51" s="445"/>
      <c r="JPY51" s="445"/>
      <c r="JPZ51" s="445"/>
      <c r="JQA51" s="445"/>
      <c r="JQB51" s="445"/>
      <c r="JQC51" s="445"/>
      <c r="JQD51" s="445"/>
      <c r="JQE51" s="445"/>
      <c r="JQF51" s="445"/>
      <c r="JQG51" s="445"/>
      <c r="JQH51" s="445"/>
      <c r="JQI51" s="445"/>
      <c r="JQJ51" s="445"/>
      <c r="JQK51" s="445"/>
      <c r="JQL51" s="445"/>
      <c r="JQM51" s="445"/>
      <c r="JQN51" s="445"/>
      <c r="JQO51" s="445"/>
      <c r="JQP51" s="445"/>
      <c r="JQQ51" s="445"/>
      <c r="JQR51" s="445"/>
      <c r="JQS51" s="445"/>
      <c r="JQT51" s="445"/>
      <c r="JQU51" s="445"/>
      <c r="JQV51" s="445"/>
      <c r="JQW51" s="445"/>
      <c r="JQX51" s="445"/>
      <c r="JQY51" s="445"/>
      <c r="JQZ51" s="445"/>
      <c r="JRA51" s="445"/>
      <c r="JRB51" s="445"/>
      <c r="JRC51" s="445"/>
      <c r="JRD51" s="445"/>
      <c r="JRE51" s="445"/>
      <c r="JRF51" s="445"/>
      <c r="JRG51" s="445"/>
      <c r="JRH51" s="445"/>
      <c r="JRI51" s="445"/>
      <c r="JRJ51" s="445"/>
      <c r="JRK51" s="445"/>
      <c r="JRL51" s="445"/>
      <c r="JRM51" s="445"/>
      <c r="JRN51" s="445"/>
      <c r="JRO51" s="445"/>
      <c r="JRP51" s="445"/>
      <c r="JRQ51" s="445"/>
      <c r="JRR51" s="445"/>
      <c r="JRS51" s="445"/>
      <c r="JRT51" s="445"/>
      <c r="JRU51" s="445"/>
      <c r="JRV51" s="445"/>
      <c r="JRW51" s="445"/>
      <c r="JRX51" s="445"/>
      <c r="JRY51" s="445"/>
      <c r="JRZ51" s="445"/>
      <c r="JSA51" s="445"/>
      <c r="JSB51" s="445"/>
      <c r="JSC51" s="445"/>
      <c r="JSD51" s="445"/>
      <c r="JSE51" s="445"/>
      <c r="JSF51" s="445"/>
      <c r="JSG51" s="445"/>
      <c r="JSH51" s="445"/>
      <c r="JSI51" s="445"/>
      <c r="JSJ51" s="445"/>
      <c r="JSK51" s="445"/>
      <c r="JSL51" s="445"/>
      <c r="JSM51" s="445"/>
      <c r="JSN51" s="445"/>
      <c r="JSO51" s="445"/>
      <c r="JSP51" s="445"/>
      <c r="JSQ51" s="445"/>
      <c r="JSR51" s="445"/>
      <c r="JSS51" s="445"/>
      <c r="JST51" s="445"/>
      <c r="JSU51" s="445"/>
      <c r="JSV51" s="445"/>
      <c r="JSW51" s="445"/>
      <c r="JSX51" s="445"/>
      <c r="JSY51" s="445"/>
      <c r="JSZ51" s="445"/>
      <c r="JTA51" s="445"/>
      <c r="JTB51" s="445"/>
      <c r="JTC51" s="445"/>
      <c r="JTD51" s="445"/>
      <c r="JTE51" s="445"/>
      <c r="JTF51" s="445"/>
      <c r="JTG51" s="445"/>
      <c r="JTH51" s="445"/>
      <c r="JTI51" s="445"/>
      <c r="JTJ51" s="445"/>
      <c r="JTK51" s="445"/>
      <c r="JTL51" s="445"/>
      <c r="JTM51" s="445"/>
      <c r="JTN51" s="445"/>
      <c r="JTO51" s="445"/>
      <c r="JTP51" s="445"/>
      <c r="JTQ51" s="445"/>
      <c r="JTR51" s="445"/>
      <c r="JTS51" s="445"/>
      <c r="JTT51" s="445"/>
      <c r="JTU51" s="445"/>
      <c r="JTV51" s="445"/>
      <c r="JTW51" s="445"/>
      <c r="JTX51" s="445"/>
      <c r="JTY51" s="445"/>
      <c r="JTZ51" s="445"/>
      <c r="JUA51" s="445"/>
      <c r="JUB51" s="445"/>
      <c r="JUC51" s="445"/>
      <c r="JUD51" s="445"/>
      <c r="JUE51" s="445"/>
      <c r="JUF51" s="445"/>
      <c r="JUG51" s="445"/>
      <c r="JUH51" s="445"/>
      <c r="JUI51" s="445"/>
      <c r="JUJ51" s="445"/>
      <c r="JUK51" s="445"/>
      <c r="JUL51" s="445"/>
      <c r="JUM51" s="445"/>
      <c r="JUN51" s="445"/>
      <c r="JUO51" s="445"/>
      <c r="JUP51" s="445"/>
      <c r="JUQ51" s="445"/>
      <c r="JUR51" s="445"/>
      <c r="JUS51" s="445"/>
      <c r="JUT51" s="445"/>
      <c r="JUU51" s="445"/>
      <c r="JUV51" s="445"/>
      <c r="JUW51" s="445"/>
      <c r="JUX51" s="445"/>
      <c r="JUY51" s="445"/>
      <c r="JUZ51" s="445"/>
      <c r="JVA51" s="445"/>
      <c r="JVB51" s="445"/>
      <c r="JVC51" s="445"/>
      <c r="JVD51" s="445"/>
      <c r="JVE51" s="445"/>
      <c r="JVF51" s="445"/>
      <c r="JVG51" s="445"/>
      <c r="JVH51" s="445"/>
      <c r="JVI51" s="445"/>
      <c r="JVJ51" s="445"/>
      <c r="JVK51" s="445"/>
      <c r="JVL51" s="445"/>
      <c r="JVM51" s="445"/>
      <c r="JVN51" s="445"/>
      <c r="JVO51" s="445"/>
      <c r="JVP51" s="445"/>
      <c r="JVQ51" s="445"/>
      <c r="JVR51" s="445"/>
      <c r="JVS51" s="445"/>
      <c r="JVT51" s="445"/>
      <c r="JVU51" s="445"/>
      <c r="JVV51" s="445"/>
      <c r="JVW51" s="445"/>
      <c r="JVX51" s="445"/>
      <c r="JVY51" s="445"/>
      <c r="JVZ51" s="445"/>
      <c r="JWA51" s="445"/>
      <c r="JWB51" s="445"/>
      <c r="JWC51" s="445"/>
      <c r="JWD51" s="445"/>
      <c r="JWE51" s="445"/>
      <c r="JWF51" s="445"/>
      <c r="JWG51" s="445"/>
      <c r="JWH51" s="445"/>
      <c r="JWI51" s="445"/>
      <c r="JWJ51" s="445"/>
      <c r="JWK51" s="445"/>
      <c r="JWL51" s="445"/>
      <c r="JWM51" s="445"/>
      <c r="JWN51" s="445"/>
      <c r="JWO51" s="445"/>
      <c r="JWP51" s="445"/>
      <c r="JWQ51" s="445"/>
      <c r="JWR51" s="445"/>
      <c r="JWS51" s="445"/>
      <c r="JWT51" s="445"/>
      <c r="JWU51" s="445"/>
      <c r="JWV51" s="445"/>
      <c r="JWW51" s="445"/>
      <c r="JWX51" s="445"/>
      <c r="JWY51" s="445"/>
      <c r="JWZ51" s="445"/>
      <c r="JXA51" s="445"/>
      <c r="JXB51" s="445"/>
      <c r="JXC51" s="445"/>
      <c r="JXD51" s="445"/>
      <c r="JXE51" s="445"/>
      <c r="JXF51" s="445"/>
      <c r="JXG51" s="445"/>
      <c r="JXH51" s="445"/>
      <c r="JXI51" s="445"/>
      <c r="JXJ51" s="445"/>
      <c r="JXK51" s="445"/>
      <c r="JXL51" s="445"/>
      <c r="JXM51" s="445"/>
      <c r="JXN51" s="445"/>
      <c r="JXO51" s="445"/>
      <c r="JXP51" s="445"/>
      <c r="JXQ51" s="445"/>
      <c r="JXR51" s="445"/>
      <c r="JXS51" s="445"/>
      <c r="JXT51" s="445"/>
      <c r="JXU51" s="445"/>
      <c r="JXV51" s="445"/>
      <c r="JXW51" s="445"/>
      <c r="JXX51" s="445"/>
      <c r="JXY51" s="445"/>
      <c r="JXZ51" s="445"/>
      <c r="JYA51" s="445"/>
      <c r="JYB51" s="445"/>
      <c r="JYC51" s="445"/>
      <c r="JYD51" s="445"/>
      <c r="JYE51" s="445"/>
      <c r="JYF51" s="445"/>
      <c r="JYG51" s="445"/>
      <c r="JYH51" s="445"/>
      <c r="JYI51" s="445"/>
      <c r="JYJ51" s="445"/>
      <c r="JYK51" s="445"/>
      <c r="JYL51" s="445"/>
      <c r="JYM51" s="445"/>
      <c r="JYN51" s="445"/>
      <c r="JYO51" s="445"/>
      <c r="JYP51" s="445"/>
      <c r="JYQ51" s="445"/>
      <c r="JYR51" s="445"/>
      <c r="JYS51" s="445"/>
      <c r="JYT51" s="445"/>
      <c r="JYU51" s="445"/>
      <c r="JYV51" s="445"/>
      <c r="JYW51" s="445"/>
      <c r="JYX51" s="445"/>
      <c r="JYY51" s="445"/>
      <c r="JYZ51" s="445"/>
      <c r="JZA51" s="445"/>
      <c r="JZB51" s="445"/>
      <c r="JZC51" s="445"/>
      <c r="JZD51" s="445"/>
      <c r="JZE51" s="445"/>
      <c r="JZF51" s="445"/>
      <c r="JZG51" s="445"/>
      <c r="JZH51" s="445"/>
      <c r="JZI51" s="445"/>
      <c r="JZJ51" s="445"/>
      <c r="JZK51" s="445"/>
      <c r="JZL51" s="445"/>
      <c r="JZM51" s="445"/>
      <c r="JZN51" s="445"/>
      <c r="JZO51" s="445"/>
      <c r="JZP51" s="445"/>
      <c r="JZQ51" s="445"/>
      <c r="JZR51" s="445"/>
      <c r="JZS51" s="445"/>
      <c r="JZT51" s="445"/>
      <c r="JZU51" s="445"/>
      <c r="JZV51" s="445"/>
      <c r="JZW51" s="445"/>
      <c r="JZX51" s="445"/>
      <c r="JZY51" s="445"/>
      <c r="JZZ51" s="445"/>
      <c r="KAA51" s="445"/>
      <c r="KAB51" s="445"/>
      <c r="KAC51" s="445"/>
      <c r="KAD51" s="445"/>
      <c r="KAE51" s="445"/>
      <c r="KAF51" s="445"/>
      <c r="KAG51" s="445"/>
      <c r="KAH51" s="445"/>
      <c r="KAI51" s="445"/>
      <c r="KAJ51" s="445"/>
      <c r="KAK51" s="445"/>
      <c r="KAL51" s="445"/>
      <c r="KAM51" s="445"/>
      <c r="KAN51" s="445"/>
      <c r="KAO51" s="445"/>
      <c r="KAP51" s="445"/>
      <c r="KAQ51" s="445"/>
      <c r="KAR51" s="445"/>
      <c r="KAS51" s="445"/>
      <c r="KAT51" s="445"/>
      <c r="KAU51" s="445"/>
      <c r="KAV51" s="445"/>
      <c r="KAW51" s="445"/>
      <c r="KAX51" s="445"/>
      <c r="KAY51" s="445"/>
      <c r="KAZ51" s="445"/>
      <c r="KBA51" s="445"/>
      <c r="KBB51" s="445"/>
      <c r="KBC51" s="445"/>
      <c r="KBD51" s="445"/>
      <c r="KBE51" s="445"/>
      <c r="KBF51" s="445"/>
      <c r="KBG51" s="445"/>
      <c r="KBH51" s="445"/>
      <c r="KBI51" s="445"/>
      <c r="KBJ51" s="445"/>
      <c r="KBK51" s="445"/>
      <c r="KBL51" s="445"/>
      <c r="KBM51" s="445"/>
      <c r="KBN51" s="445"/>
      <c r="KBO51" s="445"/>
      <c r="KBP51" s="445"/>
      <c r="KBQ51" s="445"/>
      <c r="KBR51" s="445"/>
      <c r="KBS51" s="445"/>
      <c r="KBT51" s="445"/>
      <c r="KBU51" s="445"/>
      <c r="KBV51" s="445"/>
      <c r="KBW51" s="445"/>
      <c r="KBX51" s="445"/>
      <c r="KBY51" s="445"/>
      <c r="KBZ51" s="445"/>
      <c r="KCA51" s="445"/>
      <c r="KCB51" s="445"/>
      <c r="KCC51" s="445"/>
      <c r="KCD51" s="445"/>
      <c r="KCE51" s="445"/>
      <c r="KCF51" s="445"/>
      <c r="KCG51" s="445"/>
      <c r="KCH51" s="445"/>
      <c r="KCI51" s="445"/>
      <c r="KCJ51" s="445"/>
      <c r="KCK51" s="445"/>
      <c r="KCL51" s="445"/>
      <c r="KCM51" s="445"/>
      <c r="KCN51" s="445"/>
      <c r="KCO51" s="445"/>
      <c r="KCP51" s="445"/>
      <c r="KCQ51" s="445"/>
      <c r="KCR51" s="445"/>
      <c r="KCS51" s="445"/>
      <c r="KCT51" s="445"/>
      <c r="KCU51" s="445"/>
      <c r="KCV51" s="445"/>
      <c r="KCW51" s="445"/>
      <c r="KCX51" s="445"/>
      <c r="KCY51" s="445"/>
      <c r="KCZ51" s="445"/>
      <c r="KDA51" s="445"/>
      <c r="KDB51" s="445"/>
      <c r="KDC51" s="445"/>
      <c r="KDD51" s="445"/>
      <c r="KDE51" s="445"/>
      <c r="KDF51" s="445"/>
      <c r="KDG51" s="445"/>
      <c r="KDH51" s="445"/>
      <c r="KDI51" s="445"/>
      <c r="KDJ51" s="445"/>
      <c r="KDK51" s="445"/>
      <c r="KDL51" s="445"/>
      <c r="KDM51" s="445"/>
      <c r="KDN51" s="445"/>
      <c r="KDO51" s="445"/>
      <c r="KDP51" s="445"/>
      <c r="KDQ51" s="445"/>
      <c r="KDR51" s="445"/>
      <c r="KDS51" s="445"/>
      <c r="KDT51" s="445"/>
      <c r="KDU51" s="445"/>
      <c r="KDV51" s="445"/>
      <c r="KDW51" s="445"/>
      <c r="KDX51" s="445"/>
      <c r="KDY51" s="445"/>
      <c r="KDZ51" s="445"/>
      <c r="KEA51" s="445"/>
      <c r="KEB51" s="445"/>
      <c r="KEC51" s="445"/>
      <c r="KED51" s="445"/>
      <c r="KEE51" s="445"/>
      <c r="KEF51" s="445"/>
      <c r="KEG51" s="445"/>
      <c r="KEH51" s="445"/>
      <c r="KEI51" s="445"/>
      <c r="KEJ51" s="445"/>
      <c r="KEK51" s="445"/>
      <c r="KEL51" s="445"/>
      <c r="KEM51" s="445"/>
      <c r="KEN51" s="445"/>
      <c r="KEO51" s="445"/>
      <c r="KEP51" s="445"/>
      <c r="KEQ51" s="445"/>
      <c r="KER51" s="445"/>
      <c r="KES51" s="445"/>
      <c r="KET51" s="445"/>
      <c r="KEU51" s="445"/>
      <c r="KEV51" s="445"/>
      <c r="KEW51" s="445"/>
      <c r="KEX51" s="445"/>
      <c r="KEY51" s="445"/>
      <c r="KEZ51" s="445"/>
      <c r="KFA51" s="445"/>
      <c r="KFB51" s="445"/>
      <c r="KFC51" s="445"/>
      <c r="KFD51" s="445"/>
      <c r="KFE51" s="445"/>
      <c r="KFF51" s="445"/>
      <c r="KFG51" s="445"/>
      <c r="KFH51" s="445"/>
      <c r="KFI51" s="445"/>
      <c r="KFJ51" s="445"/>
      <c r="KFK51" s="445"/>
      <c r="KFL51" s="445"/>
      <c r="KFM51" s="445"/>
      <c r="KFN51" s="445"/>
      <c r="KFO51" s="445"/>
      <c r="KFP51" s="445"/>
      <c r="KFQ51" s="445"/>
      <c r="KFR51" s="445"/>
      <c r="KFS51" s="445"/>
      <c r="KFT51" s="445"/>
      <c r="KFU51" s="445"/>
      <c r="KFV51" s="445"/>
      <c r="KFW51" s="445"/>
      <c r="KFX51" s="445"/>
      <c r="KFY51" s="445"/>
      <c r="KFZ51" s="445"/>
      <c r="KGA51" s="445"/>
      <c r="KGB51" s="445"/>
      <c r="KGC51" s="445"/>
      <c r="KGD51" s="445"/>
      <c r="KGE51" s="445"/>
      <c r="KGF51" s="445"/>
      <c r="KGG51" s="445"/>
      <c r="KGH51" s="445"/>
      <c r="KGI51" s="445"/>
      <c r="KGJ51" s="445"/>
      <c r="KGK51" s="445"/>
      <c r="KGL51" s="445"/>
      <c r="KGM51" s="445"/>
      <c r="KGN51" s="445"/>
      <c r="KGO51" s="445"/>
      <c r="KGP51" s="445"/>
      <c r="KGQ51" s="445"/>
      <c r="KGR51" s="445"/>
      <c r="KGS51" s="445"/>
      <c r="KGT51" s="445"/>
      <c r="KGU51" s="445"/>
      <c r="KGV51" s="445"/>
      <c r="KGW51" s="445"/>
      <c r="KGX51" s="445"/>
      <c r="KGY51" s="445"/>
      <c r="KGZ51" s="445"/>
      <c r="KHA51" s="445"/>
      <c r="KHB51" s="445"/>
      <c r="KHC51" s="445"/>
      <c r="KHD51" s="445"/>
      <c r="KHE51" s="445"/>
      <c r="KHF51" s="445"/>
      <c r="KHG51" s="445"/>
      <c r="KHH51" s="445"/>
      <c r="KHI51" s="445"/>
      <c r="KHJ51" s="445"/>
      <c r="KHK51" s="445"/>
      <c r="KHL51" s="445"/>
      <c r="KHM51" s="445"/>
      <c r="KHN51" s="445"/>
      <c r="KHO51" s="445"/>
      <c r="KHP51" s="445"/>
      <c r="KHQ51" s="445"/>
      <c r="KHR51" s="445"/>
      <c r="KHS51" s="445"/>
      <c r="KHT51" s="445"/>
      <c r="KHU51" s="445"/>
      <c r="KHV51" s="445"/>
      <c r="KHW51" s="445"/>
      <c r="KHX51" s="445"/>
      <c r="KHY51" s="445"/>
      <c r="KHZ51" s="445"/>
      <c r="KIA51" s="445"/>
      <c r="KIB51" s="445"/>
      <c r="KIC51" s="445"/>
      <c r="KID51" s="445"/>
      <c r="KIE51" s="445"/>
      <c r="KIF51" s="445"/>
      <c r="KIG51" s="445"/>
      <c r="KIH51" s="445"/>
      <c r="KII51" s="445"/>
      <c r="KIJ51" s="445"/>
      <c r="KIK51" s="445"/>
      <c r="KIL51" s="445"/>
      <c r="KIM51" s="445"/>
      <c r="KIN51" s="445"/>
      <c r="KIO51" s="445"/>
      <c r="KIP51" s="445"/>
      <c r="KIQ51" s="445"/>
      <c r="KIR51" s="445"/>
      <c r="KIS51" s="445"/>
      <c r="KIT51" s="445"/>
      <c r="KIU51" s="445"/>
      <c r="KIV51" s="445"/>
      <c r="KIW51" s="445"/>
      <c r="KIX51" s="445"/>
      <c r="KIY51" s="445"/>
      <c r="KIZ51" s="445"/>
      <c r="KJA51" s="445"/>
      <c r="KJB51" s="445"/>
      <c r="KJC51" s="445"/>
      <c r="KJD51" s="445"/>
      <c r="KJE51" s="445"/>
      <c r="KJF51" s="445"/>
      <c r="KJG51" s="445"/>
      <c r="KJH51" s="445"/>
      <c r="KJI51" s="445"/>
      <c r="KJJ51" s="445"/>
      <c r="KJK51" s="445"/>
      <c r="KJL51" s="445"/>
      <c r="KJM51" s="445"/>
      <c r="KJN51" s="445"/>
      <c r="KJO51" s="445"/>
      <c r="KJP51" s="445"/>
      <c r="KJQ51" s="445"/>
      <c r="KJR51" s="445"/>
      <c r="KJS51" s="445"/>
      <c r="KJT51" s="445"/>
      <c r="KJU51" s="445"/>
      <c r="KJV51" s="445"/>
      <c r="KJW51" s="445"/>
      <c r="KJX51" s="445"/>
      <c r="KJY51" s="445"/>
      <c r="KJZ51" s="445"/>
      <c r="KKA51" s="445"/>
      <c r="KKB51" s="445"/>
      <c r="KKC51" s="445"/>
      <c r="KKD51" s="445"/>
      <c r="KKE51" s="445"/>
      <c r="KKF51" s="445"/>
      <c r="KKG51" s="445"/>
      <c r="KKH51" s="445"/>
      <c r="KKI51" s="445"/>
      <c r="KKJ51" s="445"/>
      <c r="KKK51" s="445"/>
      <c r="KKL51" s="445"/>
      <c r="KKM51" s="445"/>
      <c r="KKN51" s="445"/>
      <c r="KKO51" s="445"/>
      <c r="KKP51" s="445"/>
      <c r="KKQ51" s="445"/>
      <c r="KKR51" s="445"/>
      <c r="KKS51" s="445"/>
      <c r="KKT51" s="445"/>
      <c r="KKU51" s="445"/>
      <c r="KKV51" s="445"/>
      <c r="KKW51" s="445"/>
      <c r="KKX51" s="445"/>
      <c r="KKY51" s="445"/>
      <c r="KKZ51" s="445"/>
      <c r="KLA51" s="445"/>
      <c r="KLB51" s="445"/>
      <c r="KLC51" s="445"/>
      <c r="KLD51" s="445"/>
      <c r="KLE51" s="445"/>
      <c r="KLF51" s="445"/>
      <c r="KLG51" s="445"/>
      <c r="KLH51" s="445"/>
      <c r="KLI51" s="445"/>
      <c r="KLJ51" s="445"/>
      <c r="KLK51" s="445"/>
      <c r="KLL51" s="445"/>
      <c r="KLM51" s="445"/>
      <c r="KLN51" s="445"/>
      <c r="KLO51" s="445"/>
      <c r="KLP51" s="445"/>
      <c r="KLQ51" s="445"/>
      <c r="KLR51" s="445"/>
      <c r="KLS51" s="445"/>
      <c r="KLT51" s="445"/>
      <c r="KLU51" s="445"/>
      <c r="KLV51" s="445"/>
      <c r="KLW51" s="445"/>
      <c r="KLX51" s="445"/>
      <c r="KLY51" s="445"/>
      <c r="KLZ51" s="445"/>
      <c r="KMA51" s="445"/>
      <c r="KMB51" s="445"/>
      <c r="KMC51" s="445"/>
      <c r="KMD51" s="445"/>
      <c r="KME51" s="445"/>
      <c r="KMF51" s="445"/>
      <c r="KMG51" s="445"/>
      <c r="KMH51" s="445"/>
      <c r="KMI51" s="445"/>
      <c r="KMJ51" s="445"/>
      <c r="KMK51" s="445"/>
      <c r="KML51" s="445"/>
      <c r="KMM51" s="445"/>
      <c r="KMN51" s="445"/>
      <c r="KMO51" s="445"/>
      <c r="KMP51" s="445"/>
      <c r="KMQ51" s="445"/>
      <c r="KMR51" s="445"/>
      <c r="KMS51" s="445"/>
      <c r="KMT51" s="445"/>
      <c r="KMU51" s="445"/>
      <c r="KMV51" s="445"/>
      <c r="KMW51" s="445"/>
      <c r="KMX51" s="445"/>
      <c r="KMY51" s="445"/>
      <c r="KMZ51" s="445"/>
      <c r="KNA51" s="445"/>
      <c r="KNB51" s="445"/>
      <c r="KNC51" s="445"/>
      <c r="KND51" s="445"/>
      <c r="KNE51" s="445"/>
      <c r="KNF51" s="445"/>
      <c r="KNG51" s="445"/>
      <c r="KNH51" s="445"/>
      <c r="KNI51" s="445"/>
      <c r="KNJ51" s="445"/>
      <c r="KNK51" s="445"/>
      <c r="KNL51" s="445"/>
      <c r="KNM51" s="445"/>
      <c r="KNN51" s="445"/>
      <c r="KNO51" s="445"/>
      <c r="KNP51" s="445"/>
      <c r="KNQ51" s="445"/>
      <c r="KNR51" s="445"/>
      <c r="KNS51" s="445"/>
      <c r="KNT51" s="445"/>
      <c r="KNU51" s="445"/>
      <c r="KNV51" s="445"/>
      <c r="KNW51" s="445"/>
      <c r="KNX51" s="445"/>
      <c r="KNY51" s="445"/>
      <c r="KNZ51" s="445"/>
      <c r="KOA51" s="445"/>
      <c r="KOB51" s="445"/>
      <c r="KOC51" s="445"/>
      <c r="KOD51" s="445"/>
      <c r="KOE51" s="445"/>
      <c r="KOF51" s="445"/>
      <c r="KOG51" s="445"/>
      <c r="KOH51" s="445"/>
      <c r="KOI51" s="445"/>
      <c r="KOJ51" s="445"/>
      <c r="KOK51" s="445"/>
      <c r="KOL51" s="445"/>
      <c r="KOM51" s="445"/>
      <c r="KON51" s="445"/>
      <c r="KOO51" s="445"/>
      <c r="KOP51" s="445"/>
      <c r="KOQ51" s="445"/>
      <c r="KOR51" s="445"/>
      <c r="KOS51" s="445"/>
      <c r="KOT51" s="445"/>
      <c r="KOU51" s="445"/>
      <c r="KOV51" s="445"/>
      <c r="KOW51" s="445"/>
      <c r="KOX51" s="445"/>
      <c r="KOY51" s="445"/>
      <c r="KOZ51" s="445"/>
      <c r="KPA51" s="445"/>
      <c r="KPB51" s="445"/>
      <c r="KPC51" s="445"/>
      <c r="KPD51" s="445"/>
      <c r="KPE51" s="445"/>
      <c r="KPF51" s="445"/>
      <c r="KPG51" s="445"/>
      <c r="KPH51" s="445"/>
      <c r="KPI51" s="445"/>
      <c r="KPJ51" s="445"/>
      <c r="KPK51" s="445"/>
      <c r="KPL51" s="445"/>
      <c r="KPM51" s="445"/>
      <c r="KPN51" s="445"/>
      <c r="KPO51" s="445"/>
      <c r="KPP51" s="445"/>
      <c r="KPQ51" s="445"/>
      <c r="KPR51" s="445"/>
      <c r="KPS51" s="445"/>
      <c r="KPT51" s="445"/>
      <c r="KPU51" s="445"/>
      <c r="KPV51" s="445"/>
      <c r="KPW51" s="445"/>
      <c r="KPX51" s="445"/>
      <c r="KPY51" s="445"/>
      <c r="KPZ51" s="445"/>
      <c r="KQA51" s="445"/>
      <c r="KQB51" s="445"/>
      <c r="KQC51" s="445"/>
      <c r="KQD51" s="445"/>
      <c r="KQE51" s="445"/>
      <c r="KQF51" s="445"/>
      <c r="KQG51" s="445"/>
      <c r="KQH51" s="445"/>
      <c r="KQI51" s="445"/>
      <c r="KQJ51" s="445"/>
      <c r="KQK51" s="445"/>
      <c r="KQL51" s="445"/>
      <c r="KQM51" s="445"/>
      <c r="KQN51" s="445"/>
      <c r="KQO51" s="445"/>
      <c r="KQP51" s="445"/>
      <c r="KQQ51" s="445"/>
      <c r="KQR51" s="445"/>
      <c r="KQS51" s="445"/>
      <c r="KQT51" s="445"/>
      <c r="KQU51" s="445"/>
      <c r="KQV51" s="445"/>
      <c r="KQW51" s="445"/>
      <c r="KQX51" s="445"/>
      <c r="KQY51" s="445"/>
      <c r="KQZ51" s="445"/>
      <c r="KRA51" s="445"/>
      <c r="KRB51" s="445"/>
      <c r="KRC51" s="445"/>
      <c r="KRD51" s="445"/>
      <c r="KRE51" s="445"/>
      <c r="KRF51" s="445"/>
      <c r="KRG51" s="445"/>
      <c r="KRH51" s="445"/>
      <c r="KRI51" s="445"/>
      <c r="KRJ51" s="445"/>
      <c r="KRK51" s="445"/>
      <c r="KRL51" s="445"/>
      <c r="KRM51" s="445"/>
      <c r="KRN51" s="445"/>
      <c r="KRO51" s="445"/>
      <c r="KRP51" s="445"/>
      <c r="KRQ51" s="445"/>
      <c r="KRR51" s="445"/>
      <c r="KRS51" s="445"/>
      <c r="KRT51" s="445"/>
      <c r="KRU51" s="445"/>
      <c r="KRV51" s="445"/>
      <c r="KRW51" s="445"/>
      <c r="KRX51" s="445"/>
      <c r="KRY51" s="445"/>
      <c r="KRZ51" s="445"/>
      <c r="KSA51" s="445"/>
      <c r="KSB51" s="445"/>
      <c r="KSC51" s="445"/>
      <c r="KSD51" s="445"/>
      <c r="KSE51" s="445"/>
      <c r="KSF51" s="445"/>
      <c r="KSG51" s="445"/>
      <c r="KSH51" s="445"/>
      <c r="KSI51" s="445"/>
      <c r="KSJ51" s="445"/>
      <c r="KSK51" s="445"/>
      <c r="KSL51" s="445"/>
      <c r="KSM51" s="445"/>
      <c r="KSN51" s="445"/>
      <c r="KSO51" s="445"/>
      <c r="KSP51" s="445"/>
      <c r="KSQ51" s="445"/>
      <c r="KSR51" s="445"/>
      <c r="KSS51" s="445"/>
      <c r="KST51" s="445"/>
      <c r="KSU51" s="445"/>
      <c r="KSV51" s="445"/>
      <c r="KSW51" s="445"/>
      <c r="KSX51" s="445"/>
      <c r="KSY51" s="445"/>
      <c r="KSZ51" s="445"/>
      <c r="KTA51" s="445"/>
      <c r="KTB51" s="445"/>
      <c r="KTC51" s="445"/>
      <c r="KTD51" s="445"/>
      <c r="KTE51" s="445"/>
      <c r="KTF51" s="445"/>
      <c r="KTG51" s="445"/>
      <c r="KTH51" s="445"/>
      <c r="KTI51" s="445"/>
      <c r="KTJ51" s="445"/>
      <c r="KTK51" s="445"/>
      <c r="KTL51" s="445"/>
      <c r="KTM51" s="445"/>
      <c r="KTN51" s="445"/>
      <c r="KTO51" s="445"/>
      <c r="KTP51" s="445"/>
      <c r="KTQ51" s="445"/>
      <c r="KTR51" s="445"/>
      <c r="KTS51" s="445"/>
      <c r="KTT51" s="445"/>
      <c r="KTU51" s="445"/>
      <c r="KTV51" s="445"/>
      <c r="KTW51" s="445"/>
      <c r="KTX51" s="445"/>
      <c r="KTY51" s="445"/>
      <c r="KTZ51" s="445"/>
      <c r="KUA51" s="445"/>
      <c r="KUB51" s="445"/>
      <c r="KUC51" s="445"/>
      <c r="KUD51" s="445"/>
      <c r="KUE51" s="445"/>
      <c r="KUF51" s="445"/>
      <c r="KUG51" s="445"/>
      <c r="KUH51" s="445"/>
      <c r="KUI51" s="445"/>
      <c r="KUJ51" s="445"/>
      <c r="KUK51" s="445"/>
      <c r="KUL51" s="445"/>
      <c r="KUM51" s="445"/>
      <c r="KUN51" s="445"/>
      <c r="KUO51" s="445"/>
      <c r="KUP51" s="445"/>
      <c r="KUQ51" s="445"/>
      <c r="KUR51" s="445"/>
      <c r="KUS51" s="445"/>
      <c r="KUT51" s="445"/>
      <c r="KUU51" s="445"/>
      <c r="KUV51" s="445"/>
      <c r="KUW51" s="445"/>
      <c r="KUX51" s="445"/>
      <c r="KUY51" s="445"/>
      <c r="KUZ51" s="445"/>
      <c r="KVA51" s="445"/>
      <c r="KVB51" s="445"/>
      <c r="KVC51" s="445"/>
      <c r="KVD51" s="445"/>
      <c r="KVE51" s="445"/>
      <c r="KVF51" s="445"/>
      <c r="KVG51" s="445"/>
      <c r="KVH51" s="445"/>
      <c r="KVI51" s="445"/>
      <c r="KVJ51" s="445"/>
      <c r="KVK51" s="445"/>
      <c r="KVL51" s="445"/>
      <c r="KVM51" s="445"/>
      <c r="KVN51" s="445"/>
      <c r="KVO51" s="445"/>
      <c r="KVP51" s="445"/>
      <c r="KVQ51" s="445"/>
      <c r="KVR51" s="445"/>
      <c r="KVS51" s="445"/>
      <c r="KVT51" s="445"/>
      <c r="KVU51" s="445"/>
      <c r="KVV51" s="445"/>
      <c r="KVW51" s="445"/>
      <c r="KVX51" s="445"/>
      <c r="KVY51" s="445"/>
      <c r="KVZ51" s="445"/>
      <c r="KWA51" s="445"/>
      <c r="KWB51" s="445"/>
      <c r="KWC51" s="445"/>
      <c r="KWD51" s="445"/>
      <c r="KWE51" s="445"/>
      <c r="KWF51" s="445"/>
      <c r="KWG51" s="445"/>
      <c r="KWH51" s="445"/>
      <c r="KWI51" s="445"/>
      <c r="KWJ51" s="445"/>
      <c r="KWK51" s="445"/>
      <c r="KWL51" s="445"/>
      <c r="KWM51" s="445"/>
      <c r="KWN51" s="445"/>
      <c r="KWO51" s="445"/>
      <c r="KWP51" s="445"/>
      <c r="KWQ51" s="445"/>
      <c r="KWR51" s="445"/>
      <c r="KWS51" s="445"/>
      <c r="KWT51" s="445"/>
      <c r="KWU51" s="445"/>
      <c r="KWV51" s="445"/>
      <c r="KWW51" s="445"/>
      <c r="KWX51" s="445"/>
      <c r="KWY51" s="445"/>
      <c r="KWZ51" s="445"/>
      <c r="KXA51" s="445"/>
      <c r="KXB51" s="445"/>
      <c r="KXC51" s="445"/>
      <c r="KXD51" s="445"/>
      <c r="KXE51" s="445"/>
      <c r="KXF51" s="445"/>
      <c r="KXG51" s="445"/>
      <c r="KXH51" s="445"/>
      <c r="KXI51" s="445"/>
      <c r="KXJ51" s="445"/>
      <c r="KXK51" s="445"/>
      <c r="KXL51" s="445"/>
      <c r="KXM51" s="445"/>
      <c r="KXN51" s="445"/>
      <c r="KXO51" s="445"/>
      <c r="KXP51" s="445"/>
      <c r="KXQ51" s="445"/>
      <c r="KXR51" s="445"/>
      <c r="KXS51" s="445"/>
      <c r="KXT51" s="445"/>
      <c r="KXU51" s="445"/>
      <c r="KXV51" s="445"/>
      <c r="KXW51" s="445"/>
      <c r="KXX51" s="445"/>
      <c r="KXY51" s="445"/>
      <c r="KXZ51" s="445"/>
      <c r="KYA51" s="445"/>
      <c r="KYB51" s="445"/>
      <c r="KYC51" s="445"/>
      <c r="KYD51" s="445"/>
      <c r="KYE51" s="445"/>
      <c r="KYF51" s="445"/>
      <c r="KYG51" s="445"/>
      <c r="KYH51" s="445"/>
      <c r="KYI51" s="445"/>
      <c r="KYJ51" s="445"/>
      <c r="KYK51" s="445"/>
      <c r="KYL51" s="445"/>
      <c r="KYM51" s="445"/>
      <c r="KYN51" s="445"/>
      <c r="KYO51" s="445"/>
      <c r="KYP51" s="445"/>
      <c r="KYQ51" s="445"/>
      <c r="KYR51" s="445"/>
      <c r="KYS51" s="445"/>
      <c r="KYT51" s="445"/>
      <c r="KYU51" s="445"/>
      <c r="KYV51" s="445"/>
      <c r="KYW51" s="445"/>
      <c r="KYX51" s="445"/>
      <c r="KYY51" s="445"/>
      <c r="KYZ51" s="445"/>
      <c r="KZA51" s="445"/>
      <c r="KZB51" s="445"/>
      <c r="KZC51" s="445"/>
      <c r="KZD51" s="445"/>
      <c r="KZE51" s="445"/>
      <c r="KZF51" s="445"/>
      <c r="KZG51" s="445"/>
      <c r="KZH51" s="445"/>
      <c r="KZI51" s="445"/>
      <c r="KZJ51" s="445"/>
      <c r="KZK51" s="445"/>
      <c r="KZL51" s="445"/>
      <c r="KZM51" s="445"/>
      <c r="KZN51" s="445"/>
      <c r="KZO51" s="445"/>
      <c r="KZP51" s="445"/>
      <c r="KZQ51" s="445"/>
      <c r="KZR51" s="445"/>
      <c r="KZS51" s="445"/>
      <c r="KZT51" s="445"/>
      <c r="KZU51" s="445"/>
      <c r="KZV51" s="445"/>
      <c r="KZW51" s="445"/>
      <c r="KZX51" s="445"/>
      <c r="KZY51" s="445"/>
      <c r="KZZ51" s="445"/>
      <c r="LAA51" s="445"/>
      <c r="LAB51" s="445"/>
      <c r="LAC51" s="445"/>
      <c r="LAD51" s="445"/>
      <c r="LAE51" s="445"/>
      <c r="LAF51" s="445"/>
      <c r="LAG51" s="445"/>
      <c r="LAH51" s="445"/>
      <c r="LAI51" s="445"/>
      <c r="LAJ51" s="445"/>
      <c r="LAK51" s="445"/>
      <c r="LAL51" s="445"/>
      <c r="LAM51" s="445"/>
      <c r="LAN51" s="445"/>
      <c r="LAO51" s="445"/>
      <c r="LAP51" s="445"/>
      <c r="LAQ51" s="445"/>
      <c r="LAR51" s="445"/>
      <c r="LAS51" s="445"/>
      <c r="LAT51" s="445"/>
      <c r="LAU51" s="445"/>
      <c r="LAV51" s="445"/>
      <c r="LAW51" s="445"/>
      <c r="LAX51" s="445"/>
      <c r="LAY51" s="445"/>
      <c r="LAZ51" s="445"/>
      <c r="LBA51" s="445"/>
      <c r="LBB51" s="445"/>
      <c r="LBC51" s="445"/>
      <c r="LBD51" s="445"/>
      <c r="LBE51" s="445"/>
      <c r="LBF51" s="445"/>
      <c r="LBG51" s="445"/>
      <c r="LBH51" s="445"/>
      <c r="LBI51" s="445"/>
      <c r="LBJ51" s="445"/>
      <c r="LBK51" s="445"/>
      <c r="LBL51" s="445"/>
      <c r="LBM51" s="445"/>
      <c r="LBN51" s="445"/>
      <c r="LBO51" s="445"/>
      <c r="LBP51" s="445"/>
      <c r="LBQ51" s="445"/>
      <c r="LBR51" s="445"/>
      <c r="LBS51" s="445"/>
      <c r="LBT51" s="445"/>
      <c r="LBU51" s="445"/>
      <c r="LBV51" s="445"/>
      <c r="LBW51" s="445"/>
      <c r="LBX51" s="445"/>
      <c r="LBY51" s="445"/>
      <c r="LBZ51" s="445"/>
      <c r="LCA51" s="445"/>
      <c r="LCB51" s="445"/>
      <c r="LCC51" s="445"/>
      <c r="LCD51" s="445"/>
      <c r="LCE51" s="445"/>
      <c r="LCF51" s="445"/>
      <c r="LCG51" s="445"/>
      <c r="LCH51" s="445"/>
      <c r="LCI51" s="445"/>
      <c r="LCJ51" s="445"/>
      <c r="LCK51" s="445"/>
      <c r="LCL51" s="445"/>
      <c r="LCM51" s="445"/>
      <c r="LCN51" s="445"/>
      <c r="LCO51" s="445"/>
      <c r="LCP51" s="445"/>
      <c r="LCQ51" s="445"/>
      <c r="LCR51" s="445"/>
      <c r="LCS51" s="445"/>
      <c r="LCT51" s="445"/>
      <c r="LCU51" s="445"/>
      <c r="LCV51" s="445"/>
      <c r="LCW51" s="445"/>
      <c r="LCX51" s="445"/>
      <c r="LCY51" s="445"/>
      <c r="LCZ51" s="445"/>
      <c r="LDA51" s="445"/>
      <c r="LDB51" s="445"/>
      <c r="LDC51" s="445"/>
      <c r="LDD51" s="445"/>
      <c r="LDE51" s="445"/>
      <c r="LDF51" s="445"/>
      <c r="LDG51" s="445"/>
      <c r="LDH51" s="445"/>
      <c r="LDI51" s="445"/>
      <c r="LDJ51" s="445"/>
      <c r="LDK51" s="445"/>
      <c r="LDL51" s="445"/>
      <c r="LDM51" s="445"/>
      <c r="LDN51" s="445"/>
      <c r="LDO51" s="445"/>
      <c r="LDP51" s="445"/>
      <c r="LDQ51" s="445"/>
      <c r="LDR51" s="445"/>
      <c r="LDS51" s="445"/>
      <c r="LDT51" s="445"/>
      <c r="LDU51" s="445"/>
      <c r="LDV51" s="445"/>
      <c r="LDW51" s="445"/>
      <c r="LDX51" s="445"/>
      <c r="LDY51" s="445"/>
      <c r="LDZ51" s="445"/>
      <c r="LEA51" s="445"/>
      <c r="LEB51" s="445"/>
      <c r="LEC51" s="445"/>
      <c r="LED51" s="445"/>
      <c r="LEE51" s="445"/>
      <c r="LEF51" s="445"/>
      <c r="LEG51" s="445"/>
      <c r="LEH51" s="445"/>
      <c r="LEI51" s="445"/>
      <c r="LEJ51" s="445"/>
      <c r="LEK51" s="445"/>
      <c r="LEL51" s="445"/>
      <c r="LEM51" s="445"/>
      <c r="LEN51" s="445"/>
      <c r="LEO51" s="445"/>
      <c r="LEP51" s="445"/>
      <c r="LEQ51" s="445"/>
      <c r="LER51" s="445"/>
      <c r="LES51" s="445"/>
      <c r="LET51" s="445"/>
      <c r="LEU51" s="445"/>
      <c r="LEV51" s="445"/>
      <c r="LEW51" s="445"/>
      <c r="LEX51" s="445"/>
      <c r="LEY51" s="445"/>
      <c r="LEZ51" s="445"/>
      <c r="LFA51" s="445"/>
      <c r="LFB51" s="445"/>
      <c r="LFC51" s="445"/>
      <c r="LFD51" s="445"/>
      <c r="LFE51" s="445"/>
      <c r="LFF51" s="445"/>
      <c r="LFG51" s="445"/>
      <c r="LFH51" s="445"/>
      <c r="LFI51" s="445"/>
      <c r="LFJ51" s="445"/>
      <c r="LFK51" s="445"/>
      <c r="LFL51" s="445"/>
      <c r="LFM51" s="445"/>
      <c r="LFN51" s="445"/>
      <c r="LFO51" s="445"/>
      <c r="LFP51" s="445"/>
      <c r="LFQ51" s="445"/>
      <c r="LFR51" s="445"/>
      <c r="LFS51" s="445"/>
      <c r="LFT51" s="445"/>
      <c r="LFU51" s="445"/>
      <c r="LFV51" s="445"/>
      <c r="LFW51" s="445"/>
      <c r="LFX51" s="445"/>
      <c r="LFY51" s="445"/>
      <c r="LFZ51" s="445"/>
      <c r="LGA51" s="445"/>
      <c r="LGB51" s="445"/>
      <c r="LGC51" s="445"/>
      <c r="LGD51" s="445"/>
      <c r="LGE51" s="445"/>
      <c r="LGF51" s="445"/>
      <c r="LGG51" s="445"/>
      <c r="LGH51" s="445"/>
      <c r="LGI51" s="445"/>
      <c r="LGJ51" s="445"/>
      <c r="LGK51" s="445"/>
      <c r="LGL51" s="445"/>
      <c r="LGM51" s="445"/>
      <c r="LGN51" s="445"/>
      <c r="LGO51" s="445"/>
      <c r="LGP51" s="445"/>
      <c r="LGQ51" s="445"/>
      <c r="LGR51" s="445"/>
      <c r="LGS51" s="445"/>
      <c r="LGT51" s="445"/>
      <c r="LGU51" s="445"/>
      <c r="LGV51" s="445"/>
      <c r="LGW51" s="445"/>
      <c r="LGX51" s="445"/>
      <c r="LGY51" s="445"/>
      <c r="LGZ51" s="445"/>
      <c r="LHA51" s="445"/>
      <c r="LHB51" s="445"/>
      <c r="LHC51" s="445"/>
      <c r="LHD51" s="445"/>
      <c r="LHE51" s="445"/>
      <c r="LHF51" s="445"/>
      <c r="LHG51" s="445"/>
      <c r="LHH51" s="445"/>
      <c r="LHI51" s="445"/>
      <c r="LHJ51" s="445"/>
      <c r="LHK51" s="445"/>
      <c r="LHL51" s="445"/>
      <c r="LHM51" s="445"/>
      <c r="LHN51" s="445"/>
      <c r="LHO51" s="445"/>
      <c r="LHP51" s="445"/>
      <c r="LHQ51" s="445"/>
      <c r="LHR51" s="445"/>
      <c r="LHS51" s="445"/>
      <c r="LHT51" s="445"/>
      <c r="LHU51" s="445"/>
      <c r="LHV51" s="445"/>
      <c r="LHW51" s="445"/>
      <c r="LHX51" s="445"/>
      <c r="LHY51" s="445"/>
      <c r="LHZ51" s="445"/>
      <c r="LIA51" s="445"/>
      <c r="LIB51" s="445"/>
      <c r="LIC51" s="445"/>
      <c r="LID51" s="445"/>
      <c r="LIE51" s="445"/>
      <c r="LIF51" s="445"/>
      <c r="LIG51" s="445"/>
      <c r="LIH51" s="445"/>
      <c r="LII51" s="445"/>
      <c r="LIJ51" s="445"/>
      <c r="LIK51" s="445"/>
      <c r="LIL51" s="445"/>
      <c r="LIM51" s="445"/>
      <c r="LIN51" s="445"/>
      <c r="LIO51" s="445"/>
      <c r="LIP51" s="445"/>
      <c r="LIQ51" s="445"/>
      <c r="LIR51" s="445"/>
      <c r="LIS51" s="445"/>
      <c r="LIT51" s="445"/>
      <c r="LIU51" s="445"/>
      <c r="LIV51" s="445"/>
      <c r="LIW51" s="445"/>
      <c r="LIX51" s="445"/>
      <c r="LIY51" s="445"/>
      <c r="LIZ51" s="445"/>
      <c r="LJA51" s="445"/>
      <c r="LJB51" s="445"/>
      <c r="LJC51" s="445"/>
      <c r="LJD51" s="445"/>
      <c r="LJE51" s="445"/>
      <c r="LJF51" s="445"/>
      <c r="LJG51" s="445"/>
      <c r="LJH51" s="445"/>
      <c r="LJI51" s="445"/>
      <c r="LJJ51" s="445"/>
      <c r="LJK51" s="445"/>
      <c r="LJL51" s="445"/>
      <c r="LJM51" s="445"/>
      <c r="LJN51" s="445"/>
      <c r="LJO51" s="445"/>
      <c r="LJP51" s="445"/>
      <c r="LJQ51" s="445"/>
      <c r="LJR51" s="445"/>
      <c r="LJS51" s="445"/>
      <c r="LJT51" s="445"/>
      <c r="LJU51" s="445"/>
      <c r="LJV51" s="445"/>
      <c r="LJW51" s="445"/>
      <c r="LJX51" s="445"/>
      <c r="LJY51" s="445"/>
      <c r="LJZ51" s="445"/>
      <c r="LKA51" s="445"/>
      <c r="LKB51" s="445"/>
      <c r="LKC51" s="445"/>
      <c r="LKD51" s="445"/>
      <c r="LKE51" s="445"/>
      <c r="LKF51" s="445"/>
      <c r="LKG51" s="445"/>
      <c r="LKH51" s="445"/>
      <c r="LKI51" s="445"/>
      <c r="LKJ51" s="445"/>
      <c r="LKK51" s="445"/>
      <c r="LKL51" s="445"/>
      <c r="LKM51" s="445"/>
      <c r="LKN51" s="445"/>
      <c r="LKO51" s="445"/>
      <c r="LKP51" s="445"/>
      <c r="LKQ51" s="445"/>
      <c r="LKR51" s="445"/>
      <c r="LKS51" s="445"/>
      <c r="LKT51" s="445"/>
      <c r="LKU51" s="445"/>
      <c r="LKV51" s="445"/>
      <c r="LKW51" s="445"/>
      <c r="LKX51" s="445"/>
      <c r="LKY51" s="445"/>
      <c r="LKZ51" s="445"/>
      <c r="LLA51" s="445"/>
      <c r="LLB51" s="445"/>
      <c r="LLC51" s="445"/>
      <c r="LLD51" s="445"/>
      <c r="LLE51" s="445"/>
      <c r="LLF51" s="445"/>
      <c r="LLG51" s="445"/>
      <c r="LLH51" s="445"/>
      <c r="LLI51" s="445"/>
      <c r="LLJ51" s="445"/>
      <c r="LLK51" s="445"/>
      <c r="LLL51" s="445"/>
      <c r="LLM51" s="445"/>
      <c r="LLN51" s="445"/>
      <c r="LLO51" s="445"/>
      <c r="LLP51" s="445"/>
      <c r="LLQ51" s="445"/>
      <c r="LLR51" s="445"/>
      <c r="LLS51" s="445"/>
      <c r="LLT51" s="445"/>
      <c r="LLU51" s="445"/>
      <c r="LLV51" s="445"/>
      <c r="LLW51" s="445"/>
      <c r="LLX51" s="445"/>
      <c r="LLY51" s="445"/>
      <c r="LLZ51" s="445"/>
      <c r="LMA51" s="445"/>
      <c r="LMB51" s="445"/>
      <c r="LMC51" s="445"/>
      <c r="LMD51" s="445"/>
      <c r="LME51" s="445"/>
      <c r="LMF51" s="445"/>
      <c r="LMG51" s="445"/>
      <c r="LMH51" s="445"/>
      <c r="LMI51" s="445"/>
      <c r="LMJ51" s="445"/>
      <c r="LMK51" s="445"/>
      <c r="LML51" s="445"/>
      <c r="LMM51" s="445"/>
      <c r="LMN51" s="445"/>
      <c r="LMO51" s="445"/>
      <c r="LMP51" s="445"/>
      <c r="LMQ51" s="445"/>
      <c r="LMR51" s="445"/>
      <c r="LMS51" s="445"/>
      <c r="LMT51" s="445"/>
      <c r="LMU51" s="445"/>
      <c r="LMV51" s="445"/>
      <c r="LMW51" s="445"/>
      <c r="LMX51" s="445"/>
      <c r="LMY51" s="445"/>
      <c r="LMZ51" s="445"/>
      <c r="LNA51" s="445"/>
      <c r="LNB51" s="445"/>
      <c r="LNC51" s="445"/>
      <c r="LND51" s="445"/>
      <c r="LNE51" s="445"/>
      <c r="LNF51" s="445"/>
      <c r="LNG51" s="445"/>
      <c r="LNH51" s="445"/>
      <c r="LNI51" s="445"/>
      <c r="LNJ51" s="445"/>
      <c r="LNK51" s="445"/>
      <c r="LNL51" s="445"/>
      <c r="LNM51" s="445"/>
      <c r="LNN51" s="445"/>
      <c r="LNO51" s="445"/>
      <c r="LNP51" s="445"/>
      <c r="LNQ51" s="445"/>
      <c r="LNR51" s="445"/>
      <c r="LNS51" s="445"/>
      <c r="LNT51" s="445"/>
      <c r="LNU51" s="445"/>
      <c r="LNV51" s="445"/>
      <c r="LNW51" s="445"/>
      <c r="LNX51" s="445"/>
      <c r="LNY51" s="445"/>
      <c r="LNZ51" s="445"/>
      <c r="LOA51" s="445"/>
      <c r="LOB51" s="445"/>
      <c r="LOC51" s="445"/>
      <c r="LOD51" s="445"/>
      <c r="LOE51" s="445"/>
      <c r="LOF51" s="445"/>
      <c r="LOG51" s="445"/>
      <c r="LOH51" s="445"/>
      <c r="LOI51" s="445"/>
      <c r="LOJ51" s="445"/>
      <c r="LOK51" s="445"/>
      <c r="LOL51" s="445"/>
      <c r="LOM51" s="445"/>
      <c r="LON51" s="445"/>
      <c r="LOO51" s="445"/>
      <c r="LOP51" s="445"/>
      <c r="LOQ51" s="445"/>
      <c r="LOR51" s="445"/>
      <c r="LOS51" s="445"/>
      <c r="LOT51" s="445"/>
      <c r="LOU51" s="445"/>
      <c r="LOV51" s="445"/>
      <c r="LOW51" s="445"/>
      <c r="LOX51" s="445"/>
      <c r="LOY51" s="445"/>
      <c r="LOZ51" s="445"/>
      <c r="LPA51" s="445"/>
      <c r="LPB51" s="445"/>
      <c r="LPC51" s="445"/>
      <c r="LPD51" s="445"/>
      <c r="LPE51" s="445"/>
      <c r="LPF51" s="445"/>
      <c r="LPG51" s="445"/>
      <c r="LPH51" s="445"/>
      <c r="LPI51" s="445"/>
      <c r="LPJ51" s="445"/>
      <c r="LPK51" s="445"/>
      <c r="LPL51" s="445"/>
      <c r="LPM51" s="445"/>
      <c r="LPN51" s="445"/>
      <c r="LPO51" s="445"/>
      <c r="LPP51" s="445"/>
      <c r="LPQ51" s="445"/>
      <c r="LPR51" s="445"/>
      <c r="LPS51" s="445"/>
      <c r="LPT51" s="445"/>
      <c r="LPU51" s="445"/>
      <c r="LPV51" s="445"/>
      <c r="LPW51" s="445"/>
      <c r="LPX51" s="445"/>
      <c r="LPY51" s="445"/>
      <c r="LPZ51" s="445"/>
      <c r="LQA51" s="445"/>
      <c r="LQB51" s="445"/>
      <c r="LQC51" s="445"/>
      <c r="LQD51" s="445"/>
      <c r="LQE51" s="445"/>
      <c r="LQF51" s="445"/>
      <c r="LQG51" s="445"/>
      <c r="LQH51" s="445"/>
      <c r="LQI51" s="445"/>
      <c r="LQJ51" s="445"/>
      <c r="LQK51" s="445"/>
      <c r="LQL51" s="445"/>
      <c r="LQM51" s="445"/>
      <c r="LQN51" s="445"/>
      <c r="LQO51" s="445"/>
      <c r="LQP51" s="445"/>
      <c r="LQQ51" s="445"/>
      <c r="LQR51" s="445"/>
      <c r="LQS51" s="445"/>
      <c r="LQT51" s="445"/>
      <c r="LQU51" s="445"/>
      <c r="LQV51" s="445"/>
      <c r="LQW51" s="445"/>
      <c r="LQX51" s="445"/>
      <c r="LQY51" s="445"/>
      <c r="LQZ51" s="445"/>
      <c r="LRA51" s="445"/>
      <c r="LRB51" s="445"/>
      <c r="LRC51" s="445"/>
      <c r="LRD51" s="445"/>
      <c r="LRE51" s="445"/>
      <c r="LRF51" s="445"/>
      <c r="LRG51" s="445"/>
      <c r="LRH51" s="445"/>
      <c r="LRI51" s="445"/>
      <c r="LRJ51" s="445"/>
      <c r="LRK51" s="445"/>
      <c r="LRL51" s="445"/>
      <c r="LRM51" s="445"/>
      <c r="LRN51" s="445"/>
      <c r="LRO51" s="445"/>
      <c r="LRP51" s="445"/>
      <c r="LRQ51" s="445"/>
      <c r="LRR51" s="445"/>
      <c r="LRS51" s="445"/>
      <c r="LRT51" s="445"/>
      <c r="LRU51" s="445"/>
      <c r="LRV51" s="445"/>
      <c r="LRW51" s="445"/>
      <c r="LRX51" s="445"/>
      <c r="LRY51" s="445"/>
      <c r="LRZ51" s="445"/>
      <c r="LSA51" s="445"/>
      <c r="LSB51" s="445"/>
      <c r="LSC51" s="445"/>
      <c r="LSD51" s="445"/>
      <c r="LSE51" s="445"/>
      <c r="LSF51" s="445"/>
      <c r="LSG51" s="445"/>
      <c r="LSH51" s="445"/>
      <c r="LSI51" s="445"/>
      <c r="LSJ51" s="445"/>
      <c r="LSK51" s="445"/>
      <c r="LSL51" s="445"/>
      <c r="LSM51" s="445"/>
      <c r="LSN51" s="445"/>
      <c r="LSO51" s="445"/>
      <c r="LSP51" s="445"/>
      <c r="LSQ51" s="445"/>
      <c r="LSR51" s="445"/>
      <c r="LSS51" s="445"/>
      <c r="LST51" s="445"/>
      <c r="LSU51" s="445"/>
      <c r="LSV51" s="445"/>
      <c r="LSW51" s="445"/>
      <c r="LSX51" s="445"/>
      <c r="LSY51" s="445"/>
      <c r="LSZ51" s="445"/>
      <c r="LTA51" s="445"/>
      <c r="LTB51" s="445"/>
      <c r="LTC51" s="445"/>
      <c r="LTD51" s="445"/>
      <c r="LTE51" s="445"/>
      <c r="LTF51" s="445"/>
      <c r="LTG51" s="445"/>
      <c r="LTH51" s="445"/>
      <c r="LTI51" s="445"/>
      <c r="LTJ51" s="445"/>
      <c r="LTK51" s="445"/>
      <c r="LTL51" s="445"/>
      <c r="LTM51" s="445"/>
      <c r="LTN51" s="445"/>
      <c r="LTO51" s="445"/>
      <c r="LTP51" s="445"/>
      <c r="LTQ51" s="445"/>
      <c r="LTR51" s="445"/>
      <c r="LTS51" s="445"/>
      <c r="LTT51" s="445"/>
      <c r="LTU51" s="445"/>
      <c r="LTV51" s="445"/>
      <c r="LTW51" s="445"/>
      <c r="LTX51" s="445"/>
      <c r="LTY51" s="445"/>
      <c r="LTZ51" s="445"/>
      <c r="LUA51" s="445"/>
      <c r="LUB51" s="445"/>
      <c r="LUC51" s="445"/>
      <c r="LUD51" s="445"/>
      <c r="LUE51" s="445"/>
      <c r="LUF51" s="445"/>
      <c r="LUG51" s="445"/>
      <c r="LUH51" s="445"/>
      <c r="LUI51" s="445"/>
      <c r="LUJ51" s="445"/>
      <c r="LUK51" s="445"/>
      <c r="LUL51" s="445"/>
      <c r="LUM51" s="445"/>
      <c r="LUN51" s="445"/>
      <c r="LUO51" s="445"/>
      <c r="LUP51" s="445"/>
      <c r="LUQ51" s="445"/>
      <c r="LUR51" s="445"/>
      <c r="LUS51" s="445"/>
      <c r="LUT51" s="445"/>
      <c r="LUU51" s="445"/>
      <c r="LUV51" s="445"/>
      <c r="LUW51" s="445"/>
      <c r="LUX51" s="445"/>
      <c r="LUY51" s="445"/>
      <c r="LUZ51" s="445"/>
      <c r="LVA51" s="445"/>
      <c r="LVB51" s="445"/>
      <c r="LVC51" s="445"/>
      <c r="LVD51" s="445"/>
      <c r="LVE51" s="445"/>
      <c r="LVF51" s="445"/>
      <c r="LVG51" s="445"/>
      <c r="LVH51" s="445"/>
      <c r="LVI51" s="445"/>
      <c r="LVJ51" s="445"/>
      <c r="LVK51" s="445"/>
      <c r="LVL51" s="445"/>
      <c r="LVM51" s="445"/>
      <c r="LVN51" s="445"/>
      <c r="LVO51" s="445"/>
      <c r="LVP51" s="445"/>
      <c r="LVQ51" s="445"/>
      <c r="LVR51" s="445"/>
      <c r="LVS51" s="445"/>
      <c r="LVT51" s="445"/>
      <c r="LVU51" s="445"/>
      <c r="LVV51" s="445"/>
      <c r="LVW51" s="445"/>
      <c r="LVX51" s="445"/>
      <c r="LVY51" s="445"/>
      <c r="LVZ51" s="445"/>
      <c r="LWA51" s="445"/>
      <c r="LWB51" s="445"/>
      <c r="LWC51" s="445"/>
      <c r="LWD51" s="445"/>
      <c r="LWE51" s="445"/>
      <c r="LWF51" s="445"/>
      <c r="LWG51" s="445"/>
      <c r="LWH51" s="445"/>
      <c r="LWI51" s="445"/>
      <c r="LWJ51" s="445"/>
      <c r="LWK51" s="445"/>
      <c r="LWL51" s="445"/>
      <c r="LWM51" s="445"/>
      <c r="LWN51" s="445"/>
      <c r="LWO51" s="445"/>
      <c r="LWP51" s="445"/>
      <c r="LWQ51" s="445"/>
      <c r="LWR51" s="445"/>
      <c r="LWS51" s="445"/>
      <c r="LWT51" s="445"/>
      <c r="LWU51" s="445"/>
      <c r="LWV51" s="445"/>
      <c r="LWW51" s="445"/>
      <c r="LWX51" s="445"/>
      <c r="LWY51" s="445"/>
      <c r="LWZ51" s="445"/>
      <c r="LXA51" s="445"/>
      <c r="LXB51" s="445"/>
      <c r="LXC51" s="445"/>
      <c r="LXD51" s="445"/>
      <c r="LXE51" s="445"/>
      <c r="LXF51" s="445"/>
      <c r="LXG51" s="445"/>
      <c r="LXH51" s="445"/>
      <c r="LXI51" s="445"/>
      <c r="LXJ51" s="445"/>
      <c r="LXK51" s="445"/>
      <c r="LXL51" s="445"/>
      <c r="LXM51" s="445"/>
      <c r="LXN51" s="445"/>
      <c r="LXO51" s="445"/>
      <c r="LXP51" s="445"/>
      <c r="LXQ51" s="445"/>
      <c r="LXR51" s="445"/>
      <c r="LXS51" s="445"/>
      <c r="LXT51" s="445"/>
      <c r="LXU51" s="445"/>
      <c r="LXV51" s="445"/>
      <c r="LXW51" s="445"/>
      <c r="LXX51" s="445"/>
      <c r="LXY51" s="445"/>
      <c r="LXZ51" s="445"/>
      <c r="LYA51" s="445"/>
      <c r="LYB51" s="445"/>
      <c r="LYC51" s="445"/>
      <c r="LYD51" s="445"/>
      <c r="LYE51" s="445"/>
      <c r="LYF51" s="445"/>
      <c r="LYG51" s="445"/>
      <c r="LYH51" s="445"/>
      <c r="LYI51" s="445"/>
      <c r="LYJ51" s="445"/>
      <c r="LYK51" s="445"/>
      <c r="LYL51" s="445"/>
      <c r="LYM51" s="445"/>
      <c r="LYN51" s="445"/>
      <c r="LYO51" s="445"/>
      <c r="LYP51" s="445"/>
      <c r="LYQ51" s="445"/>
      <c r="LYR51" s="445"/>
      <c r="LYS51" s="445"/>
      <c r="LYT51" s="445"/>
      <c r="LYU51" s="445"/>
      <c r="LYV51" s="445"/>
      <c r="LYW51" s="445"/>
      <c r="LYX51" s="445"/>
      <c r="LYY51" s="445"/>
      <c r="LYZ51" s="445"/>
      <c r="LZA51" s="445"/>
      <c r="LZB51" s="445"/>
      <c r="LZC51" s="445"/>
      <c r="LZD51" s="445"/>
      <c r="LZE51" s="445"/>
      <c r="LZF51" s="445"/>
      <c r="LZG51" s="445"/>
      <c r="LZH51" s="445"/>
      <c r="LZI51" s="445"/>
      <c r="LZJ51" s="445"/>
      <c r="LZK51" s="445"/>
      <c r="LZL51" s="445"/>
      <c r="LZM51" s="445"/>
      <c r="LZN51" s="445"/>
      <c r="LZO51" s="445"/>
      <c r="LZP51" s="445"/>
      <c r="LZQ51" s="445"/>
      <c r="LZR51" s="445"/>
      <c r="LZS51" s="445"/>
      <c r="LZT51" s="445"/>
      <c r="LZU51" s="445"/>
      <c r="LZV51" s="445"/>
      <c r="LZW51" s="445"/>
      <c r="LZX51" s="445"/>
      <c r="LZY51" s="445"/>
      <c r="LZZ51" s="445"/>
      <c r="MAA51" s="445"/>
      <c r="MAB51" s="445"/>
      <c r="MAC51" s="445"/>
      <c r="MAD51" s="445"/>
      <c r="MAE51" s="445"/>
      <c r="MAF51" s="445"/>
      <c r="MAG51" s="445"/>
      <c r="MAH51" s="445"/>
      <c r="MAI51" s="445"/>
      <c r="MAJ51" s="445"/>
      <c r="MAK51" s="445"/>
      <c r="MAL51" s="445"/>
      <c r="MAM51" s="445"/>
      <c r="MAN51" s="445"/>
      <c r="MAO51" s="445"/>
      <c r="MAP51" s="445"/>
      <c r="MAQ51" s="445"/>
      <c r="MAR51" s="445"/>
      <c r="MAS51" s="445"/>
      <c r="MAT51" s="445"/>
      <c r="MAU51" s="445"/>
      <c r="MAV51" s="445"/>
      <c r="MAW51" s="445"/>
      <c r="MAX51" s="445"/>
      <c r="MAY51" s="445"/>
      <c r="MAZ51" s="445"/>
      <c r="MBA51" s="445"/>
      <c r="MBB51" s="445"/>
      <c r="MBC51" s="445"/>
      <c r="MBD51" s="445"/>
      <c r="MBE51" s="445"/>
      <c r="MBF51" s="445"/>
      <c r="MBG51" s="445"/>
      <c r="MBH51" s="445"/>
      <c r="MBI51" s="445"/>
      <c r="MBJ51" s="445"/>
      <c r="MBK51" s="445"/>
      <c r="MBL51" s="445"/>
      <c r="MBM51" s="445"/>
      <c r="MBN51" s="445"/>
      <c r="MBO51" s="445"/>
      <c r="MBP51" s="445"/>
      <c r="MBQ51" s="445"/>
      <c r="MBR51" s="445"/>
      <c r="MBS51" s="445"/>
      <c r="MBT51" s="445"/>
      <c r="MBU51" s="445"/>
      <c r="MBV51" s="445"/>
      <c r="MBW51" s="445"/>
      <c r="MBX51" s="445"/>
      <c r="MBY51" s="445"/>
      <c r="MBZ51" s="445"/>
      <c r="MCA51" s="445"/>
      <c r="MCB51" s="445"/>
      <c r="MCC51" s="445"/>
      <c r="MCD51" s="445"/>
      <c r="MCE51" s="445"/>
      <c r="MCF51" s="445"/>
      <c r="MCG51" s="445"/>
      <c r="MCH51" s="445"/>
      <c r="MCI51" s="445"/>
      <c r="MCJ51" s="445"/>
      <c r="MCK51" s="445"/>
      <c r="MCL51" s="445"/>
      <c r="MCM51" s="445"/>
      <c r="MCN51" s="445"/>
      <c r="MCO51" s="445"/>
      <c r="MCP51" s="445"/>
      <c r="MCQ51" s="445"/>
      <c r="MCR51" s="445"/>
      <c r="MCS51" s="445"/>
      <c r="MCT51" s="445"/>
      <c r="MCU51" s="445"/>
      <c r="MCV51" s="445"/>
      <c r="MCW51" s="445"/>
      <c r="MCX51" s="445"/>
      <c r="MCY51" s="445"/>
      <c r="MCZ51" s="445"/>
      <c r="MDA51" s="445"/>
      <c r="MDB51" s="445"/>
      <c r="MDC51" s="445"/>
      <c r="MDD51" s="445"/>
      <c r="MDE51" s="445"/>
      <c r="MDF51" s="445"/>
      <c r="MDG51" s="445"/>
      <c r="MDH51" s="445"/>
      <c r="MDI51" s="445"/>
      <c r="MDJ51" s="445"/>
      <c r="MDK51" s="445"/>
      <c r="MDL51" s="445"/>
      <c r="MDM51" s="445"/>
      <c r="MDN51" s="445"/>
      <c r="MDO51" s="445"/>
      <c r="MDP51" s="445"/>
      <c r="MDQ51" s="445"/>
      <c r="MDR51" s="445"/>
      <c r="MDS51" s="445"/>
      <c r="MDT51" s="445"/>
      <c r="MDU51" s="445"/>
      <c r="MDV51" s="445"/>
      <c r="MDW51" s="445"/>
      <c r="MDX51" s="445"/>
      <c r="MDY51" s="445"/>
      <c r="MDZ51" s="445"/>
      <c r="MEA51" s="445"/>
      <c r="MEB51" s="445"/>
      <c r="MEC51" s="445"/>
      <c r="MED51" s="445"/>
      <c r="MEE51" s="445"/>
      <c r="MEF51" s="445"/>
      <c r="MEG51" s="445"/>
      <c r="MEH51" s="445"/>
      <c r="MEI51" s="445"/>
      <c r="MEJ51" s="445"/>
      <c r="MEK51" s="445"/>
      <c r="MEL51" s="445"/>
      <c r="MEM51" s="445"/>
      <c r="MEN51" s="445"/>
      <c r="MEO51" s="445"/>
      <c r="MEP51" s="445"/>
      <c r="MEQ51" s="445"/>
      <c r="MER51" s="445"/>
      <c r="MES51" s="445"/>
      <c r="MET51" s="445"/>
      <c r="MEU51" s="445"/>
      <c r="MEV51" s="445"/>
      <c r="MEW51" s="445"/>
      <c r="MEX51" s="445"/>
      <c r="MEY51" s="445"/>
      <c r="MEZ51" s="445"/>
      <c r="MFA51" s="445"/>
      <c r="MFB51" s="445"/>
      <c r="MFC51" s="445"/>
      <c r="MFD51" s="445"/>
      <c r="MFE51" s="445"/>
      <c r="MFF51" s="445"/>
      <c r="MFG51" s="445"/>
      <c r="MFH51" s="445"/>
      <c r="MFI51" s="445"/>
      <c r="MFJ51" s="445"/>
      <c r="MFK51" s="445"/>
      <c r="MFL51" s="445"/>
      <c r="MFM51" s="445"/>
      <c r="MFN51" s="445"/>
      <c r="MFO51" s="445"/>
      <c r="MFP51" s="445"/>
      <c r="MFQ51" s="445"/>
      <c r="MFR51" s="445"/>
      <c r="MFS51" s="445"/>
      <c r="MFT51" s="445"/>
      <c r="MFU51" s="445"/>
      <c r="MFV51" s="445"/>
      <c r="MFW51" s="445"/>
      <c r="MFX51" s="445"/>
      <c r="MFY51" s="445"/>
      <c r="MFZ51" s="445"/>
      <c r="MGA51" s="445"/>
      <c r="MGB51" s="445"/>
      <c r="MGC51" s="445"/>
      <c r="MGD51" s="445"/>
      <c r="MGE51" s="445"/>
      <c r="MGF51" s="445"/>
      <c r="MGG51" s="445"/>
      <c r="MGH51" s="445"/>
      <c r="MGI51" s="445"/>
      <c r="MGJ51" s="445"/>
      <c r="MGK51" s="445"/>
      <c r="MGL51" s="445"/>
      <c r="MGM51" s="445"/>
      <c r="MGN51" s="445"/>
      <c r="MGO51" s="445"/>
      <c r="MGP51" s="445"/>
      <c r="MGQ51" s="445"/>
      <c r="MGR51" s="445"/>
      <c r="MGS51" s="445"/>
      <c r="MGT51" s="445"/>
      <c r="MGU51" s="445"/>
      <c r="MGV51" s="445"/>
      <c r="MGW51" s="445"/>
      <c r="MGX51" s="445"/>
      <c r="MGY51" s="445"/>
      <c r="MGZ51" s="445"/>
      <c r="MHA51" s="445"/>
      <c r="MHB51" s="445"/>
      <c r="MHC51" s="445"/>
      <c r="MHD51" s="445"/>
      <c r="MHE51" s="445"/>
      <c r="MHF51" s="445"/>
      <c r="MHG51" s="445"/>
      <c r="MHH51" s="445"/>
      <c r="MHI51" s="445"/>
      <c r="MHJ51" s="445"/>
      <c r="MHK51" s="445"/>
      <c r="MHL51" s="445"/>
      <c r="MHM51" s="445"/>
      <c r="MHN51" s="445"/>
      <c r="MHO51" s="445"/>
      <c r="MHP51" s="445"/>
      <c r="MHQ51" s="445"/>
      <c r="MHR51" s="445"/>
      <c r="MHS51" s="445"/>
      <c r="MHT51" s="445"/>
      <c r="MHU51" s="445"/>
      <c r="MHV51" s="445"/>
      <c r="MHW51" s="445"/>
      <c r="MHX51" s="445"/>
      <c r="MHY51" s="445"/>
      <c r="MHZ51" s="445"/>
      <c r="MIA51" s="445"/>
      <c r="MIB51" s="445"/>
      <c r="MIC51" s="445"/>
      <c r="MID51" s="445"/>
      <c r="MIE51" s="445"/>
      <c r="MIF51" s="445"/>
      <c r="MIG51" s="445"/>
      <c r="MIH51" s="445"/>
      <c r="MII51" s="445"/>
      <c r="MIJ51" s="445"/>
      <c r="MIK51" s="445"/>
      <c r="MIL51" s="445"/>
      <c r="MIM51" s="445"/>
      <c r="MIN51" s="445"/>
      <c r="MIO51" s="445"/>
      <c r="MIP51" s="445"/>
      <c r="MIQ51" s="445"/>
      <c r="MIR51" s="445"/>
      <c r="MIS51" s="445"/>
      <c r="MIT51" s="445"/>
      <c r="MIU51" s="445"/>
      <c r="MIV51" s="445"/>
      <c r="MIW51" s="445"/>
      <c r="MIX51" s="445"/>
      <c r="MIY51" s="445"/>
      <c r="MIZ51" s="445"/>
      <c r="MJA51" s="445"/>
      <c r="MJB51" s="445"/>
      <c r="MJC51" s="445"/>
      <c r="MJD51" s="445"/>
      <c r="MJE51" s="445"/>
      <c r="MJF51" s="445"/>
      <c r="MJG51" s="445"/>
      <c r="MJH51" s="445"/>
      <c r="MJI51" s="445"/>
      <c r="MJJ51" s="445"/>
      <c r="MJK51" s="445"/>
      <c r="MJL51" s="445"/>
      <c r="MJM51" s="445"/>
      <c r="MJN51" s="445"/>
      <c r="MJO51" s="445"/>
      <c r="MJP51" s="445"/>
      <c r="MJQ51" s="445"/>
      <c r="MJR51" s="445"/>
      <c r="MJS51" s="445"/>
      <c r="MJT51" s="445"/>
      <c r="MJU51" s="445"/>
      <c r="MJV51" s="445"/>
      <c r="MJW51" s="445"/>
      <c r="MJX51" s="445"/>
      <c r="MJY51" s="445"/>
      <c r="MJZ51" s="445"/>
      <c r="MKA51" s="445"/>
      <c r="MKB51" s="445"/>
      <c r="MKC51" s="445"/>
      <c r="MKD51" s="445"/>
      <c r="MKE51" s="445"/>
      <c r="MKF51" s="445"/>
      <c r="MKG51" s="445"/>
      <c r="MKH51" s="445"/>
      <c r="MKI51" s="445"/>
      <c r="MKJ51" s="445"/>
      <c r="MKK51" s="445"/>
      <c r="MKL51" s="445"/>
      <c r="MKM51" s="445"/>
      <c r="MKN51" s="445"/>
      <c r="MKO51" s="445"/>
      <c r="MKP51" s="445"/>
      <c r="MKQ51" s="445"/>
      <c r="MKR51" s="445"/>
      <c r="MKS51" s="445"/>
      <c r="MKT51" s="445"/>
      <c r="MKU51" s="445"/>
      <c r="MKV51" s="445"/>
      <c r="MKW51" s="445"/>
      <c r="MKX51" s="445"/>
      <c r="MKY51" s="445"/>
      <c r="MKZ51" s="445"/>
      <c r="MLA51" s="445"/>
      <c r="MLB51" s="445"/>
      <c r="MLC51" s="445"/>
      <c r="MLD51" s="445"/>
      <c r="MLE51" s="445"/>
      <c r="MLF51" s="445"/>
      <c r="MLG51" s="445"/>
      <c r="MLH51" s="445"/>
      <c r="MLI51" s="445"/>
      <c r="MLJ51" s="445"/>
      <c r="MLK51" s="445"/>
      <c r="MLL51" s="445"/>
      <c r="MLM51" s="445"/>
      <c r="MLN51" s="445"/>
      <c r="MLO51" s="445"/>
      <c r="MLP51" s="445"/>
      <c r="MLQ51" s="445"/>
      <c r="MLR51" s="445"/>
      <c r="MLS51" s="445"/>
      <c r="MLT51" s="445"/>
      <c r="MLU51" s="445"/>
      <c r="MLV51" s="445"/>
      <c r="MLW51" s="445"/>
      <c r="MLX51" s="445"/>
      <c r="MLY51" s="445"/>
      <c r="MLZ51" s="445"/>
      <c r="MMA51" s="445"/>
      <c r="MMB51" s="445"/>
      <c r="MMC51" s="445"/>
      <c r="MMD51" s="445"/>
      <c r="MME51" s="445"/>
      <c r="MMF51" s="445"/>
      <c r="MMG51" s="445"/>
      <c r="MMH51" s="445"/>
      <c r="MMI51" s="445"/>
      <c r="MMJ51" s="445"/>
      <c r="MMK51" s="445"/>
      <c r="MML51" s="445"/>
      <c r="MMM51" s="445"/>
      <c r="MMN51" s="445"/>
      <c r="MMO51" s="445"/>
      <c r="MMP51" s="445"/>
      <c r="MMQ51" s="445"/>
      <c r="MMR51" s="445"/>
      <c r="MMS51" s="445"/>
      <c r="MMT51" s="445"/>
      <c r="MMU51" s="445"/>
      <c r="MMV51" s="445"/>
      <c r="MMW51" s="445"/>
      <c r="MMX51" s="445"/>
      <c r="MMY51" s="445"/>
      <c r="MMZ51" s="445"/>
      <c r="MNA51" s="445"/>
      <c r="MNB51" s="445"/>
      <c r="MNC51" s="445"/>
      <c r="MND51" s="445"/>
      <c r="MNE51" s="445"/>
      <c r="MNF51" s="445"/>
      <c r="MNG51" s="445"/>
      <c r="MNH51" s="445"/>
      <c r="MNI51" s="445"/>
      <c r="MNJ51" s="445"/>
      <c r="MNK51" s="445"/>
      <c r="MNL51" s="445"/>
      <c r="MNM51" s="445"/>
      <c r="MNN51" s="445"/>
      <c r="MNO51" s="445"/>
      <c r="MNP51" s="445"/>
      <c r="MNQ51" s="445"/>
      <c r="MNR51" s="445"/>
      <c r="MNS51" s="445"/>
      <c r="MNT51" s="445"/>
      <c r="MNU51" s="445"/>
      <c r="MNV51" s="445"/>
      <c r="MNW51" s="445"/>
      <c r="MNX51" s="445"/>
      <c r="MNY51" s="445"/>
      <c r="MNZ51" s="445"/>
      <c r="MOA51" s="445"/>
      <c r="MOB51" s="445"/>
      <c r="MOC51" s="445"/>
      <c r="MOD51" s="445"/>
      <c r="MOE51" s="445"/>
      <c r="MOF51" s="445"/>
      <c r="MOG51" s="445"/>
      <c r="MOH51" s="445"/>
      <c r="MOI51" s="445"/>
      <c r="MOJ51" s="445"/>
      <c r="MOK51" s="445"/>
      <c r="MOL51" s="445"/>
      <c r="MOM51" s="445"/>
      <c r="MON51" s="445"/>
      <c r="MOO51" s="445"/>
      <c r="MOP51" s="445"/>
      <c r="MOQ51" s="445"/>
      <c r="MOR51" s="445"/>
      <c r="MOS51" s="445"/>
      <c r="MOT51" s="445"/>
      <c r="MOU51" s="445"/>
      <c r="MOV51" s="445"/>
      <c r="MOW51" s="445"/>
      <c r="MOX51" s="445"/>
      <c r="MOY51" s="445"/>
      <c r="MOZ51" s="445"/>
      <c r="MPA51" s="445"/>
      <c r="MPB51" s="445"/>
      <c r="MPC51" s="445"/>
      <c r="MPD51" s="445"/>
      <c r="MPE51" s="445"/>
      <c r="MPF51" s="445"/>
      <c r="MPG51" s="445"/>
      <c r="MPH51" s="445"/>
      <c r="MPI51" s="445"/>
      <c r="MPJ51" s="445"/>
      <c r="MPK51" s="445"/>
      <c r="MPL51" s="445"/>
      <c r="MPM51" s="445"/>
      <c r="MPN51" s="445"/>
      <c r="MPO51" s="445"/>
      <c r="MPP51" s="445"/>
      <c r="MPQ51" s="445"/>
      <c r="MPR51" s="445"/>
      <c r="MPS51" s="445"/>
      <c r="MPT51" s="445"/>
      <c r="MPU51" s="445"/>
      <c r="MPV51" s="445"/>
      <c r="MPW51" s="445"/>
      <c r="MPX51" s="445"/>
      <c r="MPY51" s="445"/>
      <c r="MPZ51" s="445"/>
      <c r="MQA51" s="445"/>
      <c r="MQB51" s="445"/>
      <c r="MQC51" s="445"/>
      <c r="MQD51" s="445"/>
      <c r="MQE51" s="445"/>
      <c r="MQF51" s="445"/>
      <c r="MQG51" s="445"/>
      <c r="MQH51" s="445"/>
      <c r="MQI51" s="445"/>
      <c r="MQJ51" s="445"/>
      <c r="MQK51" s="445"/>
      <c r="MQL51" s="445"/>
      <c r="MQM51" s="445"/>
      <c r="MQN51" s="445"/>
      <c r="MQO51" s="445"/>
      <c r="MQP51" s="445"/>
      <c r="MQQ51" s="445"/>
      <c r="MQR51" s="445"/>
      <c r="MQS51" s="445"/>
      <c r="MQT51" s="445"/>
      <c r="MQU51" s="445"/>
      <c r="MQV51" s="445"/>
      <c r="MQW51" s="445"/>
      <c r="MQX51" s="445"/>
      <c r="MQY51" s="445"/>
      <c r="MQZ51" s="445"/>
      <c r="MRA51" s="445"/>
      <c r="MRB51" s="445"/>
      <c r="MRC51" s="445"/>
      <c r="MRD51" s="445"/>
      <c r="MRE51" s="445"/>
      <c r="MRF51" s="445"/>
      <c r="MRG51" s="445"/>
      <c r="MRH51" s="445"/>
      <c r="MRI51" s="445"/>
      <c r="MRJ51" s="445"/>
      <c r="MRK51" s="445"/>
      <c r="MRL51" s="445"/>
      <c r="MRM51" s="445"/>
      <c r="MRN51" s="445"/>
      <c r="MRO51" s="445"/>
      <c r="MRP51" s="445"/>
      <c r="MRQ51" s="445"/>
      <c r="MRR51" s="445"/>
      <c r="MRS51" s="445"/>
      <c r="MRT51" s="445"/>
      <c r="MRU51" s="445"/>
      <c r="MRV51" s="445"/>
      <c r="MRW51" s="445"/>
      <c r="MRX51" s="445"/>
      <c r="MRY51" s="445"/>
      <c r="MRZ51" s="445"/>
      <c r="MSA51" s="445"/>
      <c r="MSB51" s="445"/>
      <c r="MSC51" s="445"/>
      <c r="MSD51" s="445"/>
      <c r="MSE51" s="445"/>
      <c r="MSF51" s="445"/>
      <c r="MSG51" s="445"/>
      <c r="MSH51" s="445"/>
      <c r="MSI51" s="445"/>
      <c r="MSJ51" s="445"/>
      <c r="MSK51" s="445"/>
      <c r="MSL51" s="445"/>
      <c r="MSM51" s="445"/>
      <c r="MSN51" s="445"/>
      <c r="MSO51" s="445"/>
      <c r="MSP51" s="445"/>
      <c r="MSQ51" s="445"/>
      <c r="MSR51" s="445"/>
      <c r="MSS51" s="445"/>
      <c r="MST51" s="445"/>
      <c r="MSU51" s="445"/>
      <c r="MSV51" s="445"/>
      <c r="MSW51" s="445"/>
      <c r="MSX51" s="445"/>
      <c r="MSY51" s="445"/>
      <c r="MSZ51" s="445"/>
      <c r="MTA51" s="445"/>
      <c r="MTB51" s="445"/>
      <c r="MTC51" s="445"/>
      <c r="MTD51" s="445"/>
      <c r="MTE51" s="445"/>
      <c r="MTF51" s="445"/>
      <c r="MTG51" s="445"/>
      <c r="MTH51" s="445"/>
      <c r="MTI51" s="445"/>
      <c r="MTJ51" s="445"/>
      <c r="MTK51" s="445"/>
      <c r="MTL51" s="445"/>
      <c r="MTM51" s="445"/>
      <c r="MTN51" s="445"/>
      <c r="MTO51" s="445"/>
      <c r="MTP51" s="445"/>
      <c r="MTQ51" s="445"/>
      <c r="MTR51" s="445"/>
      <c r="MTS51" s="445"/>
      <c r="MTT51" s="445"/>
      <c r="MTU51" s="445"/>
      <c r="MTV51" s="445"/>
      <c r="MTW51" s="445"/>
      <c r="MTX51" s="445"/>
      <c r="MTY51" s="445"/>
      <c r="MTZ51" s="445"/>
      <c r="MUA51" s="445"/>
      <c r="MUB51" s="445"/>
      <c r="MUC51" s="445"/>
      <c r="MUD51" s="445"/>
      <c r="MUE51" s="445"/>
      <c r="MUF51" s="445"/>
      <c r="MUG51" s="445"/>
      <c r="MUH51" s="445"/>
      <c r="MUI51" s="445"/>
      <c r="MUJ51" s="445"/>
      <c r="MUK51" s="445"/>
      <c r="MUL51" s="445"/>
      <c r="MUM51" s="445"/>
      <c r="MUN51" s="445"/>
      <c r="MUO51" s="445"/>
      <c r="MUP51" s="445"/>
      <c r="MUQ51" s="445"/>
      <c r="MUR51" s="445"/>
      <c r="MUS51" s="445"/>
      <c r="MUT51" s="445"/>
      <c r="MUU51" s="445"/>
      <c r="MUV51" s="445"/>
      <c r="MUW51" s="445"/>
      <c r="MUX51" s="445"/>
      <c r="MUY51" s="445"/>
      <c r="MUZ51" s="445"/>
      <c r="MVA51" s="445"/>
      <c r="MVB51" s="445"/>
      <c r="MVC51" s="445"/>
      <c r="MVD51" s="445"/>
      <c r="MVE51" s="445"/>
      <c r="MVF51" s="445"/>
      <c r="MVG51" s="445"/>
      <c r="MVH51" s="445"/>
      <c r="MVI51" s="445"/>
      <c r="MVJ51" s="445"/>
      <c r="MVK51" s="445"/>
      <c r="MVL51" s="445"/>
      <c r="MVM51" s="445"/>
      <c r="MVN51" s="445"/>
      <c r="MVO51" s="445"/>
      <c r="MVP51" s="445"/>
      <c r="MVQ51" s="445"/>
      <c r="MVR51" s="445"/>
      <c r="MVS51" s="445"/>
      <c r="MVT51" s="445"/>
      <c r="MVU51" s="445"/>
      <c r="MVV51" s="445"/>
      <c r="MVW51" s="445"/>
      <c r="MVX51" s="445"/>
      <c r="MVY51" s="445"/>
      <c r="MVZ51" s="445"/>
      <c r="MWA51" s="445"/>
      <c r="MWB51" s="445"/>
      <c r="MWC51" s="445"/>
      <c r="MWD51" s="445"/>
      <c r="MWE51" s="445"/>
      <c r="MWF51" s="445"/>
      <c r="MWG51" s="445"/>
      <c r="MWH51" s="445"/>
      <c r="MWI51" s="445"/>
      <c r="MWJ51" s="445"/>
      <c r="MWK51" s="445"/>
      <c r="MWL51" s="445"/>
      <c r="MWM51" s="445"/>
      <c r="MWN51" s="445"/>
      <c r="MWO51" s="445"/>
      <c r="MWP51" s="445"/>
      <c r="MWQ51" s="445"/>
      <c r="MWR51" s="445"/>
      <c r="MWS51" s="445"/>
      <c r="MWT51" s="445"/>
      <c r="MWU51" s="445"/>
      <c r="MWV51" s="445"/>
      <c r="MWW51" s="445"/>
      <c r="MWX51" s="445"/>
      <c r="MWY51" s="445"/>
      <c r="MWZ51" s="445"/>
      <c r="MXA51" s="445"/>
      <c r="MXB51" s="445"/>
      <c r="MXC51" s="445"/>
      <c r="MXD51" s="445"/>
      <c r="MXE51" s="445"/>
      <c r="MXF51" s="445"/>
      <c r="MXG51" s="445"/>
      <c r="MXH51" s="445"/>
      <c r="MXI51" s="445"/>
      <c r="MXJ51" s="445"/>
      <c r="MXK51" s="445"/>
      <c r="MXL51" s="445"/>
      <c r="MXM51" s="445"/>
      <c r="MXN51" s="445"/>
      <c r="MXO51" s="445"/>
      <c r="MXP51" s="445"/>
      <c r="MXQ51" s="445"/>
      <c r="MXR51" s="445"/>
      <c r="MXS51" s="445"/>
      <c r="MXT51" s="445"/>
      <c r="MXU51" s="445"/>
      <c r="MXV51" s="445"/>
      <c r="MXW51" s="445"/>
      <c r="MXX51" s="445"/>
      <c r="MXY51" s="445"/>
      <c r="MXZ51" s="445"/>
      <c r="MYA51" s="445"/>
      <c r="MYB51" s="445"/>
      <c r="MYC51" s="445"/>
      <c r="MYD51" s="445"/>
      <c r="MYE51" s="445"/>
      <c r="MYF51" s="445"/>
      <c r="MYG51" s="445"/>
      <c r="MYH51" s="445"/>
      <c r="MYI51" s="445"/>
      <c r="MYJ51" s="445"/>
      <c r="MYK51" s="445"/>
      <c r="MYL51" s="445"/>
      <c r="MYM51" s="445"/>
      <c r="MYN51" s="445"/>
      <c r="MYO51" s="445"/>
      <c r="MYP51" s="445"/>
      <c r="MYQ51" s="445"/>
      <c r="MYR51" s="445"/>
      <c r="MYS51" s="445"/>
      <c r="MYT51" s="445"/>
      <c r="MYU51" s="445"/>
      <c r="MYV51" s="445"/>
      <c r="MYW51" s="445"/>
      <c r="MYX51" s="445"/>
      <c r="MYY51" s="445"/>
      <c r="MYZ51" s="445"/>
      <c r="MZA51" s="445"/>
      <c r="MZB51" s="445"/>
      <c r="MZC51" s="445"/>
      <c r="MZD51" s="445"/>
      <c r="MZE51" s="445"/>
      <c r="MZF51" s="445"/>
      <c r="MZG51" s="445"/>
      <c r="MZH51" s="445"/>
      <c r="MZI51" s="445"/>
      <c r="MZJ51" s="445"/>
      <c r="MZK51" s="445"/>
      <c r="MZL51" s="445"/>
      <c r="MZM51" s="445"/>
      <c r="MZN51" s="445"/>
      <c r="MZO51" s="445"/>
      <c r="MZP51" s="445"/>
      <c r="MZQ51" s="445"/>
      <c r="MZR51" s="445"/>
      <c r="MZS51" s="445"/>
      <c r="MZT51" s="445"/>
      <c r="MZU51" s="445"/>
      <c r="MZV51" s="445"/>
      <c r="MZW51" s="445"/>
      <c r="MZX51" s="445"/>
      <c r="MZY51" s="445"/>
      <c r="MZZ51" s="445"/>
      <c r="NAA51" s="445"/>
      <c r="NAB51" s="445"/>
      <c r="NAC51" s="445"/>
      <c r="NAD51" s="445"/>
      <c r="NAE51" s="445"/>
      <c r="NAF51" s="445"/>
      <c r="NAG51" s="445"/>
      <c r="NAH51" s="445"/>
      <c r="NAI51" s="445"/>
      <c r="NAJ51" s="445"/>
      <c r="NAK51" s="445"/>
      <c r="NAL51" s="445"/>
      <c r="NAM51" s="445"/>
      <c r="NAN51" s="445"/>
      <c r="NAO51" s="445"/>
      <c r="NAP51" s="445"/>
      <c r="NAQ51" s="445"/>
      <c r="NAR51" s="445"/>
      <c r="NAS51" s="445"/>
      <c r="NAT51" s="445"/>
      <c r="NAU51" s="445"/>
      <c r="NAV51" s="445"/>
      <c r="NAW51" s="445"/>
      <c r="NAX51" s="445"/>
      <c r="NAY51" s="445"/>
      <c r="NAZ51" s="445"/>
      <c r="NBA51" s="445"/>
      <c r="NBB51" s="445"/>
      <c r="NBC51" s="445"/>
      <c r="NBD51" s="445"/>
      <c r="NBE51" s="445"/>
      <c r="NBF51" s="445"/>
      <c r="NBG51" s="445"/>
      <c r="NBH51" s="445"/>
      <c r="NBI51" s="445"/>
      <c r="NBJ51" s="445"/>
      <c r="NBK51" s="445"/>
      <c r="NBL51" s="445"/>
      <c r="NBM51" s="445"/>
      <c r="NBN51" s="445"/>
      <c r="NBO51" s="445"/>
      <c r="NBP51" s="445"/>
      <c r="NBQ51" s="445"/>
      <c r="NBR51" s="445"/>
      <c r="NBS51" s="445"/>
      <c r="NBT51" s="445"/>
      <c r="NBU51" s="445"/>
      <c r="NBV51" s="445"/>
      <c r="NBW51" s="445"/>
      <c r="NBX51" s="445"/>
      <c r="NBY51" s="445"/>
      <c r="NBZ51" s="445"/>
      <c r="NCA51" s="445"/>
      <c r="NCB51" s="445"/>
      <c r="NCC51" s="445"/>
      <c r="NCD51" s="445"/>
      <c r="NCE51" s="445"/>
      <c r="NCF51" s="445"/>
      <c r="NCG51" s="445"/>
      <c r="NCH51" s="445"/>
      <c r="NCI51" s="445"/>
      <c r="NCJ51" s="445"/>
      <c r="NCK51" s="445"/>
      <c r="NCL51" s="445"/>
      <c r="NCM51" s="445"/>
      <c r="NCN51" s="445"/>
      <c r="NCO51" s="445"/>
      <c r="NCP51" s="445"/>
      <c r="NCQ51" s="445"/>
      <c r="NCR51" s="445"/>
      <c r="NCS51" s="445"/>
      <c r="NCT51" s="445"/>
      <c r="NCU51" s="445"/>
      <c r="NCV51" s="445"/>
      <c r="NCW51" s="445"/>
      <c r="NCX51" s="445"/>
      <c r="NCY51" s="445"/>
      <c r="NCZ51" s="445"/>
      <c r="NDA51" s="445"/>
      <c r="NDB51" s="445"/>
      <c r="NDC51" s="445"/>
      <c r="NDD51" s="445"/>
      <c r="NDE51" s="445"/>
      <c r="NDF51" s="445"/>
      <c r="NDG51" s="445"/>
      <c r="NDH51" s="445"/>
      <c r="NDI51" s="445"/>
      <c r="NDJ51" s="445"/>
      <c r="NDK51" s="445"/>
      <c r="NDL51" s="445"/>
      <c r="NDM51" s="445"/>
      <c r="NDN51" s="445"/>
      <c r="NDO51" s="445"/>
      <c r="NDP51" s="445"/>
      <c r="NDQ51" s="445"/>
      <c r="NDR51" s="445"/>
      <c r="NDS51" s="445"/>
      <c r="NDT51" s="445"/>
      <c r="NDU51" s="445"/>
      <c r="NDV51" s="445"/>
      <c r="NDW51" s="445"/>
      <c r="NDX51" s="445"/>
      <c r="NDY51" s="445"/>
      <c r="NDZ51" s="445"/>
      <c r="NEA51" s="445"/>
      <c r="NEB51" s="445"/>
      <c r="NEC51" s="445"/>
      <c r="NED51" s="445"/>
      <c r="NEE51" s="445"/>
      <c r="NEF51" s="445"/>
      <c r="NEG51" s="445"/>
      <c r="NEH51" s="445"/>
      <c r="NEI51" s="445"/>
      <c r="NEJ51" s="445"/>
      <c r="NEK51" s="445"/>
      <c r="NEL51" s="445"/>
      <c r="NEM51" s="445"/>
      <c r="NEN51" s="445"/>
      <c r="NEO51" s="445"/>
      <c r="NEP51" s="445"/>
      <c r="NEQ51" s="445"/>
      <c r="NER51" s="445"/>
      <c r="NES51" s="445"/>
      <c r="NET51" s="445"/>
      <c r="NEU51" s="445"/>
      <c r="NEV51" s="445"/>
      <c r="NEW51" s="445"/>
      <c r="NEX51" s="445"/>
      <c r="NEY51" s="445"/>
      <c r="NEZ51" s="445"/>
      <c r="NFA51" s="445"/>
      <c r="NFB51" s="445"/>
      <c r="NFC51" s="445"/>
      <c r="NFD51" s="445"/>
      <c r="NFE51" s="445"/>
      <c r="NFF51" s="445"/>
      <c r="NFG51" s="445"/>
      <c r="NFH51" s="445"/>
      <c r="NFI51" s="445"/>
      <c r="NFJ51" s="445"/>
      <c r="NFK51" s="445"/>
      <c r="NFL51" s="445"/>
      <c r="NFM51" s="445"/>
      <c r="NFN51" s="445"/>
      <c r="NFO51" s="445"/>
      <c r="NFP51" s="445"/>
      <c r="NFQ51" s="445"/>
      <c r="NFR51" s="445"/>
      <c r="NFS51" s="445"/>
      <c r="NFT51" s="445"/>
      <c r="NFU51" s="445"/>
      <c r="NFV51" s="445"/>
      <c r="NFW51" s="445"/>
      <c r="NFX51" s="445"/>
      <c r="NFY51" s="445"/>
      <c r="NFZ51" s="445"/>
      <c r="NGA51" s="445"/>
      <c r="NGB51" s="445"/>
      <c r="NGC51" s="445"/>
      <c r="NGD51" s="445"/>
      <c r="NGE51" s="445"/>
      <c r="NGF51" s="445"/>
      <c r="NGG51" s="445"/>
      <c r="NGH51" s="445"/>
      <c r="NGI51" s="445"/>
      <c r="NGJ51" s="445"/>
      <c r="NGK51" s="445"/>
      <c r="NGL51" s="445"/>
      <c r="NGM51" s="445"/>
      <c r="NGN51" s="445"/>
      <c r="NGO51" s="445"/>
      <c r="NGP51" s="445"/>
      <c r="NGQ51" s="445"/>
      <c r="NGR51" s="445"/>
      <c r="NGS51" s="445"/>
      <c r="NGT51" s="445"/>
      <c r="NGU51" s="445"/>
      <c r="NGV51" s="445"/>
      <c r="NGW51" s="445"/>
      <c r="NGX51" s="445"/>
      <c r="NGY51" s="445"/>
      <c r="NGZ51" s="445"/>
      <c r="NHA51" s="445"/>
      <c r="NHB51" s="445"/>
      <c r="NHC51" s="445"/>
      <c r="NHD51" s="445"/>
      <c r="NHE51" s="445"/>
      <c r="NHF51" s="445"/>
      <c r="NHG51" s="445"/>
      <c r="NHH51" s="445"/>
      <c r="NHI51" s="445"/>
      <c r="NHJ51" s="445"/>
      <c r="NHK51" s="445"/>
      <c r="NHL51" s="445"/>
      <c r="NHM51" s="445"/>
      <c r="NHN51" s="445"/>
      <c r="NHO51" s="445"/>
      <c r="NHP51" s="445"/>
      <c r="NHQ51" s="445"/>
      <c r="NHR51" s="445"/>
      <c r="NHS51" s="445"/>
      <c r="NHT51" s="445"/>
      <c r="NHU51" s="445"/>
      <c r="NHV51" s="445"/>
      <c r="NHW51" s="445"/>
      <c r="NHX51" s="445"/>
      <c r="NHY51" s="445"/>
      <c r="NHZ51" s="445"/>
      <c r="NIA51" s="445"/>
      <c r="NIB51" s="445"/>
      <c r="NIC51" s="445"/>
      <c r="NID51" s="445"/>
      <c r="NIE51" s="445"/>
      <c r="NIF51" s="445"/>
      <c r="NIG51" s="445"/>
      <c r="NIH51" s="445"/>
      <c r="NII51" s="445"/>
      <c r="NIJ51" s="445"/>
      <c r="NIK51" s="445"/>
      <c r="NIL51" s="445"/>
      <c r="NIM51" s="445"/>
      <c r="NIN51" s="445"/>
      <c r="NIO51" s="445"/>
      <c r="NIP51" s="445"/>
      <c r="NIQ51" s="445"/>
      <c r="NIR51" s="445"/>
      <c r="NIS51" s="445"/>
      <c r="NIT51" s="445"/>
      <c r="NIU51" s="445"/>
      <c r="NIV51" s="445"/>
      <c r="NIW51" s="445"/>
      <c r="NIX51" s="445"/>
      <c r="NIY51" s="445"/>
      <c r="NIZ51" s="445"/>
      <c r="NJA51" s="445"/>
      <c r="NJB51" s="445"/>
      <c r="NJC51" s="445"/>
      <c r="NJD51" s="445"/>
      <c r="NJE51" s="445"/>
      <c r="NJF51" s="445"/>
      <c r="NJG51" s="445"/>
      <c r="NJH51" s="445"/>
      <c r="NJI51" s="445"/>
      <c r="NJJ51" s="445"/>
      <c r="NJK51" s="445"/>
      <c r="NJL51" s="445"/>
      <c r="NJM51" s="445"/>
      <c r="NJN51" s="445"/>
      <c r="NJO51" s="445"/>
      <c r="NJP51" s="445"/>
      <c r="NJQ51" s="445"/>
      <c r="NJR51" s="445"/>
      <c r="NJS51" s="445"/>
      <c r="NJT51" s="445"/>
      <c r="NJU51" s="445"/>
      <c r="NJV51" s="445"/>
      <c r="NJW51" s="445"/>
      <c r="NJX51" s="445"/>
      <c r="NJY51" s="445"/>
      <c r="NJZ51" s="445"/>
      <c r="NKA51" s="445"/>
      <c r="NKB51" s="445"/>
      <c r="NKC51" s="445"/>
      <c r="NKD51" s="445"/>
      <c r="NKE51" s="445"/>
      <c r="NKF51" s="445"/>
      <c r="NKG51" s="445"/>
      <c r="NKH51" s="445"/>
      <c r="NKI51" s="445"/>
      <c r="NKJ51" s="445"/>
      <c r="NKK51" s="445"/>
      <c r="NKL51" s="445"/>
      <c r="NKM51" s="445"/>
      <c r="NKN51" s="445"/>
      <c r="NKO51" s="445"/>
      <c r="NKP51" s="445"/>
      <c r="NKQ51" s="445"/>
      <c r="NKR51" s="445"/>
      <c r="NKS51" s="445"/>
      <c r="NKT51" s="445"/>
      <c r="NKU51" s="445"/>
      <c r="NKV51" s="445"/>
      <c r="NKW51" s="445"/>
      <c r="NKX51" s="445"/>
      <c r="NKY51" s="445"/>
      <c r="NKZ51" s="445"/>
      <c r="NLA51" s="445"/>
      <c r="NLB51" s="445"/>
      <c r="NLC51" s="445"/>
      <c r="NLD51" s="445"/>
      <c r="NLE51" s="445"/>
      <c r="NLF51" s="445"/>
      <c r="NLG51" s="445"/>
      <c r="NLH51" s="445"/>
      <c r="NLI51" s="445"/>
      <c r="NLJ51" s="445"/>
      <c r="NLK51" s="445"/>
      <c r="NLL51" s="445"/>
      <c r="NLM51" s="445"/>
      <c r="NLN51" s="445"/>
      <c r="NLO51" s="445"/>
      <c r="NLP51" s="445"/>
      <c r="NLQ51" s="445"/>
      <c r="NLR51" s="445"/>
      <c r="NLS51" s="445"/>
      <c r="NLT51" s="445"/>
      <c r="NLU51" s="445"/>
      <c r="NLV51" s="445"/>
      <c r="NLW51" s="445"/>
      <c r="NLX51" s="445"/>
      <c r="NLY51" s="445"/>
      <c r="NLZ51" s="445"/>
      <c r="NMA51" s="445"/>
      <c r="NMB51" s="445"/>
      <c r="NMC51" s="445"/>
      <c r="NMD51" s="445"/>
      <c r="NME51" s="445"/>
      <c r="NMF51" s="445"/>
      <c r="NMG51" s="445"/>
      <c r="NMH51" s="445"/>
      <c r="NMI51" s="445"/>
      <c r="NMJ51" s="445"/>
      <c r="NMK51" s="445"/>
      <c r="NML51" s="445"/>
      <c r="NMM51" s="445"/>
      <c r="NMN51" s="445"/>
      <c r="NMO51" s="445"/>
      <c r="NMP51" s="445"/>
      <c r="NMQ51" s="445"/>
      <c r="NMR51" s="445"/>
      <c r="NMS51" s="445"/>
      <c r="NMT51" s="445"/>
      <c r="NMU51" s="445"/>
      <c r="NMV51" s="445"/>
      <c r="NMW51" s="445"/>
      <c r="NMX51" s="445"/>
      <c r="NMY51" s="445"/>
      <c r="NMZ51" s="445"/>
      <c r="NNA51" s="445"/>
      <c r="NNB51" s="445"/>
      <c r="NNC51" s="445"/>
      <c r="NND51" s="445"/>
      <c r="NNE51" s="445"/>
      <c r="NNF51" s="445"/>
      <c r="NNG51" s="445"/>
      <c r="NNH51" s="445"/>
      <c r="NNI51" s="445"/>
      <c r="NNJ51" s="445"/>
      <c r="NNK51" s="445"/>
      <c r="NNL51" s="445"/>
      <c r="NNM51" s="445"/>
      <c r="NNN51" s="445"/>
      <c r="NNO51" s="445"/>
      <c r="NNP51" s="445"/>
      <c r="NNQ51" s="445"/>
      <c r="NNR51" s="445"/>
      <c r="NNS51" s="445"/>
      <c r="NNT51" s="445"/>
      <c r="NNU51" s="445"/>
      <c r="NNV51" s="445"/>
      <c r="NNW51" s="445"/>
      <c r="NNX51" s="445"/>
      <c r="NNY51" s="445"/>
      <c r="NNZ51" s="445"/>
      <c r="NOA51" s="445"/>
      <c r="NOB51" s="445"/>
      <c r="NOC51" s="445"/>
      <c r="NOD51" s="445"/>
      <c r="NOE51" s="445"/>
      <c r="NOF51" s="445"/>
      <c r="NOG51" s="445"/>
      <c r="NOH51" s="445"/>
      <c r="NOI51" s="445"/>
      <c r="NOJ51" s="445"/>
      <c r="NOK51" s="445"/>
      <c r="NOL51" s="445"/>
      <c r="NOM51" s="445"/>
      <c r="NON51" s="445"/>
      <c r="NOO51" s="445"/>
      <c r="NOP51" s="445"/>
      <c r="NOQ51" s="445"/>
      <c r="NOR51" s="445"/>
      <c r="NOS51" s="445"/>
      <c r="NOT51" s="445"/>
      <c r="NOU51" s="445"/>
      <c r="NOV51" s="445"/>
      <c r="NOW51" s="445"/>
      <c r="NOX51" s="445"/>
      <c r="NOY51" s="445"/>
      <c r="NOZ51" s="445"/>
      <c r="NPA51" s="445"/>
      <c r="NPB51" s="445"/>
      <c r="NPC51" s="445"/>
      <c r="NPD51" s="445"/>
      <c r="NPE51" s="445"/>
      <c r="NPF51" s="445"/>
      <c r="NPG51" s="445"/>
      <c r="NPH51" s="445"/>
      <c r="NPI51" s="445"/>
      <c r="NPJ51" s="445"/>
      <c r="NPK51" s="445"/>
      <c r="NPL51" s="445"/>
      <c r="NPM51" s="445"/>
      <c r="NPN51" s="445"/>
      <c r="NPO51" s="445"/>
      <c r="NPP51" s="445"/>
      <c r="NPQ51" s="445"/>
      <c r="NPR51" s="445"/>
      <c r="NPS51" s="445"/>
      <c r="NPT51" s="445"/>
      <c r="NPU51" s="445"/>
      <c r="NPV51" s="445"/>
      <c r="NPW51" s="445"/>
      <c r="NPX51" s="445"/>
      <c r="NPY51" s="445"/>
      <c r="NPZ51" s="445"/>
      <c r="NQA51" s="445"/>
      <c r="NQB51" s="445"/>
      <c r="NQC51" s="445"/>
      <c r="NQD51" s="445"/>
      <c r="NQE51" s="445"/>
      <c r="NQF51" s="445"/>
      <c r="NQG51" s="445"/>
      <c r="NQH51" s="445"/>
      <c r="NQI51" s="445"/>
      <c r="NQJ51" s="445"/>
      <c r="NQK51" s="445"/>
      <c r="NQL51" s="445"/>
      <c r="NQM51" s="445"/>
      <c r="NQN51" s="445"/>
      <c r="NQO51" s="445"/>
      <c r="NQP51" s="445"/>
      <c r="NQQ51" s="445"/>
      <c r="NQR51" s="445"/>
      <c r="NQS51" s="445"/>
      <c r="NQT51" s="445"/>
      <c r="NQU51" s="445"/>
      <c r="NQV51" s="445"/>
      <c r="NQW51" s="445"/>
      <c r="NQX51" s="445"/>
      <c r="NQY51" s="445"/>
      <c r="NQZ51" s="445"/>
      <c r="NRA51" s="445"/>
      <c r="NRB51" s="445"/>
      <c r="NRC51" s="445"/>
      <c r="NRD51" s="445"/>
      <c r="NRE51" s="445"/>
      <c r="NRF51" s="445"/>
      <c r="NRG51" s="445"/>
      <c r="NRH51" s="445"/>
      <c r="NRI51" s="445"/>
      <c r="NRJ51" s="445"/>
      <c r="NRK51" s="445"/>
      <c r="NRL51" s="445"/>
      <c r="NRM51" s="445"/>
      <c r="NRN51" s="445"/>
      <c r="NRO51" s="445"/>
      <c r="NRP51" s="445"/>
      <c r="NRQ51" s="445"/>
      <c r="NRR51" s="445"/>
      <c r="NRS51" s="445"/>
      <c r="NRT51" s="445"/>
      <c r="NRU51" s="445"/>
      <c r="NRV51" s="445"/>
      <c r="NRW51" s="445"/>
      <c r="NRX51" s="445"/>
      <c r="NRY51" s="445"/>
      <c r="NRZ51" s="445"/>
      <c r="NSA51" s="445"/>
      <c r="NSB51" s="445"/>
      <c r="NSC51" s="445"/>
      <c r="NSD51" s="445"/>
      <c r="NSE51" s="445"/>
      <c r="NSF51" s="445"/>
      <c r="NSG51" s="445"/>
      <c r="NSH51" s="445"/>
      <c r="NSI51" s="445"/>
      <c r="NSJ51" s="445"/>
      <c r="NSK51" s="445"/>
      <c r="NSL51" s="445"/>
      <c r="NSM51" s="445"/>
      <c r="NSN51" s="445"/>
      <c r="NSO51" s="445"/>
      <c r="NSP51" s="445"/>
      <c r="NSQ51" s="445"/>
      <c r="NSR51" s="445"/>
      <c r="NSS51" s="445"/>
      <c r="NST51" s="445"/>
      <c r="NSU51" s="445"/>
      <c r="NSV51" s="445"/>
      <c r="NSW51" s="445"/>
      <c r="NSX51" s="445"/>
      <c r="NSY51" s="445"/>
      <c r="NSZ51" s="445"/>
      <c r="NTA51" s="445"/>
      <c r="NTB51" s="445"/>
      <c r="NTC51" s="445"/>
      <c r="NTD51" s="445"/>
      <c r="NTE51" s="445"/>
      <c r="NTF51" s="445"/>
      <c r="NTG51" s="445"/>
      <c r="NTH51" s="445"/>
      <c r="NTI51" s="445"/>
      <c r="NTJ51" s="445"/>
      <c r="NTK51" s="445"/>
      <c r="NTL51" s="445"/>
      <c r="NTM51" s="445"/>
      <c r="NTN51" s="445"/>
      <c r="NTO51" s="445"/>
      <c r="NTP51" s="445"/>
      <c r="NTQ51" s="445"/>
      <c r="NTR51" s="445"/>
      <c r="NTS51" s="445"/>
      <c r="NTT51" s="445"/>
      <c r="NTU51" s="445"/>
      <c r="NTV51" s="445"/>
      <c r="NTW51" s="445"/>
      <c r="NTX51" s="445"/>
      <c r="NTY51" s="445"/>
      <c r="NTZ51" s="445"/>
      <c r="NUA51" s="445"/>
      <c r="NUB51" s="445"/>
      <c r="NUC51" s="445"/>
      <c r="NUD51" s="445"/>
      <c r="NUE51" s="445"/>
      <c r="NUF51" s="445"/>
      <c r="NUG51" s="445"/>
      <c r="NUH51" s="445"/>
      <c r="NUI51" s="445"/>
      <c r="NUJ51" s="445"/>
      <c r="NUK51" s="445"/>
      <c r="NUL51" s="445"/>
      <c r="NUM51" s="445"/>
      <c r="NUN51" s="445"/>
      <c r="NUO51" s="445"/>
      <c r="NUP51" s="445"/>
      <c r="NUQ51" s="445"/>
      <c r="NUR51" s="445"/>
      <c r="NUS51" s="445"/>
      <c r="NUT51" s="445"/>
      <c r="NUU51" s="445"/>
      <c r="NUV51" s="445"/>
      <c r="NUW51" s="445"/>
      <c r="NUX51" s="445"/>
      <c r="NUY51" s="445"/>
      <c r="NUZ51" s="445"/>
      <c r="NVA51" s="445"/>
      <c r="NVB51" s="445"/>
      <c r="NVC51" s="445"/>
      <c r="NVD51" s="445"/>
      <c r="NVE51" s="445"/>
      <c r="NVF51" s="445"/>
      <c r="NVG51" s="445"/>
      <c r="NVH51" s="445"/>
      <c r="NVI51" s="445"/>
      <c r="NVJ51" s="445"/>
      <c r="NVK51" s="445"/>
      <c r="NVL51" s="445"/>
      <c r="NVM51" s="445"/>
      <c r="NVN51" s="445"/>
      <c r="NVO51" s="445"/>
      <c r="NVP51" s="445"/>
      <c r="NVQ51" s="445"/>
      <c r="NVR51" s="445"/>
      <c r="NVS51" s="445"/>
      <c r="NVT51" s="445"/>
      <c r="NVU51" s="445"/>
      <c r="NVV51" s="445"/>
      <c r="NVW51" s="445"/>
      <c r="NVX51" s="445"/>
      <c r="NVY51" s="445"/>
      <c r="NVZ51" s="445"/>
      <c r="NWA51" s="445"/>
      <c r="NWB51" s="445"/>
      <c r="NWC51" s="445"/>
      <c r="NWD51" s="445"/>
      <c r="NWE51" s="445"/>
      <c r="NWF51" s="445"/>
      <c r="NWG51" s="445"/>
      <c r="NWH51" s="445"/>
      <c r="NWI51" s="445"/>
      <c r="NWJ51" s="445"/>
      <c r="NWK51" s="445"/>
      <c r="NWL51" s="445"/>
      <c r="NWM51" s="445"/>
      <c r="NWN51" s="445"/>
      <c r="NWO51" s="445"/>
      <c r="NWP51" s="445"/>
      <c r="NWQ51" s="445"/>
      <c r="NWR51" s="445"/>
      <c r="NWS51" s="445"/>
      <c r="NWT51" s="445"/>
      <c r="NWU51" s="445"/>
      <c r="NWV51" s="445"/>
      <c r="NWW51" s="445"/>
      <c r="NWX51" s="445"/>
      <c r="NWY51" s="445"/>
      <c r="NWZ51" s="445"/>
      <c r="NXA51" s="445"/>
      <c r="NXB51" s="445"/>
      <c r="NXC51" s="445"/>
      <c r="NXD51" s="445"/>
      <c r="NXE51" s="445"/>
      <c r="NXF51" s="445"/>
      <c r="NXG51" s="445"/>
      <c r="NXH51" s="445"/>
      <c r="NXI51" s="445"/>
      <c r="NXJ51" s="445"/>
      <c r="NXK51" s="445"/>
      <c r="NXL51" s="445"/>
      <c r="NXM51" s="445"/>
      <c r="NXN51" s="445"/>
      <c r="NXO51" s="445"/>
      <c r="NXP51" s="445"/>
      <c r="NXQ51" s="445"/>
      <c r="NXR51" s="445"/>
      <c r="NXS51" s="445"/>
      <c r="NXT51" s="445"/>
      <c r="NXU51" s="445"/>
      <c r="NXV51" s="445"/>
      <c r="NXW51" s="445"/>
      <c r="NXX51" s="445"/>
      <c r="NXY51" s="445"/>
      <c r="NXZ51" s="445"/>
      <c r="NYA51" s="445"/>
      <c r="NYB51" s="445"/>
      <c r="NYC51" s="445"/>
      <c r="NYD51" s="445"/>
      <c r="NYE51" s="445"/>
      <c r="NYF51" s="445"/>
      <c r="NYG51" s="445"/>
      <c r="NYH51" s="445"/>
      <c r="NYI51" s="445"/>
      <c r="NYJ51" s="445"/>
      <c r="NYK51" s="445"/>
      <c r="NYL51" s="445"/>
      <c r="NYM51" s="445"/>
      <c r="NYN51" s="445"/>
      <c r="NYO51" s="445"/>
      <c r="NYP51" s="445"/>
      <c r="NYQ51" s="445"/>
      <c r="NYR51" s="445"/>
      <c r="NYS51" s="445"/>
      <c r="NYT51" s="445"/>
      <c r="NYU51" s="445"/>
      <c r="NYV51" s="445"/>
      <c r="NYW51" s="445"/>
      <c r="NYX51" s="445"/>
      <c r="NYY51" s="445"/>
      <c r="NYZ51" s="445"/>
      <c r="NZA51" s="445"/>
      <c r="NZB51" s="445"/>
      <c r="NZC51" s="445"/>
      <c r="NZD51" s="445"/>
      <c r="NZE51" s="445"/>
      <c r="NZF51" s="445"/>
      <c r="NZG51" s="445"/>
      <c r="NZH51" s="445"/>
      <c r="NZI51" s="445"/>
      <c r="NZJ51" s="445"/>
      <c r="NZK51" s="445"/>
      <c r="NZL51" s="445"/>
      <c r="NZM51" s="445"/>
      <c r="NZN51" s="445"/>
      <c r="NZO51" s="445"/>
      <c r="NZP51" s="445"/>
      <c r="NZQ51" s="445"/>
      <c r="NZR51" s="445"/>
      <c r="NZS51" s="445"/>
      <c r="NZT51" s="445"/>
      <c r="NZU51" s="445"/>
      <c r="NZV51" s="445"/>
      <c r="NZW51" s="445"/>
      <c r="NZX51" s="445"/>
      <c r="NZY51" s="445"/>
      <c r="NZZ51" s="445"/>
      <c r="OAA51" s="445"/>
      <c r="OAB51" s="445"/>
      <c r="OAC51" s="445"/>
      <c r="OAD51" s="445"/>
      <c r="OAE51" s="445"/>
      <c r="OAF51" s="445"/>
      <c r="OAG51" s="445"/>
      <c r="OAH51" s="445"/>
      <c r="OAI51" s="445"/>
      <c r="OAJ51" s="445"/>
      <c r="OAK51" s="445"/>
      <c r="OAL51" s="445"/>
      <c r="OAM51" s="445"/>
      <c r="OAN51" s="445"/>
      <c r="OAO51" s="445"/>
      <c r="OAP51" s="445"/>
      <c r="OAQ51" s="445"/>
      <c r="OAR51" s="445"/>
      <c r="OAS51" s="445"/>
      <c r="OAT51" s="445"/>
      <c r="OAU51" s="445"/>
      <c r="OAV51" s="445"/>
      <c r="OAW51" s="445"/>
      <c r="OAX51" s="445"/>
      <c r="OAY51" s="445"/>
      <c r="OAZ51" s="445"/>
      <c r="OBA51" s="445"/>
      <c r="OBB51" s="445"/>
      <c r="OBC51" s="445"/>
      <c r="OBD51" s="445"/>
      <c r="OBE51" s="445"/>
      <c r="OBF51" s="445"/>
      <c r="OBG51" s="445"/>
      <c r="OBH51" s="445"/>
      <c r="OBI51" s="445"/>
      <c r="OBJ51" s="445"/>
      <c r="OBK51" s="445"/>
      <c r="OBL51" s="445"/>
      <c r="OBM51" s="445"/>
      <c r="OBN51" s="445"/>
      <c r="OBO51" s="445"/>
      <c r="OBP51" s="445"/>
      <c r="OBQ51" s="445"/>
      <c r="OBR51" s="445"/>
      <c r="OBS51" s="445"/>
      <c r="OBT51" s="445"/>
      <c r="OBU51" s="445"/>
      <c r="OBV51" s="445"/>
      <c r="OBW51" s="445"/>
      <c r="OBX51" s="445"/>
      <c r="OBY51" s="445"/>
      <c r="OBZ51" s="445"/>
      <c r="OCA51" s="445"/>
      <c r="OCB51" s="445"/>
      <c r="OCC51" s="445"/>
      <c r="OCD51" s="445"/>
      <c r="OCE51" s="445"/>
      <c r="OCF51" s="445"/>
      <c r="OCG51" s="445"/>
      <c r="OCH51" s="445"/>
      <c r="OCI51" s="445"/>
      <c r="OCJ51" s="445"/>
      <c r="OCK51" s="445"/>
      <c r="OCL51" s="445"/>
      <c r="OCM51" s="445"/>
      <c r="OCN51" s="445"/>
      <c r="OCO51" s="445"/>
      <c r="OCP51" s="445"/>
      <c r="OCQ51" s="445"/>
      <c r="OCR51" s="445"/>
      <c r="OCS51" s="445"/>
      <c r="OCT51" s="445"/>
      <c r="OCU51" s="445"/>
      <c r="OCV51" s="445"/>
      <c r="OCW51" s="445"/>
      <c r="OCX51" s="445"/>
      <c r="OCY51" s="445"/>
      <c r="OCZ51" s="445"/>
      <c r="ODA51" s="445"/>
      <c r="ODB51" s="445"/>
      <c r="ODC51" s="445"/>
      <c r="ODD51" s="445"/>
      <c r="ODE51" s="445"/>
      <c r="ODF51" s="445"/>
      <c r="ODG51" s="445"/>
      <c r="ODH51" s="445"/>
      <c r="ODI51" s="445"/>
      <c r="ODJ51" s="445"/>
      <c r="ODK51" s="445"/>
      <c r="ODL51" s="445"/>
      <c r="ODM51" s="445"/>
      <c r="ODN51" s="445"/>
      <c r="ODO51" s="445"/>
      <c r="ODP51" s="445"/>
      <c r="ODQ51" s="445"/>
      <c r="ODR51" s="445"/>
      <c r="ODS51" s="445"/>
      <c r="ODT51" s="445"/>
      <c r="ODU51" s="445"/>
      <c r="ODV51" s="445"/>
      <c r="ODW51" s="445"/>
      <c r="ODX51" s="445"/>
      <c r="ODY51" s="445"/>
      <c r="ODZ51" s="445"/>
      <c r="OEA51" s="445"/>
      <c r="OEB51" s="445"/>
      <c r="OEC51" s="445"/>
      <c r="OED51" s="445"/>
      <c r="OEE51" s="445"/>
      <c r="OEF51" s="445"/>
      <c r="OEG51" s="445"/>
      <c r="OEH51" s="445"/>
      <c r="OEI51" s="445"/>
      <c r="OEJ51" s="445"/>
      <c r="OEK51" s="445"/>
      <c r="OEL51" s="445"/>
      <c r="OEM51" s="445"/>
      <c r="OEN51" s="445"/>
      <c r="OEO51" s="445"/>
      <c r="OEP51" s="445"/>
      <c r="OEQ51" s="445"/>
      <c r="OER51" s="445"/>
      <c r="OES51" s="445"/>
      <c r="OET51" s="445"/>
      <c r="OEU51" s="445"/>
      <c r="OEV51" s="445"/>
      <c r="OEW51" s="445"/>
      <c r="OEX51" s="445"/>
      <c r="OEY51" s="445"/>
      <c r="OEZ51" s="445"/>
      <c r="OFA51" s="445"/>
      <c r="OFB51" s="445"/>
      <c r="OFC51" s="445"/>
      <c r="OFD51" s="445"/>
      <c r="OFE51" s="445"/>
      <c r="OFF51" s="445"/>
      <c r="OFG51" s="445"/>
      <c r="OFH51" s="445"/>
      <c r="OFI51" s="445"/>
      <c r="OFJ51" s="445"/>
      <c r="OFK51" s="445"/>
      <c r="OFL51" s="445"/>
      <c r="OFM51" s="445"/>
      <c r="OFN51" s="445"/>
      <c r="OFO51" s="445"/>
      <c r="OFP51" s="445"/>
      <c r="OFQ51" s="445"/>
      <c r="OFR51" s="445"/>
      <c r="OFS51" s="445"/>
      <c r="OFT51" s="445"/>
      <c r="OFU51" s="445"/>
      <c r="OFV51" s="445"/>
      <c r="OFW51" s="445"/>
      <c r="OFX51" s="445"/>
      <c r="OFY51" s="445"/>
      <c r="OFZ51" s="445"/>
      <c r="OGA51" s="445"/>
      <c r="OGB51" s="445"/>
      <c r="OGC51" s="445"/>
      <c r="OGD51" s="445"/>
      <c r="OGE51" s="445"/>
      <c r="OGF51" s="445"/>
      <c r="OGG51" s="445"/>
      <c r="OGH51" s="445"/>
      <c r="OGI51" s="445"/>
      <c r="OGJ51" s="445"/>
      <c r="OGK51" s="445"/>
      <c r="OGL51" s="445"/>
      <c r="OGM51" s="445"/>
      <c r="OGN51" s="445"/>
      <c r="OGO51" s="445"/>
      <c r="OGP51" s="445"/>
      <c r="OGQ51" s="445"/>
      <c r="OGR51" s="445"/>
      <c r="OGS51" s="445"/>
      <c r="OGT51" s="445"/>
      <c r="OGU51" s="445"/>
      <c r="OGV51" s="445"/>
      <c r="OGW51" s="445"/>
      <c r="OGX51" s="445"/>
      <c r="OGY51" s="445"/>
      <c r="OGZ51" s="445"/>
      <c r="OHA51" s="445"/>
      <c r="OHB51" s="445"/>
      <c r="OHC51" s="445"/>
      <c r="OHD51" s="445"/>
      <c r="OHE51" s="445"/>
      <c r="OHF51" s="445"/>
      <c r="OHG51" s="445"/>
      <c r="OHH51" s="445"/>
      <c r="OHI51" s="445"/>
      <c r="OHJ51" s="445"/>
      <c r="OHK51" s="445"/>
      <c r="OHL51" s="445"/>
      <c r="OHM51" s="445"/>
      <c r="OHN51" s="445"/>
      <c r="OHO51" s="445"/>
      <c r="OHP51" s="445"/>
      <c r="OHQ51" s="445"/>
      <c r="OHR51" s="445"/>
      <c r="OHS51" s="445"/>
      <c r="OHT51" s="445"/>
      <c r="OHU51" s="445"/>
      <c r="OHV51" s="445"/>
      <c r="OHW51" s="445"/>
      <c r="OHX51" s="445"/>
      <c r="OHY51" s="445"/>
      <c r="OHZ51" s="445"/>
      <c r="OIA51" s="445"/>
      <c r="OIB51" s="445"/>
      <c r="OIC51" s="445"/>
      <c r="OID51" s="445"/>
      <c r="OIE51" s="445"/>
      <c r="OIF51" s="445"/>
      <c r="OIG51" s="445"/>
      <c r="OIH51" s="445"/>
      <c r="OII51" s="445"/>
      <c r="OIJ51" s="445"/>
      <c r="OIK51" s="445"/>
      <c r="OIL51" s="445"/>
      <c r="OIM51" s="445"/>
      <c r="OIN51" s="445"/>
      <c r="OIO51" s="445"/>
      <c r="OIP51" s="445"/>
      <c r="OIQ51" s="445"/>
      <c r="OIR51" s="445"/>
      <c r="OIS51" s="445"/>
      <c r="OIT51" s="445"/>
      <c r="OIU51" s="445"/>
      <c r="OIV51" s="445"/>
      <c r="OIW51" s="445"/>
      <c r="OIX51" s="445"/>
      <c r="OIY51" s="445"/>
      <c r="OIZ51" s="445"/>
      <c r="OJA51" s="445"/>
      <c r="OJB51" s="445"/>
      <c r="OJC51" s="445"/>
      <c r="OJD51" s="445"/>
      <c r="OJE51" s="445"/>
      <c r="OJF51" s="445"/>
      <c r="OJG51" s="445"/>
      <c r="OJH51" s="445"/>
      <c r="OJI51" s="445"/>
      <c r="OJJ51" s="445"/>
      <c r="OJK51" s="445"/>
      <c r="OJL51" s="445"/>
      <c r="OJM51" s="445"/>
      <c r="OJN51" s="445"/>
      <c r="OJO51" s="445"/>
      <c r="OJP51" s="445"/>
      <c r="OJQ51" s="445"/>
      <c r="OJR51" s="445"/>
      <c r="OJS51" s="445"/>
      <c r="OJT51" s="445"/>
      <c r="OJU51" s="445"/>
      <c r="OJV51" s="445"/>
      <c r="OJW51" s="445"/>
      <c r="OJX51" s="445"/>
      <c r="OJY51" s="445"/>
      <c r="OJZ51" s="445"/>
      <c r="OKA51" s="445"/>
      <c r="OKB51" s="445"/>
      <c r="OKC51" s="445"/>
      <c r="OKD51" s="445"/>
      <c r="OKE51" s="445"/>
      <c r="OKF51" s="445"/>
      <c r="OKG51" s="445"/>
      <c r="OKH51" s="445"/>
      <c r="OKI51" s="445"/>
      <c r="OKJ51" s="445"/>
      <c r="OKK51" s="445"/>
      <c r="OKL51" s="445"/>
      <c r="OKM51" s="445"/>
      <c r="OKN51" s="445"/>
      <c r="OKO51" s="445"/>
      <c r="OKP51" s="445"/>
      <c r="OKQ51" s="445"/>
      <c r="OKR51" s="445"/>
      <c r="OKS51" s="445"/>
      <c r="OKT51" s="445"/>
      <c r="OKU51" s="445"/>
      <c r="OKV51" s="445"/>
      <c r="OKW51" s="445"/>
      <c r="OKX51" s="445"/>
      <c r="OKY51" s="445"/>
      <c r="OKZ51" s="445"/>
      <c r="OLA51" s="445"/>
      <c r="OLB51" s="445"/>
      <c r="OLC51" s="445"/>
      <c r="OLD51" s="445"/>
      <c r="OLE51" s="445"/>
      <c r="OLF51" s="445"/>
      <c r="OLG51" s="445"/>
      <c r="OLH51" s="445"/>
      <c r="OLI51" s="445"/>
      <c r="OLJ51" s="445"/>
      <c r="OLK51" s="445"/>
      <c r="OLL51" s="445"/>
      <c r="OLM51" s="445"/>
      <c r="OLN51" s="445"/>
      <c r="OLO51" s="445"/>
      <c r="OLP51" s="445"/>
      <c r="OLQ51" s="445"/>
      <c r="OLR51" s="445"/>
      <c r="OLS51" s="445"/>
      <c r="OLT51" s="445"/>
      <c r="OLU51" s="445"/>
      <c r="OLV51" s="445"/>
      <c r="OLW51" s="445"/>
      <c r="OLX51" s="445"/>
      <c r="OLY51" s="445"/>
      <c r="OLZ51" s="445"/>
      <c r="OMA51" s="445"/>
      <c r="OMB51" s="445"/>
      <c r="OMC51" s="445"/>
      <c r="OMD51" s="445"/>
      <c r="OME51" s="445"/>
      <c r="OMF51" s="445"/>
      <c r="OMG51" s="445"/>
      <c r="OMH51" s="445"/>
      <c r="OMI51" s="445"/>
      <c r="OMJ51" s="445"/>
      <c r="OMK51" s="445"/>
      <c r="OML51" s="445"/>
      <c r="OMM51" s="445"/>
      <c r="OMN51" s="445"/>
      <c r="OMO51" s="445"/>
      <c r="OMP51" s="445"/>
      <c r="OMQ51" s="445"/>
      <c r="OMR51" s="445"/>
      <c r="OMS51" s="445"/>
      <c r="OMT51" s="445"/>
      <c r="OMU51" s="445"/>
      <c r="OMV51" s="445"/>
      <c r="OMW51" s="445"/>
      <c r="OMX51" s="445"/>
      <c r="OMY51" s="445"/>
      <c r="OMZ51" s="445"/>
      <c r="ONA51" s="445"/>
      <c r="ONB51" s="445"/>
      <c r="ONC51" s="445"/>
      <c r="OND51" s="445"/>
      <c r="ONE51" s="445"/>
      <c r="ONF51" s="445"/>
      <c r="ONG51" s="445"/>
      <c r="ONH51" s="445"/>
      <c r="ONI51" s="445"/>
      <c r="ONJ51" s="445"/>
      <c r="ONK51" s="445"/>
      <c r="ONL51" s="445"/>
      <c r="ONM51" s="445"/>
      <c r="ONN51" s="445"/>
      <c r="ONO51" s="445"/>
      <c r="ONP51" s="445"/>
      <c r="ONQ51" s="445"/>
      <c r="ONR51" s="445"/>
      <c r="ONS51" s="445"/>
      <c r="ONT51" s="445"/>
      <c r="ONU51" s="445"/>
      <c r="ONV51" s="445"/>
      <c r="ONW51" s="445"/>
      <c r="ONX51" s="445"/>
      <c r="ONY51" s="445"/>
      <c r="ONZ51" s="445"/>
      <c r="OOA51" s="445"/>
      <c r="OOB51" s="445"/>
      <c r="OOC51" s="445"/>
      <c r="OOD51" s="445"/>
      <c r="OOE51" s="445"/>
      <c r="OOF51" s="445"/>
      <c r="OOG51" s="445"/>
      <c r="OOH51" s="445"/>
      <c r="OOI51" s="445"/>
      <c r="OOJ51" s="445"/>
      <c r="OOK51" s="445"/>
      <c r="OOL51" s="445"/>
      <c r="OOM51" s="445"/>
      <c r="OON51" s="445"/>
      <c r="OOO51" s="445"/>
      <c r="OOP51" s="445"/>
      <c r="OOQ51" s="445"/>
      <c r="OOR51" s="445"/>
      <c r="OOS51" s="445"/>
      <c r="OOT51" s="445"/>
      <c r="OOU51" s="445"/>
      <c r="OOV51" s="445"/>
      <c r="OOW51" s="445"/>
      <c r="OOX51" s="445"/>
      <c r="OOY51" s="445"/>
      <c r="OOZ51" s="445"/>
      <c r="OPA51" s="445"/>
      <c r="OPB51" s="445"/>
      <c r="OPC51" s="445"/>
      <c r="OPD51" s="445"/>
      <c r="OPE51" s="445"/>
      <c r="OPF51" s="445"/>
      <c r="OPG51" s="445"/>
      <c r="OPH51" s="445"/>
      <c r="OPI51" s="445"/>
      <c r="OPJ51" s="445"/>
      <c r="OPK51" s="445"/>
      <c r="OPL51" s="445"/>
      <c r="OPM51" s="445"/>
      <c r="OPN51" s="445"/>
      <c r="OPO51" s="445"/>
      <c r="OPP51" s="445"/>
      <c r="OPQ51" s="445"/>
      <c r="OPR51" s="445"/>
      <c r="OPS51" s="445"/>
      <c r="OPT51" s="445"/>
      <c r="OPU51" s="445"/>
      <c r="OPV51" s="445"/>
      <c r="OPW51" s="445"/>
      <c r="OPX51" s="445"/>
      <c r="OPY51" s="445"/>
      <c r="OPZ51" s="445"/>
      <c r="OQA51" s="445"/>
      <c r="OQB51" s="445"/>
      <c r="OQC51" s="445"/>
      <c r="OQD51" s="445"/>
      <c r="OQE51" s="445"/>
      <c r="OQF51" s="445"/>
      <c r="OQG51" s="445"/>
      <c r="OQH51" s="445"/>
      <c r="OQI51" s="445"/>
      <c r="OQJ51" s="445"/>
      <c r="OQK51" s="445"/>
      <c r="OQL51" s="445"/>
      <c r="OQM51" s="445"/>
      <c r="OQN51" s="445"/>
      <c r="OQO51" s="445"/>
      <c r="OQP51" s="445"/>
      <c r="OQQ51" s="445"/>
      <c r="OQR51" s="445"/>
      <c r="OQS51" s="445"/>
      <c r="OQT51" s="445"/>
      <c r="OQU51" s="445"/>
      <c r="OQV51" s="445"/>
      <c r="OQW51" s="445"/>
      <c r="OQX51" s="445"/>
      <c r="OQY51" s="445"/>
      <c r="OQZ51" s="445"/>
      <c r="ORA51" s="445"/>
      <c r="ORB51" s="445"/>
      <c r="ORC51" s="445"/>
      <c r="ORD51" s="445"/>
      <c r="ORE51" s="445"/>
      <c r="ORF51" s="445"/>
      <c r="ORG51" s="445"/>
      <c r="ORH51" s="445"/>
      <c r="ORI51" s="445"/>
      <c r="ORJ51" s="445"/>
      <c r="ORK51" s="445"/>
      <c r="ORL51" s="445"/>
      <c r="ORM51" s="445"/>
      <c r="ORN51" s="445"/>
      <c r="ORO51" s="445"/>
      <c r="ORP51" s="445"/>
      <c r="ORQ51" s="445"/>
      <c r="ORR51" s="445"/>
      <c r="ORS51" s="445"/>
      <c r="ORT51" s="445"/>
      <c r="ORU51" s="445"/>
      <c r="ORV51" s="445"/>
      <c r="ORW51" s="445"/>
      <c r="ORX51" s="445"/>
      <c r="ORY51" s="445"/>
      <c r="ORZ51" s="445"/>
      <c r="OSA51" s="445"/>
      <c r="OSB51" s="445"/>
      <c r="OSC51" s="445"/>
      <c r="OSD51" s="445"/>
      <c r="OSE51" s="445"/>
      <c r="OSF51" s="445"/>
      <c r="OSG51" s="445"/>
      <c r="OSH51" s="445"/>
      <c r="OSI51" s="445"/>
      <c r="OSJ51" s="445"/>
      <c r="OSK51" s="445"/>
      <c r="OSL51" s="445"/>
      <c r="OSM51" s="445"/>
      <c r="OSN51" s="445"/>
      <c r="OSO51" s="445"/>
      <c r="OSP51" s="445"/>
      <c r="OSQ51" s="445"/>
      <c r="OSR51" s="445"/>
      <c r="OSS51" s="445"/>
      <c r="OST51" s="445"/>
      <c r="OSU51" s="445"/>
      <c r="OSV51" s="445"/>
      <c r="OSW51" s="445"/>
      <c r="OSX51" s="445"/>
      <c r="OSY51" s="445"/>
      <c r="OSZ51" s="445"/>
      <c r="OTA51" s="445"/>
      <c r="OTB51" s="445"/>
      <c r="OTC51" s="445"/>
      <c r="OTD51" s="445"/>
      <c r="OTE51" s="445"/>
      <c r="OTF51" s="445"/>
      <c r="OTG51" s="445"/>
      <c r="OTH51" s="445"/>
      <c r="OTI51" s="445"/>
      <c r="OTJ51" s="445"/>
      <c r="OTK51" s="445"/>
      <c r="OTL51" s="445"/>
      <c r="OTM51" s="445"/>
      <c r="OTN51" s="445"/>
      <c r="OTO51" s="445"/>
      <c r="OTP51" s="445"/>
      <c r="OTQ51" s="445"/>
      <c r="OTR51" s="445"/>
      <c r="OTS51" s="445"/>
      <c r="OTT51" s="445"/>
      <c r="OTU51" s="445"/>
      <c r="OTV51" s="445"/>
      <c r="OTW51" s="445"/>
      <c r="OTX51" s="445"/>
      <c r="OTY51" s="445"/>
      <c r="OTZ51" s="445"/>
      <c r="OUA51" s="445"/>
      <c r="OUB51" s="445"/>
      <c r="OUC51" s="445"/>
      <c r="OUD51" s="445"/>
      <c r="OUE51" s="445"/>
      <c r="OUF51" s="445"/>
      <c r="OUG51" s="445"/>
      <c r="OUH51" s="445"/>
      <c r="OUI51" s="445"/>
      <c r="OUJ51" s="445"/>
      <c r="OUK51" s="445"/>
      <c r="OUL51" s="445"/>
      <c r="OUM51" s="445"/>
      <c r="OUN51" s="445"/>
      <c r="OUO51" s="445"/>
      <c r="OUP51" s="445"/>
      <c r="OUQ51" s="445"/>
      <c r="OUR51" s="445"/>
      <c r="OUS51" s="445"/>
      <c r="OUT51" s="445"/>
      <c r="OUU51" s="445"/>
      <c r="OUV51" s="445"/>
      <c r="OUW51" s="445"/>
      <c r="OUX51" s="445"/>
      <c r="OUY51" s="445"/>
      <c r="OUZ51" s="445"/>
      <c r="OVA51" s="445"/>
      <c r="OVB51" s="445"/>
      <c r="OVC51" s="445"/>
      <c r="OVD51" s="445"/>
      <c r="OVE51" s="445"/>
      <c r="OVF51" s="445"/>
      <c r="OVG51" s="445"/>
      <c r="OVH51" s="445"/>
      <c r="OVI51" s="445"/>
      <c r="OVJ51" s="445"/>
      <c r="OVK51" s="445"/>
      <c r="OVL51" s="445"/>
      <c r="OVM51" s="445"/>
      <c r="OVN51" s="445"/>
      <c r="OVO51" s="445"/>
      <c r="OVP51" s="445"/>
      <c r="OVQ51" s="445"/>
      <c r="OVR51" s="445"/>
      <c r="OVS51" s="445"/>
      <c r="OVT51" s="445"/>
      <c r="OVU51" s="445"/>
      <c r="OVV51" s="445"/>
      <c r="OVW51" s="445"/>
      <c r="OVX51" s="445"/>
      <c r="OVY51" s="445"/>
      <c r="OVZ51" s="445"/>
      <c r="OWA51" s="445"/>
      <c r="OWB51" s="445"/>
      <c r="OWC51" s="445"/>
      <c r="OWD51" s="445"/>
      <c r="OWE51" s="445"/>
      <c r="OWF51" s="445"/>
      <c r="OWG51" s="445"/>
      <c r="OWH51" s="445"/>
      <c r="OWI51" s="445"/>
      <c r="OWJ51" s="445"/>
      <c r="OWK51" s="445"/>
      <c r="OWL51" s="445"/>
      <c r="OWM51" s="445"/>
      <c r="OWN51" s="445"/>
      <c r="OWO51" s="445"/>
      <c r="OWP51" s="445"/>
      <c r="OWQ51" s="445"/>
      <c r="OWR51" s="445"/>
      <c r="OWS51" s="445"/>
      <c r="OWT51" s="445"/>
      <c r="OWU51" s="445"/>
      <c r="OWV51" s="445"/>
      <c r="OWW51" s="445"/>
      <c r="OWX51" s="445"/>
      <c r="OWY51" s="445"/>
      <c r="OWZ51" s="445"/>
      <c r="OXA51" s="445"/>
      <c r="OXB51" s="445"/>
      <c r="OXC51" s="445"/>
      <c r="OXD51" s="445"/>
      <c r="OXE51" s="445"/>
      <c r="OXF51" s="445"/>
      <c r="OXG51" s="445"/>
      <c r="OXH51" s="445"/>
      <c r="OXI51" s="445"/>
      <c r="OXJ51" s="445"/>
      <c r="OXK51" s="445"/>
      <c r="OXL51" s="445"/>
      <c r="OXM51" s="445"/>
      <c r="OXN51" s="445"/>
      <c r="OXO51" s="445"/>
      <c r="OXP51" s="445"/>
      <c r="OXQ51" s="445"/>
      <c r="OXR51" s="445"/>
      <c r="OXS51" s="445"/>
      <c r="OXT51" s="445"/>
      <c r="OXU51" s="445"/>
      <c r="OXV51" s="445"/>
      <c r="OXW51" s="445"/>
      <c r="OXX51" s="445"/>
      <c r="OXY51" s="445"/>
      <c r="OXZ51" s="445"/>
      <c r="OYA51" s="445"/>
      <c r="OYB51" s="445"/>
      <c r="OYC51" s="445"/>
      <c r="OYD51" s="445"/>
      <c r="OYE51" s="445"/>
      <c r="OYF51" s="445"/>
      <c r="OYG51" s="445"/>
      <c r="OYH51" s="445"/>
      <c r="OYI51" s="445"/>
      <c r="OYJ51" s="445"/>
      <c r="OYK51" s="445"/>
      <c r="OYL51" s="445"/>
      <c r="OYM51" s="445"/>
      <c r="OYN51" s="445"/>
      <c r="OYO51" s="445"/>
      <c r="OYP51" s="445"/>
      <c r="OYQ51" s="445"/>
      <c r="OYR51" s="445"/>
      <c r="OYS51" s="445"/>
      <c r="OYT51" s="445"/>
      <c r="OYU51" s="445"/>
      <c r="OYV51" s="445"/>
      <c r="OYW51" s="445"/>
      <c r="OYX51" s="445"/>
      <c r="OYY51" s="445"/>
      <c r="OYZ51" s="445"/>
      <c r="OZA51" s="445"/>
      <c r="OZB51" s="445"/>
      <c r="OZC51" s="445"/>
      <c r="OZD51" s="445"/>
      <c r="OZE51" s="445"/>
      <c r="OZF51" s="445"/>
      <c r="OZG51" s="445"/>
      <c r="OZH51" s="445"/>
      <c r="OZI51" s="445"/>
      <c r="OZJ51" s="445"/>
      <c r="OZK51" s="445"/>
      <c r="OZL51" s="445"/>
      <c r="OZM51" s="445"/>
      <c r="OZN51" s="445"/>
      <c r="OZO51" s="445"/>
      <c r="OZP51" s="445"/>
      <c r="OZQ51" s="445"/>
      <c r="OZR51" s="445"/>
      <c r="OZS51" s="445"/>
      <c r="OZT51" s="445"/>
      <c r="OZU51" s="445"/>
      <c r="OZV51" s="445"/>
      <c r="OZW51" s="445"/>
      <c r="OZX51" s="445"/>
      <c r="OZY51" s="445"/>
      <c r="OZZ51" s="445"/>
      <c r="PAA51" s="445"/>
      <c r="PAB51" s="445"/>
      <c r="PAC51" s="445"/>
      <c r="PAD51" s="445"/>
      <c r="PAE51" s="445"/>
      <c r="PAF51" s="445"/>
      <c r="PAG51" s="445"/>
      <c r="PAH51" s="445"/>
      <c r="PAI51" s="445"/>
      <c r="PAJ51" s="445"/>
      <c r="PAK51" s="445"/>
      <c r="PAL51" s="445"/>
      <c r="PAM51" s="445"/>
      <c r="PAN51" s="445"/>
      <c r="PAO51" s="445"/>
      <c r="PAP51" s="445"/>
      <c r="PAQ51" s="445"/>
      <c r="PAR51" s="445"/>
      <c r="PAS51" s="445"/>
      <c r="PAT51" s="445"/>
      <c r="PAU51" s="445"/>
      <c r="PAV51" s="445"/>
      <c r="PAW51" s="445"/>
      <c r="PAX51" s="445"/>
      <c r="PAY51" s="445"/>
      <c r="PAZ51" s="445"/>
      <c r="PBA51" s="445"/>
      <c r="PBB51" s="445"/>
      <c r="PBC51" s="445"/>
      <c r="PBD51" s="445"/>
      <c r="PBE51" s="445"/>
      <c r="PBF51" s="445"/>
      <c r="PBG51" s="445"/>
      <c r="PBH51" s="445"/>
      <c r="PBI51" s="445"/>
      <c r="PBJ51" s="445"/>
      <c r="PBK51" s="445"/>
      <c r="PBL51" s="445"/>
      <c r="PBM51" s="445"/>
      <c r="PBN51" s="445"/>
      <c r="PBO51" s="445"/>
      <c r="PBP51" s="445"/>
      <c r="PBQ51" s="445"/>
      <c r="PBR51" s="445"/>
      <c r="PBS51" s="445"/>
      <c r="PBT51" s="445"/>
      <c r="PBU51" s="445"/>
      <c r="PBV51" s="445"/>
      <c r="PBW51" s="445"/>
      <c r="PBX51" s="445"/>
      <c r="PBY51" s="445"/>
      <c r="PBZ51" s="445"/>
      <c r="PCA51" s="445"/>
      <c r="PCB51" s="445"/>
      <c r="PCC51" s="445"/>
      <c r="PCD51" s="445"/>
      <c r="PCE51" s="445"/>
      <c r="PCF51" s="445"/>
      <c r="PCG51" s="445"/>
      <c r="PCH51" s="445"/>
      <c r="PCI51" s="445"/>
      <c r="PCJ51" s="445"/>
      <c r="PCK51" s="445"/>
      <c r="PCL51" s="445"/>
      <c r="PCM51" s="445"/>
      <c r="PCN51" s="445"/>
      <c r="PCO51" s="445"/>
      <c r="PCP51" s="445"/>
      <c r="PCQ51" s="445"/>
      <c r="PCR51" s="445"/>
      <c r="PCS51" s="445"/>
      <c r="PCT51" s="445"/>
      <c r="PCU51" s="445"/>
      <c r="PCV51" s="445"/>
      <c r="PCW51" s="445"/>
      <c r="PCX51" s="445"/>
      <c r="PCY51" s="445"/>
      <c r="PCZ51" s="445"/>
      <c r="PDA51" s="445"/>
      <c r="PDB51" s="445"/>
      <c r="PDC51" s="445"/>
      <c r="PDD51" s="445"/>
      <c r="PDE51" s="445"/>
      <c r="PDF51" s="445"/>
      <c r="PDG51" s="445"/>
      <c r="PDH51" s="445"/>
      <c r="PDI51" s="445"/>
      <c r="PDJ51" s="445"/>
      <c r="PDK51" s="445"/>
      <c r="PDL51" s="445"/>
      <c r="PDM51" s="445"/>
      <c r="PDN51" s="445"/>
      <c r="PDO51" s="445"/>
      <c r="PDP51" s="445"/>
      <c r="PDQ51" s="445"/>
      <c r="PDR51" s="445"/>
      <c r="PDS51" s="445"/>
      <c r="PDT51" s="445"/>
      <c r="PDU51" s="445"/>
      <c r="PDV51" s="445"/>
      <c r="PDW51" s="445"/>
      <c r="PDX51" s="445"/>
      <c r="PDY51" s="445"/>
      <c r="PDZ51" s="445"/>
      <c r="PEA51" s="445"/>
      <c r="PEB51" s="445"/>
      <c r="PEC51" s="445"/>
      <c r="PED51" s="445"/>
      <c r="PEE51" s="445"/>
      <c r="PEF51" s="445"/>
      <c r="PEG51" s="445"/>
      <c r="PEH51" s="445"/>
      <c r="PEI51" s="445"/>
      <c r="PEJ51" s="445"/>
      <c r="PEK51" s="445"/>
      <c r="PEL51" s="445"/>
      <c r="PEM51" s="445"/>
      <c r="PEN51" s="445"/>
      <c r="PEO51" s="445"/>
      <c r="PEP51" s="445"/>
      <c r="PEQ51" s="445"/>
      <c r="PER51" s="445"/>
      <c r="PES51" s="445"/>
      <c r="PET51" s="445"/>
      <c r="PEU51" s="445"/>
      <c r="PEV51" s="445"/>
      <c r="PEW51" s="445"/>
      <c r="PEX51" s="445"/>
      <c r="PEY51" s="445"/>
      <c r="PEZ51" s="445"/>
      <c r="PFA51" s="445"/>
      <c r="PFB51" s="445"/>
      <c r="PFC51" s="445"/>
      <c r="PFD51" s="445"/>
      <c r="PFE51" s="445"/>
      <c r="PFF51" s="445"/>
      <c r="PFG51" s="445"/>
      <c r="PFH51" s="445"/>
      <c r="PFI51" s="445"/>
      <c r="PFJ51" s="445"/>
      <c r="PFK51" s="445"/>
      <c r="PFL51" s="445"/>
      <c r="PFM51" s="445"/>
      <c r="PFN51" s="445"/>
      <c r="PFO51" s="445"/>
      <c r="PFP51" s="445"/>
      <c r="PFQ51" s="445"/>
      <c r="PFR51" s="445"/>
      <c r="PFS51" s="445"/>
      <c r="PFT51" s="445"/>
      <c r="PFU51" s="445"/>
      <c r="PFV51" s="445"/>
      <c r="PFW51" s="445"/>
      <c r="PFX51" s="445"/>
      <c r="PFY51" s="445"/>
      <c r="PFZ51" s="445"/>
      <c r="PGA51" s="445"/>
      <c r="PGB51" s="445"/>
      <c r="PGC51" s="445"/>
      <c r="PGD51" s="445"/>
      <c r="PGE51" s="445"/>
      <c r="PGF51" s="445"/>
      <c r="PGG51" s="445"/>
      <c r="PGH51" s="445"/>
      <c r="PGI51" s="445"/>
      <c r="PGJ51" s="445"/>
      <c r="PGK51" s="445"/>
      <c r="PGL51" s="445"/>
      <c r="PGM51" s="445"/>
      <c r="PGN51" s="445"/>
      <c r="PGO51" s="445"/>
      <c r="PGP51" s="445"/>
      <c r="PGQ51" s="445"/>
      <c r="PGR51" s="445"/>
      <c r="PGS51" s="445"/>
      <c r="PGT51" s="445"/>
      <c r="PGU51" s="445"/>
      <c r="PGV51" s="445"/>
      <c r="PGW51" s="445"/>
      <c r="PGX51" s="445"/>
      <c r="PGY51" s="445"/>
      <c r="PGZ51" s="445"/>
      <c r="PHA51" s="445"/>
      <c r="PHB51" s="445"/>
      <c r="PHC51" s="445"/>
      <c r="PHD51" s="445"/>
      <c r="PHE51" s="445"/>
      <c r="PHF51" s="445"/>
      <c r="PHG51" s="445"/>
      <c r="PHH51" s="445"/>
      <c r="PHI51" s="445"/>
      <c r="PHJ51" s="445"/>
      <c r="PHK51" s="445"/>
      <c r="PHL51" s="445"/>
      <c r="PHM51" s="445"/>
      <c r="PHN51" s="445"/>
      <c r="PHO51" s="445"/>
      <c r="PHP51" s="445"/>
      <c r="PHQ51" s="445"/>
      <c r="PHR51" s="445"/>
      <c r="PHS51" s="445"/>
      <c r="PHT51" s="445"/>
      <c r="PHU51" s="445"/>
      <c r="PHV51" s="445"/>
      <c r="PHW51" s="445"/>
      <c r="PHX51" s="445"/>
      <c r="PHY51" s="445"/>
      <c r="PHZ51" s="445"/>
      <c r="PIA51" s="445"/>
      <c r="PIB51" s="445"/>
      <c r="PIC51" s="445"/>
      <c r="PID51" s="445"/>
      <c r="PIE51" s="445"/>
      <c r="PIF51" s="445"/>
      <c r="PIG51" s="445"/>
      <c r="PIH51" s="445"/>
      <c r="PII51" s="445"/>
      <c r="PIJ51" s="445"/>
      <c r="PIK51" s="445"/>
      <c r="PIL51" s="445"/>
      <c r="PIM51" s="445"/>
      <c r="PIN51" s="445"/>
      <c r="PIO51" s="445"/>
      <c r="PIP51" s="445"/>
      <c r="PIQ51" s="445"/>
      <c r="PIR51" s="445"/>
      <c r="PIS51" s="445"/>
      <c r="PIT51" s="445"/>
      <c r="PIU51" s="445"/>
      <c r="PIV51" s="445"/>
      <c r="PIW51" s="445"/>
      <c r="PIX51" s="445"/>
      <c r="PIY51" s="445"/>
      <c r="PIZ51" s="445"/>
      <c r="PJA51" s="445"/>
      <c r="PJB51" s="445"/>
      <c r="PJC51" s="445"/>
      <c r="PJD51" s="445"/>
      <c r="PJE51" s="445"/>
      <c r="PJF51" s="445"/>
      <c r="PJG51" s="445"/>
      <c r="PJH51" s="445"/>
      <c r="PJI51" s="445"/>
      <c r="PJJ51" s="445"/>
      <c r="PJK51" s="445"/>
      <c r="PJL51" s="445"/>
      <c r="PJM51" s="445"/>
      <c r="PJN51" s="445"/>
      <c r="PJO51" s="445"/>
      <c r="PJP51" s="445"/>
      <c r="PJQ51" s="445"/>
      <c r="PJR51" s="445"/>
      <c r="PJS51" s="445"/>
      <c r="PJT51" s="445"/>
      <c r="PJU51" s="445"/>
      <c r="PJV51" s="445"/>
      <c r="PJW51" s="445"/>
      <c r="PJX51" s="445"/>
      <c r="PJY51" s="445"/>
      <c r="PJZ51" s="445"/>
      <c r="PKA51" s="445"/>
      <c r="PKB51" s="445"/>
      <c r="PKC51" s="445"/>
      <c r="PKD51" s="445"/>
      <c r="PKE51" s="445"/>
      <c r="PKF51" s="445"/>
      <c r="PKG51" s="445"/>
      <c r="PKH51" s="445"/>
      <c r="PKI51" s="445"/>
      <c r="PKJ51" s="445"/>
      <c r="PKK51" s="445"/>
      <c r="PKL51" s="445"/>
      <c r="PKM51" s="445"/>
      <c r="PKN51" s="445"/>
      <c r="PKO51" s="445"/>
      <c r="PKP51" s="445"/>
      <c r="PKQ51" s="445"/>
      <c r="PKR51" s="445"/>
      <c r="PKS51" s="445"/>
      <c r="PKT51" s="445"/>
      <c r="PKU51" s="445"/>
      <c r="PKV51" s="445"/>
      <c r="PKW51" s="445"/>
      <c r="PKX51" s="445"/>
      <c r="PKY51" s="445"/>
      <c r="PKZ51" s="445"/>
      <c r="PLA51" s="445"/>
      <c r="PLB51" s="445"/>
      <c r="PLC51" s="445"/>
      <c r="PLD51" s="445"/>
      <c r="PLE51" s="445"/>
      <c r="PLF51" s="445"/>
      <c r="PLG51" s="445"/>
      <c r="PLH51" s="445"/>
      <c r="PLI51" s="445"/>
      <c r="PLJ51" s="445"/>
      <c r="PLK51" s="445"/>
      <c r="PLL51" s="445"/>
      <c r="PLM51" s="445"/>
      <c r="PLN51" s="445"/>
      <c r="PLO51" s="445"/>
      <c r="PLP51" s="445"/>
      <c r="PLQ51" s="445"/>
      <c r="PLR51" s="445"/>
      <c r="PLS51" s="445"/>
      <c r="PLT51" s="445"/>
      <c r="PLU51" s="445"/>
      <c r="PLV51" s="445"/>
      <c r="PLW51" s="445"/>
      <c r="PLX51" s="445"/>
      <c r="PLY51" s="445"/>
      <c r="PLZ51" s="445"/>
      <c r="PMA51" s="445"/>
      <c r="PMB51" s="445"/>
      <c r="PMC51" s="445"/>
      <c r="PMD51" s="445"/>
      <c r="PME51" s="445"/>
      <c r="PMF51" s="445"/>
      <c r="PMG51" s="445"/>
      <c r="PMH51" s="445"/>
      <c r="PMI51" s="445"/>
      <c r="PMJ51" s="445"/>
      <c r="PMK51" s="445"/>
      <c r="PML51" s="445"/>
      <c r="PMM51" s="445"/>
      <c r="PMN51" s="445"/>
      <c r="PMO51" s="445"/>
      <c r="PMP51" s="445"/>
      <c r="PMQ51" s="445"/>
      <c r="PMR51" s="445"/>
      <c r="PMS51" s="445"/>
      <c r="PMT51" s="445"/>
      <c r="PMU51" s="445"/>
      <c r="PMV51" s="445"/>
      <c r="PMW51" s="445"/>
      <c r="PMX51" s="445"/>
      <c r="PMY51" s="445"/>
      <c r="PMZ51" s="445"/>
      <c r="PNA51" s="445"/>
      <c r="PNB51" s="445"/>
      <c r="PNC51" s="445"/>
      <c r="PND51" s="445"/>
      <c r="PNE51" s="445"/>
      <c r="PNF51" s="445"/>
      <c r="PNG51" s="445"/>
      <c r="PNH51" s="445"/>
      <c r="PNI51" s="445"/>
      <c r="PNJ51" s="445"/>
      <c r="PNK51" s="445"/>
      <c r="PNL51" s="445"/>
      <c r="PNM51" s="445"/>
      <c r="PNN51" s="445"/>
      <c r="PNO51" s="445"/>
      <c r="PNP51" s="445"/>
      <c r="PNQ51" s="445"/>
      <c r="PNR51" s="445"/>
      <c r="PNS51" s="445"/>
      <c r="PNT51" s="445"/>
      <c r="PNU51" s="445"/>
      <c r="PNV51" s="445"/>
      <c r="PNW51" s="445"/>
      <c r="PNX51" s="445"/>
      <c r="PNY51" s="445"/>
      <c r="PNZ51" s="445"/>
      <c r="POA51" s="445"/>
      <c r="POB51" s="445"/>
      <c r="POC51" s="445"/>
      <c r="POD51" s="445"/>
      <c r="POE51" s="445"/>
      <c r="POF51" s="445"/>
      <c r="POG51" s="445"/>
      <c r="POH51" s="445"/>
      <c r="POI51" s="445"/>
      <c r="POJ51" s="445"/>
      <c r="POK51" s="445"/>
      <c r="POL51" s="445"/>
      <c r="POM51" s="445"/>
      <c r="PON51" s="445"/>
      <c r="POO51" s="445"/>
      <c r="POP51" s="445"/>
      <c r="POQ51" s="445"/>
      <c r="POR51" s="445"/>
      <c r="POS51" s="445"/>
      <c r="POT51" s="445"/>
      <c r="POU51" s="445"/>
      <c r="POV51" s="445"/>
      <c r="POW51" s="445"/>
      <c r="POX51" s="445"/>
      <c r="POY51" s="445"/>
      <c r="POZ51" s="445"/>
      <c r="PPA51" s="445"/>
      <c r="PPB51" s="445"/>
      <c r="PPC51" s="445"/>
      <c r="PPD51" s="445"/>
      <c r="PPE51" s="445"/>
      <c r="PPF51" s="445"/>
      <c r="PPG51" s="445"/>
      <c r="PPH51" s="445"/>
      <c r="PPI51" s="445"/>
      <c r="PPJ51" s="445"/>
      <c r="PPK51" s="445"/>
      <c r="PPL51" s="445"/>
      <c r="PPM51" s="445"/>
      <c r="PPN51" s="445"/>
      <c r="PPO51" s="445"/>
      <c r="PPP51" s="445"/>
      <c r="PPQ51" s="445"/>
      <c r="PPR51" s="445"/>
      <c r="PPS51" s="445"/>
      <c r="PPT51" s="445"/>
      <c r="PPU51" s="445"/>
      <c r="PPV51" s="445"/>
      <c r="PPW51" s="445"/>
      <c r="PPX51" s="445"/>
      <c r="PPY51" s="445"/>
      <c r="PPZ51" s="445"/>
      <c r="PQA51" s="445"/>
      <c r="PQB51" s="445"/>
      <c r="PQC51" s="445"/>
      <c r="PQD51" s="445"/>
      <c r="PQE51" s="445"/>
      <c r="PQF51" s="445"/>
      <c r="PQG51" s="445"/>
      <c r="PQH51" s="445"/>
      <c r="PQI51" s="445"/>
      <c r="PQJ51" s="445"/>
      <c r="PQK51" s="445"/>
      <c r="PQL51" s="445"/>
      <c r="PQM51" s="445"/>
      <c r="PQN51" s="445"/>
      <c r="PQO51" s="445"/>
      <c r="PQP51" s="445"/>
      <c r="PQQ51" s="445"/>
      <c r="PQR51" s="445"/>
      <c r="PQS51" s="445"/>
      <c r="PQT51" s="445"/>
      <c r="PQU51" s="445"/>
      <c r="PQV51" s="445"/>
      <c r="PQW51" s="445"/>
      <c r="PQX51" s="445"/>
      <c r="PQY51" s="445"/>
      <c r="PQZ51" s="445"/>
      <c r="PRA51" s="445"/>
      <c r="PRB51" s="445"/>
      <c r="PRC51" s="445"/>
      <c r="PRD51" s="445"/>
      <c r="PRE51" s="445"/>
      <c r="PRF51" s="445"/>
      <c r="PRG51" s="445"/>
      <c r="PRH51" s="445"/>
      <c r="PRI51" s="445"/>
      <c r="PRJ51" s="445"/>
      <c r="PRK51" s="445"/>
      <c r="PRL51" s="445"/>
      <c r="PRM51" s="445"/>
      <c r="PRN51" s="445"/>
      <c r="PRO51" s="445"/>
      <c r="PRP51" s="445"/>
      <c r="PRQ51" s="445"/>
      <c r="PRR51" s="445"/>
      <c r="PRS51" s="445"/>
      <c r="PRT51" s="445"/>
      <c r="PRU51" s="445"/>
      <c r="PRV51" s="445"/>
      <c r="PRW51" s="445"/>
      <c r="PRX51" s="445"/>
      <c r="PRY51" s="445"/>
      <c r="PRZ51" s="445"/>
      <c r="PSA51" s="445"/>
      <c r="PSB51" s="445"/>
      <c r="PSC51" s="445"/>
      <c r="PSD51" s="445"/>
      <c r="PSE51" s="445"/>
      <c r="PSF51" s="445"/>
      <c r="PSG51" s="445"/>
      <c r="PSH51" s="445"/>
      <c r="PSI51" s="445"/>
      <c r="PSJ51" s="445"/>
      <c r="PSK51" s="445"/>
      <c r="PSL51" s="445"/>
      <c r="PSM51" s="445"/>
      <c r="PSN51" s="445"/>
      <c r="PSO51" s="445"/>
      <c r="PSP51" s="445"/>
      <c r="PSQ51" s="445"/>
      <c r="PSR51" s="445"/>
      <c r="PSS51" s="445"/>
      <c r="PST51" s="445"/>
      <c r="PSU51" s="445"/>
      <c r="PSV51" s="445"/>
      <c r="PSW51" s="445"/>
      <c r="PSX51" s="445"/>
      <c r="PSY51" s="445"/>
      <c r="PSZ51" s="445"/>
      <c r="PTA51" s="445"/>
      <c r="PTB51" s="445"/>
      <c r="PTC51" s="445"/>
      <c r="PTD51" s="445"/>
      <c r="PTE51" s="445"/>
      <c r="PTF51" s="445"/>
      <c r="PTG51" s="445"/>
      <c r="PTH51" s="445"/>
      <c r="PTI51" s="445"/>
      <c r="PTJ51" s="445"/>
      <c r="PTK51" s="445"/>
      <c r="PTL51" s="445"/>
      <c r="PTM51" s="445"/>
      <c r="PTN51" s="445"/>
      <c r="PTO51" s="445"/>
      <c r="PTP51" s="445"/>
      <c r="PTQ51" s="445"/>
      <c r="PTR51" s="445"/>
      <c r="PTS51" s="445"/>
      <c r="PTT51" s="445"/>
      <c r="PTU51" s="445"/>
      <c r="PTV51" s="445"/>
      <c r="PTW51" s="445"/>
      <c r="PTX51" s="445"/>
      <c r="PTY51" s="445"/>
      <c r="PTZ51" s="445"/>
      <c r="PUA51" s="445"/>
      <c r="PUB51" s="445"/>
      <c r="PUC51" s="445"/>
      <c r="PUD51" s="445"/>
      <c r="PUE51" s="445"/>
      <c r="PUF51" s="445"/>
      <c r="PUG51" s="445"/>
      <c r="PUH51" s="445"/>
      <c r="PUI51" s="445"/>
      <c r="PUJ51" s="445"/>
      <c r="PUK51" s="445"/>
      <c r="PUL51" s="445"/>
      <c r="PUM51" s="445"/>
      <c r="PUN51" s="445"/>
      <c r="PUO51" s="445"/>
      <c r="PUP51" s="445"/>
      <c r="PUQ51" s="445"/>
      <c r="PUR51" s="445"/>
      <c r="PUS51" s="445"/>
      <c r="PUT51" s="445"/>
      <c r="PUU51" s="445"/>
      <c r="PUV51" s="445"/>
      <c r="PUW51" s="445"/>
      <c r="PUX51" s="445"/>
      <c r="PUY51" s="445"/>
      <c r="PUZ51" s="445"/>
      <c r="PVA51" s="445"/>
      <c r="PVB51" s="445"/>
      <c r="PVC51" s="445"/>
      <c r="PVD51" s="445"/>
      <c r="PVE51" s="445"/>
      <c r="PVF51" s="445"/>
      <c r="PVG51" s="445"/>
      <c r="PVH51" s="445"/>
      <c r="PVI51" s="445"/>
      <c r="PVJ51" s="445"/>
      <c r="PVK51" s="445"/>
      <c r="PVL51" s="445"/>
      <c r="PVM51" s="445"/>
      <c r="PVN51" s="445"/>
      <c r="PVO51" s="445"/>
      <c r="PVP51" s="445"/>
      <c r="PVQ51" s="445"/>
      <c r="PVR51" s="445"/>
      <c r="PVS51" s="445"/>
      <c r="PVT51" s="445"/>
      <c r="PVU51" s="445"/>
      <c r="PVV51" s="445"/>
      <c r="PVW51" s="445"/>
      <c r="PVX51" s="445"/>
      <c r="PVY51" s="445"/>
      <c r="PVZ51" s="445"/>
      <c r="PWA51" s="445"/>
      <c r="PWB51" s="445"/>
      <c r="PWC51" s="445"/>
      <c r="PWD51" s="445"/>
      <c r="PWE51" s="445"/>
      <c r="PWF51" s="445"/>
      <c r="PWG51" s="445"/>
      <c r="PWH51" s="445"/>
      <c r="PWI51" s="445"/>
      <c r="PWJ51" s="445"/>
      <c r="PWK51" s="445"/>
      <c r="PWL51" s="445"/>
      <c r="PWM51" s="445"/>
      <c r="PWN51" s="445"/>
      <c r="PWO51" s="445"/>
      <c r="PWP51" s="445"/>
      <c r="PWQ51" s="445"/>
      <c r="PWR51" s="445"/>
      <c r="PWS51" s="445"/>
      <c r="PWT51" s="445"/>
      <c r="PWU51" s="445"/>
      <c r="PWV51" s="445"/>
      <c r="PWW51" s="445"/>
      <c r="PWX51" s="445"/>
      <c r="PWY51" s="445"/>
      <c r="PWZ51" s="445"/>
      <c r="PXA51" s="445"/>
      <c r="PXB51" s="445"/>
      <c r="PXC51" s="445"/>
      <c r="PXD51" s="445"/>
      <c r="PXE51" s="445"/>
      <c r="PXF51" s="445"/>
      <c r="PXG51" s="445"/>
      <c r="PXH51" s="445"/>
      <c r="PXI51" s="445"/>
      <c r="PXJ51" s="445"/>
      <c r="PXK51" s="445"/>
      <c r="PXL51" s="445"/>
      <c r="PXM51" s="445"/>
      <c r="PXN51" s="445"/>
      <c r="PXO51" s="445"/>
      <c r="PXP51" s="445"/>
      <c r="PXQ51" s="445"/>
      <c r="PXR51" s="445"/>
      <c r="PXS51" s="445"/>
      <c r="PXT51" s="445"/>
      <c r="PXU51" s="445"/>
      <c r="PXV51" s="445"/>
      <c r="PXW51" s="445"/>
      <c r="PXX51" s="445"/>
      <c r="PXY51" s="445"/>
      <c r="PXZ51" s="445"/>
      <c r="PYA51" s="445"/>
      <c r="PYB51" s="445"/>
      <c r="PYC51" s="445"/>
      <c r="PYD51" s="445"/>
      <c r="PYE51" s="445"/>
      <c r="PYF51" s="445"/>
      <c r="PYG51" s="445"/>
      <c r="PYH51" s="445"/>
      <c r="PYI51" s="445"/>
      <c r="PYJ51" s="445"/>
      <c r="PYK51" s="445"/>
      <c r="PYL51" s="445"/>
      <c r="PYM51" s="445"/>
      <c r="PYN51" s="445"/>
      <c r="PYO51" s="445"/>
      <c r="PYP51" s="445"/>
      <c r="PYQ51" s="445"/>
      <c r="PYR51" s="445"/>
      <c r="PYS51" s="445"/>
      <c r="PYT51" s="445"/>
      <c r="PYU51" s="445"/>
      <c r="PYV51" s="445"/>
      <c r="PYW51" s="445"/>
      <c r="PYX51" s="445"/>
      <c r="PYY51" s="445"/>
      <c r="PYZ51" s="445"/>
      <c r="PZA51" s="445"/>
      <c r="PZB51" s="445"/>
      <c r="PZC51" s="445"/>
      <c r="PZD51" s="445"/>
      <c r="PZE51" s="445"/>
      <c r="PZF51" s="445"/>
      <c r="PZG51" s="445"/>
      <c r="PZH51" s="445"/>
      <c r="PZI51" s="445"/>
      <c r="PZJ51" s="445"/>
      <c r="PZK51" s="445"/>
      <c r="PZL51" s="445"/>
      <c r="PZM51" s="445"/>
      <c r="PZN51" s="445"/>
      <c r="PZO51" s="445"/>
      <c r="PZP51" s="445"/>
      <c r="PZQ51" s="445"/>
      <c r="PZR51" s="445"/>
      <c r="PZS51" s="445"/>
      <c r="PZT51" s="445"/>
      <c r="PZU51" s="445"/>
      <c r="PZV51" s="445"/>
      <c r="PZW51" s="445"/>
      <c r="PZX51" s="445"/>
      <c r="PZY51" s="445"/>
      <c r="PZZ51" s="445"/>
      <c r="QAA51" s="445"/>
      <c r="QAB51" s="445"/>
      <c r="QAC51" s="445"/>
      <c r="QAD51" s="445"/>
      <c r="QAE51" s="445"/>
      <c r="QAF51" s="445"/>
      <c r="QAG51" s="445"/>
      <c r="QAH51" s="445"/>
      <c r="QAI51" s="445"/>
      <c r="QAJ51" s="445"/>
      <c r="QAK51" s="445"/>
      <c r="QAL51" s="445"/>
      <c r="QAM51" s="445"/>
      <c r="QAN51" s="445"/>
      <c r="QAO51" s="445"/>
      <c r="QAP51" s="445"/>
      <c r="QAQ51" s="445"/>
      <c r="QAR51" s="445"/>
      <c r="QAS51" s="445"/>
      <c r="QAT51" s="445"/>
      <c r="QAU51" s="445"/>
      <c r="QAV51" s="445"/>
      <c r="QAW51" s="445"/>
      <c r="QAX51" s="445"/>
      <c r="QAY51" s="445"/>
      <c r="QAZ51" s="445"/>
      <c r="QBA51" s="445"/>
      <c r="QBB51" s="445"/>
      <c r="QBC51" s="445"/>
      <c r="QBD51" s="445"/>
      <c r="QBE51" s="445"/>
      <c r="QBF51" s="445"/>
      <c r="QBG51" s="445"/>
      <c r="QBH51" s="445"/>
      <c r="QBI51" s="445"/>
      <c r="QBJ51" s="445"/>
      <c r="QBK51" s="445"/>
      <c r="QBL51" s="445"/>
      <c r="QBM51" s="445"/>
      <c r="QBN51" s="445"/>
      <c r="QBO51" s="445"/>
      <c r="QBP51" s="445"/>
      <c r="QBQ51" s="445"/>
      <c r="QBR51" s="445"/>
      <c r="QBS51" s="445"/>
      <c r="QBT51" s="445"/>
      <c r="QBU51" s="445"/>
      <c r="QBV51" s="445"/>
      <c r="QBW51" s="445"/>
      <c r="QBX51" s="445"/>
      <c r="QBY51" s="445"/>
      <c r="QBZ51" s="445"/>
      <c r="QCA51" s="445"/>
      <c r="QCB51" s="445"/>
      <c r="QCC51" s="445"/>
      <c r="QCD51" s="445"/>
      <c r="QCE51" s="445"/>
      <c r="QCF51" s="445"/>
      <c r="QCG51" s="445"/>
      <c r="QCH51" s="445"/>
      <c r="QCI51" s="445"/>
      <c r="QCJ51" s="445"/>
      <c r="QCK51" s="445"/>
      <c r="QCL51" s="445"/>
      <c r="QCM51" s="445"/>
      <c r="QCN51" s="445"/>
      <c r="QCO51" s="445"/>
      <c r="QCP51" s="445"/>
      <c r="QCQ51" s="445"/>
      <c r="QCR51" s="445"/>
      <c r="QCS51" s="445"/>
      <c r="QCT51" s="445"/>
      <c r="QCU51" s="445"/>
      <c r="QCV51" s="445"/>
      <c r="QCW51" s="445"/>
      <c r="QCX51" s="445"/>
      <c r="QCY51" s="445"/>
      <c r="QCZ51" s="445"/>
      <c r="QDA51" s="445"/>
      <c r="QDB51" s="445"/>
      <c r="QDC51" s="445"/>
      <c r="QDD51" s="445"/>
      <c r="QDE51" s="445"/>
      <c r="QDF51" s="445"/>
      <c r="QDG51" s="445"/>
      <c r="QDH51" s="445"/>
      <c r="QDI51" s="445"/>
      <c r="QDJ51" s="445"/>
      <c r="QDK51" s="445"/>
      <c r="QDL51" s="445"/>
      <c r="QDM51" s="445"/>
      <c r="QDN51" s="445"/>
      <c r="QDO51" s="445"/>
      <c r="QDP51" s="445"/>
      <c r="QDQ51" s="445"/>
      <c r="QDR51" s="445"/>
      <c r="QDS51" s="445"/>
      <c r="QDT51" s="445"/>
      <c r="QDU51" s="445"/>
      <c r="QDV51" s="445"/>
      <c r="QDW51" s="445"/>
      <c r="QDX51" s="445"/>
      <c r="QDY51" s="445"/>
      <c r="QDZ51" s="445"/>
      <c r="QEA51" s="445"/>
      <c r="QEB51" s="445"/>
      <c r="QEC51" s="445"/>
      <c r="QED51" s="445"/>
      <c r="QEE51" s="445"/>
      <c r="QEF51" s="445"/>
      <c r="QEG51" s="445"/>
      <c r="QEH51" s="445"/>
      <c r="QEI51" s="445"/>
      <c r="QEJ51" s="445"/>
      <c r="QEK51" s="445"/>
      <c r="QEL51" s="445"/>
      <c r="QEM51" s="445"/>
      <c r="QEN51" s="445"/>
      <c r="QEO51" s="445"/>
      <c r="QEP51" s="445"/>
      <c r="QEQ51" s="445"/>
      <c r="QER51" s="445"/>
      <c r="QES51" s="445"/>
      <c r="QET51" s="445"/>
      <c r="QEU51" s="445"/>
      <c r="QEV51" s="445"/>
      <c r="QEW51" s="445"/>
      <c r="QEX51" s="445"/>
      <c r="QEY51" s="445"/>
      <c r="QEZ51" s="445"/>
      <c r="QFA51" s="445"/>
      <c r="QFB51" s="445"/>
      <c r="QFC51" s="445"/>
      <c r="QFD51" s="445"/>
      <c r="QFE51" s="445"/>
      <c r="QFF51" s="445"/>
      <c r="QFG51" s="445"/>
      <c r="QFH51" s="445"/>
      <c r="QFI51" s="445"/>
      <c r="QFJ51" s="445"/>
      <c r="QFK51" s="445"/>
      <c r="QFL51" s="445"/>
      <c r="QFM51" s="445"/>
      <c r="QFN51" s="445"/>
      <c r="QFO51" s="445"/>
      <c r="QFP51" s="445"/>
      <c r="QFQ51" s="445"/>
      <c r="QFR51" s="445"/>
      <c r="QFS51" s="445"/>
      <c r="QFT51" s="445"/>
      <c r="QFU51" s="445"/>
      <c r="QFV51" s="445"/>
      <c r="QFW51" s="445"/>
      <c r="QFX51" s="445"/>
      <c r="QFY51" s="445"/>
      <c r="QFZ51" s="445"/>
      <c r="QGA51" s="445"/>
      <c r="QGB51" s="445"/>
      <c r="QGC51" s="445"/>
      <c r="QGD51" s="445"/>
      <c r="QGE51" s="445"/>
      <c r="QGF51" s="445"/>
      <c r="QGG51" s="445"/>
      <c r="QGH51" s="445"/>
      <c r="QGI51" s="445"/>
      <c r="QGJ51" s="445"/>
      <c r="QGK51" s="445"/>
      <c r="QGL51" s="445"/>
      <c r="QGM51" s="445"/>
      <c r="QGN51" s="445"/>
      <c r="QGO51" s="445"/>
      <c r="QGP51" s="445"/>
      <c r="QGQ51" s="445"/>
      <c r="QGR51" s="445"/>
      <c r="QGS51" s="445"/>
      <c r="QGT51" s="445"/>
      <c r="QGU51" s="445"/>
      <c r="QGV51" s="445"/>
      <c r="QGW51" s="445"/>
      <c r="QGX51" s="445"/>
      <c r="QGY51" s="445"/>
      <c r="QGZ51" s="445"/>
      <c r="QHA51" s="445"/>
      <c r="QHB51" s="445"/>
      <c r="QHC51" s="445"/>
      <c r="QHD51" s="445"/>
      <c r="QHE51" s="445"/>
      <c r="QHF51" s="445"/>
      <c r="QHG51" s="445"/>
      <c r="QHH51" s="445"/>
      <c r="QHI51" s="445"/>
      <c r="QHJ51" s="445"/>
      <c r="QHK51" s="445"/>
      <c r="QHL51" s="445"/>
      <c r="QHM51" s="445"/>
      <c r="QHN51" s="445"/>
      <c r="QHO51" s="445"/>
      <c r="QHP51" s="445"/>
      <c r="QHQ51" s="445"/>
      <c r="QHR51" s="445"/>
      <c r="QHS51" s="445"/>
      <c r="QHT51" s="445"/>
      <c r="QHU51" s="445"/>
      <c r="QHV51" s="445"/>
      <c r="QHW51" s="445"/>
      <c r="QHX51" s="445"/>
      <c r="QHY51" s="445"/>
      <c r="QHZ51" s="445"/>
      <c r="QIA51" s="445"/>
      <c r="QIB51" s="445"/>
      <c r="QIC51" s="445"/>
      <c r="QID51" s="445"/>
      <c r="QIE51" s="445"/>
      <c r="QIF51" s="445"/>
      <c r="QIG51" s="445"/>
      <c r="QIH51" s="445"/>
      <c r="QII51" s="445"/>
      <c r="QIJ51" s="445"/>
      <c r="QIK51" s="445"/>
      <c r="QIL51" s="445"/>
      <c r="QIM51" s="445"/>
      <c r="QIN51" s="445"/>
      <c r="QIO51" s="445"/>
      <c r="QIP51" s="445"/>
      <c r="QIQ51" s="445"/>
      <c r="QIR51" s="445"/>
      <c r="QIS51" s="445"/>
      <c r="QIT51" s="445"/>
      <c r="QIU51" s="445"/>
      <c r="QIV51" s="445"/>
      <c r="QIW51" s="445"/>
      <c r="QIX51" s="445"/>
      <c r="QIY51" s="445"/>
      <c r="QIZ51" s="445"/>
      <c r="QJA51" s="445"/>
      <c r="QJB51" s="445"/>
      <c r="QJC51" s="445"/>
      <c r="QJD51" s="445"/>
      <c r="QJE51" s="445"/>
      <c r="QJF51" s="445"/>
      <c r="QJG51" s="445"/>
      <c r="QJH51" s="445"/>
      <c r="QJI51" s="445"/>
      <c r="QJJ51" s="445"/>
      <c r="QJK51" s="445"/>
      <c r="QJL51" s="445"/>
      <c r="QJM51" s="445"/>
      <c r="QJN51" s="445"/>
      <c r="QJO51" s="445"/>
      <c r="QJP51" s="445"/>
      <c r="QJQ51" s="445"/>
      <c r="QJR51" s="445"/>
      <c r="QJS51" s="445"/>
      <c r="QJT51" s="445"/>
      <c r="QJU51" s="445"/>
      <c r="QJV51" s="445"/>
      <c r="QJW51" s="445"/>
      <c r="QJX51" s="445"/>
      <c r="QJY51" s="445"/>
      <c r="QJZ51" s="445"/>
      <c r="QKA51" s="445"/>
      <c r="QKB51" s="445"/>
      <c r="QKC51" s="445"/>
      <c r="QKD51" s="445"/>
      <c r="QKE51" s="445"/>
      <c r="QKF51" s="445"/>
      <c r="QKG51" s="445"/>
      <c r="QKH51" s="445"/>
      <c r="QKI51" s="445"/>
      <c r="QKJ51" s="445"/>
      <c r="QKK51" s="445"/>
      <c r="QKL51" s="445"/>
      <c r="QKM51" s="445"/>
      <c r="QKN51" s="445"/>
      <c r="QKO51" s="445"/>
      <c r="QKP51" s="445"/>
      <c r="QKQ51" s="445"/>
      <c r="QKR51" s="445"/>
      <c r="QKS51" s="445"/>
      <c r="QKT51" s="445"/>
      <c r="QKU51" s="445"/>
      <c r="QKV51" s="445"/>
      <c r="QKW51" s="445"/>
      <c r="QKX51" s="445"/>
      <c r="QKY51" s="445"/>
      <c r="QKZ51" s="445"/>
      <c r="QLA51" s="445"/>
      <c r="QLB51" s="445"/>
      <c r="QLC51" s="445"/>
      <c r="QLD51" s="445"/>
      <c r="QLE51" s="445"/>
      <c r="QLF51" s="445"/>
      <c r="QLG51" s="445"/>
      <c r="QLH51" s="445"/>
      <c r="QLI51" s="445"/>
      <c r="QLJ51" s="445"/>
      <c r="QLK51" s="445"/>
      <c r="QLL51" s="445"/>
      <c r="QLM51" s="445"/>
      <c r="QLN51" s="445"/>
      <c r="QLO51" s="445"/>
      <c r="QLP51" s="445"/>
      <c r="QLQ51" s="445"/>
      <c r="QLR51" s="445"/>
      <c r="QLS51" s="445"/>
      <c r="QLT51" s="445"/>
      <c r="QLU51" s="445"/>
      <c r="QLV51" s="445"/>
      <c r="QLW51" s="445"/>
      <c r="QLX51" s="445"/>
      <c r="QLY51" s="445"/>
      <c r="QLZ51" s="445"/>
      <c r="QMA51" s="445"/>
      <c r="QMB51" s="445"/>
      <c r="QMC51" s="445"/>
      <c r="QMD51" s="445"/>
      <c r="QME51" s="445"/>
      <c r="QMF51" s="445"/>
      <c r="QMG51" s="445"/>
      <c r="QMH51" s="445"/>
      <c r="QMI51" s="445"/>
      <c r="QMJ51" s="445"/>
      <c r="QMK51" s="445"/>
      <c r="QML51" s="445"/>
      <c r="QMM51" s="445"/>
      <c r="QMN51" s="445"/>
      <c r="QMO51" s="445"/>
      <c r="QMP51" s="445"/>
      <c r="QMQ51" s="445"/>
      <c r="QMR51" s="445"/>
      <c r="QMS51" s="445"/>
      <c r="QMT51" s="445"/>
      <c r="QMU51" s="445"/>
      <c r="QMV51" s="445"/>
      <c r="QMW51" s="445"/>
      <c r="QMX51" s="445"/>
      <c r="QMY51" s="445"/>
      <c r="QMZ51" s="445"/>
      <c r="QNA51" s="445"/>
      <c r="QNB51" s="445"/>
      <c r="QNC51" s="445"/>
      <c r="QND51" s="445"/>
      <c r="QNE51" s="445"/>
      <c r="QNF51" s="445"/>
      <c r="QNG51" s="445"/>
      <c r="QNH51" s="445"/>
      <c r="QNI51" s="445"/>
      <c r="QNJ51" s="445"/>
      <c r="QNK51" s="445"/>
      <c r="QNL51" s="445"/>
      <c r="QNM51" s="445"/>
      <c r="QNN51" s="445"/>
      <c r="QNO51" s="445"/>
      <c r="QNP51" s="445"/>
      <c r="QNQ51" s="445"/>
      <c r="QNR51" s="445"/>
      <c r="QNS51" s="445"/>
      <c r="QNT51" s="445"/>
      <c r="QNU51" s="445"/>
      <c r="QNV51" s="445"/>
      <c r="QNW51" s="445"/>
      <c r="QNX51" s="445"/>
      <c r="QNY51" s="445"/>
      <c r="QNZ51" s="445"/>
      <c r="QOA51" s="445"/>
      <c r="QOB51" s="445"/>
      <c r="QOC51" s="445"/>
      <c r="QOD51" s="445"/>
      <c r="QOE51" s="445"/>
      <c r="QOF51" s="445"/>
      <c r="QOG51" s="445"/>
      <c r="QOH51" s="445"/>
      <c r="QOI51" s="445"/>
      <c r="QOJ51" s="445"/>
      <c r="QOK51" s="445"/>
      <c r="QOL51" s="445"/>
      <c r="QOM51" s="445"/>
      <c r="QON51" s="445"/>
      <c r="QOO51" s="445"/>
      <c r="QOP51" s="445"/>
      <c r="QOQ51" s="445"/>
      <c r="QOR51" s="445"/>
      <c r="QOS51" s="445"/>
      <c r="QOT51" s="445"/>
      <c r="QOU51" s="445"/>
      <c r="QOV51" s="445"/>
      <c r="QOW51" s="445"/>
      <c r="QOX51" s="445"/>
      <c r="QOY51" s="445"/>
      <c r="QOZ51" s="445"/>
      <c r="QPA51" s="445"/>
      <c r="QPB51" s="445"/>
      <c r="QPC51" s="445"/>
      <c r="QPD51" s="445"/>
      <c r="QPE51" s="445"/>
      <c r="QPF51" s="445"/>
      <c r="QPG51" s="445"/>
      <c r="QPH51" s="445"/>
      <c r="QPI51" s="445"/>
      <c r="QPJ51" s="445"/>
      <c r="QPK51" s="445"/>
      <c r="QPL51" s="445"/>
      <c r="QPM51" s="445"/>
      <c r="QPN51" s="445"/>
      <c r="QPO51" s="445"/>
      <c r="QPP51" s="445"/>
      <c r="QPQ51" s="445"/>
      <c r="QPR51" s="445"/>
      <c r="QPS51" s="445"/>
      <c r="QPT51" s="445"/>
      <c r="QPU51" s="445"/>
      <c r="QPV51" s="445"/>
      <c r="QPW51" s="445"/>
      <c r="QPX51" s="445"/>
      <c r="QPY51" s="445"/>
      <c r="QPZ51" s="445"/>
      <c r="QQA51" s="445"/>
      <c r="QQB51" s="445"/>
      <c r="QQC51" s="445"/>
      <c r="QQD51" s="445"/>
      <c r="QQE51" s="445"/>
      <c r="QQF51" s="445"/>
      <c r="QQG51" s="445"/>
      <c r="QQH51" s="445"/>
      <c r="QQI51" s="445"/>
      <c r="QQJ51" s="445"/>
      <c r="QQK51" s="445"/>
      <c r="QQL51" s="445"/>
      <c r="QQM51" s="445"/>
      <c r="QQN51" s="445"/>
      <c r="QQO51" s="445"/>
      <c r="QQP51" s="445"/>
      <c r="QQQ51" s="445"/>
      <c r="QQR51" s="445"/>
      <c r="QQS51" s="445"/>
      <c r="QQT51" s="445"/>
      <c r="QQU51" s="445"/>
      <c r="QQV51" s="445"/>
      <c r="QQW51" s="445"/>
      <c r="QQX51" s="445"/>
      <c r="QQY51" s="445"/>
      <c r="QQZ51" s="445"/>
      <c r="QRA51" s="445"/>
      <c r="QRB51" s="445"/>
      <c r="QRC51" s="445"/>
      <c r="QRD51" s="445"/>
      <c r="QRE51" s="445"/>
      <c r="QRF51" s="445"/>
      <c r="QRG51" s="445"/>
      <c r="QRH51" s="445"/>
      <c r="QRI51" s="445"/>
      <c r="QRJ51" s="445"/>
      <c r="QRK51" s="445"/>
      <c r="QRL51" s="445"/>
      <c r="QRM51" s="445"/>
      <c r="QRN51" s="445"/>
      <c r="QRO51" s="445"/>
      <c r="QRP51" s="445"/>
      <c r="QRQ51" s="445"/>
      <c r="QRR51" s="445"/>
      <c r="QRS51" s="445"/>
      <c r="QRT51" s="445"/>
      <c r="QRU51" s="445"/>
      <c r="QRV51" s="445"/>
      <c r="QRW51" s="445"/>
      <c r="QRX51" s="445"/>
      <c r="QRY51" s="445"/>
      <c r="QRZ51" s="445"/>
      <c r="QSA51" s="445"/>
      <c r="QSB51" s="445"/>
      <c r="QSC51" s="445"/>
      <c r="QSD51" s="445"/>
      <c r="QSE51" s="445"/>
      <c r="QSF51" s="445"/>
      <c r="QSG51" s="445"/>
      <c r="QSH51" s="445"/>
      <c r="QSI51" s="445"/>
      <c r="QSJ51" s="445"/>
      <c r="QSK51" s="445"/>
      <c r="QSL51" s="445"/>
      <c r="QSM51" s="445"/>
      <c r="QSN51" s="445"/>
      <c r="QSO51" s="445"/>
      <c r="QSP51" s="445"/>
      <c r="QSQ51" s="445"/>
      <c r="QSR51" s="445"/>
      <c r="QSS51" s="445"/>
      <c r="QST51" s="445"/>
      <c r="QSU51" s="445"/>
      <c r="QSV51" s="445"/>
      <c r="QSW51" s="445"/>
      <c r="QSX51" s="445"/>
      <c r="QSY51" s="445"/>
      <c r="QSZ51" s="445"/>
      <c r="QTA51" s="445"/>
      <c r="QTB51" s="445"/>
      <c r="QTC51" s="445"/>
      <c r="QTD51" s="445"/>
      <c r="QTE51" s="445"/>
      <c r="QTF51" s="445"/>
      <c r="QTG51" s="445"/>
      <c r="QTH51" s="445"/>
      <c r="QTI51" s="445"/>
      <c r="QTJ51" s="445"/>
      <c r="QTK51" s="445"/>
      <c r="QTL51" s="445"/>
      <c r="QTM51" s="445"/>
      <c r="QTN51" s="445"/>
      <c r="QTO51" s="445"/>
      <c r="QTP51" s="445"/>
      <c r="QTQ51" s="445"/>
      <c r="QTR51" s="445"/>
      <c r="QTS51" s="445"/>
      <c r="QTT51" s="445"/>
      <c r="QTU51" s="445"/>
      <c r="QTV51" s="445"/>
      <c r="QTW51" s="445"/>
      <c r="QTX51" s="445"/>
      <c r="QTY51" s="445"/>
      <c r="QTZ51" s="445"/>
      <c r="QUA51" s="445"/>
      <c r="QUB51" s="445"/>
      <c r="QUC51" s="445"/>
      <c r="QUD51" s="445"/>
      <c r="QUE51" s="445"/>
      <c r="QUF51" s="445"/>
      <c r="QUG51" s="445"/>
      <c r="QUH51" s="445"/>
      <c r="QUI51" s="445"/>
      <c r="QUJ51" s="445"/>
      <c r="QUK51" s="445"/>
      <c r="QUL51" s="445"/>
      <c r="QUM51" s="445"/>
      <c r="QUN51" s="445"/>
      <c r="QUO51" s="445"/>
      <c r="QUP51" s="445"/>
      <c r="QUQ51" s="445"/>
      <c r="QUR51" s="445"/>
      <c r="QUS51" s="445"/>
      <c r="QUT51" s="445"/>
      <c r="QUU51" s="445"/>
      <c r="QUV51" s="445"/>
      <c r="QUW51" s="445"/>
      <c r="QUX51" s="445"/>
      <c r="QUY51" s="445"/>
      <c r="QUZ51" s="445"/>
      <c r="QVA51" s="445"/>
      <c r="QVB51" s="445"/>
      <c r="QVC51" s="445"/>
      <c r="QVD51" s="445"/>
      <c r="QVE51" s="445"/>
      <c r="QVF51" s="445"/>
      <c r="QVG51" s="445"/>
      <c r="QVH51" s="445"/>
      <c r="QVI51" s="445"/>
      <c r="QVJ51" s="445"/>
      <c r="QVK51" s="445"/>
      <c r="QVL51" s="445"/>
      <c r="QVM51" s="445"/>
      <c r="QVN51" s="445"/>
      <c r="QVO51" s="445"/>
      <c r="QVP51" s="445"/>
      <c r="QVQ51" s="445"/>
      <c r="QVR51" s="445"/>
      <c r="QVS51" s="445"/>
      <c r="QVT51" s="445"/>
      <c r="QVU51" s="445"/>
      <c r="QVV51" s="445"/>
      <c r="QVW51" s="445"/>
      <c r="QVX51" s="445"/>
      <c r="QVY51" s="445"/>
      <c r="QVZ51" s="445"/>
      <c r="QWA51" s="445"/>
      <c r="QWB51" s="445"/>
      <c r="QWC51" s="445"/>
      <c r="QWD51" s="445"/>
      <c r="QWE51" s="445"/>
      <c r="QWF51" s="445"/>
      <c r="QWG51" s="445"/>
      <c r="QWH51" s="445"/>
      <c r="QWI51" s="445"/>
      <c r="QWJ51" s="445"/>
      <c r="QWK51" s="445"/>
      <c r="QWL51" s="445"/>
      <c r="QWM51" s="445"/>
      <c r="QWN51" s="445"/>
      <c r="QWO51" s="445"/>
      <c r="QWP51" s="445"/>
      <c r="QWQ51" s="445"/>
      <c r="QWR51" s="445"/>
      <c r="QWS51" s="445"/>
      <c r="QWT51" s="445"/>
      <c r="QWU51" s="445"/>
      <c r="QWV51" s="445"/>
      <c r="QWW51" s="445"/>
      <c r="QWX51" s="445"/>
      <c r="QWY51" s="445"/>
      <c r="QWZ51" s="445"/>
      <c r="QXA51" s="445"/>
      <c r="QXB51" s="445"/>
      <c r="QXC51" s="445"/>
      <c r="QXD51" s="445"/>
      <c r="QXE51" s="445"/>
      <c r="QXF51" s="445"/>
      <c r="QXG51" s="445"/>
      <c r="QXH51" s="445"/>
      <c r="QXI51" s="445"/>
      <c r="QXJ51" s="445"/>
      <c r="QXK51" s="445"/>
      <c r="QXL51" s="445"/>
      <c r="QXM51" s="445"/>
      <c r="QXN51" s="445"/>
      <c r="QXO51" s="445"/>
      <c r="QXP51" s="445"/>
      <c r="QXQ51" s="445"/>
      <c r="QXR51" s="445"/>
      <c r="QXS51" s="445"/>
      <c r="QXT51" s="445"/>
      <c r="QXU51" s="445"/>
      <c r="QXV51" s="445"/>
      <c r="QXW51" s="445"/>
      <c r="QXX51" s="445"/>
      <c r="QXY51" s="445"/>
      <c r="QXZ51" s="445"/>
      <c r="QYA51" s="445"/>
      <c r="QYB51" s="445"/>
      <c r="QYC51" s="445"/>
      <c r="QYD51" s="445"/>
      <c r="QYE51" s="445"/>
      <c r="QYF51" s="445"/>
      <c r="QYG51" s="445"/>
      <c r="QYH51" s="445"/>
      <c r="QYI51" s="445"/>
      <c r="QYJ51" s="445"/>
      <c r="QYK51" s="445"/>
      <c r="QYL51" s="445"/>
      <c r="QYM51" s="445"/>
      <c r="QYN51" s="445"/>
      <c r="QYO51" s="445"/>
      <c r="QYP51" s="445"/>
      <c r="QYQ51" s="445"/>
      <c r="QYR51" s="445"/>
      <c r="QYS51" s="445"/>
      <c r="QYT51" s="445"/>
      <c r="QYU51" s="445"/>
      <c r="QYV51" s="445"/>
      <c r="QYW51" s="445"/>
      <c r="QYX51" s="445"/>
      <c r="QYY51" s="445"/>
      <c r="QYZ51" s="445"/>
      <c r="QZA51" s="445"/>
      <c r="QZB51" s="445"/>
      <c r="QZC51" s="445"/>
      <c r="QZD51" s="445"/>
      <c r="QZE51" s="445"/>
      <c r="QZF51" s="445"/>
      <c r="QZG51" s="445"/>
      <c r="QZH51" s="445"/>
      <c r="QZI51" s="445"/>
      <c r="QZJ51" s="445"/>
      <c r="QZK51" s="445"/>
      <c r="QZL51" s="445"/>
      <c r="QZM51" s="445"/>
      <c r="QZN51" s="445"/>
      <c r="QZO51" s="445"/>
      <c r="QZP51" s="445"/>
      <c r="QZQ51" s="445"/>
      <c r="QZR51" s="445"/>
      <c r="QZS51" s="445"/>
      <c r="QZT51" s="445"/>
      <c r="QZU51" s="445"/>
      <c r="QZV51" s="445"/>
      <c r="QZW51" s="445"/>
      <c r="QZX51" s="445"/>
      <c r="QZY51" s="445"/>
      <c r="QZZ51" s="445"/>
      <c r="RAA51" s="445"/>
      <c r="RAB51" s="445"/>
      <c r="RAC51" s="445"/>
      <c r="RAD51" s="445"/>
      <c r="RAE51" s="445"/>
      <c r="RAF51" s="445"/>
      <c r="RAG51" s="445"/>
      <c r="RAH51" s="445"/>
      <c r="RAI51" s="445"/>
      <c r="RAJ51" s="445"/>
      <c r="RAK51" s="445"/>
      <c r="RAL51" s="445"/>
      <c r="RAM51" s="445"/>
      <c r="RAN51" s="445"/>
      <c r="RAO51" s="445"/>
      <c r="RAP51" s="445"/>
      <c r="RAQ51" s="445"/>
      <c r="RAR51" s="445"/>
      <c r="RAS51" s="445"/>
      <c r="RAT51" s="445"/>
      <c r="RAU51" s="445"/>
      <c r="RAV51" s="445"/>
      <c r="RAW51" s="445"/>
      <c r="RAX51" s="445"/>
      <c r="RAY51" s="445"/>
      <c r="RAZ51" s="445"/>
      <c r="RBA51" s="445"/>
      <c r="RBB51" s="445"/>
      <c r="RBC51" s="445"/>
      <c r="RBD51" s="445"/>
      <c r="RBE51" s="445"/>
      <c r="RBF51" s="445"/>
      <c r="RBG51" s="445"/>
      <c r="RBH51" s="445"/>
      <c r="RBI51" s="445"/>
      <c r="RBJ51" s="445"/>
      <c r="RBK51" s="445"/>
      <c r="RBL51" s="445"/>
      <c r="RBM51" s="445"/>
      <c r="RBN51" s="445"/>
      <c r="RBO51" s="445"/>
      <c r="RBP51" s="445"/>
      <c r="RBQ51" s="445"/>
      <c r="RBR51" s="445"/>
      <c r="RBS51" s="445"/>
      <c r="RBT51" s="445"/>
      <c r="RBU51" s="445"/>
      <c r="RBV51" s="445"/>
      <c r="RBW51" s="445"/>
      <c r="RBX51" s="445"/>
      <c r="RBY51" s="445"/>
      <c r="RBZ51" s="445"/>
      <c r="RCA51" s="445"/>
      <c r="RCB51" s="445"/>
      <c r="RCC51" s="445"/>
      <c r="RCD51" s="445"/>
      <c r="RCE51" s="445"/>
      <c r="RCF51" s="445"/>
      <c r="RCG51" s="445"/>
      <c r="RCH51" s="445"/>
      <c r="RCI51" s="445"/>
      <c r="RCJ51" s="445"/>
      <c r="RCK51" s="445"/>
      <c r="RCL51" s="445"/>
      <c r="RCM51" s="445"/>
      <c r="RCN51" s="445"/>
      <c r="RCO51" s="445"/>
      <c r="RCP51" s="445"/>
      <c r="RCQ51" s="445"/>
      <c r="RCR51" s="445"/>
      <c r="RCS51" s="445"/>
      <c r="RCT51" s="445"/>
      <c r="RCU51" s="445"/>
      <c r="RCV51" s="445"/>
      <c r="RCW51" s="445"/>
      <c r="RCX51" s="445"/>
      <c r="RCY51" s="445"/>
      <c r="RCZ51" s="445"/>
      <c r="RDA51" s="445"/>
      <c r="RDB51" s="445"/>
      <c r="RDC51" s="445"/>
      <c r="RDD51" s="445"/>
      <c r="RDE51" s="445"/>
      <c r="RDF51" s="445"/>
      <c r="RDG51" s="445"/>
      <c r="RDH51" s="445"/>
      <c r="RDI51" s="445"/>
      <c r="RDJ51" s="445"/>
      <c r="RDK51" s="445"/>
      <c r="RDL51" s="445"/>
      <c r="RDM51" s="445"/>
      <c r="RDN51" s="445"/>
      <c r="RDO51" s="445"/>
      <c r="RDP51" s="445"/>
      <c r="RDQ51" s="445"/>
      <c r="RDR51" s="445"/>
      <c r="RDS51" s="445"/>
      <c r="RDT51" s="445"/>
      <c r="RDU51" s="445"/>
      <c r="RDV51" s="445"/>
      <c r="RDW51" s="445"/>
      <c r="RDX51" s="445"/>
      <c r="RDY51" s="445"/>
      <c r="RDZ51" s="445"/>
      <c r="REA51" s="445"/>
      <c r="REB51" s="445"/>
      <c r="REC51" s="445"/>
      <c r="RED51" s="445"/>
      <c r="REE51" s="445"/>
      <c r="REF51" s="445"/>
      <c r="REG51" s="445"/>
      <c r="REH51" s="445"/>
      <c r="REI51" s="445"/>
      <c r="REJ51" s="445"/>
      <c r="REK51" s="445"/>
      <c r="REL51" s="445"/>
      <c r="REM51" s="445"/>
      <c r="REN51" s="445"/>
      <c r="REO51" s="445"/>
      <c r="REP51" s="445"/>
      <c r="REQ51" s="445"/>
      <c r="RER51" s="445"/>
      <c r="RES51" s="445"/>
      <c r="RET51" s="445"/>
      <c r="REU51" s="445"/>
      <c r="REV51" s="445"/>
      <c r="REW51" s="445"/>
      <c r="REX51" s="445"/>
      <c r="REY51" s="445"/>
      <c r="REZ51" s="445"/>
      <c r="RFA51" s="445"/>
      <c r="RFB51" s="445"/>
      <c r="RFC51" s="445"/>
      <c r="RFD51" s="445"/>
      <c r="RFE51" s="445"/>
      <c r="RFF51" s="445"/>
      <c r="RFG51" s="445"/>
      <c r="RFH51" s="445"/>
      <c r="RFI51" s="445"/>
      <c r="RFJ51" s="445"/>
      <c r="RFK51" s="445"/>
      <c r="RFL51" s="445"/>
      <c r="RFM51" s="445"/>
      <c r="RFN51" s="445"/>
      <c r="RFO51" s="445"/>
      <c r="RFP51" s="445"/>
      <c r="RFQ51" s="445"/>
      <c r="RFR51" s="445"/>
      <c r="RFS51" s="445"/>
      <c r="RFT51" s="445"/>
      <c r="RFU51" s="445"/>
      <c r="RFV51" s="445"/>
      <c r="RFW51" s="445"/>
      <c r="RFX51" s="445"/>
      <c r="RFY51" s="445"/>
      <c r="RFZ51" s="445"/>
      <c r="RGA51" s="445"/>
      <c r="RGB51" s="445"/>
      <c r="RGC51" s="445"/>
      <c r="RGD51" s="445"/>
      <c r="RGE51" s="445"/>
      <c r="RGF51" s="445"/>
      <c r="RGG51" s="445"/>
      <c r="RGH51" s="445"/>
      <c r="RGI51" s="445"/>
      <c r="RGJ51" s="445"/>
      <c r="RGK51" s="445"/>
      <c r="RGL51" s="445"/>
      <c r="RGM51" s="445"/>
      <c r="RGN51" s="445"/>
      <c r="RGO51" s="445"/>
      <c r="RGP51" s="445"/>
      <c r="RGQ51" s="445"/>
      <c r="RGR51" s="445"/>
      <c r="RGS51" s="445"/>
      <c r="RGT51" s="445"/>
      <c r="RGU51" s="445"/>
      <c r="RGV51" s="445"/>
      <c r="RGW51" s="445"/>
      <c r="RGX51" s="445"/>
      <c r="RGY51" s="445"/>
      <c r="RGZ51" s="445"/>
      <c r="RHA51" s="445"/>
      <c r="RHB51" s="445"/>
      <c r="RHC51" s="445"/>
      <c r="RHD51" s="445"/>
      <c r="RHE51" s="445"/>
      <c r="RHF51" s="445"/>
      <c r="RHG51" s="445"/>
      <c r="RHH51" s="445"/>
      <c r="RHI51" s="445"/>
      <c r="RHJ51" s="445"/>
      <c r="RHK51" s="445"/>
      <c r="RHL51" s="445"/>
      <c r="RHM51" s="445"/>
      <c r="RHN51" s="445"/>
      <c r="RHO51" s="445"/>
      <c r="RHP51" s="445"/>
      <c r="RHQ51" s="445"/>
      <c r="RHR51" s="445"/>
      <c r="RHS51" s="445"/>
      <c r="RHT51" s="445"/>
      <c r="RHU51" s="445"/>
      <c r="RHV51" s="445"/>
      <c r="RHW51" s="445"/>
      <c r="RHX51" s="445"/>
      <c r="RHY51" s="445"/>
      <c r="RHZ51" s="445"/>
      <c r="RIA51" s="445"/>
      <c r="RIB51" s="445"/>
      <c r="RIC51" s="445"/>
      <c r="RID51" s="445"/>
      <c r="RIE51" s="445"/>
      <c r="RIF51" s="445"/>
      <c r="RIG51" s="445"/>
      <c r="RIH51" s="445"/>
      <c r="RII51" s="445"/>
      <c r="RIJ51" s="445"/>
      <c r="RIK51" s="445"/>
      <c r="RIL51" s="445"/>
      <c r="RIM51" s="445"/>
      <c r="RIN51" s="445"/>
      <c r="RIO51" s="445"/>
      <c r="RIP51" s="445"/>
      <c r="RIQ51" s="445"/>
      <c r="RIR51" s="445"/>
      <c r="RIS51" s="445"/>
      <c r="RIT51" s="445"/>
      <c r="RIU51" s="445"/>
      <c r="RIV51" s="445"/>
      <c r="RIW51" s="445"/>
      <c r="RIX51" s="445"/>
      <c r="RIY51" s="445"/>
      <c r="RIZ51" s="445"/>
      <c r="RJA51" s="445"/>
      <c r="RJB51" s="445"/>
      <c r="RJC51" s="445"/>
      <c r="RJD51" s="445"/>
      <c r="RJE51" s="445"/>
      <c r="RJF51" s="445"/>
      <c r="RJG51" s="445"/>
      <c r="RJH51" s="445"/>
      <c r="RJI51" s="445"/>
      <c r="RJJ51" s="445"/>
      <c r="RJK51" s="445"/>
      <c r="RJL51" s="445"/>
      <c r="RJM51" s="445"/>
      <c r="RJN51" s="445"/>
      <c r="RJO51" s="445"/>
      <c r="RJP51" s="445"/>
      <c r="RJQ51" s="445"/>
      <c r="RJR51" s="445"/>
      <c r="RJS51" s="445"/>
      <c r="RJT51" s="445"/>
      <c r="RJU51" s="445"/>
      <c r="RJV51" s="445"/>
      <c r="RJW51" s="445"/>
      <c r="RJX51" s="445"/>
      <c r="RJY51" s="445"/>
      <c r="RJZ51" s="445"/>
      <c r="RKA51" s="445"/>
      <c r="RKB51" s="445"/>
      <c r="RKC51" s="445"/>
      <c r="RKD51" s="445"/>
      <c r="RKE51" s="445"/>
      <c r="RKF51" s="445"/>
      <c r="RKG51" s="445"/>
      <c r="RKH51" s="445"/>
      <c r="RKI51" s="445"/>
      <c r="RKJ51" s="445"/>
      <c r="RKK51" s="445"/>
      <c r="RKL51" s="445"/>
      <c r="RKM51" s="445"/>
      <c r="RKN51" s="445"/>
      <c r="RKO51" s="445"/>
      <c r="RKP51" s="445"/>
      <c r="RKQ51" s="445"/>
      <c r="RKR51" s="445"/>
      <c r="RKS51" s="445"/>
      <c r="RKT51" s="445"/>
      <c r="RKU51" s="445"/>
      <c r="RKV51" s="445"/>
      <c r="RKW51" s="445"/>
      <c r="RKX51" s="445"/>
      <c r="RKY51" s="445"/>
      <c r="RKZ51" s="445"/>
      <c r="RLA51" s="445"/>
      <c r="RLB51" s="445"/>
      <c r="RLC51" s="445"/>
      <c r="RLD51" s="445"/>
      <c r="RLE51" s="445"/>
      <c r="RLF51" s="445"/>
      <c r="RLG51" s="445"/>
      <c r="RLH51" s="445"/>
      <c r="RLI51" s="445"/>
      <c r="RLJ51" s="445"/>
      <c r="RLK51" s="445"/>
      <c r="RLL51" s="445"/>
      <c r="RLM51" s="445"/>
      <c r="RLN51" s="445"/>
      <c r="RLO51" s="445"/>
      <c r="RLP51" s="445"/>
      <c r="RLQ51" s="445"/>
      <c r="RLR51" s="445"/>
      <c r="RLS51" s="445"/>
      <c r="RLT51" s="445"/>
      <c r="RLU51" s="445"/>
      <c r="RLV51" s="445"/>
      <c r="RLW51" s="445"/>
      <c r="RLX51" s="445"/>
      <c r="RLY51" s="445"/>
      <c r="RLZ51" s="445"/>
      <c r="RMA51" s="445"/>
      <c r="RMB51" s="445"/>
      <c r="RMC51" s="445"/>
      <c r="RMD51" s="445"/>
      <c r="RME51" s="445"/>
      <c r="RMF51" s="445"/>
      <c r="RMG51" s="445"/>
      <c r="RMH51" s="445"/>
      <c r="RMI51" s="445"/>
      <c r="RMJ51" s="445"/>
      <c r="RMK51" s="445"/>
      <c r="RML51" s="445"/>
      <c r="RMM51" s="445"/>
      <c r="RMN51" s="445"/>
      <c r="RMO51" s="445"/>
      <c r="RMP51" s="445"/>
      <c r="RMQ51" s="445"/>
      <c r="RMR51" s="445"/>
      <c r="RMS51" s="445"/>
      <c r="RMT51" s="445"/>
      <c r="RMU51" s="445"/>
      <c r="RMV51" s="445"/>
      <c r="RMW51" s="445"/>
      <c r="RMX51" s="445"/>
      <c r="RMY51" s="445"/>
      <c r="RMZ51" s="445"/>
      <c r="RNA51" s="445"/>
      <c r="RNB51" s="445"/>
      <c r="RNC51" s="445"/>
      <c r="RND51" s="445"/>
      <c r="RNE51" s="445"/>
      <c r="RNF51" s="445"/>
      <c r="RNG51" s="445"/>
      <c r="RNH51" s="445"/>
      <c r="RNI51" s="445"/>
      <c r="RNJ51" s="445"/>
      <c r="RNK51" s="445"/>
      <c r="RNL51" s="445"/>
      <c r="RNM51" s="445"/>
      <c r="RNN51" s="445"/>
      <c r="RNO51" s="445"/>
      <c r="RNP51" s="445"/>
      <c r="RNQ51" s="445"/>
      <c r="RNR51" s="445"/>
      <c r="RNS51" s="445"/>
      <c r="RNT51" s="445"/>
      <c r="RNU51" s="445"/>
      <c r="RNV51" s="445"/>
      <c r="RNW51" s="445"/>
      <c r="RNX51" s="445"/>
      <c r="RNY51" s="445"/>
      <c r="RNZ51" s="445"/>
      <c r="ROA51" s="445"/>
      <c r="ROB51" s="445"/>
      <c r="ROC51" s="445"/>
      <c r="ROD51" s="445"/>
      <c r="ROE51" s="445"/>
      <c r="ROF51" s="445"/>
      <c r="ROG51" s="445"/>
      <c r="ROH51" s="445"/>
      <c r="ROI51" s="445"/>
      <c r="ROJ51" s="445"/>
      <c r="ROK51" s="445"/>
      <c r="ROL51" s="445"/>
      <c r="ROM51" s="445"/>
      <c r="RON51" s="445"/>
      <c r="ROO51" s="445"/>
      <c r="ROP51" s="445"/>
      <c r="ROQ51" s="445"/>
      <c r="ROR51" s="445"/>
      <c r="ROS51" s="445"/>
      <c r="ROT51" s="445"/>
      <c r="ROU51" s="445"/>
      <c r="ROV51" s="445"/>
      <c r="ROW51" s="445"/>
      <c r="ROX51" s="445"/>
      <c r="ROY51" s="445"/>
      <c r="ROZ51" s="445"/>
      <c r="RPA51" s="445"/>
      <c r="RPB51" s="445"/>
      <c r="RPC51" s="445"/>
      <c r="RPD51" s="445"/>
      <c r="RPE51" s="445"/>
      <c r="RPF51" s="445"/>
      <c r="RPG51" s="445"/>
      <c r="RPH51" s="445"/>
      <c r="RPI51" s="445"/>
      <c r="RPJ51" s="445"/>
      <c r="RPK51" s="445"/>
      <c r="RPL51" s="445"/>
      <c r="RPM51" s="445"/>
      <c r="RPN51" s="445"/>
      <c r="RPO51" s="445"/>
      <c r="RPP51" s="445"/>
      <c r="RPQ51" s="445"/>
      <c r="RPR51" s="445"/>
      <c r="RPS51" s="445"/>
      <c r="RPT51" s="445"/>
      <c r="RPU51" s="445"/>
      <c r="RPV51" s="445"/>
      <c r="RPW51" s="445"/>
      <c r="RPX51" s="445"/>
      <c r="RPY51" s="445"/>
      <c r="RPZ51" s="445"/>
      <c r="RQA51" s="445"/>
      <c r="RQB51" s="445"/>
      <c r="RQC51" s="445"/>
      <c r="RQD51" s="445"/>
      <c r="RQE51" s="445"/>
      <c r="RQF51" s="445"/>
      <c r="RQG51" s="445"/>
      <c r="RQH51" s="445"/>
      <c r="RQI51" s="445"/>
      <c r="RQJ51" s="445"/>
      <c r="RQK51" s="445"/>
      <c r="RQL51" s="445"/>
      <c r="RQM51" s="445"/>
      <c r="RQN51" s="445"/>
      <c r="RQO51" s="445"/>
      <c r="RQP51" s="445"/>
      <c r="RQQ51" s="445"/>
      <c r="RQR51" s="445"/>
      <c r="RQS51" s="445"/>
      <c r="RQT51" s="445"/>
      <c r="RQU51" s="445"/>
      <c r="RQV51" s="445"/>
      <c r="RQW51" s="445"/>
      <c r="RQX51" s="445"/>
      <c r="RQY51" s="445"/>
      <c r="RQZ51" s="445"/>
      <c r="RRA51" s="445"/>
      <c r="RRB51" s="445"/>
      <c r="RRC51" s="445"/>
      <c r="RRD51" s="445"/>
      <c r="RRE51" s="445"/>
      <c r="RRF51" s="445"/>
      <c r="RRG51" s="445"/>
      <c r="RRH51" s="445"/>
      <c r="RRI51" s="445"/>
      <c r="RRJ51" s="445"/>
      <c r="RRK51" s="445"/>
      <c r="RRL51" s="445"/>
      <c r="RRM51" s="445"/>
      <c r="RRN51" s="445"/>
      <c r="RRO51" s="445"/>
      <c r="RRP51" s="445"/>
      <c r="RRQ51" s="445"/>
      <c r="RRR51" s="445"/>
      <c r="RRS51" s="445"/>
      <c r="RRT51" s="445"/>
      <c r="RRU51" s="445"/>
      <c r="RRV51" s="445"/>
      <c r="RRW51" s="445"/>
      <c r="RRX51" s="445"/>
      <c r="RRY51" s="445"/>
      <c r="RRZ51" s="445"/>
      <c r="RSA51" s="445"/>
      <c r="RSB51" s="445"/>
      <c r="RSC51" s="445"/>
      <c r="RSD51" s="445"/>
      <c r="RSE51" s="445"/>
      <c r="RSF51" s="445"/>
      <c r="RSG51" s="445"/>
      <c r="RSH51" s="445"/>
      <c r="RSI51" s="445"/>
      <c r="RSJ51" s="445"/>
      <c r="RSK51" s="445"/>
      <c r="RSL51" s="445"/>
      <c r="RSM51" s="445"/>
      <c r="RSN51" s="445"/>
      <c r="RSO51" s="445"/>
      <c r="RSP51" s="445"/>
      <c r="RSQ51" s="445"/>
      <c r="RSR51" s="445"/>
      <c r="RSS51" s="445"/>
      <c r="RST51" s="445"/>
      <c r="RSU51" s="445"/>
      <c r="RSV51" s="445"/>
      <c r="RSW51" s="445"/>
      <c r="RSX51" s="445"/>
      <c r="RSY51" s="445"/>
      <c r="RSZ51" s="445"/>
      <c r="RTA51" s="445"/>
      <c r="RTB51" s="445"/>
      <c r="RTC51" s="445"/>
      <c r="RTD51" s="445"/>
      <c r="RTE51" s="445"/>
      <c r="RTF51" s="445"/>
      <c r="RTG51" s="445"/>
      <c r="RTH51" s="445"/>
      <c r="RTI51" s="445"/>
      <c r="RTJ51" s="445"/>
      <c r="RTK51" s="445"/>
      <c r="RTL51" s="445"/>
      <c r="RTM51" s="445"/>
      <c r="RTN51" s="445"/>
      <c r="RTO51" s="445"/>
      <c r="RTP51" s="445"/>
      <c r="RTQ51" s="445"/>
      <c r="RTR51" s="445"/>
      <c r="RTS51" s="445"/>
      <c r="RTT51" s="445"/>
      <c r="RTU51" s="445"/>
      <c r="RTV51" s="445"/>
      <c r="RTW51" s="445"/>
      <c r="RTX51" s="445"/>
      <c r="RTY51" s="445"/>
      <c r="RTZ51" s="445"/>
      <c r="RUA51" s="445"/>
      <c r="RUB51" s="445"/>
      <c r="RUC51" s="445"/>
      <c r="RUD51" s="445"/>
      <c r="RUE51" s="445"/>
      <c r="RUF51" s="445"/>
      <c r="RUG51" s="445"/>
      <c r="RUH51" s="445"/>
      <c r="RUI51" s="445"/>
      <c r="RUJ51" s="445"/>
      <c r="RUK51" s="445"/>
      <c r="RUL51" s="445"/>
      <c r="RUM51" s="445"/>
      <c r="RUN51" s="445"/>
      <c r="RUO51" s="445"/>
      <c r="RUP51" s="445"/>
      <c r="RUQ51" s="445"/>
      <c r="RUR51" s="445"/>
      <c r="RUS51" s="445"/>
      <c r="RUT51" s="445"/>
      <c r="RUU51" s="445"/>
      <c r="RUV51" s="445"/>
      <c r="RUW51" s="445"/>
      <c r="RUX51" s="445"/>
      <c r="RUY51" s="445"/>
      <c r="RUZ51" s="445"/>
      <c r="RVA51" s="445"/>
      <c r="RVB51" s="445"/>
      <c r="RVC51" s="445"/>
      <c r="RVD51" s="445"/>
      <c r="RVE51" s="445"/>
      <c r="RVF51" s="445"/>
      <c r="RVG51" s="445"/>
      <c r="RVH51" s="445"/>
      <c r="RVI51" s="445"/>
      <c r="RVJ51" s="445"/>
      <c r="RVK51" s="445"/>
      <c r="RVL51" s="445"/>
      <c r="RVM51" s="445"/>
      <c r="RVN51" s="445"/>
      <c r="RVO51" s="445"/>
      <c r="RVP51" s="445"/>
      <c r="RVQ51" s="445"/>
      <c r="RVR51" s="445"/>
      <c r="RVS51" s="445"/>
      <c r="RVT51" s="445"/>
      <c r="RVU51" s="445"/>
      <c r="RVV51" s="445"/>
      <c r="RVW51" s="445"/>
      <c r="RVX51" s="445"/>
      <c r="RVY51" s="445"/>
      <c r="RVZ51" s="445"/>
      <c r="RWA51" s="445"/>
      <c r="RWB51" s="445"/>
      <c r="RWC51" s="445"/>
      <c r="RWD51" s="445"/>
      <c r="RWE51" s="445"/>
      <c r="RWF51" s="445"/>
      <c r="RWG51" s="445"/>
      <c r="RWH51" s="445"/>
      <c r="RWI51" s="445"/>
      <c r="RWJ51" s="445"/>
      <c r="RWK51" s="445"/>
      <c r="RWL51" s="445"/>
      <c r="RWM51" s="445"/>
      <c r="RWN51" s="445"/>
      <c r="RWO51" s="445"/>
      <c r="RWP51" s="445"/>
      <c r="RWQ51" s="445"/>
      <c r="RWR51" s="445"/>
      <c r="RWS51" s="445"/>
      <c r="RWT51" s="445"/>
      <c r="RWU51" s="445"/>
      <c r="RWV51" s="445"/>
      <c r="RWW51" s="445"/>
      <c r="RWX51" s="445"/>
      <c r="RWY51" s="445"/>
      <c r="RWZ51" s="445"/>
      <c r="RXA51" s="445"/>
      <c r="RXB51" s="445"/>
      <c r="RXC51" s="445"/>
      <c r="RXD51" s="445"/>
      <c r="RXE51" s="445"/>
      <c r="RXF51" s="445"/>
      <c r="RXG51" s="445"/>
      <c r="RXH51" s="445"/>
      <c r="RXI51" s="445"/>
      <c r="RXJ51" s="445"/>
      <c r="RXK51" s="445"/>
      <c r="RXL51" s="445"/>
      <c r="RXM51" s="445"/>
      <c r="RXN51" s="445"/>
      <c r="RXO51" s="445"/>
      <c r="RXP51" s="445"/>
      <c r="RXQ51" s="445"/>
      <c r="RXR51" s="445"/>
      <c r="RXS51" s="445"/>
      <c r="RXT51" s="445"/>
      <c r="RXU51" s="445"/>
      <c r="RXV51" s="445"/>
      <c r="RXW51" s="445"/>
      <c r="RXX51" s="445"/>
      <c r="RXY51" s="445"/>
      <c r="RXZ51" s="445"/>
      <c r="RYA51" s="445"/>
      <c r="RYB51" s="445"/>
      <c r="RYC51" s="445"/>
      <c r="RYD51" s="445"/>
      <c r="RYE51" s="445"/>
      <c r="RYF51" s="445"/>
      <c r="RYG51" s="445"/>
      <c r="RYH51" s="445"/>
      <c r="RYI51" s="445"/>
      <c r="RYJ51" s="445"/>
      <c r="RYK51" s="445"/>
      <c r="RYL51" s="445"/>
      <c r="RYM51" s="445"/>
      <c r="RYN51" s="445"/>
      <c r="RYO51" s="445"/>
      <c r="RYP51" s="445"/>
      <c r="RYQ51" s="445"/>
      <c r="RYR51" s="445"/>
      <c r="RYS51" s="445"/>
      <c r="RYT51" s="445"/>
      <c r="RYU51" s="445"/>
      <c r="RYV51" s="445"/>
      <c r="RYW51" s="445"/>
      <c r="RYX51" s="445"/>
      <c r="RYY51" s="445"/>
      <c r="RYZ51" s="445"/>
      <c r="RZA51" s="445"/>
      <c r="RZB51" s="445"/>
      <c r="RZC51" s="445"/>
      <c r="RZD51" s="445"/>
      <c r="RZE51" s="445"/>
      <c r="RZF51" s="445"/>
      <c r="RZG51" s="445"/>
      <c r="RZH51" s="445"/>
      <c r="RZI51" s="445"/>
      <c r="RZJ51" s="445"/>
      <c r="RZK51" s="445"/>
      <c r="RZL51" s="445"/>
      <c r="RZM51" s="445"/>
      <c r="RZN51" s="445"/>
      <c r="RZO51" s="445"/>
      <c r="RZP51" s="445"/>
      <c r="RZQ51" s="445"/>
      <c r="RZR51" s="445"/>
      <c r="RZS51" s="445"/>
      <c r="RZT51" s="445"/>
      <c r="RZU51" s="445"/>
      <c r="RZV51" s="445"/>
      <c r="RZW51" s="445"/>
      <c r="RZX51" s="445"/>
      <c r="RZY51" s="445"/>
      <c r="RZZ51" s="445"/>
      <c r="SAA51" s="445"/>
      <c r="SAB51" s="445"/>
      <c r="SAC51" s="445"/>
      <c r="SAD51" s="445"/>
      <c r="SAE51" s="445"/>
      <c r="SAF51" s="445"/>
      <c r="SAG51" s="445"/>
      <c r="SAH51" s="445"/>
      <c r="SAI51" s="445"/>
      <c r="SAJ51" s="445"/>
      <c r="SAK51" s="445"/>
      <c r="SAL51" s="445"/>
      <c r="SAM51" s="445"/>
      <c r="SAN51" s="445"/>
      <c r="SAO51" s="445"/>
      <c r="SAP51" s="445"/>
      <c r="SAQ51" s="445"/>
      <c r="SAR51" s="445"/>
      <c r="SAS51" s="445"/>
      <c r="SAT51" s="445"/>
      <c r="SAU51" s="445"/>
      <c r="SAV51" s="445"/>
      <c r="SAW51" s="445"/>
      <c r="SAX51" s="445"/>
      <c r="SAY51" s="445"/>
      <c r="SAZ51" s="445"/>
      <c r="SBA51" s="445"/>
      <c r="SBB51" s="445"/>
      <c r="SBC51" s="445"/>
      <c r="SBD51" s="445"/>
      <c r="SBE51" s="445"/>
      <c r="SBF51" s="445"/>
      <c r="SBG51" s="445"/>
      <c r="SBH51" s="445"/>
      <c r="SBI51" s="445"/>
      <c r="SBJ51" s="445"/>
      <c r="SBK51" s="445"/>
      <c r="SBL51" s="445"/>
      <c r="SBM51" s="445"/>
      <c r="SBN51" s="445"/>
      <c r="SBO51" s="445"/>
      <c r="SBP51" s="445"/>
      <c r="SBQ51" s="445"/>
      <c r="SBR51" s="445"/>
      <c r="SBS51" s="445"/>
      <c r="SBT51" s="445"/>
      <c r="SBU51" s="445"/>
      <c r="SBV51" s="445"/>
      <c r="SBW51" s="445"/>
      <c r="SBX51" s="445"/>
      <c r="SBY51" s="445"/>
      <c r="SBZ51" s="445"/>
      <c r="SCA51" s="445"/>
      <c r="SCB51" s="445"/>
      <c r="SCC51" s="445"/>
      <c r="SCD51" s="445"/>
      <c r="SCE51" s="445"/>
      <c r="SCF51" s="445"/>
      <c r="SCG51" s="445"/>
      <c r="SCH51" s="445"/>
      <c r="SCI51" s="445"/>
      <c r="SCJ51" s="445"/>
      <c r="SCK51" s="445"/>
      <c r="SCL51" s="445"/>
      <c r="SCM51" s="445"/>
      <c r="SCN51" s="445"/>
      <c r="SCO51" s="445"/>
      <c r="SCP51" s="445"/>
      <c r="SCQ51" s="445"/>
      <c r="SCR51" s="445"/>
      <c r="SCS51" s="445"/>
      <c r="SCT51" s="445"/>
      <c r="SCU51" s="445"/>
      <c r="SCV51" s="445"/>
      <c r="SCW51" s="445"/>
      <c r="SCX51" s="445"/>
      <c r="SCY51" s="445"/>
      <c r="SCZ51" s="445"/>
      <c r="SDA51" s="445"/>
      <c r="SDB51" s="445"/>
      <c r="SDC51" s="445"/>
      <c r="SDD51" s="445"/>
      <c r="SDE51" s="445"/>
      <c r="SDF51" s="445"/>
      <c r="SDG51" s="445"/>
      <c r="SDH51" s="445"/>
      <c r="SDI51" s="445"/>
      <c r="SDJ51" s="445"/>
      <c r="SDK51" s="445"/>
      <c r="SDL51" s="445"/>
      <c r="SDM51" s="445"/>
      <c r="SDN51" s="445"/>
      <c r="SDO51" s="445"/>
      <c r="SDP51" s="445"/>
      <c r="SDQ51" s="445"/>
      <c r="SDR51" s="445"/>
      <c r="SDS51" s="445"/>
      <c r="SDT51" s="445"/>
      <c r="SDU51" s="445"/>
      <c r="SDV51" s="445"/>
      <c r="SDW51" s="445"/>
      <c r="SDX51" s="445"/>
      <c r="SDY51" s="445"/>
      <c r="SDZ51" s="445"/>
      <c r="SEA51" s="445"/>
      <c r="SEB51" s="445"/>
      <c r="SEC51" s="445"/>
      <c r="SED51" s="445"/>
      <c r="SEE51" s="445"/>
      <c r="SEF51" s="445"/>
      <c r="SEG51" s="445"/>
      <c r="SEH51" s="445"/>
      <c r="SEI51" s="445"/>
      <c r="SEJ51" s="445"/>
      <c r="SEK51" s="445"/>
      <c r="SEL51" s="445"/>
      <c r="SEM51" s="445"/>
      <c r="SEN51" s="445"/>
      <c r="SEO51" s="445"/>
      <c r="SEP51" s="445"/>
      <c r="SEQ51" s="445"/>
      <c r="SER51" s="445"/>
      <c r="SES51" s="445"/>
      <c r="SET51" s="445"/>
      <c r="SEU51" s="445"/>
      <c r="SEV51" s="445"/>
      <c r="SEW51" s="445"/>
      <c r="SEX51" s="445"/>
      <c r="SEY51" s="445"/>
      <c r="SEZ51" s="445"/>
      <c r="SFA51" s="445"/>
      <c r="SFB51" s="445"/>
      <c r="SFC51" s="445"/>
      <c r="SFD51" s="445"/>
      <c r="SFE51" s="445"/>
      <c r="SFF51" s="445"/>
      <c r="SFG51" s="445"/>
      <c r="SFH51" s="445"/>
      <c r="SFI51" s="445"/>
      <c r="SFJ51" s="445"/>
      <c r="SFK51" s="445"/>
      <c r="SFL51" s="445"/>
      <c r="SFM51" s="445"/>
      <c r="SFN51" s="445"/>
      <c r="SFO51" s="445"/>
      <c r="SFP51" s="445"/>
      <c r="SFQ51" s="445"/>
      <c r="SFR51" s="445"/>
      <c r="SFS51" s="445"/>
      <c r="SFT51" s="445"/>
      <c r="SFU51" s="445"/>
      <c r="SFV51" s="445"/>
      <c r="SFW51" s="445"/>
      <c r="SFX51" s="445"/>
      <c r="SFY51" s="445"/>
      <c r="SFZ51" s="445"/>
      <c r="SGA51" s="445"/>
      <c r="SGB51" s="445"/>
      <c r="SGC51" s="445"/>
      <c r="SGD51" s="445"/>
      <c r="SGE51" s="445"/>
      <c r="SGF51" s="445"/>
      <c r="SGG51" s="445"/>
      <c r="SGH51" s="445"/>
      <c r="SGI51" s="445"/>
      <c r="SGJ51" s="445"/>
      <c r="SGK51" s="445"/>
      <c r="SGL51" s="445"/>
      <c r="SGM51" s="445"/>
      <c r="SGN51" s="445"/>
      <c r="SGO51" s="445"/>
      <c r="SGP51" s="445"/>
      <c r="SGQ51" s="445"/>
      <c r="SGR51" s="445"/>
      <c r="SGS51" s="445"/>
      <c r="SGT51" s="445"/>
      <c r="SGU51" s="445"/>
      <c r="SGV51" s="445"/>
      <c r="SGW51" s="445"/>
      <c r="SGX51" s="445"/>
      <c r="SGY51" s="445"/>
      <c r="SGZ51" s="445"/>
      <c r="SHA51" s="445"/>
      <c r="SHB51" s="445"/>
      <c r="SHC51" s="445"/>
      <c r="SHD51" s="445"/>
      <c r="SHE51" s="445"/>
      <c r="SHF51" s="445"/>
      <c r="SHG51" s="445"/>
      <c r="SHH51" s="445"/>
      <c r="SHI51" s="445"/>
      <c r="SHJ51" s="445"/>
      <c r="SHK51" s="445"/>
      <c r="SHL51" s="445"/>
      <c r="SHM51" s="445"/>
      <c r="SHN51" s="445"/>
      <c r="SHO51" s="445"/>
      <c r="SHP51" s="445"/>
      <c r="SHQ51" s="445"/>
      <c r="SHR51" s="445"/>
      <c r="SHS51" s="445"/>
      <c r="SHT51" s="445"/>
      <c r="SHU51" s="445"/>
      <c r="SHV51" s="445"/>
      <c r="SHW51" s="445"/>
      <c r="SHX51" s="445"/>
      <c r="SHY51" s="445"/>
      <c r="SHZ51" s="445"/>
      <c r="SIA51" s="445"/>
      <c r="SIB51" s="445"/>
      <c r="SIC51" s="445"/>
      <c r="SID51" s="445"/>
      <c r="SIE51" s="445"/>
      <c r="SIF51" s="445"/>
      <c r="SIG51" s="445"/>
      <c r="SIH51" s="445"/>
      <c r="SII51" s="445"/>
      <c r="SIJ51" s="445"/>
      <c r="SIK51" s="445"/>
      <c r="SIL51" s="445"/>
      <c r="SIM51" s="445"/>
      <c r="SIN51" s="445"/>
      <c r="SIO51" s="445"/>
      <c r="SIP51" s="445"/>
      <c r="SIQ51" s="445"/>
      <c r="SIR51" s="445"/>
      <c r="SIS51" s="445"/>
      <c r="SIT51" s="445"/>
      <c r="SIU51" s="445"/>
      <c r="SIV51" s="445"/>
      <c r="SIW51" s="445"/>
      <c r="SIX51" s="445"/>
      <c r="SIY51" s="445"/>
      <c r="SIZ51" s="445"/>
      <c r="SJA51" s="445"/>
      <c r="SJB51" s="445"/>
      <c r="SJC51" s="445"/>
      <c r="SJD51" s="445"/>
      <c r="SJE51" s="445"/>
      <c r="SJF51" s="445"/>
      <c r="SJG51" s="445"/>
      <c r="SJH51" s="445"/>
      <c r="SJI51" s="445"/>
      <c r="SJJ51" s="445"/>
      <c r="SJK51" s="445"/>
      <c r="SJL51" s="445"/>
      <c r="SJM51" s="445"/>
      <c r="SJN51" s="445"/>
      <c r="SJO51" s="445"/>
      <c r="SJP51" s="445"/>
      <c r="SJQ51" s="445"/>
      <c r="SJR51" s="445"/>
      <c r="SJS51" s="445"/>
      <c r="SJT51" s="445"/>
      <c r="SJU51" s="445"/>
      <c r="SJV51" s="445"/>
      <c r="SJW51" s="445"/>
      <c r="SJX51" s="445"/>
      <c r="SJY51" s="445"/>
      <c r="SJZ51" s="445"/>
      <c r="SKA51" s="445"/>
      <c r="SKB51" s="445"/>
      <c r="SKC51" s="445"/>
      <c r="SKD51" s="445"/>
      <c r="SKE51" s="445"/>
      <c r="SKF51" s="445"/>
      <c r="SKG51" s="445"/>
      <c r="SKH51" s="445"/>
      <c r="SKI51" s="445"/>
      <c r="SKJ51" s="445"/>
      <c r="SKK51" s="445"/>
      <c r="SKL51" s="445"/>
      <c r="SKM51" s="445"/>
      <c r="SKN51" s="445"/>
      <c r="SKO51" s="445"/>
      <c r="SKP51" s="445"/>
      <c r="SKQ51" s="445"/>
      <c r="SKR51" s="445"/>
      <c r="SKS51" s="445"/>
      <c r="SKT51" s="445"/>
      <c r="SKU51" s="445"/>
      <c r="SKV51" s="445"/>
      <c r="SKW51" s="445"/>
      <c r="SKX51" s="445"/>
      <c r="SKY51" s="445"/>
      <c r="SKZ51" s="445"/>
      <c r="SLA51" s="445"/>
      <c r="SLB51" s="445"/>
      <c r="SLC51" s="445"/>
      <c r="SLD51" s="445"/>
      <c r="SLE51" s="445"/>
      <c r="SLF51" s="445"/>
      <c r="SLG51" s="445"/>
      <c r="SLH51" s="445"/>
      <c r="SLI51" s="445"/>
      <c r="SLJ51" s="445"/>
      <c r="SLK51" s="445"/>
      <c r="SLL51" s="445"/>
      <c r="SLM51" s="445"/>
      <c r="SLN51" s="445"/>
      <c r="SLO51" s="445"/>
      <c r="SLP51" s="445"/>
      <c r="SLQ51" s="445"/>
      <c r="SLR51" s="445"/>
      <c r="SLS51" s="445"/>
      <c r="SLT51" s="445"/>
      <c r="SLU51" s="445"/>
      <c r="SLV51" s="445"/>
      <c r="SLW51" s="445"/>
      <c r="SLX51" s="445"/>
      <c r="SLY51" s="445"/>
      <c r="SLZ51" s="445"/>
      <c r="SMA51" s="445"/>
      <c r="SMB51" s="445"/>
      <c r="SMC51" s="445"/>
      <c r="SMD51" s="445"/>
      <c r="SME51" s="445"/>
      <c r="SMF51" s="445"/>
      <c r="SMG51" s="445"/>
      <c r="SMH51" s="445"/>
      <c r="SMI51" s="445"/>
      <c r="SMJ51" s="445"/>
      <c r="SMK51" s="445"/>
      <c r="SML51" s="445"/>
      <c r="SMM51" s="445"/>
      <c r="SMN51" s="445"/>
      <c r="SMO51" s="445"/>
      <c r="SMP51" s="445"/>
      <c r="SMQ51" s="445"/>
      <c r="SMR51" s="445"/>
      <c r="SMS51" s="445"/>
      <c r="SMT51" s="445"/>
      <c r="SMU51" s="445"/>
      <c r="SMV51" s="445"/>
      <c r="SMW51" s="445"/>
      <c r="SMX51" s="445"/>
      <c r="SMY51" s="445"/>
      <c r="SMZ51" s="445"/>
      <c r="SNA51" s="445"/>
      <c r="SNB51" s="445"/>
      <c r="SNC51" s="445"/>
      <c r="SND51" s="445"/>
      <c r="SNE51" s="445"/>
      <c r="SNF51" s="445"/>
      <c r="SNG51" s="445"/>
      <c r="SNH51" s="445"/>
      <c r="SNI51" s="445"/>
      <c r="SNJ51" s="445"/>
      <c r="SNK51" s="445"/>
      <c r="SNL51" s="445"/>
      <c r="SNM51" s="445"/>
      <c r="SNN51" s="445"/>
      <c r="SNO51" s="445"/>
      <c r="SNP51" s="445"/>
      <c r="SNQ51" s="445"/>
      <c r="SNR51" s="445"/>
      <c r="SNS51" s="445"/>
      <c r="SNT51" s="445"/>
      <c r="SNU51" s="445"/>
      <c r="SNV51" s="445"/>
      <c r="SNW51" s="445"/>
      <c r="SNX51" s="445"/>
      <c r="SNY51" s="445"/>
      <c r="SNZ51" s="445"/>
      <c r="SOA51" s="445"/>
      <c r="SOB51" s="445"/>
      <c r="SOC51" s="445"/>
      <c r="SOD51" s="445"/>
      <c r="SOE51" s="445"/>
      <c r="SOF51" s="445"/>
      <c r="SOG51" s="445"/>
      <c r="SOH51" s="445"/>
      <c r="SOI51" s="445"/>
      <c r="SOJ51" s="445"/>
      <c r="SOK51" s="445"/>
      <c r="SOL51" s="445"/>
      <c r="SOM51" s="445"/>
      <c r="SON51" s="445"/>
      <c r="SOO51" s="445"/>
      <c r="SOP51" s="445"/>
      <c r="SOQ51" s="445"/>
      <c r="SOR51" s="445"/>
      <c r="SOS51" s="445"/>
      <c r="SOT51" s="445"/>
      <c r="SOU51" s="445"/>
      <c r="SOV51" s="445"/>
      <c r="SOW51" s="445"/>
      <c r="SOX51" s="445"/>
      <c r="SOY51" s="445"/>
      <c r="SOZ51" s="445"/>
      <c r="SPA51" s="445"/>
      <c r="SPB51" s="445"/>
      <c r="SPC51" s="445"/>
      <c r="SPD51" s="445"/>
      <c r="SPE51" s="445"/>
      <c r="SPF51" s="445"/>
      <c r="SPG51" s="445"/>
      <c r="SPH51" s="445"/>
      <c r="SPI51" s="445"/>
      <c r="SPJ51" s="445"/>
      <c r="SPK51" s="445"/>
      <c r="SPL51" s="445"/>
      <c r="SPM51" s="445"/>
      <c r="SPN51" s="445"/>
      <c r="SPO51" s="445"/>
      <c r="SPP51" s="445"/>
      <c r="SPQ51" s="445"/>
      <c r="SPR51" s="445"/>
      <c r="SPS51" s="445"/>
      <c r="SPT51" s="445"/>
      <c r="SPU51" s="445"/>
      <c r="SPV51" s="445"/>
      <c r="SPW51" s="445"/>
      <c r="SPX51" s="445"/>
      <c r="SPY51" s="445"/>
      <c r="SPZ51" s="445"/>
      <c r="SQA51" s="445"/>
      <c r="SQB51" s="445"/>
      <c r="SQC51" s="445"/>
      <c r="SQD51" s="445"/>
      <c r="SQE51" s="445"/>
      <c r="SQF51" s="445"/>
      <c r="SQG51" s="445"/>
      <c r="SQH51" s="445"/>
      <c r="SQI51" s="445"/>
      <c r="SQJ51" s="445"/>
      <c r="SQK51" s="445"/>
      <c r="SQL51" s="445"/>
      <c r="SQM51" s="445"/>
      <c r="SQN51" s="445"/>
      <c r="SQO51" s="445"/>
      <c r="SQP51" s="445"/>
      <c r="SQQ51" s="445"/>
      <c r="SQR51" s="445"/>
      <c r="SQS51" s="445"/>
      <c r="SQT51" s="445"/>
      <c r="SQU51" s="445"/>
      <c r="SQV51" s="445"/>
      <c r="SQW51" s="445"/>
      <c r="SQX51" s="445"/>
      <c r="SQY51" s="445"/>
      <c r="SQZ51" s="445"/>
      <c r="SRA51" s="445"/>
      <c r="SRB51" s="445"/>
      <c r="SRC51" s="445"/>
      <c r="SRD51" s="445"/>
      <c r="SRE51" s="445"/>
      <c r="SRF51" s="445"/>
      <c r="SRG51" s="445"/>
      <c r="SRH51" s="445"/>
      <c r="SRI51" s="445"/>
      <c r="SRJ51" s="445"/>
      <c r="SRK51" s="445"/>
      <c r="SRL51" s="445"/>
      <c r="SRM51" s="445"/>
      <c r="SRN51" s="445"/>
      <c r="SRO51" s="445"/>
      <c r="SRP51" s="445"/>
      <c r="SRQ51" s="445"/>
      <c r="SRR51" s="445"/>
      <c r="SRS51" s="445"/>
      <c r="SRT51" s="445"/>
      <c r="SRU51" s="445"/>
      <c r="SRV51" s="445"/>
      <c r="SRW51" s="445"/>
      <c r="SRX51" s="445"/>
      <c r="SRY51" s="445"/>
      <c r="SRZ51" s="445"/>
      <c r="SSA51" s="445"/>
      <c r="SSB51" s="445"/>
      <c r="SSC51" s="445"/>
      <c r="SSD51" s="445"/>
      <c r="SSE51" s="445"/>
      <c r="SSF51" s="445"/>
      <c r="SSG51" s="445"/>
      <c r="SSH51" s="445"/>
      <c r="SSI51" s="445"/>
      <c r="SSJ51" s="445"/>
      <c r="SSK51" s="445"/>
      <c r="SSL51" s="445"/>
      <c r="SSM51" s="445"/>
      <c r="SSN51" s="445"/>
      <c r="SSO51" s="445"/>
      <c r="SSP51" s="445"/>
      <c r="SSQ51" s="445"/>
      <c r="SSR51" s="445"/>
      <c r="SSS51" s="445"/>
      <c r="SST51" s="445"/>
      <c r="SSU51" s="445"/>
      <c r="SSV51" s="445"/>
      <c r="SSW51" s="445"/>
      <c r="SSX51" s="445"/>
      <c r="SSY51" s="445"/>
      <c r="SSZ51" s="445"/>
      <c r="STA51" s="445"/>
      <c r="STB51" s="445"/>
      <c r="STC51" s="445"/>
      <c r="STD51" s="445"/>
      <c r="STE51" s="445"/>
      <c r="STF51" s="445"/>
      <c r="STG51" s="445"/>
      <c r="STH51" s="445"/>
      <c r="STI51" s="445"/>
      <c r="STJ51" s="445"/>
      <c r="STK51" s="445"/>
      <c r="STL51" s="445"/>
      <c r="STM51" s="445"/>
      <c r="STN51" s="445"/>
      <c r="STO51" s="445"/>
      <c r="STP51" s="445"/>
      <c r="STQ51" s="445"/>
      <c r="STR51" s="445"/>
      <c r="STS51" s="445"/>
      <c r="STT51" s="445"/>
      <c r="STU51" s="445"/>
      <c r="STV51" s="445"/>
      <c r="STW51" s="445"/>
      <c r="STX51" s="445"/>
      <c r="STY51" s="445"/>
      <c r="STZ51" s="445"/>
      <c r="SUA51" s="445"/>
      <c r="SUB51" s="445"/>
      <c r="SUC51" s="445"/>
      <c r="SUD51" s="445"/>
      <c r="SUE51" s="445"/>
      <c r="SUF51" s="445"/>
      <c r="SUG51" s="445"/>
      <c r="SUH51" s="445"/>
      <c r="SUI51" s="445"/>
      <c r="SUJ51" s="445"/>
      <c r="SUK51" s="445"/>
      <c r="SUL51" s="445"/>
      <c r="SUM51" s="445"/>
      <c r="SUN51" s="445"/>
      <c r="SUO51" s="445"/>
      <c r="SUP51" s="445"/>
      <c r="SUQ51" s="445"/>
      <c r="SUR51" s="445"/>
      <c r="SUS51" s="445"/>
      <c r="SUT51" s="445"/>
      <c r="SUU51" s="445"/>
      <c r="SUV51" s="445"/>
      <c r="SUW51" s="445"/>
      <c r="SUX51" s="445"/>
      <c r="SUY51" s="445"/>
      <c r="SUZ51" s="445"/>
      <c r="SVA51" s="445"/>
      <c r="SVB51" s="445"/>
      <c r="SVC51" s="445"/>
      <c r="SVD51" s="445"/>
      <c r="SVE51" s="445"/>
      <c r="SVF51" s="445"/>
      <c r="SVG51" s="445"/>
      <c r="SVH51" s="445"/>
      <c r="SVI51" s="445"/>
      <c r="SVJ51" s="445"/>
      <c r="SVK51" s="445"/>
      <c r="SVL51" s="445"/>
      <c r="SVM51" s="445"/>
      <c r="SVN51" s="445"/>
      <c r="SVO51" s="445"/>
      <c r="SVP51" s="445"/>
      <c r="SVQ51" s="445"/>
      <c r="SVR51" s="445"/>
      <c r="SVS51" s="445"/>
      <c r="SVT51" s="445"/>
      <c r="SVU51" s="445"/>
      <c r="SVV51" s="445"/>
      <c r="SVW51" s="445"/>
      <c r="SVX51" s="445"/>
      <c r="SVY51" s="445"/>
      <c r="SVZ51" s="445"/>
      <c r="SWA51" s="445"/>
      <c r="SWB51" s="445"/>
      <c r="SWC51" s="445"/>
      <c r="SWD51" s="445"/>
      <c r="SWE51" s="445"/>
      <c r="SWF51" s="445"/>
      <c r="SWG51" s="445"/>
      <c r="SWH51" s="445"/>
      <c r="SWI51" s="445"/>
      <c r="SWJ51" s="445"/>
      <c r="SWK51" s="445"/>
      <c r="SWL51" s="445"/>
      <c r="SWM51" s="445"/>
      <c r="SWN51" s="445"/>
      <c r="SWO51" s="445"/>
      <c r="SWP51" s="445"/>
      <c r="SWQ51" s="445"/>
      <c r="SWR51" s="445"/>
      <c r="SWS51" s="445"/>
      <c r="SWT51" s="445"/>
      <c r="SWU51" s="445"/>
      <c r="SWV51" s="445"/>
      <c r="SWW51" s="445"/>
      <c r="SWX51" s="445"/>
      <c r="SWY51" s="445"/>
      <c r="SWZ51" s="445"/>
      <c r="SXA51" s="445"/>
      <c r="SXB51" s="445"/>
      <c r="SXC51" s="445"/>
      <c r="SXD51" s="445"/>
      <c r="SXE51" s="445"/>
      <c r="SXF51" s="445"/>
      <c r="SXG51" s="445"/>
      <c r="SXH51" s="445"/>
      <c r="SXI51" s="445"/>
      <c r="SXJ51" s="445"/>
      <c r="SXK51" s="445"/>
      <c r="SXL51" s="445"/>
      <c r="SXM51" s="445"/>
      <c r="SXN51" s="445"/>
      <c r="SXO51" s="445"/>
      <c r="SXP51" s="445"/>
      <c r="SXQ51" s="445"/>
      <c r="SXR51" s="445"/>
      <c r="SXS51" s="445"/>
      <c r="SXT51" s="445"/>
      <c r="SXU51" s="445"/>
      <c r="SXV51" s="445"/>
      <c r="SXW51" s="445"/>
      <c r="SXX51" s="445"/>
      <c r="SXY51" s="445"/>
      <c r="SXZ51" s="445"/>
      <c r="SYA51" s="445"/>
      <c r="SYB51" s="445"/>
      <c r="SYC51" s="445"/>
      <c r="SYD51" s="445"/>
      <c r="SYE51" s="445"/>
      <c r="SYF51" s="445"/>
      <c r="SYG51" s="445"/>
      <c r="SYH51" s="445"/>
      <c r="SYI51" s="445"/>
      <c r="SYJ51" s="445"/>
      <c r="SYK51" s="445"/>
      <c r="SYL51" s="445"/>
      <c r="SYM51" s="445"/>
      <c r="SYN51" s="445"/>
      <c r="SYO51" s="445"/>
      <c r="SYP51" s="445"/>
      <c r="SYQ51" s="445"/>
      <c r="SYR51" s="445"/>
      <c r="SYS51" s="445"/>
      <c r="SYT51" s="445"/>
      <c r="SYU51" s="445"/>
      <c r="SYV51" s="445"/>
      <c r="SYW51" s="445"/>
      <c r="SYX51" s="445"/>
      <c r="SYY51" s="445"/>
      <c r="SYZ51" s="445"/>
      <c r="SZA51" s="445"/>
      <c r="SZB51" s="445"/>
      <c r="SZC51" s="445"/>
      <c r="SZD51" s="445"/>
      <c r="SZE51" s="445"/>
      <c r="SZF51" s="445"/>
      <c r="SZG51" s="445"/>
      <c r="SZH51" s="445"/>
      <c r="SZI51" s="445"/>
      <c r="SZJ51" s="445"/>
      <c r="SZK51" s="445"/>
      <c r="SZL51" s="445"/>
      <c r="SZM51" s="445"/>
      <c r="SZN51" s="445"/>
      <c r="SZO51" s="445"/>
      <c r="SZP51" s="445"/>
      <c r="SZQ51" s="445"/>
      <c r="SZR51" s="445"/>
      <c r="SZS51" s="445"/>
      <c r="SZT51" s="445"/>
      <c r="SZU51" s="445"/>
      <c r="SZV51" s="445"/>
      <c r="SZW51" s="445"/>
      <c r="SZX51" s="445"/>
      <c r="SZY51" s="445"/>
      <c r="SZZ51" s="445"/>
      <c r="TAA51" s="445"/>
      <c r="TAB51" s="445"/>
      <c r="TAC51" s="445"/>
      <c r="TAD51" s="445"/>
      <c r="TAE51" s="445"/>
      <c r="TAF51" s="445"/>
      <c r="TAG51" s="445"/>
      <c r="TAH51" s="445"/>
      <c r="TAI51" s="445"/>
      <c r="TAJ51" s="445"/>
      <c r="TAK51" s="445"/>
      <c r="TAL51" s="445"/>
      <c r="TAM51" s="445"/>
      <c r="TAN51" s="445"/>
      <c r="TAO51" s="445"/>
      <c r="TAP51" s="445"/>
      <c r="TAQ51" s="445"/>
      <c r="TAR51" s="445"/>
      <c r="TAS51" s="445"/>
      <c r="TAT51" s="445"/>
      <c r="TAU51" s="445"/>
      <c r="TAV51" s="445"/>
      <c r="TAW51" s="445"/>
      <c r="TAX51" s="445"/>
      <c r="TAY51" s="445"/>
      <c r="TAZ51" s="445"/>
      <c r="TBA51" s="445"/>
      <c r="TBB51" s="445"/>
      <c r="TBC51" s="445"/>
      <c r="TBD51" s="445"/>
      <c r="TBE51" s="445"/>
      <c r="TBF51" s="445"/>
      <c r="TBG51" s="445"/>
      <c r="TBH51" s="445"/>
      <c r="TBI51" s="445"/>
      <c r="TBJ51" s="445"/>
      <c r="TBK51" s="445"/>
      <c r="TBL51" s="445"/>
      <c r="TBM51" s="445"/>
      <c r="TBN51" s="445"/>
      <c r="TBO51" s="445"/>
      <c r="TBP51" s="445"/>
      <c r="TBQ51" s="445"/>
      <c r="TBR51" s="445"/>
      <c r="TBS51" s="445"/>
      <c r="TBT51" s="445"/>
      <c r="TBU51" s="445"/>
      <c r="TBV51" s="445"/>
      <c r="TBW51" s="445"/>
      <c r="TBX51" s="445"/>
      <c r="TBY51" s="445"/>
      <c r="TBZ51" s="445"/>
      <c r="TCA51" s="445"/>
      <c r="TCB51" s="445"/>
      <c r="TCC51" s="445"/>
      <c r="TCD51" s="445"/>
      <c r="TCE51" s="445"/>
      <c r="TCF51" s="445"/>
      <c r="TCG51" s="445"/>
      <c r="TCH51" s="445"/>
      <c r="TCI51" s="445"/>
      <c r="TCJ51" s="445"/>
      <c r="TCK51" s="445"/>
      <c r="TCL51" s="445"/>
      <c r="TCM51" s="445"/>
      <c r="TCN51" s="445"/>
      <c r="TCO51" s="445"/>
      <c r="TCP51" s="445"/>
      <c r="TCQ51" s="445"/>
      <c r="TCR51" s="445"/>
      <c r="TCS51" s="445"/>
      <c r="TCT51" s="445"/>
      <c r="TCU51" s="445"/>
      <c r="TCV51" s="445"/>
      <c r="TCW51" s="445"/>
      <c r="TCX51" s="445"/>
      <c r="TCY51" s="445"/>
      <c r="TCZ51" s="445"/>
      <c r="TDA51" s="445"/>
      <c r="TDB51" s="445"/>
      <c r="TDC51" s="445"/>
      <c r="TDD51" s="445"/>
      <c r="TDE51" s="445"/>
      <c r="TDF51" s="445"/>
      <c r="TDG51" s="445"/>
      <c r="TDH51" s="445"/>
      <c r="TDI51" s="445"/>
      <c r="TDJ51" s="445"/>
      <c r="TDK51" s="445"/>
      <c r="TDL51" s="445"/>
      <c r="TDM51" s="445"/>
      <c r="TDN51" s="445"/>
      <c r="TDO51" s="445"/>
      <c r="TDP51" s="445"/>
      <c r="TDQ51" s="445"/>
      <c r="TDR51" s="445"/>
      <c r="TDS51" s="445"/>
      <c r="TDT51" s="445"/>
      <c r="TDU51" s="445"/>
      <c r="TDV51" s="445"/>
      <c r="TDW51" s="445"/>
      <c r="TDX51" s="445"/>
      <c r="TDY51" s="445"/>
      <c r="TDZ51" s="445"/>
      <c r="TEA51" s="445"/>
      <c r="TEB51" s="445"/>
      <c r="TEC51" s="445"/>
      <c r="TED51" s="445"/>
      <c r="TEE51" s="445"/>
      <c r="TEF51" s="445"/>
      <c r="TEG51" s="445"/>
      <c r="TEH51" s="445"/>
      <c r="TEI51" s="445"/>
      <c r="TEJ51" s="445"/>
      <c r="TEK51" s="445"/>
      <c r="TEL51" s="445"/>
      <c r="TEM51" s="445"/>
      <c r="TEN51" s="445"/>
      <c r="TEO51" s="445"/>
      <c r="TEP51" s="445"/>
      <c r="TEQ51" s="445"/>
      <c r="TER51" s="445"/>
      <c r="TES51" s="445"/>
      <c r="TET51" s="445"/>
      <c r="TEU51" s="445"/>
      <c r="TEV51" s="445"/>
      <c r="TEW51" s="445"/>
      <c r="TEX51" s="445"/>
      <c r="TEY51" s="445"/>
      <c r="TEZ51" s="445"/>
      <c r="TFA51" s="445"/>
      <c r="TFB51" s="445"/>
      <c r="TFC51" s="445"/>
      <c r="TFD51" s="445"/>
      <c r="TFE51" s="445"/>
      <c r="TFF51" s="445"/>
      <c r="TFG51" s="445"/>
      <c r="TFH51" s="445"/>
      <c r="TFI51" s="445"/>
      <c r="TFJ51" s="445"/>
      <c r="TFK51" s="445"/>
      <c r="TFL51" s="445"/>
      <c r="TFM51" s="445"/>
      <c r="TFN51" s="445"/>
      <c r="TFO51" s="445"/>
      <c r="TFP51" s="445"/>
      <c r="TFQ51" s="445"/>
      <c r="TFR51" s="445"/>
      <c r="TFS51" s="445"/>
      <c r="TFT51" s="445"/>
      <c r="TFU51" s="445"/>
      <c r="TFV51" s="445"/>
      <c r="TFW51" s="445"/>
      <c r="TFX51" s="445"/>
      <c r="TFY51" s="445"/>
      <c r="TFZ51" s="445"/>
      <c r="TGA51" s="445"/>
      <c r="TGB51" s="445"/>
      <c r="TGC51" s="445"/>
      <c r="TGD51" s="445"/>
      <c r="TGE51" s="445"/>
      <c r="TGF51" s="445"/>
      <c r="TGG51" s="445"/>
      <c r="TGH51" s="445"/>
      <c r="TGI51" s="445"/>
      <c r="TGJ51" s="445"/>
      <c r="TGK51" s="445"/>
      <c r="TGL51" s="445"/>
      <c r="TGM51" s="445"/>
      <c r="TGN51" s="445"/>
      <c r="TGO51" s="445"/>
      <c r="TGP51" s="445"/>
      <c r="TGQ51" s="445"/>
      <c r="TGR51" s="445"/>
      <c r="TGS51" s="445"/>
      <c r="TGT51" s="445"/>
      <c r="TGU51" s="445"/>
      <c r="TGV51" s="445"/>
      <c r="TGW51" s="445"/>
      <c r="TGX51" s="445"/>
      <c r="TGY51" s="445"/>
      <c r="TGZ51" s="445"/>
      <c r="THA51" s="445"/>
      <c r="THB51" s="445"/>
      <c r="THC51" s="445"/>
      <c r="THD51" s="445"/>
      <c r="THE51" s="445"/>
      <c r="THF51" s="445"/>
      <c r="THG51" s="445"/>
      <c r="THH51" s="445"/>
      <c r="THI51" s="445"/>
      <c r="THJ51" s="445"/>
      <c r="THK51" s="445"/>
      <c r="THL51" s="445"/>
      <c r="THM51" s="445"/>
      <c r="THN51" s="445"/>
      <c r="THO51" s="445"/>
      <c r="THP51" s="445"/>
      <c r="THQ51" s="445"/>
      <c r="THR51" s="445"/>
      <c r="THS51" s="445"/>
      <c r="THT51" s="445"/>
      <c r="THU51" s="445"/>
      <c r="THV51" s="445"/>
      <c r="THW51" s="445"/>
      <c r="THX51" s="445"/>
      <c r="THY51" s="445"/>
      <c r="THZ51" s="445"/>
      <c r="TIA51" s="445"/>
      <c r="TIB51" s="445"/>
      <c r="TIC51" s="445"/>
      <c r="TID51" s="445"/>
      <c r="TIE51" s="445"/>
      <c r="TIF51" s="445"/>
      <c r="TIG51" s="445"/>
      <c r="TIH51" s="445"/>
      <c r="TII51" s="445"/>
      <c r="TIJ51" s="445"/>
      <c r="TIK51" s="445"/>
      <c r="TIL51" s="445"/>
      <c r="TIM51" s="445"/>
      <c r="TIN51" s="445"/>
      <c r="TIO51" s="445"/>
      <c r="TIP51" s="445"/>
      <c r="TIQ51" s="445"/>
      <c r="TIR51" s="445"/>
      <c r="TIS51" s="445"/>
      <c r="TIT51" s="445"/>
      <c r="TIU51" s="445"/>
      <c r="TIV51" s="445"/>
      <c r="TIW51" s="445"/>
      <c r="TIX51" s="445"/>
      <c r="TIY51" s="445"/>
      <c r="TIZ51" s="445"/>
      <c r="TJA51" s="445"/>
      <c r="TJB51" s="445"/>
      <c r="TJC51" s="445"/>
      <c r="TJD51" s="445"/>
      <c r="TJE51" s="445"/>
      <c r="TJF51" s="445"/>
      <c r="TJG51" s="445"/>
      <c r="TJH51" s="445"/>
      <c r="TJI51" s="445"/>
      <c r="TJJ51" s="445"/>
      <c r="TJK51" s="445"/>
      <c r="TJL51" s="445"/>
      <c r="TJM51" s="445"/>
      <c r="TJN51" s="445"/>
      <c r="TJO51" s="445"/>
      <c r="TJP51" s="445"/>
      <c r="TJQ51" s="445"/>
      <c r="TJR51" s="445"/>
      <c r="TJS51" s="445"/>
      <c r="TJT51" s="445"/>
      <c r="TJU51" s="445"/>
      <c r="TJV51" s="445"/>
      <c r="TJW51" s="445"/>
      <c r="TJX51" s="445"/>
      <c r="TJY51" s="445"/>
      <c r="TJZ51" s="445"/>
      <c r="TKA51" s="445"/>
      <c r="TKB51" s="445"/>
      <c r="TKC51" s="445"/>
      <c r="TKD51" s="445"/>
      <c r="TKE51" s="445"/>
      <c r="TKF51" s="445"/>
      <c r="TKG51" s="445"/>
      <c r="TKH51" s="445"/>
      <c r="TKI51" s="445"/>
      <c r="TKJ51" s="445"/>
      <c r="TKK51" s="445"/>
      <c r="TKL51" s="445"/>
      <c r="TKM51" s="445"/>
      <c r="TKN51" s="445"/>
      <c r="TKO51" s="445"/>
      <c r="TKP51" s="445"/>
      <c r="TKQ51" s="445"/>
      <c r="TKR51" s="445"/>
      <c r="TKS51" s="445"/>
      <c r="TKT51" s="445"/>
      <c r="TKU51" s="445"/>
      <c r="TKV51" s="445"/>
      <c r="TKW51" s="445"/>
      <c r="TKX51" s="445"/>
      <c r="TKY51" s="445"/>
      <c r="TKZ51" s="445"/>
      <c r="TLA51" s="445"/>
      <c r="TLB51" s="445"/>
      <c r="TLC51" s="445"/>
      <c r="TLD51" s="445"/>
      <c r="TLE51" s="445"/>
      <c r="TLF51" s="445"/>
      <c r="TLG51" s="445"/>
      <c r="TLH51" s="445"/>
      <c r="TLI51" s="445"/>
      <c r="TLJ51" s="445"/>
      <c r="TLK51" s="445"/>
      <c r="TLL51" s="445"/>
      <c r="TLM51" s="445"/>
      <c r="TLN51" s="445"/>
      <c r="TLO51" s="445"/>
      <c r="TLP51" s="445"/>
      <c r="TLQ51" s="445"/>
      <c r="TLR51" s="445"/>
      <c r="TLS51" s="445"/>
      <c r="TLT51" s="445"/>
      <c r="TLU51" s="445"/>
      <c r="TLV51" s="445"/>
      <c r="TLW51" s="445"/>
      <c r="TLX51" s="445"/>
      <c r="TLY51" s="445"/>
      <c r="TLZ51" s="445"/>
      <c r="TMA51" s="445"/>
      <c r="TMB51" s="445"/>
      <c r="TMC51" s="445"/>
      <c r="TMD51" s="445"/>
      <c r="TME51" s="445"/>
      <c r="TMF51" s="445"/>
      <c r="TMG51" s="445"/>
      <c r="TMH51" s="445"/>
      <c r="TMI51" s="445"/>
      <c r="TMJ51" s="445"/>
      <c r="TMK51" s="445"/>
      <c r="TML51" s="445"/>
      <c r="TMM51" s="445"/>
      <c r="TMN51" s="445"/>
      <c r="TMO51" s="445"/>
      <c r="TMP51" s="445"/>
      <c r="TMQ51" s="445"/>
      <c r="TMR51" s="445"/>
      <c r="TMS51" s="445"/>
      <c r="TMT51" s="445"/>
      <c r="TMU51" s="445"/>
      <c r="TMV51" s="445"/>
      <c r="TMW51" s="445"/>
      <c r="TMX51" s="445"/>
      <c r="TMY51" s="445"/>
      <c r="TMZ51" s="445"/>
      <c r="TNA51" s="445"/>
      <c r="TNB51" s="445"/>
      <c r="TNC51" s="445"/>
      <c r="TND51" s="445"/>
      <c r="TNE51" s="445"/>
      <c r="TNF51" s="445"/>
      <c r="TNG51" s="445"/>
      <c r="TNH51" s="445"/>
      <c r="TNI51" s="445"/>
      <c r="TNJ51" s="445"/>
      <c r="TNK51" s="445"/>
      <c r="TNL51" s="445"/>
      <c r="TNM51" s="445"/>
      <c r="TNN51" s="445"/>
      <c r="TNO51" s="445"/>
      <c r="TNP51" s="445"/>
      <c r="TNQ51" s="445"/>
      <c r="TNR51" s="445"/>
      <c r="TNS51" s="445"/>
      <c r="TNT51" s="445"/>
      <c r="TNU51" s="445"/>
      <c r="TNV51" s="445"/>
      <c r="TNW51" s="445"/>
      <c r="TNX51" s="445"/>
      <c r="TNY51" s="445"/>
      <c r="TNZ51" s="445"/>
      <c r="TOA51" s="445"/>
      <c r="TOB51" s="445"/>
      <c r="TOC51" s="445"/>
      <c r="TOD51" s="445"/>
      <c r="TOE51" s="445"/>
      <c r="TOF51" s="445"/>
      <c r="TOG51" s="445"/>
      <c r="TOH51" s="445"/>
      <c r="TOI51" s="445"/>
      <c r="TOJ51" s="445"/>
      <c r="TOK51" s="445"/>
      <c r="TOL51" s="445"/>
      <c r="TOM51" s="445"/>
      <c r="TON51" s="445"/>
      <c r="TOO51" s="445"/>
      <c r="TOP51" s="445"/>
      <c r="TOQ51" s="445"/>
      <c r="TOR51" s="445"/>
      <c r="TOS51" s="445"/>
      <c r="TOT51" s="445"/>
      <c r="TOU51" s="445"/>
      <c r="TOV51" s="445"/>
      <c r="TOW51" s="445"/>
      <c r="TOX51" s="445"/>
      <c r="TOY51" s="445"/>
      <c r="TOZ51" s="445"/>
      <c r="TPA51" s="445"/>
      <c r="TPB51" s="445"/>
      <c r="TPC51" s="445"/>
      <c r="TPD51" s="445"/>
      <c r="TPE51" s="445"/>
      <c r="TPF51" s="445"/>
      <c r="TPG51" s="445"/>
      <c r="TPH51" s="445"/>
      <c r="TPI51" s="445"/>
      <c r="TPJ51" s="445"/>
      <c r="TPK51" s="445"/>
      <c r="TPL51" s="445"/>
      <c r="TPM51" s="445"/>
      <c r="TPN51" s="445"/>
      <c r="TPO51" s="445"/>
      <c r="TPP51" s="445"/>
      <c r="TPQ51" s="445"/>
      <c r="TPR51" s="445"/>
      <c r="TPS51" s="445"/>
      <c r="TPT51" s="445"/>
      <c r="TPU51" s="445"/>
      <c r="TPV51" s="445"/>
      <c r="TPW51" s="445"/>
      <c r="TPX51" s="445"/>
      <c r="TPY51" s="445"/>
      <c r="TPZ51" s="445"/>
      <c r="TQA51" s="445"/>
      <c r="TQB51" s="445"/>
      <c r="TQC51" s="445"/>
      <c r="TQD51" s="445"/>
      <c r="TQE51" s="445"/>
      <c r="TQF51" s="445"/>
      <c r="TQG51" s="445"/>
      <c r="TQH51" s="445"/>
      <c r="TQI51" s="445"/>
      <c r="TQJ51" s="445"/>
      <c r="TQK51" s="445"/>
      <c r="TQL51" s="445"/>
      <c r="TQM51" s="445"/>
      <c r="TQN51" s="445"/>
      <c r="TQO51" s="445"/>
      <c r="TQP51" s="445"/>
      <c r="TQQ51" s="445"/>
      <c r="TQR51" s="445"/>
      <c r="TQS51" s="445"/>
      <c r="TQT51" s="445"/>
      <c r="TQU51" s="445"/>
      <c r="TQV51" s="445"/>
      <c r="TQW51" s="445"/>
      <c r="TQX51" s="445"/>
      <c r="TQY51" s="445"/>
      <c r="TQZ51" s="445"/>
      <c r="TRA51" s="445"/>
      <c r="TRB51" s="445"/>
      <c r="TRC51" s="445"/>
      <c r="TRD51" s="445"/>
      <c r="TRE51" s="445"/>
      <c r="TRF51" s="445"/>
      <c r="TRG51" s="445"/>
      <c r="TRH51" s="445"/>
      <c r="TRI51" s="445"/>
      <c r="TRJ51" s="445"/>
      <c r="TRK51" s="445"/>
      <c r="TRL51" s="445"/>
      <c r="TRM51" s="445"/>
      <c r="TRN51" s="445"/>
      <c r="TRO51" s="445"/>
      <c r="TRP51" s="445"/>
      <c r="TRQ51" s="445"/>
      <c r="TRR51" s="445"/>
      <c r="TRS51" s="445"/>
      <c r="TRT51" s="445"/>
      <c r="TRU51" s="445"/>
      <c r="TRV51" s="445"/>
      <c r="TRW51" s="445"/>
      <c r="TRX51" s="445"/>
      <c r="TRY51" s="445"/>
      <c r="TRZ51" s="445"/>
      <c r="TSA51" s="445"/>
      <c r="TSB51" s="445"/>
      <c r="TSC51" s="445"/>
      <c r="TSD51" s="445"/>
      <c r="TSE51" s="445"/>
      <c r="TSF51" s="445"/>
      <c r="TSG51" s="445"/>
      <c r="TSH51" s="445"/>
      <c r="TSI51" s="445"/>
      <c r="TSJ51" s="445"/>
      <c r="TSK51" s="445"/>
      <c r="TSL51" s="445"/>
      <c r="TSM51" s="445"/>
      <c r="TSN51" s="445"/>
      <c r="TSO51" s="445"/>
      <c r="TSP51" s="445"/>
      <c r="TSQ51" s="445"/>
      <c r="TSR51" s="445"/>
      <c r="TSS51" s="445"/>
      <c r="TST51" s="445"/>
      <c r="TSU51" s="445"/>
      <c r="TSV51" s="445"/>
      <c r="TSW51" s="445"/>
      <c r="TSX51" s="445"/>
      <c r="TSY51" s="445"/>
      <c r="TSZ51" s="445"/>
      <c r="TTA51" s="445"/>
      <c r="TTB51" s="445"/>
      <c r="TTC51" s="445"/>
      <c r="TTD51" s="445"/>
      <c r="TTE51" s="445"/>
      <c r="TTF51" s="445"/>
      <c r="TTG51" s="445"/>
      <c r="TTH51" s="445"/>
      <c r="TTI51" s="445"/>
      <c r="TTJ51" s="445"/>
      <c r="TTK51" s="445"/>
      <c r="TTL51" s="445"/>
      <c r="TTM51" s="445"/>
      <c r="TTN51" s="445"/>
      <c r="TTO51" s="445"/>
      <c r="TTP51" s="445"/>
      <c r="TTQ51" s="445"/>
      <c r="TTR51" s="445"/>
      <c r="TTS51" s="445"/>
      <c r="TTT51" s="445"/>
      <c r="TTU51" s="445"/>
      <c r="TTV51" s="445"/>
      <c r="TTW51" s="445"/>
      <c r="TTX51" s="445"/>
      <c r="TTY51" s="445"/>
      <c r="TTZ51" s="445"/>
      <c r="TUA51" s="445"/>
      <c r="TUB51" s="445"/>
      <c r="TUC51" s="445"/>
      <c r="TUD51" s="445"/>
      <c r="TUE51" s="445"/>
      <c r="TUF51" s="445"/>
      <c r="TUG51" s="445"/>
      <c r="TUH51" s="445"/>
      <c r="TUI51" s="445"/>
      <c r="TUJ51" s="445"/>
      <c r="TUK51" s="445"/>
      <c r="TUL51" s="445"/>
      <c r="TUM51" s="445"/>
      <c r="TUN51" s="445"/>
      <c r="TUO51" s="445"/>
      <c r="TUP51" s="445"/>
      <c r="TUQ51" s="445"/>
      <c r="TUR51" s="445"/>
      <c r="TUS51" s="445"/>
      <c r="TUT51" s="445"/>
      <c r="TUU51" s="445"/>
      <c r="TUV51" s="445"/>
      <c r="TUW51" s="445"/>
      <c r="TUX51" s="445"/>
      <c r="TUY51" s="445"/>
      <c r="TUZ51" s="445"/>
      <c r="TVA51" s="445"/>
      <c r="TVB51" s="445"/>
      <c r="TVC51" s="445"/>
      <c r="TVD51" s="445"/>
      <c r="TVE51" s="445"/>
      <c r="TVF51" s="445"/>
      <c r="TVG51" s="445"/>
      <c r="TVH51" s="445"/>
      <c r="TVI51" s="445"/>
      <c r="TVJ51" s="445"/>
      <c r="TVK51" s="445"/>
      <c r="TVL51" s="445"/>
      <c r="TVM51" s="445"/>
      <c r="TVN51" s="445"/>
      <c r="TVO51" s="445"/>
      <c r="TVP51" s="445"/>
      <c r="TVQ51" s="445"/>
      <c r="TVR51" s="445"/>
      <c r="TVS51" s="445"/>
      <c r="TVT51" s="445"/>
      <c r="TVU51" s="445"/>
      <c r="TVV51" s="445"/>
      <c r="TVW51" s="445"/>
      <c r="TVX51" s="445"/>
      <c r="TVY51" s="445"/>
      <c r="TVZ51" s="445"/>
      <c r="TWA51" s="445"/>
      <c r="TWB51" s="445"/>
      <c r="TWC51" s="445"/>
      <c r="TWD51" s="445"/>
      <c r="TWE51" s="445"/>
      <c r="TWF51" s="445"/>
      <c r="TWG51" s="445"/>
      <c r="TWH51" s="445"/>
      <c r="TWI51" s="445"/>
      <c r="TWJ51" s="445"/>
      <c r="TWK51" s="445"/>
      <c r="TWL51" s="445"/>
      <c r="TWM51" s="445"/>
      <c r="TWN51" s="445"/>
      <c r="TWO51" s="445"/>
      <c r="TWP51" s="445"/>
      <c r="TWQ51" s="445"/>
      <c r="TWR51" s="445"/>
      <c r="TWS51" s="445"/>
      <c r="TWT51" s="445"/>
      <c r="TWU51" s="445"/>
      <c r="TWV51" s="445"/>
      <c r="TWW51" s="445"/>
      <c r="TWX51" s="445"/>
      <c r="TWY51" s="445"/>
      <c r="TWZ51" s="445"/>
      <c r="TXA51" s="445"/>
      <c r="TXB51" s="445"/>
      <c r="TXC51" s="445"/>
      <c r="TXD51" s="445"/>
      <c r="TXE51" s="445"/>
      <c r="TXF51" s="445"/>
      <c r="TXG51" s="445"/>
      <c r="TXH51" s="445"/>
      <c r="TXI51" s="445"/>
      <c r="TXJ51" s="445"/>
      <c r="TXK51" s="445"/>
      <c r="TXL51" s="445"/>
      <c r="TXM51" s="445"/>
      <c r="TXN51" s="445"/>
      <c r="TXO51" s="445"/>
      <c r="TXP51" s="445"/>
      <c r="TXQ51" s="445"/>
      <c r="TXR51" s="445"/>
      <c r="TXS51" s="445"/>
      <c r="TXT51" s="445"/>
      <c r="TXU51" s="445"/>
      <c r="TXV51" s="445"/>
      <c r="TXW51" s="445"/>
      <c r="TXX51" s="445"/>
      <c r="TXY51" s="445"/>
      <c r="TXZ51" s="445"/>
      <c r="TYA51" s="445"/>
      <c r="TYB51" s="445"/>
      <c r="TYC51" s="445"/>
      <c r="TYD51" s="445"/>
      <c r="TYE51" s="445"/>
      <c r="TYF51" s="445"/>
      <c r="TYG51" s="445"/>
      <c r="TYH51" s="445"/>
      <c r="TYI51" s="445"/>
      <c r="TYJ51" s="445"/>
      <c r="TYK51" s="445"/>
      <c r="TYL51" s="445"/>
      <c r="TYM51" s="445"/>
      <c r="TYN51" s="445"/>
      <c r="TYO51" s="445"/>
      <c r="TYP51" s="445"/>
      <c r="TYQ51" s="445"/>
      <c r="TYR51" s="445"/>
      <c r="TYS51" s="445"/>
      <c r="TYT51" s="445"/>
      <c r="TYU51" s="445"/>
      <c r="TYV51" s="445"/>
      <c r="TYW51" s="445"/>
      <c r="TYX51" s="445"/>
      <c r="TYY51" s="445"/>
      <c r="TYZ51" s="445"/>
      <c r="TZA51" s="445"/>
      <c r="TZB51" s="445"/>
      <c r="TZC51" s="445"/>
      <c r="TZD51" s="445"/>
      <c r="TZE51" s="445"/>
      <c r="TZF51" s="445"/>
      <c r="TZG51" s="445"/>
      <c r="TZH51" s="445"/>
      <c r="TZI51" s="445"/>
      <c r="TZJ51" s="445"/>
      <c r="TZK51" s="445"/>
      <c r="TZL51" s="445"/>
      <c r="TZM51" s="445"/>
      <c r="TZN51" s="445"/>
      <c r="TZO51" s="445"/>
      <c r="TZP51" s="445"/>
      <c r="TZQ51" s="445"/>
      <c r="TZR51" s="445"/>
      <c r="TZS51" s="445"/>
      <c r="TZT51" s="445"/>
      <c r="TZU51" s="445"/>
      <c r="TZV51" s="445"/>
      <c r="TZW51" s="445"/>
      <c r="TZX51" s="445"/>
      <c r="TZY51" s="445"/>
      <c r="TZZ51" s="445"/>
      <c r="UAA51" s="445"/>
      <c r="UAB51" s="445"/>
      <c r="UAC51" s="445"/>
      <c r="UAD51" s="445"/>
      <c r="UAE51" s="445"/>
      <c r="UAF51" s="445"/>
      <c r="UAG51" s="445"/>
      <c r="UAH51" s="445"/>
      <c r="UAI51" s="445"/>
      <c r="UAJ51" s="445"/>
      <c r="UAK51" s="445"/>
      <c r="UAL51" s="445"/>
      <c r="UAM51" s="445"/>
      <c r="UAN51" s="445"/>
      <c r="UAO51" s="445"/>
      <c r="UAP51" s="445"/>
      <c r="UAQ51" s="445"/>
      <c r="UAR51" s="445"/>
      <c r="UAS51" s="445"/>
      <c r="UAT51" s="445"/>
      <c r="UAU51" s="445"/>
      <c r="UAV51" s="445"/>
      <c r="UAW51" s="445"/>
      <c r="UAX51" s="445"/>
      <c r="UAY51" s="445"/>
      <c r="UAZ51" s="445"/>
      <c r="UBA51" s="445"/>
      <c r="UBB51" s="445"/>
      <c r="UBC51" s="445"/>
      <c r="UBD51" s="445"/>
      <c r="UBE51" s="445"/>
      <c r="UBF51" s="445"/>
      <c r="UBG51" s="445"/>
      <c r="UBH51" s="445"/>
      <c r="UBI51" s="445"/>
      <c r="UBJ51" s="445"/>
      <c r="UBK51" s="445"/>
      <c r="UBL51" s="445"/>
      <c r="UBM51" s="445"/>
      <c r="UBN51" s="445"/>
      <c r="UBO51" s="445"/>
      <c r="UBP51" s="445"/>
      <c r="UBQ51" s="445"/>
      <c r="UBR51" s="445"/>
      <c r="UBS51" s="445"/>
      <c r="UBT51" s="445"/>
      <c r="UBU51" s="445"/>
      <c r="UBV51" s="445"/>
      <c r="UBW51" s="445"/>
      <c r="UBX51" s="445"/>
      <c r="UBY51" s="445"/>
      <c r="UBZ51" s="445"/>
      <c r="UCA51" s="445"/>
      <c r="UCB51" s="445"/>
      <c r="UCC51" s="445"/>
      <c r="UCD51" s="445"/>
      <c r="UCE51" s="445"/>
      <c r="UCF51" s="445"/>
      <c r="UCG51" s="445"/>
      <c r="UCH51" s="445"/>
      <c r="UCI51" s="445"/>
      <c r="UCJ51" s="445"/>
      <c r="UCK51" s="445"/>
      <c r="UCL51" s="445"/>
      <c r="UCM51" s="445"/>
      <c r="UCN51" s="445"/>
      <c r="UCO51" s="445"/>
      <c r="UCP51" s="445"/>
      <c r="UCQ51" s="445"/>
      <c r="UCR51" s="445"/>
      <c r="UCS51" s="445"/>
      <c r="UCT51" s="445"/>
      <c r="UCU51" s="445"/>
      <c r="UCV51" s="445"/>
      <c r="UCW51" s="445"/>
      <c r="UCX51" s="445"/>
      <c r="UCY51" s="445"/>
      <c r="UCZ51" s="445"/>
      <c r="UDA51" s="445"/>
      <c r="UDB51" s="445"/>
      <c r="UDC51" s="445"/>
      <c r="UDD51" s="445"/>
      <c r="UDE51" s="445"/>
      <c r="UDF51" s="445"/>
      <c r="UDG51" s="445"/>
      <c r="UDH51" s="445"/>
      <c r="UDI51" s="445"/>
      <c r="UDJ51" s="445"/>
      <c r="UDK51" s="445"/>
      <c r="UDL51" s="445"/>
      <c r="UDM51" s="445"/>
      <c r="UDN51" s="445"/>
      <c r="UDO51" s="445"/>
      <c r="UDP51" s="445"/>
      <c r="UDQ51" s="445"/>
      <c r="UDR51" s="445"/>
      <c r="UDS51" s="445"/>
      <c r="UDT51" s="445"/>
      <c r="UDU51" s="445"/>
      <c r="UDV51" s="445"/>
      <c r="UDW51" s="445"/>
      <c r="UDX51" s="445"/>
      <c r="UDY51" s="445"/>
      <c r="UDZ51" s="445"/>
      <c r="UEA51" s="445"/>
      <c r="UEB51" s="445"/>
      <c r="UEC51" s="445"/>
      <c r="UED51" s="445"/>
      <c r="UEE51" s="445"/>
      <c r="UEF51" s="445"/>
      <c r="UEG51" s="445"/>
      <c r="UEH51" s="445"/>
      <c r="UEI51" s="445"/>
      <c r="UEJ51" s="445"/>
      <c r="UEK51" s="445"/>
      <c r="UEL51" s="445"/>
      <c r="UEM51" s="445"/>
      <c r="UEN51" s="445"/>
      <c r="UEO51" s="445"/>
      <c r="UEP51" s="445"/>
      <c r="UEQ51" s="445"/>
      <c r="UER51" s="445"/>
      <c r="UES51" s="445"/>
      <c r="UET51" s="445"/>
      <c r="UEU51" s="445"/>
      <c r="UEV51" s="445"/>
      <c r="UEW51" s="445"/>
      <c r="UEX51" s="445"/>
      <c r="UEY51" s="445"/>
      <c r="UEZ51" s="445"/>
      <c r="UFA51" s="445"/>
      <c r="UFB51" s="445"/>
      <c r="UFC51" s="445"/>
      <c r="UFD51" s="445"/>
      <c r="UFE51" s="445"/>
      <c r="UFF51" s="445"/>
      <c r="UFG51" s="445"/>
      <c r="UFH51" s="445"/>
      <c r="UFI51" s="445"/>
      <c r="UFJ51" s="445"/>
      <c r="UFK51" s="445"/>
      <c r="UFL51" s="445"/>
      <c r="UFM51" s="445"/>
      <c r="UFN51" s="445"/>
      <c r="UFO51" s="445"/>
      <c r="UFP51" s="445"/>
      <c r="UFQ51" s="445"/>
      <c r="UFR51" s="445"/>
      <c r="UFS51" s="445"/>
      <c r="UFT51" s="445"/>
      <c r="UFU51" s="445"/>
      <c r="UFV51" s="445"/>
      <c r="UFW51" s="445"/>
      <c r="UFX51" s="445"/>
      <c r="UFY51" s="445"/>
      <c r="UFZ51" s="445"/>
      <c r="UGA51" s="445"/>
      <c r="UGB51" s="445"/>
      <c r="UGC51" s="445"/>
      <c r="UGD51" s="445"/>
      <c r="UGE51" s="445"/>
      <c r="UGF51" s="445"/>
      <c r="UGG51" s="445"/>
      <c r="UGH51" s="445"/>
      <c r="UGI51" s="445"/>
      <c r="UGJ51" s="445"/>
      <c r="UGK51" s="445"/>
      <c r="UGL51" s="445"/>
      <c r="UGM51" s="445"/>
      <c r="UGN51" s="445"/>
      <c r="UGO51" s="445"/>
      <c r="UGP51" s="445"/>
      <c r="UGQ51" s="445"/>
      <c r="UGR51" s="445"/>
      <c r="UGS51" s="445"/>
      <c r="UGT51" s="445"/>
      <c r="UGU51" s="445"/>
      <c r="UGV51" s="445"/>
      <c r="UGW51" s="445"/>
      <c r="UGX51" s="445"/>
      <c r="UGY51" s="445"/>
      <c r="UGZ51" s="445"/>
      <c r="UHA51" s="445"/>
      <c r="UHB51" s="445"/>
      <c r="UHC51" s="445"/>
      <c r="UHD51" s="445"/>
      <c r="UHE51" s="445"/>
      <c r="UHF51" s="445"/>
      <c r="UHG51" s="445"/>
      <c r="UHH51" s="445"/>
      <c r="UHI51" s="445"/>
      <c r="UHJ51" s="445"/>
      <c r="UHK51" s="445"/>
      <c r="UHL51" s="445"/>
      <c r="UHM51" s="445"/>
      <c r="UHN51" s="445"/>
      <c r="UHO51" s="445"/>
      <c r="UHP51" s="445"/>
      <c r="UHQ51" s="445"/>
      <c r="UHR51" s="445"/>
      <c r="UHS51" s="445"/>
      <c r="UHT51" s="445"/>
      <c r="UHU51" s="445"/>
      <c r="UHV51" s="445"/>
      <c r="UHW51" s="445"/>
      <c r="UHX51" s="445"/>
      <c r="UHY51" s="445"/>
      <c r="UHZ51" s="445"/>
      <c r="UIA51" s="445"/>
      <c r="UIB51" s="445"/>
      <c r="UIC51" s="445"/>
      <c r="UID51" s="445"/>
      <c r="UIE51" s="445"/>
      <c r="UIF51" s="445"/>
      <c r="UIG51" s="445"/>
      <c r="UIH51" s="445"/>
      <c r="UII51" s="445"/>
      <c r="UIJ51" s="445"/>
      <c r="UIK51" s="445"/>
      <c r="UIL51" s="445"/>
      <c r="UIM51" s="445"/>
      <c r="UIN51" s="445"/>
      <c r="UIO51" s="445"/>
      <c r="UIP51" s="445"/>
      <c r="UIQ51" s="445"/>
      <c r="UIR51" s="445"/>
      <c r="UIS51" s="445"/>
      <c r="UIT51" s="445"/>
      <c r="UIU51" s="445"/>
      <c r="UIV51" s="445"/>
      <c r="UIW51" s="445"/>
      <c r="UIX51" s="445"/>
      <c r="UIY51" s="445"/>
      <c r="UIZ51" s="445"/>
      <c r="UJA51" s="445"/>
      <c r="UJB51" s="445"/>
      <c r="UJC51" s="445"/>
      <c r="UJD51" s="445"/>
      <c r="UJE51" s="445"/>
      <c r="UJF51" s="445"/>
      <c r="UJG51" s="445"/>
      <c r="UJH51" s="445"/>
      <c r="UJI51" s="445"/>
      <c r="UJJ51" s="445"/>
      <c r="UJK51" s="445"/>
      <c r="UJL51" s="445"/>
      <c r="UJM51" s="445"/>
      <c r="UJN51" s="445"/>
      <c r="UJO51" s="445"/>
      <c r="UJP51" s="445"/>
      <c r="UJQ51" s="445"/>
      <c r="UJR51" s="445"/>
      <c r="UJS51" s="445"/>
      <c r="UJT51" s="445"/>
      <c r="UJU51" s="445"/>
      <c r="UJV51" s="445"/>
      <c r="UJW51" s="445"/>
      <c r="UJX51" s="445"/>
      <c r="UJY51" s="445"/>
      <c r="UJZ51" s="445"/>
      <c r="UKA51" s="445"/>
      <c r="UKB51" s="445"/>
      <c r="UKC51" s="445"/>
      <c r="UKD51" s="445"/>
      <c r="UKE51" s="445"/>
      <c r="UKF51" s="445"/>
      <c r="UKG51" s="445"/>
      <c r="UKH51" s="445"/>
      <c r="UKI51" s="445"/>
      <c r="UKJ51" s="445"/>
      <c r="UKK51" s="445"/>
      <c r="UKL51" s="445"/>
      <c r="UKM51" s="445"/>
      <c r="UKN51" s="445"/>
      <c r="UKO51" s="445"/>
      <c r="UKP51" s="445"/>
      <c r="UKQ51" s="445"/>
      <c r="UKR51" s="445"/>
      <c r="UKS51" s="445"/>
      <c r="UKT51" s="445"/>
      <c r="UKU51" s="445"/>
      <c r="UKV51" s="445"/>
      <c r="UKW51" s="445"/>
      <c r="UKX51" s="445"/>
      <c r="UKY51" s="445"/>
      <c r="UKZ51" s="445"/>
      <c r="ULA51" s="445"/>
      <c r="ULB51" s="445"/>
      <c r="ULC51" s="445"/>
      <c r="ULD51" s="445"/>
      <c r="ULE51" s="445"/>
      <c r="ULF51" s="445"/>
      <c r="ULG51" s="445"/>
      <c r="ULH51" s="445"/>
      <c r="ULI51" s="445"/>
      <c r="ULJ51" s="445"/>
      <c r="ULK51" s="445"/>
      <c r="ULL51" s="445"/>
      <c r="ULM51" s="445"/>
      <c r="ULN51" s="445"/>
      <c r="ULO51" s="445"/>
      <c r="ULP51" s="445"/>
      <c r="ULQ51" s="445"/>
      <c r="ULR51" s="445"/>
      <c r="ULS51" s="445"/>
      <c r="ULT51" s="445"/>
      <c r="ULU51" s="445"/>
      <c r="ULV51" s="445"/>
      <c r="ULW51" s="445"/>
      <c r="ULX51" s="445"/>
      <c r="ULY51" s="445"/>
      <c r="ULZ51" s="445"/>
      <c r="UMA51" s="445"/>
      <c r="UMB51" s="445"/>
      <c r="UMC51" s="445"/>
      <c r="UMD51" s="445"/>
      <c r="UME51" s="445"/>
      <c r="UMF51" s="445"/>
      <c r="UMG51" s="445"/>
      <c r="UMH51" s="445"/>
      <c r="UMI51" s="445"/>
      <c r="UMJ51" s="445"/>
      <c r="UMK51" s="445"/>
      <c r="UML51" s="445"/>
      <c r="UMM51" s="445"/>
      <c r="UMN51" s="445"/>
      <c r="UMO51" s="445"/>
      <c r="UMP51" s="445"/>
      <c r="UMQ51" s="445"/>
      <c r="UMR51" s="445"/>
      <c r="UMS51" s="445"/>
      <c r="UMT51" s="445"/>
      <c r="UMU51" s="445"/>
      <c r="UMV51" s="445"/>
      <c r="UMW51" s="445"/>
      <c r="UMX51" s="445"/>
      <c r="UMY51" s="445"/>
      <c r="UMZ51" s="445"/>
      <c r="UNA51" s="445"/>
      <c r="UNB51" s="445"/>
      <c r="UNC51" s="445"/>
      <c r="UND51" s="445"/>
      <c r="UNE51" s="445"/>
      <c r="UNF51" s="445"/>
      <c r="UNG51" s="445"/>
      <c r="UNH51" s="445"/>
      <c r="UNI51" s="445"/>
      <c r="UNJ51" s="445"/>
      <c r="UNK51" s="445"/>
      <c r="UNL51" s="445"/>
      <c r="UNM51" s="445"/>
      <c r="UNN51" s="445"/>
      <c r="UNO51" s="445"/>
      <c r="UNP51" s="445"/>
      <c r="UNQ51" s="445"/>
      <c r="UNR51" s="445"/>
      <c r="UNS51" s="445"/>
      <c r="UNT51" s="445"/>
      <c r="UNU51" s="445"/>
      <c r="UNV51" s="445"/>
      <c r="UNW51" s="445"/>
      <c r="UNX51" s="445"/>
      <c r="UNY51" s="445"/>
      <c r="UNZ51" s="445"/>
      <c r="UOA51" s="445"/>
      <c r="UOB51" s="445"/>
      <c r="UOC51" s="445"/>
      <c r="UOD51" s="445"/>
      <c r="UOE51" s="445"/>
      <c r="UOF51" s="445"/>
      <c r="UOG51" s="445"/>
      <c r="UOH51" s="445"/>
      <c r="UOI51" s="445"/>
      <c r="UOJ51" s="445"/>
      <c r="UOK51" s="445"/>
      <c r="UOL51" s="445"/>
      <c r="UOM51" s="445"/>
      <c r="UON51" s="445"/>
      <c r="UOO51" s="445"/>
      <c r="UOP51" s="445"/>
      <c r="UOQ51" s="445"/>
      <c r="UOR51" s="445"/>
      <c r="UOS51" s="445"/>
      <c r="UOT51" s="445"/>
      <c r="UOU51" s="445"/>
      <c r="UOV51" s="445"/>
      <c r="UOW51" s="445"/>
      <c r="UOX51" s="445"/>
      <c r="UOY51" s="445"/>
      <c r="UOZ51" s="445"/>
      <c r="UPA51" s="445"/>
      <c r="UPB51" s="445"/>
      <c r="UPC51" s="445"/>
      <c r="UPD51" s="445"/>
      <c r="UPE51" s="445"/>
      <c r="UPF51" s="445"/>
      <c r="UPG51" s="445"/>
      <c r="UPH51" s="445"/>
      <c r="UPI51" s="445"/>
      <c r="UPJ51" s="445"/>
      <c r="UPK51" s="445"/>
      <c r="UPL51" s="445"/>
      <c r="UPM51" s="445"/>
      <c r="UPN51" s="445"/>
      <c r="UPO51" s="445"/>
      <c r="UPP51" s="445"/>
      <c r="UPQ51" s="445"/>
      <c r="UPR51" s="445"/>
      <c r="UPS51" s="445"/>
      <c r="UPT51" s="445"/>
      <c r="UPU51" s="445"/>
      <c r="UPV51" s="445"/>
      <c r="UPW51" s="445"/>
      <c r="UPX51" s="445"/>
      <c r="UPY51" s="445"/>
      <c r="UPZ51" s="445"/>
      <c r="UQA51" s="445"/>
      <c r="UQB51" s="445"/>
      <c r="UQC51" s="445"/>
      <c r="UQD51" s="445"/>
      <c r="UQE51" s="445"/>
      <c r="UQF51" s="445"/>
      <c r="UQG51" s="445"/>
      <c r="UQH51" s="445"/>
      <c r="UQI51" s="445"/>
      <c r="UQJ51" s="445"/>
      <c r="UQK51" s="445"/>
      <c r="UQL51" s="445"/>
      <c r="UQM51" s="445"/>
      <c r="UQN51" s="445"/>
      <c r="UQO51" s="445"/>
      <c r="UQP51" s="445"/>
      <c r="UQQ51" s="445"/>
      <c r="UQR51" s="445"/>
      <c r="UQS51" s="445"/>
      <c r="UQT51" s="445"/>
      <c r="UQU51" s="445"/>
      <c r="UQV51" s="445"/>
      <c r="UQW51" s="445"/>
      <c r="UQX51" s="445"/>
      <c r="UQY51" s="445"/>
      <c r="UQZ51" s="445"/>
      <c r="URA51" s="445"/>
      <c r="URB51" s="445"/>
      <c r="URC51" s="445"/>
      <c r="URD51" s="445"/>
      <c r="URE51" s="445"/>
      <c r="URF51" s="445"/>
      <c r="URG51" s="445"/>
      <c r="URH51" s="445"/>
      <c r="URI51" s="445"/>
      <c r="URJ51" s="445"/>
      <c r="URK51" s="445"/>
      <c r="URL51" s="445"/>
      <c r="URM51" s="445"/>
      <c r="URN51" s="445"/>
      <c r="URO51" s="445"/>
      <c r="URP51" s="445"/>
      <c r="URQ51" s="445"/>
      <c r="URR51" s="445"/>
      <c r="URS51" s="445"/>
      <c r="URT51" s="445"/>
      <c r="URU51" s="445"/>
      <c r="URV51" s="445"/>
      <c r="URW51" s="445"/>
      <c r="URX51" s="445"/>
      <c r="URY51" s="445"/>
      <c r="URZ51" s="445"/>
      <c r="USA51" s="445"/>
      <c r="USB51" s="445"/>
      <c r="USC51" s="445"/>
      <c r="USD51" s="445"/>
      <c r="USE51" s="445"/>
      <c r="USF51" s="445"/>
      <c r="USG51" s="445"/>
      <c r="USH51" s="445"/>
      <c r="USI51" s="445"/>
      <c r="USJ51" s="445"/>
      <c r="USK51" s="445"/>
      <c r="USL51" s="445"/>
      <c r="USM51" s="445"/>
      <c r="USN51" s="445"/>
      <c r="USO51" s="445"/>
      <c r="USP51" s="445"/>
      <c r="USQ51" s="445"/>
      <c r="USR51" s="445"/>
      <c r="USS51" s="445"/>
      <c r="UST51" s="445"/>
      <c r="USU51" s="445"/>
      <c r="USV51" s="445"/>
      <c r="USW51" s="445"/>
      <c r="USX51" s="445"/>
      <c r="USY51" s="445"/>
      <c r="USZ51" s="445"/>
      <c r="UTA51" s="445"/>
      <c r="UTB51" s="445"/>
      <c r="UTC51" s="445"/>
      <c r="UTD51" s="445"/>
      <c r="UTE51" s="445"/>
      <c r="UTF51" s="445"/>
      <c r="UTG51" s="445"/>
      <c r="UTH51" s="445"/>
      <c r="UTI51" s="445"/>
      <c r="UTJ51" s="445"/>
      <c r="UTK51" s="445"/>
      <c r="UTL51" s="445"/>
      <c r="UTM51" s="445"/>
      <c r="UTN51" s="445"/>
      <c r="UTO51" s="445"/>
      <c r="UTP51" s="445"/>
      <c r="UTQ51" s="445"/>
      <c r="UTR51" s="445"/>
      <c r="UTS51" s="445"/>
      <c r="UTT51" s="445"/>
      <c r="UTU51" s="445"/>
      <c r="UTV51" s="445"/>
      <c r="UTW51" s="445"/>
      <c r="UTX51" s="445"/>
      <c r="UTY51" s="445"/>
      <c r="UTZ51" s="445"/>
      <c r="UUA51" s="445"/>
      <c r="UUB51" s="445"/>
      <c r="UUC51" s="445"/>
      <c r="UUD51" s="445"/>
      <c r="UUE51" s="445"/>
      <c r="UUF51" s="445"/>
      <c r="UUG51" s="445"/>
      <c r="UUH51" s="445"/>
      <c r="UUI51" s="445"/>
      <c r="UUJ51" s="445"/>
      <c r="UUK51" s="445"/>
      <c r="UUL51" s="445"/>
      <c r="UUM51" s="445"/>
      <c r="UUN51" s="445"/>
      <c r="UUO51" s="445"/>
      <c r="UUP51" s="445"/>
      <c r="UUQ51" s="445"/>
      <c r="UUR51" s="445"/>
      <c r="UUS51" s="445"/>
      <c r="UUT51" s="445"/>
      <c r="UUU51" s="445"/>
      <c r="UUV51" s="445"/>
      <c r="UUW51" s="445"/>
      <c r="UUX51" s="445"/>
      <c r="UUY51" s="445"/>
      <c r="UUZ51" s="445"/>
      <c r="UVA51" s="445"/>
      <c r="UVB51" s="445"/>
      <c r="UVC51" s="445"/>
      <c r="UVD51" s="445"/>
      <c r="UVE51" s="445"/>
      <c r="UVF51" s="445"/>
      <c r="UVG51" s="445"/>
      <c r="UVH51" s="445"/>
      <c r="UVI51" s="445"/>
      <c r="UVJ51" s="445"/>
      <c r="UVK51" s="445"/>
      <c r="UVL51" s="445"/>
      <c r="UVM51" s="445"/>
      <c r="UVN51" s="445"/>
      <c r="UVO51" s="445"/>
      <c r="UVP51" s="445"/>
      <c r="UVQ51" s="445"/>
      <c r="UVR51" s="445"/>
      <c r="UVS51" s="445"/>
      <c r="UVT51" s="445"/>
      <c r="UVU51" s="445"/>
      <c r="UVV51" s="445"/>
      <c r="UVW51" s="445"/>
      <c r="UVX51" s="445"/>
      <c r="UVY51" s="445"/>
      <c r="UVZ51" s="445"/>
      <c r="UWA51" s="445"/>
      <c r="UWB51" s="445"/>
      <c r="UWC51" s="445"/>
      <c r="UWD51" s="445"/>
      <c r="UWE51" s="445"/>
      <c r="UWF51" s="445"/>
      <c r="UWG51" s="445"/>
      <c r="UWH51" s="445"/>
      <c r="UWI51" s="445"/>
      <c r="UWJ51" s="445"/>
      <c r="UWK51" s="445"/>
      <c r="UWL51" s="445"/>
      <c r="UWM51" s="445"/>
      <c r="UWN51" s="445"/>
      <c r="UWO51" s="445"/>
      <c r="UWP51" s="445"/>
      <c r="UWQ51" s="445"/>
      <c r="UWR51" s="445"/>
      <c r="UWS51" s="445"/>
      <c r="UWT51" s="445"/>
      <c r="UWU51" s="445"/>
      <c r="UWV51" s="445"/>
      <c r="UWW51" s="445"/>
      <c r="UWX51" s="445"/>
      <c r="UWY51" s="445"/>
      <c r="UWZ51" s="445"/>
      <c r="UXA51" s="445"/>
      <c r="UXB51" s="445"/>
      <c r="UXC51" s="445"/>
      <c r="UXD51" s="445"/>
      <c r="UXE51" s="445"/>
      <c r="UXF51" s="445"/>
      <c r="UXG51" s="445"/>
      <c r="UXH51" s="445"/>
      <c r="UXI51" s="445"/>
      <c r="UXJ51" s="445"/>
      <c r="UXK51" s="445"/>
      <c r="UXL51" s="445"/>
      <c r="UXM51" s="445"/>
      <c r="UXN51" s="445"/>
      <c r="UXO51" s="445"/>
      <c r="UXP51" s="445"/>
      <c r="UXQ51" s="445"/>
      <c r="UXR51" s="445"/>
      <c r="UXS51" s="445"/>
      <c r="UXT51" s="445"/>
      <c r="UXU51" s="445"/>
      <c r="UXV51" s="445"/>
      <c r="UXW51" s="445"/>
      <c r="UXX51" s="445"/>
      <c r="UXY51" s="445"/>
      <c r="UXZ51" s="445"/>
      <c r="UYA51" s="445"/>
      <c r="UYB51" s="445"/>
      <c r="UYC51" s="445"/>
      <c r="UYD51" s="445"/>
      <c r="UYE51" s="445"/>
      <c r="UYF51" s="445"/>
      <c r="UYG51" s="445"/>
      <c r="UYH51" s="445"/>
      <c r="UYI51" s="445"/>
      <c r="UYJ51" s="445"/>
      <c r="UYK51" s="445"/>
      <c r="UYL51" s="445"/>
      <c r="UYM51" s="445"/>
      <c r="UYN51" s="445"/>
      <c r="UYO51" s="445"/>
      <c r="UYP51" s="445"/>
      <c r="UYQ51" s="445"/>
      <c r="UYR51" s="445"/>
      <c r="UYS51" s="445"/>
      <c r="UYT51" s="445"/>
      <c r="UYU51" s="445"/>
      <c r="UYV51" s="445"/>
      <c r="UYW51" s="445"/>
      <c r="UYX51" s="445"/>
      <c r="UYY51" s="445"/>
      <c r="UYZ51" s="445"/>
      <c r="UZA51" s="445"/>
      <c r="UZB51" s="445"/>
      <c r="UZC51" s="445"/>
      <c r="UZD51" s="445"/>
      <c r="UZE51" s="445"/>
      <c r="UZF51" s="445"/>
      <c r="UZG51" s="445"/>
      <c r="UZH51" s="445"/>
      <c r="UZI51" s="445"/>
      <c r="UZJ51" s="445"/>
      <c r="UZK51" s="445"/>
      <c r="UZL51" s="445"/>
      <c r="UZM51" s="445"/>
      <c r="UZN51" s="445"/>
      <c r="UZO51" s="445"/>
      <c r="UZP51" s="445"/>
      <c r="UZQ51" s="445"/>
      <c r="UZR51" s="445"/>
      <c r="UZS51" s="445"/>
      <c r="UZT51" s="445"/>
      <c r="UZU51" s="445"/>
      <c r="UZV51" s="445"/>
      <c r="UZW51" s="445"/>
      <c r="UZX51" s="445"/>
      <c r="UZY51" s="445"/>
      <c r="UZZ51" s="445"/>
      <c r="VAA51" s="445"/>
      <c r="VAB51" s="445"/>
      <c r="VAC51" s="445"/>
      <c r="VAD51" s="445"/>
      <c r="VAE51" s="445"/>
      <c r="VAF51" s="445"/>
      <c r="VAG51" s="445"/>
      <c r="VAH51" s="445"/>
      <c r="VAI51" s="445"/>
      <c r="VAJ51" s="445"/>
      <c r="VAK51" s="445"/>
      <c r="VAL51" s="445"/>
      <c r="VAM51" s="445"/>
      <c r="VAN51" s="445"/>
      <c r="VAO51" s="445"/>
      <c r="VAP51" s="445"/>
      <c r="VAQ51" s="445"/>
      <c r="VAR51" s="445"/>
      <c r="VAS51" s="445"/>
      <c r="VAT51" s="445"/>
      <c r="VAU51" s="445"/>
      <c r="VAV51" s="445"/>
      <c r="VAW51" s="445"/>
      <c r="VAX51" s="445"/>
      <c r="VAY51" s="445"/>
      <c r="VAZ51" s="445"/>
      <c r="VBA51" s="445"/>
      <c r="VBB51" s="445"/>
      <c r="VBC51" s="445"/>
      <c r="VBD51" s="445"/>
      <c r="VBE51" s="445"/>
      <c r="VBF51" s="445"/>
      <c r="VBG51" s="445"/>
      <c r="VBH51" s="445"/>
      <c r="VBI51" s="445"/>
      <c r="VBJ51" s="445"/>
      <c r="VBK51" s="445"/>
      <c r="VBL51" s="445"/>
      <c r="VBM51" s="445"/>
      <c r="VBN51" s="445"/>
      <c r="VBO51" s="445"/>
      <c r="VBP51" s="445"/>
      <c r="VBQ51" s="445"/>
      <c r="VBR51" s="445"/>
      <c r="VBS51" s="445"/>
      <c r="VBT51" s="445"/>
      <c r="VBU51" s="445"/>
      <c r="VBV51" s="445"/>
      <c r="VBW51" s="445"/>
      <c r="VBX51" s="445"/>
      <c r="VBY51" s="445"/>
      <c r="VBZ51" s="445"/>
      <c r="VCA51" s="445"/>
      <c r="VCB51" s="445"/>
      <c r="VCC51" s="445"/>
      <c r="VCD51" s="445"/>
      <c r="VCE51" s="445"/>
      <c r="VCF51" s="445"/>
      <c r="VCG51" s="445"/>
      <c r="VCH51" s="445"/>
      <c r="VCI51" s="445"/>
      <c r="VCJ51" s="445"/>
      <c r="VCK51" s="445"/>
      <c r="VCL51" s="445"/>
      <c r="VCM51" s="445"/>
      <c r="VCN51" s="445"/>
      <c r="VCO51" s="445"/>
      <c r="VCP51" s="445"/>
      <c r="VCQ51" s="445"/>
      <c r="VCR51" s="445"/>
      <c r="VCS51" s="445"/>
      <c r="VCT51" s="445"/>
      <c r="VCU51" s="445"/>
      <c r="VCV51" s="445"/>
      <c r="VCW51" s="445"/>
      <c r="VCX51" s="445"/>
      <c r="VCY51" s="445"/>
      <c r="VCZ51" s="445"/>
      <c r="VDA51" s="445"/>
      <c r="VDB51" s="445"/>
      <c r="VDC51" s="445"/>
      <c r="VDD51" s="445"/>
      <c r="VDE51" s="445"/>
      <c r="VDF51" s="445"/>
      <c r="VDG51" s="445"/>
      <c r="VDH51" s="445"/>
      <c r="VDI51" s="445"/>
      <c r="VDJ51" s="445"/>
      <c r="VDK51" s="445"/>
      <c r="VDL51" s="445"/>
      <c r="VDM51" s="445"/>
      <c r="VDN51" s="445"/>
      <c r="VDO51" s="445"/>
      <c r="VDP51" s="445"/>
      <c r="VDQ51" s="445"/>
      <c r="VDR51" s="445"/>
      <c r="VDS51" s="445"/>
      <c r="VDT51" s="445"/>
      <c r="VDU51" s="445"/>
      <c r="VDV51" s="445"/>
      <c r="VDW51" s="445"/>
      <c r="VDX51" s="445"/>
      <c r="VDY51" s="445"/>
      <c r="VDZ51" s="445"/>
      <c r="VEA51" s="445"/>
      <c r="VEB51" s="445"/>
      <c r="VEC51" s="445"/>
      <c r="VED51" s="445"/>
      <c r="VEE51" s="445"/>
      <c r="VEF51" s="445"/>
      <c r="VEG51" s="445"/>
      <c r="VEH51" s="445"/>
      <c r="VEI51" s="445"/>
      <c r="VEJ51" s="445"/>
      <c r="VEK51" s="445"/>
      <c r="VEL51" s="445"/>
      <c r="VEM51" s="445"/>
      <c r="VEN51" s="445"/>
      <c r="VEO51" s="445"/>
      <c r="VEP51" s="445"/>
      <c r="VEQ51" s="445"/>
      <c r="VER51" s="445"/>
      <c r="VES51" s="445"/>
      <c r="VET51" s="445"/>
      <c r="VEU51" s="445"/>
      <c r="VEV51" s="445"/>
      <c r="VEW51" s="445"/>
      <c r="VEX51" s="445"/>
      <c r="VEY51" s="445"/>
      <c r="VEZ51" s="445"/>
      <c r="VFA51" s="445"/>
      <c r="VFB51" s="445"/>
      <c r="VFC51" s="445"/>
      <c r="VFD51" s="445"/>
      <c r="VFE51" s="445"/>
      <c r="VFF51" s="445"/>
      <c r="VFG51" s="445"/>
      <c r="VFH51" s="445"/>
      <c r="VFI51" s="445"/>
      <c r="VFJ51" s="445"/>
      <c r="VFK51" s="445"/>
      <c r="VFL51" s="445"/>
      <c r="VFM51" s="445"/>
      <c r="VFN51" s="445"/>
      <c r="VFO51" s="445"/>
      <c r="VFP51" s="445"/>
      <c r="VFQ51" s="445"/>
      <c r="VFR51" s="445"/>
      <c r="VFS51" s="445"/>
      <c r="VFT51" s="445"/>
      <c r="VFU51" s="445"/>
      <c r="VFV51" s="445"/>
      <c r="VFW51" s="445"/>
      <c r="VFX51" s="445"/>
      <c r="VFY51" s="445"/>
      <c r="VFZ51" s="445"/>
      <c r="VGA51" s="445"/>
      <c r="VGB51" s="445"/>
      <c r="VGC51" s="445"/>
      <c r="VGD51" s="445"/>
      <c r="VGE51" s="445"/>
      <c r="VGF51" s="445"/>
      <c r="VGG51" s="445"/>
      <c r="VGH51" s="445"/>
      <c r="VGI51" s="445"/>
      <c r="VGJ51" s="445"/>
      <c r="VGK51" s="445"/>
      <c r="VGL51" s="445"/>
      <c r="VGM51" s="445"/>
      <c r="VGN51" s="445"/>
      <c r="VGO51" s="445"/>
      <c r="VGP51" s="445"/>
      <c r="VGQ51" s="445"/>
      <c r="VGR51" s="445"/>
      <c r="VGS51" s="445"/>
      <c r="VGT51" s="445"/>
      <c r="VGU51" s="445"/>
      <c r="VGV51" s="445"/>
      <c r="VGW51" s="445"/>
      <c r="VGX51" s="445"/>
      <c r="VGY51" s="445"/>
      <c r="VGZ51" s="445"/>
      <c r="VHA51" s="445"/>
      <c r="VHB51" s="445"/>
      <c r="VHC51" s="445"/>
      <c r="VHD51" s="445"/>
      <c r="VHE51" s="445"/>
      <c r="VHF51" s="445"/>
      <c r="VHG51" s="445"/>
      <c r="VHH51" s="445"/>
      <c r="VHI51" s="445"/>
      <c r="VHJ51" s="445"/>
      <c r="VHK51" s="445"/>
      <c r="VHL51" s="445"/>
      <c r="VHM51" s="445"/>
      <c r="VHN51" s="445"/>
      <c r="VHO51" s="445"/>
      <c r="VHP51" s="445"/>
      <c r="VHQ51" s="445"/>
      <c r="VHR51" s="445"/>
      <c r="VHS51" s="445"/>
      <c r="VHT51" s="445"/>
      <c r="VHU51" s="445"/>
      <c r="VHV51" s="445"/>
      <c r="VHW51" s="445"/>
      <c r="VHX51" s="445"/>
      <c r="VHY51" s="445"/>
      <c r="VHZ51" s="445"/>
      <c r="VIA51" s="445"/>
      <c r="VIB51" s="445"/>
      <c r="VIC51" s="445"/>
      <c r="VID51" s="445"/>
      <c r="VIE51" s="445"/>
      <c r="VIF51" s="445"/>
      <c r="VIG51" s="445"/>
      <c r="VIH51" s="445"/>
      <c r="VII51" s="445"/>
      <c r="VIJ51" s="445"/>
      <c r="VIK51" s="445"/>
      <c r="VIL51" s="445"/>
      <c r="VIM51" s="445"/>
      <c r="VIN51" s="445"/>
      <c r="VIO51" s="445"/>
      <c r="VIP51" s="445"/>
      <c r="VIQ51" s="445"/>
      <c r="VIR51" s="445"/>
      <c r="VIS51" s="445"/>
      <c r="VIT51" s="445"/>
      <c r="VIU51" s="445"/>
      <c r="VIV51" s="445"/>
      <c r="VIW51" s="445"/>
      <c r="VIX51" s="445"/>
      <c r="VIY51" s="445"/>
      <c r="VIZ51" s="445"/>
      <c r="VJA51" s="445"/>
      <c r="VJB51" s="445"/>
      <c r="VJC51" s="445"/>
      <c r="VJD51" s="445"/>
      <c r="VJE51" s="445"/>
      <c r="VJF51" s="445"/>
      <c r="VJG51" s="445"/>
      <c r="VJH51" s="445"/>
      <c r="VJI51" s="445"/>
      <c r="VJJ51" s="445"/>
      <c r="VJK51" s="445"/>
      <c r="VJL51" s="445"/>
      <c r="VJM51" s="445"/>
      <c r="VJN51" s="445"/>
      <c r="VJO51" s="445"/>
      <c r="VJP51" s="445"/>
      <c r="VJQ51" s="445"/>
      <c r="VJR51" s="445"/>
      <c r="VJS51" s="445"/>
      <c r="VJT51" s="445"/>
      <c r="VJU51" s="445"/>
      <c r="VJV51" s="445"/>
      <c r="VJW51" s="445"/>
      <c r="VJX51" s="445"/>
      <c r="VJY51" s="445"/>
      <c r="VJZ51" s="445"/>
      <c r="VKA51" s="445"/>
      <c r="VKB51" s="445"/>
      <c r="VKC51" s="445"/>
      <c r="VKD51" s="445"/>
      <c r="VKE51" s="445"/>
      <c r="VKF51" s="445"/>
      <c r="VKG51" s="445"/>
      <c r="VKH51" s="445"/>
      <c r="VKI51" s="445"/>
      <c r="VKJ51" s="445"/>
      <c r="VKK51" s="445"/>
      <c r="VKL51" s="445"/>
      <c r="VKM51" s="445"/>
      <c r="VKN51" s="445"/>
      <c r="VKO51" s="445"/>
      <c r="VKP51" s="445"/>
      <c r="VKQ51" s="445"/>
      <c r="VKR51" s="445"/>
      <c r="VKS51" s="445"/>
      <c r="VKT51" s="445"/>
      <c r="VKU51" s="445"/>
      <c r="VKV51" s="445"/>
      <c r="VKW51" s="445"/>
      <c r="VKX51" s="445"/>
      <c r="VKY51" s="445"/>
      <c r="VKZ51" s="445"/>
      <c r="VLA51" s="445"/>
      <c r="VLB51" s="445"/>
      <c r="VLC51" s="445"/>
      <c r="VLD51" s="445"/>
      <c r="VLE51" s="445"/>
      <c r="VLF51" s="445"/>
      <c r="VLG51" s="445"/>
      <c r="VLH51" s="445"/>
      <c r="VLI51" s="445"/>
      <c r="VLJ51" s="445"/>
      <c r="VLK51" s="445"/>
      <c r="VLL51" s="445"/>
      <c r="VLM51" s="445"/>
      <c r="VLN51" s="445"/>
      <c r="VLO51" s="445"/>
      <c r="VLP51" s="445"/>
      <c r="VLQ51" s="445"/>
      <c r="VLR51" s="445"/>
      <c r="VLS51" s="445"/>
      <c r="VLT51" s="445"/>
      <c r="VLU51" s="445"/>
      <c r="VLV51" s="445"/>
      <c r="VLW51" s="445"/>
      <c r="VLX51" s="445"/>
      <c r="VLY51" s="445"/>
      <c r="VLZ51" s="445"/>
      <c r="VMA51" s="445"/>
      <c r="VMB51" s="445"/>
      <c r="VMC51" s="445"/>
      <c r="VMD51" s="445"/>
      <c r="VME51" s="445"/>
      <c r="VMF51" s="445"/>
      <c r="VMG51" s="445"/>
      <c r="VMH51" s="445"/>
      <c r="VMI51" s="445"/>
      <c r="VMJ51" s="445"/>
      <c r="VMK51" s="445"/>
      <c r="VML51" s="445"/>
      <c r="VMM51" s="445"/>
      <c r="VMN51" s="445"/>
      <c r="VMO51" s="445"/>
      <c r="VMP51" s="445"/>
      <c r="VMQ51" s="445"/>
      <c r="VMR51" s="445"/>
      <c r="VMS51" s="445"/>
      <c r="VMT51" s="445"/>
      <c r="VMU51" s="445"/>
      <c r="VMV51" s="445"/>
      <c r="VMW51" s="445"/>
      <c r="VMX51" s="445"/>
      <c r="VMY51" s="445"/>
      <c r="VMZ51" s="445"/>
      <c r="VNA51" s="445"/>
      <c r="VNB51" s="445"/>
      <c r="VNC51" s="445"/>
      <c r="VND51" s="445"/>
      <c r="VNE51" s="445"/>
      <c r="VNF51" s="445"/>
      <c r="VNG51" s="445"/>
      <c r="VNH51" s="445"/>
      <c r="VNI51" s="445"/>
      <c r="VNJ51" s="445"/>
      <c r="VNK51" s="445"/>
      <c r="VNL51" s="445"/>
      <c r="VNM51" s="445"/>
      <c r="VNN51" s="445"/>
      <c r="VNO51" s="445"/>
      <c r="VNP51" s="445"/>
      <c r="VNQ51" s="445"/>
      <c r="VNR51" s="445"/>
      <c r="VNS51" s="445"/>
      <c r="VNT51" s="445"/>
      <c r="VNU51" s="445"/>
      <c r="VNV51" s="445"/>
      <c r="VNW51" s="445"/>
      <c r="VNX51" s="445"/>
      <c r="VNY51" s="445"/>
      <c r="VNZ51" s="445"/>
      <c r="VOA51" s="445"/>
      <c r="VOB51" s="445"/>
      <c r="VOC51" s="445"/>
      <c r="VOD51" s="445"/>
      <c r="VOE51" s="445"/>
      <c r="VOF51" s="445"/>
      <c r="VOG51" s="445"/>
      <c r="VOH51" s="445"/>
      <c r="VOI51" s="445"/>
      <c r="VOJ51" s="445"/>
      <c r="VOK51" s="445"/>
      <c r="VOL51" s="445"/>
      <c r="VOM51" s="445"/>
      <c r="VON51" s="445"/>
      <c r="VOO51" s="445"/>
      <c r="VOP51" s="445"/>
      <c r="VOQ51" s="445"/>
      <c r="VOR51" s="445"/>
      <c r="VOS51" s="445"/>
      <c r="VOT51" s="445"/>
      <c r="VOU51" s="445"/>
      <c r="VOV51" s="445"/>
      <c r="VOW51" s="445"/>
      <c r="VOX51" s="445"/>
      <c r="VOY51" s="445"/>
      <c r="VOZ51" s="445"/>
      <c r="VPA51" s="445"/>
      <c r="VPB51" s="445"/>
      <c r="VPC51" s="445"/>
      <c r="VPD51" s="445"/>
      <c r="VPE51" s="445"/>
      <c r="VPF51" s="445"/>
      <c r="VPG51" s="445"/>
      <c r="VPH51" s="445"/>
      <c r="VPI51" s="445"/>
      <c r="VPJ51" s="445"/>
      <c r="VPK51" s="445"/>
      <c r="VPL51" s="445"/>
      <c r="VPM51" s="445"/>
      <c r="VPN51" s="445"/>
      <c r="VPO51" s="445"/>
      <c r="VPP51" s="445"/>
      <c r="VPQ51" s="445"/>
      <c r="VPR51" s="445"/>
      <c r="VPS51" s="445"/>
      <c r="VPT51" s="445"/>
      <c r="VPU51" s="445"/>
      <c r="VPV51" s="445"/>
      <c r="VPW51" s="445"/>
      <c r="VPX51" s="445"/>
      <c r="VPY51" s="445"/>
      <c r="VPZ51" s="445"/>
      <c r="VQA51" s="445"/>
      <c r="VQB51" s="445"/>
      <c r="VQC51" s="445"/>
      <c r="VQD51" s="445"/>
      <c r="VQE51" s="445"/>
      <c r="VQF51" s="445"/>
      <c r="VQG51" s="445"/>
      <c r="VQH51" s="445"/>
      <c r="VQI51" s="445"/>
      <c r="VQJ51" s="445"/>
      <c r="VQK51" s="445"/>
      <c r="VQL51" s="445"/>
      <c r="VQM51" s="445"/>
      <c r="VQN51" s="445"/>
      <c r="VQO51" s="445"/>
      <c r="VQP51" s="445"/>
      <c r="VQQ51" s="445"/>
      <c r="VQR51" s="445"/>
      <c r="VQS51" s="445"/>
      <c r="VQT51" s="445"/>
      <c r="VQU51" s="445"/>
      <c r="VQV51" s="445"/>
      <c r="VQW51" s="445"/>
      <c r="VQX51" s="445"/>
      <c r="VQY51" s="445"/>
      <c r="VQZ51" s="445"/>
      <c r="VRA51" s="445"/>
      <c r="VRB51" s="445"/>
      <c r="VRC51" s="445"/>
      <c r="VRD51" s="445"/>
      <c r="VRE51" s="445"/>
      <c r="VRF51" s="445"/>
      <c r="VRG51" s="445"/>
      <c r="VRH51" s="445"/>
      <c r="VRI51" s="445"/>
      <c r="VRJ51" s="445"/>
      <c r="VRK51" s="445"/>
      <c r="VRL51" s="445"/>
      <c r="VRM51" s="445"/>
      <c r="VRN51" s="445"/>
      <c r="VRO51" s="445"/>
      <c r="VRP51" s="445"/>
      <c r="VRQ51" s="445"/>
      <c r="VRR51" s="445"/>
      <c r="VRS51" s="445"/>
      <c r="VRT51" s="445"/>
      <c r="VRU51" s="445"/>
      <c r="VRV51" s="445"/>
      <c r="VRW51" s="445"/>
      <c r="VRX51" s="445"/>
      <c r="VRY51" s="445"/>
      <c r="VRZ51" s="445"/>
      <c r="VSA51" s="445"/>
      <c r="VSB51" s="445"/>
      <c r="VSC51" s="445"/>
      <c r="VSD51" s="445"/>
      <c r="VSE51" s="445"/>
      <c r="VSF51" s="445"/>
      <c r="VSG51" s="445"/>
      <c r="VSH51" s="445"/>
      <c r="VSI51" s="445"/>
      <c r="VSJ51" s="445"/>
      <c r="VSK51" s="445"/>
      <c r="VSL51" s="445"/>
      <c r="VSM51" s="445"/>
      <c r="VSN51" s="445"/>
      <c r="VSO51" s="445"/>
      <c r="VSP51" s="445"/>
      <c r="VSQ51" s="445"/>
      <c r="VSR51" s="445"/>
      <c r="VSS51" s="445"/>
      <c r="VST51" s="445"/>
      <c r="VSU51" s="445"/>
      <c r="VSV51" s="445"/>
      <c r="VSW51" s="445"/>
      <c r="VSX51" s="445"/>
      <c r="VSY51" s="445"/>
      <c r="VSZ51" s="445"/>
      <c r="VTA51" s="445"/>
      <c r="VTB51" s="445"/>
      <c r="VTC51" s="445"/>
      <c r="VTD51" s="445"/>
      <c r="VTE51" s="445"/>
      <c r="VTF51" s="445"/>
      <c r="VTG51" s="445"/>
      <c r="VTH51" s="445"/>
      <c r="VTI51" s="445"/>
      <c r="VTJ51" s="445"/>
      <c r="VTK51" s="445"/>
      <c r="VTL51" s="445"/>
      <c r="VTM51" s="445"/>
      <c r="VTN51" s="445"/>
      <c r="VTO51" s="445"/>
      <c r="VTP51" s="445"/>
      <c r="VTQ51" s="445"/>
      <c r="VTR51" s="445"/>
      <c r="VTS51" s="445"/>
      <c r="VTT51" s="445"/>
      <c r="VTU51" s="445"/>
      <c r="VTV51" s="445"/>
      <c r="VTW51" s="445"/>
      <c r="VTX51" s="445"/>
      <c r="VTY51" s="445"/>
      <c r="VTZ51" s="445"/>
      <c r="VUA51" s="445"/>
      <c r="VUB51" s="445"/>
      <c r="VUC51" s="445"/>
      <c r="VUD51" s="445"/>
      <c r="VUE51" s="445"/>
      <c r="VUF51" s="445"/>
      <c r="VUG51" s="445"/>
      <c r="VUH51" s="445"/>
      <c r="VUI51" s="445"/>
      <c r="VUJ51" s="445"/>
      <c r="VUK51" s="445"/>
      <c r="VUL51" s="445"/>
      <c r="VUM51" s="445"/>
      <c r="VUN51" s="445"/>
      <c r="VUO51" s="445"/>
      <c r="VUP51" s="445"/>
      <c r="VUQ51" s="445"/>
      <c r="VUR51" s="445"/>
      <c r="VUS51" s="445"/>
      <c r="VUT51" s="445"/>
      <c r="VUU51" s="445"/>
      <c r="VUV51" s="445"/>
      <c r="VUW51" s="445"/>
      <c r="VUX51" s="445"/>
      <c r="VUY51" s="445"/>
      <c r="VUZ51" s="445"/>
      <c r="VVA51" s="445"/>
      <c r="VVB51" s="445"/>
      <c r="VVC51" s="445"/>
      <c r="VVD51" s="445"/>
      <c r="VVE51" s="445"/>
      <c r="VVF51" s="445"/>
      <c r="VVG51" s="445"/>
      <c r="VVH51" s="445"/>
      <c r="VVI51" s="445"/>
      <c r="VVJ51" s="445"/>
      <c r="VVK51" s="445"/>
      <c r="VVL51" s="445"/>
      <c r="VVM51" s="445"/>
      <c r="VVN51" s="445"/>
      <c r="VVO51" s="445"/>
      <c r="VVP51" s="445"/>
      <c r="VVQ51" s="445"/>
      <c r="VVR51" s="445"/>
      <c r="VVS51" s="445"/>
      <c r="VVT51" s="445"/>
      <c r="VVU51" s="445"/>
      <c r="VVV51" s="445"/>
      <c r="VVW51" s="445"/>
      <c r="VVX51" s="445"/>
      <c r="VVY51" s="445"/>
      <c r="VVZ51" s="445"/>
      <c r="VWA51" s="445"/>
      <c r="VWB51" s="445"/>
      <c r="VWC51" s="445"/>
      <c r="VWD51" s="445"/>
      <c r="VWE51" s="445"/>
      <c r="VWF51" s="445"/>
      <c r="VWG51" s="445"/>
      <c r="VWH51" s="445"/>
      <c r="VWI51" s="445"/>
      <c r="VWJ51" s="445"/>
      <c r="VWK51" s="445"/>
      <c r="VWL51" s="445"/>
      <c r="VWM51" s="445"/>
      <c r="VWN51" s="445"/>
      <c r="VWO51" s="445"/>
      <c r="VWP51" s="445"/>
      <c r="VWQ51" s="445"/>
      <c r="VWR51" s="445"/>
      <c r="VWS51" s="445"/>
      <c r="VWT51" s="445"/>
      <c r="VWU51" s="445"/>
      <c r="VWV51" s="445"/>
      <c r="VWW51" s="445"/>
      <c r="VWX51" s="445"/>
      <c r="VWY51" s="445"/>
      <c r="VWZ51" s="445"/>
      <c r="VXA51" s="445"/>
      <c r="VXB51" s="445"/>
      <c r="VXC51" s="445"/>
      <c r="VXD51" s="445"/>
      <c r="VXE51" s="445"/>
      <c r="VXF51" s="445"/>
      <c r="VXG51" s="445"/>
      <c r="VXH51" s="445"/>
      <c r="VXI51" s="445"/>
      <c r="VXJ51" s="445"/>
      <c r="VXK51" s="445"/>
      <c r="VXL51" s="445"/>
      <c r="VXM51" s="445"/>
      <c r="VXN51" s="445"/>
      <c r="VXO51" s="445"/>
      <c r="VXP51" s="445"/>
      <c r="VXQ51" s="445"/>
      <c r="VXR51" s="445"/>
      <c r="VXS51" s="445"/>
      <c r="VXT51" s="445"/>
      <c r="VXU51" s="445"/>
      <c r="VXV51" s="445"/>
      <c r="VXW51" s="445"/>
      <c r="VXX51" s="445"/>
      <c r="VXY51" s="445"/>
      <c r="VXZ51" s="445"/>
      <c r="VYA51" s="445"/>
      <c r="VYB51" s="445"/>
      <c r="VYC51" s="445"/>
      <c r="VYD51" s="445"/>
      <c r="VYE51" s="445"/>
      <c r="VYF51" s="445"/>
      <c r="VYG51" s="445"/>
      <c r="VYH51" s="445"/>
      <c r="VYI51" s="445"/>
      <c r="VYJ51" s="445"/>
      <c r="VYK51" s="445"/>
      <c r="VYL51" s="445"/>
      <c r="VYM51" s="445"/>
      <c r="VYN51" s="445"/>
      <c r="VYO51" s="445"/>
      <c r="VYP51" s="445"/>
      <c r="VYQ51" s="445"/>
      <c r="VYR51" s="445"/>
      <c r="VYS51" s="445"/>
      <c r="VYT51" s="445"/>
      <c r="VYU51" s="445"/>
      <c r="VYV51" s="445"/>
      <c r="VYW51" s="445"/>
      <c r="VYX51" s="445"/>
      <c r="VYY51" s="445"/>
      <c r="VYZ51" s="445"/>
      <c r="VZA51" s="445"/>
      <c r="VZB51" s="445"/>
      <c r="VZC51" s="445"/>
      <c r="VZD51" s="445"/>
      <c r="VZE51" s="445"/>
      <c r="VZF51" s="445"/>
      <c r="VZG51" s="445"/>
      <c r="VZH51" s="445"/>
      <c r="VZI51" s="445"/>
      <c r="VZJ51" s="445"/>
      <c r="VZK51" s="445"/>
      <c r="VZL51" s="445"/>
      <c r="VZM51" s="445"/>
      <c r="VZN51" s="445"/>
      <c r="VZO51" s="445"/>
      <c r="VZP51" s="445"/>
      <c r="VZQ51" s="445"/>
      <c r="VZR51" s="445"/>
      <c r="VZS51" s="445"/>
      <c r="VZT51" s="445"/>
      <c r="VZU51" s="445"/>
      <c r="VZV51" s="445"/>
      <c r="VZW51" s="445"/>
      <c r="VZX51" s="445"/>
      <c r="VZY51" s="445"/>
      <c r="VZZ51" s="445"/>
      <c r="WAA51" s="445"/>
      <c r="WAB51" s="445"/>
      <c r="WAC51" s="445"/>
      <c r="WAD51" s="445"/>
      <c r="WAE51" s="445"/>
      <c r="WAF51" s="445"/>
      <c r="WAG51" s="445"/>
      <c r="WAH51" s="445"/>
      <c r="WAI51" s="445"/>
      <c r="WAJ51" s="445"/>
      <c r="WAK51" s="445"/>
      <c r="WAL51" s="445"/>
      <c r="WAM51" s="445"/>
      <c r="WAN51" s="445"/>
      <c r="WAO51" s="445"/>
      <c r="WAP51" s="445"/>
      <c r="WAQ51" s="445"/>
      <c r="WAR51" s="445"/>
      <c r="WAS51" s="445"/>
      <c r="WAT51" s="445"/>
      <c r="WAU51" s="445"/>
      <c r="WAV51" s="445"/>
      <c r="WAW51" s="445"/>
      <c r="WAX51" s="445"/>
      <c r="WAY51" s="445"/>
      <c r="WAZ51" s="445"/>
      <c r="WBA51" s="445"/>
      <c r="WBB51" s="445"/>
      <c r="WBC51" s="445"/>
      <c r="WBD51" s="445"/>
      <c r="WBE51" s="445"/>
      <c r="WBF51" s="445"/>
      <c r="WBG51" s="445"/>
      <c r="WBH51" s="445"/>
      <c r="WBI51" s="445"/>
      <c r="WBJ51" s="445"/>
      <c r="WBK51" s="445"/>
      <c r="WBL51" s="445"/>
      <c r="WBM51" s="445"/>
      <c r="WBN51" s="445"/>
      <c r="WBO51" s="445"/>
      <c r="WBP51" s="445"/>
      <c r="WBQ51" s="445"/>
      <c r="WBR51" s="445"/>
      <c r="WBS51" s="445"/>
      <c r="WBT51" s="445"/>
      <c r="WBU51" s="445"/>
      <c r="WBV51" s="445"/>
      <c r="WBW51" s="445"/>
      <c r="WBX51" s="445"/>
      <c r="WBY51" s="445"/>
      <c r="WBZ51" s="445"/>
      <c r="WCA51" s="445"/>
      <c r="WCB51" s="445"/>
      <c r="WCC51" s="445"/>
      <c r="WCD51" s="445"/>
      <c r="WCE51" s="445"/>
      <c r="WCF51" s="445"/>
      <c r="WCG51" s="445"/>
      <c r="WCH51" s="445"/>
      <c r="WCI51" s="445"/>
      <c r="WCJ51" s="445"/>
      <c r="WCK51" s="445"/>
      <c r="WCL51" s="445"/>
      <c r="WCM51" s="445"/>
      <c r="WCN51" s="445"/>
      <c r="WCO51" s="445"/>
      <c r="WCP51" s="445"/>
      <c r="WCQ51" s="445"/>
      <c r="WCR51" s="445"/>
      <c r="WCS51" s="445"/>
      <c r="WCT51" s="445"/>
      <c r="WCU51" s="445"/>
      <c r="WCV51" s="445"/>
      <c r="WCW51" s="445"/>
      <c r="WCX51" s="445"/>
      <c r="WCY51" s="445"/>
      <c r="WCZ51" s="445"/>
      <c r="WDA51" s="445"/>
      <c r="WDB51" s="445"/>
      <c r="WDC51" s="445"/>
      <c r="WDD51" s="445"/>
      <c r="WDE51" s="445"/>
      <c r="WDF51" s="445"/>
      <c r="WDG51" s="445"/>
      <c r="WDH51" s="445"/>
      <c r="WDI51" s="445"/>
      <c r="WDJ51" s="445"/>
      <c r="WDK51" s="445"/>
      <c r="WDL51" s="445"/>
      <c r="WDM51" s="445"/>
      <c r="WDN51" s="445"/>
      <c r="WDO51" s="445"/>
      <c r="WDP51" s="445"/>
      <c r="WDQ51" s="445"/>
      <c r="WDR51" s="445"/>
      <c r="WDS51" s="445"/>
      <c r="WDT51" s="445"/>
      <c r="WDU51" s="445"/>
      <c r="WDV51" s="445"/>
      <c r="WDW51" s="445"/>
      <c r="WDX51" s="445"/>
      <c r="WDY51" s="445"/>
      <c r="WDZ51" s="445"/>
      <c r="WEA51" s="445"/>
      <c r="WEB51" s="445"/>
      <c r="WEC51" s="445"/>
      <c r="WED51" s="445"/>
      <c r="WEE51" s="445"/>
      <c r="WEF51" s="445"/>
      <c r="WEG51" s="445"/>
      <c r="WEH51" s="445"/>
      <c r="WEI51" s="445"/>
      <c r="WEJ51" s="445"/>
      <c r="WEK51" s="445"/>
      <c r="WEL51" s="445"/>
      <c r="WEM51" s="445"/>
      <c r="WEN51" s="445"/>
      <c r="WEO51" s="445"/>
      <c r="WEP51" s="445"/>
      <c r="WEQ51" s="445"/>
      <c r="WER51" s="445"/>
      <c r="WES51" s="445"/>
      <c r="WET51" s="445"/>
      <c r="WEU51" s="445"/>
      <c r="WEV51" s="445"/>
      <c r="WEW51" s="445"/>
      <c r="WEX51" s="445"/>
      <c r="WEY51" s="445"/>
      <c r="WEZ51" s="445"/>
      <c r="WFA51" s="445"/>
      <c r="WFB51" s="445"/>
      <c r="WFC51" s="445"/>
      <c r="WFD51" s="445"/>
      <c r="WFE51" s="445"/>
      <c r="WFF51" s="445"/>
      <c r="WFG51" s="445"/>
      <c r="WFH51" s="445"/>
      <c r="WFI51" s="445"/>
      <c r="WFJ51" s="445"/>
      <c r="WFK51" s="445"/>
      <c r="WFL51" s="445"/>
      <c r="WFM51" s="445"/>
      <c r="WFN51" s="445"/>
      <c r="WFO51" s="445"/>
      <c r="WFP51" s="445"/>
      <c r="WFQ51" s="445"/>
      <c r="WFR51" s="445"/>
      <c r="WFS51" s="445"/>
      <c r="WFT51" s="445"/>
      <c r="WFU51" s="445"/>
      <c r="WFV51" s="445"/>
      <c r="WFW51" s="445"/>
      <c r="WFX51" s="445"/>
      <c r="WFY51" s="445"/>
      <c r="WFZ51" s="445"/>
      <c r="WGA51" s="445"/>
      <c r="WGB51" s="445"/>
      <c r="WGC51" s="445"/>
      <c r="WGD51" s="445"/>
      <c r="WGE51" s="445"/>
      <c r="WGF51" s="445"/>
      <c r="WGG51" s="445"/>
      <c r="WGH51" s="445"/>
      <c r="WGI51" s="445"/>
      <c r="WGJ51" s="445"/>
      <c r="WGK51" s="445"/>
      <c r="WGL51" s="445"/>
      <c r="WGM51" s="445"/>
      <c r="WGN51" s="445"/>
      <c r="WGO51" s="445"/>
      <c r="WGP51" s="445"/>
      <c r="WGQ51" s="445"/>
      <c r="WGR51" s="445"/>
      <c r="WGS51" s="445"/>
      <c r="WGT51" s="445"/>
      <c r="WGU51" s="445"/>
      <c r="WGV51" s="445"/>
      <c r="WGW51" s="445"/>
      <c r="WGX51" s="445"/>
      <c r="WGY51" s="445"/>
      <c r="WGZ51" s="445"/>
      <c r="WHA51" s="445"/>
      <c r="WHB51" s="445"/>
      <c r="WHC51" s="445"/>
      <c r="WHD51" s="445"/>
      <c r="WHE51" s="445"/>
      <c r="WHF51" s="445"/>
      <c r="WHG51" s="445"/>
      <c r="WHH51" s="445"/>
      <c r="WHI51" s="445"/>
      <c r="WHJ51" s="445"/>
      <c r="WHK51" s="445"/>
      <c r="WHL51" s="445"/>
      <c r="WHM51" s="445"/>
      <c r="WHN51" s="445"/>
      <c r="WHO51" s="445"/>
      <c r="WHP51" s="445"/>
      <c r="WHQ51" s="445"/>
      <c r="WHR51" s="445"/>
      <c r="WHS51" s="445"/>
      <c r="WHT51" s="445"/>
      <c r="WHU51" s="445"/>
      <c r="WHV51" s="445"/>
      <c r="WHW51" s="445"/>
      <c r="WHX51" s="445"/>
      <c r="WHY51" s="445"/>
      <c r="WHZ51" s="445"/>
      <c r="WIA51" s="445"/>
      <c r="WIB51" s="445"/>
      <c r="WIC51" s="445"/>
      <c r="WID51" s="445"/>
      <c r="WIE51" s="445"/>
      <c r="WIF51" s="445"/>
      <c r="WIG51" s="445"/>
      <c r="WIH51" s="445"/>
      <c r="WII51" s="445"/>
      <c r="WIJ51" s="445"/>
      <c r="WIK51" s="445"/>
      <c r="WIL51" s="445"/>
      <c r="WIM51" s="445"/>
      <c r="WIN51" s="445"/>
      <c r="WIO51" s="445"/>
      <c r="WIP51" s="445"/>
      <c r="WIQ51" s="445"/>
      <c r="WIR51" s="445"/>
      <c r="WIS51" s="445"/>
      <c r="WIT51" s="445"/>
      <c r="WIU51" s="445"/>
      <c r="WIV51" s="445"/>
      <c r="WIW51" s="445"/>
      <c r="WIX51" s="445"/>
      <c r="WIY51" s="445"/>
      <c r="WIZ51" s="445"/>
      <c r="WJA51" s="445"/>
      <c r="WJB51" s="445"/>
      <c r="WJC51" s="445"/>
      <c r="WJD51" s="445"/>
      <c r="WJE51" s="445"/>
      <c r="WJF51" s="445"/>
      <c r="WJG51" s="445"/>
      <c r="WJH51" s="445"/>
      <c r="WJI51" s="445"/>
      <c r="WJJ51" s="445"/>
      <c r="WJK51" s="445"/>
      <c r="WJL51" s="445"/>
      <c r="WJM51" s="445"/>
      <c r="WJN51" s="445"/>
      <c r="WJO51" s="445"/>
      <c r="WJP51" s="445"/>
      <c r="WJQ51" s="445"/>
      <c r="WJR51" s="445"/>
      <c r="WJS51" s="445"/>
      <c r="WJT51" s="445"/>
      <c r="WJU51" s="445"/>
      <c r="WJV51" s="445"/>
      <c r="WJW51" s="445"/>
      <c r="WJX51" s="445"/>
      <c r="WJY51" s="445"/>
      <c r="WJZ51" s="445"/>
      <c r="WKA51" s="445"/>
      <c r="WKB51" s="445"/>
      <c r="WKC51" s="445"/>
      <c r="WKD51" s="445"/>
      <c r="WKE51" s="445"/>
      <c r="WKF51" s="445"/>
      <c r="WKG51" s="445"/>
      <c r="WKH51" s="445"/>
      <c r="WKI51" s="445"/>
      <c r="WKJ51" s="445"/>
      <c r="WKK51" s="445"/>
      <c r="WKL51" s="445"/>
      <c r="WKM51" s="445"/>
      <c r="WKN51" s="445"/>
      <c r="WKO51" s="445"/>
      <c r="WKP51" s="445"/>
      <c r="WKQ51" s="445"/>
      <c r="WKR51" s="445"/>
      <c r="WKS51" s="445"/>
      <c r="WKT51" s="445"/>
      <c r="WKU51" s="445"/>
      <c r="WKV51" s="445"/>
      <c r="WKW51" s="445"/>
      <c r="WKX51" s="445"/>
      <c r="WKY51" s="445"/>
      <c r="WKZ51" s="445"/>
      <c r="WLA51" s="445"/>
      <c r="WLB51" s="445"/>
      <c r="WLC51" s="445"/>
      <c r="WLD51" s="445"/>
      <c r="WLE51" s="445"/>
      <c r="WLF51" s="445"/>
      <c r="WLG51" s="445"/>
      <c r="WLH51" s="445"/>
      <c r="WLI51" s="445"/>
      <c r="WLJ51" s="445"/>
      <c r="WLK51" s="445"/>
      <c r="WLL51" s="445"/>
      <c r="WLM51" s="445"/>
      <c r="WLN51" s="445"/>
      <c r="WLO51" s="445"/>
      <c r="WLP51" s="445"/>
      <c r="WLQ51" s="445"/>
      <c r="WLR51" s="445"/>
      <c r="WLS51" s="445"/>
      <c r="WLT51" s="445"/>
      <c r="WLU51" s="445"/>
      <c r="WLV51" s="445"/>
      <c r="WLW51" s="445"/>
      <c r="WLX51" s="445"/>
      <c r="WLY51" s="445"/>
      <c r="WLZ51" s="445"/>
      <c r="WMA51" s="445"/>
      <c r="WMB51" s="445"/>
      <c r="WMC51" s="445"/>
      <c r="WMD51" s="445"/>
      <c r="WME51" s="445"/>
      <c r="WMF51" s="445"/>
      <c r="WMG51" s="445"/>
      <c r="WMH51" s="445"/>
      <c r="WMI51" s="445"/>
      <c r="WMJ51" s="445"/>
      <c r="WMK51" s="445"/>
      <c r="WML51" s="445"/>
      <c r="WMM51" s="445"/>
      <c r="WMN51" s="445"/>
      <c r="WMO51" s="445"/>
      <c r="WMP51" s="445"/>
      <c r="WMQ51" s="445"/>
      <c r="WMR51" s="445"/>
      <c r="WMS51" s="445"/>
      <c r="WMT51" s="445"/>
      <c r="WMU51" s="445"/>
      <c r="WMV51" s="445"/>
      <c r="WMW51" s="445"/>
      <c r="WMX51" s="445"/>
      <c r="WMY51" s="445"/>
      <c r="WMZ51" s="445"/>
      <c r="WNA51" s="445"/>
      <c r="WNB51" s="445"/>
      <c r="WNC51" s="445"/>
      <c r="WND51" s="445"/>
      <c r="WNE51" s="445"/>
      <c r="WNF51" s="445"/>
      <c r="WNG51" s="445"/>
      <c r="WNH51" s="445"/>
      <c r="WNI51" s="445"/>
      <c r="WNJ51" s="445"/>
      <c r="WNK51" s="445"/>
      <c r="WNL51" s="445"/>
      <c r="WNM51" s="445"/>
      <c r="WNN51" s="445"/>
      <c r="WNO51" s="445"/>
      <c r="WNP51" s="445"/>
      <c r="WNQ51" s="445"/>
      <c r="WNR51" s="445"/>
      <c r="WNS51" s="445"/>
      <c r="WNT51" s="445"/>
      <c r="WNU51" s="445"/>
      <c r="WNV51" s="445"/>
      <c r="WNW51" s="445"/>
      <c r="WNX51" s="445"/>
      <c r="WNY51" s="445"/>
      <c r="WNZ51" s="445"/>
      <c r="WOA51" s="445"/>
      <c r="WOB51" s="445"/>
      <c r="WOC51" s="445"/>
      <c r="WOD51" s="445"/>
      <c r="WOE51" s="445"/>
      <c r="WOF51" s="445"/>
      <c r="WOG51" s="445"/>
      <c r="WOH51" s="445"/>
      <c r="WOI51" s="445"/>
      <c r="WOJ51" s="445"/>
      <c r="WOK51" s="445"/>
      <c r="WOL51" s="445"/>
      <c r="WOM51" s="445"/>
      <c r="WON51" s="445"/>
      <c r="WOO51" s="445"/>
      <c r="WOP51" s="445"/>
      <c r="WOQ51" s="445"/>
      <c r="WOR51" s="445"/>
      <c r="WOS51" s="445"/>
      <c r="WOT51" s="445"/>
      <c r="WOU51" s="445"/>
      <c r="WOV51" s="445"/>
      <c r="WOW51" s="445"/>
      <c r="WOX51" s="445"/>
      <c r="WOY51" s="445"/>
      <c r="WOZ51" s="445"/>
      <c r="WPA51" s="445"/>
      <c r="WPB51" s="445"/>
      <c r="WPC51" s="445"/>
      <c r="WPD51" s="445"/>
      <c r="WPE51" s="445"/>
      <c r="WPF51" s="445"/>
      <c r="WPG51" s="445"/>
      <c r="WPH51" s="445"/>
      <c r="WPI51" s="445"/>
      <c r="WPJ51" s="445"/>
      <c r="WPK51" s="445"/>
      <c r="WPL51" s="445"/>
      <c r="WPM51" s="445"/>
      <c r="WPN51" s="445"/>
      <c r="WPO51" s="445"/>
      <c r="WPP51" s="445"/>
      <c r="WPQ51" s="445"/>
      <c r="WPR51" s="445"/>
      <c r="WPS51" s="445"/>
      <c r="WPT51" s="445"/>
      <c r="WPU51" s="445"/>
      <c r="WPV51" s="445"/>
      <c r="WPW51" s="445"/>
      <c r="WPX51" s="445"/>
      <c r="WPY51" s="445"/>
      <c r="WPZ51" s="445"/>
      <c r="WQA51" s="445"/>
      <c r="WQB51" s="445"/>
      <c r="WQC51" s="445"/>
      <c r="WQD51" s="445"/>
      <c r="WQE51" s="445"/>
      <c r="WQF51" s="445"/>
      <c r="WQG51" s="445"/>
      <c r="WQH51" s="445"/>
      <c r="WQI51" s="445"/>
      <c r="WQJ51" s="445"/>
      <c r="WQK51" s="445"/>
      <c r="WQL51" s="445"/>
      <c r="WQM51" s="445"/>
      <c r="WQN51" s="445"/>
      <c r="WQO51" s="445"/>
      <c r="WQP51" s="445"/>
      <c r="WQQ51" s="445"/>
      <c r="WQR51" s="445"/>
      <c r="WQS51" s="445"/>
      <c r="WQT51" s="445"/>
      <c r="WQU51" s="445"/>
      <c r="WQV51" s="445"/>
      <c r="WQW51" s="445"/>
      <c r="WQX51" s="445"/>
      <c r="WQY51" s="445"/>
      <c r="WQZ51" s="445"/>
      <c r="WRA51" s="445"/>
      <c r="WRB51" s="445"/>
      <c r="WRC51" s="445"/>
      <c r="WRD51" s="445"/>
      <c r="WRE51" s="445"/>
      <c r="WRF51" s="445"/>
      <c r="WRG51" s="445"/>
      <c r="WRH51" s="445"/>
      <c r="WRI51" s="445"/>
      <c r="WRJ51" s="445"/>
      <c r="WRK51" s="445"/>
      <c r="WRL51" s="445"/>
      <c r="WRM51" s="445"/>
      <c r="WRN51" s="445"/>
      <c r="WRO51" s="445"/>
      <c r="WRP51" s="445"/>
      <c r="WRQ51" s="445"/>
      <c r="WRR51" s="445"/>
      <c r="WRS51" s="445"/>
      <c r="WRT51" s="445"/>
      <c r="WRU51" s="445"/>
      <c r="WRV51" s="445"/>
      <c r="WRW51" s="445"/>
      <c r="WRX51" s="445"/>
      <c r="WRY51" s="445"/>
      <c r="WRZ51" s="445"/>
      <c r="WSA51" s="445"/>
      <c r="WSB51" s="445"/>
      <c r="WSC51" s="445"/>
      <c r="WSD51" s="445"/>
      <c r="WSE51" s="445"/>
      <c r="WSF51" s="445"/>
      <c r="WSG51" s="445"/>
      <c r="WSH51" s="445"/>
      <c r="WSI51" s="445"/>
      <c r="WSJ51" s="445"/>
      <c r="WSK51" s="445"/>
      <c r="WSL51" s="445"/>
      <c r="WSM51" s="445"/>
      <c r="WSN51" s="445"/>
      <c r="WSO51" s="445"/>
      <c r="WSP51" s="445"/>
      <c r="WSQ51" s="445"/>
      <c r="WSR51" s="445"/>
      <c r="WSS51" s="445"/>
      <c r="WST51" s="445"/>
      <c r="WSU51" s="445"/>
      <c r="WSV51" s="445"/>
      <c r="WSW51" s="445"/>
      <c r="WSX51" s="445"/>
      <c r="WSY51" s="445"/>
      <c r="WSZ51" s="445"/>
      <c r="WTA51" s="445"/>
      <c r="WTB51" s="445"/>
      <c r="WTC51" s="445"/>
      <c r="WTD51" s="445"/>
      <c r="WTE51" s="445"/>
      <c r="WTF51" s="445"/>
      <c r="WTG51" s="445"/>
      <c r="WTH51" s="445"/>
      <c r="WTI51" s="445"/>
      <c r="WTJ51" s="445"/>
      <c r="WTK51" s="445"/>
      <c r="WTL51" s="445"/>
      <c r="WTM51" s="445"/>
      <c r="WTN51" s="445"/>
      <c r="WTO51" s="445"/>
      <c r="WTP51" s="445"/>
      <c r="WTQ51" s="445"/>
      <c r="WTR51" s="445"/>
      <c r="WTS51" s="445"/>
      <c r="WTT51" s="445"/>
      <c r="WTU51" s="445"/>
      <c r="WTV51" s="445"/>
      <c r="WTW51" s="445"/>
      <c r="WTX51" s="445"/>
      <c r="WTY51" s="445"/>
      <c r="WTZ51" s="445"/>
      <c r="WUA51" s="445"/>
      <c r="WUB51" s="445"/>
      <c r="WUC51" s="445"/>
      <c r="WUD51" s="445"/>
      <c r="WUE51" s="445"/>
      <c r="WUF51" s="445"/>
      <c r="WUG51" s="445"/>
      <c r="WUH51" s="445"/>
      <c r="WUI51" s="445"/>
      <c r="WUJ51" s="445"/>
      <c r="WUK51" s="445"/>
      <c r="WUL51" s="445"/>
      <c r="WUM51" s="445"/>
      <c r="WUN51" s="445"/>
      <c r="WUO51" s="445"/>
      <c r="WUP51" s="445"/>
      <c r="WUQ51" s="445"/>
      <c r="WUR51" s="445"/>
      <c r="WUS51" s="445"/>
      <c r="WUT51" s="445"/>
      <c r="WUU51" s="445"/>
      <c r="WUV51" s="445"/>
      <c r="WUW51" s="445"/>
      <c r="WUX51" s="445"/>
      <c r="WUY51" s="445"/>
      <c r="WUZ51" s="445"/>
      <c r="WVA51" s="445"/>
      <c r="WVB51" s="445"/>
      <c r="WVC51" s="445"/>
      <c r="WVD51" s="445"/>
      <c r="WVE51" s="445"/>
      <c r="WVF51" s="445"/>
    </row>
  </sheetData>
  <mergeCells count="66">
    <mergeCell ref="A1:J1"/>
    <mergeCell ref="J3:J12"/>
    <mergeCell ref="J13:J24"/>
    <mergeCell ref="J25:J28"/>
    <mergeCell ref="J29:J34"/>
    <mergeCell ref="H29:H30"/>
    <mergeCell ref="I29:I30"/>
    <mergeCell ref="C32:E32"/>
    <mergeCell ref="C33:E33"/>
    <mergeCell ref="C34:E34"/>
    <mergeCell ref="A29:A34"/>
    <mergeCell ref="B29:B34"/>
    <mergeCell ref="C29:C31"/>
    <mergeCell ref="D29:D31"/>
    <mergeCell ref="F29:F30"/>
    <mergeCell ref="G29:G30"/>
    <mergeCell ref="J35:J40"/>
    <mergeCell ref="J41:J46"/>
    <mergeCell ref="H41:H42"/>
    <mergeCell ref="I41:I42"/>
    <mergeCell ref="C44:E44"/>
    <mergeCell ref="C45:E45"/>
    <mergeCell ref="C46:E46"/>
    <mergeCell ref="F41:F42"/>
    <mergeCell ref="G41:G42"/>
    <mergeCell ref="G35:G36"/>
    <mergeCell ref="H35:H36"/>
    <mergeCell ref="I35:I36"/>
    <mergeCell ref="C38:E38"/>
    <mergeCell ref="C39:E39"/>
    <mergeCell ref="C40:E40"/>
    <mergeCell ref="C47:E47"/>
    <mergeCell ref="A41:A46"/>
    <mergeCell ref="B41:B46"/>
    <mergeCell ref="C41:C43"/>
    <mergeCell ref="D41:D43"/>
    <mergeCell ref="A35:A40"/>
    <mergeCell ref="B35:B40"/>
    <mergeCell ref="C35:C37"/>
    <mergeCell ref="D35:D37"/>
    <mergeCell ref="F35:F36"/>
    <mergeCell ref="H13:H14"/>
    <mergeCell ref="I13:I14"/>
    <mergeCell ref="C22:E22"/>
    <mergeCell ref="C23:E23"/>
    <mergeCell ref="C24:E24"/>
    <mergeCell ref="G13:G14"/>
    <mergeCell ref="A25:A28"/>
    <mergeCell ref="B25:B28"/>
    <mergeCell ref="C26:E26"/>
    <mergeCell ref="C27:E27"/>
    <mergeCell ref="C28:E28"/>
    <mergeCell ref="A13:A24"/>
    <mergeCell ref="B13:B24"/>
    <mergeCell ref="C13:C21"/>
    <mergeCell ref="D13:D21"/>
    <mergeCell ref="F13:F14"/>
    <mergeCell ref="A3:A12"/>
    <mergeCell ref="B3:B12"/>
    <mergeCell ref="C3:C9"/>
    <mergeCell ref="D3:D4"/>
    <mergeCell ref="D5:D6"/>
    <mergeCell ref="D7:D9"/>
    <mergeCell ref="C10:E10"/>
    <mergeCell ref="C11:E11"/>
    <mergeCell ref="C12:E1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dimension ref="A1:Q175"/>
  <sheetViews>
    <sheetView topLeftCell="A94" workbookViewId="0">
      <selection activeCell="E3" sqref="A3:XFD157"/>
    </sheetView>
  </sheetViews>
  <sheetFormatPr defaultColWidth="9" defaultRowHeight="12"/>
  <cols>
    <col min="1" max="1" width="5.5" style="399" customWidth="1"/>
    <col min="2" max="2" width="10.25" style="400" customWidth="1"/>
    <col min="3" max="3" width="10.875" style="400" customWidth="1"/>
    <col min="4" max="4" width="12.875" style="400" customWidth="1"/>
    <col min="5" max="5" width="25.75" style="399" customWidth="1"/>
    <col min="6" max="6" width="6.875" style="399" customWidth="1"/>
    <col min="7" max="7" width="8.75" style="399" customWidth="1"/>
    <col min="8" max="8" width="13" style="399" customWidth="1"/>
    <col min="9" max="9" width="12.25" style="401" customWidth="1"/>
    <col min="10" max="10" width="10" style="395" customWidth="1"/>
    <col min="11" max="16384" width="9" style="373"/>
  </cols>
  <sheetData>
    <row r="1" spans="1:11" ht="22.5">
      <c r="A1" s="875" t="s">
        <v>1628</v>
      </c>
      <c r="B1" s="875"/>
      <c r="C1" s="875"/>
      <c r="D1" s="875"/>
      <c r="E1" s="875"/>
      <c r="F1" s="875"/>
      <c r="G1" s="875"/>
      <c r="H1" s="875"/>
      <c r="I1" s="875"/>
      <c r="J1" s="876"/>
    </row>
    <row r="2" spans="1:11" ht="24">
      <c r="A2" s="374" t="s">
        <v>1</v>
      </c>
      <c r="B2" s="374" t="s">
        <v>1362</v>
      </c>
      <c r="C2" s="374" t="s">
        <v>1363</v>
      </c>
      <c r="D2" s="374" t="s">
        <v>1364</v>
      </c>
      <c r="E2" s="374" t="s">
        <v>1365</v>
      </c>
      <c r="F2" s="374" t="s">
        <v>533</v>
      </c>
      <c r="G2" s="374" t="s">
        <v>1366</v>
      </c>
      <c r="H2" s="374" t="s">
        <v>695</v>
      </c>
      <c r="I2" s="375" t="s">
        <v>1367</v>
      </c>
      <c r="J2" s="569" t="s">
        <v>1805</v>
      </c>
    </row>
    <row r="3" spans="1:11" ht="17.100000000000001" customHeight="1">
      <c r="A3" s="864">
        <v>1</v>
      </c>
      <c r="B3" s="864" t="s">
        <v>1629</v>
      </c>
      <c r="C3" s="864" t="s">
        <v>1630</v>
      </c>
      <c r="D3" s="864" t="s">
        <v>1631</v>
      </c>
      <c r="E3" s="397" t="s">
        <v>1632</v>
      </c>
      <c r="F3" s="397" t="s">
        <v>1441</v>
      </c>
      <c r="G3" s="397">
        <v>11</v>
      </c>
      <c r="H3" s="381">
        <v>4000</v>
      </c>
      <c r="I3" s="561">
        <f>G3*H3</f>
        <v>44000</v>
      </c>
      <c r="J3" s="960">
        <f>ROUND(I14*0.8,0)</f>
        <v>153887</v>
      </c>
    </row>
    <row r="4" spans="1:11" ht="17.100000000000001" customHeight="1">
      <c r="A4" s="864"/>
      <c r="B4" s="864"/>
      <c r="C4" s="864"/>
      <c r="D4" s="864"/>
      <c r="E4" s="397" t="s">
        <v>1633</v>
      </c>
      <c r="F4" s="397" t="s">
        <v>1372</v>
      </c>
      <c r="G4" s="397">
        <v>400</v>
      </c>
      <c r="H4" s="381">
        <v>295.20999999999998</v>
      </c>
      <c r="I4" s="561">
        <f>G4*H4</f>
        <v>118083.99999999999</v>
      </c>
      <c r="J4" s="874"/>
      <c r="K4" s="376"/>
    </row>
    <row r="5" spans="1:11" ht="17.100000000000001" customHeight="1">
      <c r="A5" s="864"/>
      <c r="B5" s="864"/>
      <c r="C5" s="864"/>
      <c r="D5" s="864"/>
      <c r="E5" s="397" t="s">
        <v>1634</v>
      </c>
      <c r="F5" s="397" t="s">
        <v>1388</v>
      </c>
      <c r="G5" s="397">
        <v>11</v>
      </c>
      <c r="H5" s="381">
        <v>269.93</v>
      </c>
      <c r="I5" s="561">
        <f>G5*H5</f>
        <v>2969.23</v>
      </c>
      <c r="J5" s="874"/>
    </row>
    <row r="6" spans="1:11" s="395" customFormat="1" ht="17.100000000000001" customHeight="1">
      <c r="A6" s="865"/>
      <c r="B6" s="865"/>
      <c r="C6" s="865" t="s">
        <v>1635</v>
      </c>
      <c r="D6" s="865"/>
      <c r="E6" s="865"/>
      <c r="F6" s="374"/>
      <c r="G6" s="374"/>
      <c r="H6" s="375"/>
      <c r="I6" s="567">
        <f>SUM(I3:I5)</f>
        <v>165053.23000000001</v>
      </c>
      <c r="J6" s="874"/>
    </row>
    <row r="7" spans="1:11" s="376" customFormat="1" ht="17.100000000000001" customHeight="1">
      <c r="A7" s="864"/>
      <c r="B7" s="864"/>
      <c r="C7" s="864" t="s">
        <v>1636</v>
      </c>
      <c r="D7" s="864"/>
      <c r="E7" s="864"/>
      <c r="F7" s="397"/>
      <c r="G7" s="381"/>
      <c r="H7" s="957">
        <v>0.1</v>
      </c>
      <c r="I7" s="959">
        <f>H7*I6</f>
        <v>16505.323</v>
      </c>
      <c r="J7" s="874"/>
    </row>
    <row r="8" spans="1:11" s="376" customFormat="1" ht="17.100000000000001" customHeight="1">
      <c r="A8" s="864"/>
      <c r="B8" s="864"/>
      <c r="C8" s="864" t="s">
        <v>1408</v>
      </c>
      <c r="D8" s="864"/>
      <c r="E8" s="864"/>
      <c r="F8" s="397"/>
      <c r="G8" s="381"/>
      <c r="H8" s="958"/>
      <c r="I8" s="959" t="e">
        <f>#REF!</f>
        <v>#REF!</v>
      </c>
      <c r="J8" s="874"/>
    </row>
    <row r="9" spans="1:11" s="376" customFormat="1" ht="17.100000000000001" customHeight="1">
      <c r="A9" s="864"/>
      <c r="B9" s="864"/>
      <c r="C9" s="864" t="s">
        <v>1409</v>
      </c>
      <c r="D9" s="864"/>
      <c r="E9" s="864"/>
      <c r="F9" s="397"/>
      <c r="G9" s="381"/>
      <c r="H9" s="958"/>
      <c r="I9" s="959">
        <f>H9</f>
        <v>0</v>
      </c>
      <c r="J9" s="874"/>
    </row>
    <row r="10" spans="1:11" s="376" customFormat="1" ht="17.100000000000001" customHeight="1">
      <c r="A10" s="864"/>
      <c r="B10" s="864"/>
      <c r="C10" s="864" t="s">
        <v>1410</v>
      </c>
      <c r="D10" s="864"/>
      <c r="E10" s="864"/>
      <c r="F10" s="397"/>
      <c r="G10" s="381"/>
      <c r="H10" s="958"/>
      <c r="I10" s="959">
        <f>H10</f>
        <v>0</v>
      </c>
      <c r="J10" s="874"/>
    </row>
    <row r="11" spans="1:11" s="376" customFormat="1" ht="17.100000000000001" customHeight="1">
      <c r="A11" s="864"/>
      <c r="B11" s="864"/>
      <c r="C11" s="864" t="s">
        <v>1637</v>
      </c>
      <c r="D11" s="864"/>
      <c r="E11" s="864"/>
      <c r="F11" s="397" t="s">
        <v>1638</v>
      </c>
      <c r="G11" s="864">
        <v>6</v>
      </c>
      <c r="H11" s="955">
        <v>1800</v>
      </c>
      <c r="I11" s="956">
        <f>G11*H11</f>
        <v>10800</v>
      </c>
      <c r="J11" s="874"/>
    </row>
    <row r="12" spans="1:11" s="376" customFormat="1" ht="17.100000000000001" customHeight="1">
      <c r="A12" s="864"/>
      <c r="B12" s="864"/>
      <c r="C12" s="864" t="s">
        <v>1637</v>
      </c>
      <c r="D12" s="864"/>
      <c r="E12" s="864"/>
      <c r="F12" s="397" t="s">
        <v>1638</v>
      </c>
      <c r="G12" s="864"/>
      <c r="H12" s="955"/>
      <c r="I12" s="956"/>
      <c r="J12" s="874"/>
    </row>
    <row r="13" spans="1:11" s="376" customFormat="1" ht="17.100000000000001" customHeight="1">
      <c r="A13" s="864"/>
      <c r="B13" s="864"/>
      <c r="C13" s="865" t="s">
        <v>1639</v>
      </c>
      <c r="D13" s="865"/>
      <c r="E13" s="865"/>
      <c r="F13" s="397"/>
      <c r="G13" s="397"/>
      <c r="H13" s="381"/>
      <c r="I13" s="561">
        <f>I7+I11</f>
        <v>27305.323</v>
      </c>
      <c r="J13" s="874"/>
    </row>
    <row r="14" spans="1:11" s="482" customFormat="1" ht="17.100000000000001" customHeight="1">
      <c r="A14" s="865"/>
      <c r="B14" s="865"/>
      <c r="C14" s="865" t="s">
        <v>24</v>
      </c>
      <c r="D14" s="865"/>
      <c r="E14" s="865"/>
      <c r="F14" s="374"/>
      <c r="G14" s="374"/>
      <c r="H14" s="375"/>
      <c r="I14" s="567">
        <f>I6+I13</f>
        <v>192358.55300000001</v>
      </c>
      <c r="J14" s="874"/>
    </row>
    <row r="15" spans="1:11" ht="17.100000000000001" customHeight="1">
      <c r="A15" s="864">
        <v>2</v>
      </c>
      <c r="B15" s="864" t="s">
        <v>400</v>
      </c>
      <c r="C15" s="397" t="s">
        <v>1369</v>
      </c>
      <c r="D15" s="397" t="s">
        <v>1640</v>
      </c>
      <c r="E15" s="397" t="s">
        <v>1640</v>
      </c>
      <c r="F15" s="397" t="s">
        <v>1376</v>
      </c>
      <c r="G15" s="397">
        <v>1</v>
      </c>
      <c r="H15" s="381">
        <v>281170</v>
      </c>
      <c r="I15" s="561">
        <f>G15*H15</f>
        <v>281170</v>
      </c>
      <c r="J15" s="873">
        <f>ROUND(I23*0.8,0)</f>
        <v>259801</v>
      </c>
    </row>
    <row r="16" spans="1:11" ht="17.100000000000001" customHeight="1">
      <c r="A16" s="864"/>
      <c r="B16" s="864"/>
      <c r="C16" s="865" t="s">
        <v>1635</v>
      </c>
      <c r="D16" s="865"/>
      <c r="E16" s="865"/>
      <c r="F16" s="397"/>
      <c r="G16" s="397"/>
      <c r="H16" s="483"/>
      <c r="I16" s="567">
        <f>I15</f>
        <v>281170</v>
      </c>
      <c r="J16" s="873"/>
    </row>
    <row r="17" spans="1:10" ht="17.100000000000001" customHeight="1">
      <c r="A17" s="864"/>
      <c r="B17" s="864"/>
      <c r="C17" s="864" t="s">
        <v>1636</v>
      </c>
      <c r="D17" s="864"/>
      <c r="E17" s="864"/>
      <c r="F17" s="397"/>
      <c r="G17" s="397"/>
      <c r="H17" s="957">
        <v>0.1</v>
      </c>
      <c r="I17" s="959">
        <f>H17*I16</f>
        <v>28117</v>
      </c>
      <c r="J17" s="873"/>
    </row>
    <row r="18" spans="1:10" ht="17.100000000000001" customHeight="1">
      <c r="A18" s="864"/>
      <c r="B18" s="864"/>
      <c r="C18" s="864" t="s">
        <v>1408</v>
      </c>
      <c r="D18" s="864"/>
      <c r="E18" s="864"/>
      <c r="F18" s="397"/>
      <c r="G18" s="397"/>
      <c r="H18" s="958"/>
      <c r="I18" s="959"/>
      <c r="J18" s="873"/>
    </row>
    <row r="19" spans="1:10" ht="17.100000000000001" customHeight="1">
      <c r="A19" s="864"/>
      <c r="B19" s="864"/>
      <c r="C19" s="864" t="s">
        <v>1409</v>
      </c>
      <c r="D19" s="864"/>
      <c r="E19" s="864"/>
      <c r="F19" s="397"/>
      <c r="G19" s="397"/>
      <c r="H19" s="958"/>
      <c r="I19" s="959"/>
      <c r="J19" s="873"/>
    </row>
    <row r="20" spans="1:10" ht="17.100000000000001" customHeight="1">
      <c r="A20" s="864"/>
      <c r="B20" s="864"/>
      <c r="C20" s="864" t="s">
        <v>1410</v>
      </c>
      <c r="D20" s="864"/>
      <c r="E20" s="864"/>
      <c r="F20" s="397"/>
      <c r="G20" s="397"/>
      <c r="H20" s="958"/>
      <c r="I20" s="959"/>
      <c r="J20" s="873"/>
    </row>
    <row r="21" spans="1:10" ht="17.100000000000001" customHeight="1">
      <c r="A21" s="864"/>
      <c r="B21" s="864"/>
      <c r="C21" s="865" t="s">
        <v>1639</v>
      </c>
      <c r="D21" s="865"/>
      <c r="E21" s="865"/>
      <c r="F21" s="397"/>
      <c r="G21" s="397"/>
      <c r="H21" s="381"/>
      <c r="I21" s="567">
        <f>SUM(I17:I20)</f>
        <v>28117</v>
      </c>
      <c r="J21" s="873"/>
    </row>
    <row r="22" spans="1:10" ht="17.100000000000001" customHeight="1">
      <c r="A22" s="864"/>
      <c r="B22" s="864"/>
      <c r="C22" s="865" t="s">
        <v>1641</v>
      </c>
      <c r="D22" s="865"/>
      <c r="E22" s="865"/>
      <c r="F22" s="397"/>
      <c r="G22" s="397"/>
      <c r="H22" s="484">
        <v>0.05</v>
      </c>
      <c r="I22" s="567">
        <f>(I16+I21)*5%</f>
        <v>15464.35</v>
      </c>
      <c r="J22" s="873"/>
    </row>
    <row r="23" spans="1:10" s="395" customFormat="1" ht="17.100000000000001" customHeight="1">
      <c r="A23" s="865"/>
      <c r="B23" s="865"/>
      <c r="C23" s="865" t="s">
        <v>24</v>
      </c>
      <c r="D23" s="865"/>
      <c r="E23" s="865"/>
      <c r="F23" s="374"/>
      <c r="G23" s="374"/>
      <c r="H23" s="375"/>
      <c r="I23" s="567">
        <f>SUM(I16,I21,I22)</f>
        <v>324751.34999999998</v>
      </c>
      <c r="J23" s="873"/>
    </row>
    <row r="24" spans="1:10" ht="17.100000000000001" customHeight="1">
      <c r="A24" s="864">
        <v>3</v>
      </c>
      <c r="B24" s="864" t="s">
        <v>1642</v>
      </c>
      <c r="C24" s="864" t="s">
        <v>1630</v>
      </c>
      <c r="D24" s="397" t="s">
        <v>1643</v>
      </c>
      <c r="E24" s="397" t="s">
        <v>1644</v>
      </c>
      <c r="F24" s="397" t="s">
        <v>1645</v>
      </c>
      <c r="G24" s="397">
        <v>20</v>
      </c>
      <c r="H24" s="381">
        <v>4000</v>
      </c>
      <c r="I24" s="561">
        <f t="shared" ref="I24:I67" si="0">G24*H24</f>
        <v>80000</v>
      </c>
      <c r="J24" s="960">
        <f>ROUND(I77*0.8,0)</f>
        <v>1100090</v>
      </c>
    </row>
    <row r="25" spans="1:10" ht="17.100000000000001" customHeight="1">
      <c r="A25" s="864"/>
      <c r="B25" s="864"/>
      <c r="C25" s="864"/>
      <c r="D25" s="864" t="s">
        <v>1646</v>
      </c>
      <c r="E25" s="864" t="s">
        <v>1647</v>
      </c>
      <c r="F25" s="864" t="s">
        <v>1479</v>
      </c>
      <c r="G25" s="397">
        <v>14</v>
      </c>
      <c r="H25" s="381">
        <v>220</v>
      </c>
      <c r="I25" s="561">
        <f t="shared" si="0"/>
        <v>3080</v>
      </c>
      <c r="J25" s="827"/>
    </row>
    <row r="26" spans="1:10" ht="17.100000000000001" customHeight="1">
      <c r="A26" s="864"/>
      <c r="B26" s="864"/>
      <c r="C26" s="864"/>
      <c r="D26" s="864"/>
      <c r="E26" s="864"/>
      <c r="F26" s="864"/>
      <c r="G26" s="397">
        <v>15</v>
      </c>
      <c r="H26" s="381">
        <v>70</v>
      </c>
      <c r="I26" s="561">
        <f t="shared" si="0"/>
        <v>1050</v>
      </c>
      <c r="J26" s="827"/>
    </row>
    <row r="27" spans="1:10" ht="17.100000000000001" customHeight="1">
      <c r="A27" s="864"/>
      <c r="B27" s="864"/>
      <c r="C27" s="864"/>
      <c r="D27" s="864"/>
      <c r="E27" s="864"/>
      <c r="F27" s="864"/>
      <c r="G27" s="397">
        <v>62.5</v>
      </c>
      <c r="H27" s="381">
        <v>45</v>
      </c>
      <c r="I27" s="561">
        <f t="shared" si="0"/>
        <v>2812.5</v>
      </c>
      <c r="J27" s="827"/>
    </row>
    <row r="28" spans="1:10" ht="17.100000000000001" customHeight="1">
      <c r="A28" s="864"/>
      <c r="B28" s="864"/>
      <c r="C28" s="864"/>
      <c r="D28" s="864"/>
      <c r="E28" s="864"/>
      <c r="F28" s="864"/>
      <c r="G28" s="397">
        <v>0</v>
      </c>
      <c r="H28" s="381">
        <v>150</v>
      </c>
      <c r="I28" s="561">
        <f t="shared" si="0"/>
        <v>0</v>
      </c>
      <c r="J28" s="827"/>
    </row>
    <row r="29" spans="1:10" ht="17.100000000000001" customHeight="1">
      <c r="A29" s="864"/>
      <c r="B29" s="864"/>
      <c r="C29" s="864"/>
      <c r="D29" s="864"/>
      <c r="E29" s="864" t="s">
        <v>1648</v>
      </c>
      <c r="F29" s="864"/>
      <c r="G29" s="397">
        <v>200</v>
      </c>
      <c r="H29" s="381">
        <v>225</v>
      </c>
      <c r="I29" s="561">
        <f t="shared" si="0"/>
        <v>45000</v>
      </c>
      <c r="J29" s="827"/>
    </row>
    <row r="30" spans="1:10" ht="17.100000000000001" customHeight="1">
      <c r="A30" s="864"/>
      <c r="B30" s="864"/>
      <c r="C30" s="864"/>
      <c r="D30" s="864"/>
      <c r="E30" s="864"/>
      <c r="F30" s="864"/>
      <c r="G30" s="397">
        <v>275</v>
      </c>
      <c r="H30" s="381">
        <v>45</v>
      </c>
      <c r="I30" s="561">
        <f t="shared" si="0"/>
        <v>12375</v>
      </c>
      <c r="J30" s="827"/>
    </row>
    <row r="31" spans="1:10" ht="17.100000000000001" customHeight="1">
      <c r="A31" s="864"/>
      <c r="B31" s="864"/>
      <c r="C31" s="864"/>
      <c r="D31" s="864"/>
      <c r="E31" s="864"/>
      <c r="F31" s="864"/>
      <c r="G31" s="397">
        <v>200</v>
      </c>
      <c r="H31" s="381">
        <v>200</v>
      </c>
      <c r="I31" s="561">
        <f t="shared" si="0"/>
        <v>40000</v>
      </c>
      <c r="J31" s="827"/>
    </row>
    <row r="32" spans="1:10" ht="17.100000000000001" customHeight="1">
      <c r="A32" s="864"/>
      <c r="B32" s="864"/>
      <c r="C32" s="864"/>
      <c r="D32" s="864"/>
      <c r="E32" s="864"/>
      <c r="F32" s="864"/>
      <c r="G32" s="397">
        <v>200</v>
      </c>
      <c r="H32" s="381">
        <v>190</v>
      </c>
      <c r="I32" s="561">
        <f t="shared" si="0"/>
        <v>38000</v>
      </c>
      <c r="J32" s="827"/>
    </row>
    <row r="33" spans="1:10" ht="17.100000000000001" customHeight="1">
      <c r="A33" s="864"/>
      <c r="B33" s="864"/>
      <c r="C33" s="864"/>
      <c r="D33" s="864" t="s">
        <v>1649</v>
      </c>
      <c r="E33" s="864" t="s">
        <v>1650</v>
      </c>
      <c r="F33" s="864" t="s">
        <v>1479</v>
      </c>
      <c r="G33" s="397">
        <v>0</v>
      </c>
      <c r="H33" s="381">
        <v>200</v>
      </c>
      <c r="I33" s="561">
        <f t="shared" si="0"/>
        <v>0</v>
      </c>
      <c r="J33" s="827"/>
    </row>
    <row r="34" spans="1:10" ht="17.100000000000001" customHeight="1">
      <c r="A34" s="864"/>
      <c r="B34" s="864"/>
      <c r="C34" s="864"/>
      <c r="D34" s="864"/>
      <c r="E34" s="864"/>
      <c r="F34" s="864"/>
      <c r="G34" s="397">
        <v>110</v>
      </c>
      <c r="H34" s="381">
        <v>200</v>
      </c>
      <c r="I34" s="561">
        <f t="shared" si="0"/>
        <v>22000</v>
      </c>
      <c r="J34" s="827"/>
    </row>
    <row r="35" spans="1:10" ht="17.100000000000001" customHeight="1">
      <c r="A35" s="864"/>
      <c r="B35" s="864"/>
      <c r="C35" s="864"/>
      <c r="D35" s="864"/>
      <c r="E35" s="864"/>
      <c r="F35" s="864"/>
      <c r="G35" s="397">
        <v>0</v>
      </c>
      <c r="H35" s="381">
        <v>45</v>
      </c>
      <c r="I35" s="561">
        <f t="shared" si="0"/>
        <v>0</v>
      </c>
      <c r="J35" s="827"/>
    </row>
    <row r="36" spans="1:10" ht="17.100000000000001" customHeight="1">
      <c r="A36" s="864"/>
      <c r="B36" s="864"/>
      <c r="C36" s="864"/>
      <c r="D36" s="864"/>
      <c r="E36" s="864"/>
      <c r="F36" s="864"/>
      <c r="G36" s="397">
        <v>0</v>
      </c>
      <c r="H36" s="381">
        <v>150</v>
      </c>
      <c r="I36" s="561">
        <f t="shared" si="0"/>
        <v>0</v>
      </c>
      <c r="J36" s="827"/>
    </row>
    <row r="37" spans="1:10" ht="17.100000000000001" customHeight="1">
      <c r="A37" s="864"/>
      <c r="B37" s="864"/>
      <c r="C37" s="864"/>
      <c r="D37" s="864"/>
      <c r="E37" s="864" t="s">
        <v>1651</v>
      </c>
      <c r="F37" s="864" t="s">
        <v>1479</v>
      </c>
      <c r="G37" s="397">
        <v>0</v>
      </c>
      <c r="H37" s="381">
        <v>230</v>
      </c>
      <c r="I37" s="561">
        <f t="shared" si="0"/>
        <v>0</v>
      </c>
      <c r="J37" s="827"/>
    </row>
    <row r="38" spans="1:10" ht="17.100000000000001" customHeight="1">
      <c r="A38" s="864"/>
      <c r="B38" s="864"/>
      <c r="C38" s="864"/>
      <c r="D38" s="864"/>
      <c r="E38" s="864"/>
      <c r="F38" s="864"/>
      <c r="G38" s="397">
        <v>340</v>
      </c>
      <c r="H38" s="381">
        <v>250</v>
      </c>
      <c r="I38" s="561">
        <f t="shared" si="0"/>
        <v>85000</v>
      </c>
      <c r="J38" s="827"/>
    </row>
    <row r="39" spans="1:10" ht="17.100000000000001" customHeight="1">
      <c r="A39" s="864"/>
      <c r="B39" s="864"/>
      <c r="C39" s="864"/>
      <c r="D39" s="864"/>
      <c r="E39" s="864"/>
      <c r="F39" s="864"/>
      <c r="G39" s="397">
        <v>75</v>
      </c>
      <c r="H39" s="381">
        <v>45</v>
      </c>
      <c r="I39" s="561">
        <f t="shared" si="0"/>
        <v>3375</v>
      </c>
      <c r="J39" s="827"/>
    </row>
    <row r="40" spans="1:10" ht="17.100000000000001" customHeight="1">
      <c r="A40" s="864"/>
      <c r="B40" s="864"/>
      <c r="C40" s="864"/>
      <c r="D40" s="864"/>
      <c r="E40" s="864"/>
      <c r="F40" s="864"/>
      <c r="G40" s="397">
        <v>0</v>
      </c>
      <c r="H40" s="381">
        <v>180</v>
      </c>
      <c r="I40" s="561">
        <f t="shared" si="0"/>
        <v>0</v>
      </c>
      <c r="J40" s="827"/>
    </row>
    <row r="41" spans="1:10" ht="17.100000000000001" customHeight="1">
      <c r="A41" s="864"/>
      <c r="B41" s="864"/>
      <c r="C41" s="864"/>
      <c r="D41" s="864"/>
      <c r="E41" s="864"/>
      <c r="F41" s="864"/>
      <c r="G41" s="397">
        <v>0</v>
      </c>
      <c r="H41" s="381">
        <v>200</v>
      </c>
      <c r="I41" s="561">
        <f t="shared" si="0"/>
        <v>0</v>
      </c>
      <c r="J41" s="827"/>
    </row>
    <row r="42" spans="1:10" ht="17.100000000000001" customHeight="1">
      <c r="A42" s="864"/>
      <c r="B42" s="864"/>
      <c r="C42" s="864"/>
      <c r="D42" s="864" t="s">
        <v>1652</v>
      </c>
      <c r="E42" s="397" t="s">
        <v>1653</v>
      </c>
      <c r="F42" s="397" t="s">
        <v>1479</v>
      </c>
      <c r="G42" s="397">
        <v>1133</v>
      </c>
      <c r="H42" s="381">
        <v>45</v>
      </c>
      <c r="I42" s="561">
        <f t="shared" si="0"/>
        <v>50985</v>
      </c>
      <c r="J42" s="827"/>
    </row>
    <row r="43" spans="1:10" ht="17.100000000000001" customHeight="1">
      <c r="A43" s="864"/>
      <c r="B43" s="864"/>
      <c r="C43" s="864"/>
      <c r="D43" s="864"/>
      <c r="E43" s="397" t="s">
        <v>1654</v>
      </c>
      <c r="F43" s="397" t="s">
        <v>1479</v>
      </c>
      <c r="G43" s="397">
        <v>200</v>
      </c>
      <c r="H43" s="381">
        <v>230</v>
      </c>
      <c r="I43" s="561">
        <f t="shared" si="0"/>
        <v>46000</v>
      </c>
      <c r="J43" s="827"/>
    </row>
    <row r="44" spans="1:10" s="376" customFormat="1" ht="17.100000000000001" customHeight="1">
      <c r="A44" s="864"/>
      <c r="B44" s="864"/>
      <c r="C44" s="864"/>
      <c r="D44" s="864" t="s">
        <v>1655</v>
      </c>
      <c r="E44" s="864" t="s">
        <v>1656</v>
      </c>
      <c r="F44" s="864" t="s">
        <v>1479</v>
      </c>
      <c r="G44" s="397">
        <v>120</v>
      </c>
      <c r="H44" s="381">
        <v>250</v>
      </c>
      <c r="I44" s="561">
        <f t="shared" si="0"/>
        <v>30000</v>
      </c>
      <c r="J44" s="827"/>
    </row>
    <row r="45" spans="1:10" ht="17.100000000000001" customHeight="1">
      <c r="A45" s="864"/>
      <c r="B45" s="864"/>
      <c r="C45" s="864"/>
      <c r="D45" s="864"/>
      <c r="E45" s="864"/>
      <c r="F45" s="864"/>
      <c r="G45" s="379">
        <v>200</v>
      </c>
      <c r="H45" s="381">
        <v>60</v>
      </c>
      <c r="I45" s="561">
        <f t="shared" si="0"/>
        <v>12000</v>
      </c>
      <c r="J45" s="827"/>
    </row>
    <row r="46" spans="1:10" ht="17.100000000000001" customHeight="1">
      <c r="A46" s="864"/>
      <c r="B46" s="864"/>
      <c r="C46" s="864"/>
      <c r="D46" s="864"/>
      <c r="E46" s="864"/>
      <c r="F46" s="864"/>
      <c r="G46" s="379">
        <v>238</v>
      </c>
      <c r="H46" s="381">
        <v>200</v>
      </c>
      <c r="I46" s="561">
        <f t="shared" si="0"/>
        <v>47600</v>
      </c>
      <c r="J46" s="827"/>
    </row>
    <row r="47" spans="1:10" ht="17.100000000000001" customHeight="1">
      <c r="A47" s="864"/>
      <c r="B47" s="864"/>
      <c r="C47" s="864"/>
      <c r="D47" s="864"/>
      <c r="E47" s="864"/>
      <c r="F47" s="864"/>
      <c r="G47" s="379">
        <v>6</v>
      </c>
      <c r="H47" s="397">
        <v>1600</v>
      </c>
      <c r="I47" s="561">
        <f t="shared" si="0"/>
        <v>9600</v>
      </c>
      <c r="J47" s="827"/>
    </row>
    <row r="48" spans="1:10" ht="17.100000000000001" customHeight="1">
      <c r="A48" s="864"/>
      <c r="B48" s="864"/>
      <c r="C48" s="864"/>
      <c r="D48" s="864"/>
      <c r="E48" s="864"/>
      <c r="F48" s="864"/>
      <c r="G48" s="379">
        <v>114</v>
      </c>
      <c r="H48" s="397">
        <v>280</v>
      </c>
      <c r="I48" s="561">
        <f t="shared" si="0"/>
        <v>31920</v>
      </c>
      <c r="J48" s="827"/>
    </row>
    <row r="49" spans="1:10" ht="17.100000000000001" customHeight="1">
      <c r="A49" s="864"/>
      <c r="B49" s="864"/>
      <c r="C49" s="864"/>
      <c r="D49" s="864"/>
      <c r="E49" s="864"/>
      <c r="F49" s="864"/>
      <c r="G49" s="379">
        <v>442</v>
      </c>
      <c r="H49" s="397">
        <v>56.5</v>
      </c>
      <c r="I49" s="561">
        <f t="shared" si="0"/>
        <v>24973</v>
      </c>
      <c r="J49" s="827"/>
    </row>
    <row r="50" spans="1:10" ht="17.100000000000001" customHeight="1">
      <c r="A50" s="864"/>
      <c r="B50" s="864"/>
      <c r="C50" s="864"/>
      <c r="D50" s="864"/>
      <c r="E50" s="397" t="s">
        <v>1657</v>
      </c>
      <c r="F50" s="397" t="s">
        <v>1479</v>
      </c>
      <c r="G50" s="381">
        <v>62.72</v>
      </c>
      <c r="H50" s="381">
        <v>2500</v>
      </c>
      <c r="I50" s="561">
        <f t="shared" si="0"/>
        <v>156800</v>
      </c>
      <c r="J50" s="827"/>
    </row>
    <row r="51" spans="1:10" ht="17.100000000000001" customHeight="1">
      <c r="A51" s="864"/>
      <c r="B51" s="864"/>
      <c r="C51" s="864"/>
      <c r="D51" s="864"/>
      <c r="E51" s="864" t="s">
        <v>1658</v>
      </c>
      <c r="F51" s="864" t="s">
        <v>1479</v>
      </c>
      <c r="G51" s="381">
        <v>50</v>
      </c>
      <c r="H51" s="381">
        <v>50</v>
      </c>
      <c r="I51" s="561">
        <f t="shared" si="0"/>
        <v>2500</v>
      </c>
      <c r="J51" s="827"/>
    </row>
    <row r="52" spans="1:10" ht="17.100000000000001" customHeight="1">
      <c r="A52" s="864"/>
      <c r="B52" s="864"/>
      <c r="C52" s="864"/>
      <c r="D52" s="864"/>
      <c r="E52" s="864"/>
      <c r="F52" s="864"/>
      <c r="G52" s="381">
        <v>83.5</v>
      </c>
      <c r="H52" s="381">
        <v>200</v>
      </c>
      <c r="I52" s="561">
        <f t="shared" si="0"/>
        <v>16700</v>
      </c>
      <c r="J52" s="827"/>
    </row>
    <row r="53" spans="1:10" ht="17.100000000000001" customHeight="1">
      <c r="A53" s="864"/>
      <c r="B53" s="864"/>
      <c r="C53" s="864"/>
      <c r="D53" s="864"/>
      <c r="E53" s="864"/>
      <c r="F53" s="864"/>
      <c r="G53" s="381">
        <v>10</v>
      </c>
      <c r="H53" s="381">
        <v>150</v>
      </c>
      <c r="I53" s="561">
        <f t="shared" si="0"/>
        <v>1500</v>
      </c>
      <c r="J53" s="827"/>
    </row>
    <row r="54" spans="1:10" ht="17.100000000000001" customHeight="1">
      <c r="A54" s="864"/>
      <c r="B54" s="864"/>
      <c r="C54" s="864"/>
      <c r="D54" s="864"/>
      <c r="E54" s="864"/>
      <c r="F54" s="864"/>
      <c r="G54" s="381">
        <v>100</v>
      </c>
      <c r="H54" s="381">
        <v>45</v>
      </c>
      <c r="I54" s="561">
        <f t="shared" si="0"/>
        <v>4500</v>
      </c>
      <c r="J54" s="827"/>
    </row>
    <row r="55" spans="1:10" ht="17.100000000000001" customHeight="1">
      <c r="A55" s="864"/>
      <c r="B55" s="864"/>
      <c r="C55" s="864"/>
      <c r="D55" s="864"/>
      <c r="E55" s="864"/>
      <c r="F55" s="864"/>
      <c r="G55" s="381">
        <v>20</v>
      </c>
      <c r="H55" s="381">
        <v>200</v>
      </c>
      <c r="I55" s="561">
        <f t="shared" si="0"/>
        <v>4000</v>
      </c>
      <c r="J55" s="827"/>
    </row>
    <row r="56" spans="1:10" ht="17.100000000000001" customHeight="1">
      <c r="A56" s="864"/>
      <c r="B56" s="864"/>
      <c r="C56" s="864"/>
      <c r="D56" s="864"/>
      <c r="E56" s="864"/>
      <c r="F56" s="864"/>
      <c r="G56" s="381">
        <v>82</v>
      </c>
      <c r="H56" s="379">
        <v>200</v>
      </c>
      <c r="I56" s="561">
        <f t="shared" si="0"/>
        <v>16400</v>
      </c>
      <c r="J56" s="827"/>
    </row>
    <row r="57" spans="1:10" ht="17.100000000000001" customHeight="1">
      <c r="A57" s="864"/>
      <c r="B57" s="864"/>
      <c r="C57" s="864"/>
      <c r="D57" s="864"/>
      <c r="E57" s="864"/>
      <c r="F57" s="864"/>
      <c r="G57" s="381">
        <v>150</v>
      </c>
      <c r="H57" s="381">
        <v>45</v>
      </c>
      <c r="I57" s="561">
        <f t="shared" si="0"/>
        <v>6750</v>
      </c>
      <c r="J57" s="827"/>
    </row>
    <row r="58" spans="1:10" ht="17.100000000000001" customHeight="1">
      <c r="A58" s="864"/>
      <c r="B58" s="864"/>
      <c r="C58" s="864"/>
      <c r="D58" s="864"/>
      <c r="E58" s="864"/>
      <c r="F58" s="864"/>
      <c r="G58" s="381">
        <v>65</v>
      </c>
      <c r="H58" s="381">
        <v>260</v>
      </c>
      <c r="I58" s="561">
        <f t="shared" si="0"/>
        <v>16900</v>
      </c>
      <c r="J58" s="827"/>
    </row>
    <row r="59" spans="1:10" ht="17.100000000000001" customHeight="1">
      <c r="A59" s="864"/>
      <c r="B59" s="864"/>
      <c r="C59" s="864"/>
      <c r="D59" s="864"/>
      <c r="E59" s="864"/>
      <c r="F59" s="864"/>
      <c r="G59" s="381">
        <v>50</v>
      </c>
      <c r="H59" s="381">
        <v>280</v>
      </c>
      <c r="I59" s="561">
        <f t="shared" si="0"/>
        <v>14000</v>
      </c>
      <c r="J59" s="827"/>
    </row>
    <row r="60" spans="1:10" ht="17.100000000000001" customHeight="1">
      <c r="A60" s="864"/>
      <c r="B60" s="864"/>
      <c r="C60" s="864"/>
      <c r="D60" s="864"/>
      <c r="E60" s="864" t="s">
        <v>1659</v>
      </c>
      <c r="F60" s="864" t="s">
        <v>1479</v>
      </c>
      <c r="G60" s="381">
        <v>25</v>
      </c>
      <c r="H60" s="381">
        <v>200</v>
      </c>
      <c r="I60" s="561">
        <f t="shared" si="0"/>
        <v>5000</v>
      </c>
      <c r="J60" s="827"/>
    </row>
    <row r="61" spans="1:10" ht="17.100000000000001" customHeight="1">
      <c r="A61" s="864"/>
      <c r="B61" s="864"/>
      <c r="C61" s="864"/>
      <c r="D61" s="864"/>
      <c r="E61" s="864"/>
      <c r="F61" s="864"/>
      <c r="G61" s="381">
        <v>0</v>
      </c>
      <c r="H61" s="381">
        <v>200</v>
      </c>
      <c r="I61" s="561">
        <f t="shared" si="0"/>
        <v>0</v>
      </c>
      <c r="J61" s="827"/>
    </row>
    <row r="62" spans="1:10" ht="17.100000000000001" customHeight="1">
      <c r="A62" s="864"/>
      <c r="B62" s="864"/>
      <c r="C62" s="864"/>
      <c r="D62" s="864"/>
      <c r="E62" s="864"/>
      <c r="F62" s="864"/>
      <c r="G62" s="381">
        <v>0</v>
      </c>
      <c r="H62" s="381">
        <v>220</v>
      </c>
      <c r="I62" s="561">
        <f t="shared" si="0"/>
        <v>0</v>
      </c>
      <c r="J62" s="827"/>
    </row>
    <row r="63" spans="1:10" ht="17.100000000000001" customHeight="1">
      <c r="A63" s="864"/>
      <c r="B63" s="864"/>
      <c r="C63" s="864"/>
      <c r="D63" s="864"/>
      <c r="E63" s="864"/>
      <c r="F63" s="864"/>
      <c r="G63" s="381">
        <v>0</v>
      </c>
      <c r="H63" s="381">
        <v>45</v>
      </c>
      <c r="I63" s="561">
        <f t="shared" si="0"/>
        <v>0</v>
      </c>
      <c r="J63" s="827"/>
    </row>
    <row r="64" spans="1:10" ht="17.100000000000001" customHeight="1">
      <c r="A64" s="864"/>
      <c r="B64" s="864"/>
      <c r="C64" s="864"/>
      <c r="D64" s="864"/>
      <c r="E64" s="397" t="s">
        <v>1660</v>
      </c>
      <c r="F64" s="397" t="s">
        <v>1479</v>
      </c>
      <c r="G64" s="397">
        <v>876.19</v>
      </c>
      <c r="H64" s="381">
        <v>400</v>
      </c>
      <c r="I64" s="561">
        <f t="shared" si="0"/>
        <v>350476</v>
      </c>
      <c r="J64" s="827"/>
    </row>
    <row r="65" spans="1:10" ht="17.100000000000001" customHeight="1">
      <c r="A65" s="864"/>
      <c r="B65" s="864"/>
      <c r="C65" s="864"/>
      <c r="D65" s="864" t="s">
        <v>1661</v>
      </c>
      <c r="E65" s="397" t="s">
        <v>1662</v>
      </c>
      <c r="F65" s="397" t="s">
        <v>1376</v>
      </c>
      <c r="G65" s="381">
        <v>1</v>
      </c>
      <c r="H65" s="397">
        <v>3350.72</v>
      </c>
      <c r="I65" s="561">
        <f t="shared" si="0"/>
        <v>3350.72</v>
      </c>
      <c r="J65" s="827"/>
    </row>
    <row r="66" spans="1:10" ht="17.100000000000001" customHeight="1">
      <c r="A66" s="864"/>
      <c r="B66" s="864"/>
      <c r="C66" s="864"/>
      <c r="D66" s="864"/>
      <c r="E66" s="397" t="s">
        <v>1663</v>
      </c>
      <c r="F66" s="397" t="s">
        <v>1479</v>
      </c>
      <c r="G66" s="381">
        <v>0</v>
      </c>
      <c r="H66" s="381">
        <v>100</v>
      </c>
      <c r="I66" s="561">
        <f t="shared" si="0"/>
        <v>0</v>
      </c>
      <c r="J66" s="827"/>
    </row>
    <row r="67" spans="1:10" ht="17.100000000000001" customHeight="1">
      <c r="A67" s="864"/>
      <c r="B67" s="864"/>
      <c r="C67" s="864"/>
      <c r="D67" s="397"/>
      <c r="E67" s="397" t="s">
        <v>1664</v>
      </c>
      <c r="F67" s="397" t="s">
        <v>1665</v>
      </c>
      <c r="G67" s="381">
        <v>0</v>
      </c>
      <c r="H67" s="381">
        <v>1500</v>
      </c>
      <c r="I67" s="561">
        <f t="shared" si="0"/>
        <v>0</v>
      </c>
      <c r="J67" s="827"/>
    </row>
    <row r="68" spans="1:10" s="395" customFormat="1" ht="17.100000000000001" customHeight="1">
      <c r="A68" s="865"/>
      <c r="B68" s="865"/>
      <c r="C68" s="865" t="s">
        <v>1635</v>
      </c>
      <c r="D68" s="865"/>
      <c r="E68" s="865"/>
      <c r="F68" s="374"/>
      <c r="G68" s="374"/>
      <c r="H68" s="375"/>
      <c r="I68" s="567">
        <f>SUM(I24:I67)</f>
        <v>1184647.22</v>
      </c>
      <c r="J68" s="827"/>
    </row>
    <row r="69" spans="1:10" ht="17.100000000000001" customHeight="1">
      <c r="A69" s="864"/>
      <c r="B69" s="864"/>
      <c r="C69" s="864" t="s">
        <v>1407</v>
      </c>
      <c r="D69" s="864"/>
      <c r="E69" s="864"/>
      <c r="F69" s="397"/>
      <c r="G69" s="397">
        <v>0</v>
      </c>
      <c r="H69" s="958">
        <v>0.1</v>
      </c>
      <c r="I69" s="959">
        <f>H69*I68</f>
        <v>118464.72200000001</v>
      </c>
      <c r="J69" s="827"/>
    </row>
    <row r="70" spans="1:10" ht="17.100000000000001" customHeight="1">
      <c r="A70" s="864"/>
      <c r="B70" s="864"/>
      <c r="C70" s="864" t="s">
        <v>1636</v>
      </c>
      <c r="D70" s="864"/>
      <c r="E70" s="864"/>
      <c r="F70" s="397"/>
      <c r="G70" s="397">
        <v>0</v>
      </c>
      <c r="H70" s="958"/>
      <c r="I70" s="959">
        <f>H70*G70</f>
        <v>0</v>
      </c>
      <c r="J70" s="827"/>
    </row>
    <row r="71" spans="1:10" ht="17.100000000000001" customHeight="1">
      <c r="A71" s="864"/>
      <c r="B71" s="864"/>
      <c r="C71" s="864" t="s">
        <v>1408</v>
      </c>
      <c r="D71" s="864"/>
      <c r="E71" s="864"/>
      <c r="F71" s="397"/>
      <c r="G71" s="397">
        <v>0</v>
      </c>
      <c r="H71" s="958"/>
      <c r="I71" s="959" t="e">
        <f>#REF!</f>
        <v>#REF!</v>
      </c>
      <c r="J71" s="827"/>
    </row>
    <row r="72" spans="1:10" ht="17.100000000000001" customHeight="1">
      <c r="A72" s="864"/>
      <c r="B72" s="864"/>
      <c r="C72" s="864" t="s">
        <v>1409</v>
      </c>
      <c r="D72" s="864"/>
      <c r="E72" s="864"/>
      <c r="F72" s="397"/>
      <c r="G72" s="397"/>
      <c r="H72" s="958"/>
      <c r="I72" s="959">
        <f>H72</f>
        <v>0</v>
      </c>
      <c r="J72" s="827"/>
    </row>
    <row r="73" spans="1:10" ht="17.100000000000001" customHeight="1">
      <c r="A73" s="864"/>
      <c r="B73" s="864"/>
      <c r="C73" s="864" t="s">
        <v>1410</v>
      </c>
      <c r="D73" s="864"/>
      <c r="E73" s="864"/>
      <c r="F73" s="397"/>
      <c r="G73" s="397"/>
      <c r="H73" s="958"/>
      <c r="I73" s="959">
        <f>H73</f>
        <v>0</v>
      </c>
      <c r="J73" s="827"/>
    </row>
    <row r="74" spans="1:10" ht="17.100000000000001" customHeight="1">
      <c r="A74" s="864"/>
      <c r="B74" s="864"/>
      <c r="C74" s="864" t="s">
        <v>1637</v>
      </c>
      <c r="D74" s="864"/>
      <c r="E74" s="864"/>
      <c r="F74" s="397" t="s">
        <v>1638</v>
      </c>
      <c r="G74" s="864">
        <v>40</v>
      </c>
      <c r="H74" s="955">
        <v>1800</v>
      </c>
      <c r="I74" s="956">
        <f t="shared" ref="I74:I86" si="1">G74*H74</f>
        <v>72000</v>
      </c>
      <c r="J74" s="827"/>
    </row>
    <row r="75" spans="1:10" ht="17.100000000000001" customHeight="1">
      <c r="A75" s="864"/>
      <c r="B75" s="864"/>
      <c r="C75" s="864" t="s">
        <v>1637</v>
      </c>
      <c r="D75" s="864"/>
      <c r="E75" s="864"/>
      <c r="F75" s="397" t="s">
        <v>1638</v>
      </c>
      <c r="G75" s="864"/>
      <c r="H75" s="955"/>
      <c r="I75" s="956"/>
      <c r="J75" s="827"/>
    </row>
    <row r="76" spans="1:10" ht="17.100000000000001" customHeight="1">
      <c r="A76" s="864"/>
      <c r="B76" s="864"/>
      <c r="C76" s="865" t="s">
        <v>1639</v>
      </c>
      <c r="D76" s="865"/>
      <c r="E76" s="865"/>
      <c r="F76" s="397"/>
      <c r="G76" s="397"/>
      <c r="H76" s="381"/>
      <c r="I76" s="561">
        <f>I69+I74</f>
        <v>190464.72200000001</v>
      </c>
      <c r="J76" s="827"/>
    </row>
    <row r="77" spans="1:10" s="482" customFormat="1" ht="17.100000000000001" customHeight="1">
      <c r="A77" s="865"/>
      <c r="B77" s="865"/>
      <c r="C77" s="865" t="s">
        <v>24</v>
      </c>
      <c r="D77" s="865"/>
      <c r="E77" s="865"/>
      <c r="F77" s="374"/>
      <c r="G77" s="374"/>
      <c r="H77" s="375"/>
      <c r="I77" s="567">
        <f>I68+I76</f>
        <v>1375111.942</v>
      </c>
      <c r="J77" s="827"/>
    </row>
    <row r="78" spans="1:10" ht="17.100000000000001" customHeight="1">
      <c r="A78" s="864">
        <v>4</v>
      </c>
      <c r="B78" s="864" t="s">
        <v>1666</v>
      </c>
      <c r="C78" s="864" t="s">
        <v>1369</v>
      </c>
      <c r="D78" s="864" t="s">
        <v>1455</v>
      </c>
      <c r="E78" s="397" t="s">
        <v>1667</v>
      </c>
      <c r="F78" s="397" t="s">
        <v>1372</v>
      </c>
      <c r="G78" s="381">
        <v>0</v>
      </c>
      <c r="H78" s="381">
        <v>200</v>
      </c>
      <c r="I78" s="561">
        <f t="shared" si="1"/>
        <v>0</v>
      </c>
      <c r="J78" s="873">
        <f>ROUND(I95*0.8,0)</f>
        <v>165538</v>
      </c>
    </row>
    <row r="79" spans="1:10" ht="17.100000000000001" customHeight="1">
      <c r="A79" s="864"/>
      <c r="B79" s="864"/>
      <c r="C79" s="864"/>
      <c r="D79" s="864"/>
      <c r="E79" s="397" t="s">
        <v>1668</v>
      </c>
      <c r="F79" s="397" t="s">
        <v>1372</v>
      </c>
      <c r="G79" s="381">
        <v>96</v>
      </c>
      <c r="H79" s="381">
        <v>260</v>
      </c>
      <c r="I79" s="561">
        <f t="shared" si="1"/>
        <v>24960</v>
      </c>
      <c r="J79" s="827"/>
    </row>
    <row r="80" spans="1:10" ht="17.100000000000001" customHeight="1">
      <c r="A80" s="864"/>
      <c r="B80" s="864"/>
      <c r="C80" s="864"/>
      <c r="D80" s="864"/>
      <c r="E80" s="397" t="s">
        <v>1669</v>
      </c>
      <c r="F80" s="397" t="s">
        <v>1372</v>
      </c>
      <c r="G80" s="381">
        <v>315</v>
      </c>
      <c r="H80" s="380">
        <v>230</v>
      </c>
      <c r="I80" s="561">
        <f t="shared" si="1"/>
        <v>72450</v>
      </c>
      <c r="J80" s="827"/>
    </row>
    <row r="81" spans="1:17" ht="17.100000000000001" customHeight="1">
      <c r="A81" s="864"/>
      <c r="B81" s="864"/>
      <c r="C81" s="864"/>
      <c r="D81" s="864"/>
      <c r="E81" s="397" t="s">
        <v>1670</v>
      </c>
      <c r="F81" s="397" t="s">
        <v>1372</v>
      </c>
      <c r="G81" s="381">
        <v>50</v>
      </c>
      <c r="H81" s="397">
        <v>811.3</v>
      </c>
      <c r="I81" s="561">
        <f t="shared" si="1"/>
        <v>40565</v>
      </c>
      <c r="J81" s="827"/>
    </row>
    <row r="82" spans="1:17" ht="17.100000000000001" customHeight="1">
      <c r="A82" s="864"/>
      <c r="B82" s="864"/>
      <c r="C82" s="864"/>
      <c r="D82" s="864"/>
      <c r="E82" s="397" t="s">
        <v>1671</v>
      </c>
      <c r="F82" s="397" t="s">
        <v>1382</v>
      </c>
      <c r="G82" s="381">
        <v>2</v>
      </c>
      <c r="H82" s="381">
        <v>2500</v>
      </c>
      <c r="I82" s="561">
        <f t="shared" si="1"/>
        <v>5000</v>
      </c>
      <c r="J82" s="827"/>
    </row>
    <row r="83" spans="1:17" ht="17.100000000000001" customHeight="1">
      <c r="A83" s="864"/>
      <c r="B83" s="864"/>
      <c r="C83" s="864"/>
      <c r="D83" s="864"/>
      <c r="E83" s="397" t="s">
        <v>1672</v>
      </c>
      <c r="F83" s="397" t="s">
        <v>1372</v>
      </c>
      <c r="G83" s="381">
        <v>0</v>
      </c>
      <c r="H83" s="381">
        <v>45</v>
      </c>
      <c r="I83" s="561">
        <f t="shared" si="1"/>
        <v>0</v>
      </c>
      <c r="J83" s="827"/>
      <c r="K83" s="376"/>
      <c r="L83" s="376"/>
      <c r="M83" s="376"/>
      <c r="N83" s="376"/>
      <c r="O83" s="376"/>
      <c r="P83" s="376"/>
      <c r="Q83" s="376"/>
    </row>
    <row r="84" spans="1:17" s="487" customFormat="1" ht="17.100000000000001" customHeight="1">
      <c r="A84" s="864"/>
      <c r="B84" s="864"/>
      <c r="C84" s="864"/>
      <c r="D84" s="864"/>
      <c r="E84" s="485" t="s">
        <v>1673</v>
      </c>
      <c r="F84" s="485" t="s">
        <v>1372</v>
      </c>
      <c r="G84" s="486">
        <v>0</v>
      </c>
      <c r="H84" s="486">
        <v>45</v>
      </c>
      <c r="I84" s="568">
        <f t="shared" si="1"/>
        <v>0</v>
      </c>
      <c r="J84" s="827"/>
    </row>
    <row r="85" spans="1:17" ht="17.100000000000001" customHeight="1">
      <c r="A85" s="864"/>
      <c r="B85" s="864"/>
      <c r="C85" s="864"/>
      <c r="D85" s="864"/>
      <c r="E85" s="397" t="s">
        <v>1674</v>
      </c>
      <c r="F85" s="397" t="s">
        <v>1372</v>
      </c>
      <c r="G85" s="381">
        <v>375</v>
      </c>
      <c r="H85" s="381">
        <v>100</v>
      </c>
      <c r="I85" s="561">
        <f t="shared" si="1"/>
        <v>37500</v>
      </c>
      <c r="J85" s="827"/>
      <c r="K85" s="376"/>
      <c r="L85" s="376"/>
      <c r="M85" s="376"/>
      <c r="N85" s="376"/>
      <c r="O85" s="376"/>
      <c r="P85" s="376"/>
      <c r="Q85" s="376"/>
    </row>
    <row r="86" spans="1:17" ht="17.100000000000001" customHeight="1">
      <c r="A86" s="864"/>
      <c r="B86" s="864"/>
      <c r="C86" s="864"/>
      <c r="D86" s="864"/>
      <c r="E86" s="397" t="s">
        <v>1404</v>
      </c>
      <c r="F86" s="397" t="s">
        <v>1665</v>
      </c>
      <c r="G86" s="381">
        <v>0</v>
      </c>
      <c r="H86" s="381">
        <v>1500</v>
      </c>
      <c r="I86" s="561">
        <f t="shared" si="1"/>
        <v>0</v>
      </c>
      <c r="J86" s="827"/>
    </row>
    <row r="87" spans="1:17" s="395" customFormat="1" ht="17.100000000000001" customHeight="1">
      <c r="A87" s="865"/>
      <c r="B87" s="865"/>
      <c r="C87" s="865" t="s">
        <v>1635</v>
      </c>
      <c r="D87" s="865"/>
      <c r="E87" s="865"/>
      <c r="F87" s="374"/>
      <c r="G87" s="374"/>
      <c r="H87" s="375"/>
      <c r="I87" s="567">
        <f>SUM(I78:I86)</f>
        <v>180475</v>
      </c>
      <c r="J87" s="827"/>
    </row>
    <row r="88" spans="1:17" ht="17.100000000000001" customHeight="1">
      <c r="A88" s="864"/>
      <c r="B88" s="864"/>
      <c r="C88" s="864" t="s">
        <v>1636</v>
      </c>
      <c r="D88" s="864"/>
      <c r="E88" s="864"/>
      <c r="F88" s="397"/>
      <c r="G88" s="397">
        <v>0</v>
      </c>
      <c r="H88" s="958">
        <v>0.1</v>
      </c>
      <c r="I88" s="959">
        <f>H88*I87</f>
        <v>18047.5</v>
      </c>
      <c r="J88" s="827"/>
    </row>
    <row r="89" spans="1:17" ht="17.100000000000001" customHeight="1">
      <c r="A89" s="864"/>
      <c r="B89" s="864"/>
      <c r="C89" s="864" t="s">
        <v>1408</v>
      </c>
      <c r="D89" s="864"/>
      <c r="E89" s="864"/>
      <c r="F89" s="397"/>
      <c r="G89" s="397">
        <v>0</v>
      </c>
      <c r="H89" s="958"/>
      <c r="I89" s="959"/>
      <c r="J89" s="827"/>
    </row>
    <row r="90" spans="1:17" ht="17.100000000000001" customHeight="1">
      <c r="A90" s="864"/>
      <c r="B90" s="864"/>
      <c r="C90" s="864" t="s">
        <v>1409</v>
      </c>
      <c r="D90" s="864"/>
      <c r="E90" s="864"/>
      <c r="F90" s="397"/>
      <c r="G90" s="397"/>
      <c r="H90" s="958"/>
      <c r="I90" s="959"/>
      <c r="J90" s="827"/>
    </row>
    <row r="91" spans="1:17" ht="17.100000000000001" customHeight="1">
      <c r="A91" s="864"/>
      <c r="B91" s="864"/>
      <c r="C91" s="864" t="s">
        <v>1410</v>
      </c>
      <c r="D91" s="864"/>
      <c r="E91" s="864"/>
      <c r="F91" s="397"/>
      <c r="G91" s="397"/>
      <c r="H91" s="958"/>
      <c r="I91" s="959"/>
      <c r="J91" s="827"/>
    </row>
    <row r="92" spans="1:17" ht="17.100000000000001" customHeight="1">
      <c r="A92" s="864"/>
      <c r="B92" s="864"/>
      <c r="C92" s="864" t="s">
        <v>1637</v>
      </c>
      <c r="D92" s="864"/>
      <c r="E92" s="864"/>
      <c r="F92" s="397" t="s">
        <v>1638</v>
      </c>
      <c r="G92" s="864">
        <v>4</v>
      </c>
      <c r="H92" s="955">
        <v>2100</v>
      </c>
      <c r="I92" s="956">
        <f t="shared" ref="I92:I98" si="2">G92*H92</f>
        <v>8400</v>
      </c>
      <c r="J92" s="827"/>
    </row>
    <row r="93" spans="1:17" ht="17.100000000000001" customHeight="1">
      <c r="A93" s="864"/>
      <c r="B93" s="864"/>
      <c r="C93" s="864" t="s">
        <v>1637</v>
      </c>
      <c r="D93" s="864"/>
      <c r="E93" s="864"/>
      <c r="F93" s="397" t="s">
        <v>1638</v>
      </c>
      <c r="G93" s="864"/>
      <c r="H93" s="955"/>
      <c r="I93" s="956"/>
      <c r="J93" s="827"/>
    </row>
    <row r="94" spans="1:17" s="395" customFormat="1" ht="17.100000000000001" customHeight="1">
      <c r="A94" s="865"/>
      <c r="B94" s="865"/>
      <c r="C94" s="865" t="s">
        <v>1639</v>
      </c>
      <c r="D94" s="865"/>
      <c r="E94" s="865"/>
      <c r="F94" s="374"/>
      <c r="G94" s="374"/>
      <c r="H94" s="375"/>
      <c r="I94" s="567">
        <f>SUM(I88:I93)</f>
        <v>26447.5</v>
      </c>
      <c r="J94" s="827"/>
    </row>
    <row r="95" spans="1:17" s="395" customFormat="1" ht="17.100000000000001" customHeight="1">
      <c r="A95" s="865"/>
      <c r="B95" s="865"/>
      <c r="C95" s="865" t="s">
        <v>24</v>
      </c>
      <c r="D95" s="865"/>
      <c r="E95" s="865"/>
      <c r="F95" s="374"/>
      <c r="G95" s="374"/>
      <c r="H95" s="375"/>
      <c r="I95" s="567">
        <f>I87+I94</f>
        <v>206922.5</v>
      </c>
      <c r="J95" s="827"/>
    </row>
    <row r="96" spans="1:17" ht="17.100000000000001" customHeight="1">
      <c r="A96" s="864">
        <v>5</v>
      </c>
      <c r="B96" s="864" t="s">
        <v>887</v>
      </c>
      <c r="C96" s="864" t="s">
        <v>1369</v>
      </c>
      <c r="D96" s="864" t="s">
        <v>1543</v>
      </c>
      <c r="E96" s="397" t="s">
        <v>1675</v>
      </c>
      <c r="F96" s="397" t="s">
        <v>1676</v>
      </c>
      <c r="G96" s="381">
        <v>2090</v>
      </c>
      <c r="H96" s="381">
        <v>130</v>
      </c>
      <c r="I96" s="561">
        <f t="shared" si="2"/>
        <v>271700</v>
      </c>
      <c r="J96" s="873">
        <f>ROUND(I107*0.8,0)</f>
        <v>261056</v>
      </c>
    </row>
    <row r="97" spans="1:10" ht="17.100000000000001" customHeight="1">
      <c r="A97" s="864"/>
      <c r="B97" s="864"/>
      <c r="C97" s="864"/>
      <c r="D97" s="864"/>
      <c r="E97" s="397" t="s">
        <v>1499</v>
      </c>
      <c r="F97" s="397" t="s">
        <v>1665</v>
      </c>
      <c r="G97" s="381">
        <v>0</v>
      </c>
      <c r="H97" s="381">
        <v>1500</v>
      </c>
      <c r="I97" s="561">
        <f t="shared" si="2"/>
        <v>0</v>
      </c>
      <c r="J97" s="873"/>
    </row>
    <row r="98" spans="1:10" ht="17.100000000000001" customHeight="1">
      <c r="A98" s="864"/>
      <c r="B98" s="864"/>
      <c r="C98" s="864"/>
      <c r="D98" s="864"/>
      <c r="E98" s="397" t="s">
        <v>1677</v>
      </c>
      <c r="F98" s="397" t="s">
        <v>1676</v>
      </c>
      <c r="G98" s="381">
        <v>300</v>
      </c>
      <c r="H98" s="381">
        <v>45</v>
      </c>
      <c r="I98" s="561">
        <f t="shared" si="2"/>
        <v>13500</v>
      </c>
      <c r="J98" s="873"/>
    </row>
    <row r="99" spans="1:10" s="395" customFormat="1" ht="17.100000000000001" customHeight="1">
      <c r="A99" s="865"/>
      <c r="B99" s="865"/>
      <c r="C99" s="865" t="s">
        <v>1635</v>
      </c>
      <c r="D99" s="865"/>
      <c r="E99" s="865"/>
      <c r="F99" s="374"/>
      <c r="G99" s="374"/>
      <c r="H99" s="375"/>
      <c r="I99" s="567">
        <f>SUM(I96:I98)</f>
        <v>285200</v>
      </c>
      <c r="J99" s="873"/>
    </row>
    <row r="100" spans="1:10" ht="17.100000000000001" customHeight="1">
      <c r="A100" s="864"/>
      <c r="B100" s="864"/>
      <c r="C100" s="864" t="s">
        <v>1636</v>
      </c>
      <c r="D100" s="864"/>
      <c r="E100" s="864"/>
      <c r="F100" s="397"/>
      <c r="G100" s="379">
        <v>0</v>
      </c>
      <c r="H100" s="958">
        <v>0.1</v>
      </c>
      <c r="I100" s="959">
        <f>H100*I99</f>
        <v>28520</v>
      </c>
      <c r="J100" s="873"/>
    </row>
    <row r="101" spans="1:10" ht="17.100000000000001" customHeight="1">
      <c r="A101" s="864"/>
      <c r="B101" s="864"/>
      <c r="C101" s="864" t="s">
        <v>1408</v>
      </c>
      <c r="D101" s="864"/>
      <c r="E101" s="864"/>
      <c r="F101" s="397"/>
      <c r="G101" s="379">
        <v>0</v>
      </c>
      <c r="H101" s="958"/>
      <c r="I101" s="959"/>
      <c r="J101" s="873"/>
    </row>
    <row r="102" spans="1:10" ht="17.100000000000001" customHeight="1">
      <c r="A102" s="864"/>
      <c r="B102" s="864"/>
      <c r="C102" s="864" t="s">
        <v>1409</v>
      </c>
      <c r="D102" s="864"/>
      <c r="E102" s="864"/>
      <c r="F102" s="397"/>
      <c r="G102" s="379"/>
      <c r="H102" s="958"/>
      <c r="I102" s="959"/>
      <c r="J102" s="873"/>
    </row>
    <row r="103" spans="1:10" ht="17.100000000000001" customHeight="1">
      <c r="A103" s="864"/>
      <c r="B103" s="864"/>
      <c r="C103" s="864" t="s">
        <v>1410</v>
      </c>
      <c r="D103" s="864"/>
      <c r="E103" s="864"/>
      <c r="F103" s="397"/>
      <c r="G103" s="379"/>
      <c r="H103" s="958"/>
      <c r="I103" s="959"/>
      <c r="J103" s="873"/>
    </row>
    <row r="104" spans="1:10" ht="17.100000000000001" customHeight="1">
      <c r="A104" s="864"/>
      <c r="B104" s="864"/>
      <c r="C104" s="864" t="s">
        <v>1637</v>
      </c>
      <c r="D104" s="864"/>
      <c r="E104" s="864"/>
      <c r="F104" s="397" t="s">
        <v>1638</v>
      </c>
      <c r="G104" s="864">
        <v>7</v>
      </c>
      <c r="H104" s="955">
        <v>1800</v>
      </c>
      <c r="I104" s="956">
        <f>G104*H104</f>
        <v>12600</v>
      </c>
      <c r="J104" s="873"/>
    </row>
    <row r="105" spans="1:10" ht="17.100000000000001" customHeight="1">
      <c r="A105" s="864"/>
      <c r="B105" s="864"/>
      <c r="C105" s="864" t="s">
        <v>1637</v>
      </c>
      <c r="D105" s="864"/>
      <c r="E105" s="864"/>
      <c r="F105" s="397" t="s">
        <v>1638</v>
      </c>
      <c r="G105" s="864"/>
      <c r="H105" s="955"/>
      <c r="I105" s="956"/>
      <c r="J105" s="873"/>
    </row>
    <row r="106" spans="1:10" ht="17.100000000000001" customHeight="1">
      <c r="A106" s="864"/>
      <c r="B106" s="864"/>
      <c r="C106" s="865" t="s">
        <v>1639</v>
      </c>
      <c r="D106" s="865"/>
      <c r="E106" s="865"/>
      <c r="F106" s="397"/>
      <c r="G106" s="397"/>
      <c r="H106" s="381"/>
      <c r="I106" s="561">
        <f>SUM(I100:I105)</f>
        <v>41120</v>
      </c>
      <c r="J106" s="873"/>
    </row>
    <row r="107" spans="1:10" s="395" customFormat="1" ht="17.100000000000001" customHeight="1">
      <c r="A107" s="865"/>
      <c r="B107" s="865"/>
      <c r="C107" s="865" t="s">
        <v>24</v>
      </c>
      <c r="D107" s="865"/>
      <c r="E107" s="865"/>
      <c r="F107" s="374"/>
      <c r="G107" s="374"/>
      <c r="H107" s="375"/>
      <c r="I107" s="567">
        <f>I99+I106</f>
        <v>326320</v>
      </c>
      <c r="J107" s="873"/>
    </row>
    <row r="108" spans="1:10" ht="17.100000000000001" customHeight="1">
      <c r="A108" s="379"/>
      <c r="B108" s="397"/>
      <c r="C108" s="863" t="s">
        <v>1540</v>
      </c>
      <c r="D108" s="863"/>
      <c r="E108" s="863"/>
      <c r="F108" s="379"/>
      <c r="G108" s="379"/>
      <c r="H108" s="379"/>
      <c r="I108" s="560"/>
      <c r="J108" s="432">
        <f>SUM(J3:J107)</f>
        <v>1940372</v>
      </c>
    </row>
    <row r="109" spans="1:10" ht="17.100000000000001" customHeight="1">
      <c r="C109" s="399"/>
      <c r="D109" s="399"/>
    </row>
    <row r="110" spans="1:10" ht="17.100000000000001" customHeight="1">
      <c r="C110" s="399"/>
      <c r="D110" s="399"/>
    </row>
    <row r="111" spans="1:10" ht="17.100000000000001" customHeight="1">
      <c r="C111" s="399"/>
      <c r="D111" s="399"/>
    </row>
    <row r="112" spans="1:10" ht="17.100000000000001" customHeight="1">
      <c r="C112" s="399"/>
      <c r="D112" s="399"/>
    </row>
    <row r="113" spans="1:9" ht="17.100000000000001" customHeight="1">
      <c r="A113" s="402"/>
      <c r="B113" s="402"/>
      <c r="C113" s="402"/>
      <c r="D113" s="402"/>
      <c r="E113" s="402"/>
      <c r="F113" s="402"/>
      <c r="G113" s="402"/>
      <c r="H113" s="402"/>
      <c r="I113" s="402"/>
    </row>
    <row r="114" spans="1:9" ht="17.100000000000001" customHeight="1">
      <c r="A114" s="402"/>
      <c r="B114" s="402"/>
      <c r="C114" s="402"/>
      <c r="D114" s="402"/>
      <c r="E114" s="402"/>
      <c r="F114" s="402"/>
      <c r="G114" s="402"/>
      <c r="H114" s="402"/>
      <c r="I114" s="402"/>
    </row>
    <row r="115" spans="1:9" ht="17.100000000000001" customHeight="1">
      <c r="A115" s="402"/>
      <c r="B115" s="402"/>
      <c r="C115" s="402"/>
      <c r="D115" s="402"/>
      <c r="E115" s="402"/>
      <c r="F115" s="402"/>
      <c r="G115" s="402"/>
      <c r="H115" s="402"/>
      <c r="I115" s="402"/>
    </row>
    <row r="116" spans="1:9" ht="17.100000000000001" customHeight="1">
      <c r="A116" s="402"/>
      <c r="B116" s="402"/>
      <c r="C116" s="402"/>
      <c r="D116" s="402"/>
      <c r="E116" s="402"/>
      <c r="F116" s="402"/>
      <c r="G116" s="402"/>
      <c r="H116" s="402"/>
      <c r="I116" s="402"/>
    </row>
    <row r="117" spans="1:9" ht="17.100000000000001" customHeight="1">
      <c r="A117" s="402"/>
      <c r="B117" s="402"/>
      <c r="C117" s="402"/>
      <c r="D117" s="402"/>
      <c r="E117" s="402"/>
      <c r="F117" s="402"/>
      <c r="G117" s="402"/>
      <c r="H117" s="402"/>
      <c r="I117" s="402"/>
    </row>
    <row r="118" spans="1:9" ht="17.100000000000001" customHeight="1">
      <c r="A118" s="402"/>
      <c r="B118" s="402"/>
      <c r="C118" s="402"/>
      <c r="D118" s="402"/>
      <c r="E118" s="402"/>
      <c r="F118" s="402"/>
      <c r="G118" s="402"/>
      <c r="H118" s="402"/>
      <c r="I118" s="402"/>
    </row>
    <row r="119" spans="1:9" ht="17.100000000000001" customHeight="1">
      <c r="A119" s="402"/>
      <c r="B119" s="402"/>
      <c r="C119" s="402"/>
      <c r="D119" s="402"/>
      <c r="E119" s="402"/>
      <c r="F119" s="402"/>
      <c r="G119" s="402"/>
      <c r="H119" s="402"/>
      <c r="I119" s="402"/>
    </row>
    <row r="120" spans="1:9" ht="17.100000000000001" customHeight="1">
      <c r="A120" s="402"/>
      <c r="B120" s="402"/>
      <c r="C120" s="402"/>
      <c r="D120" s="402"/>
      <c r="E120" s="402"/>
      <c r="F120" s="402"/>
      <c r="G120" s="402"/>
      <c r="H120" s="402"/>
      <c r="I120" s="402"/>
    </row>
    <row r="121" spans="1:9" ht="17.100000000000001" customHeight="1">
      <c r="A121" s="402"/>
      <c r="B121" s="402"/>
      <c r="C121" s="402"/>
      <c r="D121" s="402"/>
      <c r="E121" s="402"/>
      <c r="F121" s="402"/>
      <c r="G121" s="402"/>
      <c r="H121" s="402"/>
      <c r="I121" s="402"/>
    </row>
    <row r="122" spans="1:9" ht="17.100000000000001" customHeight="1">
      <c r="A122" s="402"/>
      <c r="B122" s="402"/>
      <c r="C122" s="402"/>
      <c r="D122" s="402"/>
      <c r="E122" s="402"/>
      <c r="F122" s="402"/>
      <c r="G122" s="402"/>
      <c r="H122" s="402"/>
      <c r="I122" s="402"/>
    </row>
    <row r="123" spans="1:9" ht="17.100000000000001" customHeight="1">
      <c r="A123" s="402"/>
      <c r="B123" s="402"/>
      <c r="C123" s="402"/>
      <c r="D123" s="402"/>
      <c r="E123" s="402"/>
      <c r="F123" s="402"/>
      <c r="G123" s="402"/>
      <c r="H123" s="402"/>
      <c r="I123" s="402"/>
    </row>
    <row r="124" spans="1:9" ht="17.100000000000001" customHeight="1">
      <c r="A124" s="402"/>
      <c r="B124" s="402"/>
      <c r="C124" s="402"/>
      <c r="D124" s="402"/>
      <c r="E124" s="402"/>
      <c r="F124" s="402"/>
      <c r="G124" s="402"/>
      <c r="H124" s="402"/>
      <c r="I124" s="402"/>
    </row>
    <row r="125" spans="1:9" ht="17.100000000000001" customHeight="1">
      <c r="A125" s="402"/>
      <c r="B125" s="402"/>
      <c r="C125" s="402"/>
      <c r="D125" s="402"/>
      <c r="E125" s="402"/>
      <c r="F125" s="402"/>
      <c r="G125" s="402"/>
      <c r="H125" s="402"/>
      <c r="I125" s="402"/>
    </row>
    <row r="126" spans="1:9" ht="17.100000000000001" customHeight="1">
      <c r="A126" s="402"/>
      <c r="B126" s="402"/>
      <c r="C126" s="402"/>
      <c r="D126" s="402"/>
      <c r="E126" s="402"/>
      <c r="F126" s="402"/>
      <c r="G126" s="402"/>
      <c r="H126" s="402"/>
      <c r="I126" s="402"/>
    </row>
    <row r="127" spans="1:9" ht="17.100000000000001" customHeight="1">
      <c r="A127" s="402"/>
      <c r="B127" s="402"/>
      <c r="C127" s="402"/>
      <c r="D127" s="402"/>
      <c r="E127" s="402"/>
      <c r="F127" s="402"/>
      <c r="G127" s="402"/>
      <c r="H127" s="402"/>
      <c r="I127" s="402"/>
    </row>
    <row r="128" spans="1:9" ht="17.100000000000001" customHeight="1">
      <c r="A128" s="402"/>
      <c r="B128" s="402"/>
      <c r="C128" s="402"/>
      <c r="D128" s="402"/>
      <c r="E128" s="402"/>
      <c r="F128" s="402"/>
      <c r="G128" s="402"/>
      <c r="H128" s="402"/>
      <c r="I128" s="402"/>
    </row>
    <row r="129" spans="1:9" ht="17.100000000000001" customHeight="1">
      <c r="A129" s="402"/>
      <c r="B129" s="402"/>
      <c r="C129" s="402"/>
      <c r="D129" s="402"/>
      <c r="E129" s="402"/>
      <c r="F129" s="402"/>
      <c r="G129" s="402"/>
      <c r="H129" s="402"/>
      <c r="I129" s="402"/>
    </row>
    <row r="130" spans="1:9" ht="17.100000000000001" customHeight="1">
      <c r="A130" s="402"/>
      <c r="B130" s="402"/>
      <c r="C130" s="402"/>
      <c r="D130" s="402"/>
      <c r="E130" s="402"/>
      <c r="F130" s="402"/>
      <c r="G130" s="402"/>
      <c r="H130" s="402"/>
      <c r="I130" s="403"/>
    </row>
    <row r="131" spans="1:9" ht="17.100000000000001" customHeight="1">
      <c r="A131" s="402"/>
      <c r="B131" s="402"/>
      <c r="C131" s="402"/>
      <c r="D131" s="402"/>
      <c r="E131" s="402"/>
      <c r="F131" s="402"/>
      <c r="G131" s="402"/>
      <c r="H131" s="402"/>
      <c r="I131" s="402"/>
    </row>
    <row r="132" spans="1:9" ht="17.100000000000001" customHeight="1">
      <c r="A132" s="402"/>
      <c r="B132" s="402"/>
      <c r="C132" s="402"/>
      <c r="D132" s="402"/>
      <c r="E132" s="402"/>
      <c r="F132" s="402"/>
      <c r="G132" s="402"/>
      <c r="H132" s="402"/>
      <c r="I132" s="402"/>
    </row>
    <row r="133" spans="1:9" ht="17.100000000000001" customHeight="1">
      <c r="A133" s="402"/>
      <c r="B133" s="402"/>
      <c r="C133" s="402"/>
      <c r="D133" s="402"/>
      <c r="E133" s="402"/>
      <c r="F133" s="402"/>
      <c r="G133" s="402"/>
      <c r="H133" s="402"/>
      <c r="I133" s="402"/>
    </row>
    <row r="134" spans="1:9" ht="17.100000000000001" customHeight="1">
      <c r="A134" s="402"/>
      <c r="B134" s="402"/>
      <c r="C134" s="402"/>
      <c r="D134" s="402"/>
      <c r="E134" s="402"/>
      <c r="F134" s="402"/>
      <c r="G134" s="402"/>
      <c r="H134" s="402"/>
      <c r="I134" s="402"/>
    </row>
    <row r="135" spans="1:9" ht="17.100000000000001" customHeight="1">
      <c r="A135" s="402"/>
      <c r="B135" s="402"/>
      <c r="C135" s="402"/>
      <c r="D135" s="402"/>
      <c r="E135" s="402"/>
      <c r="F135" s="402"/>
      <c r="G135" s="402"/>
      <c r="H135" s="402"/>
      <c r="I135" s="402"/>
    </row>
    <row r="136" spans="1:9" ht="17.100000000000001" customHeight="1">
      <c r="A136" s="402"/>
      <c r="B136" s="402"/>
      <c r="C136" s="402"/>
      <c r="D136" s="402"/>
      <c r="E136" s="402"/>
      <c r="F136" s="402"/>
      <c r="G136" s="402"/>
      <c r="H136" s="402"/>
      <c r="I136" s="402"/>
    </row>
    <row r="137" spans="1:9" ht="17.100000000000001" customHeight="1">
      <c r="A137" s="402"/>
      <c r="B137" s="402"/>
      <c r="C137" s="402"/>
      <c r="D137" s="402"/>
      <c r="E137" s="402"/>
      <c r="F137" s="402"/>
      <c r="G137" s="402"/>
      <c r="H137" s="402"/>
      <c r="I137" s="402"/>
    </row>
    <row r="138" spans="1:9" ht="17.100000000000001" customHeight="1">
      <c r="A138" s="402"/>
      <c r="B138" s="402"/>
      <c r="C138" s="402"/>
      <c r="D138" s="402"/>
      <c r="E138" s="402"/>
      <c r="F138" s="402"/>
      <c r="G138" s="402"/>
      <c r="H138" s="402"/>
      <c r="I138" s="402"/>
    </row>
    <row r="139" spans="1:9" ht="17.100000000000001" customHeight="1">
      <c r="A139" s="402"/>
      <c r="B139" s="402"/>
      <c r="C139" s="402"/>
      <c r="D139" s="402"/>
      <c r="E139" s="402"/>
      <c r="F139" s="402"/>
      <c r="G139" s="402"/>
      <c r="H139" s="402"/>
      <c r="I139" s="402"/>
    </row>
    <row r="140" spans="1:9" ht="17.100000000000001" customHeight="1">
      <c r="A140" s="402"/>
      <c r="B140" s="402"/>
      <c r="C140" s="402"/>
      <c r="D140" s="402"/>
      <c r="E140" s="402"/>
      <c r="F140" s="402"/>
      <c r="G140" s="402"/>
      <c r="H140" s="402"/>
      <c r="I140" s="402"/>
    </row>
    <row r="141" spans="1:9" ht="17.100000000000001" customHeight="1">
      <c r="A141" s="402"/>
      <c r="B141" s="402"/>
      <c r="C141" s="402"/>
      <c r="D141" s="402"/>
      <c r="E141" s="402"/>
      <c r="F141" s="402"/>
      <c r="G141" s="402"/>
      <c r="H141" s="402"/>
      <c r="I141" s="402"/>
    </row>
    <row r="142" spans="1:9" ht="17.100000000000001" customHeight="1">
      <c r="A142" s="402"/>
      <c r="B142" s="402"/>
      <c r="C142" s="402"/>
      <c r="D142" s="402"/>
      <c r="E142" s="402"/>
      <c r="F142" s="402"/>
      <c r="G142" s="402"/>
      <c r="H142" s="402"/>
      <c r="I142" s="402"/>
    </row>
    <row r="143" spans="1:9" ht="17.100000000000001" customHeight="1">
      <c r="A143" s="402"/>
      <c r="B143" s="402"/>
      <c r="C143" s="402"/>
      <c r="D143" s="402"/>
      <c r="E143" s="402"/>
      <c r="F143" s="402"/>
      <c r="G143" s="402"/>
      <c r="H143" s="402"/>
      <c r="I143" s="402"/>
    </row>
    <row r="144" spans="1:9" ht="17.100000000000001" customHeight="1">
      <c r="A144" s="402"/>
      <c r="B144" s="402"/>
      <c r="C144" s="402"/>
      <c r="D144" s="402"/>
      <c r="E144" s="402"/>
      <c r="F144" s="402"/>
      <c r="G144" s="402"/>
      <c r="H144" s="402"/>
      <c r="I144" s="402"/>
    </row>
    <row r="145" spans="1:9" ht="17.100000000000001" customHeight="1">
      <c r="A145" s="402"/>
      <c r="B145" s="402"/>
      <c r="C145" s="402"/>
      <c r="D145" s="402"/>
      <c r="E145" s="402"/>
      <c r="F145" s="402"/>
      <c r="G145" s="402"/>
      <c r="H145" s="402"/>
      <c r="I145" s="402"/>
    </row>
    <row r="146" spans="1:9" ht="17.100000000000001" customHeight="1">
      <c r="A146" s="402"/>
      <c r="B146" s="402"/>
      <c r="C146" s="402"/>
      <c r="D146" s="402"/>
      <c r="E146" s="402"/>
      <c r="F146" s="402"/>
      <c r="G146" s="402"/>
      <c r="H146" s="402"/>
      <c r="I146" s="402"/>
    </row>
    <row r="147" spans="1:9" ht="17.100000000000001" customHeight="1">
      <c r="A147" s="402"/>
      <c r="B147" s="402"/>
      <c r="C147" s="402"/>
      <c r="D147" s="402"/>
      <c r="E147" s="402"/>
      <c r="F147" s="402"/>
      <c r="G147" s="402"/>
      <c r="H147" s="402"/>
      <c r="I147" s="402"/>
    </row>
    <row r="148" spans="1:9" ht="17.100000000000001" customHeight="1">
      <c r="A148" s="402"/>
      <c r="B148" s="402"/>
      <c r="C148" s="402"/>
      <c r="D148" s="402"/>
      <c r="E148" s="402"/>
      <c r="F148" s="402"/>
      <c r="G148" s="402"/>
      <c r="H148" s="402"/>
      <c r="I148" s="402"/>
    </row>
    <row r="149" spans="1:9" ht="17.100000000000001" customHeight="1">
      <c r="A149" s="402"/>
      <c r="B149" s="402"/>
      <c r="C149" s="402"/>
      <c r="D149" s="402"/>
      <c r="E149" s="402"/>
      <c r="F149" s="402"/>
      <c r="G149" s="402"/>
      <c r="H149" s="402"/>
      <c r="I149" s="402"/>
    </row>
    <row r="150" spans="1:9" ht="17.100000000000001" customHeight="1">
      <c r="A150" s="402"/>
      <c r="B150" s="402"/>
      <c r="C150" s="402"/>
      <c r="D150" s="402"/>
      <c r="E150" s="402"/>
      <c r="F150" s="402"/>
      <c r="G150" s="402"/>
      <c r="H150" s="402"/>
      <c r="I150" s="402"/>
    </row>
    <row r="151" spans="1:9" ht="17.100000000000001" customHeight="1">
      <c r="A151" s="402"/>
      <c r="B151" s="402"/>
      <c r="C151" s="402"/>
      <c r="D151" s="402"/>
      <c r="E151" s="402"/>
      <c r="F151" s="402"/>
      <c r="G151" s="402"/>
      <c r="H151" s="402"/>
      <c r="I151" s="402"/>
    </row>
    <row r="152" spans="1:9" ht="17.100000000000001" customHeight="1">
      <c r="A152" s="402"/>
      <c r="B152" s="402"/>
      <c r="C152" s="402"/>
      <c r="D152" s="402"/>
      <c r="E152" s="402"/>
      <c r="F152" s="402"/>
      <c r="G152" s="402"/>
      <c r="H152" s="402"/>
      <c r="I152" s="402"/>
    </row>
    <row r="153" spans="1:9" ht="17.100000000000001" customHeight="1">
      <c r="A153" s="402"/>
      <c r="B153" s="402"/>
      <c r="C153" s="402"/>
      <c r="D153" s="402"/>
      <c r="E153" s="402"/>
      <c r="F153" s="402"/>
      <c r="G153" s="402"/>
      <c r="H153" s="402"/>
      <c r="I153" s="402"/>
    </row>
    <row r="154" spans="1:9" ht="17.100000000000001" customHeight="1">
      <c r="A154" s="402"/>
      <c r="B154" s="402"/>
      <c r="C154" s="402"/>
      <c r="D154" s="402"/>
      <c r="E154" s="402"/>
      <c r="F154" s="402"/>
      <c r="G154" s="402"/>
      <c r="H154" s="402"/>
      <c r="I154" s="402"/>
    </row>
    <row r="155" spans="1:9" ht="17.100000000000001" customHeight="1">
      <c r="A155" s="402"/>
      <c r="B155" s="402"/>
      <c r="C155" s="402"/>
      <c r="D155" s="402"/>
      <c r="E155" s="402"/>
      <c r="F155" s="402"/>
      <c r="G155" s="402"/>
      <c r="H155" s="402"/>
      <c r="I155" s="402"/>
    </row>
    <row r="156" spans="1:9" ht="17.100000000000001" customHeight="1">
      <c r="A156" s="402"/>
      <c r="B156" s="402"/>
      <c r="C156" s="402"/>
      <c r="D156" s="402"/>
      <c r="E156" s="402"/>
      <c r="F156" s="402"/>
      <c r="G156" s="402"/>
      <c r="H156" s="402"/>
      <c r="I156" s="402"/>
    </row>
    <row r="157" spans="1:9" ht="17.100000000000001" customHeight="1">
      <c r="A157" s="402"/>
      <c r="B157" s="402"/>
      <c r="C157" s="402"/>
      <c r="D157" s="402"/>
      <c r="E157" s="402"/>
      <c r="F157" s="402"/>
      <c r="G157" s="402"/>
      <c r="H157" s="402"/>
      <c r="I157" s="402"/>
    </row>
    <row r="158" spans="1:9" ht="13.5">
      <c r="A158" s="402"/>
      <c r="B158" s="402"/>
      <c r="C158" s="402"/>
      <c r="D158" s="402"/>
      <c r="E158" s="402"/>
      <c r="F158" s="402"/>
      <c r="G158" s="402"/>
      <c r="H158" s="402"/>
      <c r="I158" s="402"/>
    </row>
    <row r="159" spans="1:9" ht="13.5">
      <c r="A159" s="402"/>
      <c r="B159" s="402"/>
      <c r="C159" s="402"/>
      <c r="D159" s="402"/>
      <c r="E159" s="402"/>
      <c r="F159" s="402"/>
      <c r="G159" s="402"/>
      <c r="H159" s="402"/>
      <c r="I159" s="402"/>
    </row>
    <row r="160" spans="1:9" ht="13.5">
      <c r="A160" s="402"/>
      <c r="B160" s="402"/>
      <c r="C160" s="402"/>
      <c r="D160" s="402"/>
      <c r="E160" s="402"/>
      <c r="F160" s="402"/>
      <c r="G160" s="402"/>
      <c r="H160" s="402"/>
      <c r="I160" s="402"/>
    </row>
    <row r="161" spans="1:9" ht="13.5">
      <c r="A161" s="402"/>
      <c r="B161" s="402"/>
      <c r="C161" s="402"/>
      <c r="D161" s="402"/>
      <c r="E161" s="402"/>
      <c r="F161" s="402"/>
      <c r="G161" s="402"/>
      <c r="H161" s="402"/>
      <c r="I161" s="402"/>
    </row>
    <row r="162" spans="1:9" ht="13.5">
      <c r="A162" s="402"/>
      <c r="B162" s="402"/>
      <c r="C162" s="402"/>
      <c r="D162" s="402"/>
      <c r="E162" s="402"/>
      <c r="F162" s="402"/>
      <c r="G162" s="402"/>
      <c r="H162" s="402"/>
      <c r="I162" s="402"/>
    </row>
    <row r="163" spans="1:9" ht="13.5">
      <c r="A163" s="402"/>
      <c r="B163" s="402"/>
      <c r="C163" s="402"/>
      <c r="D163" s="402"/>
      <c r="E163" s="402"/>
      <c r="F163" s="402"/>
      <c r="G163" s="402"/>
      <c r="H163" s="402"/>
      <c r="I163" s="402"/>
    </row>
    <row r="164" spans="1:9" ht="13.5">
      <c r="A164" s="402"/>
      <c r="B164" s="402"/>
      <c r="C164" s="402"/>
      <c r="D164" s="402"/>
      <c r="E164" s="402"/>
      <c r="F164" s="402"/>
      <c r="G164" s="402"/>
      <c r="H164" s="402"/>
      <c r="I164" s="402"/>
    </row>
    <row r="165" spans="1:9" ht="13.5">
      <c r="A165" s="402"/>
      <c r="B165" s="402"/>
      <c r="C165" s="402"/>
      <c r="D165" s="402"/>
      <c r="E165" s="402"/>
      <c r="F165" s="402"/>
      <c r="G165" s="402"/>
      <c r="H165" s="402"/>
      <c r="I165" s="402"/>
    </row>
    <row r="166" spans="1:9" ht="13.5">
      <c r="A166" s="402"/>
      <c r="B166" s="402"/>
      <c r="C166" s="402"/>
      <c r="D166" s="402"/>
      <c r="E166" s="402"/>
      <c r="F166" s="402"/>
      <c r="G166" s="402"/>
      <c r="H166" s="402"/>
      <c r="I166" s="402"/>
    </row>
    <row r="167" spans="1:9" ht="13.5">
      <c r="A167" s="402"/>
      <c r="B167" s="402"/>
      <c r="C167" s="402"/>
      <c r="D167" s="402"/>
      <c r="E167" s="402"/>
      <c r="F167" s="402"/>
      <c r="G167" s="402"/>
      <c r="H167" s="402"/>
      <c r="I167" s="402"/>
    </row>
    <row r="168" spans="1:9" ht="13.5">
      <c r="A168" s="402"/>
      <c r="B168" s="402"/>
      <c r="C168" s="402"/>
      <c r="D168" s="402"/>
      <c r="E168" s="402"/>
      <c r="F168" s="402"/>
      <c r="G168" s="402"/>
      <c r="H168" s="402"/>
      <c r="I168" s="402"/>
    </row>
    <row r="169" spans="1:9" ht="13.5">
      <c r="A169" s="402"/>
      <c r="B169" s="402"/>
      <c r="C169" s="402"/>
      <c r="D169" s="402"/>
      <c r="E169" s="402"/>
      <c r="F169" s="402"/>
      <c r="G169" s="402"/>
      <c r="H169" s="402"/>
      <c r="I169" s="402"/>
    </row>
    <row r="170" spans="1:9" ht="13.5">
      <c r="A170" s="402"/>
      <c r="B170" s="402"/>
      <c r="C170" s="402"/>
      <c r="D170" s="402"/>
      <c r="E170" s="402"/>
      <c r="F170" s="402"/>
      <c r="G170" s="402"/>
      <c r="H170" s="402"/>
      <c r="I170" s="402"/>
    </row>
    <row r="171" spans="1:9" ht="13.5">
      <c r="A171" s="402"/>
      <c r="B171" s="402"/>
      <c r="C171" s="402"/>
      <c r="D171" s="402"/>
      <c r="E171" s="402"/>
      <c r="F171" s="402"/>
      <c r="G171" s="402"/>
      <c r="H171" s="402"/>
      <c r="I171" s="402"/>
    </row>
    <row r="172" spans="1:9" ht="13.5">
      <c r="A172" s="402"/>
      <c r="B172" s="402"/>
      <c r="C172" s="402"/>
      <c r="D172" s="402"/>
      <c r="E172" s="402"/>
      <c r="F172" s="402"/>
      <c r="G172" s="402"/>
      <c r="H172" s="402"/>
      <c r="I172" s="402"/>
    </row>
    <row r="173" spans="1:9" ht="13.5">
      <c r="A173" s="402"/>
      <c r="B173" s="402"/>
      <c r="C173" s="402"/>
      <c r="D173" s="402"/>
      <c r="E173" s="402"/>
      <c r="F173" s="402"/>
      <c r="G173" s="402"/>
      <c r="H173" s="402"/>
      <c r="I173" s="402"/>
    </row>
    <row r="174" spans="1:9" ht="13.5">
      <c r="A174" s="402"/>
      <c r="B174" s="402"/>
      <c r="C174" s="402"/>
      <c r="D174" s="402"/>
      <c r="E174" s="402"/>
      <c r="F174" s="402"/>
      <c r="G174" s="402"/>
      <c r="H174" s="402"/>
      <c r="I174" s="402"/>
    </row>
    <row r="175" spans="1:9" ht="13.5">
      <c r="A175" s="402"/>
      <c r="B175" s="402"/>
      <c r="C175" s="402"/>
      <c r="D175" s="402"/>
      <c r="E175" s="402"/>
      <c r="F175" s="402"/>
      <c r="G175" s="402"/>
      <c r="H175" s="402"/>
      <c r="I175" s="402"/>
    </row>
  </sheetData>
  <mergeCells count="109">
    <mergeCell ref="A1:J1"/>
    <mergeCell ref="J3:J14"/>
    <mergeCell ref="J15:J23"/>
    <mergeCell ref="J24:J77"/>
    <mergeCell ref="J78:J95"/>
    <mergeCell ref="J96:J107"/>
    <mergeCell ref="C108:E108"/>
    <mergeCell ref="H100:H103"/>
    <mergeCell ref="I100:I103"/>
    <mergeCell ref="C101:E101"/>
    <mergeCell ref="C102:E102"/>
    <mergeCell ref="C103:E103"/>
    <mergeCell ref="C104:E104"/>
    <mergeCell ref="G104:G105"/>
    <mergeCell ref="H104:H105"/>
    <mergeCell ref="I104:I105"/>
    <mergeCell ref="C105:E105"/>
    <mergeCell ref="A96:A107"/>
    <mergeCell ref="B96:B107"/>
    <mergeCell ref="C96:C98"/>
    <mergeCell ref="D96:D98"/>
    <mergeCell ref="C99:E99"/>
    <mergeCell ref="C100:E100"/>
    <mergeCell ref="C106:E106"/>
    <mergeCell ref="C107:E107"/>
    <mergeCell ref="H88:H91"/>
    <mergeCell ref="I88:I91"/>
    <mergeCell ref="C89:E89"/>
    <mergeCell ref="C90:E90"/>
    <mergeCell ref="C91:E91"/>
    <mergeCell ref="C92:E92"/>
    <mergeCell ref="G92:G93"/>
    <mergeCell ref="H92:H93"/>
    <mergeCell ref="I92:I93"/>
    <mergeCell ref="C93:E93"/>
    <mergeCell ref="C77:E77"/>
    <mergeCell ref="A78:A95"/>
    <mergeCell ref="B78:B95"/>
    <mergeCell ref="C78:C86"/>
    <mergeCell ref="D78:D86"/>
    <mergeCell ref="C87:E87"/>
    <mergeCell ref="C88:E88"/>
    <mergeCell ref="C94:E94"/>
    <mergeCell ref="C95:E95"/>
    <mergeCell ref="A24:A77"/>
    <mergeCell ref="B24:B77"/>
    <mergeCell ref="C74:E74"/>
    <mergeCell ref="G74:G75"/>
    <mergeCell ref="H74:H75"/>
    <mergeCell ref="I74:I75"/>
    <mergeCell ref="C75:E75"/>
    <mergeCell ref="C76:E76"/>
    <mergeCell ref="D65:D66"/>
    <mergeCell ref="C68:E68"/>
    <mergeCell ref="C69:E69"/>
    <mergeCell ref="H69:H73"/>
    <mergeCell ref="I69:I73"/>
    <mergeCell ref="C70:E70"/>
    <mergeCell ref="C71:E71"/>
    <mergeCell ref="C72:E72"/>
    <mergeCell ref="C73:E73"/>
    <mergeCell ref="C24:C67"/>
    <mergeCell ref="D25:D32"/>
    <mergeCell ref="E25:E28"/>
    <mergeCell ref="F25:F32"/>
    <mergeCell ref="E29:E32"/>
    <mergeCell ref="E37:E41"/>
    <mergeCell ref="F37:F41"/>
    <mergeCell ref="D42:D43"/>
    <mergeCell ref="D44:D64"/>
    <mergeCell ref="E44:E49"/>
    <mergeCell ref="F44:F49"/>
    <mergeCell ref="E51:E59"/>
    <mergeCell ref="F51:F59"/>
    <mergeCell ref="E60:E63"/>
    <mergeCell ref="F60:F63"/>
    <mergeCell ref="D33:D41"/>
    <mergeCell ref="E33:E36"/>
    <mergeCell ref="F33:F36"/>
    <mergeCell ref="H17:H20"/>
    <mergeCell ref="I17:I20"/>
    <mergeCell ref="C18:E18"/>
    <mergeCell ref="C19:E19"/>
    <mergeCell ref="C20:E20"/>
    <mergeCell ref="C21:E21"/>
    <mergeCell ref="C13:E13"/>
    <mergeCell ref="C14:E14"/>
    <mergeCell ref="A15:A23"/>
    <mergeCell ref="B15:B23"/>
    <mergeCell ref="C16:E16"/>
    <mergeCell ref="C17:E17"/>
    <mergeCell ref="C22:E22"/>
    <mergeCell ref="C23:E23"/>
    <mergeCell ref="C9:E9"/>
    <mergeCell ref="C10:E10"/>
    <mergeCell ref="C11:E11"/>
    <mergeCell ref="G11:G12"/>
    <mergeCell ref="H11:H12"/>
    <mergeCell ref="I11:I12"/>
    <mergeCell ref="C12:E12"/>
    <mergeCell ref="A3:A14"/>
    <mergeCell ref="B3:B14"/>
    <mergeCell ref="C3:C5"/>
    <mergeCell ref="D3:D5"/>
    <mergeCell ref="C6:E6"/>
    <mergeCell ref="C7:E7"/>
    <mergeCell ref="H7:H10"/>
    <mergeCell ref="I7:I10"/>
    <mergeCell ref="C8:E8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dimension ref="A1:XEM21"/>
  <sheetViews>
    <sheetView workbookViewId="0">
      <selection activeCell="K4" sqref="K4:K12"/>
    </sheetView>
  </sheetViews>
  <sheetFormatPr defaultColWidth="9" defaultRowHeight="30" customHeight="1"/>
  <cols>
    <col min="1" max="1" width="5" style="443" customWidth="1"/>
    <col min="2" max="2" width="5.375" style="443" customWidth="1"/>
    <col min="3" max="3" width="6.625" style="443" customWidth="1"/>
    <col min="4" max="4" width="5.5" style="443" customWidth="1"/>
    <col min="5" max="5" width="11.5" style="443" customWidth="1"/>
    <col min="6" max="6" width="16.75" style="501" customWidth="1"/>
    <col min="7" max="7" width="6.25" style="502" customWidth="1"/>
    <col min="8" max="8" width="7.5" style="443" customWidth="1"/>
    <col min="9" max="10" width="9.375" style="443" customWidth="1"/>
    <col min="11" max="11" width="13.25" style="443" customWidth="1"/>
    <col min="12" max="16367" width="9" style="443"/>
    <col min="16368" max="16384" width="9" style="155"/>
  </cols>
  <sheetData>
    <row r="1" spans="1:11" ht="30" customHeight="1">
      <c r="A1" s="952" t="s">
        <v>1678</v>
      </c>
      <c r="B1" s="952"/>
      <c r="C1" s="952"/>
      <c r="D1" s="952"/>
      <c r="E1" s="952"/>
      <c r="F1" s="952"/>
      <c r="G1" s="952"/>
      <c r="H1" s="952"/>
      <c r="I1" s="952"/>
      <c r="J1" s="952"/>
      <c r="K1" s="953"/>
    </row>
    <row r="2" spans="1:11" ht="30" customHeight="1">
      <c r="A2" s="961" t="s">
        <v>1</v>
      </c>
      <c r="B2" s="961" t="s">
        <v>1588</v>
      </c>
      <c r="C2" s="961" t="s">
        <v>1679</v>
      </c>
      <c r="D2" s="961" t="s">
        <v>1589</v>
      </c>
      <c r="E2" s="961" t="s">
        <v>1419</v>
      </c>
      <c r="F2" s="961" t="s">
        <v>1680</v>
      </c>
      <c r="G2" s="962" t="s">
        <v>1681</v>
      </c>
      <c r="H2" s="962"/>
      <c r="I2" s="962"/>
      <c r="J2" s="962"/>
      <c r="K2" s="962" t="s">
        <v>1805</v>
      </c>
    </row>
    <row r="3" spans="1:11" s="474" customFormat="1" ht="42.95" customHeight="1">
      <c r="A3" s="961"/>
      <c r="B3" s="961"/>
      <c r="C3" s="961"/>
      <c r="D3" s="961"/>
      <c r="E3" s="961"/>
      <c r="F3" s="961"/>
      <c r="G3" s="488" t="s">
        <v>533</v>
      </c>
      <c r="H3" s="489" t="s">
        <v>1366</v>
      </c>
      <c r="I3" s="489" t="s">
        <v>1591</v>
      </c>
      <c r="J3" s="490" t="s">
        <v>1592</v>
      </c>
      <c r="K3" s="967"/>
    </row>
    <row r="4" spans="1:11" ht="18" customHeight="1">
      <c r="A4" s="965">
        <v>1</v>
      </c>
      <c r="B4" s="965" t="s">
        <v>395</v>
      </c>
      <c r="C4" s="965" t="s">
        <v>1682</v>
      </c>
      <c r="D4" s="963" t="s">
        <v>1369</v>
      </c>
      <c r="E4" s="965" t="s">
        <v>1683</v>
      </c>
      <c r="F4" s="491" t="s">
        <v>1684</v>
      </c>
      <c r="G4" s="492" t="s">
        <v>1372</v>
      </c>
      <c r="H4" s="493">
        <v>73</v>
      </c>
      <c r="I4" s="493">
        <v>330</v>
      </c>
      <c r="J4" s="494">
        <f t="shared" ref="J4:J8" si="0">I4*H4</f>
        <v>24090</v>
      </c>
      <c r="K4" s="962">
        <f>ROUND(J12*0.8,0)</f>
        <v>321693</v>
      </c>
    </row>
    <row r="5" spans="1:11" ht="18" customHeight="1">
      <c r="A5" s="965"/>
      <c r="B5" s="965"/>
      <c r="C5" s="965"/>
      <c r="D5" s="963"/>
      <c r="E5" s="965"/>
      <c r="F5" s="491" t="s">
        <v>1685</v>
      </c>
      <c r="G5" s="492" t="s">
        <v>1372</v>
      </c>
      <c r="H5" s="493">
        <v>110</v>
      </c>
      <c r="I5" s="493">
        <v>190</v>
      </c>
      <c r="J5" s="494">
        <f t="shared" si="0"/>
        <v>20900</v>
      </c>
      <c r="K5" s="962"/>
    </row>
    <row r="6" spans="1:11" ht="18" customHeight="1">
      <c r="A6" s="965"/>
      <c r="B6" s="965"/>
      <c r="C6" s="965"/>
      <c r="D6" s="963"/>
      <c r="E6" s="965"/>
      <c r="F6" s="491" t="s">
        <v>1686</v>
      </c>
      <c r="G6" s="492" t="s">
        <v>1376</v>
      </c>
      <c r="H6" s="493">
        <v>1</v>
      </c>
      <c r="I6" s="493">
        <v>19850</v>
      </c>
      <c r="J6" s="494">
        <f t="shared" si="0"/>
        <v>19850</v>
      </c>
      <c r="K6" s="962"/>
    </row>
    <row r="7" spans="1:11" ht="18" customHeight="1">
      <c r="A7" s="965"/>
      <c r="B7" s="965"/>
      <c r="C7" s="965"/>
      <c r="D7" s="963"/>
      <c r="E7" s="965"/>
      <c r="F7" s="491" t="s">
        <v>1687</v>
      </c>
      <c r="G7" s="492" t="s">
        <v>1372</v>
      </c>
      <c r="H7" s="493">
        <v>73</v>
      </c>
      <c r="I7" s="493">
        <v>107</v>
      </c>
      <c r="J7" s="494">
        <f t="shared" si="0"/>
        <v>7811</v>
      </c>
      <c r="K7" s="962"/>
    </row>
    <row r="8" spans="1:11" ht="18" customHeight="1">
      <c r="A8" s="965"/>
      <c r="B8" s="965"/>
      <c r="C8" s="965"/>
      <c r="D8" s="963"/>
      <c r="E8" s="965" t="s">
        <v>1688</v>
      </c>
      <c r="F8" s="491" t="s">
        <v>1689</v>
      </c>
      <c r="G8" s="968" t="s">
        <v>1372</v>
      </c>
      <c r="H8" s="963">
        <v>720</v>
      </c>
      <c r="I8" s="963">
        <v>400</v>
      </c>
      <c r="J8" s="963">
        <f t="shared" si="0"/>
        <v>288000</v>
      </c>
      <c r="K8" s="962"/>
    </row>
    <row r="9" spans="1:11" ht="18" customHeight="1">
      <c r="A9" s="965"/>
      <c r="B9" s="965"/>
      <c r="C9" s="965"/>
      <c r="D9" s="963"/>
      <c r="E9" s="965"/>
      <c r="F9" s="491" t="s">
        <v>1690</v>
      </c>
      <c r="G9" s="968"/>
      <c r="H9" s="963"/>
      <c r="I9" s="963"/>
      <c r="J9" s="963"/>
      <c r="K9" s="962"/>
    </row>
    <row r="10" spans="1:11" ht="18" customHeight="1">
      <c r="A10" s="965"/>
      <c r="B10" s="965"/>
      <c r="C10" s="965"/>
      <c r="D10" s="963"/>
      <c r="E10" s="964" t="s">
        <v>1424</v>
      </c>
      <c r="F10" s="964"/>
      <c r="G10" s="495"/>
      <c r="H10" s="496"/>
      <c r="I10" s="496"/>
      <c r="J10" s="495">
        <f>SUM(J4:J9)</f>
        <v>360651</v>
      </c>
      <c r="K10" s="962"/>
    </row>
    <row r="11" spans="1:11" ht="18" customHeight="1">
      <c r="A11" s="965"/>
      <c r="B11" s="965"/>
      <c r="C11" s="965"/>
      <c r="D11" s="963"/>
      <c r="E11" s="962" t="s">
        <v>1603</v>
      </c>
      <c r="F11" s="962"/>
      <c r="G11" s="497"/>
      <c r="H11" s="452">
        <f>ROUND(J10*10%,0)</f>
        <v>36065</v>
      </c>
      <c r="I11" s="456">
        <v>0.1</v>
      </c>
      <c r="J11" s="454">
        <f>ROUND(J10*10%,0)+3*1800</f>
        <v>41465</v>
      </c>
      <c r="K11" s="962"/>
    </row>
    <row r="12" spans="1:11" ht="18" customHeight="1">
      <c r="A12" s="965"/>
      <c r="B12" s="965"/>
      <c r="C12" s="965"/>
      <c r="D12" s="963"/>
      <c r="E12" s="966" t="s">
        <v>1428</v>
      </c>
      <c r="F12" s="966"/>
      <c r="G12" s="498"/>
      <c r="H12" s="496"/>
      <c r="I12" s="496"/>
      <c r="J12" s="498">
        <f>J10+J11</f>
        <v>402116</v>
      </c>
      <c r="K12" s="962"/>
    </row>
    <row r="13" spans="1:11" ht="18" customHeight="1">
      <c r="A13" s="965">
        <v>2</v>
      </c>
      <c r="B13" s="965" t="s">
        <v>1691</v>
      </c>
      <c r="C13" s="965" t="s">
        <v>1692</v>
      </c>
      <c r="D13" s="963" t="s">
        <v>1616</v>
      </c>
      <c r="E13" s="965" t="s">
        <v>1693</v>
      </c>
      <c r="F13" s="965"/>
      <c r="G13" s="494" t="s">
        <v>1372</v>
      </c>
      <c r="H13" s="496">
        <f>860*0.2</f>
        <v>172</v>
      </c>
      <c r="I13" s="496">
        <v>270</v>
      </c>
      <c r="J13" s="496">
        <f>I13*H13</f>
        <v>46440</v>
      </c>
      <c r="K13" s="962">
        <f>ROUND(J18*0.8,0)</f>
        <v>353982</v>
      </c>
    </row>
    <row r="14" spans="1:11" ht="18" customHeight="1">
      <c r="A14" s="965"/>
      <c r="B14" s="965"/>
      <c r="C14" s="965"/>
      <c r="D14" s="963"/>
      <c r="E14" s="965"/>
      <c r="F14" s="965"/>
      <c r="G14" s="494" t="s">
        <v>1372</v>
      </c>
      <c r="H14" s="496">
        <f>860*0.8</f>
        <v>688</v>
      </c>
      <c r="I14" s="496">
        <v>330</v>
      </c>
      <c r="J14" s="496">
        <f>I14*H14</f>
        <v>227040</v>
      </c>
      <c r="K14" s="962"/>
    </row>
    <row r="15" spans="1:11" ht="18" customHeight="1">
      <c r="A15" s="965"/>
      <c r="B15" s="965"/>
      <c r="C15" s="965"/>
      <c r="D15" s="963"/>
      <c r="E15" s="965" t="s">
        <v>1694</v>
      </c>
      <c r="F15" s="965"/>
      <c r="G15" s="494" t="s">
        <v>1372</v>
      </c>
      <c r="H15" s="496">
        <v>203</v>
      </c>
      <c r="I15" s="493">
        <f>J15/H15</f>
        <v>500</v>
      </c>
      <c r="J15" s="499">
        <v>101500</v>
      </c>
      <c r="K15" s="962"/>
    </row>
    <row r="16" spans="1:11" ht="18" customHeight="1">
      <c r="A16" s="965"/>
      <c r="B16" s="965"/>
      <c r="C16" s="965"/>
      <c r="D16" s="963"/>
      <c r="E16" s="964" t="s">
        <v>1424</v>
      </c>
      <c r="F16" s="964"/>
      <c r="G16" s="495"/>
      <c r="H16" s="500"/>
      <c r="I16" s="500"/>
      <c r="J16" s="495">
        <f>SUM(J13:J15)</f>
        <v>374980</v>
      </c>
      <c r="K16" s="962"/>
    </row>
    <row r="17" spans="1:11" ht="18" customHeight="1">
      <c r="A17" s="965"/>
      <c r="B17" s="965"/>
      <c r="C17" s="965"/>
      <c r="D17" s="963"/>
      <c r="E17" s="964" t="s">
        <v>1603</v>
      </c>
      <c r="F17" s="964"/>
      <c r="G17" s="498"/>
      <c r="H17" s="452">
        <f>ROUND(J16*10%,0)</f>
        <v>37498</v>
      </c>
      <c r="I17" s="456">
        <v>0.1</v>
      </c>
      <c r="J17" s="454">
        <f>ROUND(J16*10%,0)+1*30000</f>
        <v>67498</v>
      </c>
      <c r="K17" s="962"/>
    </row>
    <row r="18" spans="1:11" ht="18" customHeight="1">
      <c r="A18" s="965"/>
      <c r="B18" s="965"/>
      <c r="C18" s="965"/>
      <c r="D18" s="963"/>
      <c r="E18" s="964" t="s">
        <v>1428</v>
      </c>
      <c r="F18" s="964"/>
      <c r="G18" s="498"/>
      <c r="H18" s="496"/>
      <c r="I18" s="496"/>
      <c r="J18" s="498">
        <f>SUM(J16,J17)</f>
        <v>442478</v>
      </c>
      <c r="K18" s="962"/>
    </row>
    <row r="19" spans="1:11" ht="18" customHeight="1">
      <c r="A19" s="500"/>
      <c r="B19" s="500"/>
      <c r="C19" s="500"/>
      <c r="D19" s="500"/>
      <c r="E19" s="962" t="s">
        <v>1540</v>
      </c>
      <c r="F19" s="967"/>
      <c r="G19" s="495"/>
      <c r="H19" s="500"/>
      <c r="I19" s="500"/>
      <c r="J19" s="503"/>
      <c r="K19" s="504">
        <f>SUM(K4:K18)</f>
        <v>675675</v>
      </c>
    </row>
    <row r="20" spans="1:11" ht="18" customHeight="1"/>
    <row r="21" spans="1:11" ht="18" customHeight="1"/>
  </sheetData>
  <mergeCells count="34">
    <mergeCell ref="K2:K3"/>
    <mergeCell ref="K4:K12"/>
    <mergeCell ref="K13:K18"/>
    <mergeCell ref="E19:F19"/>
    <mergeCell ref="A1:K1"/>
    <mergeCell ref="A13:A18"/>
    <mergeCell ref="B13:B18"/>
    <mergeCell ref="C13:C18"/>
    <mergeCell ref="D13:D18"/>
    <mergeCell ref="E13:F14"/>
    <mergeCell ref="E15:F15"/>
    <mergeCell ref="E16:F16"/>
    <mergeCell ref="E17:F17"/>
    <mergeCell ref="E18:F18"/>
    <mergeCell ref="G8:G9"/>
    <mergeCell ref="H8:H9"/>
    <mergeCell ref="I8:I9"/>
    <mergeCell ref="J8:J9"/>
    <mergeCell ref="E10:F10"/>
    <mergeCell ref="E11:F11"/>
    <mergeCell ref="A4:A12"/>
    <mergeCell ref="B4:B12"/>
    <mergeCell ref="C4:C12"/>
    <mergeCell ref="D4:D12"/>
    <mergeCell ref="E4:E7"/>
    <mergeCell ref="E8:E9"/>
    <mergeCell ref="E12:F12"/>
    <mergeCell ref="F2:F3"/>
    <mergeCell ref="G2:J2"/>
    <mergeCell ref="A2:A3"/>
    <mergeCell ref="B2:B3"/>
    <mergeCell ref="C2:C3"/>
    <mergeCell ref="D2:D3"/>
    <mergeCell ref="E2:E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portrait" verticalDpi="0" r:id="rId1"/>
  <headerFooter>
    <oddFooter>第 &amp;P 页，共 &amp;N 页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dimension ref="A1:J113"/>
  <sheetViews>
    <sheetView topLeftCell="A34" workbookViewId="0">
      <selection activeCell="C43" sqref="C43:E43"/>
    </sheetView>
  </sheetViews>
  <sheetFormatPr defaultColWidth="9" defaultRowHeight="12"/>
  <cols>
    <col min="1" max="1" width="6" style="399" customWidth="1"/>
    <col min="2" max="3" width="10.25" style="400" customWidth="1"/>
    <col min="4" max="4" width="18.375" style="400" customWidth="1"/>
    <col min="5" max="5" width="18" style="399" customWidth="1"/>
    <col min="6" max="6" width="9" style="399" customWidth="1"/>
    <col min="7" max="7" width="9.5" style="399" customWidth="1"/>
    <col min="8" max="8" width="8.875" style="399" customWidth="1"/>
    <col min="9" max="9" width="15.375" style="401" customWidth="1"/>
    <col min="10" max="10" width="10.625" style="373" customWidth="1"/>
    <col min="11" max="11" width="8.875" style="373" customWidth="1"/>
    <col min="12" max="16384" width="9" style="373"/>
  </cols>
  <sheetData>
    <row r="1" spans="1:10" ht="22.5">
      <c r="A1" s="875" t="s">
        <v>1695</v>
      </c>
      <c r="B1" s="875"/>
      <c r="C1" s="875"/>
      <c r="D1" s="875"/>
      <c r="E1" s="875"/>
      <c r="F1" s="875"/>
      <c r="G1" s="875"/>
      <c r="H1" s="875"/>
      <c r="I1" s="875"/>
      <c r="J1" s="876"/>
    </row>
    <row r="2" spans="1:10" ht="24">
      <c r="A2" s="374" t="s">
        <v>1</v>
      </c>
      <c r="B2" s="374" t="s">
        <v>1362</v>
      </c>
      <c r="C2" s="374" t="s">
        <v>1363</v>
      </c>
      <c r="D2" s="374" t="s">
        <v>1364</v>
      </c>
      <c r="E2" s="374" t="s">
        <v>1365</v>
      </c>
      <c r="F2" s="374" t="s">
        <v>533</v>
      </c>
      <c r="G2" s="374" t="s">
        <v>1366</v>
      </c>
      <c r="H2" s="374" t="s">
        <v>695</v>
      </c>
      <c r="I2" s="375" t="s">
        <v>1367</v>
      </c>
      <c r="J2" s="559" t="s">
        <v>1805</v>
      </c>
    </row>
    <row r="3" spans="1:10" s="507" customFormat="1" ht="18" customHeight="1">
      <c r="A3" s="859">
        <v>1</v>
      </c>
      <c r="B3" s="976" t="s">
        <v>1696</v>
      </c>
      <c r="C3" s="864" t="s">
        <v>1697</v>
      </c>
      <c r="D3" s="977" t="s">
        <v>1698</v>
      </c>
      <c r="E3" s="505" t="s">
        <v>1699</v>
      </c>
      <c r="F3" s="505" t="s">
        <v>1327</v>
      </c>
      <c r="G3" s="397">
        <v>2</v>
      </c>
      <c r="H3" s="570">
        <v>5552.5</v>
      </c>
      <c r="I3" s="563">
        <f t="shared" ref="I3:I6" si="0">G3*H3</f>
        <v>11105</v>
      </c>
      <c r="J3" s="960">
        <f>ROUND(I13*0.8,0)</f>
        <v>80566</v>
      </c>
    </row>
    <row r="4" spans="1:10" s="507" customFormat="1" ht="18" customHeight="1">
      <c r="A4" s="859"/>
      <c r="B4" s="976"/>
      <c r="C4" s="864"/>
      <c r="D4" s="977"/>
      <c r="E4" s="505" t="s">
        <v>1700</v>
      </c>
      <c r="F4" s="505" t="s">
        <v>1701</v>
      </c>
      <c r="G4" s="379">
        <v>60</v>
      </c>
      <c r="H4" s="570">
        <v>440.79</v>
      </c>
      <c r="I4" s="563">
        <f t="shared" si="0"/>
        <v>26447.4</v>
      </c>
      <c r="J4" s="960"/>
    </row>
    <row r="5" spans="1:10" s="507" customFormat="1" ht="18" customHeight="1">
      <c r="A5" s="859"/>
      <c r="B5" s="976"/>
      <c r="C5" s="864"/>
      <c r="D5" s="977"/>
      <c r="E5" s="505" t="s">
        <v>1702</v>
      </c>
      <c r="F5" s="505" t="s">
        <v>1701</v>
      </c>
      <c r="G5" s="379">
        <v>60</v>
      </c>
      <c r="H5" s="560">
        <v>0</v>
      </c>
      <c r="I5" s="563">
        <f t="shared" si="0"/>
        <v>0</v>
      </c>
      <c r="J5" s="960"/>
    </row>
    <row r="6" spans="1:10" s="507" customFormat="1" ht="18" customHeight="1">
      <c r="A6" s="859"/>
      <c r="B6" s="976"/>
      <c r="C6" s="864"/>
      <c r="D6" s="977"/>
      <c r="E6" s="505" t="s">
        <v>1703</v>
      </c>
      <c r="F6" s="505" t="s">
        <v>1376</v>
      </c>
      <c r="G6" s="379">
        <v>120</v>
      </c>
      <c r="H6" s="560">
        <v>450</v>
      </c>
      <c r="I6" s="563">
        <f t="shared" si="0"/>
        <v>54000</v>
      </c>
      <c r="J6" s="960"/>
    </row>
    <row r="7" spans="1:10" s="507" customFormat="1" ht="18" customHeight="1">
      <c r="A7" s="859"/>
      <c r="B7" s="976"/>
      <c r="C7" s="884" t="s">
        <v>1406</v>
      </c>
      <c r="D7" s="884"/>
      <c r="E7" s="884"/>
      <c r="F7" s="379"/>
      <c r="G7" s="394"/>
      <c r="H7" s="562"/>
      <c r="I7" s="580">
        <f>SUM(I3:I6)</f>
        <v>91552.4</v>
      </c>
      <c r="J7" s="960"/>
    </row>
    <row r="8" spans="1:10" s="507" customFormat="1" ht="18" customHeight="1">
      <c r="A8" s="859"/>
      <c r="B8" s="976"/>
      <c r="C8" s="877" t="s">
        <v>1704</v>
      </c>
      <c r="D8" s="877"/>
      <c r="E8" s="975"/>
      <c r="F8" s="379"/>
      <c r="G8" s="508"/>
      <c r="H8" s="969">
        <v>0.1</v>
      </c>
      <c r="I8" s="972">
        <f>I7*H8</f>
        <v>9155.24</v>
      </c>
      <c r="J8" s="960"/>
    </row>
    <row r="9" spans="1:10" s="507" customFormat="1" ht="18" customHeight="1">
      <c r="A9" s="859"/>
      <c r="B9" s="976"/>
      <c r="C9" s="877" t="s">
        <v>1408</v>
      </c>
      <c r="D9" s="877"/>
      <c r="E9" s="975"/>
      <c r="F9" s="379"/>
      <c r="G9" s="508"/>
      <c r="H9" s="970"/>
      <c r="I9" s="973"/>
      <c r="J9" s="960"/>
    </row>
    <row r="10" spans="1:10" s="507" customFormat="1" ht="18" customHeight="1">
      <c r="A10" s="859"/>
      <c r="B10" s="976"/>
      <c r="C10" s="877" t="s">
        <v>1409</v>
      </c>
      <c r="D10" s="877"/>
      <c r="E10" s="975"/>
      <c r="F10" s="379"/>
      <c r="G10" s="508"/>
      <c r="H10" s="970"/>
      <c r="I10" s="973"/>
      <c r="J10" s="960"/>
    </row>
    <row r="11" spans="1:10" s="507" customFormat="1" ht="18" customHeight="1">
      <c r="A11" s="859"/>
      <c r="B11" s="976"/>
      <c r="C11" s="877" t="s">
        <v>1410</v>
      </c>
      <c r="D11" s="877"/>
      <c r="E11" s="975"/>
      <c r="F11" s="379"/>
      <c r="G11" s="508"/>
      <c r="H11" s="971"/>
      <c r="I11" s="974"/>
      <c r="J11" s="960"/>
    </row>
    <row r="12" spans="1:10" s="507" customFormat="1" ht="18" customHeight="1">
      <c r="A12" s="859"/>
      <c r="B12" s="976"/>
      <c r="C12" s="884" t="s">
        <v>1418</v>
      </c>
      <c r="D12" s="884"/>
      <c r="E12" s="884"/>
      <c r="F12" s="379"/>
      <c r="G12" s="394"/>
      <c r="H12" s="562"/>
      <c r="I12" s="565">
        <f>I10+I11+I9+I8</f>
        <v>9155.24</v>
      </c>
      <c r="J12" s="960"/>
    </row>
    <row r="13" spans="1:10" s="507" customFormat="1" ht="18" customHeight="1">
      <c r="A13" s="859"/>
      <c r="B13" s="976"/>
      <c r="C13" s="884" t="s">
        <v>24</v>
      </c>
      <c r="D13" s="884"/>
      <c r="E13" s="884"/>
      <c r="F13" s="379"/>
      <c r="G13" s="394"/>
      <c r="H13" s="562"/>
      <c r="I13" s="565">
        <f>I12+I7</f>
        <v>100707.64</v>
      </c>
      <c r="J13" s="960"/>
    </row>
    <row r="14" spans="1:10" s="507" customFormat="1" ht="18" customHeight="1">
      <c r="A14" s="859">
        <v>2</v>
      </c>
      <c r="B14" s="976" t="s">
        <v>474</v>
      </c>
      <c r="C14" s="864" t="s">
        <v>1705</v>
      </c>
      <c r="D14" s="861" t="s">
        <v>1706</v>
      </c>
      <c r="E14" s="870" t="s">
        <v>1707</v>
      </c>
      <c r="F14" s="870" t="s">
        <v>1676</v>
      </c>
      <c r="G14" s="378">
        <v>30</v>
      </c>
      <c r="H14" s="571">
        <v>295</v>
      </c>
      <c r="I14" s="564">
        <f t="shared" ref="I14:I17" si="1">G14*H14</f>
        <v>8850</v>
      </c>
      <c r="J14" s="960">
        <f>ROUND(I35*0.8,0)</f>
        <v>2477934</v>
      </c>
    </row>
    <row r="15" spans="1:10" s="507" customFormat="1" ht="18" customHeight="1">
      <c r="A15" s="859"/>
      <c r="B15" s="976"/>
      <c r="C15" s="864"/>
      <c r="D15" s="861"/>
      <c r="E15" s="871"/>
      <c r="F15" s="871"/>
      <c r="G15" s="378">
        <v>1</v>
      </c>
      <c r="H15" s="571">
        <v>1600</v>
      </c>
      <c r="I15" s="564">
        <f t="shared" si="1"/>
        <v>1600</v>
      </c>
      <c r="J15" s="960"/>
    </row>
    <row r="16" spans="1:10" s="507" customFormat="1" ht="18" customHeight="1">
      <c r="A16" s="859"/>
      <c r="B16" s="976"/>
      <c r="C16" s="864"/>
      <c r="D16" s="861"/>
      <c r="E16" s="871"/>
      <c r="F16" s="871"/>
      <c r="G16" s="378">
        <v>30</v>
      </c>
      <c r="H16" s="571">
        <v>800</v>
      </c>
      <c r="I16" s="564">
        <f t="shared" si="1"/>
        <v>24000</v>
      </c>
      <c r="J16" s="960"/>
    </row>
    <row r="17" spans="1:10" s="507" customFormat="1" ht="18" customHeight="1">
      <c r="A17" s="859"/>
      <c r="B17" s="976"/>
      <c r="C17" s="864"/>
      <c r="D17" s="861"/>
      <c r="E17" s="871"/>
      <c r="F17" s="872"/>
      <c r="G17" s="378">
        <v>30</v>
      </c>
      <c r="H17" s="571">
        <v>50</v>
      </c>
      <c r="I17" s="564">
        <f t="shared" si="1"/>
        <v>1500</v>
      </c>
      <c r="J17" s="960"/>
    </row>
    <row r="18" spans="1:10" s="507" customFormat="1" ht="18" customHeight="1">
      <c r="A18" s="859"/>
      <c r="B18" s="976"/>
      <c r="C18" s="864"/>
      <c r="D18" s="861"/>
      <c r="E18" s="509" t="s">
        <v>1708</v>
      </c>
      <c r="F18" s="378" t="s">
        <v>1376</v>
      </c>
      <c r="G18" s="378">
        <v>1</v>
      </c>
      <c r="H18" s="571">
        <v>1365512</v>
      </c>
      <c r="I18" s="564">
        <v>1365512</v>
      </c>
      <c r="J18" s="960"/>
    </row>
    <row r="19" spans="1:10" s="507" customFormat="1" ht="18" customHeight="1">
      <c r="A19" s="859"/>
      <c r="B19" s="976"/>
      <c r="C19" s="864"/>
      <c r="D19" s="861"/>
      <c r="E19" s="509" t="s">
        <v>1709</v>
      </c>
      <c r="F19" s="378" t="s">
        <v>1701</v>
      </c>
      <c r="G19" s="378">
        <v>722.6</v>
      </c>
      <c r="H19" s="571">
        <v>93.87</v>
      </c>
      <c r="I19" s="564">
        <v>67830.462</v>
      </c>
      <c r="J19" s="960"/>
    </row>
    <row r="20" spans="1:10" s="507" customFormat="1" ht="18" customHeight="1">
      <c r="A20" s="859"/>
      <c r="B20" s="976"/>
      <c r="C20" s="864"/>
      <c r="D20" s="861"/>
      <c r="E20" s="509" t="s">
        <v>1709</v>
      </c>
      <c r="F20" s="378" t="s">
        <v>1701</v>
      </c>
      <c r="G20" s="378">
        <v>445.8</v>
      </c>
      <c r="H20" s="571">
        <v>599.52</v>
      </c>
      <c r="I20" s="564">
        <v>267266.016</v>
      </c>
      <c r="J20" s="960"/>
    </row>
    <row r="21" spans="1:10" s="507" customFormat="1" ht="18" customHeight="1">
      <c r="A21" s="859"/>
      <c r="B21" s="976"/>
      <c r="C21" s="864"/>
      <c r="D21" s="861"/>
      <c r="E21" s="509" t="s">
        <v>1710</v>
      </c>
      <c r="F21" s="378" t="s">
        <v>1485</v>
      </c>
      <c r="G21" s="378">
        <v>3</v>
      </c>
      <c r="H21" s="571">
        <v>8140</v>
      </c>
      <c r="I21" s="564">
        <v>24420</v>
      </c>
      <c r="J21" s="960"/>
    </row>
    <row r="22" spans="1:10" s="507" customFormat="1" ht="18" customHeight="1">
      <c r="A22" s="859"/>
      <c r="B22" s="976"/>
      <c r="C22" s="864"/>
      <c r="D22" s="861"/>
      <c r="E22" s="509" t="s">
        <v>1711</v>
      </c>
      <c r="F22" s="378" t="s">
        <v>1327</v>
      </c>
      <c r="G22" s="378">
        <v>2</v>
      </c>
      <c r="H22" s="571">
        <v>15413</v>
      </c>
      <c r="I22" s="564">
        <v>30826</v>
      </c>
      <c r="J22" s="960"/>
    </row>
    <row r="23" spans="1:10" s="507" customFormat="1" ht="18" customHeight="1">
      <c r="A23" s="859"/>
      <c r="B23" s="976"/>
      <c r="C23" s="864"/>
      <c r="D23" s="861"/>
      <c r="E23" s="509" t="s">
        <v>1712</v>
      </c>
      <c r="F23" s="378" t="s">
        <v>1327</v>
      </c>
      <c r="G23" s="378">
        <v>1</v>
      </c>
      <c r="H23" s="571">
        <v>32000</v>
      </c>
      <c r="I23" s="564">
        <v>32000</v>
      </c>
      <c r="J23" s="960"/>
    </row>
    <row r="24" spans="1:10" s="507" customFormat="1" ht="18" customHeight="1">
      <c r="A24" s="859"/>
      <c r="B24" s="976"/>
      <c r="C24" s="864"/>
      <c r="D24" s="861"/>
      <c r="E24" s="509" t="s">
        <v>1713</v>
      </c>
      <c r="F24" s="378" t="s">
        <v>1701</v>
      </c>
      <c r="G24" s="378">
        <v>30</v>
      </c>
      <c r="H24" s="571">
        <v>160</v>
      </c>
      <c r="I24" s="564">
        <v>4800</v>
      </c>
      <c r="J24" s="960"/>
    </row>
    <row r="25" spans="1:10" s="507" customFormat="1" ht="18" customHeight="1">
      <c r="A25" s="859"/>
      <c r="B25" s="976"/>
      <c r="C25" s="864"/>
      <c r="D25" s="861"/>
      <c r="E25" s="509" t="s">
        <v>1714</v>
      </c>
      <c r="F25" s="378" t="s">
        <v>1376</v>
      </c>
      <c r="G25" s="378">
        <v>1</v>
      </c>
      <c r="H25" s="571">
        <v>195000</v>
      </c>
      <c r="I25" s="564">
        <v>195000</v>
      </c>
      <c r="J25" s="960"/>
    </row>
    <row r="26" spans="1:10" s="507" customFormat="1" ht="18" customHeight="1">
      <c r="A26" s="859"/>
      <c r="B26" s="976"/>
      <c r="C26" s="864"/>
      <c r="D26" s="861"/>
      <c r="E26" s="404" t="s">
        <v>534</v>
      </c>
      <c r="F26" s="404"/>
      <c r="G26" s="394"/>
      <c r="H26" s="572"/>
      <c r="I26" s="581">
        <f>SUM(I14:I25)</f>
        <v>2023604.4780000001</v>
      </c>
      <c r="J26" s="960"/>
    </row>
    <row r="27" spans="1:10" s="507" customFormat="1" ht="18" customHeight="1">
      <c r="A27" s="859"/>
      <c r="B27" s="976"/>
      <c r="C27" s="864"/>
      <c r="D27" s="378" t="s">
        <v>1715</v>
      </c>
      <c r="E27" s="378" t="s">
        <v>1716</v>
      </c>
      <c r="F27" s="378" t="s">
        <v>1676</v>
      </c>
      <c r="G27" s="379">
        <v>1000</v>
      </c>
      <c r="H27" s="560">
        <v>130</v>
      </c>
      <c r="I27" s="563">
        <f>G27*H27</f>
        <v>130000</v>
      </c>
      <c r="J27" s="960"/>
    </row>
    <row r="28" spans="1:10" s="507" customFormat="1" ht="18" customHeight="1">
      <c r="A28" s="859"/>
      <c r="B28" s="976"/>
      <c r="C28" s="864"/>
      <c r="D28" s="378" t="s">
        <v>1717</v>
      </c>
      <c r="E28" s="378" t="s">
        <v>1718</v>
      </c>
      <c r="F28" s="378" t="s">
        <v>1701</v>
      </c>
      <c r="G28" s="379">
        <v>1409</v>
      </c>
      <c r="H28" s="560">
        <v>470</v>
      </c>
      <c r="I28" s="563">
        <f>G28*H28</f>
        <v>662230</v>
      </c>
      <c r="J28" s="960"/>
    </row>
    <row r="29" spans="1:10" s="507" customFormat="1" ht="18" customHeight="1">
      <c r="A29" s="859"/>
      <c r="B29" s="976"/>
      <c r="C29" s="884" t="s">
        <v>1406</v>
      </c>
      <c r="D29" s="884"/>
      <c r="E29" s="884"/>
      <c r="F29" s="386"/>
      <c r="G29" s="510"/>
      <c r="H29" s="573"/>
      <c r="I29" s="582">
        <f>I28+I26+I27</f>
        <v>2815834.4780000001</v>
      </c>
      <c r="J29" s="960"/>
    </row>
    <row r="30" spans="1:10" s="507" customFormat="1" ht="18" customHeight="1">
      <c r="A30" s="859"/>
      <c r="B30" s="976"/>
      <c r="C30" s="877" t="s">
        <v>1408</v>
      </c>
      <c r="D30" s="877"/>
      <c r="E30" s="877"/>
      <c r="F30" s="505"/>
      <c r="G30" s="379"/>
      <c r="H30" s="969">
        <v>0.1</v>
      </c>
      <c r="I30" s="981">
        <f>I29*H30</f>
        <v>281583.44780000002</v>
      </c>
      <c r="J30" s="960"/>
    </row>
    <row r="31" spans="1:10" s="507" customFormat="1" ht="18" customHeight="1">
      <c r="A31" s="859"/>
      <c r="B31" s="976"/>
      <c r="C31" s="877" t="s">
        <v>1409</v>
      </c>
      <c r="D31" s="877"/>
      <c r="E31" s="877"/>
      <c r="F31" s="505"/>
      <c r="G31" s="379"/>
      <c r="H31" s="970"/>
      <c r="I31" s="982"/>
      <c r="J31" s="960"/>
    </row>
    <row r="32" spans="1:10" s="507" customFormat="1" ht="18" customHeight="1">
      <c r="A32" s="859"/>
      <c r="B32" s="976"/>
      <c r="C32" s="877" t="s">
        <v>1410</v>
      </c>
      <c r="D32" s="877"/>
      <c r="E32" s="877"/>
      <c r="F32" s="505"/>
      <c r="G32" s="379"/>
      <c r="H32" s="971"/>
      <c r="I32" s="983"/>
      <c r="J32" s="960"/>
    </row>
    <row r="33" spans="1:10" s="507" customFormat="1" ht="18" customHeight="1">
      <c r="A33" s="859"/>
      <c r="B33" s="976"/>
      <c r="C33" s="877" t="s">
        <v>1719</v>
      </c>
      <c r="D33" s="877"/>
      <c r="E33" s="877"/>
      <c r="F33" s="505" t="s">
        <v>1720</v>
      </c>
      <c r="G33" s="506">
        <v>0</v>
      </c>
      <c r="H33" s="570">
        <v>0</v>
      </c>
      <c r="I33" s="563">
        <f t="shared" ref="I33:I38" si="2">G33*H33</f>
        <v>0</v>
      </c>
      <c r="J33" s="960"/>
    </row>
    <row r="34" spans="1:10" s="507" customFormat="1" ht="18" customHeight="1">
      <c r="A34" s="859"/>
      <c r="B34" s="976"/>
      <c r="C34" s="884" t="s">
        <v>1418</v>
      </c>
      <c r="D34" s="884"/>
      <c r="E34" s="884"/>
      <c r="F34" s="505"/>
      <c r="G34" s="379"/>
      <c r="H34" s="560"/>
      <c r="I34" s="563">
        <f>I30+I33</f>
        <v>281583.44780000002</v>
      </c>
      <c r="J34" s="960"/>
    </row>
    <row r="35" spans="1:10" s="507" customFormat="1" ht="18" customHeight="1">
      <c r="A35" s="859"/>
      <c r="B35" s="976"/>
      <c r="C35" s="884" t="s">
        <v>24</v>
      </c>
      <c r="D35" s="884"/>
      <c r="E35" s="884"/>
      <c r="F35" s="505"/>
      <c r="G35" s="394"/>
      <c r="H35" s="562"/>
      <c r="I35" s="565">
        <f>I34+I29</f>
        <v>3097417.9258000003</v>
      </c>
      <c r="J35" s="960"/>
    </row>
    <row r="36" spans="1:10" s="511" customFormat="1" ht="18" customHeight="1">
      <c r="A36" s="859">
        <v>3</v>
      </c>
      <c r="B36" s="861" t="s">
        <v>1721</v>
      </c>
      <c r="C36" s="862" t="s">
        <v>1722</v>
      </c>
      <c r="D36" s="861" t="s">
        <v>1430</v>
      </c>
      <c r="E36" s="378" t="s">
        <v>1723</v>
      </c>
      <c r="F36" s="397" t="s">
        <v>1372</v>
      </c>
      <c r="G36" s="381">
        <v>0</v>
      </c>
      <c r="H36" s="574">
        <v>2500</v>
      </c>
      <c r="I36" s="564">
        <f t="shared" si="2"/>
        <v>0</v>
      </c>
      <c r="J36" s="873">
        <f>ROUND(I45*0.8,0)</f>
        <v>507560</v>
      </c>
    </row>
    <row r="37" spans="1:10" s="511" customFormat="1" ht="18" customHeight="1">
      <c r="A37" s="859"/>
      <c r="B37" s="861"/>
      <c r="C37" s="862"/>
      <c r="D37" s="861"/>
      <c r="E37" s="378" t="s">
        <v>1724</v>
      </c>
      <c r="F37" s="397" t="s">
        <v>1372</v>
      </c>
      <c r="G37" s="433">
        <v>800</v>
      </c>
      <c r="H37" s="574">
        <v>130</v>
      </c>
      <c r="I37" s="564">
        <f t="shared" si="2"/>
        <v>104000</v>
      </c>
      <c r="J37" s="873"/>
    </row>
    <row r="38" spans="1:10" s="511" customFormat="1" ht="18" customHeight="1">
      <c r="A38" s="859"/>
      <c r="B38" s="861"/>
      <c r="C38" s="862"/>
      <c r="D38" s="378" t="s">
        <v>1421</v>
      </c>
      <c r="E38" s="512" t="s">
        <v>1579</v>
      </c>
      <c r="F38" s="397" t="s">
        <v>1372</v>
      </c>
      <c r="G38" s="381">
        <v>1650</v>
      </c>
      <c r="H38" s="574">
        <v>270</v>
      </c>
      <c r="I38" s="564">
        <f t="shared" si="2"/>
        <v>445500</v>
      </c>
      <c r="J38" s="873"/>
    </row>
    <row r="39" spans="1:10" s="511" customFormat="1" ht="18" customHeight="1">
      <c r="A39" s="859"/>
      <c r="B39" s="861"/>
      <c r="C39" s="884" t="s">
        <v>1406</v>
      </c>
      <c r="D39" s="884"/>
      <c r="E39" s="884"/>
      <c r="F39" s="378"/>
      <c r="G39" s="513"/>
      <c r="H39" s="575"/>
      <c r="I39" s="580">
        <f>SUM(I36:I38)</f>
        <v>549500</v>
      </c>
      <c r="J39" s="873"/>
    </row>
    <row r="40" spans="1:10" s="511" customFormat="1" ht="18" customHeight="1">
      <c r="A40" s="859"/>
      <c r="B40" s="861"/>
      <c r="C40" s="861" t="s">
        <v>1408</v>
      </c>
      <c r="D40" s="861"/>
      <c r="E40" s="861"/>
      <c r="F40" s="378"/>
      <c r="G40" s="389"/>
      <c r="H40" s="980">
        <v>0.1</v>
      </c>
      <c r="I40" s="981">
        <f>I39*H40</f>
        <v>54950</v>
      </c>
      <c r="J40" s="873"/>
    </row>
    <row r="41" spans="1:10" s="511" customFormat="1" ht="18" customHeight="1">
      <c r="A41" s="859"/>
      <c r="B41" s="861"/>
      <c r="C41" s="861" t="s">
        <v>1409</v>
      </c>
      <c r="D41" s="861"/>
      <c r="E41" s="861"/>
      <c r="F41" s="378"/>
      <c r="G41" s="389"/>
      <c r="H41" s="980"/>
      <c r="I41" s="982"/>
      <c r="J41" s="873"/>
    </row>
    <row r="42" spans="1:10" s="511" customFormat="1" ht="18" customHeight="1">
      <c r="A42" s="859"/>
      <c r="B42" s="861"/>
      <c r="C42" s="861" t="s">
        <v>1410</v>
      </c>
      <c r="D42" s="861"/>
      <c r="E42" s="861"/>
      <c r="F42" s="378"/>
      <c r="G42" s="389"/>
      <c r="H42" s="980"/>
      <c r="I42" s="983"/>
      <c r="J42" s="873"/>
    </row>
    <row r="43" spans="1:10" s="511" customFormat="1" ht="18" customHeight="1">
      <c r="A43" s="859"/>
      <c r="B43" s="861"/>
      <c r="C43" s="861" t="s">
        <v>1725</v>
      </c>
      <c r="D43" s="861"/>
      <c r="E43" s="861"/>
      <c r="F43" s="378"/>
      <c r="G43" s="389"/>
      <c r="H43" s="576"/>
      <c r="I43" s="384">
        <v>30000</v>
      </c>
      <c r="J43" s="873"/>
    </row>
    <row r="44" spans="1:10" s="511" customFormat="1" ht="18" customHeight="1">
      <c r="A44" s="859"/>
      <c r="B44" s="861"/>
      <c r="C44" s="884" t="s">
        <v>1418</v>
      </c>
      <c r="D44" s="884"/>
      <c r="E44" s="884"/>
      <c r="F44" s="505"/>
      <c r="G44" s="379"/>
      <c r="H44" s="560"/>
      <c r="I44" s="565">
        <f>SUM(I40:I43)</f>
        <v>84950</v>
      </c>
      <c r="J44" s="873"/>
    </row>
    <row r="45" spans="1:10" s="511" customFormat="1" ht="18" customHeight="1">
      <c r="A45" s="859"/>
      <c r="B45" s="861"/>
      <c r="C45" s="884" t="s">
        <v>24</v>
      </c>
      <c r="D45" s="884"/>
      <c r="E45" s="884"/>
      <c r="F45" s="378"/>
      <c r="G45" s="386"/>
      <c r="H45" s="574"/>
      <c r="I45" s="580">
        <f>I39+I44</f>
        <v>634450</v>
      </c>
      <c r="J45" s="873"/>
    </row>
    <row r="46" spans="1:10" s="511" customFormat="1" ht="18" customHeight="1">
      <c r="A46" s="859">
        <v>4</v>
      </c>
      <c r="B46" s="861" t="s">
        <v>475</v>
      </c>
      <c r="C46" s="382" t="s">
        <v>1722</v>
      </c>
      <c r="D46" s="378" t="s">
        <v>1430</v>
      </c>
      <c r="E46" s="378" t="s">
        <v>1726</v>
      </c>
      <c r="F46" s="397" t="s">
        <v>1372</v>
      </c>
      <c r="G46" s="382">
        <v>2900</v>
      </c>
      <c r="H46" s="576">
        <v>310</v>
      </c>
      <c r="I46" s="564">
        <f>G46*H46</f>
        <v>899000</v>
      </c>
      <c r="J46" s="873">
        <f>ROUND(I52*0.8,0)</f>
        <v>789760</v>
      </c>
    </row>
    <row r="47" spans="1:10" s="511" customFormat="1" ht="18" customHeight="1">
      <c r="A47" s="859"/>
      <c r="B47" s="861"/>
      <c r="C47" s="884" t="s">
        <v>1406</v>
      </c>
      <c r="D47" s="884"/>
      <c r="E47" s="884"/>
      <c r="F47" s="378"/>
      <c r="G47" s="513"/>
      <c r="H47" s="575"/>
      <c r="I47" s="580">
        <f>SUM(I46:I46)</f>
        <v>899000</v>
      </c>
      <c r="J47" s="873"/>
    </row>
    <row r="48" spans="1:10" s="511" customFormat="1" ht="18" customHeight="1">
      <c r="A48" s="859"/>
      <c r="B48" s="861"/>
      <c r="C48" s="861" t="s">
        <v>1408</v>
      </c>
      <c r="D48" s="861"/>
      <c r="E48" s="861"/>
      <c r="F48" s="378"/>
      <c r="G48" s="386"/>
      <c r="H48" s="558"/>
      <c r="I48" s="583">
        <v>9300</v>
      </c>
      <c r="J48" s="873"/>
    </row>
    <row r="49" spans="1:10" s="511" customFormat="1" ht="18" customHeight="1">
      <c r="A49" s="859"/>
      <c r="B49" s="861"/>
      <c r="C49" s="861" t="s">
        <v>1409</v>
      </c>
      <c r="D49" s="861"/>
      <c r="E49" s="861"/>
      <c r="F49" s="378"/>
      <c r="G49" s="386"/>
      <c r="H49" s="577"/>
      <c r="I49" s="583">
        <v>41700</v>
      </c>
      <c r="J49" s="873"/>
    </row>
    <row r="50" spans="1:10" s="511" customFormat="1" ht="18" customHeight="1">
      <c r="A50" s="859"/>
      <c r="B50" s="861"/>
      <c r="C50" s="861" t="s">
        <v>1410</v>
      </c>
      <c r="D50" s="861"/>
      <c r="E50" s="861"/>
      <c r="F50" s="378"/>
      <c r="G50" s="386"/>
      <c r="H50" s="577"/>
      <c r="I50" s="583">
        <v>37200</v>
      </c>
      <c r="J50" s="873"/>
    </row>
    <row r="51" spans="1:10" s="511" customFormat="1" ht="18" customHeight="1">
      <c r="A51" s="859"/>
      <c r="B51" s="861"/>
      <c r="C51" s="884" t="s">
        <v>1418</v>
      </c>
      <c r="D51" s="884"/>
      <c r="E51" s="884"/>
      <c r="F51" s="505"/>
      <c r="G51" s="379"/>
      <c r="H51" s="560"/>
      <c r="I51" s="565">
        <f>SUM(I48:I50)</f>
        <v>88200</v>
      </c>
      <c r="J51" s="873"/>
    </row>
    <row r="52" spans="1:10" s="511" customFormat="1" ht="18" customHeight="1">
      <c r="A52" s="978"/>
      <c r="B52" s="870"/>
      <c r="C52" s="979" t="s">
        <v>24</v>
      </c>
      <c r="D52" s="979"/>
      <c r="E52" s="979"/>
      <c r="F52" s="512"/>
      <c r="G52" s="514">
        <f t="shared" ref="G52:I52" si="3">G47+G51</f>
        <v>0</v>
      </c>
      <c r="H52" s="578">
        <f t="shared" si="3"/>
        <v>0</v>
      </c>
      <c r="I52" s="584">
        <f t="shared" si="3"/>
        <v>987200</v>
      </c>
      <c r="J52" s="873"/>
    </row>
    <row r="53" spans="1:10" ht="18" customHeight="1">
      <c r="A53" s="515"/>
      <c r="B53" s="515"/>
      <c r="C53" s="984" t="s">
        <v>1540</v>
      </c>
      <c r="D53" s="984"/>
      <c r="E53" s="984"/>
      <c r="F53" s="515"/>
      <c r="G53" s="515"/>
      <c r="H53" s="579"/>
      <c r="I53" s="585"/>
      <c r="J53" s="432">
        <f>SUM(J3:J52)</f>
        <v>3855820</v>
      </c>
    </row>
    <row r="54" spans="1:10" ht="18" customHeight="1">
      <c r="A54" s="402"/>
      <c r="B54" s="402"/>
      <c r="C54" s="402"/>
      <c r="D54" s="402"/>
      <c r="E54" s="402"/>
      <c r="F54" s="402"/>
      <c r="G54" s="402"/>
      <c r="H54" s="402"/>
      <c r="I54" s="402"/>
    </row>
    <row r="55" spans="1:10" ht="18" customHeight="1">
      <c r="A55" s="402"/>
      <c r="B55" s="402"/>
      <c r="C55" s="402"/>
      <c r="D55" s="402"/>
      <c r="E55" s="402"/>
      <c r="F55" s="402"/>
      <c r="G55" s="402"/>
      <c r="H55" s="402"/>
      <c r="I55" s="402"/>
    </row>
    <row r="56" spans="1:10" ht="18" customHeight="1">
      <c r="A56" s="402"/>
      <c r="B56" s="402"/>
      <c r="C56" s="402"/>
      <c r="D56" s="402"/>
      <c r="E56" s="402"/>
      <c r="F56" s="402"/>
      <c r="G56" s="402"/>
      <c r="H56" s="402"/>
      <c r="I56" s="402"/>
    </row>
    <row r="57" spans="1:10" ht="18" customHeight="1">
      <c r="A57" s="402"/>
      <c r="B57" s="402"/>
      <c r="C57" s="402"/>
      <c r="D57" s="402"/>
      <c r="E57" s="402"/>
      <c r="F57" s="402"/>
      <c r="G57" s="402"/>
      <c r="H57" s="402"/>
      <c r="I57" s="402"/>
    </row>
    <row r="58" spans="1:10" ht="18" customHeight="1">
      <c r="A58" s="402"/>
      <c r="B58" s="402"/>
      <c r="C58" s="402"/>
      <c r="D58" s="402"/>
      <c r="E58" s="402"/>
      <c r="F58" s="402"/>
      <c r="G58" s="402"/>
      <c r="H58" s="402"/>
      <c r="I58" s="402"/>
    </row>
    <row r="59" spans="1:10" ht="18" customHeight="1">
      <c r="A59" s="402"/>
      <c r="B59" s="402"/>
      <c r="C59" s="402"/>
      <c r="D59" s="402"/>
      <c r="E59" s="402"/>
      <c r="F59" s="402"/>
      <c r="G59" s="402"/>
      <c r="H59" s="402"/>
      <c r="I59" s="402"/>
    </row>
    <row r="60" spans="1:10" ht="18" customHeight="1">
      <c r="A60" s="402"/>
      <c r="B60" s="402"/>
      <c r="C60" s="402"/>
      <c r="D60" s="402"/>
      <c r="E60" s="402"/>
      <c r="F60" s="402"/>
      <c r="G60" s="402"/>
      <c r="H60" s="402"/>
      <c r="I60" s="402"/>
    </row>
    <row r="61" spans="1:10" ht="18" customHeight="1">
      <c r="A61" s="402"/>
      <c r="B61" s="402"/>
      <c r="C61" s="402"/>
      <c r="D61" s="402"/>
      <c r="E61" s="402"/>
      <c r="F61" s="402"/>
      <c r="G61" s="402"/>
      <c r="H61" s="402"/>
      <c r="I61" s="402"/>
    </row>
    <row r="62" spans="1:10" ht="18" customHeight="1">
      <c r="A62" s="402"/>
      <c r="B62" s="402"/>
      <c r="C62" s="402"/>
      <c r="D62" s="402"/>
      <c r="E62" s="402"/>
      <c r="F62" s="402"/>
      <c r="G62" s="402"/>
      <c r="H62" s="402"/>
      <c r="I62" s="402"/>
    </row>
    <row r="63" spans="1:10" ht="18" customHeight="1">
      <c r="A63" s="402"/>
      <c r="B63" s="402"/>
      <c r="C63" s="402"/>
      <c r="D63" s="402"/>
      <c r="E63" s="402"/>
      <c r="F63" s="402"/>
      <c r="G63" s="402"/>
      <c r="H63" s="402"/>
      <c r="I63" s="402"/>
    </row>
    <row r="64" spans="1:10" ht="18" customHeight="1">
      <c r="A64" s="402"/>
      <c r="B64" s="402"/>
      <c r="C64" s="402"/>
      <c r="D64" s="402"/>
      <c r="E64" s="402"/>
      <c r="F64" s="402"/>
      <c r="G64" s="402"/>
      <c r="H64" s="402"/>
      <c r="I64" s="402"/>
    </row>
    <row r="65" spans="1:9" ht="18" customHeight="1">
      <c r="A65" s="402"/>
      <c r="B65" s="402"/>
      <c r="C65" s="402"/>
      <c r="D65" s="402"/>
      <c r="E65" s="402"/>
      <c r="F65" s="402"/>
      <c r="G65" s="402"/>
      <c r="H65" s="402"/>
      <c r="I65" s="402"/>
    </row>
    <row r="66" spans="1:9" ht="18" customHeight="1">
      <c r="A66" s="402"/>
      <c r="B66" s="402"/>
      <c r="C66" s="402"/>
      <c r="D66" s="402"/>
      <c r="E66" s="402"/>
      <c r="F66" s="402"/>
      <c r="G66" s="402"/>
      <c r="H66" s="402"/>
      <c r="I66" s="402"/>
    </row>
    <row r="67" spans="1:9" ht="18" customHeight="1">
      <c r="A67" s="402"/>
      <c r="B67" s="402"/>
      <c r="C67" s="402"/>
      <c r="D67" s="402"/>
      <c r="E67" s="402"/>
      <c r="F67" s="402"/>
      <c r="G67" s="402"/>
      <c r="H67" s="402"/>
      <c r="I67" s="402"/>
    </row>
    <row r="68" spans="1:9" ht="18" customHeight="1">
      <c r="A68" s="402"/>
      <c r="B68" s="402"/>
      <c r="C68" s="402"/>
      <c r="D68" s="402"/>
      <c r="E68" s="402"/>
      <c r="F68" s="402"/>
      <c r="G68" s="402"/>
      <c r="H68" s="402"/>
      <c r="I68" s="403"/>
    </row>
    <row r="69" spans="1:9" ht="18" customHeight="1">
      <c r="A69" s="402"/>
      <c r="B69" s="402"/>
      <c r="C69" s="402"/>
      <c r="D69" s="402"/>
      <c r="E69" s="402"/>
      <c r="F69" s="402"/>
      <c r="G69" s="402"/>
      <c r="H69" s="402"/>
      <c r="I69" s="402"/>
    </row>
    <row r="70" spans="1:9" ht="18" customHeight="1">
      <c r="A70" s="402"/>
      <c r="B70" s="402"/>
      <c r="C70" s="402"/>
      <c r="D70" s="402"/>
      <c r="E70" s="402"/>
      <c r="F70" s="402"/>
      <c r="G70" s="402"/>
      <c r="H70" s="402"/>
      <c r="I70" s="402"/>
    </row>
    <row r="71" spans="1:9" ht="18" customHeight="1">
      <c r="A71" s="402"/>
      <c r="B71" s="402"/>
      <c r="C71" s="402"/>
      <c r="D71" s="402"/>
      <c r="E71" s="402"/>
      <c r="F71" s="402"/>
      <c r="G71" s="402"/>
      <c r="H71" s="402"/>
      <c r="I71" s="402"/>
    </row>
    <row r="72" spans="1:9" ht="18" customHeight="1">
      <c r="A72" s="402"/>
      <c r="B72" s="402"/>
      <c r="C72" s="402"/>
      <c r="D72" s="402"/>
      <c r="E72" s="402"/>
      <c r="F72" s="402"/>
      <c r="G72" s="402"/>
      <c r="H72" s="402"/>
      <c r="I72" s="402"/>
    </row>
    <row r="73" spans="1:9" ht="18" customHeight="1">
      <c r="A73" s="402"/>
      <c r="B73" s="402"/>
      <c r="C73" s="402"/>
      <c r="D73" s="402"/>
      <c r="E73" s="402"/>
      <c r="F73" s="402"/>
      <c r="G73" s="402"/>
      <c r="H73" s="402"/>
      <c r="I73" s="402"/>
    </row>
    <row r="74" spans="1:9" ht="18" customHeight="1">
      <c r="A74" s="402"/>
      <c r="B74" s="402"/>
      <c r="C74" s="402"/>
      <c r="D74" s="402"/>
      <c r="E74" s="402"/>
      <c r="F74" s="402"/>
      <c r="G74" s="402"/>
      <c r="H74" s="402"/>
      <c r="I74" s="402"/>
    </row>
    <row r="75" spans="1:9" ht="18" customHeight="1">
      <c r="A75" s="402"/>
      <c r="B75" s="402"/>
      <c r="C75" s="402"/>
      <c r="D75" s="402"/>
      <c r="E75" s="402"/>
      <c r="F75" s="402"/>
      <c r="G75" s="402"/>
      <c r="H75" s="402"/>
      <c r="I75" s="402"/>
    </row>
    <row r="76" spans="1:9" ht="18" customHeight="1">
      <c r="A76" s="402"/>
      <c r="B76" s="402"/>
      <c r="C76" s="402"/>
      <c r="D76" s="402"/>
      <c r="E76" s="402"/>
      <c r="F76" s="402"/>
      <c r="G76" s="402"/>
      <c r="H76" s="402"/>
      <c r="I76" s="402"/>
    </row>
    <row r="77" spans="1:9" ht="18" customHeight="1">
      <c r="A77" s="402"/>
      <c r="B77" s="402"/>
      <c r="C77" s="402"/>
      <c r="D77" s="402"/>
      <c r="E77" s="402"/>
      <c r="F77" s="402"/>
      <c r="G77" s="402"/>
      <c r="H77" s="402"/>
      <c r="I77" s="402"/>
    </row>
    <row r="78" spans="1:9" ht="18" customHeight="1">
      <c r="A78" s="402"/>
      <c r="B78" s="402"/>
      <c r="C78" s="402"/>
      <c r="D78" s="402"/>
      <c r="E78" s="402"/>
      <c r="F78" s="402"/>
      <c r="G78" s="402"/>
      <c r="H78" s="402"/>
      <c r="I78" s="402"/>
    </row>
    <row r="79" spans="1:9" ht="18" customHeight="1">
      <c r="A79" s="402"/>
      <c r="B79" s="402"/>
      <c r="C79" s="402"/>
      <c r="D79" s="402"/>
      <c r="E79" s="402"/>
      <c r="F79" s="402"/>
      <c r="G79" s="402"/>
      <c r="H79" s="402"/>
      <c r="I79" s="402"/>
    </row>
    <row r="80" spans="1:9" ht="18" customHeight="1">
      <c r="A80" s="402"/>
      <c r="B80" s="402"/>
      <c r="C80" s="402"/>
      <c r="D80" s="402"/>
      <c r="E80" s="402"/>
      <c r="F80" s="402"/>
      <c r="G80" s="402"/>
      <c r="H80" s="402"/>
      <c r="I80" s="402"/>
    </row>
    <row r="81" spans="1:9" ht="18" customHeight="1">
      <c r="A81" s="402"/>
      <c r="B81" s="402"/>
      <c r="C81" s="402"/>
      <c r="D81" s="402"/>
      <c r="E81" s="402"/>
      <c r="F81" s="402"/>
      <c r="G81" s="402"/>
      <c r="H81" s="402"/>
      <c r="I81" s="402"/>
    </row>
    <row r="82" spans="1:9" ht="18" customHeight="1">
      <c r="A82" s="402"/>
      <c r="B82" s="402"/>
      <c r="C82" s="402"/>
      <c r="D82" s="402"/>
      <c r="E82" s="402"/>
      <c r="F82" s="402"/>
      <c r="G82" s="402"/>
      <c r="H82" s="402"/>
      <c r="I82" s="402"/>
    </row>
    <row r="83" spans="1:9" ht="18" customHeight="1">
      <c r="A83" s="402"/>
      <c r="B83" s="402"/>
      <c r="C83" s="402"/>
      <c r="D83" s="402"/>
      <c r="E83" s="402"/>
      <c r="F83" s="402"/>
      <c r="G83" s="402"/>
      <c r="H83" s="402"/>
      <c r="I83" s="402"/>
    </row>
    <row r="84" spans="1:9" ht="18" customHeight="1">
      <c r="A84" s="402"/>
      <c r="B84" s="402"/>
      <c r="C84" s="402"/>
      <c r="D84" s="402"/>
      <c r="E84" s="402"/>
      <c r="F84" s="402"/>
      <c r="G84" s="402"/>
      <c r="H84" s="402"/>
      <c r="I84" s="402"/>
    </row>
    <row r="85" spans="1:9" ht="18" customHeight="1">
      <c r="A85" s="402"/>
      <c r="B85" s="402"/>
      <c r="C85" s="402"/>
      <c r="D85" s="402"/>
      <c r="E85" s="402"/>
      <c r="F85" s="402"/>
      <c r="G85" s="402"/>
      <c r="H85" s="402"/>
      <c r="I85" s="402"/>
    </row>
    <row r="86" spans="1:9" ht="18" customHeight="1">
      <c r="A86" s="402"/>
      <c r="B86" s="402"/>
      <c r="C86" s="402"/>
      <c r="D86" s="402"/>
      <c r="E86" s="402"/>
      <c r="F86" s="402"/>
      <c r="G86" s="402"/>
      <c r="H86" s="402"/>
      <c r="I86" s="402"/>
    </row>
    <row r="87" spans="1:9" ht="18" customHeight="1">
      <c r="A87" s="402"/>
      <c r="B87" s="402"/>
      <c r="C87" s="402"/>
      <c r="D87" s="402"/>
      <c r="E87" s="402"/>
      <c r="F87" s="402"/>
      <c r="G87" s="402"/>
      <c r="H87" s="402"/>
      <c r="I87" s="402"/>
    </row>
    <row r="88" spans="1:9" ht="18" customHeight="1">
      <c r="A88" s="402"/>
      <c r="B88" s="402"/>
      <c r="C88" s="402"/>
      <c r="D88" s="402"/>
      <c r="E88" s="402"/>
      <c r="F88" s="402"/>
      <c r="G88" s="402"/>
      <c r="H88" s="402"/>
      <c r="I88" s="402"/>
    </row>
    <row r="89" spans="1:9" ht="18" customHeight="1">
      <c r="A89" s="402"/>
      <c r="B89" s="402"/>
      <c r="C89" s="402"/>
      <c r="D89" s="402"/>
      <c r="E89" s="402"/>
      <c r="F89" s="402"/>
      <c r="G89" s="402"/>
      <c r="H89" s="402"/>
      <c r="I89" s="402"/>
    </row>
    <row r="90" spans="1:9" ht="18" customHeight="1">
      <c r="A90" s="402"/>
      <c r="B90" s="402"/>
      <c r="C90" s="402"/>
      <c r="D90" s="402"/>
      <c r="E90" s="402"/>
      <c r="F90" s="402"/>
      <c r="G90" s="402"/>
      <c r="H90" s="402"/>
      <c r="I90" s="402"/>
    </row>
    <row r="91" spans="1:9" ht="18" customHeight="1">
      <c r="A91" s="402"/>
      <c r="B91" s="402"/>
      <c r="C91" s="402"/>
      <c r="D91" s="402"/>
      <c r="E91" s="402"/>
      <c r="F91" s="402"/>
      <c r="G91" s="402"/>
      <c r="H91" s="402"/>
      <c r="I91" s="402"/>
    </row>
    <row r="92" spans="1:9" ht="18" customHeight="1">
      <c r="A92" s="402"/>
      <c r="B92" s="402"/>
      <c r="C92" s="402"/>
      <c r="D92" s="402"/>
      <c r="E92" s="402"/>
      <c r="F92" s="402"/>
      <c r="G92" s="402"/>
      <c r="H92" s="402"/>
      <c r="I92" s="402"/>
    </row>
    <row r="93" spans="1:9" ht="18" customHeight="1">
      <c r="A93" s="402"/>
      <c r="B93" s="402"/>
      <c r="C93" s="402"/>
      <c r="D93" s="402"/>
      <c r="E93" s="402"/>
      <c r="F93" s="402"/>
      <c r="G93" s="402"/>
      <c r="H93" s="402"/>
      <c r="I93" s="402"/>
    </row>
    <row r="94" spans="1:9" ht="18" customHeight="1">
      <c r="A94" s="402"/>
      <c r="B94" s="402"/>
      <c r="C94" s="402"/>
      <c r="D94" s="402"/>
      <c r="E94" s="402"/>
      <c r="F94" s="402"/>
      <c r="G94" s="402"/>
      <c r="H94" s="402"/>
      <c r="I94" s="402"/>
    </row>
    <row r="95" spans="1:9" ht="18" customHeight="1">
      <c r="A95" s="402"/>
      <c r="B95" s="402"/>
      <c r="C95" s="402"/>
      <c r="D95" s="402"/>
      <c r="E95" s="402"/>
      <c r="F95" s="402"/>
      <c r="G95" s="402"/>
      <c r="H95" s="402"/>
      <c r="I95" s="402"/>
    </row>
    <row r="96" spans="1:9" ht="18" customHeight="1">
      <c r="A96" s="402"/>
      <c r="B96" s="402"/>
      <c r="C96" s="402"/>
      <c r="D96" s="402"/>
      <c r="E96" s="402"/>
      <c r="F96" s="402"/>
      <c r="G96" s="402"/>
      <c r="H96" s="402"/>
      <c r="I96" s="402"/>
    </row>
    <row r="97" spans="1:9" ht="18" customHeight="1">
      <c r="A97" s="402"/>
      <c r="B97" s="402"/>
      <c r="C97" s="402"/>
      <c r="D97" s="402"/>
      <c r="E97" s="402"/>
      <c r="F97" s="402"/>
      <c r="G97" s="402"/>
      <c r="H97" s="402"/>
      <c r="I97" s="402"/>
    </row>
    <row r="98" spans="1:9" ht="18" customHeight="1">
      <c r="A98" s="402"/>
      <c r="B98" s="402"/>
      <c r="C98" s="402"/>
      <c r="D98" s="402"/>
      <c r="E98" s="402"/>
      <c r="F98" s="402"/>
      <c r="G98" s="402"/>
      <c r="H98" s="402"/>
      <c r="I98" s="402"/>
    </row>
    <row r="99" spans="1:9" ht="18" customHeight="1">
      <c r="A99" s="402"/>
      <c r="B99" s="402"/>
      <c r="C99" s="402"/>
      <c r="D99" s="402"/>
      <c r="E99" s="402"/>
      <c r="F99" s="402"/>
      <c r="G99" s="402"/>
      <c r="H99" s="402"/>
      <c r="I99" s="402"/>
    </row>
    <row r="100" spans="1:9" ht="18" customHeight="1">
      <c r="A100" s="402"/>
      <c r="B100" s="402"/>
      <c r="C100" s="402"/>
      <c r="D100" s="402"/>
      <c r="E100" s="402"/>
      <c r="F100" s="402"/>
      <c r="G100" s="402"/>
      <c r="H100" s="402"/>
      <c r="I100" s="402"/>
    </row>
    <row r="101" spans="1:9" ht="18" customHeight="1">
      <c r="A101" s="402"/>
      <c r="B101" s="402"/>
      <c r="C101" s="402"/>
      <c r="D101" s="402"/>
      <c r="E101" s="402"/>
      <c r="F101" s="402"/>
      <c r="G101" s="402"/>
      <c r="H101" s="402"/>
      <c r="I101" s="402"/>
    </row>
    <row r="102" spans="1:9" ht="18" customHeight="1">
      <c r="A102" s="402"/>
      <c r="B102" s="402"/>
      <c r="C102" s="402"/>
      <c r="D102" s="402"/>
      <c r="E102" s="402"/>
      <c r="F102" s="402"/>
      <c r="G102" s="402"/>
      <c r="H102" s="402"/>
      <c r="I102" s="402"/>
    </row>
    <row r="103" spans="1:9" ht="18" customHeight="1">
      <c r="A103" s="402"/>
      <c r="B103" s="402"/>
      <c r="C103" s="402"/>
      <c r="D103" s="402"/>
      <c r="E103" s="402"/>
      <c r="F103" s="402"/>
      <c r="G103" s="402"/>
      <c r="H103" s="402"/>
      <c r="I103" s="402"/>
    </row>
    <row r="104" spans="1:9" ht="18" customHeight="1">
      <c r="A104" s="402"/>
      <c r="B104" s="402"/>
      <c r="C104" s="402"/>
      <c r="D104" s="402"/>
      <c r="E104" s="402"/>
      <c r="F104" s="402"/>
      <c r="G104" s="402"/>
      <c r="H104" s="402"/>
      <c r="I104" s="402"/>
    </row>
    <row r="105" spans="1:9" ht="18" customHeight="1">
      <c r="A105" s="402"/>
      <c r="B105" s="402"/>
      <c r="C105" s="402"/>
      <c r="D105" s="402"/>
      <c r="E105" s="402"/>
      <c r="F105" s="402"/>
      <c r="G105" s="402"/>
      <c r="H105" s="402"/>
      <c r="I105" s="402"/>
    </row>
    <row r="106" spans="1:9" ht="18" customHeight="1">
      <c r="A106" s="402"/>
      <c r="B106" s="402"/>
      <c r="C106" s="402"/>
      <c r="D106" s="402"/>
      <c r="E106" s="402"/>
      <c r="F106" s="402"/>
      <c r="G106" s="402"/>
      <c r="H106" s="402"/>
      <c r="I106" s="402"/>
    </row>
    <row r="107" spans="1:9" ht="18" customHeight="1">
      <c r="A107" s="402"/>
      <c r="B107" s="402"/>
      <c r="C107" s="402"/>
      <c r="D107" s="402"/>
      <c r="E107" s="402"/>
      <c r="F107" s="402"/>
      <c r="G107" s="402"/>
      <c r="H107" s="402"/>
      <c r="I107" s="402"/>
    </row>
    <row r="108" spans="1:9" ht="18" customHeight="1">
      <c r="A108" s="402"/>
      <c r="B108" s="402"/>
      <c r="C108" s="402"/>
      <c r="D108" s="402"/>
      <c r="E108" s="402"/>
      <c r="F108" s="402"/>
      <c r="G108" s="402"/>
      <c r="H108" s="402"/>
      <c r="I108" s="402"/>
    </row>
    <row r="109" spans="1:9" ht="18" customHeight="1">
      <c r="A109" s="402"/>
      <c r="B109" s="402"/>
      <c r="C109" s="402"/>
      <c r="D109" s="402"/>
      <c r="E109" s="402"/>
      <c r="F109" s="402"/>
      <c r="G109" s="402"/>
      <c r="H109" s="402"/>
      <c r="I109" s="402"/>
    </row>
    <row r="110" spans="1:9" ht="13.5">
      <c r="A110" s="402"/>
      <c r="B110" s="402"/>
      <c r="C110" s="402"/>
      <c r="D110" s="402"/>
      <c r="E110" s="402"/>
      <c r="F110" s="402"/>
      <c r="G110" s="402"/>
      <c r="H110" s="402"/>
      <c r="I110" s="402"/>
    </row>
    <row r="111" spans="1:9" ht="13.5">
      <c r="A111" s="402"/>
      <c r="B111" s="402"/>
      <c r="C111" s="402"/>
      <c r="D111" s="402"/>
      <c r="E111" s="402"/>
      <c r="F111" s="402"/>
      <c r="G111" s="402"/>
      <c r="H111" s="402"/>
      <c r="I111" s="402"/>
    </row>
    <row r="112" spans="1:9" ht="13.5">
      <c r="A112" s="402"/>
      <c r="B112" s="402"/>
      <c r="C112" s="402"/>
      <c r="D112" s="402"/>
      <c r="E112" s="402"/>
      <c r="F112" s="402"/>
      <c r="G112" s="402"/>
      <c r="H112" s="402"/>
      <c r="I112" s="402"/>
    </row>
    <row r="113" spans="1:9" ht="13.5">
      <c r="A113" s="402"/>
      <c r="B113" s="402"/>
      <c r="C113" s="402"/>
      <c r="D113" s="402"/>
      <c r="E113" s="402"/>
      <c r="F113" s="402"/>
      <c r="G113" s="402"/>
      <c r="H113" s="402"/>
      <c r="I113" s="402"/>
    </row>
  </sheetData>
  <mergeCells count="55">
    <mergeCell ref="J3:J13"/>
    <mergeCell ref="J14:J35"/>
    <mergeCell ref="J36:J45"/>
    <mergeCell ref="J46:J52"/>
    <mergeCell ref="C53:E53"/>
    <mergeCell ref="C35:E35"/>
    <mergeCell ref="F14:F17"/>
    <mergeCell ref="C29:E29"/>
    <mergeCell ref="C30:E30"/>
    <mergeCell ref="H30:H32"/>
    <mergeCell ref="I30:I32"/>
    <mergeCell ref="C31:E31"/>
    <mergeCell ref="C32:E32"/>
    <mergeCell ref="C10:E10"/>
    <mergeCell ref="C11:E11"/>
    <mergeCell ref="C12:E12"/>
    <mergeCell ref="A1:J1"/>
    <mergeCell ref="A46:A52"/>
    <mergeCell ref="B46:B52"/>
    <mergeCell ref="C47:E47"/>
    <mergeCell ref="C48:E48"/>
    <mergeCell ref="C49:E49"/>
    <mergeCell ref="C50:E50"/>
    <mergeCell ref="C51:E51"/>
    <mergeCell ref="C52:E52"/>
    <mergeCell ref="H40:H42"/>
    <mergeCell ref="I40:I42"/>
    <mergeCell ref="C41:E41"/>
    <mergeCell ref="C42:E42"/>
    <mergeCell ref="C43:E43"/>
    <mergeCell ref="C44:E44"/>
    <mergeCell ref="C34:E34"/>
    <mergeCell ref="A36:A45"/>
    <mergeCell ref="B36:B45"/>
    <mergeCell ref="C36:C38"/>
    <mergeCell ref="D36:D37"/>
    <mergeCell ref="C39:E39"/>
    <mergeCell ref="C40:E40"/>
    <mergeCell ref="C45:E45"/>
    <mergeCell ref="H8:H11"/>
    <mergeCell ref="I8:I11"/>
    <mergeCell ref="C9:E9"/>
    <mergeCell ref="C13:E13"/>
    <mergeCell ref="A14:A35"/>
    <mergeCell ref="B14:B35"/>
    <mergeCell ref="C14:C28"/>
    <mergeCell ref="D14:D26"/>
    <mergeCell ref="E14:E17"/>
    <mergeCell ref="C33:E33"/>
    <mergeCell ref="A3:A13"/>
    <mergeCell ref="B3:B13"/>
    <mergeCell ref="C3:C6"/>
    <mergeCell ref="D3:D6"/>
    <mergeCell ref="C7:E7"/>
    <mergeCell ref="C8:E8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>
  <dimension ref="A1:XEG41"/>
  <sheetViews>
    <sheetView topLeftCell="A31" workbookViewId="0">
      <selection activeCell="K3" sqref="K3:K9"/>
    </sheetView>
  </sheetViews>
  <sheetFormatPr defaultColWidth="9" defaultRowHeight="30" customHeight="1"/>
  <cols>
    <col min="1" max="1" width="4" style="516" customWidth="1"/>
    <col min="2" max="2" width="9" style="516" customWidth="1"/>
    <col min="3" max="3" width="7.875" style="516" customWidth="1"/>
    <col min="4" max="4" width="11" style="516" customWidth="1"/>
    <col min="5" max="5" width="9.125" style="529" customWidth="1"/>
    <col min="6" max="6" width="19" style="516" customWidth="1"/>
    <col min="7" max="7" width="6" style="529" customWidth="1"/>
    <col min="8" max="8" width="8.875" style="530" customWidth="1"/>
    <col min="9" max="9" width="11.625" style="530" customWidth="1"/>
    <col min="10" max="10" width="14.75" style="531" customWidth="1"/>
    <col min="11" max="11" width="12.75" style="516" customWidth="1"/>
    <col min="12" max="247" width="9" style="516"/>
    <col min="248" max="248" width="4" style="516" customWidth="1"/>
    <col min="249" max="249" width="7.125" style="516" customWidth="1"/>
    <col min="250" max="250" width="6.625" style="516" customWidth="1"/>
    <col min="251" max="251" width="8" style="516" customWidth="1"/>
    <col min="252" max="252" width="18.875" style="516" customWidth="1"/>
    <col min="253" max="253" width="12.5" style="516" customWidth="1"/>
    <col min="254" max="254" width="9.75" style="516" customWidth="1"/>
    <col min="255" max="255" width="8" style="516" customWidth="1"/>
    <col min="256" max="256" width="11.25" style="516" customWidth="1"/>
    <col min="257" max="257" width="13.5" style="516" customWidth="1"/>
    <col min="258" max="258" width="14.625" style="516" customWidth="1"/>
    <col min="259" max="503" width="9" style="516"/>
    <col min="504" max="504" width="4" style="516" customWidth="1"/>
    <col min="505" max="505" width="7.125" style="516" customWidth="1"/>
    <col min="506" max="506" width="6.625" style="516" customWidth="1"/>
    <col min="507" max="507" width="8" style="516" customWidth="1"/>
    <col min="508" max="508" width="18.875" style="516" customWidth="1"/>
    <col min="509" max="509" width="12.5" style="516" customWidth="1"/>
    <col min="510" max="510" width="9.75" style="516" customWidth="1"/>
    <col min="511" max="511" width="8" style="516" customWidth="1"/>
    <col min="512" max="512" width="11.25" style="516" customWidth="1"/>
    <col min="513" max="513" width="13.5" style="516" customWidth="1"/>
    <col min="514" max="514" width="14.625" style="516" customWidth="1"/>
    <col min="515" max="759" width="9" style="516"/>
    <col min="760" max="760" width="4" style="516" customWidth="1"/>
    <col min="761" max="761" width="7.125" style="516" customWidth="1"/>
    <col min="762" max="762" width="6.625" style="516" customWidth="1"/>
    <col min="763" max="763" width="8" style="516" customWidth="1"/>
    <col min="764" max="764" width="18.875" style="516" customWidth="1"/>
    <col min="765" max="765" width="12.5" style="516" customWidth="1"/>
    <col min="766" max="766" width="9.75" style="516" customWidth="1"/>
    <col min="767" max="767" width="8" style="516" customWidth="1"/>
    <col min="768" max="768" width="11.25" style="516" customWidth="1"/>
    <col min="769" max="769" width="13.5" style="516" customWidth="1"/>
    <col min="770" max="770" width="14.625" style="516" customWidth="1"/>
    <col min="771" max="1015" width="9" style="516"/>
    <col min="1016" max="1016" width="4" style="516" customWidth="1"/>
    <col min="1017" max="1017" width="7.125" style="516" customWidth="1"/>
    <col min="1018" max="1018" width="6.625" style="516" customWidth="1"/>
    <col min="1019" max="1019" width="8" style="516" customWidth="1"/>
    <col min="1020" max="1020" width="18.875" style="516" customWidth="1"/>
    <col min="1021" max="1021" width="12.5" style="516" customWidth="1"/>
    <col min="1022" max="1022" width="9.75" style="516" customWidth="1"/>
    <col min="1023" max="1023" width="8" style="516" customWidth="1"/>
    <col min="1024" max="1024" width="11.25" style="516" customWidth="1"/>
    <col min="1025" max="1025" width="13.5" style="516" customWidth="1"/>
    <col min="1026" max="1026" width="14.625" style="516" customWidth="1"/>
    <col min="1027" max="1271" width="9" style="516"/>
    <col min="1272" max="1272" width="4" style="516" customWidth="1"/>
    <col min="1273" max="1273" width="7.125" style="516" customWidth="1"/>
    <col min="1274" max="1274" width="6.625" style="516" customWidth="1"/>
    <col min="1275" max="1275" width="8" style="516" customWidth="1"/>
    <col min="1276" max="1276" width="18.875" style="516" customWidth="1"/>
    <col min="1277" max="1277" width="12.5" style="516" customWidth="1"/>
    <col min="1278" max="1278" width="9.75" style="516" customWidth="1"/>
    <col min="1279" max="1279" width="8" style="516" customWidth="1"/>
    <col min="1280" max="1280" width="11.25" style="516" customWidth="1"/>
    <col min="1281" max="1281" width="13.5" style="516" customWidth="1"/>
    <col min="1282" max="1282" width="14.625" style="516" customWidth="1"/>
    <col min="1283" max="1527" width="9" style="516"/>
    <col min="1528" max="1528" width="4" style="516" customWidth="1"/>
    <col min="1529" max="1529" width="7.125" style="516" customWidth="1"/>
    <col min="1530" max="1530" width="6.625" style="516" customWidth="1"/>
    <col min="1531" max="1531" width="8" style="516" customWidth="1"/>
    <col min="1532" max="1532" width="18.875" style="516" customWidth="1"/>
    <col min="1533" max="1533" width="12.5" style="516" customWidth="1"/>
    <col min="1534" max="1534" width="9.75" style="516" customWidth="1"/>
    <col min="1535" max="1535" width="8" style="516" customWidth="1"/>
    <col min="1536" max="1536" width="11.25" style="516" customWidth="1"/>
    <col min="1537" max="1537" width="13.5" style="516" customWidth="1"/>
    <col min="1538" max="1538" width="14.625" style="516" customWidth="1"/>
    <col min="1539" max="1783" width="9" style="516"/>
    <col min="1784" max="1784" width="4" style="516" customWidth="1"/>
    <col min="1785" max="1785" width="7.125" style="516" customWidth="1"/>
    <col min="1786" max="1786" width="6.625" style="516" customWidth="1"/>
    <col min="1787" max="1787" width="8" style="516" customWidth="1"/>
    <col min="1788" max="1788" width="18.875" style="516" customWidth="1"/>
    <col min="1789" max="1789" width="12.5" style="516" customWidth="1"/>
    <col min="1790" max="1790" width="9.75" style="516" customWidth="1"/>
    <col min="1791" max="1791" width="8" style="516" customWidth="1"/>
    <col min="1792" max="1792" width="11.25" style="516" customWidth="1"/>
    <col min="1793" max="1793" width="13.5" style="516" customWidth="1"/>
    <col min="1794" max="1794" width="14.625" style="516" customWidth="1"/>
    <col min="1795" max="2039" width="9" style="516"/>
    <col min="2040" max="2040" width="4" style="516" customWidth="1"/>
    <col min="2041" max="2041" width="7.125" style="516" customWidth="1"/>
    <col min="2042" max="2042" width="6.625" style="516" customWidth="1"/>
    <col min="2043" max="2043" width="8" style="516" customWidth="1"/>
    <col min="2044" max="2044" width="18.875" style="516" customWidth="1"/>
    <col min="2045" max="2045" width="12.5" style="516" customWidth="1"/>
    <col min="2046" max="2046" width="9.75" style="516" customWidth="1"/>
    <col min="2047" max="2047" width="8" style="516" customWidth="1"/>
    <col min="2048" max="2048" width="11.25" style="516" customWidth="1"/>
    <col min="2049" max="2049" width="13.5" style="516" customWidth="1"/>
    <col min="2050" max="2050" width="14.625" style="516" customWidth="1"/>
    <col min="2051" max="2295" width="9" style="516"/>
    <col min="2296" max="2296" width="4" style="516" customWidth="1"/>
    <col min="2297" max="2297" width="7.125" style="516" customWidth="1"/>
    <col min="2298" max="2298" width="6.625" style="516" customWidth="1"/>
    <col min="2299" max="2299" width="8" style="516" customWidth="1"/>
    <col min="2300" max="2300" width="18.875" style="516" customWidth="1"/>
    <col min="2301" max="2301" width="12.5" style="516" customWidth="1"/>
    <col min="2302" max="2302" width="9.75" style="516" customWidth="1"/>
    <col min="2303" max="2303" width="8" style="516" customWidth="1"/>
    <col min="2304" max="2304" width="11.25" style="516" customWidth="1"/>
    <col min="2305" max="2305" width="13.5" style="516" customWidth="1"/>
    <col min="2306" max="2306" width="14.625" style="516" customWidth="1"/>
    <col min="2307" max="2551" width="9" style="516"/>
    <col min="2552" max="2552" width="4" style="516" customWidth="1"/>
    <col min="2553" max="2553" width="7.125" style="516" customWidth="1"/>
    <col min="2554" max="2554" width="6.625" style="516" customWidth="1"/>
    <col min="2555" max="2555" width="8" style="516" customWidth="1"/>
    <col min="2556" max="2556" width="18.875" style="516" customWidth="1"/>
    <col min="2557" max="2557" width="12.5" style="516" customWidth="1"/>
    <col min="2558" max="2558" width="9.75" style="516" customWidth="1"/>
    <col min="2559" max="2559" width="8" style="516" customWidth="1"/>
    <col min="2560" max="2560" width="11.25" style="516" customWidth="1"/>
    <col min="2561" max="2561" width="13.5" style="516" customWidth="1"/>
    <col min="2562" max="2562" width="14.625" style="516" customWidth="1"/>
    <col min="2563" max="2807" width="9" style="516"/>
    <col min="2808" max="2808" width="4" style="516" customWidth="1"/>
    <col min="2809" max="2809" width="7.125" style="516" customWidth="1"/>
    <col min="2810" max="2810" width="6.625" style="516" customWidth="1"/>
    <col min="2811" max="2811" width="8" style="516" customWidth="1"/>
    <col min="2812" max="2812" width="18.875" style="516" customWidth="1"/>
    <col min="2813" max="2813" width="12.5" style="516" customWidth="1"/>
    <col min="2814" max="2814" width="9.75" style="516" customWidth="1"/>
    <col min="2815" max="2815" width="8" style="516" customWidth="1"/>
    <col min="2816" max="2816" width="11.25" style="516" customWidth="1"/>
    <col min="2817" max="2817" width="13.5" style="516" customWidth="1"/>
    <col min="2818" max="2818" width="14.625" style="516" customWidth="1"/>
    <col min="2819" max="3063" width="9" style="516"/>
    <col min="3064" max="3064" width="4" style="516" customWidth="1"/>
    <col min="3065" max="3065" width="7.125" style="516" customWidth="1"/>
    <col min="3066" max="3066" width="6.625" style="516" customWidth="1"/>
    <col min="3067" max="3067" width="8" style="516" customWidth="1"/>
    <col min="3068" max="3068" width="18.875" style="516" customWidth="1"/>
    <col min="3069" max="3069" width="12.5" style="516" customWidth="1"/>
    <col min="3070" max="3070" width="9.75" style="516" customWidth="1"/>
    <col min="3071" max="3071" width="8" style="516" customWidth="1"/>
    <col min="3072" max="3072" width="11.25" style="516" customWidth="1"/>
    <col min="3073" max="3073" width="13.5" style="516" customWidth="1"/>
    <col min="3074" max="3074" width="14.625" style="516" customWidth="1"/>
    <col min="3075" max="3319" width="9" style="516"/>
    <col min="3320" max="3320" width="4" style="516" customWidth="1"/>
    <col min="3321" max="3321" width="7.125" style="516" customWidth="1"/>
    <col min="3322" max="3322" width="6.625" style="516" customWidth="1"/>
    <col min="3323" max="3323" width="8" style="516" customWidth="1"/>
    <col min="3324" max="3324" width="18.875" style="516" customWidth="1"/>
    <col min="3325" max="3325" width="12.5" style="516" customWidth="1"/>
    <col min="3326" max="3326" width="9.75" style="516" customWidth="1"/>
    <col min="3327" max="3327" width="8" style="516" customWidth="1"/>
    <col min="3328" max="3328" width="11.25" style="516" customWidth="1"/>
    <col min="3329" max="3329" width="13.5" style="516" customWidth="1"/>
    <col min="3330" max="3330" width="14.625" style="516" customWidth="1"/>
    <col min="3331" max="3575" width="9" style="516"/>
    <col min="3576" max="3576" width="4" style="516" customWidth="1"/>
    <col min="3577" max="3577" width="7.125" style="516" customWidth="1"/>
    <col min="3578" max="3578" width="6.625" style="516" customWidth="1"/>
    <col min="3579" max="3579" width="8" style="516" customWidth="1"/>
    <col min="3580" max="3580" width="18.875" style="516" customWidth="1"/>
    <col min="3581" max="3581" width="12.5" style="516" customWidth="1"/>
    <col min="3582" max="3582" width="9.75" style="516" customWidth="1"/>
    <col min="3583" max="3583" width="8" style="516" customWidth="1"/>
    <col min="3584" max="3584" width="11.25" style="516" customWidth="1"/>
    <col min="3585" max="3585" width="13.5" style="516" customWidth="1"/>
    <col min="3586" max="3586" width="14.625" style="516" customWidth="1"/>
    <col min="3587" max="3831" width="9" style="516"/>
    <col min="3832" max="3832" width="4" style="516" customWidth="1"/>
    <col min="3833" max="3833" width="7.125" style="516" customWidth="1"/>
    <col min="3834" max="3834" width="6.625" style="516" customWidth="1"/>
    <col min="3835" max="3835" width="8" style="516" customWidth="1"/>
    <col min="3836" max="3836" width="18.875" style="516" customWidth="1"/>
    <col min="3837" max="3837" width="12.5" style="516" customWidth="1"/>
    <col min="3838" max="3838" width="9.75" style="516" customWidth="1"/>
    <col min="3839" max="3839" width="8" style="516" customWidth="1"/>
    <col min="3840" max="3840" width="11.25" style="516" customWidth="1"/>
    <col min="3841" max="3841" width="13.5" style="516" customWidth="1"/>
    <col min="3842" max="3842" width="14.625" style="516" customWidth="1"/>
    <col min="3843" max="4087" width="9" style="516"/>
    <col min="4088" max="4088" width="4" style="516" customWidth="1"/>
    <col min="4089" max="4089" width="7.125" style="516" customWidth="1"/>
    <col min="4090" max="4090" width="6.625" style="516" customWidth="1"/>
    <col min="4091" max="4091" width="8" style="516" customWidth="1"/>
    <col min="4092" max="4092" width="18.875" style="516" customWidth="1"/>
    <col min="4093" max="4093" width="12.5" style="516" customWidth="1"/>
    <col min="4094" max="4094" width="9.75" style="516" customWidth="1"/>
    <col min="4095" max="4095" width="8" style="516" customWidth="1"/>
    <col min="4096" max="4096" width="11.25" style="516" customWidth="1"/>
    <col min="4097" max="4097" width="13.5" style="516" customWidth="1"/>
    <col min="4098" max="4098" width="14.625" style="516" customWidth="1"/>
    <col min="4099" max="4343" width="9" style="516"/>
    <col min="4344" max="4344" width="4" style="516" customWidth="1"/>
    <col min="4345" max="4345" width="7.125" style="516" customWidth="1"/>
    <col min="4346" max="4346" width="6.625" style="516" customWidth="1"/>
    <col min="4347" max="4347" width="8" style="516" customWidth="1"/>
    <col min="4348" max="4348" width="18.875" style="516" customWidth="1"/>
    <col min="4349" max="4349" width="12.5" style="516" customWidth="1"/>
    <col min="4350" max="4350" width="9.75" style="516" customWidth="1"/>
    <col min="4351" max="4351" width="8" style="516" customWidth="1"/>
    <col min="4352" max="4352" width="11.25" style="516" customWidth="1"/>
    <col min="4353" max="4353" width="13.5" style="516" customWidth="1"/>
    <col min="4354" max="4354" width="14.625" style="516" customWidth="1"/>
    <col min="4355" max="4599" width="9" style="516"/>
    <col min="4600" max="4600" width="4" style="516" customWidth="1"/>
    <col min="4601" max="4601" width="7.125" style="516" customWidth="1"/>
    <col min="4602" max="4602" width="6.625" style="516" customWidth="1"/>
    <col min="4603" max="4603" width="8" style="516" customWidth="1"/>
    <col min="4604" max="4604" width="18.875" style="516" customWidth="1"/>
    <col min="4605" max="4605" width="12.5" style="516" customWidth="1"/>
    <col min="4606" max="4606" width="9.75" style="516" customWidth="1"/>
    <col min="4607" max="4607" width="8" style="516" customWidth="1"/>
    <col min="4608" max="4608" width="11.25" style="516" customWidth="1"/>
    <col min="4609" max="4609" width="13.5" style="516" customWidth="1"/>
    <col min="4610" max="4610" width="14.625" style="516" customWidth="1"/>
    <col min="4611" max="4855" width="9" style="516"/>
    <col min="4856" max="4856" width="4" style="516" customWidth="1"/>
    <col min="4857" max="4857" width="7.125" style="516" customWidth="1"/>
    <col min="4858" max="4858" width="6.625" style="516" customWidth="1"/>
    <col min="4859" max="4859" width="8" style="516" customWidth="1"/>
    <col min="4860" max="4860" width="18.875" style="516" customWidth="1"/>
    <col min="4861" max="4861" width="12.5" style="516" customWidth="1"/>
    <col min="4862" max="4862" width="9.75" style="516" customWidth="1"/>
    <col min="4863" max="4863" width="8" style="516" customWidth="1"/>
    <col min="4864" max="4864" width="11.25" style="516" customWidth="1"/>
    <col min="4865" max="4865" width="13.5" style="516" customWidth="1"/>
    <col min="4866" max="4866" width="14.625" style="516" customWidth="1"/>
    <col min="4867" max="5111" width="9" style="516"/>
    <col min="5112" max="5112" width="4" style="516" customWidth="1"/>
    <col min="5113" max="5113" width="7.125" style="516" customWidth="1"/>
    <col min="5114" max="5114" width="6.625" style="516" customWidth="1"/>
    <col min="5115" max="5115" width="8" style="516" customWidth="1"/>
    <col min="5116" max="5116" width="18.875" style="516" customWidth="1"/>
    <col min="5117" max="5117" width="12.5" style="516" customWidth="1"/>
    <col min="5118" max="5118" width="9.75" style="516" customWidth="1"/>
    <col min="5119" max="5119" width="8" style="516" customWidth="1"/>
    <col min="5120" max="5120" width="11.25" style="516" customWidth="1"/>
    <col min="5121" max="5121" width="13.5" style="516" customWidth="1"/>
    <col min="5122" max="5122" width="14.625" style="516" customWidth="1"/>
    <col min="5123" max="5367" width="9" style="516"/>
    <col min="5368" max="5368" width="4" style="516" customWidth="1"/>
    <col min="5369" max="5369" width="7.125" style="516" customWidth="1"/>
    <col min="5370" max="5370" width="6.625" style="516" customWidth="1"/>
    <col min="5371" max="5371" width="8" style="516" customWidth="1"/>
    <col min="5372" max="5372" width="18.875" style="516" customWidth="1"/>
    <col min="5373" max="5373" width="12.5" style="516" customWidth="1"/>
    <col min="5374" max="5374" width="9.75" style="516" customWidth="1"/>
    <col min="5375" max="5375" width="8" style="516" customWidth="1"/>
    <col min="5376" max="5376" width="11.25" style="516" customWidth="1"/>
    <col min="5377" max="5377" width="13.5" style="516" customWidth="1"/>
    <col min="5378" max="5378" width="14.625" style="516" customWidth="1"/>
    <col min="5379" max="5623" width="9" style="516"/>
    <col min="5624" max="5624" width="4" style="516" customWidth="1"/>
    <col min="5625" max="5625" width="7.125" style="516" customWidth="1"/>
    <col min="5626" max="5626" width="6.625" style="516" customWidth="1"/>
    <col min="5627" max="5627" width="8" style="516" customWidth="1"/>
    <col min="5628" max="5628" width="18.875" style="516" customWidth="1"/>
    <col min="5629" max="5629" width="12.5" style="516" customWidth="1"/>
    <col min="5630" max="5630" width="9.75" style="516" customWidth="1"/>
    <col min="5631" max="5631" width="8" style="516" customWidth="1"/>
    <col min="5632" max="5632" width="11.25" style="516" customWidth="1"/>
    <col min="5633" max="5633" width="13.5" style="516" customWidth="1"/>
    <col min="5634" max="5634" width="14.625" style="516" customWidth="1"/>
    <col min="5635" max="5879" width="9" style="516"/>
    <col min="5880" max="5880" width="4" style="516" customWidth="1"/>
    <col min="5881" max="5881" width="7.125" style="516" customWidth="1"/>
    <col min="5882" max="5882" width="6.625" style="516" customWidth="1"/>
    <col min="5883" max="5883" width="8" style="516" customWidth="1"/>
    <col min="5884" max="5884" width="18.875" style="516" customWidth="1"/>
    <col min="5885" max="5885" width="12.5" style="516" customWidth="1"/>
    <col min="5886" max="5886" width="9.75" style="516" customWidth="1"/>
    <col min="5887" max="5887" width="8" style="516" customWidth="1"/>
    <col min="5888" max="5888" width="11.25" style="516" customWidth="1"/>
    <col min="5889" max="5889" width="13.5" style="516" customWidth="1"/>
    <col min="5890" max="5890" width="14.625" style="516" customWidth="1"/>
    <col min="5891" max="6135" width="9" style="516"/>
    <col min="6136" max="6136" width="4" style="516" customWidth="1"/>
    <col min="6137" max="6137" width="7.125" style="516" customWidth="1"/>
    <col min="6138" max="6138" width="6.625" style="516" customWidth="1"/>
    <col min="6139" max="6139" width="8" style="516" customWidth="1"/>
    <col min="6140" max="6140" width="18.875" style="516" customWidth="1"/>
    <col min="6141" max="6141" width="12.5" style="516" customWidth="1"/>
    <col min="6142" max="6142" width="9.75" style="516" customWidth="1"/>
    <col min="6143" max="6143" width="8" style="516" customWidth="1"/>
    <col min="6144" max="6144" width="11.25" style="516" customWidth="1"/>
    <col min="6145" max="6145" width="13.5" style="516" customWidth="1"/>
    <col min="6146" max="6146" width="14.625" style="516" customWidth="1"/>
    <col min="6147" max="6391" width="9" style="516"/>
    <col min="6392" max="6392" width="4" style="516" customWidth="1"/>
    <col min="6393" max="6393" width="7.125" style="516" customWidth="1"/>
    <col min="6394" max="6394" width="6.625" style="516" customWidth="1"/>
    <col min="6395" max="6395" width="8" style="516" customWidth="1"/>
    <col min="6396" max="6396" width="18.875" style="516" customWidth="1"/>
    <col min="6397" max="6397" width="12.5" style="516" customWidth="1"/>
    <col min="6398" max="6398" width="9.75" style="516" customWidth="1"/>
    <col min="6399" max="6399" width="8" style="516" customWidth="1"/>
    <col min="6400" max="6400" width="11.25" style="516" customWidth="1"/>
    <col min="6401" max="6401" width="13.5" style="516" customWidth="1"/>
    <col min="6402" max="6402" width="14.625" style="516" customWidth="1"/>
    <col min="6403" max="6647" width="9" style="516"/>
    <col min="6648" max="6648" width="4" style="516" customWidth="1"/>
    <col min="6649" max="6649" width="7.125" style="516" customWidth="1"/>
    <col min="6650" max="6650" width="6.625" style="516" customWidth="1"/>
    <col min="6651" max="6651" width="8" style="516" customWidth="1"/>
    <col min="6652" max="6652" width="18.875" style="516" customWidth="1"/>
    <col min="6653" max="6653" width="12.5" style="516" customWidth="1"/>
    <col min="6654" max="6654" width="9.75" style="516" customWidth="1"/>
    <col min="6655" max="6655" width="8" style="516" customWidth="1"/>
    <col min="6656" max="6656" width="11.25" style="516" customWidth="1"/>
    <col min="6657" max="6657" width="13.5" style="516" customWidth="1"/>
    <col min="6658" max="6658" width="14.625" style="516" customWidth="1"/>
    <col min="6659" max="6903" width="9" style="516"/>
    <col min="6904" max="6904" width="4" style="516" customWidth="1"/>
    <col min="6905" max="6905" width="7.125" style="516" customWidth="1"/>
    <col min="6906" max="6906" width="6.625" style="516" customWidth="1"/>
    <col min="6907" max="6907" width="8" style="516" customWidth="1"/>
    <col min="6908" max="6908" width="18.875" style="516" customWidth="1"/>
    <col min="6909" max="6909" width="12.5" style="516" customWidth="1"/>
    <col min="6910" max="6910" width="9.75" style="516" customWidth="1"/>
    <col min="6911" max="6911" width="8" style="516" customWidth="1"/>
    <col min="6912" max="6912" width="11.25" style="516" customWidth="1"/>
    <col min="6913" max="6913" width="13.5" style="516" customWidth="1"/>
    <col min="6914" max="6914" width="14.625" style="516" customWidth="1"/>
    <col min="6915" max="7159" width="9" style="516"/>
    <col min="7160" max="7160" width="4" style="516" customWidth="1"/>
    <col min="7161" max="7161" width="7.125" style="516" customWidth="1"/>
    <col min="7162" max="7162" width="6.625" style="516" customWidth="1"/>
    <col min="7163" max="7163" width="8" style="516" customWidth="1"/>
    <col min="7164" max="7164" width="18.875" style="516" customWidth="1"/>
    <col min="7165" max="7165" width="12.5" style="516" customWidth="1"/>
    <col min="7166" max="7166" width="9.75" style="516" customWidth="1"/>
    <col min="7167" max="7167" width="8" style="516" customWidth="1"/>
    <col min="7168" max="7168" width="11.25" style="516" customWidth="1"/>
    <col min="7169" max="7169" width="13.5" style="516" customWidth="1"/>
    <col min="7170" max="7170" width="14.625" style="516" customWidth="1"/>
    <col min="7171" max="7415" width="9" style="516"/>
    <col min="7416" max="7416" width="4" style="516" customWidth="1"/>
    <col min="7417" max="7417" width="7.125" style="516" customWidth="1"/>
    <col min="7418" max="7418" width="6.625" style="516" customWidth="1"/>
    <col min="7419" max="7419" width="8" style="516" customWidth="1"/>
    <col min="7420" max="7420" width="18.875" style="516" customWidth="1"/>
    <col min="7421" max="7421" width="12.5" style="516" customWidth="1"/>
    <col min="7422" max="7422" width="9.75" style="516" customWidth="1"/>
    <col min="7423" max="7423" width="8" style="516" customWidth="1"/>
    <col min="7424" max="7424" width="11.25" style="516" customWidth="1"/>
    <col min="7425" max="7425" width="13.5" style="516" customWidth="1"/>
    <col min="7426" max="7426" width="14.625" style="516" customWidth="1"/>
    <col min="7427" max="7671" width="9" style="516"/>
    <col min="7672" max="7672" width="4" style="516" customWidth="1"/>
    <col min="7673" max="7673" width="7.125" style="516" customWidth="1"/>
    <col min="7674" max="7674" width="6.625" style="516" customWidth="1"/>
    <col min="7675" max="7675" width="8" style="516" customWidth="1"/>
    <col min="7676" max="7676" width="18.875" style="516" customWidth="1"/>
    <col min="7677" max="7677" width="12.5" style="516" customWidth="1"/>
    <col min="7678" max="7678" width="9.75" style="516" customWidth="1"/>
    <col min="7679" max="7679" width="8" style="516" customWidth="1"/>
    <col min="7680" max="7680" width="11.25" style="516" customWidth="1"/>
    <col min="7681" max="7681" width="13.5" style="516" customWidth="1"/>
    <col min="7682" max="7682" width="14.625" style="516" customWidth="1"/>
    <col min="7683" max="7927" width="9" style="516"/>
    <col min="7928" max="7928" width="4" style="516" customWidth="1"/>
    <col min="7929" max="7929" width="7.125" style="516" customWidth="1"/>
    <col min="7930" max="7930" width="6.625" style="516" customWidth="1"/>
    <col min="7931" max="7931" width="8" style="516" customWidth="1"/>
    <col min="7932" max="7932" width="18.875" style="516" customWidth="1"/>
    <col min="7933" max="7933" width="12.5" style="516" customWidth="1"/>
    <col min="7934" max="7934" width="9.75" style="516" customWidth="1"/>
    <col min="7935" max="7935" width="8" style="516" customWidth="1"/>
    <col min="7936" max="7936" width="11.25" style="516" customWidth="1"/>
    <col min="7937" max="7937" width="13.5" style="516" customWidth="1"/>
    <col min="7938" max="7938" width="14.625" style="516" customWidth="1"/>
    <col min="7939" max="8183" width="9" style="516"/>
    <col min="8184" max="8184" width="4" style="516" customWidth="1"/>
    <col min="8185" max="8185" width="7.125" style="516" customWidth="1"/>
    <col min="8186" max="8186" width="6.625" style="516" customWidth="1"/>
    <col min="8187" max="8187" width="8" style="516" customWidth="1"/>
    <col min="8188" max="8188" width="18.875" style="516" customWidth="1"/>
    <col min="8189" max="8189" width="12.5" style="516" customWidth="1"/>
    <col min="8190" max="8190" width="9.75" style="516" customWidth="1"/>
    <col min="8191" max="8191" width="8" style="516" customWidth="1"/>
    <col min="8192" max="8192" width="11.25" style="516" customWidth="1"/>
    <col min="8193" max="8193" width="13.5" style="516" customWidth="1"/>
    <col min="8194" max="8194" width="14.625" style="516" customWidth="1"/>
    <col min="8195" max="8439" width="9" style="516"/>
    <col min="8440" max="8440" width="4" style="516" customWidth="1"/>
    <col min="8441" max="8441" width="7.125" style="516" customWidth="1"/>
    <col min="8442" max="8442" width="6.625" style="516" customWidth="1"/>
    <col min="8443" max="8443" width="8" style="516" customWidth="1"/>
    <col min="8444" max="8444" width="18.875" style="516" customWidth="1"/>
    <col min="8445" max="8445" width="12.5" style="516" customWidth="1"/>
    <col min="8446" max="8446" width="9.75" style="516" customWidth="1"/>
    <col min="8447" max="8447" width="8" style="516" customWidth="1"/>
    <col min="8448" max="8448" width="11.25" style="516" customWidth="1"/>
    <col min="8449" max="8449" width="13.5" style="516" customWidth="1"/>
    <col min="8450" max="8450" width="14.625" style="516" customWidth="1"/>
    <col min="8451" max="8695" width="9" style="516"/>
    <col min="8696" max="8696" width="4" style="516" customWidth="1"/>
    <col min="8697" max="8697" width="7.125" style="516" customWidth="1"/>
    <col min="8698" max="8698" width="6.625" style="516" customWidth="1"/>
    <col min="8699" max="8699" width="8" style="516" customWidth="1"/>
    <col min="8700" max="8700" width="18.875" style="516" customWidth="1"/>
    <col min="8701" max="8701" width="12.5" style="516" customWidth="1"/>
    <col min="8702" max="8702" width="9.75" style="516" customWidth="1"/>
    <col min="8703" max="8703" width="8" style="516" customWidth="1"/>
    <col min="8704" max="8704" width="11.25" style="516" customWidth="1"/>
    <col min="8705" max="8705" width="13.5" style="516" customWidth="1"/>
    <col min="8706" max="8706" width="14.625" style="516" customWidth="1"/>
    <col min="8707" max="8951" width="9" style="516"/>
    <col min="8952" max="8952" width="4" style="516" customWidth="1"/>
    <col min="8953" max="8953" width="7.125" style="516" customWidth="1"/>
    <col min="8954" max="8954" width="6.625" style="516" customWidth="1"/>
    <col min="8955" max="8955" width="8" style="516" customWidth="1"/>
    <col min="8956" max="8956" width="18.875" style="516" customWidth="1"/>
    <col min="8957" max="8957" width="12.5" style="516" customWidth="1"/>
    <col min="8958" max="8958" width="9.75" style="516" customWidth="1"/>
    <col min="8959" max="8959" width="8" style="516" customWidth="1"/>
    <col min="8960" max="8960" width="11.25" style="516" customWidth="1"/>
    <col min="8961" max="8961" width="13.5" style="516" customWidth="1"/>
    <col min="8962" max="8962" width="14.625" style="516" customWidth="1"/>
    <col min="8963" max="9207" width="9" style="516"/>
    <col min="9208" max="9208" width="4" style="516" customWidth="1"/>
    <col min="9209" max="9209" width="7.125" style="516" customWidth="1"/>
    <col min="9210" max="9210" width="6.625" style="516" customWidth="1"/>
    <col min="9211" max="9211" width="8" style="516" customWidth="1"/>
    <col min="9212" max="9212" width="18.875" style="516" customWidth="1"/>
    <col min="9213" max="9213" width="12.5" style="516" customWidth="1"/>
    <col min="9214" max="9214" width="9.75" style="516" customWidth="1"/>
    <col min="9215" max="9215" width="8" style="516" customWidth="1"/>
    <col min="9216" max="9216" width="11.25" style="516" customWidth="1"/>
    <col min="9217" max="9217" width="13.5" style="516" customWidth="1"/>
    <col min="9218" max="9218" width="14.625" style="516" customWidth="1"/>
    <col min="9219" max="9463" width="9" style="516"/>
    <col min="9464" max="9464" width="4" style="516" customWidth="1"/>
    <col min="9465" max="9465" width="7.125" style="516" customWidth="1"/>
    <col min="9466" max="9466" width="6.625" style="516" customWidth="1"/>
    <col min="9467" max="9467" width="8" style="516" customWidth="1"/>
    <col min="9468" max="9468" width="18.875" style="516" customWidth="1"/>
    <col min="9469" max="9469" width="12.5" style="516" customWidth="1"/>
    <col min="9470" max="9470" width="9.75" style="516" customWidth="1"/>
    <col min="9471" max="9471" width="8" style="516" customWidth="1"/>
    <col min="9472" max="9472" width="11.25" style="516" customWidth="1"/>
    <col min="9473" max="9473" width="13.5" style="516" customWidth="1"/>
    <col min="9474" max="9474" width="14.625" style="516" customWidth="1"/>
    <col min="9475" max="9719" width="9" style="516"/>
    <col min="9720" max="9720" width="4" style="516" customWidth="1"/>
    <col min="9721" max="9721" width="7.125" style="516" customWidth="1"/>
    <col min="9722" max="9722" width="6.625" style="516" customWidth="1"/>
    <col min="9723" max="9723" width="8" style="516" customWidth="1"/>
    <col min="9724" max="9724" width="18.875" style="516" customWidth="1"/>
    <col min="9725" max="9725" width="12.5" style="516" customWidth="1"/>
    <col min="9726" max="9726" width="9.75" style="516" customWidth="1"/>
    <col min="9727" max="9727" width="8" style="516" customWidth="1"/>
    <col min="9728" max="9728" width="11.25" style="516" customWidth="1"/>
    <col min="9729" max="9729" width="13.5" style="516" customWidth="1"/>
    <col min="9730" max="9730" width="14.625" style="516" customWidth="1"/>
    <col min="9731" max="9975" width="9" style="516"/>
    <col min="9976" max="9976" width="4" style="516" customWidth="1"/>
    <col min="9977" max="9977" width="7.125" style="516" customWidth="1"/>
    <col min="9978" max="9978" width="6.625" style="516" customWidth="1"/>
    <col min="9979" max="9979" width="8" style="516" customWidth="1"/>
    <col min="9980" max="9980" width="18.875" style="516" customWidth="1"/>
    <col min="9981" max="9981" width="12.5" style="516" customWidth="1"/>
    <col min="9982" max="9982" width="9.75" style="516" customWidth="1"/>
    <col min="9983" max="9983" width="8" style="516" customWidth="1"/>
    <col min="9984" max="9984" width="11.25" style="516" customWidth="1"/>
    <col min="9985" max="9985" width="13.5" style="516" customWidth="1"/>
    <col min="9986" max="9986" width="14.625" style="516" customWidth="1"/>
    <col min="9987" max="10231" width="9" style="516"/>
    <col min="10232" max="10232" width="4" style="516" customWidth="1"/>
    <col min="10233" max="10233" width="7.125" style="516" customWidth="1"/>
    <col min="10234" max="10234" width="6.625" style="516" customWidth="1"/>
    <col min="10235" max="10235" width="8" style="516" customWidth="1"/>
    <col min="10236" max="10236" width="18.875" style="516" customWidth="1"/>
    <col min="10237" max="10237" width="12.5" style="516" customWidth="1"/>
    <col min="10238" max="10238" width="9.75" style="516" customWidth="1"/>
    <col min="10239" max="10239" width="8" style="516" customWidth="1"/>
    <col min="10240" max="10240" width="11.25" style="516" customWidth="1"/>
    <col min="10241" max="10241" width="13.5" style="516" customWidth="1"/>
    <col min="10242" max="10242" width="14.625" style="516" customWidth="1"/>
    <col min="10243" max="10487" width="9" style="516"/>
    <col min="10488" max="10488" width="4" style="516" customWidth="1"/>
    <col min="10489" max="10489" width="7.125" style="516" customWidth="1"/>
    <col min="10490" max="10490" width="6.625" style="516" customWidth="1"/>
    <col min="10491" max="10491" width="8" style="516" customWidth="1"/>
    <col min="10492" max="10492" width="18.875" style="516" customWidth="1"/>
    <col min="10493" max="10493" width="12.5" style="516" customWidth="1"/>
    <col min="10494" max="10494" width="9.75" style="516" customWidth="1"/>
    <col min="10495" max="10495" width="8" style="516" customWidth="1"/>
    <col min="10496" max="10496" width="11.25" style="516" customWidth="1"/>
    <col min="10497" max="10497" width="13.5" style="516" customWidth="1"/>
    <col min="10498" max="10498" width="14.625" style="516" customWidth="1"/>
    <col min="10499" max="10743" width="9" style="516"/>
    <col min="10744" max="10744" width="4" style="516" customWidth="1"/>
    <col min="10745" max="10745" width="7.125" style="516" customWidth="1"/>
    <col min="10746" max="10746" width="6.625" style="516" customWidth="1"/>
    <col min="10747" max="10747" width="8" style="516" customWidth="1"/>
    <col min="10748" max="10748" width="18.875" style="516" customWidth="1"/>
    <col min="10749" max="10749" width="12.5" style="516" customWidth="1"/>
    <col min="10750" max="10750" width="9.75" style="516" customWidth="1"/>
    <col min="10751" max="10751" width="8" style="516" customWidth="1"/>
    <col min="10752" max="10752" width="11.25" style="516" customWidth="1"/>
    <col min="10753" max="10753" width="13.5" style="516" customWidth="1"/>
    <col min="10754" max="10754" width="14.625" style="516" customWidth="1"/>
    <col min="10755" max="10999" width="9" style="516"/>
    <col min="11000" max="11000" width="4" style="516" customWidth="1"/>
    <col min="11001" max="11001" width="7.125" style="516" customWidth="1"/>
    <col min="11002" max="11002" width="6.625" style="516" customWidth="1"/>
    <col min="11003" max="11003" width="8" style="516" customWidth="1"/>
    <col min="11004" max="11004" width="18.875" style="516" customWidth="1"/>
    <col min="11005" max="11005" width="12.5" style="516" customWidth="1"/>
    <col min="11006" max="11006" width="9.75" style="516" customWidth="1"/>
    <col min="11007" max="11007" width="8" style="516" customWidth="1"/>
    <col min="11008" max="11008" width="11.25" style="516" customWidth="1"/>
    <col min="11009" max="11009" width="13.5" style="516" customWidth="1"/>
    <col min="11010" max="11010" width="14.625" style="516" customWidth="1"/>
    <col min="11011" max="11255" width="9" style="516"/>
    <col min="11256" max="11256" width="4" style="516" customWidth="1"/>
    <col min="11257" max="11257" width="7.125" style="516" customWidth="1"/>
    <col min="11258" max="11258" width="6.625" style="516" customWidth="1"/>
    <col min="11259" max="11259" width="8" style="516" customWidth="1"/>
    <col min="11260" max="11260" width="18.875" style="516" customWidth="1"/>
    <col min="11261" max="11261" width="12.5" style="516" customWidth="1"/>
    <col min="11262" max="11262" width="9.75" style="516" customWidth="1"/>
    <col min="11263" max="11263" width="8" style="516" customWidth="1"/>
    <col min="11264" max="11264" width="11.25" style="516" customWidth="1"/>
    <col min="11265" max="11265" width="13.5" style="516" customWidth="1"/>
    <col min="11266" max="11266" width="14.625" style="516" customWidth="1"/>
    <col min="11267" max="11511" width="9" style="516"/>
    <col min="11512" max="11512" width="4" style="516" customWidth="1"/>
    <col min="11513" max="11513" width="7.125" style="516" customWidth="1"/>
    <col min="11514" max="11514" width="6.625" style="516" customWidth="1"/>
    <col min="11515" max="11515" width="8" style="516" customWidth="1"/>
    <col min="11516" max="11516" width="18.875" style="516" customWidth="1"/>
    <col min="11517" max="11517" width="12.5" style="516" customWidth="1"/>
    <col min="11518" max="11518" width="9.75" style="516" customWidth="1"/>
    <col min="11519" max="11519" width="8" style="516" customWidth="1"/>
    <col min="11520" max="11520" width="11.25" style="516" customWidth="1"/>
    <col min="11521" max="11521" width="13.5" style="516" customWidth="1"/>
    <col min="11522" max="11522" width="14.625" style="516" customWidth="1"/>
    <col min="11523" max="11767" width="9" style="516"/>
    <col min="11768" max="11768" width="4" style="516" customWidth="1"/>
    <col min="11769" max="11769" width="7.125" style="516" customWidth="1"/>
    <col min="11770" max="11770" width="6.625" style="516" customWidth="1"/>
    <col min="11771" max="11771" width="8" style="516" customWidth="1"/>
    <col min="11772" max="11772" width="18.875" style="516" customWidth="1"/>
    <col min="11773" max="11773" width="12.5" style="516" customWidth="1"/>
    <col min="11774" max="11774" width="9.75" style="516" customWidth="1"/>
    <col min="11775" max="11775" width="8" style="516" customWidth="1"/>
    <col min="11776" max="11776" width="11.25" style="516" customWidth="1"/>
    <col min="11777" max="11777" width="13.5" style="516" customWidth="1"/>
    <col min="11778" max="11778" width="14.625" style="516" customWidth="1"/>
    <col min="11779" max="12023" width="9" style="516"/>
    <col min="12024" max="12024" width="4" style="516" customWidth="1"/>
    <col min="12025" max="12025" width="7.125" style="516" customWidth="1"/>
    <col min="12026" max="12026" width="6.625" style="516" customWidth="1"/>
    <col min="12027" max="12027" width="8" style="516" customWidth="1"/>
    <col min="12028" max="12028" width="18.875" style="516" customWidth="1"/>
    <col min="12029" max="12029" width="12.5" style="516" customWidth="1"/>
    <col min="12030" max="12030" width="9.75" style="516" customWidth="1"/>
    <col min="12031" max="12031" width="8" style="516" customWidth="1"/>
    <col min="12032" max="12032" width="11.25" style="516" customWidth="1"/>
    <col min="12033" max="12033" width="13.5" style="516" customWidth="1"/>
    <col min="12034" max="12034" width="14.625" style="516" customWidth="1"/>
    <col min="12035" max="12279" width="9" style="516"/>
    <col min="12280" max="12280" width="4" style="516" customWidth="1"/>
    <col min="12281" max="12281" width="7.125" style="516" customWidth="1"/>
    <col min="12282" max="12282" width="6.625" style="516" customWidth="1"/>
    <col min="12283" max="12283" width="8" style="516" customWidth="1"/>
    <col min="12284" max="12284" width="18.875" style="516" customWidth="1"/>
    <col min="12285" max="12285" width="12.5" style="516" customWidth="1"/>
    <col min="12286" max="12286" width="9.75" style="516" customWidth="1"/>
    <col min="12287" max="12287" width="8" style="516" customWidth="1"/>
    <col min="12288" max="12288" width="11.25" style="516" customWidth="1"/>
    <col min="12289" max="12289" width="13.5" style="516" customWidth="1"/>
    <col min="12290" max="12290" width="14.625" style="516" customWidth="1"/>
    <col min="12291" max="12535" width="9" style="516"/>
    <col min="12536" max="12536" width="4" style="516" customWidth="1"/>
    <col min="12537" max="12537" width="7.125" style="516" customWidth="1"/>
    <col min="12538" max="12538" width="6.625" style="516" customWidth="1"/>
    <col min="12539" max="12539" width="8" style="516" customWidth="1"/>
    <col min="12540" max="12540" width="18.875" style="516" customWidth="1"/>
    <col min="12541" max="12541" width="12.5" style="516" customWidth="1"/>
    <col min="12542" max="12542" width="9.75" style="516" customWidth="1"/>
    <col min="12543" max="12543" width="8" style="516" customWidth="1"/>
    <col min="12544" max="12544" width="11.25" style="516" customWidth="1"/>
    <col min="12545" max="12545" width="13.5" style="516" customWidth="1"/>
    <col min="12546" max="12546" width="14.625" style="516" customWidth="1"/>
    <col min="12547" max="12791" width="9" style="516"/>
    <col min="12792" max="12792" width="4" style="516" customWidth="1"/>
    <col min="12793" max="12793" width="7.125" style="516" customWidth="1"/>
    <col min="12794" max="12794" width="6.625" style="516" customWidth="1"/>
    <col min="12795" max="12795" width="8" style="516" customWidth="1"/>
    <col min="12796" max="12796" width="18.875" style="516" customWidth="1"/>
    <col min="12797" max="12797" width="12.5" style="516" customWidth="1"/>
    <col min="12798" max="12798" width="9.75" style="516" customWidth="1"/>
    <col min="12799" max="12799" width="8" style="516" customWidth="1"/>
    <col min="12800" max="12800" width="11.25" style="516" customWidth="1"/>
    <col min="12801" max="12801" width="13.5" style="516" customWidth="1"/>
    <col min="12802" max="12802" width="14.625" style="516" customWidth="1"/>
    <col min="12803" max="13047" width="9" style="516"/>
    <col min="13048" max="13048" width="4" style="516" customWidth="1"/>
    <col min="13049" max="13049" width="7.125" style="516" customWidth="1"/>
    <col min="13050" max="13050" width="6.625" style="516" customWidth="1"/>
    <col min="13051" max="13051" width="8" style="516" customWidth="1"/>
    <col min="13052" max="13052" width="18.875" style="516" customWidth="1"/>
    <col min="13053" max="13053" width="12.5" style="516" customWidth="1"/>
    <col min="13054" max="13054" width="9.75" style="516" customWidth="1"/>
    <col min="13055" max="13055" width="8" style="516" customWidth="1"/>
    <col min="13056" max="13056" width="11.25" style="516" customWidth="1"/>
    <col min="13057" max="13057" width="13.5" style="516" customWidth="1"/>
    <col min="13058" max="13058" width="14.625" style="516" customWidth="1"/>
    <col min="13059" max="13303" width="9" style="516"/>
    <col min="13304" max="13304" width="4" style="516" customWidth="1"/>
    <col min="13305" max="13305" width="7.125" style="516" customWidth="1"/>
    <col min="13306" max="13306" width="6.625" style="516" customWidth="1"/>
    <col min="13307" max="13307" width="8" style="516" customWidth="1"/>
    <col min="13308" max="13308" width="18.875" style="516" customWidth="1"/>
    <col min="13309" max="13309" width="12.5" style="516" customWidth="1"/>
    <col min="13310" max="13310" width="9.75" style="516" customWidth="1"/>
    <col min="13311" max="13311" width="8" style="516" customWidth="1"/>
    <col min="13312" max="13312" width="11.25" style="516" customWidth="1"/>
    <col min="13313" max="13313" width="13.5" style="516" customWidth="1"/>
    <col min="13314" max="13314" width="14.625" style="516" customWidth="1"/>
    <col min="13315" max="13559" width="9" style="516"/>
    <col min="13560" max="13560" width="4" style="516" customWidth="1"/>
    <col min="13561" max="13561" width="7.125" style="516" customWidth="1"/>
    <col min="13562" max="13562" width="6.625" style="516" customWidth="1"/>
    <col min="13563" max="13563" width="8" style="516" customWidth="1"/>
    <col min="13564" max="13564" width="18.875" style="516" customWidth="1"/>
    <col min="13565" max="13565" width="12.5" style="516" customWidth="1"/>
    <col min="13566" max="13566" width="9.75" style="516" customWidth="1"/>
    <col min="13567" max="13567" width="8" style="516" customWidth="1"/>
    <col min="13568" max="13568" width="11.25" style="516" customWidth="1"/>
    <col min="13569" max="13569" width="13.5" style="516" customWidth="1"/>
    <col min="13570" max="13570" width="14.625" style="516" customWidth="1"/>
    <col min="13571" max="13815" width="9" style="516"/>
    <col min="13816" max="13816" width="4" style="516" customWidth="1"/>
    <col min="13817" max="13817" width="7.125" style="516" customWidth="1"/>
    <col min="13818" max="13818" width="6.625" style="516" customWidth="1"/>
    <col min="13819" max="13819" width="8" style="516" customWidth="1"/>
    <col min="13820" max="13820" width="18.875" style="516" customWidth="1"/>
    <col min="13821" max="13821" width="12.5" style="516" customWidth="1"/>
    <col min="13822" max="13822" width="9.75" style="516" customWidth="1"/>
    <col min="13823" max="13823" width="8" style="516" customWidth="1"/>
    <col min="13824" max="13824" width="11.25" style="516" customWidth="1"/>
    <col min="13825" max="13825" width="13.5" style="516" customWidth="1"/>
    <col min="13826" max="13826" width="14.625" style="516" customWidth="1"/>
    <col min="13827" max="14071" width="9" style="516"/>
    <col min="14072" max="14072" width="4" style="516" customWidth="1"/>
    <col min="14073" max="14073" width="7.125" style="516" customWidth="1"/>
    <col min="14074" max="14074" width="6.625" style="516" customWidth="1"/>
    <col min="14075" max="14075" width="8" style="516" customWidth="1"/>
    <col min="14076" max="14076" width="18.875" style="516" customWidth="1"/>
    <col min="14077" max="14077" width="12.5" style="516" customWidth="1"/>
    <col min="14078" max="14078" width="9.75" style="516" customWidth="1"/>
    <col min="14079" max="14079" width="8" style="516" customWidth="1"/>
    <col min="14080" max="14080" width="11.25" style="516" customWidth="1"/>
    <col min="14081" max="14081" width="13.5" style="516" customWidth="1"/>
    <col min="14082" max="14082" width="14.625" style="516" customWidth="1"/>
    <col min="14083" max="14327" width="9" style="516"/>
    <col min="14328" max="14328" width="4" style="516" customWidth="1"/>
    <col min="14329" max="14329" width="7.125" style="516" customWidth="1"/>
    <col min="14330" max="14330" width="6.625" style="516" customWidth="1"/>
    <col min="14331" max="14331" width="8" style="516" customWidth="1"/>
    <col min="14332" max="14332" width="18.875" style="516" customWidth="1"/>
    <col min="14333" max="14333" width="12.5" style="516" customWidth="1"/>
    <col min="14334" max="14334" width="9.75" style="516" customWidth="1"/>
    <col min="14335" max="14335" width="8" style="516" customWidth="1"/>
    <col min="14336" max="14336" width="11.25" style="516" customWidth="1"/>
    <col min="14337" max="14337" width="13.5" style="516" customWidth="1"/>
    <col min="14338" max="14338" width="14.625" style="516" customWidth="1"/>
    <col min="14339" max="14583" width="9" style="516"/>
    <col min="14584" max="14584" width="4" style="516" customWidth="1"/>
    <col min="14585" max="14585" width="7.125" style="516" customWidth="1"/>
    <col min="14586" max="14586" width="6.625" style="516" customWidth="1"/>
    <col min="14587" max="14587" width="8" style="516" customWidth="1"/>
    <col min="14588" max="14588" width="18.875" style="516" customWidth="1"/>
    <col min="14589" max="14589" width="12.5" style="516" customWidth="1"/>
    <col min="14590" max="14590" width="9.75" style="516" customWidth="1"/>
    <col min="14591" max="14591" width="8" style="516" customWidth="1"/>
    <col min="14592" max="14592" width="11.25" style="516" customWidth="1"/>
    <col min="14593" max="14593" width="13.5" style="516" customWidth="1"/>
    <col min="14594" max="14594" width="14.625" style="516" customWidth="1"/>
    <col min="14595" max="14839" width="9" style="516"/>
    <col min="14840" max="14840" width="4" style="516" customWidth="1"/>
    <col min="14841" max="14841" width="7.125" style="516" customWidth="1"/>
    <col min="14842" max="14842" width="6.625" style="516" customWidth="1"/>
    <col min="14843" max="14843" width="8" style="516" customWidth="1"/>
    <col min="14844" max="14844" width="18.875" style="516" customWidth="1"/>
    <col min="14845" max="14845" width="12.5" style="516" customWidth="1"/>
    <col min="14846" max="14846" width="9.75" style="516" customWidth="1"/>
    <col min="14847" max="14847" width="8" style="516" customWidth="1"/>
    <col min="14848" max="14848" width="11.25" style="516" customWidth="1"/>
    <col min="14849" max="14849" width="13.5" style="516" customWidth="1"/>
    <col min="14850" max="14850" width="14.625" style="516" customWidth="1"/>
    <col min="14851" max="15095" width="9" style="516"/>
    <col min="15096" max="15096" width="4" style="516" customWidth="1"/>
    <col min="15097" max="15097" width="7.125" style="516" customWidth="1"/>
    <col min="15098" max="15098" width="6.625" style="516" customWidth="1"/>
    <col min="15099" max="15099" width="8" style="516" customWidth="1"/>
    <col min="15100" max="15100" width="18.875" style="516" customWidth="1"/>
    <col min="15101" max="15101" width="12.5" style="516" customWidth="1"/>
    <col min="15102" max="15102" width="9.75" style="516" customWidth="1"/>
    <col min="15103" max="15103" width="8" style="516" customWidth="1"/>
    <col min="15104" max="15104" width="11.25" style="516" customWidth="1"/>
    <col min="15105" max="15105" width="13.5" style="516" customWidth="1"/>
    <col min="15106" max="15106" width="14.625" style="516" customWidth="1"/>
    <col min="15107" max="15351" width="9" style="516"/>
    <col min="15352" max="15352" width="4" style="516" customWidth="1"/>
    <col min="15353" max="15353" width="7.125" style="516" customWidth="1"/>
    <col min="15354" max="15354" width="6.625" style="516" customWidth="1"/>
    <col min="15355" max="15355" width="8" style="516" customWidth="1"/>
    <col min="15356" max="15356" width="18.875" style="516" customWidth="1"/>
    <col min="15357" max="15357" width="12.5" style="516" customWidth="1"/>
    <col min="15358" max="15358" width="9.75" style="516" customWidth="1"/>
    <col min="15359" max="15359" width="8" style="516" customWidth="1"/>
    <col min="15360" max="15360" width="11.25" style="516" customWidth="1"/>
    <col min="15361" max="15361" width="13.5" style="516" customWidth="1"/>
    <col min="15362" max="15362" width="14.625" style="516" customWidth="1"/>
    <col min="15363" max="15607" width="9" style="516"/>
    <col min="15608" max="15608" width="4" style="516" customWidth="1"/>
    <col min="15609" max="15609" width="7.125" style="516" customWidth="1"/>
    <col min="15610" max="15610" width="6.625" style="516" customWidth="1"/>
    <col min="15611" max="15611" width="8" style="516" customWidth="1"/>
    <col min="15612" max="15612" width="18.875" style="516" customWidth="1"/>
    <col min="15613" max="15613" width="12.5" style="516" customWidth="1"/>
    <col min="15614" max="15614" width="9.75" style="516" customWidth="1"/>
    <col min="15615" max="15615" width="8" style="516" customWidth="1"/>
    <col min="15616" max="15616" width="11.25" style="516" customWidth="1"/>
    <col min="15617" max="15617" width="13.5" style="516" customWidth="1"/>
    <col min="15618" max="15618" width="14.625" style="516" customWidth="1"/>
    <col min="15619" max="15863" width="9" style="516"/>
    <col min="15864" max="15864" width="4" style="516" customWidth="1"/>
    <col min="15865" max="15865" width="7.125" style="516" customWidth="1"/>
    <col min="15866" max="15866" width="6.625" style="516" customWidth="1"/>
    <col min="15867" max="15867" width="8" style="516" customWidth="1"/>
    <col min="15868" max="15868" width="18.875" style="516" customWidth="1"/>
    <col min="15869" max="15869" width="12.5" style="516" customWidth="1"/>
    <col min="15870" max="15870" width="9.75" style="516" customWidth="1"/>
    <col min="15871" max="15871" width="8" style="516" customWidth="1"/>
    <col min="15872" max="15872" width="11.25" style="516" customWidth="1"/>
    <col min="15873" max="15873" width="13.5" style="516" customWidth="1"/>
    <col min="15874" max="15874" width="14.625" style="516" customWidth="1"/>
    <col min="15875" max="16119" width="9" style="516"/>
    <col min="16120" max="16120" width="4" style="516" customWidth="1"/>
    <col min="16121" max="16121" width="7.125" style="516" customWidth="1"/>
    <col min="16122" max="16122" width="6.625" style="516" customWidth="1"/>
    <col min="16123" max="16123" width="8" style="516" customWidth="1"/>
    <col min="16124" max="16124" width="18.875" style="516" customWidth="1"/>
    <col min="16125" max="16125" width="12.5" style="516" customWidth="1"/>
    <col min="16126" max="16126" width="9.75" style="516" customWidth="1"/>
    <col min="16127" max="16127" width="8" style="516" customWidth="1"/>
    <col min="16128" max="16128" width="11.25" style="516" customWidth="1"/>
    <col min="16129" max="16129" width="13.5" style="516" customWidth="1"/>
    <col min="16130" max="16130" width="14.625" style="516" customWidth="1"/>
    <col min="16131" max="16361" width="9" style="516"/>
    <col min="16362" max="16384" width="9" style="155"/>
  </cols>
  <sheetData>
    <row r="1" spans="1:11" ht="30" customHeight="1">
      <c r="A1" s="990" t="s">
        <v>1727</v>
      </c>
      <c r="B1" s="990"/>
      <c r="C1" s="990"/>
      <c r="D1" s="990"/>
      <c r="E1" s="990"/>
      <c r="F1" s="990"/>
      <c r="G1" s="991"/>
      <c r="H1" s="991"/>
      <c r="I1" s="991"/>
      <c r="J1" s="991"/>
      <c r="K1" s="992"/>
    </row>
    <row r="2" spans="1:11" ht="30" customHeight="1">
      <c r="A2" s="488" t="s">
        <v>1</v>
      </c>
      <c r="B2" s="488" t="s">
        <v>1588</v>
      </c>
      <c r="C2" s="488" t="s">
        <v>1679</v>
      </c>
      <c r="D2" s="488" t="s">
        <v>1589</v>
      </c>
      <c r="E2" s="488" t="s">
        <v>1419</v>
      </c>
      <c r="F2" s="488" t="s">
        <v>1680</v>
      </c>
      <c r="G2" s="488" t="s">
        <v>533</v>
      </c>
      <c r="H2" s="489" t="s">
        <v>1366</v>
      </c>
      <c r="I2" s="489" t="s">
        <v>1591</v>
      </c>
      <c r="J2" s="532" t="s">
        <v>1592</v>
      </c>
      <c r="K2" s="557" t="s">
        <v>1805</v>
      </c>
    </row>
    <row r="3" spans="1:11" ht="18" customHeight="1">
      <c r="A3" s="985">
        <v>1</v>
      </c>
      <c r="B3" s="985" t="s">
        <v>267</v>
      </c>
      <c r="C3" s="985" t="s">
        <v>1728</v>
      </c>
      <c r="D3" s="986" t="s">
        <v>1722</v>
      </c>
      <c r="E3" s="987" t="s">
        <v>1729</v>
      </c>
      <c r="F3" s="994" t="s">
        <v>1730</v>
      </c>
      <c r="G3" s="492" t="s">
        <v>1372</v>
      </c>
      <c r="H3" s="517">
        <f>2000*0.6</f>
        <v>1200</v>
      </c>
      <c r="I3" s="518">
        <f>210+30</f>
        <v>240</v>
      </c>
      <c r="J3" s="533">
        <f t="shared" ref="J3:J6" si="0">H3*I3</f>
        <v>288000</v>
      </c>
      <c r="K3" s="961">
        <f>ROUND(J9*0.8,0)</f>
        <v>506099</v>
      </c>
    </row>
    <row r="4" spans="1:11" s="520" customFormat="1" ht="18" customHeight="1">
      <c r="A4" s="985"/>
      <c r="B4" s="985"/>
      <c r="C4" s="985"/>
      <c r="D4" s="986"/>
      <c r="E4" s="987"/>
      <c r="F4" s="994"/>
      <c r="G4" s="519" t="s">
        <v>1372</v>
      </c>
      <c r="H4" s="517">
        <f>2000*0.4</f>
        <v>800</v>
      </c>
      <c r="I4" s="517">
        <v>300</v>
      </c>
      <c r="J4" s="534">
        <f t="shared" si="0"/>
        <v>240000</v>
      </c>
      <c r="K4" s="967"/>
    </row>
    <row r="5" spans="1:11" ht="18" customHeight="1">
      <c r="A5" s="985"/>
      <c r="B5" s="985"/>
      <c r="C5" s="985"/>
      <c r="D5" s="986"/>
      <c r="E5" s="987"/>
      <c r="F5" s="521" t="s">
        <v>1731</v>
      </c>
      <c r="G5" s="492" t="s">
        <v>1372</v>
      </c>
      <c r="H5" s="518">
        <v>0</v>
      </c>
      <c r="I5" s="518">
        <v>0</v>
      </c>
      <c r="J5" s="533">
        <f t="shared" si="0"/>
        <v>0</v>
      </c>
      <c r="K5" s="967"/>
    </row>
    <row r="6" spans="1:11" ht="18" customHeight="1">
      <c r="A6" s="985"/>
      <c r="B6" s="985"/>
      <c r="C6" s="985"/>
      <c r="D6" s="986"/>
      <c r="E6" s="492" t="s">
        <v>1732</v>
      </c>
      <c r="F6" s="521" t="s">
        <v>1733</v>
      </c>
      <c r="G6" s="492" t="s">
        <v>1372</v>
      </c>
      <c r="H6" s="522">
        <v>6.4</v>
      </c>
      <c r="I6" s="518">
        <v>3100</v>
      </c>
      <c r="J6" s="533">
        <f t="shared" si="0"/>
        <v>19840</v>
      </c>
      <c r="K6" s="967"/>
    </row>
    <row r="7" spans="1:11" s="525" customFormat="1" ht="18" customHeight="1">
      <c r="A7" s="985"/>
      <c r="B7" s="985"/>
      <c r="C7" s="985"/>
      <c r="D7" s="986"/>
      <c r="E7" s="988" t="s">
        <v>1424</v>
      </c>
      <c r="F7" s="988"/>
      <c r="G7" s="523"/>
      <c r="H7" s="524"/>
      <c r="I7" s="524"/>
      <c r="J7" s="535">
        <f>SUM(J3:J6)</f>
        <v>547840</v>
      </c>
      <c r="K7" s="967"/>
    </row>
    <row r="8" spans="1:11" s="525" customFormat="1" ht="18" customHeight="1">
      <c r="A8" s="985"/>
      <c r="B8" s="985"/>
      <c r="C8" s="985"/>
      <c r="D8" s="986"/>
      <c r="E8" s="988" t="s">
        <v>1603</v>
      </c>
      <c r="F8" s="988"/>
      <c r="G8" s="523"/>
      <c r="H8" s="452">
        <f>ROUND(J7*10%,0)</f>
        <v>54784</v>
      </c>
      <c r="I8" s="456">
        <v>0.1</v>
      </c>
      <c r="J8" s="536">
        <f>ROUND(J7*10%,0)+1*30000</f>
        <v>84784</v>
      </c>
      <c r="K8" s="967"/>
    </row>
    <row r="9" spans="1:11" s="525" customFormat="1" ht="18" customHeight="1">
      <c r="A9" s="985"/>
      <c r="B9" s="985"/>
      <c r="C9" s="985"/>
      <c r="D9" s="986"/>
      <c r="E9" s="988" t="s">
        <v>1428</v>
      </c>
      <c r="F9" s="988"/>
      <c r="G9" s="523"/>
      <c r="H9" s="524"/>
      <c r="I9" s="524"/>
      <c r="J9" s="532">
        <f>J7+J8</f>
        <v>632624</v>
      </c>
      <c r="K9" s="967"/>
    </row>
    <row r="10" spans="1:11" ht="18" customHeight="1">
      <c r="A10" s="985">
        <v>2</v>
      </c>
      <c r="B10" s="985" t="s">
        <v>376</v>
      </c>
      <c r="C10" s="985" t="s">
        <v>1734</v>
      </c>
      <c r="D10" s="986" t="s">
        <v>1369</v>
      </c>
      <c r="E10" s="985" t="s">
        <v>1735</v>
      </c>
      <c r="F10" s="989" t="s">
        <v>1736</v>
      </c>
      <c r="G10" s="519" t="s">
        <v>1372</v>
      </c>
      <c r="H10" s="526">
        <f>2427*0.25</f>
        <v>606.75</v>
      </c>
      <c r="I10" s="518">
        <v>240</v>
      </c>
      <c r="J10" s="533">
        <f t="shared" ref="J10:J23" si="1">H10*I10</f>
        <v>145620</v>
      </c>
      <c r="K10" s="961">
        <f>ROUND(J26*0.8,0)</f>
        <v>1564939</v>
      </c>
    </row>
    <row r="11" spans="1:11" ht="18" customHeight="1">
      <c r="A11" s="985"/>
      <c r="B11" s="985"/>
      <c r="C11" s="985"/>
      <c r="D11" s="986"/>
      <c r="E11" s="985"/>
      <c r="F11" s="989"/>
      <c r="G11" s="492" t="s">
        <v>1372</v>
      </c>
      <c r="H11" s="526">
        <f>2427*0.75</f>
        <v>1820.25</v>
      </c>
      <c r="I11" s="518">
        <v>300</v>
      </c>
      <c r="J11" s="533">
        <f t="shared" si="1"/>
        <v>546075</v>
      </c>
      <c r="K11" s="967"/>
    </row>
    <row r="12" spans="1:11" ht="18" customHeight="1">
      <c r="A12" s="985"/>
      <c r="B12" s="985"/>
      <c r="C12" s="985"/>
      <c r="D12" s="986"/>
      <c r="E12" s="985"/>
      <c r="F12" s="527" t="s">
        <v>1737</v>
      </c>
      <c r="G12" s="528" t="s">
        <v>1388</v>
      </c>
      <c r="H12" s="526">
        <v>250</v>
      </c>
      <c r="I12" s="526">
        <v>100</v>
      </c>
      <c r="J12" s="537">
        <f t="shared" si="1"/>
        <v>25000</v>
      </c>
      <c r="K12" s="967"/>
    </row>
    <row r="13" spans="1:11" ht="18" customHeight="1">
      <c r="A13" s="985"/>
      <c r="B13" s="985"/>
      <c r="C13" s="985"/>
      <c r="D13" s="986"/>
      <c r="E13" s="985" t="s">
        <v>1738</v>
      </c>
      <c r="F13" s="989" t="s">
        <v>1739</v>
      </c>
      <c r="G13" s="519" t="s">
        <v>1372</v>
      </c>
      <c r="H13" s="526">
        <f>714*0.3</f>
        <v>214.2</v>
      </c>
      <c r="I13" s="526">
        <v>240</v>
      </c>
      <c r="J13" s="537">
        <f t="shared" si="1"/>
        <v>51408</v>
      </c>
      <c r="K13" s="967"/>
    </row>
    <row r="14" spans="1:11" ht="18" customHeight="1">
      <c r="A14" s="985"/>
      <c r="B14" s="985"/>
      <c r="C14" s="985"/>
      <c r="D14" s="986"/>
      <c r="E14" s="985"/>
      <c r="F14" s="989"/>
      <c r="G14" s="519" t="s">
        <v>1372</v>
      </c>
      <c r="H14" s="526">
        <f>714*0.7</f>
        <v>499.79999999999995</v>
      </c>
      <c r="I14" s="517">
        <v>370</v>
      </c>
      <c r="J14" s="534">
        <f t="shared" si="1"/>
        <v>184925.99999999997</v>
      </c>
      <c r="K14" s="967"/>
    </row>
    <row r="15" spans="1:11" ht="18" customHeight="1">
      <c r="A15" s="985"/>
      <c r="B15" s="985"/>
      <c r="C15" s="985"/>
      <c r="D15" s="986"/>
      <c r="E15" s="985"/>
      <c r="F15" s="527" t="s">
        <v>1740</v>
      </c>
      <c r="G15" s="528" t="s">
        <v>1388</v>
      </c>
      <c r="H15" s="526">
        <v>64</v>
      </c>
      <c r="I15" s="526">
        <v>500</v>
      </c>
      <c r="J15" s="537">
        <f t="shared" si="1"/>
        <v>32000</v>
      </c>
      <c r="K15" s="967"/>
    </row>
    <row r="16" spans="1:11" ht="18" customHeight="1">
      <c r="A16" s="985"/>
      <c r="B16" s="985"/>
      <c r="C16" s="985"/>
      <c r="D16" s="986"/>
      <c r="E16" s="985"/>
      <c r="F16" s="527" t="s">
        <v>1741</v>
      </c>
      <c r="G16" s="519" t="s">
        <v>1372</v>
      </c>
      <c r="H16" s="526">
        <f>116*5.5</f>
        <v>638</v>
      </c>
      <c r="I16" s="526">
        <v>140</v>
      </c>
      <c r="J16" s="537">
        <f t="shared" si="1"/>
        <v>89320</v>
      </c>
      <c r="K16" s="967"/>
    </row>
    <row r="17" spans="1:11" ht="18" customHeight="1">
      <c r="A17" s="985"/>
      <c r="B17" s="985"/>
      <c r="C17" s="985"/>
      <c r="D17" s="986"/>
      <c r="E17" s="985"/>
      <c r="F17" s="527" t="s">
        <v>1742</v>
      </c>
      <c r="G17" s="519" t="s">
        <v>1372</v>
      </c>
      <c r="H17" s="526">
        <v>74</v>
      </c>
      <c r="I17" s="526">
        <v>50</v>
      </c>
      <c r="J17" s="537">
        <f t="shared" si="1"/>
        <v>3700</v>
      </c>
      <c r="K17" s="967"/>
    </row>
    <row r="18" spans="1:11" ht="18" customHeight="1">
      <c r="A18" s="985"/>
      <c r="B18" s="985"/>
      <c r="C18" s="985"/>
      <c r="D18" s="986"/>
      <c r="E18" s="985" t="s">
        <v>1743</v>
      </c>
      <c r="F18" s="989" t="s">
        <v>1744</v>
      </c>
      <c r="G18" s="519" t="s">
        <v>1372</v>
      </c>
      <c r="H18" s="526">
        <f>1473*0.1</f>
        <v>147.30000000000001</v>
      </c>
      <c r="I18" s="526">
        <v>240</v>
      </c>
      <c r="J18" s="537">
        <f t="shared" si="1"/>
        <v>35352</v>
      </c>
      <c r="K18" s="967"/>
    </row>
    <row r="19" spans="1:11" ht="18" customHeight="1">
      <c r="A19" s="985"/>
      <c r="B19" s="985"/>
      <c r="C19" s="985"/>
      <c r="D19" s="986"/>
      <c r="E19" s="985"/>
      <c r="F19" s="989"/>
      <c r="G19" s="519" t="s">
        <v>1372</v>
      </c>
      <c r="H19" s="526">
        <f>1473*0.9</f>
        <v>1325.7</v>
      </c>
      <c r="I19" s="517">
        <v>370</v>
      </c>
      <c r="J19" s="537">
        <f t="shared" si="1"/>
        <v>490509</v>
      </c>
      <c r="K19" s="967"/>
    </row>
    <row r="20" spans="1:11" ht="18" customHeight="1">
      <c r="A20" s="985"/>
      <c r="B20" s="985"/>
      <c r="C20" s="985"/>
      <c r="D20" s="986"/>
      <c r="E20" s="985"/>
      <c r="F20" s="527" t="s">
        <v>1745</v>
      </c>
      <c r="G20" s="528" t="s">
        <v>1388</v>
      </c>
      <c r="H20" s="526">
        <v>124</v>
      </c>
      <c r="I20" s="526">
        <v>136</v>
      </c>
      <c r="J20" s="537">
        <f t="shared" si="1"/>
        <v>16864</v>
      </c>
      <c r="K20" s="967"/>
    </row>
    <row r="21" spans="1:11" ht="18" customHeight="1">
      <c r="A21" s="985"/>
      <c r="B21" s="985"/>
      <c r="C21" s="985"/>
      <c r="D21" s="986"/>
      <c r="E21" s="985"/>
      <c r="F21" s="527" t="s">
        <v>1746</v>
      </c>
      <c r="G21" s="528" t="s">
        <v>1388</v>
      </c>
      <c r="H21" s="526">
        <v>101</v>
      </c>
      <c r="I21" s="526">
        <v>74</v>
      </c>
      <c r="J21" s="537">
        <f t="shared" si="1"/>
        <v>7474</v>
      </c>
      <c r="K21" s="967"/>
    </row>
    <row r="22" spans="1:11" ht="18" customHeight="1">
      <c r="A22" s="985"/>
      <c r="B22" s="985"/>
      <c r="C22" s="985"/>
      <c r="D22" s="986"/>
      <c r="E22" s="985"/>
      <c r="F22" s="527" t="s">
        <v>1747</v>
      </c>
      <c r="G22" s="528" t="s">
        <v>1441</v>
      </c>
      <c r="H22" s="526">
        <v>8</v>
      </c>
      <c r="I22" s="526">
        <v>82</v>
      </c>
      <c r="J22" s="537">
        <f t="shared" si="1"/>
        <v>656</v>
      </c>
      <c r="K22" s="967"/>
    </row>
    <row r="23" spans="1:11" ht="18" customHeight="1">
      <c r="A23" s="985"/>
      <c r="B23" s="985"/>
      <c r="C23" s="985"/>
      <c r="D23" s="986"/>
      <c r="E23" s="985"/>
      <c r="F23" s="527" t="s">
        <v>1748</v>
      </c>
      <c r="G23" s="519" t="s">
        <v>1372</v>
      </c>
      <c r="H23" s="526">
        <v>429</v>
      </c>
      <c r="I23" s="526">
        <v>200</v>
      </c>
      <c r="J23" s="537">
        <f t="shared" si="1"/>
        <v>85800</v>
      </c>
      <c r="K23" s="967"/>
    </row>
    <row r="24" spans="1:11" s="525" customFormat="1" ht="18" customHeight="1">
      <c r="A24" s="985"/>
      <c r="B24" s="985"/>
      <c r="C24" s="985"/>
      <c r="D24" s="986"/>
      <c r="E24" s="988" t="s">
        <v>1424</v>
      </c>
      <c r="F24" s="988"/>
      <c r="G24" s="523"/>
      <c r="H24" s="524"/>
      <c r="I24" s="524"/>
      <c r="J24" s="532">
        <f>SUM(J10:J23)</f>
        <v>1714704</v>
      </c>
      <c r="K24" s="967"/>
    </row>
    <row r="25" spans="1:11" s="525" customFormat="1" ht="18" customHeight="1">
      <c r="A25" s="985"/>
      <c r="B25" s="985"/>
      <c r="C25" s="985"/>
      <c r="D25" s="986"/>
      <c r="E25" s="988" t="s">
        <v>1603</v>
      </c>
      <c r="F25" s="988"/>
      <c r="G25" s="523"/>
      <c r="H25" s="452">
        <f>ROUND(J24*10%,0)</f>
        <v>171470</v>
      </c>
      <c r="I25" s="456">
        <v>0.1</v>
      </c>
      <c r="J25" s="536">
        <f>ROUND(J24*10%,0)+70000</f>
        <v>241470</v>
      </c>
      <c r="K25" s="967"/>
    </row>
    <row r="26" spans="1:11" s="525" customFormat="1" ht="18" customHeight="1">
      <c r="A26" s="985"/>
      <c r="B26" s="985"/>
      <c r="C26" s="985"/>
      <c r="D26" s="986"/>
      <c r="E26" s="988" t="s">
        <v>1428</v>
      </c>
      <c r="F26" s="988"/>
      <c r="G26" s="523"/>
      <c r="H26" s="524"/>
      <c r="I26" s="524"/>
      <c r="J26" s="532">
        <f>J24+J25</f>
        <v>1956174</v>
      </c>
      <c r="K26" s="967"/>
    </row>
    <row r="27" spans="1:11" ht="18" customHeight="1">
      <c r="A27" s="985">
        <v>3</v>
      </c>
      <c r="B27" s="985" t="s">
        <v>1749</v>
      </c>
      <c r="C27" s="985" t="s">
        <v>1750</v>
      </c>
      <c r="D27" s="986" t="s">
        <v>1369</v>
      </c>
      <c r="E27" s="985" t="s">
        <v>1614</v>
      </c>
      <c r="F27" s="989" t="s">
        <v>1730</v>
      </c>
      <c r="G27" s="492" t="s">
        <v>1372</v>
      </c>
      <c r="H27" s="526">
        <f>2182*0.3</f>
        <v>654.6</v>
      </c>
      <c r="I27" s="518">
        <v>240</v>
      </c>
      <c r="J27" s="533">
        <f t="shared" ref="J27:J37" si="2">H27*I27</f>
        <v>157104</v>
      </c>
      <c r="K27" s="961">
        <f>ROUND(J31*0.8,0)</f>
        <v>565485</v>
      </c>
    </row>
    <row r="28" spans="1:11" ht="18" customHeight="1">
      <c r="A28" s="985"/>
      <c r="B28" s="985"/>
      <c r="C28" s="985"/>
      <c r="D28" s="986"/>
      <c r="E28" s="985"/>
      <c r="F28" s="989"/>
      <c r="G28" s="492" t="s">
        <v>1372</v>
      </c>
      <c r="H28" s="526">
        <f>2182*0.7</f>
        <v>1527.3999999999999</v>
      </c>
      <c r="I28" s="518">
        <v>300</v>
      </c>
      <c r="J28" s="533">
        <f t="shared" si="2"/>
        <v>458219.99999999994</v>
      </c>
      <c r="K28" s="967"/>
    </row>
    <row r="29" spans="1:11" s="525" customFormat="1" ht="18" customHeight="1">
      <c r="A29" s="985"/>
      <c r="B29" s="985"/>
      <c r="C29" s="985"/>
      <c r="D29" s="986"/>
      <c r="E29" s="988" t="s">
        <v>1424</v>
      </c>
      <c r="F29" s="988"/>
      <c r="G29" s="523"/>
      <c r="H29" s="524"/>
      <c r="I29" s="524"/>
      <c r="J29" s="532">
        <f>SUM(J27:J28)</f>
        <v>615324</v>
      </c>
      <c r="K29" s="967"/>
    </row>
    <row r="30" spans="1:11" s="525" customFormat="1" ht="18" customHeight="1">
      <c r="A30" s="985"/>
      <c r="B30" s="985"/>
      <c r="C30" s="985"/>
      <c r="D30" s="986"/>
      <c r="E30" s="988" t="s">
        <v>1603</v>
      </c>
      <c r="F30" s="988"/>
      <c r="G30" s="523"/>
      <c r="H30" s="452">
        <f>ROUND(J29*10%,0)</f>
        <v>61532</v>
      </c>
      <c r="I30" s="456">
        <v>0.1</v>
      </c>
      <c r="J30" s="536">
        <f>ROUND(J29*10%,0)+1*30000</f>
        <v>91532</v>
      </c>
      <c r="K30" s="967"/>
    </row>
    <row r="31" spans="1:11" s="525" customFormat="1" ht="18" customHeight="1">
      <c r="A31" s="985"/>
      <c r="B31" s="985"/>
      <c r="C31" s="985"/>
      <c r="D31" s="986"/>
      <c r="E31" s="988" t="s">
        <v>1428</v>
      </c>
      <c r="F31" s="988"/>
      <c r="G31" s="523"/>
      <c r="H31" s="524"/>
      <c r="I31" s="524"/>
      <c r="J31" s="532">
        <f>J29+J30</f>
        <v>706856</v>
      </c>
      <c r="K31" s="967"/>
    </row>
    <row r="32" spans="1:11" ht="18" customHeight="1">
      <c r="A32" s="985">
        <v>4</v>
      </c>
      <c r="B32" s="985" t="s">
        <v>1751</v>
      </c>
      <c r="C32" s="985" t="s">
        <v>1752</v>
      </c>
      <c r="D32" s="986" t="s">
        <v>1369</v>
      </c>
      <c r="E32" s="985" t="s">
        <v>1753</v>
      </c>
      <c r="F32" s="527" t="s">
        <v>1754</v>
      </c>
      <c r="G32" s="492" t="s">
        <v>1388</v>
      </c>
      <c r="H32" s="526">
        <v>180</v>
      </c>
      <c r="I32" s="518">
        <v>780</v>
      </c>
      <c r="J32" s="537">
        <f t="shared" si="2"/>
        <v>140400</v>
      </c>
      <c r="K32" s="961">
        <f>ROUND(J40*0.8,0)</f>
        <v>330806</v>
      </c>
    </row>
    <row r="33" spans="1:11" ht="18" customHeight="1">
      <c r="A33" s="985"/>
      <c r="B33" s="985"/>
      <c r="C33" s="985"/>
      <c r="D33" s="986"/>
      <c r="E33" s="985"/>
      <c r="F33" s="527" t="s">
        <v>1755</v>
      </c>
      <c r="G33" s="492" t="s">
        <v>1388</v>
      </c>
      <c r="H33" s="526">
        <v>150</v>
      </c>
      <c r="I33" s="518">
        <v>860</v>
      </c>
      <c r="J33" s="537">
        <f t="shared" si="2"/>
        <v>129000</v>
      </c>
      <c r="K33" s="961"/>
    </row>
    <row r="34" spans="1:11" ht="18" customHeight="1">
      <c r="A34" s="985"/>
      <c r="B34" s="985"/>
      <c r="C34" s="985"/>
      <c r="D34" s="986"/>
      <c r="E34" s="985"/>
      <c r="F34" s="527" t="s">
        <v>1756</v>
      </c>
      <c r="G34" s="492" t="s">
        <v>1485</v>
      </c>
      <c r="H34" s="526">
        <v>23</v>
      </c>
      <c r="I34" s="518">
        <v>3500</v>
      </c>
      <c r="J34" s="537">
        <f t="shared" si="2"/>
        <v>80500</v>
      </c>
      <c r="K34" s="961"/>
    </row>
    <row r="35" spans="1:11" ht="18" customHeight="1">
      <c r="A35" s="985"/>
      <c r="B35" s="985"/>
      <c r="C35" s="985"/>
      <c r="D35" s="986"/>
      <c r="E35" s="985"/>
      <c r="F35" s="527" t="s">
        <v>1757</v>
      </c>
      <c r="G35" s="492" t="s">
        <v>1485</v>
      </c>
      <c r="H35" s="526">
        <v>1</v>
      </c>
      <c r="I35" s="518">
        <v>18293</v>
      </c>
      <c r="J35" s="537">
        <f t="shared" si="2"/>
        <v>18293</v>
      </c>
      <c r="K35" s="961"/>
    </row>
    <row r="36" spans="1:11" ht="18" customHeight="1">
      <c r="A36" s="985"/>
      <c r="B36" s="985"/>
      <c r="C36" s="985"/>
      <c r="D36" s="986"/>
      <c r="E36" s="985"/>
      <c r="F36" s="527" t="s">
        <v>1758</v>
      </c>
      <c r="G36" s="492" t="s">
        <v>1485</v>
      </c>
      <c r="H36" s="526">
        <v>1</v>
      </c>
      <c r="I36" s="518">
        <v>4500</v>
      </c>
      <c r="J36" s="537">
        <f t="shared" si="2"/>
        <v>4500</v>
      </c>
      <c r="K36" s="961"/>
    </row>
    <row r="37" spans="1:11" ht="18" customHeight="1">
      <c r="A37" s="985"/>
      <c r="B37" s="985"/>
      <c r="C37" s="985"/>
      <c r="D37" s="986"/>
      <c r="E37" s="985"/>
      <c r="F37" s="527" t="s">
        <v>1759</v>
      </c>
      <c r="G37" s="492" t="s">
        <v>1388</v>
      </c>
      <c r="H37" s="526">
        <v>5.86</v>
      </c>
      <c r="I37" s="518">
        <v>550</v>
      </c>
      <c r="J37" s="537">
        <f t="shared" si="2"/>
        <v>3223</v>
      </c>
      <c r="K37" s="961"/>
    </row>
    <row r="38" spans="1:11" ht="18" customHeight="1">
      <c r="A38" s="985"/>
      <c r="B38" s="985"/>
      <c r="C38" s="985"/>
      <c r="D38" s="986"/>
      <c r="E38" s="988" t="s">
        <v>1424</v>
      </c>
      <c r="F38" s="988"/>
      <c r="G38" s="528"/>
      <c r="H38" s="526"/>
      <c r="I38" s="526"/>
      <c r="J38" s="535">
        <f>SUM(J32:J37)</f>
        <v>375916</v>
      </c>
      <c r="K38" s="961"/>
    </row>
    <row r="39" spans="1:11" ht="18" customHeight="1">
      <c r="A39" s="985"/>
      <c r="B39" s="985"/>
      <c r="C39" s="985"/>
      <c r="D39" s="986"/>
      <c r="E39" s="988" t="s">
        <v>1603</v>
      </c>
      <c r="F39" s="988"/>
      <c r="G39" s="528"/>
      <c r="H39" s="452">
        <f>ROUND(J38*10%,0)</f>
        <v>37592</v>
      </c>
      <c r="I39" s="456">
        <v>0.1</v>
      </c>
      <c r="J39" s="536">
        <f>ROUND(J38*10%,0)</f>
        <v>37592</v>
      </c>
      <c r="K39" s="961"/>
    </row>
    <row r="40" spans="1:11" ht="18" customHeight="1">
      <c r="A40" s="985"/>
      <c r="B40" s="985"/>
      <c r="C40" s="985"/>
      <c r="D40" s="986"/>
      <c r="E40" s="988" t="s">
        <v>1428</v>
      </c>
      <c r="F40" s="988"/>
      <c r="G40" s="528"/>
      <c r="H40" s="526"/>
      <c r="I40" s="526"/>
      <c r="J40" s="535">
        <f>J38+J39</f>
        <v>413508</v>
      </c>
      <c r="K40" s="961"/>
    </row>
    <row r="41" spans="1:11" ht="18" customHeight="1">
      <c r="A41" s="538"/>
      <c r="B41" s="538"/>
      <c r="C41" s="538"/>
      <c r="D41" s="538"/>
      <c r="E41" s="961" t="s">
        <v>1540</v>
      </c>
      <c r="F41" s="993"/>
      <c r="G41" s="490"/>
      <c r="H41" s="490"/>
      <c r="I41" s="490"/>
      <c r="J41" s="490"/>
      <c r="K41" s="488">
        <f>SUM(K3:K40)</f>
        <v>2967329</v>
      </c>
    </row>
  </sheetData>
  <mergeCells count="45">
    <mergeCell ref="K3:K9"/>
    <mergeCell ref="K10:K26"/>
    <mergeCell ref="K27:K31"/>
    <mergeCell ref="K32:K40"/>
    <mergeCell ref="E41:F41"/>
    <mergeCell ref="F10:F11"/>
    <mergeCell ref="F13:F14"/>
    <mergeCell ref="F18:F19"/>
    <mergeCell ref="F3:F4"/>
    <mergeCell ref="A1:K1"/>
    <mergeCell ref="E30:F30"/>
    <mergeCell ref="E31:F31"/>
    <mergeCell ref="A32:A40"/>
    <mergeCell ref="B32:B40"/>
    <mergeCell ref="C32:C40"/>
    <mergeCell ref="D32:D40"/>
    <mergeCell ref="E32:E37"/>
    <mergeCell ref="E38:F38"/>
    <mergeCell ref="E39:F39"/>
    <mergeCell ref="E40:F40"/>
    <mergeCell ref="E24:F24"/>
    <mergeCell ref="E25:F25"/>
    <mergeCell ref="E26:F26"/>
    <mergeCell ref="A27:A31"/>
    <mergeCell ref="B27:B31"/>
    <mergeCell ref="C27:C31"/>
    <mergeCell ref="D27:D31"/>
    <mergeCell ref="E27:E28"/>
    <mergeCell ref="F27:F28"/>
    <mergeCell ref="E29:F29"/>
    <mergeCell ref="A10:A26"/>
    <mergeCell ref="B10:B26"/>
    <mergeCell ref="C10:C26"/>
    <mergeCell ref="D10:D26"/>
    <mergeCell ref="E10:E12"/>
    <mergeCell ref="E13:E17"/>
    <mergeCell ref="E18:E23"/>
    <mergeCell ref="A3:A9"/>
    <mergeCell ref="B3:B9"/>
    <mergeCell ref="C3:C9"/>
    <mergeCell ref="D3:D9"/>
    <mergeCell ref="E3:E5"/>
    <mergeCell ref="E7:F7"/>
    <mergeCell ref="E8:F8"/>
    <mergeCell ref="E9:F9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>
  <dimension ref="A1:K29"/>
  <sheetViews>
    <sheetView topLeftCell="A7" workbookViewId="0">
      <selection activeCell="A3" sqref="A3:XFD15"/>
    </sheetView>
  </sheetViews>
  <sheetFormatPr defaultColWidth="9" defaultRowHeight="45" customHeight="1"/>
  <cols>
    <col min="1" max="1" width="5.5" style="539" customWidth="1"/>
    <col min="2" max="2" width="36.125" style="540" customWidth="1"/>
    <col min="3" max="3" width="44.875" style="539" customWidth="1"/>
    <col min="4" max="9" width="12.625" style="541" customWidth="1"/>
    <col min="10" max="10" width="12.625" style="542" customWidth="1"/>
    <col min="11" max="11" width="13.875" style="539" bestFit="1" customWidth="1"/>
    <col min="12" max="16384" width="9" style="539"/>
  </cols>
  <sheetData>
    <row r="1" spans="1:11" ht="45" customHeight="1">
      <c r="A1" s="995" t="s">
        <v>1802</v>
      </c>
      <c r="B1" s="996"/>
      <c r="C1" s="996"/>
      <c r="D1" s="996"/>
      <c r="E1" s="996"/>
      <c r="F1" s="996"/>
      <c r="G1" s="996"/>
      <c r="H1" s="996"/>
      <c r="I1" s="996"/>
      <c r="J1" s="996"/>
    </row>
    <row r="2" spans="1:11" s="546" customFormat="1" ht="20.100000000000001" customHeight="1">
      <c r="A2" s="543" t="s">
        <v>1</v>
      </c>
      <c r="B2" s="178" t="s">
        <v>595</v>
      </c>
      <c r="C2" s="543" t="s">
        <v>2</v>
      </c>
      <c r="D2" s="544" t="s">
        <v>1795</v>
      </c>
      <c r="E2" s="544" t="s">
        <v>1796</v>
      </c>
      <c r="F2" s="544" t="s">
        <v>1797</v>
      </c>
      <c r="G2" s="544" t="s">
        <v>1798</v>
      </c>
      <c r="H2" s="544" t="s">
        <v>1799</v>
      </c>
      <c r="I2" s="544" t="s">
        <v>1800</v>
      </c>
      <c r="J2" s="545" t="s">
        <v>1801</v>
      </c>
    </row>
    <row r="3" spans="1:11" s="546" customFormat="1" ht="20.100000000000001" customHeight="1">
      <c r="A3" s="543">
        <v>1</v>
      </c>
      <c r="B3" s="178" t="s">
        <v>1760</v>
      </c>
      <c r="C3" s="178" t="s">
        <v>1761</v>
      </c>
      <c r="D3" s="547">
        <v>129360</v>
      </c>
      <c r="E3" s="547">
        <v>111976</v>
      </c>
      <c r="F3" s="547">
        <v>110322.92</v>
      </c>
      <c r="G3" s="547">
        <v>9638</v>
      </c>
      <c r="H3" s="547">
        <f t="shared" ref="H3:H5" si="0">G3+F3</f>
        <v>119960.92</v>
      </c>
      <c r="I3" s="547">
        <v>129360</v>
      </c>
      <c r="J3" s="547">
        <f>H3-I3</f>
        <v>-9399.0800000000017</v>
      </c>
    </row>
    <row r="4" spans="1:11" s="546" customFormat="1" ht="20.100000000000001" customHeight="1">
      <c r="A4" s="543">
        <v>2</v>
      </c>
      <c r="B4" s="178" t="s">
        <v>1760</v>
      </c>
      <c r="C4" s="178" t="s">
        <v>1762</v>
      </c>
      <c r="D4" s="547">
        <v>447148.79999999999</v>
      </c>
      <c r="E4" s="547">
        <v>249998</v>
      </c>
      <c r="F4" s="547">
        <v>249223.09</v>
      </c>
      <c r="G4" s="547">
        <v>20457</v>
      </c>
      <c r="H4" s="547">
        <f t="shared" si="0"/>
        <v>269680.08999999997</v>
      </c>
      <c r="I4" s="547">
        <v>447148.79999999999</v>
      </c>
      <c r="J4" s="547">
        <f>H4-I4</f>
        <v>-177468.71000000002</v>
      </c>
    </row>
    <row r="5" spans="1:11" s="546" customFormat="1" ht="20.100000000000001" customHeight="1">
      <c r="A5" s="543">
        <v>3</v>
      </c>
      <c r="B5" s="178" t="s">
        <v>325</v>
      </c>
      <c r="C5" s="178" t="s">
        <v>1763</v>
      </c>
      <c r="D5" s="547">
        <v>258720</v>
      </c>
      <c r="E5" s="547">
        <v>223999</v>
      </c>
      <c r="F5" s="547">
        <v>221261</v>
      </c>
      <c r="G5" s="547">
        <v>18300</v>
      </c>
      <c r="H5" s="547">
        <f t="shared" si="0"/>
        <v>239561</v>
      </c>
      <c r="I5" s="547">
        <v>258720</v>
      </c>
      <c r="J5" s="547">
        <f>H5-I5</f>
        <v>-19159</v>
      </c>
    </row>
    <row r="6" spans="1:11" s="546" customFormat="1" ht="20.100000000000001" customHeight="1">
      <c r="A6" s="543"/>
      <c r="B6" s="178"/>
      <c r="C6" s="178" t="s">
        <v>1789</v>
      </c>
      <c r="D6" s="547">
        <f>SUM(D3:D5)</f>
        <v>835228.8</v>
      </c>
      <c r="E6" s="547">
        <f t="shared" ref="E6:J6" si="1">SUM(E3:E5)</f>
        <v>585973</v>
      </c>
      <c r="F6" s="547">
        <f t="shared" si="1"/>
        <v>580807.01</v>
      </c>
      <c r="G6" s="547">
        <f t="shared" si="1"/>
        <v>48395</v>
      </c>
      <c r="H6" s="547">
        <f t="shared" si="1"/>
        <v>629202.01</v>
      </c>
      <c r="I6" s="547">
        <f t="shared" si="1"/>
        <v>835228.8</v>
      </c>
      <c r="J6" s="547">
        <f t="shared" si="1"/>
        <v>-206026.79000000004</v>
      </c>
    </row>
    <row r="7" spans="1:11" s="546" customFormat="1" ht="20.100000000000001" customHeight="1">
      <c r="A7" s="543">
        <v>1</v>
      </c>
      <c r="B7" s="178" t="s">
        <v>1764</v>
      </c>
      <c r="C7" s="543" t="s">
        <v>1765</v>
      </c>
      <c r="D7" s="547">
        <v>1302093.6299999999</v>
      </c>
      <c r="E7" s="547">
        <v>1041722</v>
      </c>
      <c r="F7" s="547">
        <v>1034308</v>
      </c>
      <c r="G7" s="547">
        <v>156863</v>
      </c>
      <c r="H7" s="547">
        <f>F7+G7</f>
        <v>1191171</v>
      </c>
      <c r="I7" s="547">
        <v>1302093.6299999999</v>
      </c>
      <c r="J7" s="547">
        <f>H7-I7</f>
        <v>-110922.62999999989</v>
      </c>
    </row>
    <row r="8" spans="1:11" s="546" customFormat="1" ht="20.100000000000001" customHeight="1">
      <c r="A8" s="543"/>
      <c r="B8" s="178"/>
      <c r="C8" s="543" t="s">
        <v>1793</v>
      </c>
      <c r="D8" s="547">
        <f>SUM(D7)</f>
        <v>1302093.6299999999</v>
      </c>
      <c r="E8" s="547">
        <f t="shared" ref="E8:J8" si="2">SUM(E7)</f>
        <v>1041722</v>
      </c>
      <c r="F8" s="547">
        <f t="shared" si="2"/>
        <v>1034308</v>
      </c>
      <c r="G8" s="547">
        <f t="shared" si="2"/>
        <v>156863</v>
      </c>
      <c r="H8" s="547">
        <f t="shared" si="2"/>
        <v>1191171</v>
      </c>
      <c r="I8" s="547">
        <f t="shared" si="2"/>
        <v>1302093.6299999999</v>
      </c>
      <c r="J8" s="547">
        <f t="shared" si="2"/>
        <v>-110922.62999999989</v>
      </c>
    </row>
    <row r="9" spans="1:11" s="548" customFormat="1" ht="20.100000000000001" customHeight="1">
      <c r="A9" s="543">
        <v>1</v>
      </c>
      <c r="B9" s="450" t="s">
        <v>1766</v>
      </c>
      <c r="C9" s="450" t="s">
        <v>1767</v>
      </c>
      <c r="D9" s="547">
        <v>273965</v>
      </c>
      <c r="E9" s="547">
        <v>249252</v>
      </c>
      <c r="F9" s="547">
        <v>243543.72</v>
      </c>
      <c r="G9" s="547">
        <v>19620</v>
      </c>
      <c r="H9" s="547">
        <f t="shared" ref="H9:H12" si="3">+F9+G9</f>
        <v>263163.71999999997</v>
      </c>
      <c r="I9" s="547">
        <v>273965</v>
      </c>
      <c r="J9" s="547">
        <f t="shared" ref="J9:J15" si="4">+H9-I9</f>
        <v>-10801.280000000028</v>
      </c>
      <c r="K9" s="546"/>
    </row>
    <row r="10" spans="1:11" s="548" customFormat="1" ht="20.100000000000001" customHeight="1">
      <c r="A10" s="543">
        <v>2</v>
      </c>
      <c r="B10" s="450" t="s">
        <v>422</v>
      </c>
      <c r="C10" s="450" t="s">
        <v>1768</v>
      </c>
      <c r="D10" s="547">
        <v>234556</v>
      </c>
      <c r="E10" s="547">
        <v>201630</v>
      </c>
      <c r="F10" s="547">
        <v>192745</v>
      </c>
      <c r="G10" s="547">
        <v>31120</v>
      </c>
      <c r="H10" s="547">
        <f t="shared" si="3"/>
        <v>223865</v>
      </c>
      <c r="I10" s="547">
        <v>234556</v>
      </c>
      <c r="J10" s="547">
        <f t="shared" si="4"/>
        <v>-10691</v>
      </c>
      <c r="K10" s="546"/>
    </row>
    <row r="11" spans="1:11" s="548" customFormat="1" ht="20.100000000000001" customHeight="1">
      <c r="A11" s="543">
        <v>3</v>
      </c>
      <c r="B11" s="450" t="s">
        <v>425</v>
      </c>
      <c r="C11" s="450" t="s">
        <v>1769</v>
      </c>
      <c r="D11" s="547">
        <v>735233</v>
      </c>
      <c r="E11" s="547">
        <v>608870</v>
      </c>
      <c r="F11" s="547">
        <v>608248</v>
      </c>
      <c r="G11" s="547">
        <v>57272</v>
      </c>
      <c r="H11" s="547">
        <f t="shared" si="3"/>
        <v>665520</v>
      </c>
      <c r="I11" s="547">
        <v>735233</v>
      </c>
      <c r="J11" s="547">
        <f t="shared" si="4"/>
        <v>-69713</v>
      </c>
      <c r="K11" s="546"/>
    </row>
    <row r="12" spans="1:11" s="548" customFormat="1" ht="20.100000000000001" customHeight="1">
      <c r="A12" s="543">
        <v>4</v>
      </c>
      <c r="B12" s="450" t="s">
        <v>1770</v>
      </c>
      <c r="C12" s="450" t="s">
        <v>1770</v>
      </c>
      <c r="D12" s="547">
        <v>213675</v>
      </c>
      <c r="E12" s="547">
        <v>193511</v>
      </c>
      <c r="F12" s="547">
        <v>186369.79</v>
      </c>
      <c r="G12" s="547">
        <v>15640</v>
      </c>
      <c r="H12" s="547">
        <f t="shared" si="3"/>
        <v>202009.79</v>
      </c>
      <c r="I12" s="547">
        <v>213675</v>
      </c>
      <c r="J12" s="547">
        <f t="shared" si="4"/>
        <v>-11665.209999999992</v>
      </c>
      <c r="K12" s="546"/>
    </row>
    <row r="13" spans="1:11" s="548" customFormat="1" ht="20.100000000000001" customHeight="1">
      <c r="A13" s="543">
        <v>5</v>
      </c>
      <c r="B13" s="450" t="s">
        <v>1771</v>
      </c>
      <c r="C13" s="450" t="s">
        <v>1772</v>
      </c>
      <c r="D13" s="547">
        <v>10395</v>
      </c>
      <c r="E13" s="547">
        <v>9319</v>
      </c>
      <c r="F13" s="547">
        <v>9170</v>
      </c>
      <c r="G13" s="547">
        <v>910</v>
      </c>
      <c r="H13" s="547">
        <f>F13+G13</f>
        <v>10080</v>
      </c>
      <c r="I13" s="547">
        <v>10395</v>
      </c>
      <c r="J13" s="547">
        <f t="shared" si="4"/>
        <v>-315</v>
      </c>
      <c r="K13" s="546"/>
    </row>
    <row r="14" spans="1:11" s="548" customFormat="1" ht="20.100000000000001" customHeight="1">
      <c r="A14" s="543">
        <v>6</v>
      </c>
      <c r="B14" s="450" t="s">
        <v>1773</v>
      </c>
      <c r="C14" s="450" t="s">
        <v>1774</v>
      </c>
      <c r="D14" s="547">
        <v>145530</v>
      </c>
      <c r="E14" s="547">
        <v>131109</v>
      </c>
      <c r="F14" s="547">
        <v>124657</v>
      </c>
      <c r="G14" s="547">
        <f>5600+720+3900+720</f>
        <v>10940</v>
      </c>
      <c r="H14" s="547">
        <f t="shared" ref="H14:H15" si="5">+F14+G14</f>
        <v>135597</v>
      </c>
      <c r="I14" s="547">
        <v>145530</v>
      </c>
      <c r="J14" s="547">
        <f t="shared" si="4"/>
        <v>-9933</v>
      </c>
      <c r="K14" s="546"/>
    </row>
    <row r="15" spans="1:11" s="548" customFormat="1" ht="20.100000000000001" customHeight="1">
      <c r="A15" s="543">
        <v>7</v>
      </c>
      <c r="B15" s="450" t="s">
        <v>417</v>
      </c>
      <c r="C15" s="450" t="s">
        <v>1775</v>
      </c>
      <c r="D15" s="547">
        <v>1023099</v>
      </c>
      <c r="E15" s="547">
        <v>808492</v>
      </c>
      <c r="F15" s="547">
        <v>801547.36</v>
      </c>
      <c r="G15" s="547">
        <v>77618</v>
      </c>
      <c r="H15" s="547">
        <f t="shared" si="5"/>
        <v>879165.36</v>
      </c>
      <c r="I15" s="547">
        <v>1023099</v>
      </c>
      <c r="J15" s="547">
        <f t="shared" si="4"/>
        <v>-143933.64000000001</v>
      </c>
      <c r="K15" s="546"/>
    </row>
    <row r="16" spans="1:11" s="552" customFormat="1" ht="20.100000000000001" customHeight="1">
      <c r="A16" s="549"/>
      <c r="B16" s="550"/>
      <c r="C16" s="550" t="s">
        <v>1790</v>
      </c>
      <c r="D16" s="144">
        <f t="shared" ref="D16:J16" si="6">SUM(D9:D15)</f>
        <v>2636453</v>
      </c>
      <c r="E16" s="144">
        <f t="shared" si="6"/>
        <v>2202183</v>
      </c>
      <c r="F16" s="144">
        <f t="shared" si="6"/>
        <v>2166280.87</v>
      </c>
      <c r="G16" s="144">
        <f t="shared" si="6"/>
        <v>213120</v>
      </c>
      <c r="H16" s="144">
        <f t="shared" si="6"/>
        <v>2379400.87</v>
      </c>
      <c r="I16" s="144">
        <f t="shared" si="6"/>
        <v>2636453</v>
      </c>
      <c r="J16" s="144">
        <f t="shared" si="6"/>
        <v>-257052.13000000003</v>
      </c>
      <c r="K16" s="551"/>
    </row>
    <row r="17" spans="1:10" s="546" customFormat="1" ht="20.100000000000001" customHeight="1">
      <c r="A17" s="543">
        <v>1</v>
      </c>
      <c r="B17" s="178" t="s">
        <v>647</v>
      </c>
      <c r="C17" s="178" t="s">
        <v>1776</v>
      </c>
      <c r="D17" s="553">
        <v>198318.64</v>
      </c>
      <c r="E17" s="554">
        <v>168336</v>
      </c>
      <c r="F17" s="554">
        <v>166731</v>
      </c>
      <c r="G17" s="554">
        <v>14575</v>
      </c>
      <c r="H17" s="554">
        <f>F17+G17</f>
        <v>181306</v>
      </c>
      <c r="I17" s="553">
        <v>198318.64</v>
      </c>
      <c r="J17" s="553">
        <f>H17-I17</f>
        <v>-17012.640000000014</v>
      </c>
    </row>
    <row r="18" spans="1:10" s="546" customFormat="1" ht="20.100000000000001" customHeight="1">
      <c r="A18" s="543">
        <v>2</v>
      </c>
      <c r="B18" s="178" t="s">
        <v>1777</v>
      </c>
      <c r="C18" s="178" t="s">
        <v>1778</v>
      </c>
      <c r="D18" s="553">
        <v>76761.3</v>
      </c>
      <c r="E18" s="554">
        <v>64799</v>
      </c>
      <c r="F18" s="554">
        <v>64599</v>
      </c>
      <c r="G18" s="554">
        <v>6016</v>
      </c>
      <c r="H18" s="554">
        <f>F18+G18</f>
        <v>70615</v>
      </c>
      <c r="I18" s="553">
        <v>76761.3</v>
      </c>
      <c r="J18" s="553">
        <f>H18-I18</f>
        <v>-6146.3000000000029</v>
      </c>
    </row>
    <row r="19" spans="1:10" s="546" customFormat="1" ht="20.100000000000001" customHeight="1">
      <c r="A19" s="543"/>
      <c r="B19" s="178"/>
      <c r="C19" s="178" t="s">
        <v>1791</v>
      </c>
      <c r="D19" s="553">
        <f>SUM(D17:D18)</f>
        <v>275079.94</v>
      </c>
      <c r="E19" s="553">
        <f t="shared" ref="E19:J19" si="7">SUM(E17:E18)</f>
        <v>233135</v>
      </c>
      <c r="F19" s="553">
        <f t="shared" si="7"/>
        <v>231330</v>
      </c>
      <c r="G19" s="553">
        <f t="shared" si="7"/>
        <v>20591</v>
      </c>
      <c r="H19" s="553">
        <f t="shared" si="7"/>
        <v>251921</v>
      </c>
      <c r="I19" s="553">
        <f t="shared" si="7"/>
        <v>275079.94</v>
      </c>
      <c r="J19" s="553">
        <f t="shared" si="7"/>
        <v>-23158.940000000017</v>
      </c>
    </row>
    <row r="20" spans="1:10" s="546" customFormat="1" ht="20.100000000000001" customHeight="1">
      <c r="A20" s="543">
        <v>1</v>
      </c>
      <c r="B20" s="178" t="s">
        <v>649</v>
      </c>
      <c r="C20" s="178" t="s">
        <v>1779</v>
      </c>
      <c r="D20" s="547">
        <v>1100137.5</v>
      </c>
      <c r="E20" s="547">
        <v>839275</v>
      </c>
      <c r="F20" s="547">
        <v>816560.17</v>
      </c>
      <c r="G20" s="547">
        <v>146721.55662100099</v>
      </c>
      <c r="H20" s="547">
        <f t="shared" ref="H20:H27" si="8">F20+G20</f>
        <v>963281.72662100103</v>
      </c>
      <c r="I20" s="547">
        <v>1100137.5</v>
      </c>
      <c r="J20" s="547">
        <f t="shared" ref="J20:J27" si="9">H20-I20</f>
        <v>-136855.77337899897</v>
      </c>
    </row>
    <row r="21" spans="1:10" s="546" customFormat="1" ht="20.100000000000001" customHeight="1">
      <c r="A21" s="543">
        <v>2</v>
      </c>
      <c r="B21" s="178" t="s">
        <v>887</v>
      </c>
      <c r="C21" s="178" t="s">
        <v>1780</v>
      </c>
      <c r="D21" s="547">
        <v>215169.57</v>
      </c>
      <c r="E21" s="547">
        <v>176702</v>
      </c>
      <c r="F21" s="547">
        <v>159583.65</v>
      </c>
      <c r="G21" s="547">
        <v>14258.18</v>
      </c>
      <c r="H21" s="547">
        <f t="shared" si="8"/>
        <v>173841.83</v>
      </c>
      <c r="I21" s="547">
        <v>215169.57</v>
      </c>
      <c r="J21" s="547">
        <f t="shared" si="9"/>
        <v>-41327.74000000002</v>
      </c>
    </row>
    <row r="22" spans="1:10" s="546" customFormat="1" ht="20.100000000000001" customHeight="1">
      <c r="A22" s="543">
        <v>3</v>
      </c>
      <c r="B22" s="178" t="s">
        <v>1781</v>
      </c>
      <c r="C22" s="178" t="s">
        <v>1782</v>
      </c>
      <c r="D22" s="547">
        <v>640949.4</v>
      </c>
      <c r="E22" s="547">
        <v>502806</v>
      </c>
      <c r="F22" s="547">
        <v>485850.69</v>
      </c>
      <c r="G22" s="547">
        <v>53071.69</v>
      </c>
      <c r="H22" s="547">
        <f t="shared" si="8"/>
        <v>538922.38</v>
      </c>
      <c r="I22" s="547">
        <v>640949.4</v>
      </c>
      <c r="J22" s="547">
        <f t="shared" si="9"/>
        <v>-102027.02000000002</v>
      </c>
    </row>
    <row r="23" spans="1:10" s="546" customFormat="1" ht="20.100000000000001" customHeight="1">
      <c r="A23" s="543">
        <v>4</v>
      </c>
      <c r="B23" s="178" t="s">
        <v>1783</v>
      </c>
      <c r="C23" s="178" t="s">
        <v>1784</v>
      </c>
      <c r="D23" s="547">
        <v>575505</v>
      </c>
      <c r="E23" s="547">
        <v>447437</v>
      </c>
      <c r="F23" s="547">
        <v>438155.87</v>
      </c>
      <c r="G23" s="547">
        <v>65603.94</v>
      </c>
      <c r="H23" s="547">
        <f t="shared" si="8"/>
        <v>503759.81</v>
      </c>
      <c r="I23" s="547">
        <v>575505</v>
      </c>
      <c r="J23" s="547">
        <f t="shared" si="9"/>
        <v>-71745.19</v>
      </c>
    </row>
    <row r="24" spans="1:10" s="546" customFormat="1" ht="20.100000000000001" customHeight="1">
      <c r="A24" s="543">
        <v>5</v>
      </c>
      <c r="B24" s="178" t="s">
        <v>1785</v>
      </c>
      <c r="C24" s="178" t="s">
        <v>1786</v>
      </c>
      <c r="D24" s="547">
        <v>898566.9</v>
      </c>
      <c r="E24" s="547">
        <v>739066</v>
      </c>
      <c r="F24" s="547">
        <v>723973.8</v>
      </c>
      <c r="G24" s="547">
        <v>59635.64</v>
      </c>
      <c r="H24" s="547">
        <f t="shared" si="8"/>
        <v>783609.44000000006</v>
      </c>
      <c r="I24" s="547">
        <v>898566.9</v>
      </c>
      <c r="J24" s="547">
        <f t="shared" si="9"/>
        <v>-114957.45999999996</v>
      </c>
    </row>
    <row r="25" spans="1:10" s="546" customFormat="1" ht="20.100000000000001" customHeight="1">
      <c r="A25" s="543">
        <v>6</v>
      </c>
      <c r="B25" s="178" t="s">
        <v>649</v>
      </c>
      <c r="C25" s="178" t="s">
        <v>1787</v>
      </c>
      <c r="D25" s="144">
        <v>1125400</v>
      </c>
      <c r="E25" s="144">
        <v>1012226</v>
      </c>
      <c r="F25" s="547">
        <v>738912</v>
      </c>
      <c r="G25" s="547">
        <v>56655</v>
      </c>
      <c r="H25" s="547">
        <f t="shared" si="8"/>
        <v>795567</v>
      </c>
      <c r="I25" s="547">
        <v>905405</v>
      </c>
      <c r="J25" s="547">
        <f t="shared" si="9"/>
        <v>-109838</v>
      </c>
    </row>
    <row r="26" spans="1:10" s="546" customFormat="1" ht="20.100000000000001" customHeight="1">
      <c r="A26" s="543"/>
      <c r="B26" s="178"/>
      <c r="C26" s="178" t="s">
        <v>1792</v>
      </c>
      <c r="D26" s="144">
        <f>SUM(D20:D25)</f>
        <v>4555728.37</v>
      </c>
      <c r="E26" s="144">
        <f t="shared" ref="E26:J26" si="10">SUM(E20:E25)</f>
        <v>3717512</v>
      </c>
      <c r="F26" s="144">
        <f t="shared" si="10"/>
        <v>3363036.1799999997</v>
      </c>
      <c r="G26" s="144">
        <f t="shared" si="10"/>
        <v>395946.006621001</v>
      </c>
      <c r="H26" s="144">
        <f t="shared" si="10"/>
        <v>3758982.186621001</v>
      </c>
      <c r="I26" s="144">
        <f t="shared" si="10"/>
        <v>4335733.37</v>
      </c>
      <c r="J26" s="144">
        <f t="shared" si="10"/>
        <v>-576751.18337899889</v>
      </c>
    </row>
    <row r="27" spans="1:10" s="546" customFormat="1" ht="20.100000000000001" customHeight="1">
      <c r="A27" s="543">
        <v>1</v>
      </c>
      <c r="B27" s="178" t="s">
        <v>273</v>
      </c>
      <c r="C27" s="178" t="s">
        <v>1788</v>
      </c>
      <c r="D27" s="547">
        <v>317362.5</v>
      </c>
      <c r="E27" s="547">
        <v>247500</v>
      </c>
      <c r="F27" s="547">
        <v>247500</v>
      </c>
      <c r="G27" s="547">
        <v>46311</v>
      </c>
      <c r="H27" s="547">
        <f t="shared" si="8"/>
        <v>293811</v>
      </c>
      <c r="I27" s="547">
        <v>317362.5</v>
      </c>
      <c r="J27" s="547">
        <f t="shared" si="9"/>
        <v>-23551.5</v>
      </c>
    </row>
    <row r="28" spans="1:10" s="546" customFormat="1" ht="20.100000000000001" customHeight="1">
      <c r="A28" s="543"/>
      <c r="B28" s="178"/>
      <c r="C28" s="543" t="s">
        <v>1794</v>
      </c>
      <c r="D28" s="555">
        <f>SUM(D27)</f>
        <v>317362.5</v>
      </c>
      <c r="E28" s="555">
        <f t="shared" ref="E28:J28" si="11">SUM(E27)</f>
        <v>247500</v>
      </c>
      <c r="F28" s="555">
        <f t="shared" si="11"/>
        <v>247500</v>
      </c>
      <c r="G28" s="555">
        <f t="shared" si="11"/>
        <v>46311</v>
      </c>
      <c r="H28" s="555">
        <f t="shared" si="11"/>
        <v>293811</v>
      </c>
      <c r="I28" s="555">
        <f t="shared" si="11"/>
        <v>317362.5</v>
      </c>
      <c r="J28" s="547">
        <f t="shared" si="11"/>
        <v>-23551.5</v>
      </c>
    </row>
    <row r="29" spans="1:10" s="546" customFormat="1" ht="20.100000000000001" customHeight="1">
      <c r="A29" s="543"/>
      <c r="B29" s="178"/>
      <c r="C29" s="543" t="s">
        <v>1540</v>
      </c>
      <c r="D29" s="555">
        <f t="shared" ref="D29:J29" si="12">D6+D8+D16+D19+D26+D28</f>
        <v>9921946.2400000002</v>
      </c>
      <c r="E29" s="555">
        <f t="shared" si="12"/>
        <v>8028025</v>
      </c>
      <c r="F29" s="555">
        <f t="shared" si="12"/>
        <v>7623262.0599999996</v>
      </c>
      <c r="G29" s="555">
        <f t="shared" si="12"/>
        <v>881226.00662100106</v>
      </c>
      <c r="H29" s="555">
        <f t="shared" si="12"/>
        <v>8504488.0666210018</v>
      </c>
      <c r="I29" s="555">
        <f t="shared" si="12"/>
        <v>9701951.2400000002</v>
      </c>
      <c r="J29" s="547">
        <f t="shared" si="12"/>
        <v>-1197463.1733789989</v>
      </c>
    </row>
  </sheetData>
  <mergeCells count="1">
    <mergeCell ref="A1:J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landscape" verticalDpi="0" r:id="rId1"/>
  <headerFooter>
    <oddFooter>第 &amp;P 页，共 &amp;N 页</oddFooter>
  </headerFooter>
  <legacyDrawing r:id="rId2"/>
</worksheet>
</file>

<file path=xl/worksheets/sheet28.xml><?xml version="1.0" encoding="utf-8"?>
<worksheet xmlns="http://schemas.openxmlformats.org/spreadsheetml/2006/main" xmlns:r="http://schemas.openxmlformats.org/officeDocument/2006/relationships">
  <dimension ref="A1:J108"/>
  <sheetViews>
    <sheetView workbookViewId="0">
      <selection activeCell="A3" sqref="A3:XFD80"/>
    </sheetView>
  </sheetViews>
  <sheetFormatPr defaultRowHeight="13.5" outlineLevelRow="2"/>
  <cols>
    <col min="1" max="1" width="10.25" style="199" customWidth="1"/>
    <col min="2" max="2" width="24.125" style="199" customWidth="1"/>
    <col min="3" max="3" width="9.5" style="199" customWidth="1"/>
    <col min="4" max="4" width="18.875" style="202" customWidth="1"/>
    <col min="5" max="5" width="23.375" style="202" customWidth="1"/>
    <col min="6" max="6" width="28.5" style="202" customWidth="1"/>
    <col min="7" max="7" width="8.125" style="202" customWidth="1"/>
    <col min="8" max="8" width="11.375" style="202" customWidth="1"/>
    <col min="9" max="9" width="10.125" style="202" customWidth="1"/>
    <col min="10" max="16384" width="9" style="202"/>
  </cols>
  <sheetData>
    <row r="1" spans="1:9" s="199" customFormat="1" ht="22.5">
      <c r="A1" s="997" t="s">
        <v>764</v>
      </c>
      <c r="B1" s="998"/>
      <c r="C1" s="998"/>
      <c r="D1" s="998"/>
      <c r="E1" s="998"/>
      <c r="F1" s="998"/>
      <c r="G1" s="998"/>
      <c r="H1" s="998"/>
      <c r="I1" s="998"/>
    </row>
    <row r="2" spans="1:9">
      <c r="A2" s="200" t="s">
        <v>557</v>
      </c>
      <c r="B2" s="200" t="s">
        <v>595</v>
      </c>
      <c r="C2" s="200" t="s">
        <v>765</v>
      </c>
      <c r="D2" s="201" t="s">
        <v>2</v>
      </c>
      <c r="E2" s="201" t="s">
        <v>691</v>
      </c>
      <c r="F2" s="201" t="s">
        <v>692</v>
      </c>
      <c r="G2" s="200" t="s">
        <v>694</v>
      </c>
      <c r="H2" s="200" t="s">
        <v>695</v>
      </c>
      <c r="I2" s="200" t="s">
        <v>696</v>
      </c>
    </row>
    <row r="3" spans="1:9">
      <c r="A3" s="203" t="s">
        <v>556</v>
      </c>
      <c r="B3" s="204" t="s">
        <v>766</v>
      </c>
      <c r="C3" s="203" t="s">
        <v>767</v>
      </c>
      <c r="D3" s="205" t="s">
        <v>768</v>
      </c>
      <c r="E3" s="205" t="s">
        <v>769</v>
      </c>
      <c r="F3" s="205" t="s">
        <v>770</v>
      </c>
      <c r="G3" s="206">
        <v>1</v>
      </c>
      <c r="H3" s="207">
        <v>100000</v>
      </c>
      <c r="I3" s="207">
        <f t="shared" ref="I3:I106" si="0">G3*H3</f>
        <v>100000</v>
      </c>
    </row>
    <row r="4" spans="1:9">
      <c r="A4" s="203" t="s">
        <v>556</v>
      </c>
      <c r="B4" s="204" t="s">
        <v>771</v>
      </c>
      <c r="C4" s="203" t="s">
        <v>767</v>
      </c>
      <c r="D4" s="205" t="s">
        <v>768</v>
      </c>
      <c r="E4" s="205" t="s">
        <v>769</v>
      </c>
      <c r="F4" s="205" t="s">
        <v>772</v>
      </c>
      <c r="G4" s="206">
        <v>1</v>
      </c>
      <c r="H4" s="207">
        <v>100000</v>
      </c>
      <c r="I4" s="207">
        <f t="shared" si="0"/>
        <v>100000</v>
      </c>
    </row>
    <row r="5" spans="1:9">
      <c r="A5" s="206" t="s">
        <v>556</v>
      </c>
      <c r="B5" s="204" t="s">
        <v>272</v>
      </c>
      <c r="C5" s="206" t="s">
        <v>767</v>
      </c>
      <c r="D5" s="205" t="s">
        <v>768</v>
      </c>
      <c r="E5" s="205" t="s">
        <v>773</v>
      </c>
      <c r="F5" s="205" t="s">
        <v>774</v>
      </c>
      <c r="G5" s="206">
        <v>1</v>
      </c>
      <c r="H5" s="207">
        <v>100000</v>
      </c>
      <c r="I5" s="207">
        <f t="shared" si="0"/>
        <v>100000</v>
      </c>
    </row>
    <row r="6" spans="1:9">
      <c r="A6" s="203" t="s">
        <v>556</v>
      </c>
      <c r="B6" s="204" t="s">
        <v>274</v>
      </c>
      <c r="C6" s="206" t="s">
        <v>767</v>
      </c>
      <c r="D6" s="205" t="s">
        <v>768</v>
      </c>
      <c r="E6" s="205" t="s">
        <v>773</v>
      </c>
      <c r="F6" s="205" t="s">
        <v>774</v>
      </c>
      <c r="G6" s="206">
        <v>1</v>
      </c>
      <c r="H6" s="207">
        <v>100000</v>
      </c>
      <c r="I6" s="207">
        <f t="shared" si="0"/>
        <v>100000</v>
      </c>
    </row>
    <row r="7" spans="1:9">
      <c r="A7" s="206" t="s">
        <v>556</v>
      </c>
      <c r="B7" s="204" t="s">
        <v>775</v>
      </c>
      <c r="C7" s="206" t="s">
        <v>767</v>
      </c>
      <c r="D7" s="205" t="s">
        <v>776</v>
      </c>
      <c r="E7" s="205" t="s">
        <v>777</v>
      </c>
      <c r="F7" s="205" t="s">
        <v>778</v>
      </c>
      <c r="G7" s="206">
        <v>1</v>
      </c>
      <c r="H7" s="207">
        <v>40000</v>
      </c>
      <c r="I7" s="207">
        <f t="shared" si="0"/>
        <v>40000</v>
      </c>
    </row>
    <row r="8" spans="1:9">
      <c r="A8" s="206" t="s">
        <v>556</v>
      </c>
      <c r="B8" s="204" t="s">
        <v>779</v>
      </c>
      <c r="C8" s="203" t="s">
        <v>780</v>
      </c>
      <c r="D8" s="205" t="s">
        <v>776</v>
      </c>
      <c r="E8" s="205" t="s">
        <v>777</v>
      </c>
      <c r="F8" s="205" t="s">
        <v>778</v>
      </c>
      <c r="G8" s="206">
        <v>1</v>
      </c>
      <c r="H8" s="207">
        <v>40000</v>
      </c>
      <c r="I8" s="207">
        <f t="shared" si="0"/>
        <v>40000</v>
      </c>
    </row>
    <row r="9" spans="1:9">
      <c r="A9" s="206" t="s">
        <v>556</v>
      </c>
      <c r="B9" s="208" t="s">
        <v>781</v>
      </c>
      <c r="C9" s="203" t="s">
        <v>780</v>
      </c>
      <c r="D9" s="205" t="s">
        <v>782</v>
      </c>
      <c r="E9" s="205" t="s">
        <v>782</v>
      </c>
      <c r="F9" s="205" t="s">
        <v>782</v>
      </c>
      <c r="G9" s="206">
        <v>1</v>
      </c>
      <c r="H9" s="207">
        <v>83899.6</v>
      </c>
      <c r="I9" s="207">
        <f>G9*H9</f>
        <v>83899.6</v>
      </c>
    </row>
    <row r="10" spans="1:9">
      <c r="A10" s="206" t="s">
        <v>556</v>
      </c>
      <c r="B10" s="209" t="s">
        <v>783</v>
      </c>
      <c r="C10" s="203" t="s">
        <v>780</v>
      </c>
      <c r="D10" s="205" t="s">
        <v>782</v>
      </c>
      <c r="E10" s="205" t="s">
        <v>782</v>
      </c>
      <c r="F10" s="205" t="s">
        <v>782</v>
      </c>
      <c r="G10" s="206">
        <v>1</v>
      </c>
      <c r="H10" s="207">
        <v>107542</v>
      </c>
      <c r="I10" s="207">
        <f t="shared" ref="I10:I13" si="1">G10*H10</f>
        <v>107542</v>
      </c>
    </row>
    <row r="11" spans="1:9">
      <c r="A11" s="206" t="s">
        <v>556</v>
      </c>
      <c r="B11" s="208" t="s">
        <v>784</v>
      </c>
      <c r="C11" s="203" t="s">
        <v>780</v>
      </c>
      <c r="D11" s="205" t="s">
        <v>782</v>
      </c>
      <c r="E11" s="205" t="s">
        <v>782</v>
      </c>
      <c r="F11" s="205" t="s">
        <v>782</v>
      </c>
      <c r="G11" s="206">
        <v>1</v>
      </c>
      <c r="H11" s="207">
        <v>49689.599999999999</v>
      </c>
      <c r="I11" s="207">
        <f t="shared" si="1"/>
        <v>49689.599999999999</v>
      </c>
    </row>
    <row r="12" spans="1:9">
      <c r="A12" s="206" t="s">
        <v>556</v>
      </c>
      <c r="B12" s="208" t="s">
        <v>785</v>
      </c>
      <c r="C12" s="203" t="s">
        <v>780</v>
      </c>
      <c r="D12" s="205" t="s">
        <v>782</v>
      </c>
      <c r="E12" s="205" t="s">
        <v>782</v>
      </c>
      <c r="F12" s="205" t="s">
        <v>782</v>
      </c>
      <c r="G12" s="206">
        <v>1</v>
      </c>
      <c r="H12" s="207">
        <v>47008.4</v>
      </c>
      <c r="I12" s="207">
        <f t="shared" si="1"/>
        <v>47008.4</v>
      </c>
    </row>
    <row r="13" spans="1:9">
      <c r="A13" s="206" t="s">
        <v>556</v>
      </c>
      <c r="B13" s="208" t="s">
        <v>786</v>
      </c>
      <c r="C13" s="203" t="s">
        <v>780</v>
      </c>
      <c r="D13" s="205" t="s">
        <v>782</v>
      </c>
      <c r="E13" s="205" t="s">
        <v>782</v>
      </c>
      <c r="F13" s="205" t="s">
        <v>782</v>
      </c>
      <c r="G13" s="206">
        <v>1</v>
      </c>
      <c r="H13" s="207">
        <v>69433.8</v>
      </c>
      <c r="I13" s="207">
        <f t="shared" si="1"/>
        <v>69433.8</v>
      </c>
    </row>
    <row r="14" spans="1:9">
      <c r="A14" s="206" t="s">
        <v>556</v>
      </c>
      <c r="B14" s="204" t="s">
        <v>787</v>
      </c>
      <c r="C14" s="203" t="s">
        <v>780</v>
      </c>
      <c r="D14" s="205" t="s">
        <v>788</v>
      </c>
      <c r="E14" s="205" t="s">
        <v>789</v>
      </c>
      <c r="F14" s="205" t="s">
        <v>790</v>
      </c>
      <c r="G14" s="206">
        <v>1</v>
      </c>
      <c r="H14" s="207">
        <v>50000</v>
      </c>
      <c r="I14" s="207">
        <f t="shared" si="0"/>
        <v>50000</v>
      </c>
    </row>
    <row r="15" spans="1:9">
      <c r="A15" s="210" t="s">
        <v>568</v>
      </c>
      <c r="B15" s="204"/>
      <c r="C15" s="203"/>
      <c r="D15" s="205"/>
      <c r="E15" s="205"/>
      <c r="F15" s="205"/>
      <c r="G15" s="206"/>
      <c r="H15" s="207"/>
      <c r="I15" s="207">
        <f>SUBTOTAL(9,I3:I14)</f>
        <v>887573.4</v>
      </c>
    </row>
    <row r="16" spans="1:9">
      <c r="A16" s="206" t="s">
        <v>550</v>
      </c>
      <c r="B16" s="204" t="s">
        <v>791</v>
      </c>
      <c r="C16" s="203" t="s">
        <v>767</v>
      </c>
      <c r="D16" s="205" t="s">
        <v>768</v>
      </c>
      <c r="E16" s="205" t="s">
        <v>769</v>
      </c>
      <c r="F16" s="205" t="s">
        <v>792</v>
      </c>
      <c r="G16" s="206">
        <v>1</v>
      </c>
      <c r="H16" s="207">
        <v>50000</v>
      </c>
      <c r="I16" s="207">
        <f t="shared" si="0"/>
        <v>50000</v>
      </c>
    </row>
    <row r="17" spans="1:9">
      <c r="A17" s="206" t="s">
        <v>550</v>
      </c>
      <c r="B17" s="204" t="s">
        <v>793</v>
      </c>
      <c r="C17" s="203" t="s">
        <v>767</v>
      </c>
      <c r="D17" s="205" t="s">
        <v>768</v>
      </c>
      <c r="E17" s="205" t="s">
        <v>769</v>
      </c>
      <c r="F17" s="205" t="s">
        <v>792</v>
      </c>
      <c r="G17" s="206">
        <v>1</v>
      </c>
      <c r="H17" s="207">
        <v>50000</v>
      </c>
      <c r="I17" s="207">
        <f t="shared" si="0"/>
        <v>50000</v>
      </c>
    </row>
    <row r="18" spans="1:9">
      <c r="A18" s="206" t="s">
        <v>550</v>
      </c>
      <c r="B18" s="204" t="s">
        <v>794</v>
      </c>
      <c r="C18" s="203" t="s">
        <v>780</v>
      </c>
      <c r="D18" s="205" t="s">
        <v>768</v>
      </c>
      <c r="E18" s="205" t="s">
        <v>769</v>
      </c>
      <c r="F18" s="205" t="s">
        <v>792</v>
      </c>
      <c r="G18" s="206">
        <v>1</v>
      </c>
      <c r="H18" s="207">
        <v>50000</v>
      </c>
      <c r="I18" s="207">
        <f t="shared" si="0"/>
        <v>50000</v>
      </c>
    </row>
    <row r="19" spans="1:9">
      <c r="A19" s="206" t="s">
        <v>550</v>
      </c>
      <c r="B19" s="204" t="s">
        <v>795</v>
      </c>
      <c r="C19" s="203" t="s">
        <v>767</v>
      </c>
      <c r="D19" s="205" t="s">
        <v>768</v>
      </c>
      <c r="E19" s="205" t="s">
        <v>769</v>
      </c>
      <c r="F19" s="205" t="s">
        <v>770</v>
      </c>
      <c r="G19" s="206">
        <v>1</v>
      </c>
      <c r="H19" s="207">
        <v>100000</v>
      </c>
      <c r="I19" s="207">
        <f t="shared" si="0"/>
        <v>100000</v>
      </c>
    </row>
    <row r="20" spans="1:9">
      <c r="A20" s="206" t="s">
        <v>550</v>
      </c>
      <c r="B20" s="204" t="s">
        <v>796</v>
      </c>
      <c r="C20" s="203" t="s">
        <v>780</v>
      </c>
      <c r="D20" s="205" t="s">
        <v>768</v>
      </c>
      <c r="E20" s="205" t="s">
        <v>769</v>
      </c>
      <c r="F20" s="205" t="s">
        <v>772</v>
      </c>
      <c r="G20" s="206">
        <v>1</v>
      </c>
      <c r="H20" s="207">
        <v>100000</v>
      </c>
      <c r="I20" s="207">
        <f t="shared" si="0"/>
        <v>100000</v>
      </c>
    </row>
    <row r="21" spans="1:9">
      <c r="A21" s="206" t="s">
        <v>550</v>
      </c>
      <c r="B21" s="204" t="s">
        <v>796</v>
      </c>
      <c r="C21" s="203" t="s">
        <v>780</v>
      </c>
      <c r="D21" s="205" t="s">
        <v>768</v>
      </c>
      <c r="E21" s="205" t="s">
        <v>773</v>
      </c>
      <c r="F21" s="205" t="s">
        <v>774</v>
      </c>
      <c r="G21" s="206">
        <v>1</v>
      </c>
      <c r="H21" s="207">
        <v>100000</v>
      </c>
      <c r="I21" s="207">
        <f t="shared" si="0"/>
        <v>100000</v>
      </c>
    </row>
    <row r="22" spans="1:9">
      <c r="A22" s="206" t="s">
        <v>550</v>
      </c>
      <c r="B22" s="204" t="s">
        <v>796</v>
      </c>
      <c r="C22" s="203" t="s">
        <v>780</v>
      </c>
      <c r="D22" s="205" t="s">
        <v>788</v>
      </c>
      <c r="E22" s="205" t="s">
        <v>789</v>
      </c>
      <c r="F22" s="205" t="s">
        <v>790</v>
      </c>
      <c r="G22" s="206">
        <v>1</v>
      </c>
      <c r="H22" s="207">
        <v>50000</v>
      </c>
      <c r="I22" s="207">
        <f t="shared" si="0"/>
        <v>50000</v>
      </c>
    </row>
    <row r="23" spans="1:9">
      <c r="A23" s="206" t="s">
        <v>550</v>
      </c>
      <c r="B23" s="204" t="s">
        <v>797</v>
      </c>
      <c r="C23" s="203" t="s">
        <v>780</v>
      </c>
      <c r="D23" s="205" t="s">
        <v>788</v>
      </c>
      <c r="E23" s="205" t="s">
        <v>789</v>
      </c>
      <c r="F23" s="205" t="s">
        <v>790</v>
      </c>
      <c r="G23" s="206">
        <v>1</v>
      </c>
      <c r="H23" s="207">
        <v>50000</v>
      </c>
      <c r="I23" s="207">
        <f t="shared" si="0"/>
        <v>50000</v>
      </c>
    </row>
    <row r="24" spans="1:9">
      <c r="A24" s="206" t="s">
        <v>550</v>
      </c>
      <c r="B24" s="204" t="s">
        <v>798</v>
      </c>
      <c r="C24" s="203" t="s">
        <v>780</v>
      </c>
      <c r="D24" s="205" t="s">
        <v>788</v>
      </c>
      <c r="E24" s="205" t="s">
        <v>789</v>
      </c>
      <c r="F24" s="205" t="s">
        <v>790</v>
      </c>
      <c r="G24" s="206">
        <v>1</v>
      </c>
      <c r="H24" s="207">
        <v>50000</v>
      </c>
      <c r="I24" s="207">
        <f t="shared" si="0"/>
        <v>50000</v>
      </c>
    </row>
    <row r="25" spans="1:9">
      <c r="A25" s="206" t="s">
        <v>550</v>
      </c>
      <c r="B25" s="208" t="s">
        <v>799</v>
      </c>
      <c r="C25" s="203" t="s">
        <v>780</v>
      </c>
      <c r="D25" s="205" t="s">
        <v>782</v>
      </c>
      <c r="E25" s="205" t="s">
        <v>782</v>
      </c>
      <c r="F25" s="205" t="s">
        <v>782</v>
      </c>
      <c r="G25" s="206">
        <v>1</v>
      </c>
      <c r="H25" s="207">
        <v>45131</v>
      </c>
      <c r="I25" s="207">
        <f t="shared" si="0"/>
        <v>45131</v>
      </c>
    </row>
    <row r="26" spans="1:9">
      <c r="A26" s="206" t="s">
        <v>550</v>
      </c>
      <c r="B26" s="208" t="s">
        <v>800</v>
      </c>
      <c r="C26" s="203" t="s">
        <v>780</v>
      </c>
      <c r="D26" s="205" t="s">
        <v>782</v>
      </c>
      <c r="E26" s="205" t="s">
        <v>782</v>
      </c>
      <c r="F26" s="205" t="s">
        <v>782</v>
      </c>
      <c r="G26" s="206">
        <v>1</v>
      </c>
      <c r="H26" s="207">
        <v>46675.4</v>
      </c>
      <c r="I26" s="207">
        <f t="shared" si="0"/>
        <v>46675.4</v>
      </c>
    </row>
    <row r="27" spans="1:9">
      <c r="A27" s="206" t="s">
        <v>550</v>
      </c>
      <c r="B27" s="208" t="s">
        <v>801</v>
      </c>
      <c r="C27" s="203" t="s">
        <v>780</v>
      </c>
      <c r="D27" s="205" t="s">
        <v>782</v>
      </c>
      <c r="E27" s="205" t="s">
        <v>782</v>
      </c>
      <c r="F27" s="205" t="s">
        <v>782</v>
      </c>
      <c r="G27" s="206">
        <v>1</v>
      </c>
      <c r="H27" s="207">
        <v>27102.799999999999</v>
      </c>
      <c r="I27" s="207">
        <f t="shared" si="0"/>
        <v>27102.799999999999</v>
      </c>
    </row>
    <row r="28" spans="1:9">
      <c r="A28" s="206" t="s">
        <v>550</v>
      </c>
      <c r="B28" s="208" t="s">
        <v>802</v>
      </c>
      <c r="C28" s="203" t="s">
        <v>780</v>
      </c>
      <c r="D28" s="205" t="s">
        <v>782</v>
      </c>
      <c r="E28" s="205" t="s">
        <v>782</v>
      </c>
      <c r="F28" s="205" t="s">
        <v>782</v>
      </c>
      <c r="G28" s="206">
        <v>1</v>
      </c>
      <c r="H28" s="207">
        <v>46799.6</v>
      </c>
      <c r="I28" s="207">
        <f t="shared" si="0"/>
        <v>46799.6</v>
      </c>
    </row>
    <row r="29" spans="1:9">
      <c r="A29" s="206" t="s">
        <v>550</v>
      </c>
      <c r="B29" s="208" t="s">
        <v>803</v>
      </c>
      <c r="C29" s="203" t="s">
        <v>780</v>
      </c>
      <c r="D29" s="205" t="s">
        <v>782</v>
      </c>
      <c r="E29" s="205" t="s">
        <v>782</v>
      </c>
      <c r="F29" s="205" t="s">
        <v>782</v>
      </c>
      <c r="G29" s="206">
        <v>1</v>
      </c>
      <c r="H29" s="207">
        <v>23544.6</v>
      </c>
      <c r="I29" s="207">
        <f t="shared" si="0"/>
        <v>23544.6</v>
      </c>
    </row>
    <row r="30" spans="1:9">
      <c r="A30" s="206" t="s">
        <v>550</v>
      </c>
      <c r="B30" s="208" t="s">
        <v>804</v>
      </c>
      <c r="C30" s="203" t="s">
        <v>780</v>
      </c>
      <c r="D30" s="205" t="s">
        <v>782</v>
      </c>
      <c r="E30" s="205" t="s">
        <v>782</v>
      </c>
      <c r="F30" s="205" t="s">
        <v>782</v>
      </c>
      <c r="G30" s="206">
        <v>1</v>
      </c>
      <c r="H30" s="207">
        <v>83001.600000000006</v>
      </c>
      <c r="I30" s="207">
        <f t="shared" si="0"/>
        <v>83001.600000000006</v>
      </c>
    </row>
    <row r="31" spans="1:9">
      <c r="A31" s="206" t="s">
        <v>550</v>
      </c>
      <c r="B31" s="208" t="s">
        <v>805</v>
      </c>
      <c r="C31" s="203" t="s">
        <v>780</v>
      </c>
      <c r="D31" s="205" t="s">
        <v>782</v>
      </c>
      <c r="E31" s="205" t="s">
        <v>782</v>
      </c>
      <c r="F31" s="205" t="s">
        <v>782</v>
      </c>
      <c r="G31" s="206">
        <v>1</v>
      </c>
      <c r="H31" s="207">
        <v>39652.800000000003</v>
      </c>
      <c r="I31" s="207">
        <f t="shared" si="0"/>
        <v>39652.800000000003</v>
      </c>
    </row>
    <row r="32" spans="1:9">
      <c r="A32" s="206" t="s">
        <v>550</v>
      </c>
      <c r="B32" s="204" t="s">
        <v>806</v>
      </c>
      <c r="C32" s="203" t="s">
        <v>767</v>
      </c>
      <c r="D32" s="205" t="s">
        <v>768</v>
      </c>
      <c r="E32" s="205" t="s">
        <v>773</v>
      </c>
      <c r="F32" s="205" t="s">
        <v>774</v>
      </c>
      <c r="G32" s="206">
        <v>1</v>
      </c>
      <c r="H32" s="207">
        <v>100000</v>
      </c>
      <c r="I32" s="207">
        <f t="shared" si="0"/>
        <v>100000</v>
      </c>
    </row>
    <row r="33" spans="1:10" outlineLevel="2">
      <c r="A33" s="206" t="s">
        <v>550</v>
      </c>
      <c r="B33" s="204" t="s">
        <v>806</v>
      </c>
      <c r="C33" s="203" t="s">
        <v>767</v>
      </c>
      <c r="D33" s="205" t="s">
        <v>776</v>
      </c>
      <c r="E33" s="205" t="s">
        <v>777</v>
      </c>
      <c r="F33" s="205" t="s">
        <v>778</v>
      </c>
      <c r="G33" s="206">
        <v>1</v>
      </c>
      <c r="H33" s="207">
        <v>40000</v>
      </c>
      <c r="I33" s="207">
        <f t="shared" si="0"/>
        <v>40000</v>
      </c>
    </row>
    <row r="34" spans="1:10" outlineLevel="2">
      <c r="A34" s="206" t="s">
        <v>550</v>
      </c>
      <c r="B34" s="204" t="s">
        <v>807</v>
      </c>
      <c r="C34" s="203" t="s">
        <v>767</v>
      </c>
      <c r="D34" s="205" t="s">
        <v>776</v>
      </c>
      <c r="E34" s="205" t="s">
        <v>777</v>
      </c>
      <c r="F34" s="205" t="s">
        <v>778</v>
      </c>
      <c r="G34" s="206">
        <v>1</v>
      </c>
      <c r="H34" s="207">
        <v>40000</v>
      </c>
      <c r="I34" s="207">
        <f t="shared" si="0"/>
        <v>40000</v>
      </c>
    </row>
    <row r="35" spans="1:10" outlineLevel="2">
      <c r="A35" s="206" t="s">
        <v>550</v>
      </c>
      <c r="B35" s="211" t="s">
        <v>808</v>
      </c>
      <c r="C35" s="203" t="s">
        <v>767</v>
      </c>
      <c r="D35" s="212" t="s">
        <v>809</v>
      </c>
      <c r="E35" s="212" t="s">
        <v>810</v>
      </c>
      <c r="F35" s="212" t="s">
        <v>810</v>
      </c>
      <c r="G35" s="206">
        <v>1</v>
      </c>
      <c r="H35" s="207">
        <v>600000</v>
      </c>
      <c r="I35" s="207">
        <f t="shared" si="0"/>
        <v>600000</v>
      </c>
      <c r="J35" s="213" t="s">
        <v>811</v>
      </c>
    </row>
    <row r="36" spans="1:10" outlineLevel="1">
      <c r="A36" s="210" t="s">
        <v>562</v>
      </c>
      <c r="B36" s="211"/>
      <c r="C36" s="203"/>
      <c r="D36" s="212"/>
      <c r="E36" s="212"/>
      <c r="F36" s="212"/>
      <c r="G36" s="206"/>
      <c r="H36" s="207"/>
      <c r="I36" s="207">
        <f>SUBTOTAL(9,I16:I35)</f>
        <v>1691907.8</v>
      </c>
    </row>
    <row r="37" spans="1:10" outlineLevel="2">
      <c r="A37" s="206" t="s">
        <v>552</v>
      </c>
      <c r="B37" s="204" t="s">
        <v>812</v>
      </c>
      <c r="C37" s="203" t="s">
        <v>767</v>
      </c>
      <c r="D37" s="205" t="s">
        <v>768</v>
      </c>
      <c r="E37" s="205" t="s">
        <v>769</v>
      </c>
      <c r="F37" s="205" t="s">
        <v>792</v>
      </c>
      <c r="G37" s="206">
        <v>1</v>
      </c>
      <c r="H37" s="207">
        <v>50000</v>
      </c>
      <c r="I37" s="207">
        <f t="shared" si="0"/>
        <v>50000</v>
      </c>
    </row>
    <row r="38" spans="1:10" outlineLevel="2">
      <c r="A38" s="206" t="s">
        <v>552</v>
      </c>
      <c r="B38" s="204" t="s">
        <v>813</v>
      </c>
      <c r="C38" s="203" t="s">
        <v>767</v>
      </c>
      <c r="D38" s="205" t="s">
        <v>776</v>
      </c>
      <c r="E38" s="205" t="s">
        <v>777</v>
      </c>
      <c r="F38" s="205" t="s">
        <v>778</v>
      </c>
      <c r="G38" s="206">
        <v>1</v>
      </c>
      <c r="H38" s="207">
        <v>40000</v>
      </c>
      <c r="I38" s="207">
        <f t="shared" si="0"/>
        <v>40000</v>
      </c>
    </row>
    <row r="39" spans="1:10" outlineLevel="2">
      <c r="A39" s="206" t="s">
        <v>552</v>
      </c>
      <c r="B39" s="204" t="s">
        <v>814</v>
      </c>
      <c r="C39" s="203" t="s">
        <v>767</v>
      </c>
      <c r="D39" s="205" t="s">
        <v>776</v>
      </c>
      <c r="E39" s="205" t="s">
        <v>777</v>
      </c>
      <c r="F39" s="205" t="s">
        <v>778</v>
      </c>
      <c r="G39" s="206">
        <v>1</v>
      </c>
      <c r="H39" s="207">
        <v>40000</v>
      </c>
      <c r="I39" s="207">
        <f t="shared" si="0"/>
        <v>40000</v>
      </c>
    </row>
    <row r="40" spans="1:10" outlineLevel="2">
      <c r="A40" s="206" t="s">
        <v>552</v>
      </c>
      <c r="B40" s="208" t="s">
        <v>815</v>
      </c>
      <c r="C40" s="203" t="s">
        <v>780</v>
      </c>
      <c r="D40" s="205" t="s">
        <v>782</v>
      </c>
      <c r="E40" s="205" t="s">
        <v>782</v>
      </c>
      <c r="F40" s="205" t="s">
        <v>782</v>
      </c>
      <c r="G40" s="206">
        <v>1</v>
      </c>
      <c r="H40" s="207">
        <v>22720.400000000001</v>
      </c>
      <c r="I40" s="207">
        <f t="shared" si="0"/>
        <v>22720.400000000001</v>
      </c>
    </row>
    <row r="41" spans="1:10" outlineLevel="2">
      <c r="A41" s="206" t="s">
        <v>552</v>
      </c>
      <c r="B41" s="208" t="s">
        <v>816</v>
      </c>
      <c r="C41" s="203" t="s">
        <v>780</v>
      </c>
      <c r="D41" s="205" t="s">
        <v>782</v>
      </c>
      <c r="E41" s="205" t="s">
        <v>782</v>
      </c>
      <c r="F41" s="205" t="s">
        <v>782</v>
      </c>
      <c r="G41" s="206">
        <v>1</v>
      </c>
      <c r="H41" s="207">
        <v>72594.600000000006</v>
      </c>
      <c r="I41" s="207">
        <f t="shared" si="0"/>
        <v>72594.600000000006</v>
      </c>
    </row>
    <row r="42" spans="1:10" outlineLevel="2">
      <c r="A42" s="206" t="s">
        <v>552</v>
      </c>
      <c r="B42" s="208" t="s">
        <v>817</v>
      </c>
      <c r="C42" s="203" t="s">
        <v>780</v>
      </c>
      <c r="D42" s="205" t="s">
        <v>782</v>
      </c>
      <c r="E42" s="205" t="s">
        <v>782</v>
      </c>
      <c r="F42" s="205" t="s">
        <v>782</v>
      </c>
      <c r="G42" s="206">
        <v>1</v>
      </c>
      <c r="H42" s="207">
        <v>43400.6</v>
      </c>
      <c r="I42" s="207">
        <f t="shared" si="0"/>
        <v>43400.6</v>
      </c>
    </row>
    <row r="43" spans="1:10" outlineLevel="2">
      <c r="A43" s="206" t="s">
        <v>552</v>
      </c>
      <c r="B43" s="208" t="s">
        <v>818</v>
      </c>
      <c r="C43" s="203" t="s">
        <v>780</v>
      </c>
      <c r="D43" s="205" t="s">
        <v>782</v>
      </c>
      <c r="E43" s="205" t="s">
        <v>782</v>
      </c>
      <c r="F43" s="205" t="s">
        <v>782</v>
      </c>
      <c r="G43" s="206">
        <v>1</v>
      </c>
      <c r="H43" s="207">
        <v>23548.799999999999</v>
      </c>
      <c r="I43" s="207">
        <f t="shared" si="0"/>
        <v>23548.799999999999</v>
      </c>
    </row>
    <row r="44" spans="1:10" outlineLevel="2">
      <c r="A44" s="206" t="s">
        <v>552</v>
      </c>
      <c r="B44" s="208" t="s">
        <v>819</v>
      </c>
      <c r="C44" s="203" t="s">
        <v>780</v>
      </c>
      <c r="D44" s="205" t="s">
        <v>782</v>
      </c>
      <c r="E44" s="205" t="s">
        <v>782</v>
      </c>
      <c r="F44" s="205" t="s">
        <v>782</v>
      </c>
      <c r="G44" s="206">
        <v>1</v>
      </c>
      <c r="H44" s="207">
        <v>53143.4</v>
      </c>
      <c r="I44" s="207">
        <f t="shared" si="0"/>
        <v>53143.4</v>
      </c>
    </row>
    <row r="45" spans="1:10" outlineLevel="2">
      <c r="A45" s="206" t="s">
        <v>552</v>
      </c>
      <c r="B45" s="208" t="s">
        <v>820</v>
      </c>
      <c r="C45" s="203" t="s">
        <v>780</v>
      </c>
      <c r="D45" s="205" t="s">
        <v>782</v>
      </c>
      <c r="E45" s="205" t="s">
        <v>782</v>
      </c>
      <c r="F45" s="205" t="s">
        <v>782</v>
      </c>
      <c r="G45" s="206">
        <v>1</v>
      </c>
      <c r="H45" s="207">
        <v>90833.2</v>
      </c>
      <c r="I45" s="207">
        <f t="shared" si="0"/>
        <v>90833.2</v>
      </c>
    </row>
    <row r="46" spans="1:10" outlineLevel="2">
      <c r="A46" s="206" t="s">
        <v>552</v>
      </c>
      <c r="B46" s="204" t="s">
        <v>821</v>
      </c>
      <c r="C46" s="203" t="s">
        <v>767</v>
      </c>
      <c r="D46" s="205" t="s">
        <v>776</v>
      </c>
      <c r="E46" s="205" t="s">
        <v>777</v>
      </c>
      <c r="F46" s="205" t="s">
        <v>778</v>
      </c>
      <c r="G46" s="206">
        <v>1</v>
      </c>
      <c r="H46" s="207">
        <v>40000</v>
      </c>
      <c r="I46" s="207">
        <f t="shared" si="0"/>
        <v>40000</v>
      </c>
    </row>
    <row r="47" spans="1:10" outlineLevel="1">
      <c r="A47" s="210" t="s">
        <v>564</v>
      </c>
      <c r="B47" s="204"/>
      <c r="C47" s="203"/>
      <c r="D47" s="205"/>
      <c r="E47" s="205"/>
      <c r="F47" s="205"/>
      <c r="G47" s="206"/>
      <c r="H47" s="207"/>
      <c r="I47" s="207">
        <f>SUBTOTAL(9,I37:I46)</f>
        <v>476241</v>
      </c>
    </row>
    <row r="48" spans="1:10" outlineLevel="2">
      <c r="A48" s="206" t="s">
        <v>551</v>
      </c>
      <c r="B48" s="204" t="s">
        <v>822</v>
      </c>
      <c r="C48" s="203" t="s">
        <v>767</v>
      </c>
      <c r="D48" s="205" t="s">
        <v>768</v>
      </c>
      <c r="E48" s="205" t="s">
        <v>769</v>
      </c>
      <c r="F48" s="205" t="s">
        <v>770</v>
      </c>
      <c r="G48" s="206">
        <v>1</v>
      </c>
      <c r="H48" s="207">
        <v>100000</v>
      </c>
      <c r="I48" s="207">
        <f t="shared" si="0"/>
        <v>100000</v>
      </c>
    </row>
    <row r="49" spans="1:9">
      <c r="A49" s="206" t="s">
        <v>551</v>
      </c>
      <c r="B49" s="204" t="s">
        <v>822</v>
      </c>
      <c r="C49" s="203" t="s">
        <v>767</v>
      </c>
      <c r="D49" s="205" t="s">
        <v>768</v>
      </c>
      <c r="E49" s="205" t="s">
        <v>773</v>
      </c>
      <c r="F49" s="205" t="s">
        <v>774</v>
      </c>
      <c r="G49" s="206">
        <v>1</v>
      </c>
      <c r="H49" s="207">
        <v>100000</v>
      </c>
      <c r="I49" s="207">
        <f t="shared" si="0"/>
        <v>100000</v>
      </c>
    </row>
    <row r="50" spans="1:9">
      <c r="A50" s="206" t="s">
        <v>551</v>
      </c>
      <c r="B50" s="204" t="s">
        <v>823</v>
      </c>
      <c r="C50" s="203" t="s">
        <v>767</v>
      </c>
      <c r="D50" s="205" t="s">
        <v>768</v>
      </c>
      <c r="E50" s="205" t="s">
        <v>769</v>
      </c>
      <c r="F50" s="205" t="s">
        <v>770</v>
      </c>
      <c r="G50" s="206">
        <v>1</v>
      </c>
      <c r="H50" s="207">
        <v>100000</v>
      </c>
      <c r="I50" s="207">
        <f t="shared" si="0"/>
        <v>100000</v>
      </c>
    </row>
    <row r="51" spans="1:9">
      <c r="A51" s="206" t="s">
        <v>551</v>
      </c>
      <c r="B51" s="204" t="s">
        <v>824</v>
      </c>
      <c r="C51" s="203" t="s">
        <v>767</v>
      </c>
      <c r="D51" s="205" t="s">
        <v>768</v>
      </c>
      <c r="E51" s="205" t="s">
        <v>769</v>
      </c>
      <c r="F51" s="205" t="s">
        <v>770</v>
      </c>
      <c r="G51" s="206">
        <v>1</v>
      </c>
      <c r="H51" s="207">
        <v>100000</v>
      </c>
      <c r="I51" s="207">
        <f t="shared" si="0"/>
        <v>100000</v>
      </c>
    </row>
    <row r="52" spans="1:9">
      <c r="A52" s="206" t="s">
        <v>551</v>
      </c>
      <c r="B52" s="204" t="s">
        <v>825</v>
      </c>
      <c r="C52" s="203" t="s">
        <v>767</v>
      </c>
      <c r="D52" s="205" t="s">
        <v>768</v>
      </c>
      <c r="E52" s="205" t="s">
        <v>769</v>
      </c>
      <c r="F52" s="205" t="s">
        <v>770</v>
      </c>
      <c r="G52" s="206">
        <v>1</v>
      </c>
      <c r="H52" s="207">
        <v>100000</v>
      </c>
      <c r="I52" s="207">
        <f t="shared" si="0"/>
        <v>100000</v>
      </c>
    </row>
    <row r="53" spans="1:9">
      <c r="A53" s="206" t="s">
        <v>551</v>
      </c>
      <c r="B53" s="204" t="s">
        <v>826</v>
      </c>
      <c r="C53" s="203" t="s">
        <v>767</v>
      </c>
      <c r="D53" s="205" t="s">
        <v>768</v>
      </c>
      <c r="E53" s="205" t="s">
        <v>773</v>
      </c>
      <c r="F53" s="205" t="s">
        <v>774</v>
      </c>
      <c r="G53" s="206">
        <v>1</v>
      </c>
      <c r="H53" s="207">
        <v>100000</v>
      </c>
      <c r="I53" s="207">
        <f t="shared" si="0"/>
        <v>100000</v>
      </c>
    </row>
    <row r="54" spans="1:9">
      <c r="A54" s="206" t="s">
        <v>551</v>
      </c>
      <c r="B54" s="204" t="s">
        <v>826</v>
      </c>
      <c r="C54" s="203" t="s">
        <v>767</v>
      </c>
      <c r="D54" s="205" t="s">
        <v>776</v>
      </c>
      <c r="E54" s="205" t="s">
        <v>777</v>
      </c>
      <c r="F54" s="205" t="s">
        <v>778</v>
      </c>
      <c r="G54" s="206">
        <v>1</v>
      </c>
      <c r="H54" s="207">
        <v>40000</v>
      </c>
      <c r="I54" s="207">
        <f t="shared" si="0"/>
        <v>40000</v>
      </c>
    </row>
    <row r="55" spans="1:9">
      <c r="A55" s="206" t="s">
        <v>551</v>
      </c>
      <c r="B55" s="204" t="s">
        <v>822</v>
      </c>
      <c r="C55" s="203" t="s">
        <v>767</v>
      </c>
      <c r="D55" s="205" t="s">
        <v>776</v>
      </c>
      <c r="E55" s="205" t="s">
        <v>777</v>
      </c>
      <c r="F55" s="205" t="s">
        <v>778</v>
      </c>
      <c r="G55" s="206">
        <v>1</v>
      </c>
      <c r="H55" s="207">
        <v>40000</v>
      </c>
      <c r="I55" s="207">
        <f t="shared" si="0"/>
        <v>40000</v>
      </c>
    </row>
    <row r="56" spans="1:9">
      <c r="A56" s="206" t="s">
        <v>551</v>
      </c>
      <c r="B56" s="208" t="s">
        <v>827</v>
      </c>
      <c r="C56" s="203" t="s">
        <v>780</v>
      </c>
      <c r="D56" s="205" t="s">
        <v>782</v>
      </c>
      <c r="E56" s="205" t="s">
        <v>782</v>
      </c>
      <c r="F56" s="205" t="s">
        <v>782</v>
      </c>
      <c r="G56" s="206">
        <v>1</v>
      </c>
      <c r="H56" s="207">
        <v>11380</v>
      </c>
      <c r="I56" s="207">
        <f t="shared" si="0"/>
        <v>11380</v>
      </c>
    </row>
    <row r="57" spans="1:9">
      <c r="A57" s="206" t="s">
        <v>551</v>
      </c>
      <c r="B57" s="208" t="s">
        <v>828</v>
      </c>
      <c r="C57" s="203" t="s">
        <v>780</v>
      </c>
      <c r="D57" s="205" t="s">
        <v>782</v>
      </c>
      <c r="E57" s="205" t="s">
        <v>782</v>
      </c>
      <c r="F57" s="205" t="s">
        <v>782</v>
      </c>
      <c r="G57" s="206">
        <v>1</v>
      </c>
      <c r="H57" s="207">
        <v>163328.6</v>
      </c>
      <c r="I57" s="207">
        <f t="shared" si="0"/>
        <v>163328.6</v>
      </c>
    </row>
    <row r="58" spans="1:9">
      <c r="A58" s="206" t="s">
        <v>551</v>
      </c>
      <c r="B58" s="204" t="s">
        <v>829</v>
      </c>
      <c r="C58" s="203" t="s">
        <v>780</v>
      </c>
      <c r="D58" s="205" t="s">
        <v>776</v>
      </c>
      <c r="E58" s="205" t="s">
        <v>777</v>
      </c>
      <c r="F58" s="205" t="s">
        <v>778</v>
      </c>
      <c r="G58" s="206">
        <v>1</v>
      </c>
      <c r="H58" s="207">
        <v>40000</v>
      </c>
      <c r="I58" s="207">
        <f t="shared" si="0"/>
        <v>40000</v>
      </c>
    </row>
    <row r="59" spans="1:9">
      <c r="A59" s="210" t="s">
        <v>563</v>
      </c>
      <c r="B59" s="204"/>
      <c r="C59" s="203"/>
      <c r="D59" s="205"/>
      <c r="E59" s="205"/>
      <c r="F59" s="205"/>
      <c r="G59" s="206"/>
      <c r="H59" s="207"/>
      <c r="I59" s="207">
        <f>SUBTOTAL(9,I48:I58)</f>
        <v>894708.6</v>
      </c>
    </row>
    <row r="60" spans="1:9">
      <c r="A60" s="206" t="s">
        <v>555</v>
      </c>
      <c r="B60" s="204" t="s">
        <v>830</v>
      </c>
      <c r="C60" s="203" t="s">
        <v>767</v>
      </c>
      <c r="D60" s="205" t="s">
        <v>768</v>
      </c>
      <c r="E60" s="205" t="s">
        <v>769</v>
      </c>
      <c r="F60" s="205" t="s">
        <v>770</v>
      </c>
      <c r="G60" s="206">
        <v>1</v>
      </c>
      <c r="H60" s="207">
        <v>100000</v>
      </c>
      <c r="I60" s="207">
        <f t="shared" si="0"/>
        <v>100000</v>
      </c>
    </row>
    <row r="61" spans="1:9">
      <c r="A61" s="206" t="s">
        <v>555</v>
      </c>
      <c r="B61" s="204" t="s">
        <v>830</v>
      </c>
      <c r="C61" s="203" t="s">
        <v>767</v>
      </c>
      <c r="D61" s="205" t="s">
        <v>776</v>
      </c>
      <c r="E61" s="205" t="s">
        <v>777</v>
      </c>
      <c r="F61" s="205" t="s">
        <v>778</v>
      </c>
      <c r="G61" s="206">
        <v>1</v>
      </c>
      <c r="H61" s="207">
        <v>40000</v>
      </c>
      <c r="I61" s="207">
        <f t="shared" si="0"/>
        <v>40000</v>
      </c>
    </row>
    <row r="62" spans="1:9">
      <c r="A62" s="206" t="s">
        <v>555</v>
      </c>
      <c r="B62" s="204" t="s">
        <v>831</v>
      </c>
      <c r="C62" s="203" t="s">
        <v>780</v>
      </c>
      <c r="D62" s="205" t="s">
        <v>788</v>
      </c>
      <c r="E62" s="205" t="s">
        <v>789</v>
      </c>
      <c r="F62" s="205" t="s">
        <v>790</v>
      </c>
      <c r="G62" s="206">
        <v>1</v>
      </c>
      <c r="H62" s="207">
        <v>50000</v>
      </c>
      <c r="I62" s="207">
        <f t="shared" si="0"/>
        <v>50000</v>
      </c>
    </row>
    <row r="63" spans="1:9">
      <c r="A63" s="206" t="s">
        <v>555</v>
      </c>
      <c r="B63" s="208" t="s">
        <v>832</v>
      </c>
      <c r="C63" s="203" t="s">
        <v>780</v>
      </c>
      <c r="D63" s="205" t="s">
        <v>782</v>
      </c>
      <c r="E63" s="205" t="s">
        <v>782</v>
      </c>
      <c r="F63" s="205" t="s">
        <v>782</v>
      </c>
      <c r="G63" s="206">
        <v>1</v>
      </c>
      <c r="H63" s="214">
        <v>49683.8</v>
      </c>
      <c r="I63" s="207">
        <f t="shared" si="0"/>
        <v>49683.8</v>
      </c>
    </row>
    <row r="64" spans="1:9">
      <c r="A64" s="206" t="s">
        <v>555</v>
      </c>
      <c r="B64" s="208" t="s">
        <v>833</v>
      </c>
      <c r="C64" s="203" t="s">
        <v>780</v>
      </c>
      <c r="D64" s="205" t="s">
        <v>782</v>
      </c>
      <c r="E64" s="205" t="s">
        <v>782</v>
      </c>
      <c r="F64" s="205" t="s">
        <v>782</v>
      </c>
      <c r="G64" s="206">
        <v>1</v>
      </c>
      <c r="H64" s="214">
        <v>92689.2</v>
      </c>
      <c r="I64" s="207">
        <f t="shared" si="0"/>
        <v>92689.2</v>
      </c>
    </row>
    <row r="65" spans="1:10" outlineLevel="2">
      <c r="A65" s="206" t="s">
        <v>555</v>
      </c>
      <c r="B65" s="208" t="s">
        <v>834</v>
      </c>
      <c r="C65" s="203" t="s">
        <v>780</v>
      </c>
      <c r="D65" s="205" t="s">
        <v>782</v>
      </c>
      <c r="E65" s="205" t="s">
        <v>782</v>
      </c>
      <c r="F65" s="205" t="s">
        <v>782</v>
      </c>
      <c r="G65" s="206">
        <v>1</v>
      </c>
      <c r="H65" s="214">
        <v>22188</v>
      </c>
      <c r="I65" s="207">
        <f t="shared" si="0"/>
        <v>22188</v>
      </c>
    </row>
    <row r="66" spans="1:10" outlineLevel="2">
      <c r="A66" s="206" t="s">
        <v>555</v>
      </c>
      <c r="B66" s="208" t="s">
        <v>835</v>
      </c>
      <c r="C66" s="203" t="s">
        <v>780</v>
      </c>
      <c r="D66" s="205" t="s">
        <v>782</v>
      </c>
      <c r="E66" s="205" t="s">
        <v>782</v>
      </c>
      <c r="F66" s="205" t="s">
        <v>782</v>
      </c>
      <c r="G66" s="206">
        <v>1</v>
      </c>
      <c r="H66" s="214">
        <v>85405.2</v>
      </c>
      <c r="I66" s="207">
        <f t="shared" si="0"/>
        <v>85405.2</v>
      </c>
    </row>
    <row r="67" spans="1:10" outlineLevel="2">
      <c r="A67" s="206" t="s">
        <v>555</v>
      </c>
      <c r="B67" s="215" t="s">
        <v>836</v>
      </c>
      <c r="C67" s="203" t="s">
        <v>780</v>
      </c>
      <c r="D67" s="205" t="s">
        <v>782</v>
      </c>
      <c r="E67" s="205" t="s">
        <v>782</v>
      </c>
      <c r="F67" s="205" t="s">
        <v>782</v>
      </c>
      <c r="G67" s="206">
        <v>1</v>
      </c>
      <c r="H67" s="214">
        <v>21373.8</v>
      </c>
      <c r="I67" s="207">
        <f t="shared" si="0"/>
        <v>21373.8</v>
      </c>
    </row>
    <row r="68" spans="1:10" outlineLevel="2">
      <c r="A68" s="206" t="s">
        <v>555</v>
      </c>
      <c r="B68" s="208" t="s">
        <v>837</v>
      </c>
      <c r="C68" s="203" t="s">
        <v>780</v>
      </c>
      <c r="D68" s="205" t="s">
        <v>782</v>
      </c>
      <c r="E68" s="205" t="s">
        <v>782</v>
      </c>
      <c r="F68" s="205" t="s">
        <v>782</v>
      </c>
      <c r="G68" s="206">
        <v>1</v>
      </c>
      <c r="H68" s="214">
        <v>88234.8</v>
      </c>
      <c r="I68" s="207">
        <f t="shared" si="0"/>
        <v>88234.8</v>
      </c>
    </row>
    <row r="69" spans="1:10" outlineLevel="2">
      <c r="A69" s="206" t="s">
        <v>555</v>
      </c>
      <c r="B69" s="208" t="s">
        <v>838</v>
      </c>
      <c r="C69" s="203" t="s">
        <v>780</v>
      </c>
      <c r="D69" s="205" t="s">
        <v>782</v>
      </c>
      <c r="E69" s="205" t="s">
        <v>782</v>
      </c>
      <c r="F69" s="205" t="s">
        <v>782</v>
      </c>
      <c r="G69" s="206">
        <v>1</v>
      </c>
      <c r="H69" s="214">
        <v>39092.400000000001</v>
      </c>
      <c r="I69" s="207">
        <f t="shared" si="0"/>
        <v>39092.400000000001</v>
      </c>
    </row>
    <row r="70" spans="1:10" outlineLevel="2">
      <c r="A70" s="206" t="s">
        <v>555</v>
      </c>
      <c r="B70" s="204" t="s">
        <v>839</v>
      </c>
      <c r="C70" s="203" t="s">
        <v>767</v>
      </c>
      <c r="D70" s="205" t="s">
        <v>776</v>
      </c>
      <c r="E70" s="205" t="s">
        <v>777</v>
      </c>
      <c r="F70" s="205" t="s">
        <v>778</v>
      </c>
      <c r="G70" s="206">
        <v>1</v>
      </c>
      <c r="H70" s="207">
        <v>40000</v>
      </c>
      <c r="I70" s="207">
        <f t="shared" si="0"/>
        <v>40000</v>
      </c>
    </row>
    <row r="71" spans="1:10" outlineLevel="2">
      <c r="A71" s="206" t="s">
        <v>555</v>
      </c>
      <c r="B71" s="211" t="s">
        <v>840</v>
      </c>
      <c r="C71" s="203" t="s">
        <v>767</v>
      </c>
      <c r="D71" s="212" t="s">
        <v>841</v>
      </c>
      <c r="E71" s="212" t="s">
        <v>842</v>
      </c>
      <c r="F71" s="212" t="s">
        <v>842</v>
      </c>
      <c r="G71" s="206">
        <v>1</v>
      </c>
      <c r="H71" s="207">
        <v>500000</v>
      </c>
      <c r="I71" s="207">
        <f t="shared" si="0"/>
        <v>500000</v>
      </c>
      <c r="J71" s="213" t="s">
        <v>811</v>
      </c>
    </row>
    <row r="72" spans="1:10" outlineLevel="1">
      <c r="A72" s="210" t="s">
        <v>567</v>
      </c>
      <c r="B72" s="211"/>
      <c r="C72" s="203"/>
      <c r="D72" s="212"/>
      <c r="E72" s="212"/>
      <c r="F72" s="212"/>
      <c r="G72" s="206"/>
      <c r="H72" s="207"/>
      <c r="I72" s="207">
        <f>SUBTOTAL(9,I60:I71)</f>
        <v>1128667.2000000002</v>
      </c>
    </row>
    <row r="73" spans="1:10" outlineLevel="2">
      <c r="A73" s="206" t="s">
        <v>554</v>
      </c>
      <c r="B73" s="204" t="s">
        <v>843</v>
      </c>
      <c r="C73" s="203" t="s">
        <v>767</v>
      </c>
      <c r="D73" s="205" t="s">
        <v>768</v>
      </c>
      <c r="E73" s="205" t="s">
        <v>769</v>
      </c>
      <c r="F73" s="205" t="s">
        <v>770</v>
      </c>
      <c r="G73" s="206">
        <v>1</v>
      </c>
      <c r="H73" s="207">
        <v>100000</v>
      </c>
      <c r="I73" s="207">
        <f t="shared" si="0"/>
        <v>100000</v>
      </c>
    </row>
    <row r="74" spans="1:10" outlineLevel="2">
      <c r="A74" s="206" t="s">
        <v>554</v>
      </c>
      <c r="B74" s="204" t="s">
        <v>844</v>
      </c>
      <c r="C74" s="203" t="s">
        <v>767</v>
      </c>
      <c r="D74" s="205" t="s">
        <v>768</v>
      </c>
      <c r="E74" s="205" t="s">
        <v>773</v>
      </c>
      <c r="F74" s="205" t="s">
        <v>774</v>
      </c>
      <c r="G74" s="206">
        <v>1</v>
      </c>
      <c r="H74" s="207">
        <v>100000</v>
      </c>
      <c r="I74" s="207">
        <f t="shared" si="0"/>
        <v>100000</v>
      </c>
    </row>
    <row r="75" spans="1:10" outlineLevel="2">
      <c r="A75" s="206" t="s">
        <v>554</v>
      </c>
      <c r="B75" s="204" t="s">
        <v>845</v>
      </c>
      <c r="C75" s="203" t="s">
        <v>767</v>
      </c>
      <c r="D75" s="205" t="s">
        <v>776</v>
      </c>
      <c r="E75" s="205" t="s">
        <v>777</v>
      </c>
      <c r="F75" s="205" t="s">
        <v>778</v>
      </c>
      <c r="G75" s="206">
        <v>1</v>
      </c>
      <c r="H75" s="207">
        <v>40000</v>
      </c>
      <c r="I75" s="207">
        <f t="shared" si="0"/>
        <v>40000</v>
      </c>
    </row>
    <row r="76" spans="1:10" outlineLevel="1">
      <c r="A76" s="210" t="s">
        <v>566</v>
      </c>
      <c r="B76" s="204"/>
      <c r="C76" s="203"/>
      <c r="D76" s="205"/>
      <c r="E76" s="205"/>
      <c r="F76" s="205"/>
      <c r="G76" s="206"/>
      <c r="H76" s="207"/>
      <c r="I76" s="207">
        <f>SUBTOTAL(9,I73:I75)</f>
        <v>240000</v>
      </c>
    </row>
    <row r="77" spans="1:10" outlineLevel="2">
      <c r="A77" s="206" t="s">
        <v>553</v>
      </c>
      <c r="B77" s="204" t="s">
        <v>846</v>
      </c>
      <c r="C77" s="203" t="s">
        <v>767</v>
      </c>
      <c r="D77" s="205" t="s">
        <v>768</v>
      </c>
      <c r="E77" s="205" t="s">
        <v>769</v>
      </c>
      <c r="F77" s="205" t="s">
        <v>770</v>
      </c>
      <c r="G77" s="206">
        <v>1</v>
      </c>
      <c r="H77" s="207">
        <v>100000</v>
      </c>
      <c r="I77" s="207">
        <f t="shared" si="0"/>
        <v>100000</v>
      </c>
    </row>
    <row r="78" spans="1:10" outlineLevel="2">
      <c r="A78" s="206" t="s">
        <v>553</v>
      </c>
      <c r="B78" s="204" t="s">
        <v>847</v>
      </c>
      <c r="C78" s="203" t="s">
        <v>767</v>
      </c>
      <c r="D78" s="205" t="s">
        <v>768</v>
      </c>
      <c r="E78" s="205" t="s">
        <v>773</v>
      </c>
      <c r="F78" s="205" t="s">
        <v>774</v>
      </c>
      <c r="G78" s="206">
        <v>1</v>
      </c>
      <c r="H78" s="207">
        <v>100000</v>
      </c>
      <c r="I78" s="207">
        <f t="shared" si="0"/>
        <v>100000</v>
      </c>
    </row>
    <row r="79" spans="1:10" outlineLevel="2">
      <c r="A79" s="206" t="s">
        <v>553</v>
      </c>
      <c r="B79" s="204" t="s">
        <v>848</v>
      </c>
      <c r="C79" s="203" t="s">
        <v>767</v>
      </c>
      <c r="D79" s="205" t="s">
        <v>776</v>
      </c>
      <c r="E79" s="205" t="s">
        <v>777</v>
      </c>
      <c r="F79" s="205" t="s">
        <v>778</v>
      </c>
      <c r="G79" s="206">
        <v>1</v>
      </c>
      <c r="H79" s="207">
        <v>40000</v>
      </c>
      <c r="I79" s="207">
        <f t="shared" si="0"/>
        <v>40000</v>
      </c>
    </row>
    <row r="80" spans="1:10" outlineLevel="1">
      <c r="A80" s="210" t="s">
        <v>565</v>
      </c>
      <c r="B80" s="204"/>
      <c r="C80" s="203"/>
      <c r="D80" s="205"/>
      <c r="E80" s="205"/>
      <c r="F80" s="205"/>
      <c r="G80" s="206"/>
      <c r="H80" s="207"/>
      <c r="I80" s="207">
        <f>SUBTOTAL(9,I77:I79)</f>
        <v>240000</v>
      </c>
    </row>
    <row r="81" spans="1:9">
      <c r="A81" s="206" t="s">
        <v>548</v>
      </c>
      <c r="B81" s="204" t="s">
        <v>849</v>
      </c>
      <c r="C81" s="203" t="s">
        <v>780</v>
      </c>
      <c r="D81" s="205" t="s">
        <v>768</v>
      </c>
      <c r="E81" s="205" t="s">
        <v>769</v>
      </c>
      <c r="F81" s="205" t="s">
        <v>770</v>
      </c>
      <c r="G81" s="206">
        <v>1</v>
      </c>
      <c r="H81" s="207">
        <v>100000</v>
      </c>
      <c r="I81" s="207">
        <f t="shared" si="0"/>
        <v>100000</v>
      </c>
    </row>
    <row r="82" spans="1:9">
      <c r="A82" s="206" t="s">
        <v>548</v>
      </c>
      <c r="B82" s="204" t="s">
        <v>850</v>
      </c>
      <c r="C82" s="203" t="s">
        <v>767</v>
      </c>
      <c r="D82" s="205" t="s">
        <v>768</v>
      </c>
      <c r="E82" s="205" t="s">
        <v>769</v>
      </c>
      <c r="F82" s="205" t="s">
        <v>772</v>
      </c>
      <c r="G82" s="206">
        <v>1</v>
      </c>
      <c r="H82" s="207">
        <v>100000</v>
      </c>
      <c r="I82" s="207">
        <f t="shared" si="0"/>
        <v>100000</v>
      </c>
    </row>
    <row r="83" spans="1:9">
      <c r="A83" s="206" t="s">
        <v>548</v>
      </c>
      <c r="B83" s="204" t="s">
        <v>850</v>
      </c>
      <c r="C83" s="203" t="s">
        <v>767</v>
      </c>
      <c r="D83" s="205" t="s">
        <v>768</v>
      </c>
      <c r="E83" s="205" t="s">
        <v>773</v>
      </c>
      <c r="F83" s="205" t="s">
        <v>774</v>
      </c>
      <c r="G83" s="206">
        <v>1</v>
      </c>
      <c r="H83" s="207">
        <v>100000</v>
      </c>
      <c r="I83" s="207">
        <f t="shared" si="0"/>
        <v>100000</v>
      </c>
    </row>
    <row r="84" spans="1:9">
      <c r="A84" s="206" t="s">
        <v>548</v>
      </c>
      <c r="B84" s="204" t="s">
        <v>851</v>
      </c>
      <c r="C84" s="203" t="s">
        <v>767</v>
      </c>
      <c r="D84" s="205" t="s">
        <v>776</v>
      </c>
      <c r="E84" s="205" t="s">
        <v>777</v>
      </c>
      <c r="F84" s="205" t="s">
        <v>778</v>
      </c>
      <c r="G84" s="206">
        <v>1</v>
      </c>
      <c r="H84" s="207">
        <v>40000</v>
      </c>
      <c r="I84" s="207">
        <f t="shared" si="0"/>
        <v>40000</v>
      </c>
    </row>
    <row r="85" spans="1:9">
      <c r="A85" s="206" t="s">
        <v>548</v>
      </c>
      <c r="B85" s="204" t="s">
        <v>852</v>
      </c>
      <c r="C85" s="203" t="s">
        <v>780</v>
      </c>
      <c r="D85" s="205" t="s">
        <v>776</v>
      </c>
      <c r="E85" s="205" t="s">
        <v>777</v>
      </c>
      <c r="F85" s="205" t="s">
        <v>778</v>
      </c>
      <c r="G85" s="206">
        <v>1</v>
      </c>
      <c r="H85" s="207">
        <v>40000</v>
      </c>
      <c r="I85" s="207">
        <f t="shared" si="0"/>
        <v>40000</v>
      </c>
    </row>
    <row r="86" spans="1:9">
      <c r="A86" s="206" t="s">
        <v>548</v>
      </c>
      <c r="B86" s="204" t="s">
        <v>853</v>
      </c>
      <c r="C86" s="203" t="s">
        <v>780</v>
      </c>
      <c r="D86" s="205" t="s">
        <v>788</v>
      </c>
      <c r="E86" s="205" t="s">
        <v>789</v>
      </c>
      <c r="F86" s="205" t="s">
        <v>790</v>
      </c>
      <c r="G86" s="206">
        <v>1</v>
      </c>
      <c r="H86" s="207">
        <v>50000</v>
      </c>
      <c r="I86" s="207">
        <f t="shared" si="0"/>
        <v>50000</v>
      </c>
    </row>
    <row r="87" spans="1:9">
      <c r="A87" s="206" t="s">
        <v>548</v>
      </c>
      <c r="B87" s="208" t="s">
        <v>854</v>
      </c>
      <c r="C87" s="203" t="s">
        <v>780</v>
      </c>
      <c r="D87" s="205" t="s">
        <v>782</v>
      </c>
      <c r="E87" s="205" t="s">
        <v>782</v>
      </c>
      <c r="F87" s="205" t="s">
        <v>782</v>
      </c>
      <c r="G87" s="206">
        <v>1</v>
      </c>
      <c r="H87" s="207">
        <v>63294.400000000001</v>
      </c>
      <c r="I87" s="207">
        <f t="shared" si="0"/>
        <v>63294.400000000001</v>
      </c>
    </row>
    <row r="88" spans="1:9">
      <c r="A88" s="206" t="s">
        <v>548</v>
      </c>
      <c r="B88" s="208" t="s">
        <v>855</v>
      </c>
      <c r="C88" s="203" t="s">
        <v>780</v>
      </c>
      <c r="D88" s="205" t="s">
        <v>782</v>
      </c>
      <c r="E88" s="205" t="s">
        <v>782</v>
      </c>
      <c r="F88" s="205" t="s">
        <v>782</v>
      </c>
      <c r="G88" s="206">
        <v>1</v>
      </c>
      <c r="H88" s="207">
        <v>59021.8</v>
      </c>
      <c r="I88" s="207">
        <f t="shared" si="0"/>
        <v>59021.8</v>
      </c>
    </row>
    <row r="89" spans="1:9">
      <c r="A89" s="206" t="s">
        <v>548</v>
      </c>
      <c r="B89" s="208" t="s">
        <v>856</v>
      </c>
      <c r="C89" s="203" t="s">
        <v>780</v>
      </c>
      <c r="D89" s="205" t="s">
        <v>782</v>
      </c>
      <c r="E89" s="205" t="s">
        <v>782</v>
      </c>
      <c r="F89" s="205" t="s">
        <v>782</v>
      </c>
      <c r="G89" s="206">
        <v>1</v>
      </c>
      <c r="H89" s="207">
        <v>162039.79999999999</v>
      </c>
      <c r="I89" s="207">
        <f t="shared" si="0"/>
        <v>162039.79999999999</v>
      </c>
    </row>
    <row r="90" spans="1:9">
      <c r="A90" s="206" t="s">
        <v>548</v>
      </c>
      <c r="B90" s="208" t="s">
        <v>857</v>
      </c>
      <c r="C90" s="203" t="s">
        <v>780</v>
      </c>
      <c r="D90" s="205" t="s">
        <v>782</v>
      </c>
      <c r="E90" s="205" t="s">
        <v>782</v>
      </c>
      <c r="F90" s="205" t="s">
        <v>782</v>
      </c>
      <c r="G90" s="206">
        <v>1</v>
      </c>
      <c r="H90" s="207">
        <v>42878.400000000001</v>
      </c>
      <c r="I90" s="207">
        <f t="shared" si="0"/>
        <v>42878.400000000001</v>
      </c>
    </row>
    <row r="91" spans="1:9">
      <c r="A91" s="206" t="s">
        <v>548</v>
      </c>
      <c r="B91" s="208" t="s">
        <v>858</v>
      </c>
      <c r="C91" s="203" t="s">
        <v>780</v>
      </c>
      <c r="D91" s="205" t="s">
        <v>782</v>
      </c>
      <c r="E91" s="205" t="s">
        <v>782</v>
      </c>
      <c r="F91" s="205" t="s">
        <v>782</v>
      </c>
      <c r="G91" s="206">
        <v>1</v>
      </c>
      <c r="H91" s="207">
        <v>96694</v>
      </c>
      <c r="I91" s="207">
        <f t="shared" si="0"/>
        <v>96694</v>
      </c>
    </row>
    <row r="92" spans="1:9">
      <c r="A92" s="206" t="s">
        <v>548</v>
      </c>
      <c r="B92" s="208" t="s">
        <v>859</v>
      </c>
      <c r="C92" s="203" t="s">
        <v>780</v>
      </c>
      <c r="D92" s="205" t="s">
        <v>782</v>
      </c>
      <c r="E92" s="205" t="s">
        <v>782</v>
      </c>
      <c r="F92" s="205" t="s">
        <v>782</v>
      </c>
      <c r="G92" s="206">
        <v>1</v>
      </c>
      <c r="H92" s="207">
        <v>68494.399999999994</v>
      </c>
      <c r="I92" s="207">
        <f t="shared" si="0"/>
        <v>68494.399999999994</v>
      </c>
    </row>
    <row r="93" spans="1:9">
      <c r="A93" s="206" t="s">
        <v>548</v>
      </c>
      <c r="B93" s="208" t="s">
        <v>860</v>
      </c>
      <c r="C93" s="203" t="s">
        <v>780</v>
      </c>
      <c r="D93" s="205" t="s">
        <v>782</v>
      </c>
      <c r="E93" s="205" t="s">
        <v>782</v>
      </c>
      <c r="F93" s="205" t="s">
        <v>782</v>
      </c>
      <c r="G93" s="206">
        <v>1</v>
      </c>
      <c r="H93" s="207">
        <v>22694.799999999999</v>
      </c>
      <c r="I93" s="207">
        <f t="shared" si="0"/>
        <v>22694.799999999999</v>
      </c>
    </row>
    <row r="94" spans="1:9">
      <c r="A94" s="206" t="s">
        <v>548</v>
      </c>
      <c r="B94" s="208" t="s">
        <v>861</v>
      </c>
      <c r="C94" s="203" t="s">
        <v>780</v>
      </c>
      <c r="D94" s="205" t="s">
        <v>782</v>
      </c>
      <c r="E94" s="205" t="s">
        <v>782</v>
      </c>
      <c r="F94" s="205" t="s">
        <v>782</v>
      </c>
      <c r="G94" s="206">
        <v>1</v>
      </c>
      <c r="H94" s="207">
        <v>76328</v>
      </c>
      <c r="I94" s="207">
        <f t="shared" si="0"/>
        <v>76328</v>
      </c>
    </row>
    <row r="95" spans="1:9">
      <c r="A95" s="206" t="s">
        <v>548</v>
      </c>
      <c r="B95" s="208" t="s">
        <v>862</v>
      </c>
      <c r="C95" s="203" t="s">
        <v>780</v>
      </c>
      <c r="D95" s="205" t="s">
        <v>782</v>
      </c>
      <c r="E95" s="205" t="s">
        <v>782</v>
      </c>
      <c r="F95" s="205" t="s">
        <v>782</v>
      </c>
      <c r="G95" s="206">
        <v>1</v>
      </c>
      <c r="H95" s="207">
        <v>33207.800000000003</v>
      </c>
      <c r="I95" s="207">
        <f t="shared" si="0"/>
        <v>33207.800000000003</v>
      </c>
    </row>
    <row r="96" spans="1:9">
      <c r="A96" s="206" t="s">
        <v>548</v>
      </c>
      <c r="B96" s="208" t="s">
        <v>863</v>
      </c>
      <c r="C96" s="203" t="s">
        <v>780</v>
      </c>
      <c r="D96" s="205" t="s">
        <v>782</v>
      </c>
      <c r="E96" s="205" t="s">
        <v>782</v>
      </c>
      <c r="F96" s="205" t="s">
        <v>782</v>
      </c>
      <c r="G96" s="206">
        <v>1</v>
      </c>
      <c r="H96" s="207">
        <v>35721.4</v>
      </c>
      <c r="I96" s="207">
        <f t="shared" si="0"/>
        <v>35721.4</v>
      </c>
    </row>
    <row r="97" spans="1:9">
      <c r="A97" s="206" t="s">
        <v>548</v>
      </c>
      <c r="B97" s="208" t="s">
        <v>864</v>
      </c>
      <c r="C97" s="203" t="s">
        <v>780</v>
      </c>
      <c r="D97" s="205" t="s">
        <v>782</v>
      </c>
      <c r="E97" s="205" t="s">
        <v>782</v>
      </c>
      <c r="F97" s="205" t="s">
        <v>782</v>
      </c>
      <c r="G97" s="206">
        <v>1</v>
      </c>
      <c r="H97" s="207">
        <v>120099</v>
      </c>
      <c r="I97" s="207">
        <f t="shared" si="0"/>
        <v>120099</v>
      </c>
    </row>
    <row r="98" spans="1:9">
      <c r="A98" s="206" t="s">
        <v>548</v>
      </c>
      <c r="B98" s="208" t="s">
        <v>865</v>
      </c>
      <c r="C98" s="203" t="s">
        <v>780</v>
      </c>
      <c r="D98" s="205" t="s">
        <v>782</v>
      </c>
      <c r="E98" s="205" t="s">
        <v>782</v>
      </c>
      <c r="F98" s="205" t="s">
        <v>782</v>
      </c>
      <c r="G98" s="206">
        <v>1</v>
      </c>
      <c r="H98" s="207">
        <v>109876</v>
      </c>
      <c r="I98" s="207">
        <f t="shared" si="0"/>
        <v>109876</v>
      </c>
    </row>
    <row r="99" spans="1:9">
      <c r="A99" s="206" t="s">
        <v>548</v>
      </c>
      <c r="B99" s="208" t="s">
        <v>866</v>
      </c>
      <c r="C99" s="203" t="s">
        <v>780</v>
      </c>
      <c r="D99" s="205" t="s">
        <v>782</v>
      </c>
      <c r="E99" s="205" t="s">
        <v>782</v>
      </c>
      <c r="F99" s="205" t="s">
        <v>782</v>
      </c>
      <c r="G99" s="206">
        <v>1</v>
      </c>
      <c r="H99" s="207">
        <v>95415</v>
      </c>
      <c r="I99" s="207">
        <f t="shared" si="0"/>
        <v>95415</v>
      </c>
    </row>
    <row r="100" spans="1:9">
      <c r="A100" s="206" t="s">
        <v>548</v>
      </c>
      <c r="B100" s="208" t="s">
        <v>867</v>
      </c>
      <c r="C100" s="203" t="s">
        <v>780</v>
      </c>
      <c r="D100" s="205" t="s">
        <v>782</v>
      </c>
      <c r="E100" s="205" t="s">
        <v>782</v>
      </c>
      <c r="F100" s="205" t="s">
        <v>782</v>
      </c>
      <c r="G100" s="206">
        <v>1</v>
      </c>
      <c r="H100" s="207">
        <v>27833</v>
      </c>
      <c r="I100" s="207">
        <f t="shared" si="0"/>
        <v>27833</v>
      </c>
    </row>
    <row r="101" spans="1:9">
      <c r="A101" s="206" t="s">
        <v>548</v>
      </c>
      <c r="B101" s="209" t="s">
        <v>868</v>
      </c>
      <c r="C101" s="203" t="s">
        <v>780</v>
      </c>
      <c r="D101" s="205" t="s">
        <v>782</v>
      </c>
      <c r="E101" s="205" t="s">
        <v>782</v>
      </c>
      <c r="F101" s="205" t="s">
        <v>782</v>
      </c>
      <c r="G101" s="206">
        <v>1</v>
      </c>
      <c r="H101" s="207">
        <v>63083</v>
      </c>
      <c r="I101" s="207">
        <f t="shared" si="0"/>
        <v>63083</v>
      </c>
    </row>
    <row r="102" spans="1:9">
      <c r="A102" s="206" t="s">
        <v>548</v>
      </c>
      <c r="B102" s="208" t="s">
        <v>869</v>
      </c>
      <c r="C102" s="203" t="s">
        <v>780</v>
      </c>
      <c r="D102" s="205" t="s">
        <v>782</v>
      </c>
      <c r="E102" s="205" t="s">
        <v>782</v>
      </c>
      <c r="F102" s="205" t="s">
        <v>782</v>
      </c>
      <c r="G102" s="206">
        <v>1</v>
      </c>
      <c r="H102" s="207">
        <v>46590.400000000001</v>
      </c>
      <c r="I102" s="207">
        <f t="shared" si="0"/>
        <v>46590.400000000001</v>
      </c>
    </row>
    <row r="103" spans="1:9">
      <c r="A103" s="206" t="s">
        <v>548</v>
      </c>
      <c r="B103" s="204" t="s">
        <v>870</v>
      </c>
      <c r="C103" s="203" t="s">
        <v>780</v>
      </c>
      <c r="D103" s="205" t="s">
        <v>788</v>
      </c>
      <c r="E103" s="205" t="s">
        <v>789</v>
      </c>
      <c r="F103" s="205" t="s">
        <v>790</v>
      </c>
      <c r="G103" s="206">
        <v>1</v>
      </c>
      <c r="H103" s="207">
        <v>50000</v>
      </c>
      <c r="I103" s="207">
        <f t="shared" si="0"/>
        <v>50000</v>
      </c>
    </row>
    <row r="104" spans="1:9">
      <c r="A104" s="210" t="s">
        <v>560</v>
      </c>
      <c r="B104" s="204"/>
      <c r="C104" s="203"/>
      <c r="D104" s="205"/>
      <c r="E104" s="205"/>
      <c r="F104" s="205"/>
      <c r="G104" s="206"/>
      <c r="H104" s="207"/>
      <c r="I104" s="207">
        <f>SUBTOTAL(9,I81:I103)</f>
        <v>1603271.2</v>
      </c>
    </row>
    <row r="105" spans="1:9">
      <c r="A105" s="206" t="s">
        <v>549</v>
      </c>
      <c r="B105" s="204" t="s">
        <v>871</v>
      </c>
      <c r="C105" s="203" t="s">
        <v>767</v>
      </c>
      <c r="D105" s="205" t="s">
        <v>768</v>
      </c>
      <c r="E105" s="205" t="s">
        <v>769</v>
      </c>
      <c r="F105" s="205" t="s">
        <v>772</v>
      </c>
      <c r="G105" s="206">
        <v>1</v>
      </c>
      <c r="H105" s="207">
        <v>100000</v>
      </c>
      <c r="I105" s="207">
        <f t="shared" si="0"/>
        <v>100000</v>
      </c>
    </row>
    <row r="106" spans="1:9">
      <c r="A106" s="206" t="s">
        <v>549</v>
      </c>
      <c r="B106" s="204" t="s">
        <v>872</v>
      </c>
      <c r="C106" s="203" t="s">
        <v>767</v>
      </c>
      <c r="D106" s="205" t="s">
        <v>776</v>
      </c>
      <c r="E106" s="205" t="s">
        <v>777</v>
      </c>
      <c r="F106" s="205" t="s">
        <v>778</v>
      </c>
      <c r="G106" s="206">
        <v>1</v>
      </c>
      <c r="H106" s="207">
        <v>40000</v>
      </c>
      <c r="I106" s="207">
        <f t="shared" si="0"/>
        <v>40000</v>
      </c>
    </row>
    <row r="107" spans="1:9">
      <c r="A107" s="210" t="s">
        <v>561</v>
      </c>
      <c r="B107" s="204"/>
      <c r="C107" s="203"/>
      <c r="D107" s="205"/>
      <c r="E107" s="205"/>
      <c r="F107" s="205"/>
      <c r="G107" s="206"/>
      <c r="H107" s="207"/>
      <c r="I107" s="207">
        <f>SUBTOTAL(9,I105:I106)</f>
        <v>140000</v>
      </c>
    </row>
    <row r="108" spans="1:9">
      <c r="A108" s="210" t="s">
        <v>487</v>
      </c>
      <c r="B108" s="204"/>
      <c r="C108" s="203"/>
      <c r="D108" s="205"/>
      <c r="E108" s="205"/>
      <c r="F108" s="205"/>
      <c r="G108" s="206"/>
      <c r="H108" s="207"/>
      <c r="I108" s="207">
        <f>SUBTOTAL(9,I3:I106)</f>
        <v>7302369.2000000011</v>
      </c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verticalDpi="0" r:id="rId1"/>
  <headerFooter>
    <oddFooter>第 &amp;P 页，共 &amp;N 页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>
  <dimension ref="A1:J110"/>
  <sheetViews>
    <sheetView topLeftCell="A82" workbookViewId="0">
      <selection activeCell="B103" sqref="B103"/>
    </sheetView>
  </sheetViews>
  <sheetFormatPr defaultRowHeight="13.5" outlineLevelRow="2"/>
  <cols>
    <col min="1" max="1" width="8" style="235" customWidth="1"/>
    <col min="2" max="2" width="29.5" style="216" customWidth="1"/>
    <col min="3" max="3" width="20.125" style="216" customWidth="1"/>
    <col min="4" max="4" width="34.5" style="216" customWidth="1"/>
    <col min="5" max="5" width="8.125" style="216" customWidth="1"/>
    <col min="6" max="6" width="7.75" style="216" customWidth="1"/>
    <col min="7" max="7" width="10" style="216" customWidth="1"/>
    <col min="8" max="8" width="13.625" style="216" customWidth="1"/>
    <col min="9" max="16384" width="9" style="216"/>
  </cols>
  <sheetData>
    <row r="1" spans="1:7" ht="18.75">
      <c r="A1" s="999" t="s">
        <v>873</v>
      </c>
      <c r="B1" s="999"/>
      <c r="C1" s="999"/>
      <c r="D1" s="999"/>
      <c r="E1" s="999"/>
      <c r="F1" s="999"/>
      <c r="G1" s="999"/>
    </row>
    <row r="2" spans="1:7" s="218" customFormat="1" ht="18" customHeight="1">
      <c r="A2" s="217" t="s">
        <v>557</v>
      </c>
      <c r="B2" s="217" t="s">
        <v>874</v>
      </c>
      <c r="C2" s="217" t="s">
        <v>691</v>
      </c>
      <c r="D2" s="217" t="s">
        <v>692</v>
      </c>
      <c r="E2" s="217" t="s">
        <v>694</v>
      </c>
      <c r="F2" s="217" t="s">
        <v>695</v>
      </c>
      <c r="G2" s="217" t="s">
        <v>696</v>
      </c>
    </row>
    <row r="3" spans="1:7" s="218" customFormat="1" ht="18" customHeight="1">
      <c r="A3" s="208" t="s">
        <v>543</v>
      </c>
      <c r="B3" s="208" t="s">
        <v>875</v>
      </c>
      <c r="C3" s="208" t="s">
        <v>876</v>
      </c>
      <c r="D3" s="208" t="s">
        <v>877</v>
      </c>
      <c r="E3" s="208">
        <v>476</v>
      </c>
      <c r="F3" s="208">
        <v>46</v>
      </c>
      <c r="G3" s="204">
        <f t="shared" ref="G3:G11" si="0">E3*F3</f>
        <v>21896</v>
      </c>
    </row>
    <row r="4" spans="1:7" s="218" customFormat="1" ht="18" customHeight="1">
      <c r="A4" s="204" t="s">
        <v>556</v>
      </c>
      <c r="B4" s="204" t="s">
        <v>378</v>
      </c>
      <c r="C4" s="204" t="s">
        <v>878</v>
      </c>
      <c r="D4" s="204" t="s">
        <v>879</v>
      </c>
      <c r="E4" s="204">
        <v>1</v>
      </c>
      <c r="F4" s="204">
        <v>50000</v>
      </c>
      <c r="G4" s="204">
        <f t="shared" si="0"/>
        <v>50000</v>
      </c>
    </row>
    <row r="5" spans="1:7" s="218" customFormat="1" ht="18" customHeight="1">
      <c r="A5" s="204" t="s">
        <v>556</v>
      </c>
      <c r="B5" s="204" t="s">
        <v>378</v>
      </c>
      <c r="C5" s="219" t="s">
        <v>880</v>
      </c>
      <c r="D5" s="219" t="s">
        <v>880</v>
      </c>
      <c r="E5" s="204">
        <v>1</v>
      </c>
      <c r="F5" s="204">
        <v>300000</v>
      </c>
      <c r="G5" s="204">
        <f t="shared" si="0"/>
        <v>300000</v>
      </c>
    </row>
    <row r="6" spans="1:7" s="218" customFormat="1" ht="18" customHeight="1">
      <c r="A6" s="208" t="s">
        <v>543</v>
      </c>
      <c r="B6" s="208" t="s">
        <v>380</v>
      </c>
      <c r="C6" s="208" t="s">
        <v>876</v>
      </c>
      <c r="D6" s="208" t="s">
        <v>877</v>
      </c>
      <c r="E6" s="208">
        <v>395</v>
      </c>
      <c r="F6" s="208">
        <v>46</v>
      </c>
      <c r="G6" s="204">
        <f t="shared" si="0"/>
        <v>18170</v>
      </c>
    </row>
    <row r="7" spans="1:7" s="218" customFormat="1" ht="18" customHeight="1">
      <c r="A7" s="208" t="s">
        <v>543</v>
      </c>
      <c r="B7" s="208" t="s">
        <v>376</v>
      </c>
      <c r="C7" s="208" t="s">
        <v>876</v>
      </c>
      <c r="D7" s="208" t="s">
        <v>877</v>
      </c>
      <c r="E7" s="208">
        <v>721</v>
      </c>
      <c r="F7" s="208">
        <v>46</v>
      </c>
      <c r="G7" s="204">
        <f t="shared" si="0"/>
        <v>33166</v>
      </c>
    </row>
    <row r="8" spans="1:7" s="218" customFormat="1" ht="18" customHeight="1">
      <c r="A8" s="220" t="s">
        <v>556</v>
      </c>
      <c r="B8" s="220" t="s">
        <v>376</v>
      </c>
      <c r="C8" s="204" t="s">
        <v>878</v>
      </c>
      <c r="D8" s="204" t="s">
        <v>879</v>
      </c>
      <c r="E8" s="204">
        <v>1</v>
      </c>
      <c r="F8" s="204">
        <v>50000</v>
      </c>
      <c r="G8" s="204">
        <f t="shared" si="0"/>
        <v>50000</v>
      </c>
    </row>
    <row r="9" spans="1:7" s="218" customFormat="1" ht="18" customHeight="1">
      <c r="A9" s="221" t="s">
        <v>556</v>
      </c>
      <c r="B9" s="222" t="s">
        <v>376</v>
      </c>
      <c r="C9" s="222" t="s">
        <v>881</v>
      </c>
      <c r="D9" s="222" t="s">
        <v>882</v>
      </c>
      <c r="E9" s="222">
        <v>1</v>
      </c>
      <c r="F9" s="222">
        <v>80000</v>
      </c>
      <c r="G9" s="204">
        <f t="shared" si="0"/>
        <v>80000</v>
      </c>
    </row>
    <row r="10" spans="1:7" s="218" customFormat="1" ht="18" customHeight="1">
      <c r="A10" s="208" t="s">
        <v>543</v>
      </c>
      <c r="B10" s="208" t="s">
        <v>375</v>
      </c>
      <c r="C10" s="208" t="s">
        <v>876</v>
      </c>
      <c r="D10" s="208" t="s">
        <v>877</v>
      </c>
      <c r="E10" s="208">
        <v>456</v>
      </c>
      <c r="F10" s="208">
        <v>46</v>
      </c>
      <c r="G10" s="204">
        <f t="shared" si="0"/>
        <v>20976</v>
      </c>
    </row>
    <row r="11" spans="1:7" s="218" customFormat="1" ht="18" customHeight="1">
      <c r="A11" s="208" t="s">
        <v>543</v>
      </c>
      <c r="B11" s="208" t="s">
        <v>372</v>
      </c>
      <c r="C11" s="208" t="s">
        <v>876</v>
      </c>
      <c r="D11" s="208" t="s">
        <v>877</v>
      </c>
      <c r="E11" s="208">
        <v>655</v>
      </c>
      <c r="F11" s="208">
        <v>46</v>
      </c>
      <c r="G11" s="204">
        <f t="shared" si="0"/>
        <v>30130</v>
      </c>
    </row>
    <row r="12" spans="1:7" s="218" customFormat="1" ht="18" customHeight="1">
      <c r="A12" s="223" t="s">
        <v>568</v>
      </c>
      <c r="B12" s="208"/>
      <c r="C12" s="208"/>
      <c r="D12" s="208"/>
      <c r="E12" s="208"/>
      <c r="F12" s="208"/>
      <c r="G12" s="204">
        <f>SUBTOTAL(9,G3:G11)</f>
        <v>604338</v>
      </c>
    </row>
    <row r="13" spans="1:7" s="218" customFormat="1" ht="18" customHeight="1">
      <c r="A13" s="222" t="s">
        <v>554</v>
      </c>
      <c r="B13" s="222" t="s">
        <v>883</v>
      </c>
      <c r="C13" s="222" t="s">
        <v>881</v>
      </c>
      <c r="D13" s="222" t="s">
        <v>882</v>
      </c>
      <c r="E13" s="222">
        <v>1</v>
      </c>
      <c r="F13" s="222">
        <v>80000</v>
      </c>
      <c r="G13" s="204">
        <f t="shared" ref="G13:G20" si="1">E13*F13</f>
        <v>80000</v>
      </c>
    </row>
    <row r="14" spans="1:7" s="218" customFormat="1" ht="18" customHeight="1">
      <c r="A14" s="208" t="s">
        <v>541</v>
      </c>
      <c r="B14" s="208" t="s">
        <v>884</v>
      </c>
      <c r="C14" s="208" t="s">
        <v>876</v>
      </c>
      <c r="D14" s="208" t="s">
        <v>877</v>
      </c>
      <c r="E14" s="208">
        <v>739</v>
      </c>
      <c r="F14" s="208">
        <v>46</v>
      </c>
      <c r="G14" s="204">
        <f t="shared" si="1"/>
        <v>33994</v>
      </c>
    </row>
    <row r="15" spans="1:7" s="218" customFormat="1" ht="18" customHeight="1">
      <c r="A15" s="204" t="s">
        <v>554</v>
      </c>
      <c r="B15" s="204" t="s">
        <v>391</v>
      </c>
      <c r="C15" s="204" t="s">
        <v>878</v>
      </c>
      <c r="D15" s="204" t="s">
        <v>879</v>
      </c>
      <c r="E15" s="204">
        <v>1</v>
      </c>
      <c r="F15" s="204">
        <v>50000</v>
      </c>
      <c r="G15" s="204">
        <f t="shared" si="1"/>
        <v>50000</v>
      </c>
    </row>
    <row r="16" spans="1:7" s="218" customFormat="1" ht="18" customHeight="1">
      <c r="A16" s="208" t="s">
        <v>541</v>
      </c>
      <c r="B16" s="208" t="s">
        <v>391</v>
      </c>
      <c r="C16" s="208" t="s">
        <v>876</v>
      </c>
      <c r="D16" s="208" t="s">
        <v>877</v>
      </c>
      <c r="E16" s="208">
        <v>1170</v>
      </c>
      <c r="F16" s="208">
        <v>46</v>
      </c>
      <c r="G16" s="204">
        <f t="shared" si="1"/>
        <v>53820</v>
      </c>
    </row>
    <row r="17" spans="1:7" s="218" customFormat="1" ht="18" customHeight="1">
      <c r="A17" s="222" t="s">
        <v>554</v>
      </c>
      <c r="B17" s="222" t="s">
        <v>391</v>
      </c>
      <c r="C17" s="222" t="s">
        <v>885</v>
      </c>
      <c r="D17" s="222" t="s">
        <v>886</v>
      </c>
      <c r="E17" s="222">
        <v>1</v>
      </c>
      <c r="F17" s="222">
        <v>80000</v>
      </c>
      <c r="G17" s="204">
        <f t="shared" si="1"/>
        <v>80000</v>
      </c>
    </row>
    <row r="18" spans="1:7" s="218" customFormat="1" ht="18" customHeight="1">
      <c r="A18" s="204" t="s">
        <v>554</v>
      </c>
      <c r="B18" s="204" t="s">
        <v>388</v>
      </c>
      <c r="C18" s="204" t="s">
        <v>878</v>
      </c>
      <c r="D18" s="204" t="s">
        <v>879</v>
      </c>
      <c r="E18" s="204">
        <v>1</v>
      </c>
      <c r="F18" s="204">
        <v>50000</v>
      </c>
      <c r="G18" s="204">
        <f t="shared" si="1"/>
        <v>50000</v>
      </c>
    </row>
    <row r="19" spans="1:7" s="218" customFormat="1" ht="18" customHeight="1">
      <c r="A19" s="220" t="s">
        <v>554</v>
      </c>
      <c r="B19" s="220" t="s">
        <v>390</v>
      </c>
      <c r="C19" s="204" t="s">
        <v>878</v>
      </c>
      <c r="D19" s="204" t="s">
        <v>879</v>
      </c>
      <c r="E19" s="204">
        <v>1</v>
      </c>
      <c r="F19" s="204">
        <v>50000</v>
      </c>
      <c r="G19" s="204">
        <f t="shared" si="1"/>
        <v>50000</v>
      </c>
    </row>
    <row r="20" spans="1:7" s="218" customFormat="1" ht="18" customHeight="1">
      <c r="A20" s="208" t="s">
        <v>541</v>
      </c>
      <c r="B20" s="208" t="s">
        <v>390</v>
      </c>
      <c r="C20" s="208" t="s">
        <v>876</v>
      </c>
      <c r="D20" s="208" t="s">
        <v>877</v>
      </c>
      <c r="E20" s="208">
        <v>1143</v>
      </c>
      <c r="F20" s="208">
        <v>46</v>
      </c>
      <c r="G20" s="204">
        <f t="shared" si="1"/>
        <v>52578</v>
      </c>
    </row>
    <row r="21" spans="1:7" s="218" customFormat="1" ht="18" customHeight="1">
      <c r="A21" s="223" t="s">
        <v>566</v>
      </c>
      <c r="B21" s="208"/>
      <c r="C21" s="208"/>
      <c r="D21" s="208"/>
      <c r="E21" s="208"/>
      <c r="F21" s="208"/>
      <c r="G21" s="204">
        <f>SUBTOTAL(9,G13:G20)</f>
        <v>450392</v>
      </c>
    </row>
    <row r="22" spans="1:7" s="218" customFormat="1" ht="18" customHeight="1">
      <c r="A22" s="208" t="s">
        <v>540</v>
      </c>
      <c r="B22" s="208" t="s">
        <v>887</v>
      </c>
      <c r="C22" s="208" t="s">
        <v>876</v>
      </c>
      <c r="D22" s="208" t="s">
        <v>877</v>
      </c>
      <c r="E22" s="208">
        <v>995</v>
      </c>
      <c r="F22" s="208">
        <v>46</v>
      </c>
      <c r="G22" s="204">
        <f t="shared" ref="G22:G27" si="2">E22*F22</f>
        <v>45770</v>
      </c>
    </row>
    <row r="23" spans="1:7" s="218" customFormat="1" ht="18" customHeight="1">
      <c r="A23" s="208" t="s">
        <v>540</v>
      </c>
      <c r="B23" s="208" t="s">
        <v>888</v>
      </c>
      <c r="C23" s="208" t="s">
        <v>876</v>
      </c>
      <c r="D23" s="208" t="s">
        <v>877</v>
      </c>
      <c r="E23" s="208">
        <v>949</v>
      </c>
      <c r="F23" s="208">
        <v>46</v>
      </c>
      <c r="G23" s="204">
        <f t="shared" si="2"/>
        <v>43654</v>
      </c>
    </row>
    <row r="24" spans="1:7" s="218" customFormat="1" ht="18" customHeight="1">
      <c r="A24" s="208" t="s">
        <v>540</v>
      </c>
      <c r="B24" s="208" t="s">
        <v>889</v>
      </c>
      <c r="C24" s="208" t="s">
        <v>876</v>
      </c>
      <c r="D24" s="208" t="s">
        <v>877</v>
      </c>
      <c r="E24" s="208">
        <v>671</v>
      </c>
      <c r="F24" s="208">
        <v>46</v>
      </c>
      <c r="G24" s="204">
        <f t="shared" si="2"/>
        <v>30866</v>
      </c>
    </row>
    <row r="25" spans="1:7" s="218" customFormat="1" ht="18" customHeight="1">
      <c r="A25" s="219" t="s">
        <v>540</v>
      </c>
      <c r="B25" s="219" t="s">
        <v>649</v>
      </c>
      <c r="C25" s="219" t="s">
        <v>876</v>
      </c>
      <c r="D25" s="219" t="s">
        <v>877</v>
      </c>
      <c r="E25" s="219">
        <v>762</v>
      </c>
      <c r="F25" s="219">
        <v>46</v>
      </c>
      <c r="G25" s="204">
        <f t="shared" si="2"/>
        <v>35052</v>
      </c>
    </row>
    <row r="26" spans="1:7" s="218" customFormat="1" ht="18" customHeight="1">
      <c r="A26" s="224" t="s">
        <v>553</v>
      </c>
      <c r="B26" s="224" t="s">
        <v>888</v>
      </c>
      <c r="C26" s="224" t="s">
        <v>878</v>
      </c>
      <c r="D26" s="224" t="s">
        <v>879</v>
      </c>
      <c r="E26" s="224">
        <v>1</v>
      </c>
      <c r="F26" s="224">
        <v>50000</v>
      </c>
      <c r="G26" s="204">
        <f t="shared" si="2"/>
        <v>50000</v>
      </c>
    </row>
    <row r="27" spans="1:7" s="218" customFormat="1" ht="18" customHeight="1">
      <c r="A27" s="225" t="s">
        <v>553</v>
      </c>
      <c r="B27" s="225" t="s">
        <v>402</v>
      </c>
      <c r="C27" s="224" t="s">
        <v>878</v>
      </c>
      <c r="D27" s="224" t="s">
        <v>879</v>
      </c>
      <c r="E27" s="224">
        <v>1</v>
      </c>
      <c r="F27" s="224">
        <v>50000</v>
      </c>
      <c r="G27" s="204">
        <f t="shared" si="2"/>
        <v>50000</v>
      </c>
    </row>
    <row r="28" spans="1:7" s="218" customFormat="1" ht="18" customHeight="1">
      <c r="A28" s="223" t="s">
        <v>565</v>
      </c>
      <c r="B28" s="225"/>
      <c r="C28" s="224"/>
      <c r="D28" s="224"/>
      <c r="E28" s="224"/>
      <c r="F28" s="224"/>
      <c r="G28" s="204">
        <f>SUBTOTAL(9,G22:G27)</f>
        <v>255342</v>
      </c>
    </row>
    <row r="29" spans="1:7" s="218" customFormat="1" ht="18" customHeight="1">
      <c r="A29" s="219" t="s">
        <v>539</v>
      </c>
      <c r="B29" s="219" t="s">
        <v>890</v>
      </c>
      <c r="C29" s="219" t="s">
        <v>876</v>
      </c>
      <c r="D29" s="219" t="s">
        <v>877</v>
      </c>
      <c r="E29" s="219">
        <v>297</v>
      </c>
      <c r="F29" s="219">
        <v>46</v>
      </c>
      <c r="G29" s="204">
        <f t="shared" ref="G29:G40" si="3">E29*F29</f>
        <v>13662</v>
      </c>
    </row>
    <row r="30" spans="1:7" s="218" customFormat="1" ht="18" customHeight="1">
      <c r="A30" s="219" t="s">
        <v>539</v>
      </c>
      <c r="B30" s="219" t="s">
        <v>891</v>
      </c>
      <c r="C30" s="219" t="s">
        <v>876</v>
      </c>
      <c r="D30" s="219" t="s">
        <v>877</v>
      </c>
      <c r="E30" s="219">
        <v>771</v>
      </c>
      <c r="F30" s="219">
        <v>46</v>
      </c>
      <c r="G30" s="204">
        <f t="shared" si="3"/>
        <v>35466</v>
      </c>
    </row>
    <row r="31" spans="1:7" s="218" customFormat="1" ht="18" customHeight="1">
      <c r="A31" s="219" t="s">
        <v>539</v>
      </c>
      <c r="B31" s="219" t="s">
        <v>311</v>
      </c>
      <c r="C31" s="219" t="s">
        <v>876</v>
      </c>
      <c r="D31" s="219" t="s">
        <v>877</v>
      </c>
      <c r="E31" s="219">
        <v>337</v>
      </c>
      <c r="F31" s="219">
        <v>46</v>
      </c>
      <c r="G31" s="204">
        <f t="shared" si="3"/>
        <v>15502</v>
      </c>
    </row>
    <row r="32" spans="1:7" s="218" customFormat="1" ht="18" customHeight="1">
      <c r="A32" s="224" t="s">
        <v>552</v>
      </c>
      <c r="B32" s="224" t="s">
        <v>311</v>
      </c>
      <c r="C32" s="224" t="s">
        <v>878</v>
      </c>
      <c r="D32" s="224" t="s">
        <v>879</v>
      </c>
      <c r="E32" s="224">
        <v>1</v>
      </c>
      <c r="F32" s="224">
        <v>50000</v>
      </c>
      <c r="G32" s="204">
        <f t="shared" si="3"/>
        <v>50000</v>
      </c>
    </row>
    <row r="33" spans="1:7" s="218" customFormat="1" ht="18" customHeight="1">
      <c r="A33" s="219" t="s">
        <v>539</v>
      </c>
      <c r="B33" s="219" t="s">
        <v>309</v>
      </c>
      <c r="C33" s="219" t="s">
        <v>876</v>
      </c>
      <c r="D33" s="219" t="s">
        <v>877</v>
      </c>
      <c r="E33" s="219">
        <v>332</v>
      </c>
      <c r="F33" s="219">
        <v>46</v>
      </c>
      <c r="G33" s="204">
        <f t="shared" si="3"/>
        <v>15272</v>
      </c>
    </row>
    <row r="34" spans="1:7" s="218" customFormat="1" ht="18" customHeight="1">
      <c r="A34" s="224" t="s">
        <v>552</v>
      </c>
      <c r="B34" s="224" t="s">
        <v>309</v>
      </c>
      <c r="C34" s="224" t="s">
        <v>878</v>
      </c>
      <c r="D34" s="224" t="s">
        <v>879</v>
      </c>
      <c r="E34" s="224">
        <v>1</v>
      </c>
      <c r="F34" s="224">
        <v>50000</v>
      </c>
      <c r="G34" s="204">
        <f t="shared" si="3"/>
        <v>50000</v>
      </c>
    </row>
    <row r="35" spans="1:7" s="218" customFormat="1" ht="18" customHeight="1">
      <c r="A35" s="219" t="s">
        <v>539</v>
      </c>
      <c r="B35" s="219" t="s">
        <v>892</v>
      </c>
      <c r="C35" s="219" t="s">
        <v>876</v>
      </c>
      <c r="D35" s="219" t="s">
        <v>877</v>
      </c>
      <c r="E35" s="219">
        <v>419</v>
      </c>
      <c r="F35" s="219">
        <v>46</v>
      </c>
      <c r="G35" s="204">
        <f t="shared" si="3"/>
        <v>19274</v>
      </c>
    </row>
    <row r="36" spans="1:7" s="218" customFormat="1" ht="18" customHeight="1">
      <c r="A36" s="219" t="s">
        <v>539</v>
      </c>
      <c r="B36" s="219" t="s">
        <v>893</v>
      </c>
      <c r="C36" s="219" t="s">
        <v>876</v>
      </c>
      <c r="D36" s="219" t="s">
        <v>877</v>
      </c>
      <c r="E36" s="219">
        <v>683</v>
      </c>
      <c r="F36" s="219">
        <v>46</v>
      </c>
      <c r="G36" s="204">
        <f t="shared" si="3"/>
        <v>31418</v>
      </c>
    </row>
    <row r="37" spans="1:7" s="218" customFormat="1" ht="18" customHeight="1">
      <c r="A37" s="219" t="s">
        <v>539</v>
      </c>
      <c r="B37" s="219" t="s">
        <v>894</v>
      </c>
      <c r="C37" s="219" t="s">
        <v>876</v>
      </c>
      <c r="D37" s="219" t="s">
        <v>877</v>
      </c>
      <c r="E37" s="219">
        <v>523</v>
      </c>
      <c r="F37" s="219">
        <v>46</v>
      </c>
      <c r="G37" s="204">
        <f t="shared" si="3"/>
        <v>24058</v>
      </c>
    </row>
    <row r="38" spans="1:7" s="218" customFormat="1" ht="18" customHeight="1">
      <c r="A38" s="219" t="s">
        <v>539</v>
      </c>
      <c r="B38" s="219" t="s">
        <v>413</v>
      </c>
      <c r="C38" s="219" t="s">
        <v>876</v>
      </c>
      <c r="D38" s="219" t="s">
        <v>877</v>
      </c>
      <c r="E38" s="219">
        <v>563</v>
      </c>
      <c r="F38" s="219">
        <v>46</v>
      </c>
      <c r="G38" s="204">
        <f t="shared" si="3"/>
        <v>25898</v>
      </c>
    </row>
    <row r="39" spans="1:7" s="218" customFormat="1" ht="18" customHeight="1">
      <c r="A39" s="225" t="s">
        <v>552</v>
      </c>
      <c r="B39" s="225" t="s">
        <v>306</v>
      </c>
      <c r="C39" s="224" t="s">
        <v>878</v>
      </c>
      <c r="D39" s="224" t="s">
        <v>879</v>
      </c>
      <c r="E39" s="224">
        <v>1</v>
      </c>
      <c r="F39" s="224">
        <v>50000</v>
      </c>
      <c r="G39" s="204">
        <f t="shared" si="3"/>
        <v>50000</v>
      </c>
    </row>
    <row r="40" spans="1:7" s="218" customFormat="1" ht="18" customHeight="1">
      <c r="A40" s="225" t="s">
        <v>552</v>
      </c>
      <c r="B40" s="225" t="s">
        <v>308</v>
      </c>
      <c r="C40" s="224" t="s">
        <v>878</v>
      </c>
      <c r="D40" s="224" t="s">
        <v>879</v>
      </c>
      <c r="E40" s="224">
        <v>1</v>
      </c>
      <c r="F40" s="224">
        <v>50000</v>
      </c>
      <c r="G40" s="204">
        <f t="shared" si="3"/>
        <v>50000</v>
      </c>
    </row>
    <row r="41" spans="1:7" s="218" customFormat="1" ht="18" customHeight="1">
      <c r="A41" s="223" t="s">
        <v>564</v>
      </c>
      <c r="B41" s="225"/>
      <c r="C41" s="224"/>
      <c r="D41" s="224"/>
      <c r="E41" s="224"/>
      <c r="F41" s="224"/>
      <c r="G41" s="204">
        <f>SUBTOTAL(9,G29:G40)</f>
        <v>380550</v>
      </c>
    </row>
    <row r="42" spans="1:7" s="218" customFormat="1" ht="18" customHeight="1">
      <c r="A42" s="219" t="s">
        <v>538</v>
      </c>
      <c r="B42" s="219" t="s">
        <v>895</v>
      </c>
      <c r="C42" s="219" t="s">
        <v>876</v>
      </c>
      <c r="D42" s="219" t="s">
        <v>877</v>
      </c>
      <c r="E42" s="219">
        <v>320</v>
      </c>
      <c r="F42" s="219">
        <v>46</v>
      </c>
      <c r="G42" s="204">
        <f t="shared" ref="G42:G56" si="4">E42*F42</f>
        <v>14720</v>
      </c>
    </row>
    <row r="43" spans="1:7" s="218" customFormat="1" ht="18" customHeight="1">
      <c r="A43" s="219" t="s">
        <v>538</v>
      </c>
      <c r="B43" s="219" t="s">
        <v>896</v>
      </c>
      <c r="C43" s="219" t="s">
        <v>876</v>
      </c>
      <c r="D43" s="219" t="s">
        <v>877</v>
      </c>
      <c r="E43" s="219">
        <v>273</v>
      </c>
      <c r="F43" s="219">
        <v>46</v>
      </c>
      <c r="G43" s="204">
        <f t="shared" si="4"/>
        <v>12558</v>
      </c>
    </row>
    <row r="44" spans="1:7" s="218" customFormat="1" ht="18" customHeight="1">
      <c r="A44" s="219" t="s">
        <v>538</v>
      </c>
      <c r="B44" s="219" t="s">
        <v>897</v>
      </c>
      <c r="C44" s="219" t="s">
        <v>876</v>
      </c>
      <c r="D44" s="219" t="s">
        <v>877</v>
      </c>
      <c r="E44" s="219">
        <v>473</v>
      </c>
      <c r="F44" s="219">
        <v>46</v>
      </c>
      <c r="G44" s="204">
        <f t="shared" si="4"/>
        <v>21758</v>
      </c>
    </row>
    <row r="45" spans="1:7" s="218" customFormat="1" ht="18" customHeight="1">
      <c r="A45" s="219" t="s">
        <v>538</v>
      </c>
      <c r="B45" s="219" t="s">
        <v>898</v>
      </c>
      <c r="C45" s="219" t="s">
        <v>876</v>
      </c>
      <c r="D45" s="219" t="s">
        <v>877</v>
      </c>
      <c r="E45" s="219">
        <v>433</v>
      </c>
      <c r="F45" s="219">
        <v>46</v>
      </c>
      <c r="G45" s="204">
        <f t="shared" si="4"/>
        <v>19918</v>
      </c>
    </row>
    <row r="46" spans="1:7" s="218" customFormat="1" ht="18" customHeight="1">
      <c r="A46" s="219" t="s">
        <v>538</v>
      </c>
      <c r="B46" s="219" t="s">
        <v>899</v>
      </c>
      <c r="C46" s="219" t="s">
        <v>876</v>
      </c>
      <c r="D46" s="219" t="s">
        <v>877</v>
      </c>
      <c r="E46" s="219">
        <v>744</v>
      </c>
      <c r="F46" s="219">
        <v>46</v>
      </c>
      <c r="G46" s="204">
        <f t="shared" si="4"/>
        <v>34224</v>
      </c>
    </row>
    <row r="47" spans="1:7" s="218" customFormat="1" ht="18" customHeight="1">
      <c r="A47" s="219" t="s">
        <v>538</v>
      </c>
      <c r="B47" s="219" t="s">
        <v>435</v>
      </c>
      <c r="C47" s="219" t="s">
        <v>876</v>
      </c>
      <c r="D47" s="219" t="s">
        <v>877</v>
      </c>
      <c r="E47" s="219">
        <v>144</v>
      </c>
      <c r="F47" s="219">
        <v>46</v>
      </c>
      <c r="G47" s="204">
        <f t="shared" si="4"/>
        <v>6624</v>
      </c>
    </row>
    <row r="48" spans="1:7" s="218" customFormat="1" ht="18" customHeight="1">
      <c r="A48" s="219" t="s">
        <v>538</v>
      </c>
      <c r="B48" s="219" t="s">
        <v>421</v>
      </c>
      <c r="C48" s="219" t="s">
        <v>876</v>
      </c>
      <c r="D48" s="219" t="s">
        <v>877</v>
      </c>
      <c r="E48" s="219">
        <v>360</v>
      </c>
      <c r="F48" s="219">
        <v>46</v>
      </c>
      <c r="G48" s="204">
        <f t="shared" si="4"/>
        <v>16560</v>
      </c>
    </row>
    <row r="49" spans="1:7" s="218" customFormat="1" ht="18" customHeight="1">
      <c r="A49" s="219" t="s">
        <v>538</v>
      </c>
      <c r="B49" s="219" t="s">
        <v>420</v>
      </c>
      <c r="C49" s="219" t="s">
        <v>876</v>
      </c>
      <c r="D49" s="219" t="s">
        <v>877</v>
      </c>
      <c r="E49" s="219">
        <v>701</v>
      </c>
      <c r="F49" s="219">
        <v>46</v>
      </c>
      <c r="G49" s="204">
        <f t="shared" si="4"/>
        <v>32246</v>
      </c>
    </row>
    <row r="50" spans="1:7" s="218" customFormat="1" ht="18" customHeight="1">
      <c r="A50" s="219" t="s">
        <v>538</v>
      </c>
      <c r="B50" s="219" t="s">
        <v>420</v>
      </c>
      <c r="C50" s="219" t="s">
        <v>876</v>
      </c>
      <c r="D50" s="219" t="s">
        <v>877</v>
      </c>
      <c r="E50" s="219">
        <v>804</v>
      </c>
      <c r="F50" s="219">
        <v>46</v>
      </c>
      <c r="G50" s="204">
        <f t="shared" si="4"/>
        <v>36984</v>
      </c>
    </row>
    <row r="51" spans="1:7" s="218" customFormat="1" ht="18" customHeight="1">
      <c r="A51" s="225" t="s">
        <v>551</v>
      </c>
      <c r="B51" s="225" t="s">
        <v>425</v>
      </c>
      <c r="C51" s="224" t="s">
        <v>878</v>
      </c>
      <c r="D51" s="224" t="s">
        <v>879</v>
      </c>
      <c r="E51" s="224">
        <v>1</v>
      </c>
      <c r="F51" s="224">
        <v>50000</v>
      </c>
      <c r="G51" s="204">
        <f t="shared" si="4"/>
        <v>50000</v>
      </c>
    </row>
    <row r="52" spans="1:7" s="218" customFormat="1" ht="18" customHeight="1">
      <c r="A52" s="226" t="s">
        <v>551</v>
      </c>
      <c r="B52" s="226" t="s">
        <v>900</v>
      </c>
      <c r="C52" s="226" t="s">
        <v>901</v>
      </c>
      <c r="D52" s="226" t="s">
        <v>902</v>
      </c>
      <c r="E52" s="226">
        <v>2</v>
      </c>
      <c r="F52" s="226">
        <v>100000</v>
      </c>
      <c r="G52" s="204">
        <f t="shared" si="4"/>
        <v>200000</v>
      </c>
    </row>
    <row r="53" spans="1:7" s="218" customFormat="1" ht="18" customHeight="1">
      <c r="A53" s="224" t="s">
        <v>551</v>
      </c>
      <c r="B53" s="224" t="s">
        <v>417</v>
      </c>
      <c r="C53" s="224" t="s">
        <v>878</v>
      </c>
      <c r="D53" s="224" t="s">
        <v>879</v>
      </c>
      <c r="E53" s="224">
        <v>1</v>
      </c>
      <c r="F53" s="224">
        <v>50000</v>
      </c>
      <c r="G53" s="204">
        <f t="shared" si="4"/>
        <v>50000</v>
      </c>
    </row>
    <row r="54" spans="1:7" s="218" customFormat="1" ht="18" customHeight="1">
      <c r="A54" s="219" t="s">
        <v>538</v>
      </c>
      <c r="B54" s="219" t="s">
        <v>424</v>
      </c>
      <c r="C54" s="219" t="s">
        <v>876</v>
      </c>
      <c r="D54" s="219" t="s">
        <v>877</v>
      </c>
      <c r="E54" s="219">
        <v>600</v>
      </c>
      <c r="F54" s="219">
        <v>46</v>
      </c>
      <c r="G54" s="204">
        <f t="shared" si="4"/>
        <v>27600</v>
      </c>
    </row>
    <row r="55" spans="1:7" s="218" customFormat="1" ht="18" customHeight="1">
      <c r="A55" s="219" t="s">
        <v>538</v>
      </c>
      <c r="B55" s="219" t="s">
        <v>424</v>
      </c>
      <c r="C55" s="219" t="s">
        <v>876</v>
      </c>
      <c r="D55" s="219" t="s">
        <v>903</v>
      </c>
      <c r="E55" s="219">
        <v>1</v>
      </c>
      <c r="F55" s="219">
        <v>45000</v>
      </c>
      <c r="G55" s="204">
        <f t="shared" si="4"/>
        <v>45000</v>
      </c>
    </row>
    <row r="56" spans="1:7" s="218" customFormat="1" ht="18" customHeight="1">
      <c r="A56" s="219" t="s">
        <v>551</v>
      </c>
      <c r="B56" s="219" t="s">
        <v>904</v>
      </c>
      <c r="C56" s="226" t="s">
        <v>881</v>
      </c>
      <c r="D56" s="226" t="s">
        <v>882</v>
      </c>
      <c r="E56" s="226">
        <v>1</v>
      </c>
      <c r="F56" s="226">
        <v>80000</v>
      </c>
      <c r="G56" s="204">
        <f t="shared" si="4"/>
        <v>80000</v>
      </c>
    </row>
    <row r="57" spans="1:7" s="218" customFormat="1" ht="18" customHeight="1">
      <c r="A57" s="223" t="s">
        <v>563</v>
      </c>
      <c r="B57" s="219"/>
      <c r="C57" s="226"/>
      <c r="D57" s="226"/>
      <c r="E57" s="226"/>
      <c r="F57" s="226"/>
      <c r="G57" s="204">
        <f>SUBTOTAL(9,G42:G56)</f>
        <v>648192</v>
      </c>
    </row>
    <row r="58" spans="1:7" s="218" customFormat="1" ht="18" customHeight="1">
      <c r="A58" s="219" t="s">
        <v>537</v>
      </c>
      <c r="B58" s="219" t="s">
        <v>444</v>
      </c>
      <c r="C58" s="219" t="s">
        <v>876</v>
      </c>
      <c r="D58" s="219" t="s">
        <v>877</v>
      </c>
      <c r="E58" s="219">
        <v>311</v>
      </c>
      <c r="F58" s="219">
        <v>46</v>
      </c>
      <c r="G58" s="204">
        <f t="shared" ref="G58:G82" si="5">E58*F58</f>
        <v>14306</v>
      </c>
    </row>
    <row r="59" spans="1:7" s="218" customFormat="1" ht="18" customHeight="1">
      <c r="A59" s="226" t="s">
        <v>550</v>
      </c>
      <c r="B59" s="226" t="s">
        <v>444</v>
      </c>
      <c r="C59" s="226" t="s">
        <v>905</v>
      </c>
      <c r="D59" s="226" t="s">
        <v>886</v>
      </c>
      <c r="E59" s="226">
        <v>1</v>
      </c>
      <c r="F59" s="226">
        <v>80000</v>
      </c>
      <c r="G59" s="204">
        <f t="shared" si="5"/>
        <v>80000</v>
      </c>
    </row>
    <row r="60" spans="1:7" s="218" customFormat="1" ht="18" customHeight="1">
      <c r="A60" s="219" t="s">
        <v>537</v>
      </c>
      <c r="B60" s="219" t="s">
        <v>446</v>
      </c>
      <c r="C60" s="219" t="s">
        <v>876</v>
      </c>
      <c r="D60" s="219" t="s">
        <v>877</v>
      </c>
      <c r="E60" s="219">
        <v>392</v>
      </c>
      <c r="F60" s="219">
        <v>46</v>
      </c>
      <c r="G60" s="204">
        <f t="shared" si="5"/>
        <v>18032</v>
      </c>
    </row>
    <row r="61" spans="1:7" s="218" customFormat="1" ht="18" customHeight="1">
      <c r="A61" s="225" t="s">
        <v>550</v>
      </c>
      <c r="B61" s="225" t="s">
        <v>446</v>
      </c>
      <c r="C61" s="224" t="s">
        <v>878</v>
      </c>
      <c r="D61" s="224" t="s">
        <v>879</v>
      </c>
      <c r="E61" s="224">
        <v>1</v>
      </c>
      <c r="F61" s="224">
        <v>50000</v>
      </c>
      <c r="G61" s="204">
        <f t="shared" si="5"/>
        <v>50000</v>
      </c>
    </row>
    <row r="62" spans="1:7" s="218" customFormat="1" ht="18" customHeight="1">
      <c r="A62" s="226" t="s">
        <v>550</v>
      </c>
      <c r="B62" s="226" t="s">
        <v>446</v>
      </c>
      <c r="C62" s="226" t="s">
        <v>881</v>
      </c>
      <c r="D62" s="226" t="s">
        <v>882</v>
      </c>
      <c r="E62" s="226">
        <v>1</v>
      </c>
      <c r="F62" s="226">
        <v>80000</v>
      </c>
      <c r="G62" s="204">
        <f t="shared" si="5"/>
        <v>80000</v>
      </c>
    </row>
    <row r="63" spans="1:7" s="218" customFormat="1" ht="18" customHeight="1">
      <c r="A63" s="226" t="s">
        <v>550</v>
      </c>
      <c r="B63" s="226" t="s">
        <v>446</v>
      </c>
      <c r="C63" s="226" t="s">
        <v>905</v>
      </c>
      <c r="D63" s="226" t="s">
        <v>886</v>
      </c>
      <c r="E63" s="226">
        <v>1</v>
      </c>
      <c r="F63" s="226">
        <v>80000</v>
      </c>
      <c r="G63" s="204">
        <f t="shared" si="5"/>
        <v>80000</v>
      </c>
    </row>
    <row r="64" spans="1:7" s="218" customFormat="1" ht="18" customHeight="1">
      <c r="A64" s="219" t="s">
        <v>537</v>
      </c>
      <c r="B64" s="219" t="s">
        <v>906</v>
      </c>
      <c r="C64" s="219" t="s">
        <v>876</v>
      </c>
      <c r="D64" s="219" t="s">
        <v>903</v>
      </c>
      <c r="E64" s="219">
        <v>1</v>
      </c>
      <c r="F64" s="219">
        <v>75000</v>
      </c>
      <c r="G64" s="204">
        <f t="shared" si="5"/>
        <v>75000</v>
      </c>
    </row>
    <row r="65" spans="1:10" s="218" customFormat="1" ht="18" customHeight="1">
      <c r="A65" s="219" t="s">
        <v>537</v>
      </c>
      <c r="B65" s="219" t="s">
        <v>906</v>
      </c>
      <c r="C65" s="219" t="s">
        <v>876</v>
      </c>
      <c r="D65" s="219" t="s">
        <v>877</v>
      </c>
      <c r="E65" s="219">
        <v>2352</v>
      </c>
      <c r="F65" s="219">
        <v>46</v>
      </c>
      <c r="G65" s="204">
        <f t="shared" si="5"/>
        <v>108192</v>
      </c>
    </row>
    <row r="66" spans="1:10" s="218" customFormat="1" ht="18" customHeight="1" outlineLevel="2">
      <c r="A66" s="219" t="s">
        <v>537</v>
      </c>
      <c r="B66" s="219" t="s">
        <v>907</v>
      </c>
      <c r="C66" s="219" t="s">
        <v>876</v>
      </c>
      <c r="D66" s="219" t="s">
        <v>877</v>
      </c>
      <c r="E66" s="219">
        <v>1127</v>
      </c>
      <c r="F66" s="219">
        <v>46</v>
      </c>
      <c r="G66" s="204">
        <f t="shared" si="5"/>
        <v>51842</v>
      </c>
    </row>
    <row r="67" spans="1:10" s="218" customFormat="1" ht="18" customHeight="1" outlineLevel="2">
      <c r="A67" s="219" t="s">
        <v>537</v>
      </c>
      <c r="B67" s="219" t="s">
        <v>908</v>
      </c>
      <c r="C67" s="219" t="s">
        <v>876</v>
      </c>
      <c r="D67" s="219" t="s">
        <v>877</v>
      </c>
      <c r="E67" s="219">
        <v>732</v>
      </c>
      <c r="F67" s="219">
        <v>46</v>
      </c>
      <c r="G67" s="204">
        <f t="shared" si="5"/>
        <v>33672</v>
      </c>
    </row>
    <row r="68" spans="1:10" s="218" customFormat="1" ht="18" customHeight="1" outlineLevel="2">
      <c r="A68" s="224" t="s">
        <v>550</v>
      </c>
      <c r="B68" s="224" t="s">
        <v>445</v>
      </c>
      <c r="C68" s="224" t="s">
        <v>878</v>
      </c>
      <c r="D68" s="224" t="s">
        <v>879</v>
      </c>
      <c r="E68" s="224">
        <v>1</v>
      </c>
      <c r="F68" s="224">
        <v>50000</v>
      </c>
      <c r="G68" s="204">
        <f t="shared" si="5"/>
        <v>50000</v>
      </c>
    </row>
    <row r="69" spans="1:10" s="218" customFormat="1" ht="18" customHeight="1" outlineLevel="2">
      <c r="A69" s="219" t="s">
        <v>537</v>
      </c>
      <c r="B69" s="219" t="s">
        <v>445</v>
      </c>
      <c r="C69" s="219" t="s">
        <v>876</v>
      </c>
      <c r="D69" s="219" t="s">
        <v>903</v>
      </c>
      <c r="E69" s="219">
        <v>1</v>
      </c>
      <c r="F69" s="219">
        <v>75000</v>
      </c>
      <c r="G69" s="204">
        <f t="shared" si="5"/>
        <v>75000</v>
      </c>
    </row>
    <row r="70" spans="1:10" s="218" customFormat="1" ht="18" customHeight="1" outlineLevel="2">
      <c r="A70" s="226" t="s">
        <v>550</v>
      </c>
      <c r="B70" s="226" t="s">
        <v>445</v>
      </c>
      <c r="C70" s="226" t="s">
        <v>881</v>
      </c>
      <c r="D70" s="226" t="s">
        <v>882</v>
      </c>
      <c r="E70" s="226">
        <v>1</v>
      </c>
      <c r="F70" s="226">
        <v>80000</v>
      </c>
      <c r="G70" s="204">
        <f t="shared" si="5"/>
        <v>80000</v>
      </c>
    </row>
    <row r="71" spans="1:10" s="218" customFormat="1" ht="18" customHeight="1" outlineLevel="2">
      <c r="A71" s="226" t="s">
        <v>550</v>
      </c>
      <c r="B71" s="226" t="s">
        <v>445</v>
      </c>
      <c r="C71" s="219" t="s">
        <v>880</v>
      </c>
      <c r="D71" s="219" t="s">
        <v>880</v>
      </c>
      <c r="E71" s="226">
        <v>1</v>
      </c>
      <c r="F71" s="226">
        <v>300000</v>
      </c>
      <c r="G71" s="204">
        <f t="shared" si="5"/>
        <v>300000</v>
      </c>
    </row>
    <row r="72" spans="1:10" s="218" customFormat="1" ht="18" customHeight="1" outlineLevel="2">
      <c r="A72" s="219" t="s">
        <v>537</v>
      </c>
      <c r="B72" s="219" t="s">
        <v>445</v>
      </c>
      <c r="C72" s="219" t="s">
        <v>876</v>
      </c>
      <c r="D72" s="219" t="s">
        <v>877</v>
      </c>
      <c r="E72" s="219">
        <v>2022</v>
      </c>
      <c r="F72" s="219">
        <v>46</v>
      </c>
      <c r="G72" s="204">
        <f t="shared" si="5"/>
        <v>93012</v>
      </c>
    </row>
    <row r="73" spans="1:10" s="218" customFormat="1" ht="18" customHeight="1" outlineLevel="2">
      <c r="A73" s="219" t="s">
        <v>537</v>
      </c>
      <c r="B73" s="219" t="s">
        <v>909</v>
      </c>
      <c r="C73" s="219" t="s">
        <v>876</v>
      </c>
      <c r="D73" s="219" t="s">
        <v>877</v>
      </c>
      <c r="E73" s="219">
        <v>521</v>
      </c>
      <c r="F73" s="219">
        <v>46</v>
      </c>
      <c r="G73" s="204">
        <f t="shared" si="5"/>
        <v>23966</v>
      </c>
    </row>
    <row r="74" spans="1:10" s="218" customFormat="1" ht="18" customHeight="1" outlineLevel="2">
      <c r="A74" s="219" t="s">
        <v>537</v>
      </c>
      <c r="B74" s="219" t="s">
        <v>438</v>
      </c>
      <c r="C74" s="219" t="s">
        <v>876</v>
      </c>
      <c r="D74" s="219" t="s">
        <v>877</v>
      </c>
      <c r="E74" s="219">
        <v>728</v>
      </c>
      <c r="F74" s="219">
        <v>46</v>
      </c>
      <c r="G74" s="204">
        <f t="shared" si="5"/>
        <v>33488</v>
      </c>
    </row>
    <row r="75" spans="1:10" s="218" customFormat="1" ht="18" customHeight="1" outlineLevel="2">
      <c r="A75" s="226" t="s">
        <v>550</v>
      </c>
      <c r="B75" s="226" t="s">
        <v>448</v>
      </c>
      <c r="C75" s="226" t="s">
        <v>885</v>
      </c>
      <c r="D75" s="226" t="s">
        <v>886</v>
      </c>
      <c r="E75" s="226">
        <v>1</v>
      </c>
      <c r="F75" s="226">
        <v>80000</v>
      </c>
      <c r="G75" s="204">
        <f t="shared" si="5"/>
        <v>80000</v>
      </c>
    </row>
    <row r="76" spans="1:10" s="218" customFormat="1" ht="18" customHeight="1" outlineLevel="2">
      <c r="A76" s="226" t="s">
        <v>550</v>
      </c>
      <c r="B76" s="226" t="s">
        <v>910</v>
      </c>
      <c r="C76" s="226" t="s">
        <v>885</v>
      </c>
      <c r="D76" s="226" t="s">
        <v>886</v>
      </c>
      <c r="E76" s="226">
        <v>1</v>
      </c>
      <c r="F76" s="226">
        <v>80000</v>
      </c>
      <c r="G76" s="204">
        <f t="shared" si="5"/>
        <v>80000</v>
      </c>
    </row>
    <row r="77" spans="1:10" s="218" customFormat="1" ht="18" customHeight="1" outlineLevel="2">
      <c r="A77" s="219" t="s">
        <v>537</v>
      </c>
      <c r="B77" s="219" t="s">
        <v>447</v>
      </c>
      <c r="C77" s="219" t="s">
        <v>876</v>
      </c>
      <c r="D77" s="219" t="s">
        <v>877</v>
      </c>
      <c r="E77" s="219">
        <v>803</v>
      </c>
      <c r="F77" s="219">
        <v>46</v>
      </c>
      <c r="G77" s="204">
        <f t="shared" si="5"/>
        <v>36938</v>
      </c>
      <c r="J77" s="219"/>
    </row>
    <row r="78" spans="1:10" s="218" customFormat="1" ht="18" customHeight="1" outlineLevel="2">
      <c r="A78" s="219" t="s">
        <v>537</v>
      </c>
      <c r="B78" s="219" t="s">
        <v>911</v>
      </c>
      <c r="C78" s="219" t="s">
        <v>876</v>
      </c>
      <c r="D78" s="219" t="s">
        <v>877</v>
      </c>
      <c r="E78" s="219">
        <v>868</v>
      </c>
      <c r="F78" s="219">
        <v>46</v>
      </c>
      <c r="G78" s="204">
        <f t="shared" si="5"/>
        <v>39928</v>
      </c>
    </row>
    <row r="79" spans="1:10" s="218" customFormat="1" ht="18" customHeight="1" outlineLevel="2">
      <c r="A79" s="219" t="s">
        <v>537</v>
      </c>
      <c r="B79" s="219" t="s">
        <v>912</v>
      </c>
      <c r="C79" s="219" t="s">
        <v>876</v>
      </c>
      <c r="D79" s="219" t="s">
        <v>903</v>
      </c>
      <c r="E79" s="219">
        <v>1</v>
      </c>
      <c r="F79" s="219">
        <v>75000</v>
      </c>
      <c r="G79" s="204">
        <f t="shared" si="5"/>
        <v>75000</v>
      </c>
    </row>
    <row r="80" spans="1:10" s="218" customFormat="1" ht="18" customHeight="1" outlineLevel="2">
      <c r="A80" s="226" t="s">
        <v>550</v>
      </c>
      <c r="B80" s="226" t="s">
        <v>912</v>
      </c>
      <c r="C80" s="226" t="s">
        <v>881</v>
      </c>
      <c r="D80" s="226" t="s">
        <v>882</v>
      </c>
      <c r="E80" s="226">
        <v>1</v>
      </c>
      <c r="F80" s="226">
        <v>80000</v>
      </c>
      <c r="G80" s="204">
        <f t="shared" si="5"/>
        <v>80000</v>
      </c>
    </row>
    <row r="81" spans="1:7" s="218" customFormat="1" ht="18" customHeight="1">
      <c r="A81" s="226" t="s">
        <v>550</v>
      </c>
      <c r="B81" s="226" t="s">
        <v>913</v>
      </c>
      <c r="C81" s="226" t="s">
        <v>914</v>
      </c>
      <c r="D81" s="226" t="s">
        <v>915</v>
      </c>
      <c r="E81" s="226">
        <v>1</v>
      </c>
      <c r="F81" s="226">
        <v>100000</v>
      </c>
      <c r="G81" s="227">
        <f t="shared" si="5"/>
        <v>100000</v>
      </c>
    </row>
    <row r="82" spans="1:7" s="218" customFormat="1" ht="18" customHeight="1">
      <c r="A82" s="226" t="s">
        <v>550</v>
      </c>
      <c r="B82" s="226" t="s">
        <v>913</v>
      </c>
      <c r="C82" s="226" t="s">
        <v>916</v>
      </c>
      <c r="D82" s="226" t="s">
        <v>917</v>
      </c>
      <c r="E82" s="226">
        <v>1</v>
      </c>
      <c r="F82" s="226">
        <v>100000</v>
      </c>
      <c r="G82" s="204">
        <f t="shared" si="5"/>
        <v>100000</v>
      </c>
    </row>
    <row r="83" spans="1:7" s="218" customFormat="1" ht="18" customHeight="1">
      <c r="A83" s="223" t="s">
        <v>562</v>
      </c>
      <c r="B83" s="226"/>
      <c r="C83" s="226"/>
      <c r="D83" s="226"/>
      <c r="E83" s="226"/>
      <c r="F83" s="226"/>
      <c r="G83" s="204">
        <f>SUBTOTAL(9,G58:G82)</f>
        <v>1838376</v>
      </c>
    </row>
    <row r="84" spans="1:7" s="218" customFormat="1" ht="18" customHeight="1">
      <c r="A84" s="219" t="s">
        <v>535</v>
      </c>
      <c r="B84" s="219" t="s">
        <v>918</v>
      </c>
      <c r="C84" s="219" t="s">
        <v>876</v>
      </c>
      <c r="D84" s="219" t="s">
        <v>877</v>
      </c>
      <c r="E84" s="219">
        <v>796</v>
      </c>
      <c r="F84" s="219">
        <v>46</v>
      </c>
      <c r="G84" s="204">
        <f>E84*F84</f>
        <v>36616</v>
      </c>
    </row>
    <row r="85" spans="1:7" s="218" customFormat="1" ht="18" customHeight="1">
      <c r="A85" s="219" t="s">
        <v>548</v>
      </c>
      <c r="B85" s="219" t="s">
        <v>919</v>
      </c>
      <c r="C85" s="226" t="s">
        <v>881</v>
      </c>
      <c r="D85" s="226" t="s">
        <v>882</v>
      </c>
      <c r="E85" s="226">
        <v>1</v>
      </c>
      <c r="F85" s="226">
        <v>80000</v>
      </c>
      <c r="G85" s="204">
        <f>E85*F85</f>
        <v>80000</v>
      </c>
    </row>
    <row r="86" spans="1:7" s="218" customFormat="1" ht="18" customHeight="1">
      <c r="A86" s="223" t="s">
        <v>560</v>
      </c>
      <c r="B86" s="219"/>
      <c r="C86" s="226"/>
      <c r="D86" s="226"/>
      <c r="E86" s="226"/>
      <c r="F86" s="226"/>
      <c r="G86" s="204">
        <f>SUBTOTAL(9,G84:G85)</f>
        <v>116616</v>
      </c>
    </row>
    <row r="87" spans="1:7" s="218" customFormat="1" ht="18" customHeight="1">
      <c r="A87" s="219" t="s">
        <v>536</v>
      </c>
      <c r="B87" s="219" t="s">
        <v>330</v>
      </c>
      <c r="C87" s="219" t="s">
        <v>876</v>
      </c>
      <c r="D87" s="219" t="s">
        <v>877</v>
      </c>
      <c r="E87" s="219">
        <v>62</v>
      </c>
      <c r="F87" s="219">
        <v>46</v>
      </c>
      <c r="G87" s="204">
        <f t="shared" ref="G87:G92" si="6">E87*F87</f>
        <v>2852</v>
      </c>
    </row>
    <row r="88" spans="1:7" s="218" customFormat="1" ht="18" customHeight="1">
      <c r="A88" s="219" t="s">
        <v>536</v>
      </c>
      <c r="B88" s="219" t="s">
        <v>920</v>
      </c>
      <c r="C88" s="219" t="s">
        <v>876</v>
      </c>
      <c r="D88" s="219" t="s">
        <v>877</v>
      </c>
      <c r="E88" s="219">
        <v>341</v>
      </c>
      <c r="F88" s="219">
        <v>46</v>
      </c>
      <c r="G88" s="204">
        <f t="shared" si="6"/>
        <v>15686</v>
      </c>
    </row>
    <row r="89" spans="1:7" s="218" customFormat="1" ht="18" customHeight="1">
      <c r="A89" s="219" t="s">
        <v>536</v>
      </c>
      <c r="B89" s="219" t="s">
        <v>467</v>
      </c>
      <c r="C89" s="219" t="s">
        <v>876</v>
      </c>
      <c r="D89" s="219" t="s">
        <v>877</v>
      </c>
      <c r="E89" s="219">
        <v>552</v>
      </c>
      <c r="F89" s="219">
        <v>46</v>
      </c>
      <c r="G89" s="204">
        <f t="shared" si="6"/>
        <v>25392</v>
      </c>
    </row>
    <row r="90" spans="1:7" s="218" customFormat="1" ht="18" customHeight="1">
      <c r="A90" s="225" t="s">
        <v>549</v>
      </c>
      <c r="B90" s="225" t="s">
        <v>467</v>
      </c>
      <c r="C90" s="224" t="s">
        <v>878</v>
      </c>
      <c r="D90" s="224" t="s">
        <v>879</v>
      </c>
      <c r="E90" s="224">
        <v>1</v>
      </c>
      <c r="F90" s="224">
        <v>50000</v>
      </c>
      <c r="G90" s="204">
        <f t="shared" si="6"/>
        <v>50000</v>
      </c>
    </row>
    <row r="91" spans="1:7" s="218" customFormat="1" ht="18" customHeight="1">
      <c r="A91" s="225" t="s">
        <v>549</v>
      </c>
      <c r="B91" s="225" t="s">
        <v>467</v>
      </c>
      <c r="C91" s="219" t="s">
        <v>880</v>
      </c>
      <c r="D91" s="219" t="s">
        <v>880</v>
      </c>
      <c r="E91" s="224">
        <v>1</v>
      </c>
      <c r="F91" s="224">
        <v>300000</v>
      </c>
      <c r="G91" s="204">
        <f t="shared" si="6"/>
        <v>300000</v>
      </c>
    </row>
    <row r="92" spans="1:7" s="218" customFormat="1" ht="18" customHeight="1">
      <c r="A92" s="226" t="s">
        <v>549</v>
      </c>
      <c r="B92" s="226" t="s">
        <v>329</v>
      </c>
      <c r="C92" s="226" t="s">
        <v>921</v>
      </c>
      <c r="D92" s="226" t="s">
        <v>886</v>
      </c>
      <c r="E92" s="226">
        <v>1</v>
      </c>
      <c r="F92" s="226">
        <v>80000</v>
      </c>
      <c r="G92" s="204">
        <f t="shared" si="6"/>
        <v>80000</v>
      </c>
    </row>
    <row r="93" spans="1:7" s="218" customFormat="1" ht="18" customHeight="1">
      <c r="A93" s="223" t="s">
        <v>561</v>
      </c>
      <c r="B93" s="226"/>
      <c r="C93" s="226"/>
      <c r="D93" s="226"/>
      <c r="E93" s="226"/>
      <c r="F93" s="226"/>
      <c r="G93" s="204">
        <f>SUBTOTAL(9,G87:G92)</f>
        <v>473930</v>
      </c>
    </row>
    <row r="94" spans="1:7" s="218" customFormat="1" ht="18" customHeight="1">
      <c r="A94" s="219" t="s">
        <v>542</v>
      </c>
      <c r="B94" s="219" t="s">
        <v>477</v>
      </c>
      <c r="C94" s="219" t="s">
        <v>876</v>
      </c>
      <c r="D94" s="219" t="s">
        <v>877</v>
      </c>
      <c r="E94" s="219">
        <v>410</v>
      </c>
      <c r="F94" s="219">
        <v>46</v>
      </c>
      <c r="G94" s="204">
        <f t="shared" ref="G94:G108" si="7">E94*F94</f>
        <v>18860</v>
      </c>
    </row>
    <row r="95" spans="1:7" s="218" customFormat="1" ht="18" customHeight="1">
      <c r="A95" s="219" t="s">
        <v>542</v>
      </c>
      <c r="B95" s="219" t="s">
        <v>922</v>
      </c>
      <c r="C95" s="219" t="s">
        <v>876</v>
      </c>
      <c r="D95" s="219" t="s">
        <v>877</v>
      </c>
      <c r="E95" s="219">
        <v>668</v>
      </c>
      <c r="F95" s="219">
        <v>46</v>
      </c>
      <c r="G95" s="204">
        <f t="shared" si="7"/>
        <v>30728</v>
      </c>
    </row>
    <row r="96" spans="1:7" s="218" customFormat="1" ht="18" customHeight="1">
      <c r="A96" s="219" t="s">
        <v>542</v>
      </c>
      <c r="B96" s="219" t="s">
        <v>923</v>
      </c>
      <c r="C96" s="219" t="s">
        <v>876</v>
      </c>
      <c r="D96" s="219" t="s">
        <v>877</v>
      </c>
      <c r="E96" s="219">
        <v>923</v>
      </c>
      <c r="F96" s="219">
        <v>46</v>
      </c>
      <c r="G96" s="204">
        <f t="shared" si="7"/>
        <v>42458</v>
      </c>
    </row>
    <row r="97" spans="1:7" s="218" customFormat="1" ht="18" customHeight="1">
      <c r="A97" s="219" t="s">
        <v>542</v>
      </c>
      <c r="B97" s="219" t="s">
        <v>924</v>
      </c>
      <c r="C97" s="219" t="s">
        <v>876</v>
      </c>
      <c r="D97" s="219" t="s">
        <v>877</v>
      </c>
      <c r="E97" s="219">
        <v>1402</v>
      </c>
      <c r="F97" s="219">
        <v>46</v>
      </c>
      <c r="G97" s="204">
        <f t="shared" si="7"/>
        <v>64492</v>
      </c>
    </row>
    <row r="98" spans="1:7" s="218" customFormat="1" ht="18" customHeight="1">
      <c r="A98" s="219" t="s">
        <v>542</v>
      </c>
      <c r="B98" s="219" t="s">
        <v>475</v>
      </c>
      <c r="C98" s="219" t="s">
        <v>876</v>
      </c>
      <c r="D98" s="219" t="s">
        <v>877</v>
      </c>
      <c r="E98" s="219">
        <v>384</v>
      </c>
      <c r="F98" s="219">
        <v>46</v>
      </c>
      <c r="G98" s="204">
        <f t="shared" si="7"/>
        <v>17664</v>
      </c>
    </row>
    <row r="99" spans="1:7" s="218" customFormat="1" ht="18" customHeight="1">
      <c r="A99" s="219" t="s">
        <v>542</v>
      </c>
      <c r="B99" s="219" t="s">
        <v>925</v>
      </c>
      <c r="C99" s="219" t="s">
        <v>880</v>
      </c>
      <c r="D99" s="219" t="s">
        <v>880</v>
      </c>
      <c r="E99" s="219">
        <v>1</v>
      </c>
      <c r="F99" s="219">
        <v>300000</v>
      </c>
      <c r="G99" s="204">
        <f t="shared" si="7"/>
        <v>300000</v>
      </c>
    </row>
    <row r="100" spans="1:7" s="218" customFormat="1" ht="18" customHeight="1">
      <c r="A100" s="224" t="s">
        <v>555</v>
      </c>
      <c r="B100" s="224" t="s">
        <v>475</v>
      </c>
      <c r="C100" s="224" t="s">
        <v>878</v>
      </c>
      <c r="D100" s="224" t="s">
        <v>879</v>
      </c>
      <c r="E100" s="224">
        <v>1</v>
      </c>
      <c r="F100" s="224">
        <v>50000</v>
      </c>
      <c r="G100" s="204">
        <f t="shared" si="7"/>
        <v>50000</v>
      </c>
    </row>
    <row r="101" spans="1:7" s="218" customFormat="1" ht="18" customHeight="1">
      <c r="A101" s="219" t="s">
        <v>542</v>
      </c>
      <c r="B101" s="219" t="s">
        <v>925</v>
      </c>
      <c r="C101" s="219" t="s">
        <v>876</v>
      </c>
      <c r="D101" s="219" t="s">
        <v>877</v>
      </c>
      <c r="E101" s="219">
        <v>915</v>
      </c>
      <c r="F101" s="219">
        <v>46</v>
      </c>
      <c r="G101" s="204">
        <f t="shared" si="7"/>
        <v>42090</v>
      </c>
    </row>
    <row r="102" spans="1:7" s="218" customFormat="1" ht="18" customHeight="1">
      <c r="A102" s="225" t="s">
        <v>555</v>
      </c>
      <c r="B102" s="225" t="s">
        <v>472</v>
      </c>
      <c r="C102" s="224" t="s">
        <v>878</v>
      </c>
      <c r="D102" s="224" t="s">
        <v>879</v>
      </c>
      <c r="E102" s="224">
        <v>1</v>
      </c>
      <c r="F102" s="224">
        <v>50000</v>
      </c>
      <c r="G102" s="204">
        <f t="shared" si="7"/>
        <v>50000</v>
      </c>
    </row>
    <row r="103" spans="1:7" s="218" customFormat="1" ht="18" customHeight="1">
      <c r="A103" s="219" t="s">
        <v>555</v>
      </c>
      <c r="B103" s="219" t="s">
        <v>474</v>
      </c>
      <c r="C103" s="226" t="s">
        <v>881</v>
      </c>
      <c r="D103" s="226" t="s">
        <v>882</v>
      </c>
      <c r="E103" s="226">
        <v>1</v>
      </c>
      <c r="F103" s="226">
        <v>80000</v>
      </c>
      <c r="G103" s="204">
        <f t="shared" si="7"/>
        <v>80000</v>
      </c>
    </row>
    <row r="104" spans="1:7" s="218" customFormat="1" ht="18" customHeight="1">
      <c r="A104" s="219" t="s">
        <v>542</v>
      </c>
      <c r="B104" s="219" t="s">
        <v>478</v>
      </c>
      <c r="C104" s="219" t="s">
        <v>876</v>
      </c>
      <c r="D104" s="219" t="s">
        <v>877</v>
      </c>
      <c r="E104" s="219">
        <v>208</v>
      </c>
      <c r="F104" s="219">
        <v>46</v>
      </c>
      <c r="G104" s="204">
        <f t="shared" si="7"/>
        <v>9568</v>
      </c>
    </row>
    <row r="105" spans="1:7" s="218" customFormat="1" ht="18" customHeight="1">
      <c r="A105" s="219" t="s">
        <v>542</v>
      </c>
      <c r="B105" s="219" t="s">
        <v>926</v>
      </c>
      <c r="C105" s="219" t="s">
        <v>876</v>
      </c>
      <c r="D105" s="219" t="s">
        <v>877</v>
      </c>
      <c r="E105" s="219">
        <v>810</v>
      </c>
      <c r="F105" s="219">
        <v>46</v>
      </c>
      <c r="G105" s="204">
        <f t="shared" si="7"/>
        <v>37260</v>
      </c>
    </row>
    <row r="106" spans="1:7" s="218" customFormat="1" ht="18" customHeight="1">
      <c r="A106" s="219" t="s">
        <v>542</v>
      </c>
      <c r="B106" s="219" t="s">
        <v>476</v>
      </c>
      <c r="C106" s="219" t="s">
        <v>876</v>
      </c>
      <c r="D106" s="219" t="s">
        <v>903</v>
      </c>
      <c r="E106" s="219">
        <v>1</v>
      </c>
      <c r="F106" s="219">
        <v>45000</v>
      </c>
      <c r="G106" s="204">
        <f t="shared" si="7"/>
        <v>45000</v>
      </c>
    </row>
    <row r="107" spans="1:7" s="218" customFormat="1" ht="18" customHeight="1">
      <c r="A107" s="225" t="s">
        <v>555</v>
      </c>
      <c r="B107" s="225" t="s">
        <v>476</v>
      </c>
      <c r="C107" s="224" t="s">
        <v>878</v>
      </c>
      <c r="D107" s="224" t="s">
        <v>879</v>
      </c>
      <c r="E107" s="224">
        <v>1</v>
      </c>
      <c r="F107" s="224">
        <v>50000</v>
      </c>
      <c r="G107" s="204">
        <f t="shared" si="7"/>
        <v>50000</v>
      </c>
    </row>
    <row r="108" spans="1:7" s="218" customFormat="1" ht="18" customHeight="1">
      <c r="A108" s="228" t="s">
        <v>555</v>
      </c>
      <c r="B108" s="228" t="s">
        <v>476</v>
      </c>
      <c r="C108" s="229" t="s">
        <v>881</v>
      </c>
      <c r="D108" s="229" t="s">
        <v>882</v>
      </c>
      <c r="E108" s="229">
        <v>1</v>
      </c>
      <c r="F108" s="229">
        <v>80000</v>
      </c>
      <c r="G108" s="230">
        <f t="shared" si="7"/>
        <v>80000</v>
      </c>
    </row>
    <row r="109" spans="1:7" s="218" customFormat="1" ht="18" customHeight="1">
      <c r="A109" s="231" t="s">
        <v>567</v>
      </c>
      <c r="B109" s="232"/>
      <c r="C109" s="233"/>
      <c r="D109" s="233"/>
      <c r="E109" s="233"/>
      <c r="F109" s="233"/>
      <c r="G109" s="234">
        <f>SUBTOTAL(9,G94:G108)</f>
        <v>918120</v>
      </c>
    </row>
    <row r="110" spans="1:7" s="218" customFormat="1" ht="18" customHeight="1">
      <c r="A110" s="231" t="s">
        <v>487</v>
      </c>
      <c r="B110" s="232"/>
      <c r="C110" s="233"/>
      <c r="D110" s="233"/>
      <c r="E110" s="233"/>
      <c r="F110" s="233"/>
      <c r="G110" s="234">
        <f>SUBTOTAL(9,G3:G108)</f>
        <v>5685856</v>
      </c>
    </row>
  </sheetData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>
  <dimension ref="A1:J60"/>
  <sheetViews>
    <sheetView topLeftCell="A43" workbookViewId="0">
      <selection activeCell="E14" sqref="E14"/>
    </sheetView>
  </sheetViews>
  <sheetFormatPr defaultRowHeight="12"/>
  <cols>
    <col min="1" max="1" width="8.75" style="270" customWidth="1"/>
    <col min="2" max="2" width="23.5" style="236" customWidth="1"/>
    <col min="3" max="3" width="28.125" style="236" customWidth="1"/>
    <col min="4" max="4" width="20.25" style="236" customWidth="1"/>
    <col min="5" max="5" width="40.875" style="236" customWidth="1"/>
    <col min="6" max="6" width="7.625" style="236" customWidth="1"/>
    <col min="7" max="7" width="9.375" style="236" customWidth="1"/>
    <col min="8" max="8" width="11.5" style="236" customWidth="1"/>
    <col min="9" max="9" width="15.875" style="239" customWidth="1"/>
    <col min="10" max="10" width="11.625" style="236" customWidth="1"/>
    <col min="11" max="256" width="9" style="236"/>
    <col min="257" max="257" width="13.25" style="236" customWidth="1"/>
    <col min="258" max="258" width="29" style="236" customWidth="1"/>
    <col min="259" max="259" width="26" style="236" customWidth="1"/>
    <col min="260" max="260" width="20.25" style="236" customWidth="1"/>
    <col min="261" max="261" width="40.875" style="236" customWidth="1"/>
    <col min="262" max="263" width="13.125" style="236" customWidth="1"/>
    <col min="264" max="264" width="11.5" style="236" customWidth="1"/>
    <col min="265" max="265" width="15.875" style="236" customWidth="1"/>
    <col min="266" max="266" width="11.625" style="236" customWidth="1"/>
    <col min="267" max="512" width="9" style="236"/>
    <col min="513" max="513" width="13.25" style="236" customWidth="1"/>
    <col min="514" max="514" width="29" style="236" customWidth="1"/>
    <col min="515" max="515" width="26" style="236" customWidth="1"/>
    <col min="516" max="516" width="20.25" style="236" customWidth="1"/>
    <col min="517" max="517" width="40.875" style="236" customWidth="1"/>
    <col min="518" max="519" width="13.125" style="236" customWidth="1"/>
    <col min="520" max="520" width="11.5" style="236" customWidth="1"/>
    <col min="521" max="521" width="15.875" style="236" customWidth="1"/>
    <col min="522" max="522" width="11.625" style="236" customWidth="1"/>
    <col min="523" max="768" width="9" style="236"/>
    <col min="769" max="769" width="13.25" style="236" customWidth="1"/>
    <col min="770" max="770" width="29" style="236" customWidth="1"/>
    <col min="771" max="771" width="26" style="236" customWidth="1"/>
    <col min="772" max="772" width="20.25" style="236" customWidth="1"/>
    <col min="773" max="773" width="40.875" style="236" customWidth="1"/>
    <col min="774" max="775" width="13.125" style="236" customWidth="1"/>
    <col min="776" max="776" width="11.5" style="236" customWidth="1"/>
    <col min="777" max="777" width="15.875" style="236" customWidth="1"/>
    <col min="778" max="778" width="11.625" style="236" customWidth="1"/>
    <col min="779" max="1024" width="9" style="236"/>
    <col min="1025" max="1025" width="13.25" style="236" customWidth="1"/>
    <col min="1026" max="1026" width="29" style="236" customWidth="1"/>
    <col min="1027" max="1027" width="26" style="236" customWidth="1"/>
    <col min="1028" max="1028" width="20.25" style="236" customWidth="1"/>
    <col min="1029" max="1029" width="40.875" style="236" customWidth="1"/>
    <col min="1030" max="1031" width="13.125" style="236" customWidth="1"/>
    <col min="1032" max="1032" width="11.5" style="236" customWidth="1"/>
    <col min="1033" max="1033" width="15.875" style="236" customWidth="1"/>
    <col min="1034" max="1034" width="11.625" style="236" customWidth="1"/>
    <col min="1035" max="1280" width="9" style="236"/>
    <col min="1281" max="1281" width="13.25" style="236" customWidth="1"/>
    <col min="1282" max="1282" width="29" style="236" customWidth="1"/>
    <col min="1283" max="1283" width="26" style="236" customWidth="1"/>
    <col min="1284" max="1284" width="20.25" style="236" customWidth="1"/>
    <col min="1285" max="1285" width="40.875" style="236" customWidth="1"/>
    <col min="1286" max="1287" width="13.125" style="236" customWidth="1"/>
    <col min="1288" max="1288" width="11.5" style="236" customWidth="1"/>
    <col min="1289" max="1289" width="15.875" style="236" customWidth="1"/>
    <col min="1290" max="1290" width="11.625" style="236" customWidth="1"/>
    <col min="1291" max="1536" width="9" style="236"/>
    <col min="1537" max="1537" width="13.25" style="236" customWidth="1"/>
    <col min="1538" max="1538" width="29" style="236" customWidth="1"/>
    <col min="1539" max="1539" width="26" style="236" customWidth="1"/>
    <col min="1540" max="1540" width="20.25" style="236" customWidth="1"/>
    <col min="1541" max="1541" width="40.875" style="236" customWidth="1"/>
    <col min="1542" max="1543" width="13.125" style="236" customWidth="1"/>
    <col min="1544" max="1544" width="11.5" style="236" customWidth="1"/>
    <col min="1545" max="1545" width="15.875" style="236" customWidth="1"/>
    <col min="1546" max="1546" width="11.625" style="236" customWidth="1"/>
    <col min="1547" max="1792" width="9" style="236"/>
    <col min="1793" max="1793" width="13.25" style="236" customWidth="1"/>
    <col min="1794" max="1794" width="29" style="236" customWidth="1"/>
    <col min="1795" max="1795" width="26" style="236" customWidth="1"/>
    <col min="1796" max="1796" width="20.25" style="236" customWidth="1"/>
    <col min="1797" max="1797" width="40.875" style="236" customWidth="1"/>
    <col min="1798" max="1799" width="13.125" style="236" customWidth="1"/>
    <col min="1800" max="1800" width="11.5" style="236" customWidth="1"/>
    <col min="1801" max="1801" width="15.875" style="236" customWidth="1"/>
    <col min="1802" max="1802" width="11.625" style="236" customWidth="1"/>
    <col min="1803" max="2048" width="9" style="236"/>
    <col min="2049" max="2049" width="13.25" style="236" customWidth="1"/>
    <col min="2050" max="2050" width="29" style="236" customWidth="1"/>
    <col min="2051" max="2051" width="26" style="236" customWidth="1"/>
    <col min="2052" max="2052" width="20.25" style="236" customWidth="1"/>
    <col min="2053" max="2053" width="40.875" style="236" customWidth="1"/>
    <col min="2054" max="2055" width="13.125" style="236" customWidth="1"/>
    <col min="2056" max="2056" width="11.5" style="236" customWidth="1"/>
    <col min="2057" max="2057" width="15.875" style="236" customWidth="1"/>
    <col min="2058" max="2058" width="11.625" style="236" customWidth="1"/>
    <col min="2059" max="2304" width="9" style="236"/>
    <col min="2305" max="2305" width="13.25" style="236" customWidth="1"/>
    <col min="2306" max="2306" width="29" style="236" customWidth="1"/>
    <col min="2307" max="2307" width="26" style="236" customWidth="1"/>
    <col min="2308" max="2308" width="20.25" style="236" customWidth="1"/>
    <col min="2309" max="2309" width="40.875" style="236" customWidth="1"/>
    <col min="2310" max="2311" width="13.125" style="236" customWidth="1"/>
    <col min="2312" max="2312" width="11.5" style="236" customWidth="1"/>
    <col min="2313" max="2313" width="15.875" style="236" customWidth="1"/>
    <col min="2314" max="2314" width="11.625" style="236" customWidth="1"/>
    <col min="2315" max="2560" width="9" style="236"/>
    <col min="2561" max="2561" width="13.25" style="236" customWidth="1"/>
    <col min="2562" max="2562" width="29" style="236" customWidth="1"/>
    <col min="2563" max="2563" width="26" style="236" customWidth="1"/>
    <col min="2564" max="2564" width="20.25" style="236" customWidth="1"/>
    <col min="2565" max="2565" width="40.875" style="236" customWidth="1"/>
    <col min="2566" max="2567" width="13.125" style="236" customWidth="1"/>
    <col min="2568" max="2568" width="11.5" style="236" customWidth="1"/>
    <col min="2569" max="2569" width="15.875" style="236" customWidth="1"/>
    <col min="2570" max="2570" width="11.625" style="236" customWidth="1"/>
    <col min="2571" max="2816" width="9" style="236"/>
    <col min="2817" max="2817" width="13.25" style="236" customWidth="1"/>
    <col min="2818" max="2818" width="29" style="236" customWidth="1"/>
    <col min="2819" max="2819" width="26" style="236" customWidth="1"/>
    <col min="2820" max="2820" width="20.25" style="236" customWidth="1"/>
    <col min="2821" max="2821" width="40.875" style="236" customWidth="1"/>
    <col min="2822" max="2823" width="13.125" style="236" customWidth="1"/>
    <col min="2824" max="2824" width="11.5" style="236" customWidth="1"/>
    <col min="2825" max="2825" width="15.875" style="236" customWidth="1"/>
    <col min="2826" max="2826" width="11.625" style="236" customWidth="1"/>
    <col min="2827" max="3072" width="9" style="236"/>
    <col min="3073" max="3073" width="13.25" style="236" customWidth="1"/>
    <col min="3074" max="3074" width="29" style="236" customWidth="1"/>
    <col min="3075" max="3075" width="26" style="236" customWidth="1"/>
    <col min="3076" max="3076" width="20.25" style="236" customWidth="1"/>
    <col min="3077" max="3077" width="40.875" style="236" customWidth="1"/>
    <col min="3078" max="3079" width="13.125" style="236" customWidth="1"/>
    <col min="3080" max="3080" width="11.5" style="236" customWidth="1"/>
    <col min="3081" max="3081" width="15.875" style="236" customWidth="1"/>
    <col min="3082" max="3082" width="11.625" style="236" customWidth="1"/>
    <col min="3083" max="3328" width="9" style="236"/>
    <col min="3329" max="3329" width="13.25" style="236" customWidth="1"/>
    <col min="3330" max="3330" width="29" style="236" customWidth="1"/>
    <col min="3331" max="3331" width="26" style="236" customWidth="1"/>
    <col min="3332" max="3332" width="20.25" style="236" customWidth="1"/>
    <col min="3333" max="3333" width="40.875" style="236" customWidth="1"/>
    <col min="3334" max="3335" width="13.125" style="236" customWidth="1"/>
    <col min="3336" max="3336" width="11.5" style="236" customWidth="1"/>
    <col min="3337" max="3337" width="15.875" style="236" customWidth="1"/>
    <col min="3338" max="3338" width="11.625" style="236" customWidth="1"/>
    <col min="3339" max="3584" width="9" style="236"/>
    <col min="3585" max="3585" width="13.25" style="236" customWidth="1"/>
    <col min="3586" max="3586" width="29" style="236" customWidth="1"/>
    <col min="3587" max="3587" width="26" style="236" customWidth="1"/>
    <col min="3588" max="3588" width="20.25" style="236" customWidth="1"/>
    <col min="3589" max="3589" width="40.875" style="236" customWidth="1"/>
    <col min="3590" max="3591" width="13.125" style="236" customWidth="1"/>
    <col min="3592" max="3592" width="11.5" style="236" customWidth="1"/>
    <col min="3593" max="3593" width="15.875" style="236" customWidth="1"/>
    <col min="3594" max="3594" width="11.625" style="236" customWidth="1"/>
    <col min="3595" max="3840" width="9" style="236"/>
    <col min="3841" max="3841" width="13.25" style="236" customWidth="1"/>
    <col min="3842" max="3842" width="29" style="236" customWidth="1"/>
    <col min="3843" max="3843" width="26" style="236" customWidth="1"/>
    <col min="3844" max="3844" width="20.25" style="236" customWidth="1"/>
    <col min="3845" max="3845" width="40.875" style="236" customWidth="1"/>
    <col min="3846" max="3847" width="13.125" style="236" customWidth="1"/>
    <col min="3848" max="3848" width="11.5" style="236" customWidth="1"/>
    <col min="3849" max="3849" width="15.875" style="236" customWidth="1"/>
    <col min="3850" max="3850" width="11.625" style="236" customWidth="1"/>
    <col min="3851" max="4096" width="9" style="236"/>
    <col min="4097" max="4097" width="13.25" style="236" customWidth="1"/>
    <col min="4098" max="4098" width="29" style="236" customWidth="1"/>
    <col min="4099" max="4099" width="26" style="236" customWidth="1"/>
    <col min="4100" max="4100" width="20.25" style="236" customWidth="1"/>
    <col min="4101" max="4101" width="40.875" style="236" customWidth="1"/>
    <col min="4102" max="4103" width="13.125" style="236" customWidth="1"/>
    <col min="4104" max="4104" width="11.5" style="236" customWidth="1"/>
    <col min="4105" max="4105" width="15.875" style="236" customWidth="1"/>
    <col min="4106" max="4106" width="11.625" style="236" customWidth="1"/>
    <col min="4107" max="4352" width="9" style="236"/>
    <col min="4353" max="4353" width="13.25" style="236" customWidth="1"/>
    <col min="4354" max="4354" width="29" style="236" customWidth="1"/>
    <col min="4355" max="4355" width="26" style="236" customWidth="1"/>
    <col min="4356" max="4356" width="20.25" style="236" customWidth="1"/>
    <col min="4357" max="4357" width="40.875" style="236" customWidth="1"/>
    <col min="4358" max="4359" width="13.125" style="236" customWidth="1"/>
    <col min="4360" max="4360" width="11.5" style="236" customWidth="1"/>
    <col min="4361" max="4361" width="15.875" style="236" customWidth="1"/>
    <col min="4362" max="4362" width="11.625" style="236" customWidth="1"/>
    <col min="4363" max="4608" width="9" style="236"/>
    <col min="4609" max="4609" width="13.25" style="236" customWidth="1"/>
    <col min="4610" max="4610" width="29" style="236" customWidth="1"/>
    <col min="4611" max="4611" width="26" style="236" customWidth="1"/>
    <col min="4612" max="4612" width="20.25" style="236" customWidth="1"/>
    <col min="4613" max="4613" width="40.875" style="236" customWidth="1"/>
    <col min="4614" max="4615" width="13.125" style="236" customWidth="1"/>
    <col min="4616" max="4616" width="11.5" style="236" customWidth="1"/>
    <col min="4617" max="4617" width="15.875" style="236" customWidth="1"/>
    <col min="4618" max="4618" width="11.625" style="236" customWidth="1"/>
    <col min="4619" max="4864" width="9" style="236"/>
    <col min="4865" max="4865" width="13.25" style="236" customWidth="1"/>
    <col min="4866" max="4866" width="29" style="236" customWidth="1"/>
    <col min="4867" max="4867" width="26" style="236" customWidth="1"/>
    <col min="4868" max="4868" width="20.25" style="236" customWidth="1"/>
    <col min="4869" max="4869" width="40.875" style="236" customWidth="1"/>
    <col min="4870" max="4871" width="13.125" style="236" customWidth="1"/>
    <col min="4872" max="4872" width="11.5" style="236" customWidth="1"/>
    <col min="4873" max="4873" width="15.875" style="236" customWidth="1"/>
    <col min="4874" max="4874" width="11.625" style="236" customWidth="1"/>
    <col min="4875" max="5120" width="9" style="236"/>
    <col min="5121" max="5121" width="13.25" style="236" customWidth="1"/>
    <col min="5122" max="5122" width="29" style="236" customWidth="1"/>
    <col min="5123" max="5123" width="26" style="236" customWidth="1"/>
    <col min="5124" max="5124" width="20.25" style="236" customWidth="1"/>
    <col min="5125" max="5125" width="40.875" style="236" customWidth="1"/>
    <col min="5126" max="5127" width="13.125" style="236" customWidth="1"/>
    <col min="5128" max="5128" width="11.5" style="236" customWidth="1"/>
    <col min="5129" max="5129" width="15.875" style="236" customWidth="1"/>
    <col min="5130" max="5130" width="11.625" style="236" customWidth="1"/>
    <col min="5131" max="5376" width="9" style="236"/>
    <col min="5377" max="5377" width="13.25" style="236" customWidth="1"/>
    <col min="5378" max="5378" width="29" style="236" customWidth="1"/>
    <col min="5379" max="5379" width="26" style="236" customWidth="1"/>
    <col min="5380" max="5380" width="20.25" style="236" customWidth="1"/>
    <col min="5381" max="5381" width="40.875" style="236" customWidth="1"/>
    <col min="5382" max="5383" width="13.125" style="236" customWidth="1"/>
    <col min="5384" max="5384" width="11.5" style="236" customWidth="1"/>
    <col min="5385" max="5385" width="15.875" style="236" customWidth="1"/>
    <col min="5386" max="5386" width="11.625" style="236" customWidth="1"/>
    <col min="5387" max="5632" width="9" style="236"/>
    <col min="5633" max="5633" width="13.25" style="236" customWidth="1"/>
    <col min="5634" max="5634" width="29" style="236" customWidth="1"/>
    <col min="5635" max="5635" width="26" style="236" customWidth="1"/>
    <col min="5636" max="5636" width="20.25" style="236" customWidth="1"/>
    <col min="5637" max="5637" width="40.875" style="236" customWidth="1"/>
    <col min="5638" max="5639" width="13.125" style="236" customWidth="1"/>
    <col min="5640" max="5640" width="11.5" style="236" customWidth="1"/>
    <col min="5641" max="5641" width="15.875" style="236" customWidth="1"/>
    <col min="5642" max="5642" width="11.625" style="236" customWidth="1"/>
    <col min="5643" max="5888" width="9" style="236"/>
    <col min="5889" max="5889" width="13.25" style="236" customWidth="1"/>
    <col min="5890" max="5890" width="29" style="236" customWidth="1"/>
    <col min="5891" max="5891" width="26" style="236" customWidth="1"/>
    <col min="5892" max="5892" width="20.25" style="236" customWidth="1"/>
    <col min="5893" max="5893" width="40.875" style="236" customWidth="1"/>
    <col min="5894" max="5895" width="13.125" style="236" customWidth="1"/>
    <col min="5896" max="5896" width="11.5" style="236" customWidth="1"/>
    <col min="5897" max="5897" width="15.875" style="236" customWidth="1"/>
    <col min="5898" max="5898" width="11.625" style="236" customWidth="1"/>
    <col min="5899" max="6144" width="9" style="236"/>
    <col min="6145" max="6145" width="13.25" style="236" customWidth="1"/>
    <col min="6146" max="6146" width="29" style="236" customWidth="1"/>
    <col min="6147" max="6147" width="26" style="236" customWidth="1"/>
    <col min="6148" max="6148" width="20.25" style="236" customWidth="1"/>
    <col min="6149" max="6149" width="40.875" style="236" customWidth="1"/>
    <col min="6150" max="6151" width="13.125" style="236" customWidth="1"/>
    <col min="6152" max="6152" width="11.5" style="236" customWidth="1"/>
    <col min="6153" max="6153" width="15.875" style="236" customWidth="1"/>
    <col min="6154" max="6154" width="11.625" style="236" customWidth="1"/>
    <col min="6155" max="6400" width="9" style="236"/>
    <col min="6401" max="6401" width="13.25" style="236" customWidth="1"/>
    <col min="6402" max="6402" width="29" style="236" customWidth="1"/>
    <col min="6403" max="6403" width="26" style="236" customWidth="1"/>
    <col min="6404" max="6404" width="20.25" style="236" customWidth="1"/>
    <col min="6405" max="6405" width="40.875" style="236" customWidth="1"/>
    <col min="6406" max="6407" width="13.125" style="236" customWidth="1"/>
    <col min="6408" max="6408" width="11.5" style="236" customWidth="1"/>
    <col min="6409" max="6409" width="15.875" style="236" customWidth="1"/>
    <col min="6410" max="6410" width="11.625" style="236" customWidth="1"/>
    <col min="6411" max="6656" width="9" style="236"/>
    <col min="6657" max="6657" width="13.25" style="236" customWidth="1"/>
    <col min="6658" max="6658" width="29" style="236" customWidth="1"/>
    <col min="6659" max="6659" width="26" style="236" customWidth="1"/>
    <col min="6660" max="6660" width="20.25" style="236" customWidth="1"/>
    <col min="6661" max="6661" width="40.875" style="236" customWidth="1"/>
    <col min="6662" max="6663" width="13.125" style="236" customWidth="1"/>
    <col min="6664" max="6664" width="11.5" style="236" customWidth="1"/>
    <col min="6665" max="6665" width="15.875" style="236" customWidth="1"/>
    <col min="6666" max="6666" width="11.625" style="236" customWidth="1"/>
    <col min="6667" max="6912" width="9" style="236"/>
    <col min="6913" max="6913" width="13.25" style="236" customWidth="1"/>
    <col min="6914" max="6914" width="29" style="236" customWidth="1"/>
    <col min="6915" max="6915" width="26" style="236" customWidth="1"/>
    <col min="6916" max="6916" width="20.25" style="236" customWidth="1"/>
    <col min="6917" max="6917" width="40.875" style="236" customWidth="1"/>
    <col min="6918" max="6919" width="13.125" style="236" customWidth="1"/>
    <col min="6920" max="6920" width="11.5" style="236" customWidth="1"/>
    <col min="6921" max="6921" width="15.875" style="236" customWidth="1"/>
    <col min="6922" max="6922" width="11.625" style="236" customWidth="1"/>
    <col min="6923" max="7168" width="9" style="236"/>
    <col min="7169" max="7169" width="13.25" style="236" customWidth="1"/>
    <col min="7170" max="7170" width="29" style="236" customWidth="1"/>
    <col min="7171" max="7171" width="26" style="236" customWidth="1"/>
    <col min="7172" max="7172" width="20.25" style="236" customWidth="1"/>
    <col min="7173" max="7173" width="40.875" style="236" customWidth="1"/>
    <col min="7174" max="7175" width="13.125" style="236" customWidth="1"/>
    <col min="7176" max="7176" width="11.5" style="236" customWidth="1"/>
    <col min="7177" max="7177" width="15.875" style="236" customWidth="1"/>
    <col min="7178" max="7178" width="11.625" style="236" customWidth="1"/>
    <col min="7179" max="7424" width="9" style="236"/>
    <col min="7425" max="7425" width="13.25" style="236" customWidth="1"/>
    <col min="7426" max="7426" width="29" style="236" customWidth="1"/>
    <col min="7427" max="7427" width="26" style="236" customWidth="1"/>
    <col min="7428" max="7428" width="20.25" style="236" customWidth="1"/>
    <col min="7429" max="7429" width="40.875" style="236" customWidth="1"/>
    <col min="7430" max="7431" width="13.125" style="236" customWidth="1"/>
    <col min="7432" max="7432" width="11.5" style="236" customWidth="1"/>
    <col min="7433" max="7433" width="15.875" style="236" customWidth="1"/>
    <col min="7434" max="7434" width="11.625" style="236" customWidth="1"/>
    <col min="7435" max="7680" width="9" style="236"/>
    <col min="7681" max="7681" width="13.25" style="236" customWidth="1"/>
    <col min="7682" max="7682" width="29" style="236" customWidth="1"/>
    <col min="7683" max="7683" width="26" style="236" customWidth="1"/>
    <col min="7684" max="7684" width="20.25" style="236" customWidth="1"/>
    <col min="7685" max="7685" width="40.875" style="236" customWidth="1"/>
    <col min="7686" max="7687" width="13.125" style="236" customWidth="1"/>
    <col min="7688" max="7688" width="11.5" style="236" customWidth="1"/>
    <col min="7689" max="7689" width="15.875" style="236" customWidth="1"/>
    <col min="7690" max="7690" width="11.625" style="236" customWidth="1"/>
    <col min="7691" max="7936" width="9" style="236"/>
    <col min="7937" max="7937" width="13.25" style="236" customWidth="1"/>
    <col min="7938" max="7938" width="29" style="236" customWidth="1"/>
    <col min="7939" max="7939" width="26" style="236" customWidth="1"/>
    <col min="7940" max="7940" width="20.25" style="236" customWidth="1"/>
    <col min="7941" max="7941" width="40.875" style="236" customWidth="1"/>
    <col min="7942" max="7943" width="13.125" style="236" customWidth="1"/>
    <col min="7944" max="7944" width="11.5" style="236" customWidth="1"/>
    <col min="7945" max="7945" width="15.875" style="236" customWidth="1"/>
    <col min="7946" max="7946" width="11.625" style="236" customWidth="1"/>
    <col min="7947" max="8192" width="9" style="236"/>
    <col min="8193" max="8193" width="13.25" style="236" customWidth="1"/>
    <col min="8194" max="8194" width="29" style="236" customWidth="1"/>
    <col min="8195" max="8195" width="26" style="236" customWidth="1"/>
    <col min="8196" max="8196" width="20.25" style="236" customWidth="1"/>
    <col min="8197" max="8197" width="40.875" style="236" customWidth="1"/>
    <col min="8198" max="8199" width="13.125" style="236" customWidth="1"/>
    <col min="8200" max="8200" width="11.5" style="236" customWidth="1"/>
    <col min="8201" max="8201" width="15.875" style="236" customWidth="1"/>
    <col min="8202" max="8202" width="11.625" style="236" customWidth="1"/>
    <col min="8203" max="8448" width="9" style="236"/>
    <col min="8449" max="8449" width="13.25" style="236" customWidth="1"/>
    <col min="8450" max="8450" width="29" style="236" customWidth="1"/>
    <col min="8451" max="8451" width="26" style="236" customWidth="1"/>
    <col min="8452" max="8452" width="20.25" style="236" customWidth="1"/>
    <col min="8453" max="8453" width="40.875" style="236" customWidth="1"/>
    <col min="8454" max="8455" width="13.125" style="236" customWidth="1"/>
    <col min="8456" max="8456" width="11.5" style="236" customWidth="1"/>
    <col min="8457" max="8457" width="15.875" style="236" customWidth="1"/>
    <col min="8458" max="8458" width="11.625" style="236" customWidth="1"/>
    <col min="8459" max="8704" width="9" style="236"/>
    <col min="8705" max="8705" width="13.25" style="236" customWidth="1"/>
    <col min="8706" max="8706" width="29" style="236" customWidth="1"/>
    <col min="8707" max="8707" width="26" style="236" customWidth="1"/>
    <col min="8708" max="8708" width="20.25" style="236" customWidth="1"/>
    <col min="8709" max="8709" width="40.875" style="236" customWidth="1"/>
    <col min="8710" max="8711" width="13.125" style="236" customWidth="1"/>
    <col min="8712" max="8712" width="11.5" style="236" customWidth="1"/>
    <col min="8713" max="8713" width="15.875" style="236" customWidth="1"/>
    <col min="8714" max="8714" width="11.625" style="236" customWidth="1"/>
    <col min="8715" max="8960" width="9" style="236"/>
    <col min="8961" max="8961" width="13.25" style="236" customWidth="1"/>
    <col min="8962" max="8962" width="29" style="236" customWidth="1"/>
    <col min="8963" max="8963" width="26" style="236" customWidth="1"/>
    <col min="8964" max="8964" width="20.25" style="236" customWidth="1"/>
    <col min="8965" max="8965" width="40.875" style="236" customWidth="1"/>
    <col min="8966" max="8967" width="13.125" style="236" customWidth="1"/>
    <col min="8968" max="8968" width="11.5" style="236" customWidth="1"/>
    <col min="8969" max="8969" width="15.875" style="236" customWidth="1"/>
    <col min="8970" max="8970" width="11.625" style="236" customWidth="1"/>
    <col min="8971" max="9216" width="9" style="236"/>
    <col min="9217" max="9217" width="13.25" style="236" customWidth="1"/>
    <col min="9218" max="9218" width="29" style="236" customWidth="1"/>
    <col min="9219" max="9219" width="26" style="236" customWidth="1"/>
    <col min="9220" max="9220" width="20.25" style="236" customWidth="1"/>
    <col min="9221" max="9221" width="40.875" style="236" customWidth="1"/>
    <col min="9222" max="9223" width="13.125" style="236" customWidth="1"/>
    <col min="9224" max="9224" width="11.5" style="236" customWidth="1"/>
    <col min="9225" max="9225" width="15.875" style="236" customWidth="1"/>
    <col min="9226" max="9226" width="11.625" style="236" customWidth="1"/>
    <col min="9227" max="9472" width="9" style="236"/>
    <col min="9473" max="9473" width="13.25" style="236" customWidth="1"/>
    <col min="9474" max="9474" width="29" style="236" customWidth="1"/>
    <col min="9475" max="9475" width="26" style="236" customWidth="1"/>
    <col min="9476" max="9476" width="20.25" style="236" customWidth="1"/>
    <col min="9477" max="9477" width="40.875" style="236" customWidth="1"/>
    <col min="9478" max="9479" width="13.125" style="236" customWidth="1"/>
    <col min="9480" max="9480" width="11.5" style="236" customWidth="1"/>
    <col min="9481" max="9481" width="15.875" style="236" customWidth="1"/>
    <col min="9482" max="9482" width="11.625" style="236" customWidth="1"/>
    <col min="9483" max="9728" width="9" style="236"/>
    <col min="9729" max="9729" width="13.25" style="236" customWidth="1"/>
    <col min="9730" max="9730" width="29" style="236" customWidth="1"/>
    <col min="9731" max="9731" width="26" style="236" customWidth="1"/>
    <col min="9732" max="9732" width="20.25" style="236" customWidth="1"/>
    <col min="9733" max="9733" width="40.875" style="236" customWidth="1"/>
    <col min="9734" max="9735" width="13.125" style="236" customWidth="1"/>
    <col min="9736" max="9736" width="11.5" style="236" customWidth="1"/>
    <col min="9737" max="9737" width="15.875" style="236" customWidth="1"/>
    <col min="9738" max="9738" width="11.625" style="236" customWidth="1"/>
    <col min="9739" max="9984" width="9" style="236"/>
    <col min="9985" max="9985" width="13.25" style="236" customWidth="1"/>
    <col min="9986" max="9986" width="29" style="236" customWidth="1"/>
    <col min="9987" max="9987" width="26" style="236" customWidth="1"/>
    <col min="9988" max="9988" width="20.25" style="236" customWidth="1"/>
    <col min="9989" max="9989" width="40.875" style="236" customWidth="1"/>
    <col min="9990" max="9991" width="13.125" style="236" customWidth="1"/>
    <col min="9992" max="9992" width="11.5" style="236" customWidth="1"/>
    <col min="9993" max="9993" width="15.875" style="236" customWidth="1"/>
    <col min="9994" max="9994" width="11.625" style="236" customWidth="1"/>
    <col min="9995" max="10240" width="9" style="236"/>
    <col min="10241" max="10241" width="13.25" style="236" customWidth="1"/>
    <col min="10242" max="10242" width="29" style="236" customWidth="1"/>
    <col min="10243" max="10243" width="26" style="236" customWidth="1"/>
    <col min="10244" max="10244" width="20.25" style="236" customWidth="1"/>
    <col min="10245" max="10245" width="40.875" style="236" customWidth="1"/>
    <col min="10246" max="10247" width="13.125" style="236" customWidth="1"/>
    <col min="10248" max="10248" width="11.5" style="236" customWidth="1"/>
    <col min="10249" max="10249" width="15.875" style="236" customWidth="1"/>
    <col min="10250" max="10250" width="11.625" style="236" customWidth="1"/>
    <col min="10251" max="10496" width="9" style="236"/>
    <col min="10497" max="10497" width="13.25" style="236" customWidth="1"/>
    <col min="10498" max="10498" width="29" style="236" customWidth="1"/>
    <col min="10499" max="10499" width="26" style="236" customWidth="1"/>
    <col min="10500" max="10500" width="20.25" style="236" customWidth="1"/>
    <col min="10501" max="10501" width="40.875" style="236" customWidth="1"/>
    <col min="10502" max="10503" width="13.125" style="236" customWidth="1"/>
    <col min="10504" max="10504" width="11.5" style="236" customWidth="1"/>
    <col min="10505" max="10505" width="15.875" style="236" customWidth="1"/>
    <col min="10506" max="10506" width="11.625" style="236" customWidth="1"/>
    <col min="10507" max="10752" width="9" style="236"/>
    <col min="10753" max="10753" width="13.25" style="236" customWidth="1"/>
    <col min="10754" max="10754" width="29" style="236" customWidth="1"/>
    <col min="10755" max="10755" width="26" style="236" customWidth="1"/>
    <col min="10756" max="10756" width="20.25" style="236" customWidth="1"/>
    <col min="10757" max="10757" width="40.875" style="236" customWidth="1"/>
    <col min="10758" max="10759" width="13.125" style="236" customWidth="1"/>
    <col min="10760" max="10760" width="11.5" style="236" customWidth="1"/>
    <col min="10761" max="10761" width="15.875" style="236" customWidth="1"/>
    <col min="10762" max="10762" width="11.625" style="236" customWidth="1"/>
    <col min="10763" max="11008" width="9" style="236"/>
    <col min="11009" max="11009" width="13.25" style="236" customWidth="1"/>
    <col min="11010" max="11010" width="29" style="236" customWidth="1"/>
    <col min="11011" max="11011" width="26" style="236" customWidth="1"/>
    <col min="11012" max="11012" width="20.25" style="236" customWidth="1"/>
    <col min="11013" max="11013" width="40.875" style="236" customWidth="1"/>
    <col min="11014" max="11015" width="13.125" style="236" customWidth="1"/>
    <col min="11016" max="11016" width="11.5" style="236" customWidth="1"/>
    <col min="11017" max="11017" width="15.875" style="236" customWidth="1"/>
    <col min="11018" max="11018" width="11.625" style="236" customWidth="1"/>
    <col min="11019" max="11264" width="9" style="236"/>
    <col min="11265" max="11265" width="13.25" style="236" customWidth="1"/>
    <col min="11266" max="11266" width="29" style="236" customWidth="1"/>
    <col min="11267" max="11267" width="26" style="236" customWidth="1"/>
    <col min="11268" max="11268" width="20.25" style="236" customWidth="1"/>
    <col min="11269" max="11269" width="40.875" style="236" customWidth="1"/>
    <col min="11270" max="11271" width="13.125" style="236" customWidth="1"/>
    <col min="11272" max="11272" width="11.5" style="236" customWidth="1"/>
    <col min="11273" max="11273" width="15.875" style="236" customWidth="1"/>
    <col min="11274" max="11274" width="11.625" style="236" customWidth="1"/>
    <col min="11275" max="11520" width="9" style="236"/>
    <col min="11521" max="11521" width="13.25" style="236" customWidth="1"/>
    <col min="11522" max="11522" width="29" style="236" customWidth="1"/>
    <col min="11523" max="11523" width="26" style="236" customWidth="1"/>
    <col min="11524" max="11524" width="20.25" style="236" customWidth="1"/>
    <col min="11525" max="11525" width="40.875" style="236" customWidth="1"/>
    <col min="11526" max="11527" width="13.125" style="236" customWidth="1"/>
    <col min="11528" max="11528" width="11.5" style="236" customWidth="1"/>
    <col min="11529" max="11529" width="15.875" style="236" customWidth="1"/>
    <col min="11530" max="11530" width="11.625" style="236" customWidth="1"/>
    <col min="11531" max="11776" width="9" style="236"/>
    <col min="11777" max="11777" width="13.25" style="236" customWidth="1"/>
    <col min="11778" max="11778" width="29" style="236" customWidth="1"/>
    <col min="11779" max="11779" width="26" style="236" customWidth="1"/>
    <col min="11780" max="11780" width="20.25" style="236" customWidth="1"/>
    <col min="11781" max="11781" width="40.875" style="236" customWidth="1"/>
    <col min="11782" max="11783" width="13.125" style="236" customWidth="1"/>
    <col min="11784" max="11784" width="11.5" style="236" customWidth="1"/>
    <col min="11785" max="11785" width="15.875" style="236" customWidth="1"/>
    <col min="11786" max="11786" width="11.625" style="236" customWidth="1"/>
    <col min="11787" max="12032" width="9" style="236"/>
    <col min="12033" max="12033" width="13.25" style="236" customWidth="1"/>
    <col min="12034" max="12034" width="29" style="236" customWidth="1"/>
    <col min="12035" max="12035" width="26" style="236" customWidth="1"/>
    <col min="12036" max="12036" width="20.25" style="236" customWidth="1"/>
    <col min="12037" max="12037" width="40.875" style="236" customWidth="1"/>
    <col min="12038" max="12039" width="13.125" style="236" customWidth="1"/>
    <col min="12040" max="12040" width="11.5" style="236" customWidth="1"/>
    <col min="12041" max="12041" width="15.875" style="236" customWidth="1"/>
    <col min="12042" max="12042" width="11.625" style="236" customWidth="1"/>
    <col min="12043" max="12288" width="9" style="236"/>
    <col min="12289" max="12289" width="13.25" style="236" customWidth="1"/>
    <col min="12290" max="12290" width="29" style="236" customWidth="1"/>
    <col min="12291" max="12291" width="26" style="236" customWidth="1"/>
    <col min="12292" max="12292" width="20.25" style="236" customWidth="1"/>
    <col min="12293" max="12293" width="40.875" style="236" customWidth="1"/>
    <col min="12294" max="12295" width="13.125" style="236" customWidth="1"/>
    <col min="12296" max="12296" width="11.5" style="236" customWidth="1"/>
    <col min="12297" max="12297" width="15.875" style="236" customWidth="1"/>
    <col min="12298" max="12298" width="11.625" style="236" customWidth="1"/>
    <col min="12299" max="12544" width="9" style="236"/>
    <col min="12545" max="12545" width="13.25" style="236" customWidth="1"/>
    <col min="12546" max="12546" width="29" style="236" customWidth="1"/>
    <col min="12547" max="12547" width="26" style="236" customWidth="1"/>
    <col min="12548" max="12548" width="20.25" style="236" customWidth="1"/>
    <col min="12549" max="12549" width="40.875" style="236" customWidth="1"/>
    <col min="12550" max="12551" width="13.125" style="236" customWidth="1"/>
    <col min="12552" max="12552" width="11.5" style="236" customWidth="1"/>
    <col min="12553" max="12553" width="15.875" style="236" customWidth="1"/>
    <col min="12554" max="12554" width="11.625" style="236" customWidth="1"/>
    <col min="12555" max="12800" width="9" style="236"/>
    <col min="12801" max="12801" width="13.25" style="236" customWidth="1"/>
    <col min="12802" max="12802" width="29" style="236" customWidth="1"/>
    <col min="12803" max="12803" width="26" style="236" customWidth="1"/>
    <col min="12804" max="12804" width="20.25" style="236" customWidth="1"/>
    <col min="12805" max="12805" width="40.875" style="236" customWidth="1"/>
    <col min="12806" max="12807" width="13.125" style="236" customWidth="1"/>
    <col min="12808" max="12808" width="11.5" style="236" customWidth="1"/>
    <col min="12809" max="12809" width="15.875" style="236" customWidth="1"/>
    <col min="12810" max="12810" width="11.625" style="236" customWidth="1"/>
    <col min="12811" max="13056" width="9" style="236"/>
    <col min="13057" max="13057" width="13.25" style="236" customWidth="1"/>
    <col min="13058" max="13058" width="29" style="236" customWidth="1"/>
    <col min="13059" max="13059" width="26" style="236" customWidth="1"/>
    <col min="13060" max="13060" width="20.25" style="236" customWidth="1"/>
    <col min="13061" max="13061" width="40.875" style="236" customWidth="1"/>
    <col min="13062" max="13063" width="13.125" style="236" customWidth="1"/>
    <col min="13064" max="13064" width="11.5" style="236" customWidth="1"/>
    <col min="13065" max="13065" width="15.875" style="236" customWidth="1"/>
    <col min="13066" max="13066" width="11.625" style="236" customWidth="1"/>
    <col min="13067" max="13312" width="9" style="236"/>
    <col min="13313" max="13313" width="13.25" style="236" customWidth="1"/>
    <col min="13314" max="13314" width="29" style="236" customWidth="1"/>
    <col min="13315" max="13315" width="26" style="236" customWidth="1"/>
    <col min="13316" max="13316" width="20.25" style="236" customWidth="1"/>
    <col min="13317" max="13317" width="40.875" style="236" customWidth="1"/>
    <col min="13318" max="13319" width="13.125" style="236" customWidth="1"/>
    <col min="13320" max="13320" width="11.5" style="236" customWidth="1"/>
    <col min="13321" max="13321" width="15.875" style="236" customWidth="1"/>
    <col min="13322" max="13322" width="11.625" style="236" customWidth="1"/>
    <col min="13323" max="13568" width="9" style="236"/>
    <col min="13569" max="13569" width="13.25" style="236" customWidth="1"/>
    <col min="13570" max="13570" width="29" style="236" customWidth="1"/>
    <col min="13571" max="13571" width="26" style="236" customWidth="1"/>
    <col min="13572" max="13572" width="20.25" style="236" customWidth="1"/>
    <col min="13573" max="13573" width="40.875" style="236" customWidth="1"/>
    <col min="13574" max="13575" width="13.125" style="236" customWidth="1"/>
    <col min="13576" max="13576" width="11.5" style="236" customWidth="1"/>
    <col min="13577" max="13577" width="15.875" style="236" customWidth="1"/>
    <col min="13578" max="13578" width="11.625" style="236" customWidth="1"/>
    <col min="13579" max="13824" width="9" style="236"/>
    <col min="13825" max="13825" width="13.25" style="236" customWidth="1"/>
    <col min="13826" max="13826" width="29" style="236" customWidth="1"/>
    <col min="13827" max="13827" width="26" style="236" customWidth="1"/>
    <col min="13828" max="13828" width="20.25" style="236" customWidth="1"/>
    <col min="13829" max="13829" width="40.875" style="236" customWidth="1"/>
    <col min="13830" max="13831" width="13.125" style="236" customWidth="1"/>
    <col min="13832" max="13832" width="11.5" style="236" customWidth="1"/>
    <col min="13833" max="13833" width="15.875" style="236" customWidth="1"/>
    <col min="13834" max="13834" width="11.625" style="236" customWidth="1"/>
    <col min="13835" max="14080" width="9" style="236"/>
    <col min="14081" max="14081" width="13.25" style="236" customWidth="1"/>
    <col min="14082" max="14082" width="29" style="236" customWidth="1"/>
    <col min="14083" max="14083" width="26" style="236" customWidth="1"/>
    <col min="14084" max="14084" width="20.25" style="236" customWidth="1"/>
    <col min="14085" max="14085" width="40.875" style="236" customWidth="1"/>
    <col min="14086" max="14087" width="13.125" style="236" customWidth="1"/>
    <col min="14088" max="14088" width="11.5" style="236" customWidth="1"/>
    <col min="14089" max="14089" width="15.875" style="236" customWidth="1"/>
    <col min="14090" max="14090" width="11.625" style="236" customWidth="1"/>
    <col min="14091" max="14336" width="9" style="236"/>
    <col min="14337" max="14337" width="13.25" style="236" customWidth="1"/>
    <col min="14338" max="14338" width="29" style="236" customWidth="1"/>
    <col min="14339" max="14339" width="26" style="236" customWidth="1"/>
    <col min="14340" max="14340" width="20.25" style="236" customWidth="1"/>
    <col min="14341" max="14341" width="40.875" style="236" customWidth="1"/>
    <col min="14342" max="14343" width="13.125" style="236" customWidth="1"/>
    <col min="14344" max="14344" width="11.5" style="236" customWidth="1"/>
    <col min="14345" max="14345" width="15.875" style="236" customWidth="1"/>
    <col min="14346" max="14346" width="11.625" style="236" customWidth="1"/>
    <col min="14347" max="14592" width="9" style="236"/>
    <col min="14593" max="14593" width="13.25" style="236" customWidth="1"/>
    <col min="14594" max="14594" width="29" style="236" customWidth="1"/>
    <col min="14595" max="14595" width="26" style="236" customWidth="1"/>
    <col min="14596" max="14596" width="20.25" style="236" customWidth="1"/>
    <col min="14597" max="14597" width="40.875" style="236" customWidth="1"/>
    <col min="14598" max="14599" width="13.125" style="236" customWidth="1"/>
    <col min="14600" max="14600" width="11.5" style="236" customWidth="1"/>
    <col min="14601" max="14601" width="15.875" style="236" customWidth="1"/>
    <col min="14602" max="14602" width="11.625" style="236" customWidth="1"/>
    <col min="14603" max="14848" width="9" style="236"/>
    <col min="14849" max="14849" width="13.25" style="236" customWidth="1"/>
    <col min="14850" max="14850" width="29" style="236" customWidth="1"/>
    <col min="14851" max="14851" width="26" style="236" customWidth="1"/>
    <col min="14852" max="14852" width="20.25" style="236" customWidth="1"/>
    <col min="14853" max="14853" width="40.875" style="236" customWidth="1"/>
    <col min="14854" max="14855" width="13.125" style="236" customWidth="1"/>
    <col min="14856" max="14856" width="11.5" style="236" customWidth="1"/>
    <col min="14857" max="14857" width="15.875" style="236" customWidth="1"/>
    <col min="14858" max="14858" width="11.625" style="236" customWidth="1"/>
    <col min="14859" max="15104" width="9" style="236"/>
    <col min="15105" max="15105" width="13.25" style="236" customWidth="1"/>
    <col min="15106" max="15106" width="29" style="236" customWidth="1"/>
    <col min="15107" max="15107" width="26" style="236" customWidth="1"/>
    <col min="15108" max="15108" width="20.25" style="236" customWidth="1"/>
    <col min="15109" max="15109" width="40.875" style="236" customWidth="1"/>
    <col min="15110" max="15111" width="13.125" style="236" customWidth="1"/>
    <col min="15112" max="15112" width="11.5" style="236" customWidth="1"/>
    <col min="15113" max="15113" width="15.875" style="236" customWidth="1"/>
    <col min="15114" max="15114" width="11.625" style="236" customWidth="1"/>
    <col min="15115" max="15360" width="9" style="236"/>
    <col min="15361" max="15361" width="13.25" style="236" customWidth="1"/>
    <col min="15362" max="15362" width="29" style="236" customWidth="1"/>
    <col min="15363" max="15363" width="26" style="236" customWidth="1"/>
    <col min="15364" max="15364" width="20.25" style="236" customWidth="1"/>
    <col min="15365" max="15365" width="40.875" style="236" customWidth="1"/>
    <col min="15366" max="15367" width="13.125" style="236" customWidth="1"/>
    <col min="15368" max="15368" width="11.5" style="236" customWidth="1"/>
    <col min="15369" max="15369" width="15.875" style="236" customWidth="1"/>
    <col min="15370" max="15370" width="11.625" style="236" customWidth="1"/>
    <col min="15371" max="15616" width="9" style="236"/>
    <col min="15617" max="15617" width="13.25" style="236" customWidth="1"/>
    <col min="15618" max="15618" width="29" style="236" customWidth="1"/>
    <col min="15619" max="15619" width="26" style="236" customWidth="1"/>
    <col min="15620" max="15620" width="20.25" style="236" customWidth="1"/>
    <col min="15621" max="15621" width="40.875" style="236" customWidth="1"/>
    <col min="15622" max="15623" width="13.125" style="236" customWidth="1"/>
    <col min="15624" max="15624" width="11.5" style="236" customWidth="1"/>
    <col min="15625" max="15625" width="15.875" style="236" customWidth="1"/>
    <col min="15626" max="15626" width="11.625" style="236" customWidth="1"/>
    <col min="15627" max="15872" width="9" style="236"/>
    <col min="15873" max="15873" width="13.25" style="236" customWidth="1"/>
    <col min="15874" max="15874" width="29" style="236" customWidth="1"/>
    <col min="15875" max="15875" width="26" style="236" customWidth="1"/>
    <col min="15876" max="15876" width="20.25" style="236" customWidth="1"/>
    <col min="15877" max="15877" width="40.875" style="236" customWidth="1"/>
    <col min="15878" max="15879" width="13.125" style="236" customWidth="1"/>
    <col min="15880" max="15880" width="11.5" style="236" customWidth="1"/>
    <col min="15881" max="15881" width="15.875" style="236" customWidth="1"/>
    <col min="15882" max="15882" width="11.625" style="236" customWidth="1"/>
    <col min="15883" max="16128" width="9" style="236"/>
    <col min="16129" max="16129" width="13.25" style="236" customWidth="1"/>
    <col min="16130" max="16130" width="29" style="236" customWidth="1"/>
    <col min="16131" max="16131" width="26" style="236" customWidth="1"/>
    <col min="16132" max="16132" width="20.25" style="236" customWidth="1"/>
    <col min="16133" max="16133" width="40.875" style="236" customWidth="1"/>
    <col min="16134" max="16135" width="13.125" style="236" customWidth="1"/>
    <col min="16136" max="16136" width="11.5" style="236" customWidth="1"/>
    <col min="16137" max="16137" width="15.875" style="236" customWidth="1"/>
    <col min="16138" max="16138" width="11.625" style="236" customWidth="1"/>
    <col min="16139" max="16384" width="9" style="236"/>
  </cols>
  <sheetData>
    <row r="1" spans="1:10" ht="18.75">
      <c r="A1" s="1000" t="s">
        <v>927</v>
      </c>
      <c r="B1" s="1001"/>
      <c r="C1" s="1001"/>
      <c r="D1" s="1001"/>
      <c r="E1" s="1001"/>
      <c r="F1" s="1001"/>
      <c r="G1" s="1001"/>
      <c r="H1" s="1001"/>
      <c r="I1" s="236"/>
    </row>
    <row r="2" spans="1:10" ht="20.100000000000001" customHeight="1">
      <c r="A2" s="237" t="s">
        <v>928</v>
      </c>
      <c r="B2" s="237" t="s">
        <v>595</v>
      </c>
      <c r="C2" s="237" t="s">
        <v>2</v>
      </c>
      <c r="D2" s="237" t="s">
        <v>691</v>
      </c>
      <c r="E2" s="237" t="s">
        <v>692</v>
      </c>
      <c r="F2" s="237" t="s">
        <v>694</v>
      </c>
      <c r="G2" s="237" t="s">
        <v>695</v>
      </c>
      <c r="H2" s="238" t="s">
        <v>929</v>
      </c>
    </row>
    <row r="3" spans="1:10" s="245" customFormat="1" ht="20.100000000000001" customHeight="1">
      <c r="A3" s="240" t="s">
        <v>930</v>
      </c>
      <c r="B3" s="241" t="s">
        <v>931</v>
      </c>
      <c r="C3" s="241" t="s">
        <v>932</v>
      </c>
      <c r="D3" s="241" t="s">
        <v>933</v>
      </c>
      <c r="E3" s="241" t="s">
        <v>934</v>
      </c>
      <c r="F3" s="240">
        <v>1</v>
      </c>
      <c r="G3" s="240">
        <v>500000</v>
      </c>
      <c r="H3" s="242">
        <v>500000</v>
      </c>
      <c r="I3" s="243" t="s">
        <v>935</v>
      </c>
      <c r="J3" s="244"/>
    </row>
    <row r="4" spans="1:10" s="245" customFormat="1" ht="20.100000000000001" customHeight="1">
      <c r="A4" s="246" t="s">
        <v>930</v>
      </c>
      <c r="B4" s="247" t="s">
        <v>936</v>
      </c>
      <c r="C4" s="247" t="s">
        <v>937</v>
      </c>
      <c r="D4" s="247" t="s">
        <v>938</v>
      </c>
      <c r="E4" s="247" t="s">
        <v>939</v>
      </c>
      <c r="F4" s="246">
        <v>1</v>
      </c>
      <c r="G4" s="246">
        <v>1000000</v>
      </c>
      <c r="H4" s="248">
        <v>1000000</v>
      </c>
      <c r="I4" s="249" t="s">
        <v>940</v>
      </c>
    </row>
    <row r="5" spans="1:10" s="245" customFormat="1" ht="20.100000000000001" customHeight="1">
      <c r="A5" s="240" t="s">
        <v>930</v>
      </c>
      <c r="B5" s="241" t="s">
        <v>941</v>
      </c>
      <c r="C5" s="241" t="s">
        <v>942</v>
      </c>
      <c r="D5" s="241" t="s">
        <v>943</v>
      </c>
      <c r="E5" s="241" t="s">
        <v>944</v>
      </c>
      <c r="F5" s="240">
        <v>1</v>
      </c>
      <c r="G5" s="240">
        <v>300000</v>
      </c>
      <c r="H5" s="242">
        <v>300000</v>
      </c>
      <c r="I5" s="250" t="s">
        <v>945</v>
      </c>
      <c r="J5" s="251"/>
    </row>
    <row r="6" spans="1:10" s="245" customFormat="1" ht="20.100000000000001" customHeight="1">
      <c r="A6" s="252" t="s">
        <v>568</v>
      </c>
      <c r="B6" s="253"/>
      <c r="C6" s="254"/>
      <c r="D6" s="241"/>
      <c r="E6" s="241"/>
      <c r="F6" s="240"/>
      <c r="G6" s="240"/>
      <c r="H6" s="242">
        <f>SUBTOTAL(9,H3:H5)</f>
        <v>1800000</v>
      </c>
      <c r="I6" s="250"/>
      <c r="J6" s="251"/>
    </row>
    <row r="7" spans="1:10" s="245" customFormat="1" ht="20.100000000000001" customHeight="1">
      <c r="A7" s="1002" t="s">
        <v>946</v>
      </c>
      <c r="B7" s="1005" t="s">
        <v>947</v>
      </c>
      <c r="C7" s="1005" t="s">
        <v>932</v>
      </c>
      <c r="D7" s="241" t="s">
        <v>1809</v>
      </c>
      <c r="E7" s="241" t="s">
        <v>1811</v>
      </c>
      <c r="F7" s="240">
        <v>1</v>
      </c>
      <c r="G7" s="240">
        <v>100000</v>
      </c>
      <c r="H7" s="242">
        <v>100000</v>
      </c>
      <c r="I7" s="243" t="s">
        <v>935</v>
      </c>
      <c r="J7" s="244"/>
    </row>
    <row r="8" spans="1:10" s="245" customFormat="1" ht="20.100000000000001" customHeight="1">
      <c r="A8" s="1003" t="s">
        <v>946</v>
      </c>
      <c r="B8" s="1006" t="s">
        <v>947</v>
      </c>
      <c r="C8" s="1006"/>
      <c r="D8" s="241" t="s">
        <v>1810</v>
      </c>
      <c r="E8" s="241" t="s">
        <v>1812</v>
      </c>
      <c r="F8" s="240">
        <v>1</v>
      </c>
      <c r="G8" s="240">
        <v>100000</v>
      </c>
      <c r="H8" s="242">
        <v>100000</v>
      </c>
      <c r="I8" s="255"/>
      <c r="J8" s="244"/>
    </row>
    <row r="9" spans="1:10" s="244" customFormat="1" ht="20.100000000000001" customHeight="1">
      <c r="A9" s="1003" t="s">
        <v>946</v>
      </c>
      <c r="B9" s="1006" t="s">
        <v>947</v>
      </c>
      <c r="C9" s="1006"/>
      <c r="D9" s="241" t="s">
        <v>948</v>
      </c>
      <c r="E9" s="241" t="s">
        <v>1813</v>
      </c>
      <c r="F9" s="240">
        <v>1</v>
      </c>
      <c r="G9" s="240">
        <v>150000</v>
      </c>
      <c r="H9" s="242">
        <v>150000</v>
      </c>
      <c r="I9" s="255"/>
    </row>
    <row r="10" spans="1:10" s="244" customFormat="1" ht="20.100000000000001" customHeight="1">
      <c r="A10" s="1004" t="s">
        <v>946</v>
      </c>
      <c r="B10" s="1007" t="s">
        <v>947</v>
      </c>
      <c r="C10" s="1007"/>
      <c r="D10" s="241" t="s">
        <v>949</v>
      </c>
      <c r="E10" s="241" t="s">
        <v>1814</v>
      </c>
      <c r="F10" s="240">
        <v>1</v>
      </c>
      <c r="G10" s="240">
        <v>150000</v>
      </c>
      <c r="H10" s="242">
        <v>150000</v>
      </c>
      <c r="I10" s="255"/>
    </row>
    <row r="11" spans="1:10" s="244" customFormat="1" ht="20.100000000000001" customHeight="1">
      <c r="A11" s="240" t="s">
        <v>946</v>
      </c>
      <c r="B11" s="241" t="s">
        <v>950</v>
      </c>
      <c r="C11" s="241" t="s">
        <v>951</v>
      </c>
      <c r="D11" s="241" t="s">
        <v>952</v>
      </c>
      <c r="E11" s="241" t="s">
        <v>953</v>
      </c>
      <c r="F11" s="240">
        <v>1</v>
      </c>
      <c r="G11" s="240">
        <v>40000</v>
      </c>
      <c r="H11" s="242">
        <v>40000</v>
      </c>
      <c r="I11" s="250" t="s">
        <v>954</v>
      </c>
    </row>
    <row r="12" spans="1:10" s="244" customFormat="1" ht="20.100000000000001" customHeight="1">
      <c r="A12" s="240" t="s">
        <v>946</v>
      </c>
      <c r="B12" s="241" t="s">
        <v>388</v>
      </c>
      <c r="C12" s="241" t="s">
        <v>942</v>
      </c>
      <c r="D12" s="241" t="s">
        <v>943</v>
      </c>
      <c r="E12" s="241" t="s">
        <v>944</v>
      </c>
      <c r="F12" s="240">
        <v>1</v>
      </c>
      <c r="G12" s="240">
        <v>300000</v>
      </c>
      <c r="H12" s="242">
        <v>300000</v>
      </c>
      <c r="I12" s="250" t="s">
        <v>945</v>
      </c>
    </row>
    <row r="13" spans="1:10" s="244" customFormat="1" ht="20.100000000000001" customHeight="1">
      <c r="A13" s="240" t="s">
        <v>566</v>
      </c>
      <c r="B13" s="256"/>
      <c r="C13" s="241"/>
      <c r="D13" s="241"/>
      <c r="E13" s="241"/>
      <c r="F13" s="240"/>
      <c r="G13" s="240"/>
      <c r="H13" s="242">
        <f>SUBTOTAL(9,H7:H12)</f>
        <v>840000</v>
      </c>
      <c r="I13" s="250"/>
    </row>
    <row r="14" spans="1:10" s="244" customFormat="1" ht="20.100000000000001" customHeight="1">
      <c r="A14" s="246" t="s">
        <v>955</v>
      </c>
      <c r="B14" s="247" t="s">
        <v>956</v>
      </c>
      <c r="C14" s="247" t="s">
        <v>957</v>
      </c>
      <c r="D14" s="247" t="s">
        <v>958</v>
      </c>
      <c r="E14" s="247" t="s">
        <v>959</v>
      </c>
      <c r="F14" s="246">
        <v>1</v>
      </c>
      <c r="G14" s="246">
        <v>600000</v>
      </c>
      <c r="H14" s="248">
        <v>600000</v>
      </c>
      <c r="I14" s="249" t="s">
        <v>940</v>
      </c>
      <c r="J14" s="257"/>
    </row>
    <row r="15" spans="1:10" s="244" customFormat="1" ht="20.100000000000001" customHeight="1">
      <c r="A15" s="240" t="s">
        <v>955</v>
      </c>
      <c r="B15" s="241" t="s">
        <v>956</v>
      </c>
      <c r="C15" s="241" t="s">
        <v>932</v>
      </c>
      <c r="D15" s="241" t="s">
        <v>933</v>
      </c>
      <c r="E15" s="241" t="s">
        <v>934</v>
      </c>
      <c r="F15" s="240">
        <v>1</v>
      </c>
      <c r="G15" s="240">
        <v>500000</v>
      </c>
      <c r="H15" s="242">
        <v>500000</v>
      </c>
      <c r="I15" s="258" t="s">
        <v>935</v>
      </c>
      <c r="J15" s="251"/>
    </row>
    <row r="16" spans="1:10" s="244" customFormat="1" ht="20.100000000000001" customHeight="1">
      <c r="A16" s="240" t="s">
        <v>955</v>
      </c>
      <c r="B16" s="256" t="s">
        <v>960</v>
      </c>
      <c r="C16" s="241" t="s">
        <v>942</v>
      </c>
      <c r="D16" s="241" t="s">
        <v>943</v>
      </c>
      <c r="E16" s="241" t="s">
        <v>944</v>
      </c>
      <c r="F16" s="240">
        <v>1</v>
      </c>
      <c r="G16" s="240">
        <v>300000</v>
      </c>
      <c r="H16" s="242">
        <v>300000</v>
      </c>
      <c r="I16" s="250" t="s">
        <v>945</v>
      </c>
    </row>
    <row r="17" spans="1:10" s="244" customFormat="1" ht="20.100000000000001" customHeight="1">
      <c r="A17" s="252" t="s">
        <v>565</v>
      </c>
      <c r="B17" s="253"/>
      <c r="C17" s="254"/>
      <c r="D17" s="241"/>
      <c r="E17" s="241"/>
      <c r="F17" s="240"/>
      <c r="G17" s="240"/>
      <c r="H17" s="242">
        <f>SUBTOTAL(9,H14:H16)</f>
        <v>1400000</v>
      </c>
      <c r="I17" s="250"/>
    </row>
    <row r="18" spans="1:10" s="244" customFormat="1" ht="20.100000000000001" customHeight="1">
      <c r="A18" s="1002" t="s">
        <v>961</v>
      </c>
      <c r="B18" s="1005" t="s">
        <v>962</v>
      </c>
      <c r="C18" s="1005" t="s">
        <v>932</v>
      </c>
      <c r="D18" s="241" t="s">
        <v>963</v>
      </c>
      <c r="E18" s="241" t="s">
        <v>964</v>
      </c>
      <c r="F18" s="240">
        <v>1</v>
      </c>
      <c r="G18" s="240">
        <v>250000</v>
      </c>
      <c r="H18" s="242">
        <v>250000</v>
      </c>
      <c r="I18" s="258" t="s">
        <v>935</v>
      </c>
    </row>
    <row r="19" spans="1:10" s="244" customFormat="1" ht="20.100000000000001" customHeight="1">
      <c r="A19" s="1004" t="s">
        <v>961</v>
      </c>
      <c r="B19" s="1007" t="s">
        <v>962</v>
      </c>
      <c r="C19" s="1007"/>
      <c r="D19" s="241" t="s">
        <v>965</v>
      </c>
      <c r="E19" s="241" t="s">
        <v>965</v>
      </c>
      <c r="F19" s="240">
        <v>1</v>
      </c>
      <c r="G19" s="240">
        <v>250000</v>
      </c>
      <c r="H19" s="242">
        <v>250000</v>
      </c>
      <c r="I19" s="258"/>
    </row>
    <row r="20" spans="1:10" s="244" customFormat="1" ht="20.100000000000001" customHeight="1">
      <c r="A20" s="240" t="s">
        <v>961</v>
      </c>
      <c r="B20" s="241" t="s">
        <v>966</v>
      </c>
      <c r="C20" s="241" t="s">
        <v>942</v>
      </c>
      <c r="D20" s="241" t="s">
        <v>943</v>
      </c>
      <c r="E20" s="241" t="s">
        <v>944</v>
      </c>
      <c r="F20" s="240">
        <v>1</v>
      </c>
      <c r="G20" s="240">
        <v>300000</v>
      </c>
      <c r="H20" s="242">
        <v>300000</v>
      </c>
      <c r="I20" s="250" t="s">
        <v>945</v>
      </c>
    </row>
    <row r="21" spans="1:10" s="244" customFormat="1" ht="20.100000000000001" customHeight="1">
      <c r="A21" s="240" t="s">
        <v>961</v>
      </c>
      <c r="B21" s="241" t="s">
        <v>308</v>
      </c>
      <c r="C21" s="241" t="s">
        <v>967</v>
      </c>
      <c r="D21" s="241" t="s">
        <v>968</v>
      </c>
      <c r="E21" s="241" t="s">
        <v>968</v>
      </c>
      <c r="F21" s="240">
        <v>1</v>
      </c>
      <c r="G21" s="240">
        <v>500000</v>
      </c>
      <c r="H21" s="242">
        <v>500000</v>
      </c>
      <c r="I21" s="250" t="s">
        <v>940</v>
      </c>
    </row>
    <row r="22" spans="1:10" s="244" customFormat="1" ht="20.100000000000001" customHeight="1">
      <c r="A22" s="240" t="s">
        <v>961</v>
      </c>
      <c r="B22" s="241" t="s">
        <v>312</v>
      </c>
      <c r="C22" s="241" t="s">
        <v>967</v>
      </c>
      <c r="D22" s="241" t="s">
        <v>969</v>
      </c>
      <c r="E22" s="241" t="s">
        <v>969</v>
      </c>
      <c r="F22" s="240">
        <v>1</v>
      </c>
      <c r="G22" s="240">
        <v>500000</v>
      </c>
      <c r="H22" s="242">
        <v>500000</v>
      </c>
      <c r="I22" s="250" t="s">
        <v>940</v>
      </c>
    </row>
    <row r="23" spans="1:10" s="244" customFormat="1" ht="20.100000000000001" customHeight="1">
      <c r="A23" s="252" t="s">
        <v>564</v>
      </c>
      <c r="B23" s="254"/>
      <c r="C23" s="254"/>
      <c r="D23" s="254"/>
      <c r="E23" s="241"/>
      <c r="F23" s="240"/>
      <c r="G23" s="240"/>
      <c r="H23" s="242">
        <f>SUBTOTAL(9,H18:H22)</f>
        <v>1800000</v>
      </c>
      <c r="I23" s="250"/>
    </row>
    <row r="24" spans="1:10" s="244" customFormat="1" ht="20.100000000000001" customHeight="1">
      <c r="A24" s="1010" t="s">
        <v>970</v>
      </c>
      <c r="B24" s="1011" t="s">
        <v>971</v>
      </c>
      <c r="C24" s="1011" t="s">
        <v>937</v>
      </c>
      <c r="D24" s="1011" t="s">
        <v>972</v>
      </c>
      <c r="E24" s="247" t="s">
        <v>973</v>
      </c>
      <c r="F24" s="246">
        <v>1</v>
      </c>
      <c r="G24" s="246">
        <v>1500000</v>
      </c>
      <c r="H24" s="248">
        <v>1500000</v>
      </c>
      <c r="I24" s="1008" t="s">
        <v>940</v>
      </c>
      <c r="J24" s="257"/>
    </row>
    <row r="25" spans="1:10" s="244" customFormat="1" ht="20.100000000000001" customHeight="1">
      <c r="A25" s="1004" t="s">
        <v>970</v>
      </c>
      <c r="B25" s="1007" t="s">
        <v>971</v>
      </c>
      <c r="C25" s="1007"/>
      <c r="D25" s="1007" t="s">
        <v>972</v>
      </c>
      <c r="E25" s="247" t="s">
        <v>974</v>
      </c>
      <c r="F25" s="246">
        <v>1</v>
      </c>
      <c r="G25" s="246">
        <v>196800</v>
      </c>
      <c r="H25" s="248">
        <v>196800</v>
      </c>
      <c r="I25" s="1009"/>
      <c r="J25" s="257"/>
    </row>
    <row r="26" spans="1:10" s="244" customFormat="1" ht="20.100000000000001" customHeight="1">
      <c r="A26" s="246" t="s">
        <v>970</v>
      </c>
      <c r="B26" s="247" t="s">
        <v>971</v>
      </c>
      <c r="C26" s="247" t="s">
        <v>937</v>
      </c>
      <c r="D26" s="247" t="s">
        <v>975</v>
      </c>
      <c r="E26" s="247" t="s">
        <v>976</v>
      </c>
      <c r="F26" s="246">
        <v>1</v>
      </c>
      <c r="G26" s="246">
        <v>600000</v>
      </c>
      <c r="H26" s="248">
        <v>600000</v>
      </c>
      <c r="I26" s="249" t="s">
        <v>940</v>
      </c>
      <c r="J26" s="257"/>
    </row>
    <row r="27" spans="1:10" s="244" customFormat="1" ht="20.100000000000001" customHeight="1">
      <c r="A27" s="1002" t="s">
        <v>551</v>
      </c>
      <c r="B27" s="1005" t="s">
        <v>971</v>
      </c>
      <c r="C27" s="1005" t="s">
        <v>932</v>
      </c>
      <c r="D27" s="241" t="s">
        <v>977</v>
      </c>
      <c r="E27" s="241" t="s">
        <v>978</v>
      </c>
      <c r="F27" s="240">
        <v>1</v>
      </c>
      <c r="G27" s="240">
        <v>145000</v>
      </c>
      <c r="H27" s="1002">
        <v>500000</v>
      </c>
      <c r="I27" s="258" t="s">
        <v>935</v>
      </c>
      <c r="J27" s="251"/>
    </row>
    <row r="28" spans="1:10" s="244" customFormat="1" ht="20.100000000000001" customHeight="1">
      <c r="A28" s="1003"/>
      <c r="B28" s="1006" t="s">
        <v>971</v>
      </c>
      <c r="C28" s="1006"/>
      <c r="D28" s="241" t="s">
        <v>979</v>
      </c>
      <c r="E28" s="241" t="s">
        <v>980</v>
      </c>
      <c r="F28" s="240">
        <v>1</v>
      </c>
      <c r="G28" s="240">
        <v>350000</v>
      </c>
      <c r="H28" s="1012"/>
      <c r="I28" s="259"/>
      <c r="J28" s="251"/>
    </row>
    <row r="29" spans="1:10" s="244" customFormat="1" ht="20.100000000000001" customHeight="1">
      <c r="A29" s="1003"/>
      <c r="B29" s="1006" t="s">
        <v>971</v>
      </c>
      <c r="C29" s="1006"/>
      <c r="D29" s="241" t="s">
        <v>981</v>
      </c>
      <c r="E29" s="241" t="s">
        <v>982</v>
      </c>
      <c r="F29" s="240">
        <v>1</v>
      </c>
      <c r="G29" s="240">
        <v>202500</v>
      </c>
      <c r="H29" s="1012"/>
      <c r="I29" s="259"/>
      <c r="J29" s="251"/>
    </row>
    <row r="30" spans="1:10" s="244" customFormat="1" ht="20.100000000000001" customHeight="1">
      <c r="A30" s="1004"/>
      <c r="B30" s="1007" t="s">
        <v>971</v>
      </c>
      <c r="C30" s="1007"/>
      <c r="D30" s="241" t="s">
        <v>983</v>
      </c>
      <c r="E30" s="241" t="s">
        <v>984</v>
      </c>
      <c r="F30" s="240">
        <v>1</v>
      </c>
      <c r="G30" s="240">
        <v>300000</v>
      </c>
      <c r="H30" s="831"/>
      <c r="I30" s="259"/>
      <c r="J30" s="251"/>
    </row>
    <row r="31" spans="1:10" s="244" customFormat="1" ht="20.100000000000001" customHeight="1">
      <c r="A31" s="240" t="s">
        <v>970</v>
      </c>
      <c r="B31" s="241" t="s">
        <v>985</v>
      </c>
      <c r="C31" s="241" t="s">
        <v>942</v>
      </c>
      <c r="D31" s="241" t="s">
        <v>943</v>
      </c>
      <c r="E31" s="241" t="s">
        <v>944</v>
      </c>
      <c r="F31" s="240">
        <v>1</v>
      </c>
      <c r="G31" s="240">
        <v>300000</v>
      </c>
      <c r="H31" s="242">
        <v>300000</v>
      </c>
      <c r="I31" s="250" t="s">
        <v>945</v>
      </c>
    </row>
    <row r="32" spans="1:10" s="244" customFormat="1" ht="20.100000000000001" customHeight="1">
      <c r="A32" s="252" t="s">
        <v>563</v>
      </c>
      <c r="B32" s="253"/>
      <c r="C32" s="254"/>
      <c r="D32" s="241"/>
      <c r="E32" s="241"/>
      <c r="F32" s="240"/>
      <c r="G32" s="240"/>
      <c r="H32" s="242">
        <f>SUBTOTAL(9,H24:H31)</f>
        <v>3096800</v>
      </c>
      <c r="I32" s="250"/>
    </row>
    <row r="33" spans="1:10" s="244" customFormat="1" ht="20.100000000000001" customHeight="1">
      <c r="A33" s="1002" t="s">
        <v>986</v>
      </c>
      <c r="B33" s="1005" t="s">
        <v>987</v>
      </c>
      <c r="C33" s="1005" t="s">
        <v>932</v>
      </c>
      <c r="D33" s="241" t="s">
        <v>988</v>
      </c>
      <c r="E33" s="241" t="s">
        <v>988</v>
      </c>
      <c r="F33" s="240">
        <v>1</v>
      </c>
      <c r="G33" s="240">
        <v>300000</v>
      </c>
      <c r="H33" s="242">
        <v>300000</v>
      </c>
      <c r="I33" s="243" t="s">
        <v>935</v>
      </c>
    </row>
    <row r="34" spans="1:10" s="244" customFormat="1" ht="20.100000000000001" customHeight="1">
      <c r="A34" s="1003" t="s">
        <v>986</v>
      </c>
      <c r="B34" s="1006" t="s">
        <v>987</v>
      </c>
      <c r="C34" s="1006"/>
      <c r="D34" s="241" t="s">
        <v>989</v>
      </c>
      <c r="E34" s="241" t="s">
        <v>989</v>
      </c>
      <c r="F34" s="240">
        <v>1</v>
      </c>
      <c r="G34" s="240">
        <v>300000</v>
      </c>
      <c r="H34" s="242">
        <v>300000</v>
      </c>
      <c r="I34" s="255"/>
    </row>
    <row r="35" spans="1:10" s="244" customFormat="1" ht="20.100000000000001" customHeight="1">
      <c r="A35" s="1004" t="s">
        <v>986</v>
      </c>
      <c r="B35" s="1007" t="s">
        <v>987</v>
      </c>
      <c r="C35" s="1007"/>
      <c r="D35" s="241" t="s">
        <v>990</v>
      </c>
      <c r="E35" s="241" t="s">
        <v>990</v>
      </c>
      <c r="F35" s="240">
        <v>1</v>
      </c>
      <c r="G35" s="240">
        <v>300000</v>
      </c>
      <c r="H35" s="242">
        <v>300000</v>
      </c>
      <c r="I35" s="255"/>
    </row>
    <row r="36" spans="1:10" s="244" customFormat="1" ht="20.100000000000001" customHeight="1">
      <c r="A36" s="260" t="s">
        <v>986</v>
      </c>
      <c r="B36" s="241" t="s">
        <v>445</v>
      </c>
      <c r="C36" s="241" t="s">
        <v>991</v>
      </c>
      <c r="D36" s="241" t="s">
        <v>992</v>
      </c>
      <c r="E36" s="241" t="s">
        <v>953</v>
      </c>
      <c r="F36" s="240">
        <v>1</v>
      </c>
      <c r="G36" s="240">
        <v>40000</v>
      </c>
      <c r="H36" s="242">
        <v>40000</v>
      </c>
      <c r="I36" s="250" t="s">
        <v>954</v>
      </c>
    </row>
    <row r="37" spans="1:10" s="244" customFormat="1" ht="20.100000000000001" customHeight="1">
      <c r="A37" s="260" t="s">
        <v>986</v>
      </c>
      <c r="B37" s="241" t="s">
        <v>443</v>
      </c>
      <c r="C37" s="241" t="s">
        <v>991</v>
      </c>
      <c r="D37" s="241" t="s">
        <v>992</v>
      </c>
      <c r="E37" s="241" t="s">
        <v>953</v>
      </c>
      <c r="F37" s="240">
        <v>1</v>
      </c>
      <c r="G37" s="240">
        <v>40000</v>
      </c>
      <c r="H37" s="242">
        <v>40000</v>
      </c>
      <c r="I37" s="250" t="s">
        <v>954</v>
      </c>
    </row>
    <row r="38" spans="1:10" s="244" customFormat="1" ht="20.100000000000001" customHeight="1">
      <c r="A38" s="260" t="s">
        <v>986</v>
      </c>
      <c r="B38" s="241" t="s">
        <v>447</v>
      </c>
      <c r="C38" s="241" t="s">
        <v>991</v>
      </c>
      <c r="D38" s="241" t="s">
        <v>992</v>
      </c>
      <c r="E38" s="241" t="s">
        <v>953</v>
      </c>
      <c r="F38" s="240">
        <v>1</v>
      </c>
      <c r="G38" s="240">
        <v>40000</v>
      </c>
      <c r="H38" s="242">
        <v>40000</v>
      </c>
      <c r="I38" s="250" t="s">
        <v>954</v>
      </c>
    </row>
    <row r="39" spans="1:10" s="244" customFormat="1" ht="20.100000000000001" customHeight="1">
      <c r="A39" s="261" t="s">
        <v>562</v>
      </c>
      <c r="B39" s="253"/>
      <c r="C39" s="254"/>
      <c r="D39" s="241"/>
      <c r="E39" s="241"/>
      <c r="F39" s="240"/>
      <c r="G39" s="240"/>
      <c r="H39" s="242">
        <f>SUBTOTAL(9,H33:H38)</f>
        <v>1020000</v>
      </c>
      <c r="I39" s="250"/>
    </row>
    <row r="40" spans="1:10" s="244" customFormat="1" ht="20.100000000000001" customHeight="1">
      <c r="A40" s="1002" t="s">
        <v>993</v>
      </c>
      <c r="B40" s="1005" t="s">
        <v>994</v>
      </c>
      <c r="C40" s="1005" t="s">
        <v>932</v>
      </c>
      <c r="D40" s="241" t="s">
        <v>995</v>
      </c>
      <c r="E40" s="241" t="s">
        <v>996</v>
      </c>
      <c r="F40" s="240">
        <v>1</v>
      </c>
      <c r="G40" s="240">
        <v>99000</v>
      </c>
      <c r="H40" s="242">
        <v>99000</v>
      </c>
      <c r="I40" s="243" t="s">
        <v>935</v>
      </c>
    </row>
    <row r="41" spans="1:10" s="244" customFormat="1" ht="20.100000000000001" customHeight="1">
      <c r="A41" s="1003" t="s">
        <v>993</v>
      </c>
      <c r="B41" s="1006" t="s">
        <v>994</v>
      </c>
      <c r="C41" s="1006"/>
      <c r="D41" s="241" t="s">
        <v>997</v>
      </c>
      <c r="E41" s="241" t="s">
        <v>998</v>
      </c>
      <c r="F41" s="240">
        <v>1</v>
      </c>
      <c r="G41" s="240">
        <v>100000</v>
      </c>
      <c r="H41" s="242">
        <v>100000</v>
      </c>
      <c r="I41" s="255"/>
    </row>
    <row r="42" spans="1:10" s="244" customFormat="1" ht="20.100000000000001" customHeight="1">
      <c r="A42" s="1003" t="s">
        <v>993</v>
      </c>
      <c r="B42" s="1006" t="s">
        <v>994</v>
      </c>
      <c r="C42" s="1006"/>
      <c r="D42" s="241" t="s">
        <v>999</v>
      </c>
      <c r="E42" s="241" t="s">
        <v>1000</v>
      </c>
      <c r="F42" s="240">
        <v>1</v>
      </c>
      <c r="G42" s="240">
        <v>100000</v>
      </c>
      <c r="H42" s="242">
        <v>100000</v>
      </c>
      <c r="I42" s="255"/>
    </row>
    <row r="43" spans="1:10" s="244" customFormat="1" ht="20.100000000000001" customHeight="1">
      <c r="A43" s="1003" t="s">
        <v>993</v>
      </c>
      <c r="B43" s="1006" t="s">
        <v>994</v>
      </c>
      <c r="C43" s="1006"/>
      <c r="D43" s="241" t="s">
        <v>1001</v>
      </c>
      <c r="E43" s="241" t="s">
        <v>1002</v>
      </c>
      <c r="F43" s="240">
        <v>1</v>
      </c>
      <c r="G43" s="240">
        <v>50000</v>
      </c>
      <c r="H43" s="242">
        <v>50000</v>
      </c>
      <c r="I43" s="255"/>
    </row>
    <row r="44" spans="1:10" s="244" customFormat="1" ht="20.100000000000001" customHeight="1">
      <c r="A44" s="1003" t="s">
        <v>993</v>
      </c>
      <c r="B44" s="1006" t="s">
        <v>994</v>
      </c>
      <c r="C44" s="1006"/>
      <c r="D44" s="241" t="s">
        <v>1003</v>
      </c>
      <c r="E44" s="241" t="s">
        <v>1004</v>
      </c>
      <c r="F44" s="240">
        <v>1</v>
      </c>
      <c r="G44" s="240">
        <v>76000</v>
      </c>
      <c r="H44" s="242">
        <v>76000</v>
      </c>
      <c r="I44" s="255"/>
    </row>
    <row r="45" spans="1:10" s="244" customFormat="1" ht="20.100000000000001" customHeight="1">
      <c r="A45" s="1004" t="s">
        <v>993</v>
      </c>
      <c r="B45" s="1007" t="s">
        <v>994</v>
      </c>
      <c r="C45" s="1007"/>
      <c r="D45" s="241" t="s">
        <v>1005</v>
      </c>
      <c r="E45" s="241" t="s">
        <v>1006</v>
      </c>
      <c r="F45" s="240">
        <v>1</v>
      </c>
      <c r="G45" s="240">
        <v>75000</v>
      </c>
      <c r="H45" s="242">
        <v>75000</v>
      </c>
      <c r="I45" s="255"/>
    </row>
    <row r="46" spans="1:10" s="244" customFormat="1" ht="20.100000000000001" customHeight="1">
      <c r="A46" s="262" t="s">
        <v>560</v>
      </c>
      <c r="B46" s="263"/>
      <c r="C46" s="263"/>
      <c r="D46" s="241"/>
      <c r="E46" s="241"/>
      <c r="F46" s="240"/>
      <c r="G46" s="240"/>
      <c r="H46" s="242">
        <f>SUBTOTAL(9,H40:H45)</f>
        <v>500000</v>
      </c>
      <c r="I46" s="255"/>
    </row>
    <row r="47" spans="1:10" s="244" customFormat="1" ht="20.100000000000001" customHeight="1">
      <c r="A47" s="246" t="s">
        <v>1007</v>
      </c>
      <c r="B47" s="247" t="s">
        <v>1008</v>
      </c>
      <c r="C47" s="247" t="s">
        <v>937</v>
      </c>
      <c r="D47" s="247" t="s">
        <v>1009</v>
      </c>
      <c r="E47" s="247" t="s">
        <v>1010</v>
      </c>
      <c r="F47" s="246">
        <v>1</v>
      </c>
      <c r="G47" s="246">
        <v>600000</v>
      </c>
      <c r="H47" s="248">
        <v>600000</v>
      </c>
      <c r="I47" s="249" t="s">
        <v>940</v>
      </c>
      <c r="J47" s="257"/>
    </row>
    <row r="48" spans="1:10" s="244" customFormat="1" ht="20.100000000000001" customHeight="1">
      <c r="A48" s="1010" t="s">
        <v>1007</v>
      </c>
      <c r="B48" s="1005" t="s">
        <v>1008</v>
      </c>
      <c r="C48" s="1005" t="s">
        <v>932</v>
      </c>
      <c r="D48" s="241" t="s">
        <v>1011</v>
      </c>
      <c r="E48" s="241" t="s">
        <v>1012</v>
      </c>
      <c r="F48" s="240">
        <v>1</v>
      </c>
      <c r="G48" s="240">
        <v>100000</v>
      </c>
      <c r="H48" s="242">
        <v>100000</v>
      </c>
      <c r="I48" s="255"/>
    </row>
    <row r="49" spans="1:9" s="244" customFormat="1" ht="20.100000000000001" customHeight="1">
      <c r="A49" s="1012"/>
      <c r="B49" s="1006" t="s">
        <v>1008</v>
      </c>
      <c r="C49" s="1006"/>
      <c r="D49" s="241" t="s">
        <v>1013</v>
      </c>
      <c r="E49" s="241" t="s">
        <v>1014</v>
      </c>
      <c r="F49" s="240">
        <v>1</v>
      </c>
      <c r="G49" s="240">
        <v>150000</v>
      </c>
      <c r="H49" s="242">
        <v>150000</v>
      </c>
      <c r="I49" s="255"/>
    </row>
    <row r="50" spans="1:9" s="244" customFormat="1" ht="20.100000000000001" customHeight="1">
      <c r="A50" s="1012"/>
      <c r="B50" s="1006" t="s">
        <v>1008</v>
      </c>
      <c r="C50" s="1006"/>
      <c r="D50" s="241" t="s">
        <v>1015</v>
      </c>
      <c r="E50" s="241" t="s">
        <v>1016</v>
      </c>
      <c r="F50" s="240">
        <v>1</v>
      </c>
      <c r="G50" s="240">
        <v>150000</v>
      </c>
      <c r="H50" s="242">
        <v>150000</v>
      </c>
      <c r="I50" s="255"/>
    </row>
    <row r="51" spans="1:9" s="244" customFormat="1" ht="20.100000000000001" customHeight="1">
      <c r="A51" s="831"/>
      <c r="B51" s="1007" t="s">
        <v>1008</v>
      </c>
      <c r="C51" s="1007"/>
      <c r="D51" s="241" t="s">
        <v>1017</v>
      </c>
      <c r="E51" s="241" t="s">
        <v>1018</v>
      </c>
      <c r="F51" s="240">
        <v>1</v>
      </c>
      <c r="G51" s="240">
        <v>100000</v>
      </c>
      <c r="H51" s="242">
        <v>100000</v>
      </c>
      <c r="I51" s="255"/>
    </row>
    <row r="52" spans="1:9" s="244" customFormat="1" ht="20.100000000000001" customHeight="1">
      <c r="A52" s="262" t="s">
        <v>561</v>
      </c>
      <c r="B52" s="263"/>
      <c r="C52" s="263"/>
      <c r="D52" s="241"/>
      <c r="E52" s="241"/>
      <c r="F52" s="240"/>
      <c r="G52" s="240"/>
      <c r="H52" s="242">
        <f>SUBTOTAL(9,H47:H51)</f>
        <v>1100000</v>
      </c>
      <c r="I52" s="255"/>
    </row>
    <row r="53" spans="1:9" s="244" customFormat="1" ht="20.100000000000001" customHeight="1">
      <c r="A53" s="240" t="s">
        <v>1019</v>
      </c>
      <c r="B53" s="241" t="s">
        <v>1020</v>
      </c>
      <c r="C53" s="241" t="s">
        <v>932</v>
      </c>
      <c r="D53" s="241" t="s">
        <v>933</v>
      </c>
      <c r="E53" s="241" t="s">
        <v>934</v>
      </c>
      <c r="F53" s="240">
        <v>1</v>
      </c>
      <c r="G53" s="240">
        <v>500000</v>
      </c>
      <c r="H53" s="242">
        <v>500000</v>
      </c>
      <c r="I53" s="243" t="s">
        <v>935</v>
      </c>
    </row>
    <row r="54" spans="1:9" s="244" customFormat="1" ht="20.100000000000001" customHeight="1">
      <c r="A54" s="240" t="s">
        <v>1019</v>
      </c>
      <c r="B54" s="241" t="s">
        <v>474</v>
      </c>
      <c r="C54" s="241" t="s">
        <v>991</v>
      </c>
      <c r="D54" s="241" t="s">
        <v>992</v>
      </c>
      <c r="E54" s="241" t="s">
        <v>953</v>
      </c>
      <c r="F54" s="240">
        <v>1</v>
      </c>
      <c r="G54" s="240">
        <v>40000</v>
      </c>
      <c r="H54" s="242">
        <v>40000</v>
      </c>
      <c r="I54" s="250" t="s">
        <v>954</v>
      </c>
    </row>
    <row r="55" spans="1:9" s="244" customFormat="1" ht="20.100000000000001" customHeight="1">
      <c r="A55" s="240" t="s">
        <v>1019</v>
      </c>
      <c r="B55" s="241" t="s">
        <v>470</v>
      </c>
      <c r="C55" s="241" t="s">
        <v>991</v>
      </c>
      <c r="D55" s="241" t="s">
        <v>992</v>
      </c>
      <c r="E55" s="241" t="s">
        <v>953</v>
      </c>
      <c r="F55" s="240">
        <v>1</v>
      </c>
      <c r="G55" s="240">
        <v>40000</v>
      </c>
      <c r="H55" s="242">
        <v>40000</v>
      </c>
      <c r="I55" s="250" t="s">
        <v>954</v>
      </c>
    </row>
    <row r="56" spans="1:9" s="244" customFormat="1" ht="20.100000000000001" customHeight="1">
      <c r="A56" s="240" t="s">
        <v>1019</v>
      </c>
      <c r="B56" s="241" t="s">
        <v>1021</v>
      </c>
      <c r="C56" s="241" t="s">
        <v>991</v>
      </c>
      <c r="D56" s="241" t="s">
        <v>992</v>
      </c>
      <c r="E56" s="241" t="s">
        <v>953</v>
      </c>
      <c r="F56" s="240">
        <v>1</v>
      </c>
      <c r="G56" s="240">
        <v>40000</v>
      </c>
      <c r="H56" s="242">
        <v>40000</v>
      </c>
      <c r="I56" s="250" t="s">
        <v>954</v>
      </c>
    </row>
    <row r="57" spans="1:9" s="244" customFormat="1" ht="20.100000000000001" customHeight="1">
      <c r="A57" s="240" t="s">
        <v>1019</v>
      </c>
      <c r="B57" s="241" t="s">
        <v>473</v>
      </c>
      <c r="C57" s="264" t="s">
        <v>937</v>
      </c>
      <c r="D57" s="265" t="s">
        <v>937</v>
      </c>
      <c r="E57" s="265" t="s">
        <v>1022</v>
      </c>
      <c r="F57" s="266">
        <v>1</v>
      </c>
      <c r="G57" s="267">
        <v>1000000</v>
      </c>
      <c r="H57" s="267">
        <v>1000000</v>
      </c>
      <c r="I57" s="250" t="s">
        <v>940</v>
      </c>
    </row>
    <row r="58" spans="1:9" s="244" customFormat="1" ht="20.100000000000001" customHeight="1">
      <c r="A58" s="267" t="s">
        <v>1019</v>
      </c>
      <c r="B58" s="268" t="s">
        <v>1023</v>
      </c>
      <c r="C58" s="264" t="s">
        <v>937</v>
      </c>
      <c r="D58" s="268" t="s">
        <v>957</v>
      </c>
      <c r="E58" s="268" t="s">
        <v>1024</v>
      </c>
      <c r="F58" s="269">
        <v>1</v>
      </c>
      <c r="G58" s="267">
        <v>600000</v>
      </c>
      <c r="H58" s="267">
        <v>600000</v>
      </c>
      <c r="I58" s="250" t="s">
        <v>940</v>
      </c>
    </row>
    <row r="59" spans="1:9" s="244" customFormat="1" ht="20.100000000000001" customHeight="1">
      <c r="A59" s="266" t="s">
        <v>567</v>
      </c>
      <c r="B59" s="268"/>
      <c r="C59" s="268"/>
      <c r="D59" s="268"/>
      <c r="E59" s="268"/>
      <c r="F59" s="269"/>
      <c r="G59" s="267"/>
      <c r="H59" s="267">
        <f>SUBTOTAL(9,H53:H58)</f>
        <v>2220000</v>
      </c>
      <c r="I59" s="250"/>
    </row>
    <row r="60" spans="1:9" s="244" customFormat="1" ht="20.100000000000001" customHeight="1">
      <c r="A60" s="267" t="s">
        <v>487</v>
      </c>
      <c r="B60" s="268"/>
      <c r="C60" s="268"/>
      <c r="D60" s="268"/>
      <c r="E60" s="268"/>
      <c r="F60" s="269"/>
      <c r="G60" s="267"/>
      <c r="H60" s="267">
        <f>SUBTOTAL(9,H3:H58)</f>
        <v>13776800</v>
      </c>
      <c r="I60" s="250"/>
    </row>
  </sheetData>
  <mergeCells count="25">
    <mergeCell ref="A40:A45"/>
    <mergeCell ref="B40:B45"/>
    <mergeCell ref="C40:C45"/>
    <mergeCell ref="A48:A51"/>
    <mergeCell ref="B48:B51"/>
    <mergeCell ref="C48:C51"/>
    <mergeCell ref="I24:I25"/>
    <mergeCell ref="A27:A30"/>
    <mergeCell ref="B27:B30"/>
    <mergeCell ref="C27:C30"/>
    <mergeCell ref="A33:A35"/>
    <mergeCell ref="B33:B35"/>
    <mergeCell ref="C33:C35"/>
    <mergeCell ref="A24:A25"/>
    <mergeCell ref="B24:B25"/>
    <mergeCell ref="C24:C25"/>
    <mergeCell ref="D24:D25"/>
    <mergeCell ref="H27:H30"/>
    <mergeCell ref="A1:H1"/>
    <mergeCell ref="A7:A10"/>
    <mergeCell ref="B7:B10"/>
    <mergeCell ref="C7:C10"/>
    <mergeCell ref="A18:A19"/>
    <mergeCell ref="B18:B19"/>
    <mergeCell ref="C18:C19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>
  <dimension ref="A1:AP13"/>
  <sheetViews>
    <sheetView workbookViewId="0">
      <selection activeCell="C21" sqref="C21"/>
    </sheetView>
  </sheetViews>
  <sheetFormatPr defaultRowHeight="13.5" outlineLevelRow="2"/>
  <cols>
    <col min="1" max="1" width="12" style="171" customWidth="1"/>
    <col min="2" max="2" width="28.25" style="171" customWidth="1"/>
    <col min="3" max="3" width="36.25" style="171" customWidth="1"/>
    <col min="4" max="4" width="38.25" style="171" customWidth="1"/>
    <col min="5" max="5" width="22" style="198" customWidth="1"/>
    <col min="6" max="6" width="14.375" style="171" hidden="1" customWidth="1"/>
    <col min="7" max="7" width="8.125" style="171" customWidth="1"/>
    <col min="8" max="8" width="8.375" style="171" customWidth="1"/>
    <col min="9" max="9" width="10.75" style="171" customWidth="1"/>
    <col min="10" max="11" width="17.5" style="171" hidden="1" customWidth="1"/>
    <col min="12" max="21" width="16.875" style="171" hidden="1" customWidth="1"/>
    <col min="22" max="22" width="13.5" style="171" hidden="1" customWidth="1"/>
    <col min="23" max="26" width="16.875" style="171" hidden="1" customWidth="1"/>
    <col min="27" max="27" width="24.625" style="198" hidden="1" customWidth="1"/>
    <col min="28" max="33" width="16.875" style="171" hidden="1" customWidth="1"/>
    <col min="34" max="34" width="12.25" style="171" hidden="1" customWidth="1"/>
    <col min="35" max="35" width="13.5" style="171" hidden="1" customWidth="1"/>
    <col min="36" max="42" width="12.25" style="171" hidden="1" customWidth="1"/>
    <col min="43" max="43" width="9" style="171"/>
    <col min="44" max="44" width="15.375" style="171" bestFit="1" customWidth="1"/>
    <col min="45" max="45" width="13.25" style="171" bestFit="1" customWidth="1"/>
    <col min="46" max="16384" width="9" style="171"/>
  </cols>
  <sheetData>
    <row r="1" spans="1:42" ht="22.5">
      <c r="A1" s="1013" t="s">
        <v>688</v>
      </c>
      <c r="B1" s="1013"/>
      <c r="C1" s="1013"/>
      <c r="D1" s="1013"/>
      <c r="E1" s="1013"/>
      <c r="F1" s="1013"/>
      <c r="G1" s="1013"/>
      <c r="H1" s="1013"/>
      <c r="I1" s="1013"/>
      <c r="J1" s="1013"/>
      <c r="K1" s="1013"/>
      <c r="L1" s="1013"/>
      <c r="M1" s="1013"/>
      <c r="N1" s="1013"/>
      <c r="O1" s="1013"/>
      <c r="P1" s="1013"/>
      <c r="Q1" s="1013"/>
      <c r="R1" s="1013"/>
      <c r="S1" s="1013"/>
      <c r="T1" s="1013"/>
      <c r="U1" s="1013"/>
      <c r="V1" s="1013"/>
      <c r="W1" s="1013"/>
      <c r="X1" s="1013"/>
      <c r="Y1" s="1013"/>
      <c r="Z1" s="1013"/>
      <c r="AA1" s="1013"/>
      <c r="AB1" s="1013"/>
      <c r="AC1" s="1013"/>
    </row>
    <row r="2" spans="1:42" ht="30" customHeight="1">
      <c r="A2" s="172" t="s">
        <v>689</v>
      </c>
      <c r="B2" s="173" t="s">
        <v>690</v>
      </c>
      <c r="C2" s="173" t="s">
        <v>2</v>
      </c>
      <c r="D2" s="173" t="s">
        <v>691</v>
      </c>
      <c r="E2" s="174" t="s">
        <v>692</v>
      </c>
      <c r="F2" s="173" t="s">
        <v>693</v>
      </c>
      <c r="G2" s="173" t="s">
        <v>694</v>
      </c>
      <c r="H2" s="173" t="s">
        <v>695</v>
      </c>
      <c r="I2" s="173" t="s">
        <v>696</v>
      </c>
      <c r="J2" s="173" t="s">
        <v>697</v>
      </c>
      <c r="K2" s="173" t="s">
        <v>698</v>
      </c>
      <c r="L2" s="173" t="s">
        <v>699</v>
      </c>
      <c r="M2" s="173" t="s">
        <v>700</v>
      </c>
      <c r="N2" s="173" t="s">
        <v>701</v>
      </c>
      <c r="O2" s="173" t="s">
        <v>702</v>
      </c>
      <c r="P2" s="173" t="s">
        <v>703</v>
      </c>
      <c r="Q2" s="173" t="s">
        <v>704</v>
      </c>
      <c r="R2" s="173" t="s">
        <v>705</v>
      </c>
      <c r="S2" s="173" t="s">
        <v>706</v>
      </c>
      <c r="T2" s="173" t="s">
        <v>707</v>
      </c>
      <c r="U2" s="173" t="s">
        <v>708</v>
      </c>
      <c r="V2" s="173" t="s">
        <v>709</v>
      </c>
      <c r="W2" s="173" t="s">
        <v>710</v>
      </c>
      <c r="X2" s="173" t="s">
        <v>711</v>
      </c>
      <c r="Y2" s="173" t="s">
        <v>712</v>
      </c>
      <c r="Z2" s="173" t="s">
        <v>713</v>
      </c>
      <c r="AA2" s="174" t="s">
        <v>714</v>
      </c>
      <c r="AB2" s="175" t="s">
        <v>715</v>
      </c>
      <c r="AC2" s="176" t="s">
        <v>716</v>
      </c>
      <c r="AD2" s="176" t="s">
        <v>717</v>
      </c>
      <c r="AE2" s="176" t="s">
        <v>718</v>
      </c>
      <c r="AF2" s="176" t="s">
        <v>698</v>
      </c>
      <c r="AG2" s="176" t="s">
        <v>719</v>
      </c>
      <c r="AH2" s="176" t="s">
        <v>720</v>
      </c>
      <c r="AI2" s="176" t="s">
        <v>721</v>
      </c>
      <c r="AJ2" s="176" t="s">
        <v>722</v>
      </c>
      <c r="AK2" s="176" t="s">
        <v>723</v>
      </c>
      <c r="AL2" s="176" t="s">
        <v>724</v>
      </c>
      <c r="AM2" s="176" t="s">
        <v>725</v>
      </c>
      <c r="AN2" s="176" t="s">
        <v>368</v>
      </c>
      <c r="AO2" s="176" t="s">
        <v>726</v>
      </c>
      <c r="AP2" s="176" t="s">
        <v>727</v>
      </c>
    </row>
    <row r="3" spans="1:42" ht="30" customHeight="1" outlineLevel="2">
      <c r="A3" s="177" t="s">
        <v>525</v>
      </c>
      <c r="B3" s="178" t="s">
        <v>728</v>
      </c>
      <c r="C3" s="178" t="s">
        <v>729</v>
      </c>
      <c r="D3" s="178" t="s">
        <v>729</v>
      </c>
      <c r="E3" s="178" t="s">
        <v>729</v>
      </c>
      <c r="F3" s="174"/>
      <c r="G3" s="179">
        <v>1</v>
      </c>
      <c r="H3" s="180">
        <v>3191166</v>
      </c>
      <c r="I3" s="180">
        <f>G3*H3</f>
        <v>3191166</v>
      </c>
      <c r="J3" s="181"/>
      <c r="K3" s="181"/>
      <c r="L3" s="181"/>
      <c r="M3" s="181"/>
      <c r="N3" s="181"/>
      <c r="O3" s="181"/>
      <c r="P3" s="181"/>
      <c r="Q3" s="182"/>
      <c r="R3" s="181"/>
      <c r="S3" s="181"/>
      <c r="T3" s="181"/>
      <c r="U3" s="181"/>
      <c r="V3" s="181"/>
      <c r="W3" s="181"/>
      <c r="X3" s="181"/>
      <c r="Y3" s="183"/>
      <c r="Z3" s="183" t="s">
        <v>730</v>
      </c>
      <c r="AA3" s="174" t="s">
        <v>731</v>
      </c>
      <c r="AB3" s="184"/>
      <c r="AC3" s="185"/>
      <c r="AD3" s="185"/>
      <c r="AE3" s="185"/>
      <c r="AF3" s="185"/>
      <c r="AG3" s="185"/>
      <c r="AH3" s="186"/>
      <c r="AI3" s="186"/>
      <c r="AJ3" s="186"/>
      <c r="AK3" s="186"/>
      <c r="AL3" s="186"/>
      <c r="AM3" s="186"/>
      <c r="AN3" s="186"/>
      <c r="AO3" s="186"/>
      <c r="AP3" s="186"/>
    </row>
    <row r="4" spans="1:42" ht="30" customHeight="1" outlineLevel="1">
      <c r="A4" s="187" t="s">
        <v>732</v>
      </c>
      <c r="B4" s="178"/>
      <c r="C4" s="178"/>
      <c r="D4" s="178"/>
      <c r="E4" s="178"/>
      <c r="F4" s="174"/>
      <c r="G4" s="179"/>
      <c r="H4" s="180"/>
      <c r="I4" s="180">
        <f>SUBTOTAL(9,I3:I3)</f>
        <v>3191166</v>
      </c>
      <c r="J4" s="181"/>
      <c r="K4" s="181"/>
      <c r="L4" s="181"/>
      <c r="M4" s="181"/>
      <c r="N4" s="181"/>
      <c r="O4" s="181"/>
      <c r="P4" s="181"/>
      <c r="Q4" s="182"/>
      <c r="R4" s="181"/>
      <c r="S4" s="181"/>
      <c r="T4" s="181"/>
      <c r="U4" s="181"/>
      <c r="V4" s="181"/>
      <c r="W4" s="181"/>
      <c r="X4" s="181"/>
      <c r="Y4" s="183"/>
      <c r="Z4" s="183"/>
      <c r="AA4" s="174"/>
      <c r="AB4" s="184"/>
      <c r="AC4" s="185"/>
      <c r="AD4" s="185"/>
      <c r="AE4" s="185"/>
      <c r="AF4" s="185"/>
      <c r="AG4" s="185"/>
      <c r="AH4" s="186"/>
      <c r="AI4" s="186"/>
      <c r="AJ4" s="186"/>
      <c r="AK4" s="186"/>
      <c r="AL4" s="186"/>
      <c r="AM4" s="186"/>
      <c r="AN4" s="186"/>
      <c r="AO4" s="186"/>
      <c r="AP4" s="186">
        <f>SUBTOTAL(9,AP3:AP3)</f>
        <v>0</v>
      </c>
    </row>
    <row r="5" spans="1:42" ht="30" customHeight="1" outlineLevel="2">
      <c r="A5" s="177" t="s">
        <v>522</v>
      </c>
      <c r="B5" s="178" t="s">
        <v>733</v>
      </c>
      <c r="C5" s="178" t="s">
        <v>734</v>
      </c>
      <c r="D5" s="178" t="s">
        <v>734</v>
      </c>
      <c r="E5" s="178" t="s">
        <v>734</v>
      </c>
      <c r="F5" s="174"/>
      <c r="G5" s="179">
        <v>1</v>
      </c>
      <c r="H5" s="180">
        <v>3340469</v>
      </c>
      <c r="I5" s="180">
        <f>G5*H5</f>
        <v>3340469</v>
      </c>
      <c r="J5" s="181"/>
      <c r="K5" s="181"/>
      <c r="L5" s="181"/>
      <c r="M5" s="181"/>
      <c r="N5" s="181"/>
      <c r="O5" s="181"/>
      <c r="P5" s="181"/>
      <c r="Q5" s="182"/>
      <c r="R5" s="181"/>
      <c r="S5" s="181"/>
      <c r="T5" s="181"/>
      <c r="U5" s="181"/>
      <c r="V5" s="181"/>
      <c r="W5" s="181"/>
      <c r="X5" s="181"/>
      <c r="Y5" s="183"/>
      <c r="Z5" s="183" t="s">
        <v>730</v>
      </c>
      <c r="AA5" s="174" t="s">
        <v>731</v>
      </c>
      <c r="AB5" s="184"/>
      <c r="AC5" s="185"/>
      <c r="AD5" s="185"/>
      <c r="AE5" s="185"/>
      <c r="AF5" s="185"/>
      <c r="AG5" s="185"/>
      <c r="AH5" s="186"/>
      <c r="AI5" s="186"/>
      <c r="AJ5" s="186"/>
      <c r="AK5" s="186"/>
      <c r="AL5" s="186"/>
      <c r="AM5" s="186"/>
      <c r="AN5" s="186"/>
      <c r="AO5" s="186"/>
      <c r="AP5" s="186"/>
    </row>
    <row r="6" spans="1:42" ht="30" customHeight="1" outlineLevel="2">
      <c r="A6" s="177" t="s">
        <v>522</v>
      </c>
      <c r="B6" s="178" t="s">
        <v>735</v>
      </c>
      <c r="C6" s="178" t="s">
        <v>736</v>
      </c>
      <c r="D6" s="178" t="s">
        <v>736</v>
      </c>
      <c r="E6" s="178" t="s">
        <v>736</v>
      </c>
      <c r="F6" s="188"/>
      <c r="G6" s="179">
        <v>1</v>
      </c>
      <c r="H6" s="180">
        <v>280000</v>
      </c>
      <c r="I6" s="180">
        <f>G6*H6</f>
        <v>280000</v>
      </c>
      <c r="J6" s="181">
        <v>0</v>
      </c>
      <c r="K6" s="181"/>
      <c r="L6" s="181" t="s">
        <v>737</v>
      </c>
      <c r="M6" s="181"/>
      <c r="N6" s="181"/>
      <c r="O6" s="181"/>
      <c r="P6" s="181"/>
      <c r="Q6" s="182"/>
      <c r="R6" s="189"/>
      <c r="S6" s="181"/>
      <c r="T6" s="181"/>
      <c r="U6" s="181"/>
      <c r="V6" s="181"/>
      <c r="W6" s="181"/>
      <c r="X6" s="181"/>
      <c r="Y6" s="189"/>
      <c r="Z6" s="181" t="s">
        <v>738</v>
      </c>
      <c r="AA6" s="181" t="s">
        <v>739</v>
      </c>
      <c r="AB6" s="184"/>
      <c r="AC6" s="185"/>
      <c r="AD6" s="185"/>
      <c r="AE6" s="185"/>
      <c r="AF6" s="185"/>
      <c r="AG6" s="185"/>
      <c r="AH6" s="186"/>
      <c r="AI6" s="186"/>
      <c r="AJ6" s="186"/>
      <c r="AK6" s="186"/>
      <c r="AL6" s="186"/>
      <c r="AM6" s="186"/>
      <c r="AN6" s="186"/>
      <c r="AO6" s="190"/>
      <c r="AP6" s="190"/>
    </row>
    <row r="7" spans="1:42" ht="30" customHeight="1" outlineLevel="1">
      <c r="A7" s="187" t="s">
        <v>740</v>
      </c>
      <c r="B7" s="178"/>
      <c r="C7" s="178"/>
      <c r="D7" s="178"/>
      <c r="E7" s="178"/>
      <c r="F7" s="188"/>
      <c r="G7" s="179"/>
      <c r="H7" s="180"/>
      <c r="I7" s="180">
        <f>SUBTOTAL(9,I5:I6)</f>
        <v>3620469</v>
      </c>
      <c r="J7" s="181"/>
      <c r="K7" s="181"/>
      <c r="L7" s="181"/>
      <c r="M7" s="181"/>
      <c r="N7" s="181"/>
      <c r="O7" s="181"/>
      <c r="P7" s="181"/>
      <c r="Q7" s="182"/>
      <c r="R7" s="189"/>
      <c r="S7" s="181"/>
      <c r="T7" s="181"/>
      <c r="U7" s="181"/>
      <c r="V7" s="181"/>
      <c r="W7" s="181"/>
      <c r="X7" s="181"/>
      <c r="Y7" s="189"/>
      <c r="Z7" s="181"/>
      <c r="AA7" s="181"/>
      <c r="AB7" s="184"/>
      <c r="AC7" s="185"/>
      <c r="AD7" s="185"/>
      <c r="AE7" s="185"/>
      <c r="AF7" s="185"/>
      <c r="AG7" s="185"/>
      <c r="AH7" s="186"/>
      <c r="AI7" s="186"/>
      <c r="AJ7" s="186"/>
      <c r="AK7" s="186"/>
      <c r="AL7" s="186"/>
      <c r="AM7" s="186"/>
      <c r="AN7" s="186"/>
      <c r="AO7" s="190"/>
      <c r="AP7" s="190">
        <f>SUBTOTAL(9,AP5:AP6)</f>
        <v>0</v>
      </c>
    </row>
    <row r="8" spans="1:42" ht="30" customHeight="1" outlineLevel="2">
      <c r="A8" s="177" t="s">
        <v>530</v>
      </c>
      <c r="B8" s="178" t="s">
        <v>499</v>
      </c>
      <c r="C8" s="178" t="s">
        <v>741</v>
      </c>
      <c r="D8" s="178" t="s">
        <v>742</v>
      </c>
      <c r="E8" s="178" t="s">
        <v>742</v>
      </c>
      <c r="F8" s="188"/>
      <c r="G8" s="179">
        <v>1</v>
      </c>
      <c r="H8" s="180">
        <v>254000</v>
      </c>
      <c r="I8" s="180">
        <f t="shared" ref="I8:I11" si="0">G8*H8</f>
        <v>254000</v>
      </c>
      <c r="J8" s="181">
        <v>0</v>
      </c>
      <c r="K8" s="181"/>
      <c r="L8" s="181" t="s">
        <v>737</v>
      </c>
      <c r="M8" s="181"/>
      <c r="N8" s="181"/>
      <c r="O8" s="181"/>
      <c r="P8" s="181"/>
      <c r="Q8" s="182"/>
      <c r="R8" s="189"/>
      <c r="S8" s="181"/>
      <c r="T8" s="181"/>
      <c r="U8" s="181"/>
      <c r="V8" s="181"/>
      <c r="W8" s="181"/>
      <c r="X8" s="181"/>
      <c r="Y8" s="189"/>
      <c r="Z8" s="181" t="s">
        <v>738</v>
      </c>
      <c r="AA8" s="181" t="s">
        <v>739</v>
      </c>
      <c r="AB8" s="184"/>
      <c r="AC8" s="185"/>
      <c r="AD8" s="185"/>
      <c r="AE8" s="185"/>
      <c r="AF8" s="186"/>
      <c r="AG8" s="186"/>
      <c r="AH8" s="186"/>
      <c r="AI8" s="186"/>
      <c r="AJ8" s="186"/>
      <c r="AK8" s="186"/>
      <c r="AL8" s="186"/>
      <c r="AM8" s="186"/>
      <c r="AN8" s="186"/>
    </row>
    <row r="9" spans="1:42" ht="30" customHeight="1" outlineLevel="1">
      <c r="A9" s="187" t="s">
        <v>743</v>
      </c>
      <c r="B9" s="178"/>
      <c r="C9" s="178"/>
      <c r="D9" s="178"/>
      <c r="E9" s="178"/>
      <c r="F9" s="188"/>
      <c r="G9" s="179"/>
      <c r="H9" s="180"/>
      <c r="I9" s="180">
        <f>SUBTOTAL(9,I8:I8)</f>
        <v>254000</v>
      </c>
      <c r="J9" s="181"/>
      <c r="K9" s="181"/>
      <c r="L9" s="181"/>
      <c r="M9" s="181"/>
      <c r="N9" s="181"/>
      <c r="O9" s="181"/>
      <c r="P9" s="181"/>
      <c r="Q9" s="182"/>
      <c r="R9" s="189"/>
      <c r="S9" s="181"/>
      <c r="T9" s="181"/>
      <c r="U9" s="181"/>
      <c r="V9" s="181"/>
      <c r="W9" s="181"/>
      <c r="X9" s="181"/>
      <c r="Y9" s="189"/>
      <c r="Z9" s="181"/>
      <c r="AA9" s="181"/>
      <c r="AB9" s="184"/>
      <c r="AC9" s="185"/>
      <c r="AD9" s="185"/>
      <c r="AE9" s="185"/>
      <c r="AF9" s="186"/>
      <c r="AG9" s="186"/>
      <c r="AH9" s="186"/>
      <c r="AI9" s="186"/>
      <c r="AJ9" s="186"/>
      <c r="AK9" s="186"/>
      <c r="AL9" s="186"/>
      <c r="AM9" s="186"/>
      <c r="AN9" s="186"/>
      <c r="AP9" s="171">
        <f>SUBTOTAL(9,AP8:AP8)</f>
        <v>0</v>
      </c>
    </row>
    <row r="10" spans="1:42" ht="30" customHeight="1" outlineLevel="2">
      <c r="A10" s="177" t="s">
        <v>526</v>
      </c>
      <c r="B10" s="191" t="s">
        <v>744</v>
      </c>
      <c r="C10" s="192" t="s">
        <v>745</v>
      </c>
      <c r="D10" s="192" t="s">
        <v>745</v>
      </c>
      <c r="E10" s="192" t="s">
        <v>745</v>
      </c>
      <c r="F10" s="188"/>
      <c r="G10" s="179">
        <v>1</v>
      </c>
      <c r="H10" s="180">
        <v>292530</v>
      </c>
      <c r="I10" s="180">
        <f t="shared" si="0"/>
        <v>292530</v>
      </c>
      <c r="J10" s="181">
        <v>0</v>
      </c>
      <c r="K10" s="181"/>
      <c r="L10" s="181" t="s">
        <v>737</v>
      </c>
      <c r="M10" s="181" t="s">
        <v>746</v>
      </c>
      <c r="N10" s="181" t="s">
        <v>747</v>
      </c>
      <c r="O10" s="181" t="s">
        <v>748</v>
      </c>
      <c r="P10" s="193" t="s">
        <v>749</v>
      </c>
      <c r="Q10" s="194" t="s">
        <v>750</v>
      </c>
      <c r="R10" s="189" t="s">
        <v>751</v>
      </c>
      <c r="S10" s="194" t="s">
        <v>752</v>
      </c>
      <c r="T10" s="189" t="s">
        <v>753</v>
      </c>
      <c r="U10" s="181" t="s">
        <v>754</v>
      </c>
      <c r="V10" s="181" t="s">
        <v>755</v>
      </c>
      <c r="W10" s="181" t="s">
        <v>756</v>
      </c>
      <c r="X10" s="194" t="s">
        <v>757</v>
      </c>
      <c r="Y10" s="189" t="s">
        <v>758</v>
      </c>
      <c r="Z10" s="189" t="s">
        <v>759</v>
      </c>
      <c r="AA10" s="174" t="s">
        <v>760</v>
      </c>
      <c r="AB10" s="195"/>
      <c r="AC10" s="196"/>
      <c r="AD10" s="196"/>
      <c r="AE10" s="196"/>
      <c r="AF10" s="186"/>
      <c r="AG10" s="186"/>
      <c r="AH10" s="186"/>
      <c r="AI10" s="186"/>
      <c r="AJ10" s="186"/>
      <c r="AK10" s="186"/>
      <c r="AL10" s="186"/>
      <c r="AM10" s="186"/>
      <c r="AN10" s="186"/>
    </row>
    <row r="11" spans="1:42" ht="30" customHeight="1" outlineLevel="2">
      <c r="A11" s="177" t="s">
        <v>526</v>
      </c>
      <c r="B11" s="191" t="s">
        <v>761</v>
      </c>
      <c r="C11" s="192" t="s">
        <v>762</v>
      </c>
      <c r="D11" s="192" t="s">
        <v>762</v>
      </c>
      <c r="E11" s="192" t="s">
        <v>762</v>
      </c>
      <c r="F11" s="188"/>
      <c r="G11" s="179">
        <v>1</v>
      </c>
      <c r="H11" s="180">
        <v>267275</v>
      </c>
      <c r="I11" s="180">
        <f t="shared" si="0"/>
        <v>267275</v>
      </c>
      <c r="J11" s="181">
        <v>0</v>
      </c>
      <c r="K11" s="181"/>
      <c r="L11" s="181" t="s">
        <v>737</v>
      </c>
      <c r="M11" s="181" t="s">
        <v>746</v>
      </c>
      <c r="N11" s="181" t="s">
        <v>747</v>
      </c>
      <c r="O11" s="181" t="s">
        <v>748</v>
      </c>
      <c r="P11" s="193" t="s">
        <v>749</v>
      </c>
      <c r="Q11" s="194" t="s">
        <v>750</v>
      </c>
      <c r="R11" s="189" t="s">
        <v>751</v>
      </c>
      <c r="S11" s="194" t="s">
        <v>752</v>
      </c>
      <c r="T11" s="189" t="s">
        <v>753</v>
      </c>
      <c r="U11" s="181" t="s">
        <v>754</v>
      </c>
      <c r="V11" s="181" t="s">
        <v>755</v>
      </c>
      <c r="W11" s="181" t="s">
        <v>756</v>
      </c>
      <c r="X11" s="194" t="s">
        <v>757</v>
      </c>
      <c r="Y11" s="189" t="s">
        <v>758</v>
      </c>
      <c r="Z11" s="189" t="s">
        <v>759</v>
      </c>
      <c r="AA11" s="174" t="s">
        <v>760</v>
      </c>
      <c r="AB11" s="195"/>
      <c r="AC11" s="196"/>
      <c r="AD11" s="196"/>
      <c r="AE11" s="196"/>
      <c r="AF11" s="186"/>
      <c r="AG11" s="186"/>
      <c r="AH11" s="186"/>
      <c r="AI11" s="186"/>
      <c r="AJ11" s="186"/>
      <c r="AK11" s="186"/>
      <c r="AL11" s="186"/>
      <c r="AM11" s="186"/>
      <c r="AN11" s="186"/>
    </row>
    <row r="12" spans="1:42" ht="30" customHeight="1" outlineLevel="1">
      <c r="A12" s="187" t="s">
        <v>763</v>
      </c>
      <c r="B12" s="191"/>
      <c r="C12" s="192"/>
      <c r="D12" s="192"/>
      <c r="E12" s="192"/>
      <c r="F12" s="188"/>
      <c r="G12" s="179"/>
      <c r="H12" s="180"/>
      <c r="I12" s="180">
        <f>SUBTOTAL(9,I10:I11)</f>
        <v>559805</v>
      </c>
      <c r="J12" s="181"/>
      <c r="K12" s="181"/>
      <c r="L12" s="181"/>
      <c r="M12" s="181"/>
      <c r="N12" s="181"/>
      <c r="O12" s="181"/>
      <c r="P12" s="193"/>
      <c r="Q12" s="194"/>
      <c r="R12" s="189"/>
      <c r="S12" s="194"/>
      <c r="T12" s="189"/>
      <c r="U12" s="181"/>
      <c r="V12" s="181"/>
      <c r="W12" s="181"/>
      <c r="X12" s="194"/>
      <c r="Y12" s="189"/>
      <c r="Z12" s="189"/>
      <c r="AA12" s="174"/>
      <c r="AB12" s="197"/>
      <c r="AC12" s="197"/>
      <c r="AD12" s="197"/>
      <c r="AE12" s="197"/>
      <c r="AF12" s="190"/>
      <c r="AG12" s="190"/>
      <c r="AH12" s="190"/>
      <c r="AI12" s="190"/>
      <c r="AJ12" s="190"/>
      <c r="AK12" s="190"/>
      <c r="AL12" s="190"/>
      <c r="AM12" s="190"/>
      <c r="AN12" s="190"/>
      <c r="AP12" s="171">
        <f>SUBTOTAL(9,AP10:AP11)</f>
        <v>0</v>
      </c>
    </row>
    <row r="13" spans="1:42" ht="30" customHeight="1">
      <c r="A13" s="187" t="s">
        <v>487</v>
      </c>
      <c r="B13" s="191"/>
      <c r="C13" s="192"/>
      <c r="D13" s="192"/>
      <c r="E13" s="192"/>
      <c r="F13" s="188"/>
      <c r="G13" s="179"/>
      <c r="H13" s="180"/>
      <c r="I13" s="180">
        <f>SUBTOTAL(9,I3:I11)</f>
        <v>7625440</v>
      </c>
      <c r="J13" s="181"/>
      <c r="K13" s="181"/>
      <c r="L13" s="181"/>
      <c r="M13" s="181"/>
      <c r="N13" s="181"/>
      <c r="O13" s="181"/>
      <c r="P13" s="193"/>
      <c r="Q13" s="194"/>
      <c r="R13" s="189"/>
      <c r="S13" s="194"/>
      <c r="T13" s="189"/>
      <c r="U13" s="181"/>
      <c r="V13" s="181"/>
      <c r="W13" s="181"/>
      <c r="X13" s="194"/>
      <c r="Y13" s="189"/>
      <c r="Z13" s="189"/>
      <c r="AA13" s="174"/>
      <c r="AB13" s="197"/>
      <c r="AC13" s="197"/>
      <c r="AD13" s="197"/>
      <c r="AE13" s="197"/>
      <c r="AF13" s="190"/>
      <c r="AG13" s="190"/>
      <c r="AH13" s="190"/>
      <c r="AI13" s="190"/>
      <c r="AJ13" s="190"/>
      <c r="AK13" s="190"/>
      <c r="AL13" s="190"/>
      <c r="AM13" s="190"/>
      <c r="AN13" s="190"/>
      <c r="AP13" s="171">
        <f>SUBTOTAL(9,AP3:AP11)</f>
        <v>0</v>
      </c>
    </row>
  </sheetData>
  <mergeCells count="1">
    <mergeCell ref="A1:AC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>
  <dimension ref="A1:I25"/>
  <sheetViews>
    <sheetView topLeftCell="A10" workbookViewId="0">
      <selection activeCell="I22" sqref="I22"/>
    </sheetView>
  </sheetViews>
  <sheetFormatPr defaultRowHeight="13.5" outlineLevelRow="2"/>
  <cols>
    <col min="1" max="1" width="9.75" style="281" customWidth="1"/>
    <col min="2" max="2" width="12.75" style="281" customWidth="1"/>
    <col min="3" max="3" width="6.625" style="281" customWidth="1"/>
    <col min="4" max="4" width="30" style="281" customWidth="1"/>
    <col min="5" max="5" width="30.5" style="281" customWidth="1"/>
    <col min="6" max="6" width="30" style="281" customWidth="1"/>
    <col min="7" max="7" width="8.875" style="281" customWidth="1"/>
    <col min="8" max="8" width="9" style="281" customWidth="1"/>
    <col min="9" max="9" width="12.75" style="281" customWidth="1"/>
    <col min="10" max="16384" width="9" style="281"/>
  </cols>
  <sheetData>
    <row r="1" spans="1:9" s="271" customFormat="1" ht="30" customHeight="1">
      <c r="A1" s="1014" t="s">
        <v>1025</v>
      </c>
      <c r="B1" s="1014"/>
      <c r="C1" s="1014"/>
      <c r="D1" s="1014"/>
      <c r="E1" s="1014"/>
      <c r="F1" s="1014"/>
      <c r="G1" s="1014"/>
      <c r="H1" s="1014"/>
      <c r="I1" s="1014"/>
    </row>
    <row r="2" spans="1:9" s="275" customFormat="1" ht="24.6" customHeight="1">
      <c r="A2" s="272" t="s">
        <v>595</v>
      </c>
      <c r="B2" s="272" t="s">
        <v>557</v>
      </c>
      <c r="C2" s="272" t="s">
        <v>637</v>
      </c>
      <c r="D2" s="272" t="s">
        <v>2</v>
      </c>
      <c r="E2" s="272" t="s">
        <v>691</v>
      </c>
      <c r="F2" s="273" t="s">
        <v>692</v>
      </c>
      <c r="G2" s="272" t="s">
        <v>694</v>
      </c>
      <c r="H2" s="274" t="s">
        <v>695</v>
      </c>
      <c r="I2" s="274" t="s">
        <v>696</v>
      </c>
    </row>
    <row r="3" spans="1:9" s="275" customFormat="1" ht="24.6" customHeight="1" outlineLevel="2">
      <c r="A3" s="276" t="s">
        <v>1026</v>
      </c>
      <c r="B3" s="276" t="s">
        <v>554</v>
      </c>
      <c r="C3" s="276" t="s">
        <v>1027</v>
      </c>
      <c r="D3" s="277" t="s">
        <v>1028</v>
      </c>
      <c r="E3" s="277" t="s">
        <v>1028</v>
      </c>
      <c r="F3" s="277" t="s">
        <v>1029</v>
      </c>
      <c r="G3" s="278">
        <v>1</v>
      </c>
      <c r="H3" s="279">
        <v>5000</v>
      </c>
      <c r="I3" s="274">
        <f>G3*H3</f>
        <v>5000</v>
      </c>
    </row>
    <row r="4" spans="1:9" s="275" customFormat="1" ht="24.6" customHeight="1" outlineLevel="2">
      <c r="A4" s="276" t="s">
        <v>1026</v>
      </c>
      <c r="B4" s="276" t="s">
        <v>554</v>
      </c>
      <c r="C4" s="276" t="s">
        <v>1027</v>
      </c>
      <c r="D4" s="277" t="s">
        <v>1030</v>
      </c>
      <c r="E4" s="277" t="s">
        <v>1030</v>
      </c>
      <c r="F4" s="277" t="s">
        <v>1030</v>
      </c>
      <c r="G4" s="278">
        <v>1</v>
      </c>
      <c r="H4" s="279">
        <v>31000</v>
      </c>
      <c r="I4" s="274">
        <f>G4*H4</f>
        <v>31000</v>
      </c>
    </row>
    <row r="5" spans="1:9" s="275" customFormat="1" ht="24.6" customHeight="1" outlineLevel="1">
      <c r="A5" s="276"/>
      <c r="B5" s="276" t="s">
        <v>566</v>
      </c>
      <c r="C5" s="276"/>
      <c r="D5" s="277"/>
      <c r="E5" s="277"/>
      <c r="F5" s="277"/>
      <c r="G5" s="278"/>
      <c r="H5" s="279"/>
      <c r="I5" s="279">
        <f>SUBTOTAL(9,I3:I4)</f>
        <v>36000</v>
      </c>
    </row>
    <row r="6" spans="1:9" s="275" customFormat="1" ht="24.6" customHeight="1" outlineLevel="2">
      <c r="A6" s="276" t="s">
        <v>1031</v>
      </c>
      <c r="B6" s="276" t="s">
        <v>550</v>
      </c>
      <c r="C6" s="276" t="s">
        <v>1032</v>
      </c>
      <c r="D6" s="277" t="s">
        <v>1028</v>
      </c>
      <c r="E6" s="277" t="s">
        <v>1028</v>
      </c>
      <c r="F6" s="277" t="s">
        <v>1029</v>
      </c>
      <c r="G6" s="278">
        <v>1</v>
      </c>
      <c r="H6" s="279">
        <v>5000</v>
      </c>
      <c r="I6" s="274">
        <f t="shared" ref="I6:I21" si="0">G6*H6</f>
        <v>5000</v>
      </c>
    </row>
    <row r="7" spans="1:9" s="275" customFormat="1" ht="24.6" customHeight="1" outlineLevel="2">
      <c r="A7" s="276" t="s">
        <v>1031</v>
      </c>
      <c r="B7" s="276" t="s">
        <v>550</v>
      </c>
      <c r="C7" s="276" t="s">
        <v>1032</v>
      </c>
      <c r="D7" s="277" t="s">
        <v>1030</v>
      </c>
      <c r="E7" s="277" t="s">
        <v>1030</v>
      </c>
      <c r="F7" s="277" t="s">
        <v>1030</v>
      </c>
      <c r="G7" s="278">
        <v>1</v>
      </c>
      <c r="H7" s="279">
        <v>29500</v>
      </c>
      <c r="I7" s="274">
        <v>29500</v>
      </c>
    </row>
    <row r="8" spans="1:9" s="275" customFormat="1" ht="24.6" customHeight="1" outlineLevel="2">
      <c r="A8" s="276" t="s">
        <v>1033</v>
      </c>
      <c r="B8" s="276" t="s">
        <v>550</v>
      </c>
      <c r="C8" s="276" t="s">
        <v>1032</v>
      </c>
      <c r="D8" s="277" t="s">
        <v>1028</v>
      </c>
      <c r="E8" s="277" t="s">
        <v>1028</v>
      </c>
      <c r="F8" s="277" t="s">
        <v>1029</v>
      </c>
      <c r="G8" s="278">
        <v>1</v>
      </c>
      <c r="H8" s="279">
        <v>5000</v>
      </c>
      <c r="I8" s="274">
        <f t="shared" si="0"/>
        <v>5000</v>
      </c>
    </row>
    <row r="9" spans="1:9" s="275" customFormat="1" ht="24.6" customHeight="1" outlineLevel="2">
      <c r="A9" s="276" t="s">
        <v>1034</v>
      </c>
      <c r="B9" s="276" t="s">
        <v>550</v>
      </c>
      <c r="C9" s="276" t="s">
        <v>1032</v>
      </c>
      <c r="D9" s="277" t="s">
        <v>1028</v>
      </c>
      <c r="E9" s="277" t="s">
        <v>1028</v>
      </c>
      <c r="F9" s="277" t="s">
        <v>1029</v>
      </c>
      <c r="G9" s="278">
        <v>1</v>
      </c>
      <c r="H9" s="279">
        <v>5000</v>
      </c>
      <c r="I9" s="274">
        <f t="shared" si="0"/>
        <v>5000</v>
      </c>
    </row>
    <row r="10" spans="1:9" s="275" customFormat="1" ht="24.6" customHeight="1" outlineLevel="1">
      <c r="A10" s="273"/>
      <c r="B10" s="273" t="s">
        <v>562</v>
      </c>
      <c r="C10" s="273"/>
      <c r="D10" s="280"/>
      <c r="E10" s="280"/>
      <c r="F10" s="280"/>
      <c r="G10" s="272"/>
      <c r="H10" s="274"/>
      <c r="I10" s="274">
        <f>SUBTOTAL(9,I6:I9)</f>
        <v>44500</v>
      </c>
    </row>
    <row r="11" spans="1:9" s="275" customFormat="1" ht="24.6" customHeight="1" outlineLevel="2">
      <c r="A11" s="276" t="s">
        <v>1035</v>
      </c>
      <c r="B11" s="276" t="s">
        <v>555</v>
      </c>
      <c r="C11" s="276" t="s">
        <v>1032</v>
      </c>
      <c r="D11" s="277" t="s">
        <v>1028</v>
      </c>
      <c r="E11" s="277" t="s">
        <v>1028</v>
      </c>
      <c r="F11" s="277" t="s">
        <v>1029</v>
      </c>
      <c r="G11" s="278">
        <v>1</v>
      </c>
      <c r="H11" s="279">
        <v>5000</v>
      </c>
      <c r="I11" s="274">
        <f t="shared" si="0"/>
        <v>5000</v>
      </c>
    </row>
    <row r="12" spans="1:9" s="275" customFormat="1" ht="24.6" customHeight="1" outlineLevel="2">
      <c r="A12" s="276" t="s">
        <v>1035</v>
      </c>
      <c r="B12" s="276" t="s">
        <v>555</v>
      </c>
      <c r="C12" s="276" t="s">
        <v>1032</v>
      </c>
      <c r="D12" s="277" t="s">
        <v>1030</v>
      </c>
      <c r="E12" s="277" t="s">
        <v>1030</v>
      </c>
      <c r="F12" s="277" t="s">
        <v>1030</v>
      </c>
      <c r="G12" s="278">
        <v>1</v>
      </c>
      <c r="H12" s="279">
        <v>23000</v>
      </c>
      <c r="I12" s="274">
        <f t="shared" si="0"/>
        <v>23000</v>
      </c>
    </row>
    <row r="13" spans="1:9" s="275" customFormat="1" ht="24.6" customHeight="1" outlineLevel="1">
      <c r="A13" s="273"/>
      <c r="B13" s="273" t="s">
        <v>567</v>
      </c>
      <c r="C13" s="273"/>
      <c r="D13" s="280"/>
      <c r="E13" s="280"/>
      <c r="F13" s="280"/>
      <c r="G13" s="272"/>
      <c r="H13" s="274"/>
      <c r="I13" s="274">
        <f>SUBTOTAL(9,I11:I12)</f>
        <v>28000</v>
      </c>
    </row>
    <row r="14" spans="1:9" s="275" customFormat="1" ht="24.6" customHeight="1" outlineLevel="2">
      <c r="A14" s="273" t="s">
        <v>1036</v>
      </c>
      <c r="B14" s="273" t="s">
        <v>551</v>
      </c>
      <c r="C14" s="276" t="s">
        <v>1032</v>
      </c>
      <c r="D14" s="277" t="s">
        <v>1028</v>
      </c>
      <c r="E14" s="277" t="s">
        <v>1028</v>
      </c>
      <c r="F14" s="277" t="s">
        <v>1029</v>
      </c>
      <c r="G14" s="272">
        <v>1</v>
      </c>
      <c r="H14" s="274">
        <v>5000</v>
      </c>
      <c r="I14" s="274">
        <f t="shared" si="0"/>
        <v>5000</v>
      </c>
    </row>
    <row r="15" spans="1:9" s="275" customFormat="1" ht="24.6" customHeight="1" outlineLevel="2">
      <c r="A15" s="273" t="s">
        <v>1036</v>
      </c>
      <c r="B15" s="273" t="s">
        <v>551</v>
      </c>
      <c r="C15" s="276" t="s">
        <v>1032</v>
      </c>
      <c r="D15" s="277" t="s">
        <v>1030</v>
      </c>
      <c r="E15" s="277" t="s">
        <v>1030</v>
      </c>
      <c r="F15" s="277" t="s">
        <v>1030</v>
      </c>
      <c r="G15" s="272">
        <v>1</v>
      </c>
      <c r="H15" s="274">
        <v>25000</v>
      </c>
      <c r="I15" s="274">
        <f t="shared" si="0"/>
        <v>25000</v>
      </c>
    </row>
    <row r="16" spans="1:9" s="275" customFormat="1" ht="24.6" customHeight="1" outlineLevel="1">
      <c r="A16" s="273"/>
      <c r="B16" s="273" t="s">
        <v>563</v>
      </c>
      <c r="C16" s="273"/>
      <c r="D16" s="280"/>
      <c r="E16" s="280"/>
      <c r="F16" s="280"/>
      <c r="G16" s="272"/>
      <c r="H16" s="274"/>
      <c r="I16" s="274">
        <f>SUBTOTAL(9,I14:I15)</f>
        <v>30000</v>
      </c>
    </row>
    <row r="17" spans="1:9" s="275" customFormat="1" ht="24.6" customHeight="1" outlineLevel="2">
      <c r="A17" s="276" t="s">
        <v>1037</v>
      </c>
      <c r="B17" s="276" t="s">
        <v>549</v>
      </c>
      <c r="C17" s="276" t="s">
        <v>1032</v>
      </c>
      <c r="D17" s="277" t="s">
        <v>1028</v>
      </c>
      <c r="E17" s="277" t="s">
        <v>1028</v>
      </c>
      <c r="F17" s="277" t="s">
        <v>1029</v>
      </c>
      <c r="G17" s="278">
        <v>1</v>
      </c>
      <c r="H17" s="279">
        <v>5000</v>
      </c>
      <c r="I17" s="274">
        <f t="shared" si="0"/>
        <v>5000</v>
      </c>
    </row>
    <row r="18" spans="1:9" s="275" customFormat="1" ht="24.6" customHeight="1" outlineLevel="1">
      <c r="A18" s="273"/>
      <c r="B18" s="273" t="s">
        <v>561</v>
      </c>
      <c r="C18" s="273"/>
      <c r="D18" s="280"/>
      <c r="E18" s="280"/>
      <c r="F18" s="280"/>
      <c r="G18" s="272"/>
      <c r="H18" s="274"/>
      <c r="I18" s="274">
        <f>SUBTOTAL(9,I17:I17)</f>
        <v>5000</v>
      </c>
    </row>
    <row r="19" spans="1:9" s="275" customFormat="1" ht="24.6" customHeight="1" outlineLevel="2">
      <c r="A19" s="276" t="s">
        <v>672</v>
      </c>
      <c r="B19" s="276" t="s">
        <v>552</v>
      </c>
      <c r="C19" s="276" t="s">
        <v>1032</v>
      </c>
      <c r="D19" s="277" t="s">
        <v>1028</v>
      </c>
      <c r="E19" s="277" t="s">
        <v>1028</v>
      </c>
      <c r="F19" s="277" t="s">
        <v>1029</v>
      </c>
      <c r="G19" s="278">
        <v>1</v>
      </c>
      <c r="H19" s="279">
        <v>5000</v>
      </c>
      <c r="I19" s="274">
        <f t="shared" si="0"/>
        <v>5000</v>
      </c>
    </row>
    <row r="20" spans="1:9" s="275" customFormat="1" ht="24.6" customHeight="1" outlineLevel="1">
      <c r="A20" s="273"/>
      <c r="B20" s="273" t="s">
        <v>564</v>
      </c>
      <c r="C20" s="273"/>
      <c r="D20" s="280"/>
      <c r="E20" s="280"/>
      <c r="F20" s="280"/>
      <c r="G20" s="272"/>
      <c r="H20" s="274"/>
      <c r="I20" s="274">
        <f>SUBTOTAL(9,I19:I19)</f>
        <v>5000</v>
      </c>
    </row>
    <row r="21" spans="1:9" s="275" customFormat="1" ht="24.6" customHeight="1" outlineLevel="2">
      <c r="A21" s="276" t="s">
        <v>1038</v>
      </c>
      <c r="B21" s="276" t="s">
        <v>556</v>
      </c>
      <c r="C21" s="276" t="s">
        <v>1027</v>
      </c>
      <c r="D21" s="277" t="s">
        <v>1028</v>
      </c>
      <c r="E21" s="277" t="s">
        <v>1028</v>
      </c>
      <c r="F21" s="277" t="s">
        <v>1029</v>
      </c>
      <c r="G21" s="278">
        <v>1</v>
      </c>
      <c r="H21" s="279">
        <v>5000</v>
      </c>
      <c r="I21" s="274">
        <f t="shared" si="0"/>
        <v>5000</v>
      </c>
    </row>
    <row r="22" spans="1:9" s="275" customFormat="1" ht="24.6" customHeight="1" outlineLevel="1">
      <c r="A22" s="273"/>
      <c r="B22" s="273" t="s">
        <v>568</v>
      </c>
      <c r="C22" s="273"/>
      <c r="D22" s="280"/>
      <c r="E22" s="280"/>
      <c r="F22" s="280"/>
      <c r="G22" s="272"/>
      <c r="H22" s="274"/>
      <c r="I22" s="274">
        <f>SUBTOTAL(9,I21:I21)</f>
        <v>5000</v>
      </c>
    </row>
    <row r="23" spans="1:9" s="275" customFormat="1" ht="24.6" customHeight="1">
      <c r="A23" s="273"/>
      <c r="B23" s="273" t="s">
        <v>487</v>
      </c>
      <c r="C23" s="273"/>
      <c r="D23" s="280"/>
      <c r="E23" s="280"/>
      <c r="F23" s="280"/>
      <c r="G23" s="272"/>
      <c r="H23" s="274"/>
      <c r="I23" s="274">
        <f>SUBTOTAL(9,I3:I21)</f>
        <v>153500</v>
      </c>
    </row>
    <row r="24" spans="1:9" ht="24.95" customHeight="1"/>
    <row r="25" spans="1:9" ht="24.95" customHeight="1"/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>
  <dimension ref="A1:G48"/>
  <sheetViews>
    <sheetView topLeftCell="A22" workbookViewId="0">
      <selection activeCell="A2" sqref="A2:XFD48"/>
    </sheetView>
  </sheetViews>
  <sheetFormatPr defaultRowHeight="13.5" outlineLevelRow="2"/>
  <cols>
    <col min="1" max="1" width="16.75" style="213" customWidth="1"/>
    <col min="2" max="2" width="19.75" style="213" customWidth="1"/>
    <col min="3" max="3" width="17.375" style="213" customWidth="1"/>
    <col min="4" max="4" width="29" style="213" customWidth="1"/>
    <col min="5" max="5" width="9" style="213"/>
    <col min="6" max="6" width="12.625" style="213" customWidth="1"/>
    <col min="7" max="7" width="14.625" style="213" customWidth="1"/>
    <col min="8" max="16384" width="9" style="213"/>
  </cols>
  <sheetData>
    <row r="1" spans="1:7" ht="24" customHeight="1">
      <c r="A1" s="1015" t="s">
        <v>1326</v>
      </c>
      <c r="B1" s="1016"/>
      <c r="C1" s="1016"/>
      <c r="D1" s="1016"/>
      <c r="E1" s="1016"/>
      <c r="F1" s="1016"/>
      <c r="G1" s="1016"/>
    </row>
    <row r="2" spans="1:7" s="285" customFormat="1" ht="18" customHeight="1">
      <c r="A2" s="282" t="s">
        <v>557</v>
      </c>
      <c r="B2" s="283" t="s">
        <v>595</v>
      </c>
      <c r="C2" s="283" t="s">
        <v>2</v>
      </c>
      <c r="D2" s="283" t="s">
        <v>1039</v>
      </c>
      <c r="E2" s="283" t="s">
        <v>694</v>
      </c>
      <c r="F2" s="284" t="s">
        <v>695</v>
      </c>
      <c r="G2" s="284" t="s">
        <v>1040</v>
      </c>
    </row>
    <row r="3" spans="1:7" s="285" customFormat="1" ht="18" customHeight="1" outlineLevel="2">
      <c r="A3" s="282" t="s">
        <v>556</v>
      </c>
      <c r="B3" s="286" t="s">
        <v>272</v>
      </c>
      <c r="C3" s="287" t="s">
        <v>1041</v>
      </c>
      <c r="D3" s="287" t="s">
        <v>1042</v>
      </c>
      <c r="E3" s="288">
        <v>1</v>
      </c>
      <c r="F3" s="289">
        <v>20000</v>
      </c>
      <c r="G3" s="289">
        <f>E3*F3</f>
        <v>20000</v>
      </c>
    </row>
    <row r="4" spans="1:7" s="285" customFormat="1" ht="18" customHeight="1" outlineLevel="2">
      <c r="A4" s="282" t="s">
        <v>556</v>
      </c>
      <c r="B4" s="286" t="s">
        <v>775</v>
      </c>
      <c r="C4" s="287" t="s">
        <v>1041</v>
      </c>
      <c r="D4" s="287" t="s">
        <v>1042</v>
      </c>
      <c r="E4" s="288">
        <v>1</v>
      </c>
      <c r="F4" s="289">
        <v>20000</v>
      </c>
      <c r="G4" s="289">
        <f>E4*F4</f>
        <v>20000</v>
      </c>
    </row>
    <row r="5" spans="1:7" s="285" customFormat="1" ht="18" customHeight="1" outlineLevel="2">
      <c r="A5" s="282" t="s">
        <v>556</v>
      </c>
      <c r="B5" s="286" t="s">
        <v>1043</v>
      </c>
      <c r="C5" s="287" t="s">
        <v>1041</v>
      </c>
      <c r="D5" s="287" t="s">
        <v>1044</v>
      </c>
      <c r="E5" s="290">
        <v>1</v>
      </c>
      <c r="F5" s="290">
        <v>20000</v>
      </c>
      <c r="G5" s="290">
        <f>E5*F5</f>
        <v>20000</v>
      </c>
    </row>
    <row r="6" spans="1:7" s="285" customFormat="1" ht="18" customHeight="1" outlineLevel="1">
      <c r="A6" s="291" t="s">
        <v>568</v>
      </c>
      <c r="B6" s="286"/>
      <c r="C6" s="287"/>
      <c r="D6" s="287"/>
      <c r="E6" s="290"/>
      <c r="F6" s="290"/>
      <c r="G6" s="290">
        <f>SUBTOTAL(9,G3:G5)</f>
        <v>60000</v>
      </c>
    </row>
    <row r="7" spans="1:7" s="285" customFormat="1" ht="18" customHeight="1" outlineLevel="2">
      <c r="A7" s="282" t="s">
        <v>551</v>
      </c>
      <c r="B7" s="286" t="s">
        <v>1045</v>
      </c>
      <c r="C7" s="287" t="s">
        <v>1041</v>
      </c>
      <c r="D7" s="287" t="s">
        <v>1042</v>
      </c>
      <c r="E7" s="288">
        <v>1</v>
      </c>
      <c r="F7" s="289">
        <v>20000</v>
      </c>
      <c r="G7" s="289">
        <f>E7*F7</f>
        <v>20000</v>
      </c>
    </row>
    <row r="8" spans="1:7" s="285" customFormat="1" ht="18" customHeight="1" outlineLevel="2">
      <c r="A8" s="282" t="s">
        <v>551</v>
      </c>
      <c r="B8" s="286" t="s">
        <v>1046</v>
      </c>
      <c r="C8" s="287" t="s">
        <v>1041</v>
      </c>
      <c r="D8" s="287" t="s">
        <v>1044</v>
      </c>
      <c r="E8" s="290">
        <v>1</v>
      </c>
      <c r="F8" s="290">
        <v>20000</v>
      </c>
      <c r="G8" s="290">
        <f>E8*F8</f>
        <v>20000</v>
      </c>
    </row>
    <row r="9" spans="1:7" s="285" customFormat="1" ht="18" customHeight="1" outlineLevel="1">
      <c r="A9" s="291" t="s">
        <v>563</v>
      </c>
      <c r="B9" s="286"/>
      <c r="C9" s="287"/>
      <c r="D9" s="287"/>
      <c r="E9" s="290"/>
      <c r="F9" s="290"/>
      <c r="G9" s="290">
        <f>SUBTOTAL(9,G7:G8)</f>
        <v>40000</v>
      </c>
    </row>
    <row r="10" spans="1:7" s="285" customFormat="1" ht="18" customHeight="1" outlineLevel="2">
      <c r="A10" s="282" t="s">
        <v>550</v>
      </c>
      <c r="B10" s="286" t="s">
        <v>1047</v>
      </c>
      <c r="C10" s="286" t="s">
        <v>1041</v>
      </c>
      <c r="D10" s="286" t="s">
        <v>1048</v>
      </c>
      <c r="E10" s="288">
        <v>1</v>
      </c>
      <c r="F10" s="289">
        <v>30000</v>
      </c>
      <c r="G10" s="289">
        <f t="shared" ref="G10:G28" si="0">E10*F10</f>
        <v>30000</v>
      </c>
    </row>
    <row r="11" spans="1:7" s="285" customFormat="1" ht="18" customHeight="1" outlineLevel="2">
      <c r="A11" s="282" t="s">
        <v>550</v>
      </c>
      <c r="B11" s="286" t="s">
        <v>1049</v>
      </c>
      <c r="C11" s="287" t="s">
        <v>1041</v>
      </c>
      <c r="D11" s="287" t="s">
        <v>1042</v>
      </c>
      <c r="E11" s="288">
        <v>1</v>
      </c>
      <c r="F11" s="289">
        <v>20000</v>
      </c>
      <c r="G11" s="289">
        <f t="shared" si="0"/>
        <v>20000</v>
      </c>
    </row>
    <row r="12" spans="1:7" s="285" customFormat="1" ht="18" customHeight="1" outlineLevel="2">
      <c r="A12" s="282" t="s">
        <v>550</v>
      </c>
      <c r="B12" s="286" t="s">
        <v>1050</v>
      </c>
      <c r="C12" s="286" t="s">
        <v>1051</v>
      </c>
      <c r="D12" s="286" t="s">
        <v>1052</v>
      </c>
      <c r="E12" s="288">
        <v>1</v>
      </c>
      <c r="F12" s="289">
        <v>40000</v>
      </c>
      <c r="G12" s="289">
        <f t="shared" si="0"/>
        <v>40000</v>
      </c>
    </row>
    <row r="13" spans="1:7" s="285" customFormat="1" ht="18" customHeight="1" outlineLevel="2">
      <c r="A13" s="282" t="s">
        <v>550</v>
      </c>
      <c r="B13" s="286" t="s">
        <v>1053</v>
      </c>
      <c r="C13" s="286" t="s">
        <v>1051</v>
      </c>
      <c r="D13" s="286" t="s">
        <v>1052</v>
      </c>
      <c r="E13" s="288">
        <v>1</v>
      </c>
      <c r="F13" s="289">
        <v>40000</v>
      </c>
      <c r="G13" s="289">
        <f t="shared" si="0"/>
        <v>40000</v>
      </c>
    </row>
    <row r="14" spans="1:7" s="285" customFormat="1" ht="18" customHeight="1" outlineLevel="2">
      <c r="A14" s="282" t="s">
        <v>550</v>
      </c>
      <c r="B14" s="286" t="s">
        <v>1054</v>
      </c>
      <c r="C14" s="286" t="s">
        <v>1055</v>
      </c>
      <c r="D14" s="286" t="s">
        <v>1056</v>
      </c>
      <c r="E14" s="288">
        <v>1</v>
      </c>
      <c r="F14" s="289">
        <v>20000</v>
      </c>
      <c r="G14" s="289">
        <f t="shared" si="0"/>
        <v>20000</v>
      </c>
    </row>
    <row r="15" spans="1:7" s="285" customFormat="1" ht="18" customHeight="1" outlineLevel="2">
      <c r="A15" s="282" t="s">
        <v>550</v>
      </c>
      <c r="B15" s="286" t="s">
        <v>1057</v>
      </c>
      <c r="C15" s="287" t="s">
        <v>1041</v>
      </c>
      <c r="D15" s="287" t="s">
        <v>1042</v>
      </c>
      <c r="E15" s="288">
        <v>1</v>
      </c>
      <c r="F15" s="289">
        <v>20000</v>
      </c>
      <c r="G15" s="289">
        <f t="shared" si="0"/>
        <v>20000</v>
      </c>
    </row>
    <row r="16" spans="1:7" s="285" customFormat="1" ht="18" customHeight="1" outlineLevel="2">
      <c r="A16" s="282" t="s">
        <v>550</v>
      </c>
      <c r="B16" s="286" t="s">
        <v>1057</v>
      </c>
      <c r="C16" s="287" t="s">
        <v>1041</v>
      </c>
      <c r="D16" s="287" t="s">
        <v>1042</v>
      </c>
      <c r="E16" s="288">
        <v>1</v>
      </c>
      <c r="F16" s="289">
        <v>20000</v>
      </c>
      <c r="G16" s="289">
        <f t="shared" si="0"/>
        <v>20000</v>
      </c>
    </row>
    <row r="17" spans="1:7" s="285" customFormat="1" ht="18" customHeight="1" outlineLevel="2">
      <c r="A17" s="282" t="s">
        <v>550</v>
      </c>
      <c r="B17" s="286" t="s">
        <v>1057</v>
      </c>
      <c r="C17" s="287" t="s">
        <v>1041</v>
      </c>
      <c r="D17" s="287" t="s">
        <v>1044</v>
      </c>
      <c r="E17" s="290">
        <v>1</v>
      </c>
      <c r="F17" s="290">
        <v>20000</v>
      </c>
      <c r="G17" s="290">
        <f t="shared" si="0"/>
        <v>20000</v>
      </c>
    </row>
    <row r="18" spans="1:7" s="285" customFormat="1" ht="18" customHeight="1" outlineLevel="2">
      <c r="A18" s="282" t="s">
        <v>550</v>
      </c>
      <c r="B18" s="286" t="s">
        <v>1057</v>
      </c>
      <c r="C18" s="287" t="s">
        <v>1055</v>
      </c>
      <c r="D18" s="287" t="s">
        <v>1058</v>
      </c>
      <c r="E18" s="290">
        <v>1</v>
      </c>
      <c r="F18" s="290">
        <v>20000</v>
      </c>
      <c r="G18" s="290">
        <f t="shared" si="0"/>
        <v>20000</v>
      </c>
    </row>
    <row r="19" spans="1:7" s="285" customFormat="1" ht="18" customHeight="1" outlineLevel="2">
      <c r="A19" s="282" t="s">
        <v>550</v>
      </c>
      <c r="B19" s="286" t="s">
        <v>1057</v>
      </c>
      <c r="C19" s="287" t="s">
        <v>1055</v>
      </c>
      <c r="D19" s="287" t="s">
        <v>1059</v>
      </c>
      <c r="E19" s="290">
        <v>1</v>
      </c>
      <c r="F19" s="290">
        <v>10000</v>
      </c>
      <c r="G19" s="290">
        <f t="shared" si="0"/>
        <v>10000</v>
      </c>
    </row>
    <row r="20" spans="1:7" s="285" customFormat="1" ht="18" customHeight="1" outlineLevel="2">
      <c r="A20" s="282" t="s">
        <v>550</v>
      </c>
      <c r="B20" s="286" t="s">
        <v>1057</v>
      </c>
      <c r="C20" s="287" t="s">
        <v>1041</v>
      </c>
      <c r="D20" s="287" t="s">
        <v>1044</v>
      </c>
      <c r="E20" s="290">
        <v>1</v>
      </c>
      <c r="F20" s="290">
        <v>20000</v>
      </c>
      <c r="G20" s="290">
        <f t="shared" si="0"/>
        <v>20000</v>
      </c>
    </row>
    <row r="21" spans="1:7" s="285" customFormat="1" ht="18" customHeight="1" outlineLevel="2">
      <c r="A21" s="282" t="s">
        <v>550</v>
      </c>
      <c r="B21" s="286" t="s">
        <v>1060</v>
      </c>
      <c r="C21" s="287" t="s">
        <v>1041</v>
      </c>
      <c r="D21" s="287" t="s">
        <v>1044</v>
      </c>
      <c r="E21" s="290">
        <v>1</v>
      </c>
      <c r="F21" s="290">
        <v>20000</v>
      </c>
      <c r="G21" s="290">
        <f t="shared" si="0"/>
        <v>20000</v>
      </c>
    </row>
    <row r="22" spans="1:7" s="285" customFormat="1" ht="18" customHeight="1" outlineLevel="2">
      <c r="A22" s="282" t="s">
        <v>550</v>
      </c>
      <c r="B22" s="286" t="s">
        <v>1031</v>
      </c>
      <c r="C22" s="287" t="s">
        <v>1055</v>
      </c>
      <c r="D22" s="287" t="s">
        <v>1061</v>
      </c>
      <c r="E22" s="290">
        <v>1</v>
      </c>
      <c r="F22" s="290">
        <v>20000</v>
      </c>
      <c r="G22" s="290">
        <f t="shared" si="0"/>
        <v>20000</v>
      </c>
    </row>
    <row r="23" spans="1:7" s="285" customFormat="1" ht="18" customHeight="1" outlineLevel="2">
      <c r="A23" s="282" t="s">
        <v>550</v>
      </c>
      <c r="B23" s="286" t="s">
        <v>1062</v>
      </c>
      <c r="C23" s="287" t="s">
        <v>1055</v>
      </c>
      <c r="D23" s="287" t="s">
        <v>1061</v>
      </c>
      <c r="E23" s="290">
        <v>1</v>
      </c>
      <c r="F23" s="290">
        <v>20000</v>
      </c>
      <c r="G23" s="290">
        <f t="shared" si="0"/>
        <v>20000</v>
      </c>
    </row>
    <row r="24" spans="1:7" s="285" customFormat="1" ht="18" customHeight="1" outlineLevel="2">
      <c r="A24" s="282" t="s">
        <v>550</v>
      </c>
      <c r="B24" s="286" t="s">
        <v>1062</v>
      </c>
      <c r="C24" s="287" t="s">
        <v>1041</v>
      </c>
      <c r="D24" s="287" t="s">
        <v>1042</v>
      </c>
      <c r="E24" s="290">
        <v>1</v>
      </c>
      <c r="F24" s="290">
        <v>20000</v>
      </c>
      <c r="G24" s="289">
        <f t="shared" si="0"/>
        <v>20000</v>
      </c>
    </row>
    <row r="25" spans="1:7" s="285" customFormat="1" ht="18" customHeight="1" outlineLevel="2">
      <c r="A25" s="282" t="s">
        <v>550</v>
      </c>
      <c r="B25" s="286" t="s">
        <v>1063</v>
      </c>
      <c r="C25" s="287" t="s">
        <v>1041</v>
      </c>
      <c r="D25" s="287" t="s">
        <v>1042</v>
      </c>
      <c r="E25" s="290">
        <v>1</v>
      </c>
      <c r="F25" s="290">
        <v>20000</v>
      </c>
      <c r="G25" s="289">
        <f t="shared" si="0"/>
        <v>20000</v>
      </c>
    </row>
    <row r="26" spans="1:7" s="285" customFormat="1" ht="18" customHeight="1" outlineLevel="2">
      <c r="A26" s="282" t="s">
        <v>550</v>
      </c>
      <c r="B26" s="286" t="s">
        <v>1062</v>
      </c>
      <c r="C26" s="287" t="s">
        <v>1041</v>
      </c>
      <c r="D26" s="287" t="s">
        <v>1042</v>
      </c>
      <c r="E26" s="288">
        <v>1</v>
      </c>
      <c r="F26" s="289">
        <v>20000</v>
      </c>
      <c r="G26" s="289">
        <f t="shared" si="0"/>
        <v>20000</v>
      </c>
    </row>
    <row r="27" spans="1:7" s="285" customFormat="1" ht="18" customHeight="1" outlineLevel="2">
      <c r="A27" s="282" t="s">
        <v>550</v>
      </c>
      <c r="B27" s="286" t="s">
        <v>1062</v>
      </c>
      <c r="C27" s="287" t="s">
        <v>1041</v>
      </c>
      <c r="D27" s="287" t="s">
        <v>1042</v>
      </c>
      <c r="E27" s="290">
        <v>1</v>
      </c>
      <c r="F27" s="290">
        <v>20000</v>
      </c>
      <c r="G27" s="289">
        <f t="shared" si="0"/>
        <v>20000</v>
      </c>
    </row>
    <row r="28" spans="1:7" s="285" customFormat="1" ht="18" customHeight="1" outlineLevel="2">
      <c r="A28" s="282" t="s">
        <v>550</v>
      </c>
      <c r="B28" s="286" t="s">
        <v>1064</v>
      </c>
      <c r="C28" s="286" t="s">
        <v>1041</v>
      </c>
      <c r="D28" s="286" t="s">
        <v>1048</v>
      </c>
      <c r="E28" s="288">
        <v>1</v>
      </c>
      <c r="F28" s="289">
        <v>30000</v>
      </c>
      <c r="G28" s="289">
        <f t="shared" si="0"/>
        <v>30000</v>
      </c>
    </row>
    <row r="29" spans="1:7" s="285" customFormat="1" ht="18" customHeight="1" outlineLevel="1">
      <c r="A29" s="291" t="s">
        <v>562</v>
      </c>
      <c r="B29" s="286"/>
      <c r="C29" s="286"/>
      <c r="D29" s="286"/>
      <c r="E29" s="288"/>
      <c r="F29" s="289"/>
      <c r="G29" s="289">
        <f>SUBTOTAL(9,G10:G28)</f>
        <v>430000</v>
      </c>
    </row>
    <row r="30" spans="1:7" s="285" customFormat="1" ht="18" customHeight="1" outlineLevel="2">
      <c r="A30" s="282" t="s">
        <v>549</v>
      </c>
      <c r="B30" s="286" t="s">
        <v>1065</v>
      </c>
      <c r="C30" s="287" t="s">
        <v>1041</v>
      </c>
      <c r="D30" s="287" t="s">
        <v>1044</v>
      </c>
      <c r="E30" s="290">
        <v>1</v>
      </c>
      <c r="F30" s="290">
        <v>20000</v>
      </c>
      <c r="G30" s="290">
        <f>E30*F30</f>
        <v>20000</v>
      </c>
    </row>
    <row r="31" spans="1:7" s="285" customFormat="1" ht="18" customHeight="1" outlineLevel="1">
      <c r="A31" s="291" t="s">
        <v>561</v>
      </c>
      <c r="B31" s="286"/>
      <c r="C31" s="287"/>
      <c r="D31" s="287"/>
      <c r="E31" s="290"/>
      <c r="F31" s="290"/>
      <c r="G31" s="290">
        <f>SUBTOTAL(9,G30:G30)</f>
        <v>20000</v>
      </c>
    </row>
    <row r="32" spans="1:7" s="285" customFormat="1" ht="18" customHeight="1" outlineLevel="2">
      <c r="A32" s="282" t="s">
        <v>548</v>
      </c>
      <c r="B32" s="286" t="s">
        <v>1066</v>
      </c>
      <c r="C32" s="287" t="s">
        <v>1041</v>
      </c>
      <c r="D32" s="287" t="s">
        <v>1042</v>
      </c>
      <c r="E32" s="288">
        <v>1</v>
      </c>
      <c r="F32" s="289">
        <v>20000</v>
      </c>
      <c r="G32" s="289">
        <f t="shared" ref="G32:G46" si="1">E32*F32</f>
        <v>20000</v>
      </c>
    </row>
    <row r="33" spans="1:7" s="285" customFormat="1" ht="18" customHeight="1" outlineLevel="2">
      <c r="A33" s="282" t="s">
        <v>548</v>
      </c>
      <c r="B33" s="286" t="s">
        <v>1066</v>
      </c>
      <c r="C33" s="287" t="s">
        <v>1055</v>
      </c>
      <c r="D33" s="287" t="s">
        <v>1059</v>
      </c>
      <c r="E33" s="288">
        <v>1</v>
      </c>
      <c r="F33" s="289">
        <v>10000</v>
      </c>
      <c r="G33" s="289">
        <f t="shared" si="1"/>
        <v>10000</v>
      </c>
    </row>
    <row r="34" spans="1:7" s="285" customFormat="1" ht="18" customHeight="1" outlineLevel="2">
      <c r="A34" s="282" t="s">
        <v>548</v>
      </c>
      <c r="B34" s="286" t="s">
        <v>1067</v>
      </c>
      <c r="C34" s="287" t="s">
        <v>1041</v>
      </c>
      <c r="D34" s="287" t="s">
        <v>1044</v>
      </c>
      <c r="E34" s="288">
        <v>1</v>
      </c>
      <c r="F34" s="289">
        <v>20000</v>
      </c>
      <c r="G34" s="289">
        <f t="shared" si="1"/>
        <v>20000</v>
      </c>
    </row>
    <row r="35" spans="1:7" s="285" customFormat="1" ht="18" customHeight="1" outlineLevel="2">
      <c r="A35" s="282" t="s">
        <v>548</v>
      </c>
      <c r="B35" s="286" t="s">
        <v>1067</v>
      </c>
      <c r="C35" s="287" t="s">
        <v>1041</v>
      </c>
      <c r="D35" s="287" t="s">
        <v>1042</v>
      </c>
      <c r="E35" s="288">
        <v>1</v>
      </c>
      <c r="F35" s="289">
        <v>20000</v>
      </c>
      <c r="G35" s="289">
        <f t="shared" si="1"/>
        <v>20000</v>
      </c>
    </row>
    <row r="36" spans="1:7" s="285" customFormat="1" ht="18" customHeight="1" outlineLevel="1">
      <c r="A36" s="291" t="s">
        <v>560</v>
      </c>
      <c r="B36" s="286"/>
      <c r="C36" s="287"/>
      <c r="D36" s="287"/>
      <c r="E36" s="288"/>
      <c r="F36" s="289"/>
      <c r="G36" s="289">
        <f>SUBTOTAL(9,G32:G35)</f>
        <v>70000</v>
      </c>
    </row>
    <row r="37" spans="1:7" s="285" customFormat="1" ht="18" customHeight="1" outlineLevel="2">
      <c r="A37" s="282" t="s">
        <v>555</v>
      </c>
      <c r="B37" s="286" t="s">
        <v>1068</v>
      </c>
      <c r="C37" s="287" t="s">
        <v>1041</v>
      </c>
      <c r="D37" s="287" t="s">
        <v>1042</v>
      </c>
      <c r="E37" s="288">
        <v>1</v>
      </c>
      <c r="F37" s="289">
        <v>20000</v>
      </c>
      <c r="G37" s="289">
        <f t="shared" si="1"/>
        <v>20000</v>
      </c>
    </row>
    <row r="38" spans="1:7" s="285" customFormat="1" ht="18" customHeight="1" outlineLevel="2">
      <c r="A38" s="282" t="s">
        <v>555</v>
      </c>
      <c r="B38" s="286" t="s">
        <v>1068</v>
      </c>
      <c r="C38" s="287" t="s">
        <v>1041</v>
      </c>
      <c r="D38" s="287" t="s">
        <v>1042</v>
      </c>
      <c r="E38" s="288">
        <v>1</v>
      </c>
      <c r="F38" s="289">
        <v>20000</v>
      </c>
      <c r="G38" s="289">
        <f t="shared" si="1"/>
        <v>20000</v>
      </c>
    </row>
    <row r="39" spans="1:7" s="285" customFormat="1" ht="18" customHeight="1" outlineLevel="2">
      <c r="A39" s="282" t="s">
        <v>555</v>
      </c>
      <c r="B39" s="286" t="s">
        <v>1068</v>
      </c>
      <c r="C39" s="287" t="s">
        <v>1051</v>
      </c>
      <c r="D39" s="286" t="s">
        <v>1052</v>
      </c>
      <c r="E39" s="288">
        <v>1</v>
      </c>
      <c r="F39" s="289">
        <v>40000</v>
      </c>
      <c r="G39" s="289">
        <f t="shared" si="1"/>
        <v>40000</v>
      </c>
    </row>
    <row r="40" spans="1:7" s="285" customFormat="1" ht="18" customHeight="1" outlineLevel="2">
      <c r="A40" s="282" t="s">
        <v>555</v>
      </c>
      <c r="B40" s="286" t="s">
        <v>1069</v>
      </c>
      <c r="C40" s="287" t="s">
        <v>1051</v>
      </c>
      <c r="D40" s="286" t="s">
        <v>1052</v>
      </c>
      <c r="E40" s="288">
        <v>1</v>
      </c>
      <c r="F40" s="289">
        <v>40000</v>
      </c>
      <c r="G40" s="289">
        <f t="shared" si="1"/>
        <v>40000</v>
      </c>
    </row>
    <row r="41" spans="1:7" s="285" customFormat="1" ht="18" customHeight="1" outlineLevel="2">
      <c r="A41" s="282" t="s">
        <v>555</v>
      </c>
      <c r="B41" s="286" t="s">
        <v>346</v>
      </c>
      <c r="C41" s="287" t="s">
        <v>1041</v>
      </c>
      <c r="D41" s="287" t="s">
        <v>1044</v>
      </c>
      <c r="E41" s="288">
        <v>1</v>
      </c>
      <c r="F41" s="289">
        <v>20000</v>
      </c>
      <c r="G41" s="289">
        <f t="shared" si="1"/>
        <v>20000</v>
      </c>
    </row>
    <row r="42" spans="1:7" s="285" customFormat="1" ht="18" customHeight="1" outlineLevel="2">
      <c r="A42" s="282" t="s">
        <v>555</v>
      </c>
      <c r="B42" s="286" t="s">
        <v>346</v>
      </c>
      <c r="C42" s="287" t="s">
        <v>1055</v>
      </c>
      <c r="D42" s="287" t="s">
        <v>1059</v>
      </c>
      <c r="E42" s="288">
        <v>1</v>
      </c>
      <c r="F42" s="289">
        <v>10000</v>
      </c>
      <c r="G42" s="289">
        <f t="shared" si="1"/>
        <v>10000</v>
      </c>
    </row>
    <row r="43" spans="1:7" s="285" customFormat="1" ht="18" customHeight="1" outlineLevel="1">
      <c r="A43" s="291" t="s">
        <v>567</v>
      </c>
      <c r="B43" s="286"/>
      <c r="C43" s="287"/>
      <c r="D43" s="287"/>
      <c r="E43" s="288"/>
      <c r="F43" s="289"/>
      <c r="G43" s="289">
        <f>SUBTOTAL(9,G37:G42)</f>
        <v>150000</v>
      </c>
    </row>
    <row r="44" spans="1:7" ht="18" customHeight="1" outlineLevel="2">
      <c r="A44" s="282" t="s">
        <v>553</v>
      </c>
      <c r="B44" s="286" t="s">
        <v>1070</v>
      </c>
      <c r="C44" s="287" t="s">
        <v>1041</v>
      </c>
      <c r="D44" s="287" t="s">
        <v>1042</v>
      </c>
      <c r="E44" s="288">
        <v>1</v>
      </c>
      <c r="F44" s="289">
        <v>20000</v>
      </c>
      <c r="G44" s="289">
        <f t="shared" si="1"/>
        <v>20000</v>
      </c>
    </row>
    <row r="45" spans="1:7" ht="18" customHeight="1" outlineLevel="1">
      <c r="A45" s="291" t="s">
        <v>565</v>
      </c>
      <c r="B45" s="286"/>
      <c r="C45" s="287"/>
      <c r="D45" s="287"/>
      <c r="E45" s="288"/>
      <c r="F45" s="289"/>
      <c r="G45" s="289">
        <f>SUBTOTAL(9,G44:G44)</f>
        <v>20000</v>
      </c>
    </row>
    <row r="46" spans="1:7" ht="18" customHeight="1" outlineLevel="2">
      <c r="A46" s="282" t="s">
        <v>552</v>
      </c>
      <c r="B46" s="286" t="s">
        <v>672</v>
      </c>
      <c r="C46" s="287" t="s">
        <v>1055</v>
      </c>
      <c r="D46" s="287" t="s">
        <v>1058</v>
      </c>
      <c r="E46" s="288">
        <v>1</v>
      </c>
      <c r="F46" s="289">
        <v>20000</v>
      </c>
      <c r="G46" s="289">
        <f t="shared" si="1"/>
        <v>20000</v>
      </c>
    </row>
    <row r="47" spans="1:7" ht="18" customHeight="1" outlineLevel="1">
      <c r="A47" s="291" t="s">
        <v>564</v>
      </c>
      <c r="B47" s="286"/>
      <c r="C47" s="287"/>
      <c r="D47" s="287"/>
      <c r="E47" s="288"/>
      <c r="F47" s="289"/>
      <c r="G47" s="289">
        <f>SUBTOTAL(9,G46:G46)</f>
        <v>20000</v>
      </c>
    </row>
    <row r="48" spans="1:7" ht="18" customHeight="1">
      <c r="A48" s="291" t="s">
        <v>487</v>
      </c>
      <c r="B48" s="286"/>
      <c r="C48" s="287"/>
      <c r="D48" s="287"/>
      <c r="E48" s="288"/>
      <c r="F48" s="289"/>
      <c r="G48" s="289">
        <f>SUBTOTAL(9,G3:G46)</f>
        <v>810000</v>
      </c>
    </row>
  </sheetData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>
  <dimension ref="A1:AJ46"/>
  <sheetViews>
    <sheetView workbookViewId="0">
      <selection activeCell="AJ12" sqref="AJ12"/>
    </sheetView>
  </sheetViews>
  <sheetFormatPr defaultColWidth="9" defaultRowHeight="12"/>
  <cols>
    <col min="1" max="1" width="7" style="349" customWidth="1"/>
    <col min="2" max="2" width="19" style="370" customWidth="1"/>
    <col min="3" max="3" width="12.5" style="371" customWidth="1"/>
    <col min="4" max="4" width="30.25" style="371" customWidth="1"/>
    <col min="5" max="5" width="10.25" style="370" hidden="1" customWidth="1"/>
    <col min="6" max="6" width="11.125" style="372" hidden="1" customWidth="1"/>
    <col min="7" max="7" width="10.375" style="349" hidden="1" customWidth="1"/>
    <col min="8" max="8" width="11.125" style="349" hidden="1" customWidth="1"/>
    <col min="9" max="19" width="8.875" style="349" hidden="1" customWidth="1"/>
    <col min="20" max="20" width="16.125" style="349" hidden="1" customWidth="1"/>
    <col min="21" max="25" width="8.875" style="349" hidden="1" customWidth="1"/>
    <col min="26" max="26" width="10.75" style="349" hidden="1" customWidth="1"/>
    <col min="27" max="27" width="9.75" style="349" hidden="1" customWidth="1"/>
    <col min="28" max="28" width="10.125" style="349" hidden="1" customWidth="1"/>
    <col min="29" max="29" width="11" style="349" hidden="1" customWidth="1"/>
    <col min="30" max="30" width="9.5" style="349" hidden="1" customWidth="1"/>
    <col min="31" max="31" width="11.25" style="349" hidden="1" customWidth="1"/>
    <col min="32" max="32" width="10.375" style="349" hidden="1" customWidth="1"/>
    <col min="33" max="33" width="11.875" style="349" hidden="1" customWidth="1"/>
    <col min="34" max="35" width="0" style="349" hidden="1" customWidth="1"/>
    <col min="36" max="36" width="13.125" style="349" customWidth="1"/>
    <col min="37" max="16384" width="9" style="349"/>
  </cols>
  <sheetData>
    <row r="1" spans="1:36" ht="20.25">
      <c r="A1" s="1018" t="s">
        <v>1328</v>
      </c>
      <c r="B1" s="996"/>
      <c r="C1" s="996"/>
      <c r="D1" s="996"/>
      <c r="E1" s="996"/>
      <c r="F1" s="996"/>
      <c r="G1" s="996"/>
      <c r="H1" s="996"/>
      <c r="I1" s="996"/>
      <c r="J1" s="996"/>
      <c r="K1" s="996"/>
      <c r="L1" s="996"/>
      <c r="M1" s="996"/>
      <c r="N1" s="996"/>
      <c r="O1" s="996"/>
      <c r="P1" s="996"/>
      <c r="Q1" s="996"/>
      <c r="R1" s="996"/>
      <c r="S1" s="996"/>
      <c r="T1" s="996"/>
      <c r="U1" s="996"/>
      <c r="V1" s="996"/>
      <c r="W1" s="996"/>
      <c r="X1" s="996"/>
      <c r="Y1" s="996"/>
      <c r="Z1" s="996"/>
      <c r="AA1" s="996"/>
      <c r="AB1" s="996"/>
      <c r="AC1" s="996"/>
      <c r="AD1" s="996"/>
      <c r="AE1" s="996"/>
      <c r="AF1" s="996"/>
      <c r="AG1" s="996"/>
      <c r="AH1" s="996"/>
      <c r="AI1" s="996"/>
      <c r="AJ1" s="996"/>
    </row>
    <row r="2" spans="1:36">
      <c r="A2" s="350" t="s">
        <v>1329</v>
      </c>
      <c r="B2" s="350" t="s">
        <v>594</v>
      </c>
      <c r="C2" s="350" t="s">
        <v>1330</v>
      </c>
      <c r="D2" s="351" t="s">
        <v>1331</v>
      </c>
      <c r="E2" s="352" t="s">
        <v>1332</v>
      </c>
      <c r="F2" s="353" t="s">
        <v>1333</v>
      </c>
      <c r="G2" s="351" t="s">
        <v>1334</v>
      </c>
      <c r="H2" s="351" t="s">
        <v>1335</v>
      </c>
      <c r="I2" s="1019" t="s">
        <v>1336</v>
      </c>
      <c r="J2" s="1019"/>
      <c r="K2" s="1019"/>
      <c r="L2" s="1019" t="s">
        <v>1337</v>
      </c>
      <c r="M2" s="1019"/>
      <c r="N2" s="1019"/>
      <c r="O2" s="1019" t="s">
        <v>1338</v>
      </c>
      <c r="P2" s="1019"/>
      <c r="Q2" s="1019"/>
      <c r="R2" s="1019" t="s">
        <v>1339</v>
      </c>
      <c r="S2" s="1019"/>
      <c r="T2" s="1019"/>
      <c r="U2" s="1019" t="s">
        <v>1340</v>
      </c>
      <c r="V2" s="1019"/>
      <c r="W2" s="1019"/>
      <c r="X2" s="1019" t="s">
        <v>1341</v>
      </c>
      <c r="Y2" s="1019"/>
      <c r="Z2" s="354" t="s">
        <v>1342</v>
      </c>
      <c r="AA2" s="354" t="s">
        <v>1343</v>
      </c>
      <c r="AB2" s="354" t="s">
        <v>1344</v>
      </c>
      <c r="AC2" s="354" t="s">
        <v>1345</v>
      </c>
      <c r="AD2" s="352" t="s">
        <v>1346</v>
      </c>
      <c r="AE2" s="355" t="s">
        <v>1347</v>
      </c>
      <c r="AF2" s="356" t="s">
        <v>1348</v>
      </c>
      <c r="AG2" s="352" t="s">
        <v>1349</v>
      </c>
      <c r="AH2" s="350" t="s">
        <v>1350</v>
      </c>
      <c r="AI2" s="352" t="s">
        <v>1351</v>
      </c>
      <c r="AJ2" s="352" t="s">
        <v>1352</v>
      </c>
    </row>
    <row r="3" spans="1:36" ht="12.75">
      <c r="A3" s="350">
        <v>1</v>
      </c>
      <c r="B3" s="350" t="s">
        <v>543</v>
      </c>
      <c r="C3" s="357" t="s">
        <v>379</v>
      </c>
      <c r="D3" s="358" t="s">
        <v>378</v>
      </c>
      <c r="E3" s="350"/>
      <c r="F3" s="350"/>
      <c r="G3" s="350">
        <f>SUM(I3+L3+O3+R3+U3+X3)</f>
        <v>27</v>
      </c>
      <c r="H3" s="350">
        <f>SUM(J3,M3,P3,S3,V3,Y3)</f>
        <v>961</v>
      </c>
      <c r="I3" s="350">
        <v>6</v>
      </c>
      <c r="J3" s="350">
        <v>225</v>
      </c>
      <c r="K3" s="359">
        <f>J3/I3</f>
        <v>37.5</v>
      </c>
      <c r="L3" s="350">
        <v>6</v>
      </c>
      <c r="M3" s="350">
        <v>200</v>
      </c>
      <c r="N3" s="359">
        <f>M3/L3</f>
        <v>33.333333333333336</v>
      </c>
      <c r="O3" s="350">
        <v>5</v>
      </c>
      <c r="P3" s="350">
        <v>191</v>
      </c>
      <c r="Q3" s="359">
        <f>P3/O3</f>
        <v>38.200000000000003</v>
      </c>
      <c r="R3" s="350">
        <v>5</v>
      </c>
      <c r="S3" s="350">
        <v>168</v>
      </c>
      <c r="T3" s="359">
        <f>S3/R3</f>
        <v>33.6</v>
      </c>
      <c r="U3" s="350">
        <v>5</v>
      </c>
      <c r="V3" s="350">
        <v>177</v>
      </c>
      <c r="W3" s="359">
        <f>V3/U3</f>
        <v>35.4</v>
      </c>
      <c r="X3" s="350"/>
      <c r="Y3" s="350"/>
      <c r="Z3" s="350"/>
      <c r="AA3" s="350"/>
      <c r="AB3" s="350"/>
      <c r="AC3" s="360"/>
      <c r="AD3" s="360">
        <f>F3+H3+AA3+AC3</f>
        <v>961</v>
      </c>
      <c r="AE3" s="360">
        <f>[2]教职工数!C57</f>
        <v>76</v>
      </c>
      <c r="AF3" s="360"/>
      <c r="AG3" s="361">
        <v>8212500</v>
      </c>
      <c r="AH3" s="362"/>
      <c r="AI3" s="362">
        <v>1</v>
      </c>
      <c r="AJ3" s="363">
        <v>334798</v>
      </c>
    </row>
    <row r="4" spans="1:36" ht="12.75">
      <c r="A4" s="350">
        <v>2</v>
      </c>
      <c r="B4" s="350" t="s">
        <v>543</v>
      </c>
      <c r="C4" s="357" t="s">
        <v>1353</v>
      </c>
      <c r="D4" s="358" t="s">
        <v>372</v>
      </c>
      <c r="E4" s="350"/>
      <c r="F4" s="350"/>
      <c r="G4" s="350"/>
      <c r="H4" s="350"/>
      <c r="I4" s="350"/>
      <c r="J4" s="350"/>
      <c r="K4" s="364"/>
      <c r="L4" s="350"/>
      <c r="M4" s="350"/>
      <c r="N4" s="364"/>
      <c r="O4" s="350"/>
      <c r="P4" s="350"/>
      <c r="Q4" s="364"/>
      <c r="R4" s="350"/>
      <c r="S4" s="350"/>
      <c r="T4" s="364"/>
      <c r="U4" s="350"/>
      <c r="V4" s="350"/>
      <c r="W4" s="364"/>
      <c r="X4" s="350"/>
      <c r="Y4" s="350"/>
      <c r="Z4" s="350">
        <f>[2]中学学生数统计!Q5</f>
        <v>23</v>
      </c>
      <c r="AA4" s="350">
        <f>[2]中学学生数统计!R5</f>
        <v>443</v>
      </c>
      <c r="AB4" s="350"/>
      <c r="AC4" s="360"/>
      <c r="AD4" s="360">
        <f t="shared" ref="AD4:AD41" si="0">F4+H4+AA4+AC4</f>
        <v>443</v>
      </c>
      <c r="AE4" s="360">
        <f>[2]教职工数!C4</f>
        <v>89</v>
      </c>
      <c r="AF4" s="360"/>
      <c r="AG4" s="361">
        <v>10647762</v>
      </c>
      <c r="AH4" s="362"/>
      <c r="AI4" s="362">
        <v>1</v>
      </c>
      <c r="AJ4" s="363">
        <v>111834</v>
      </c>
    </row>
    <row r="5" spans="1:36" ht="12.75">
      <c r="A5" s="350">
        <v>3</v>
      </c>
      <c r="B5" s="350" t="s">
        <v>543</v>
      </c>
      <c r="C5" s="357" t="s">
        <v>1354</v>
      </c>
      <c r="D5" s="358" t="s">
        <v>376</v>
      </c>
      <c r="E5" s="350"/>
      <c r="F5" s="350"/>
      <c r="G5" s="350">
        <f>SUM(I5+L5+O5+R5+U5+X5)</f>
        <v>20</v>
      </c>
      <c r="H5" s="350">
        <f>SUM(J5,M5,P5,S5,V5,Y5)</f>
        <v>773</v>
      </c>
      <c r="I5" s="350">
        <v>4</v>
      </c>
      <c r="J5" s="350">
        <v>166</v>
      </c>
      <c r="K5" s="364">
        <f>J5/I5</f>
        <v>41.5</v>
      </c>
      <c r="L5" s="350">
        <v>4</v>
      </c>
      <c r="M5" s="350">
        <v>148</v>
      </c>
      <c r="N5" s="364">
        <f>M5/L5</f>
        <v>37</v>
      </c>
      <c r="O5" s="350">
        <v>4</v>
      </c>
      <c r="P5" s="350">
        <v>152</v>
      </c>
      <c r="Q5" s="364">
        <f>P5/O5</f>
        <v>38</v>
      </c>
      <c r="R5" s="350">
        <v>4</v>
      </c>
      <c r="S5" s="350">
        <v>162</v>
      </c>
      <c r="T5" s="364">
        <f>S5/R5</f>
        <v>40.5</v>
      </c>
      <c r="U5" s="350">
        <v>4</v>
      </c>
      <c r="V5" s="350">
        <v>145</v>
      </c>
      <c r="W5" s="364">
        <f>V5/U5</f>
        <v>36.25</v>
      </c>
      <c r="X5" s="350"/>
      <c r="Y5" s="350"/>
      <c r="Z5" s="350">
        <f>[2]中学学生数统计!Q58</f>
        <v>16</v>
      </c>
      <c r="AA5" s="350">
        <f>[2]中学学生数统计!R58</f>
        <v>370</v>
      </c>
      <c r="AB5" s="350"/>
      <c r="AC5" s="360"/>
      <c r="AD5" s="360">
        <f t="shared" si="0"/>
        <v>1143</v>
      </c>
      <c r="AE5" s="360">
        <f>[2]教职工数!C45</f>
        <v>124</v>
      </c>
      <c r="AF5" s="360"/>
      <c r="AG5" s="361">
        <v>13747000</v>
      </c>
      <c r="AH5" s="362"/>
      <c r="AI5" s="362">
        <v>1</v>
      </c>
      <c r="AJ5" s="363">
        <v>160848</v>
      </c>
    </row>
    <row r="6" spans="1:36" ht="12.75">
      <c r="A6" s="350"/>
      <c r="B6" s="365" t="s">
        <v>568</v>
      </c>
      <c r="C6" s="357"/>
      <c r="D6" s="358"/>
      <c r="E6" s="350"/>
      <c r="F6" s="350"/>
      <c r="G6" s="350"/>
      <c r="H6" s="350"/>
      <c r="I6" s="350"/>
      <c r="J6" s="350"/>
      <c r="K6" s="364"/>
      <c r="L6" s="350"/>
      <c r="M6" s="350"/>
      <c r="N6" s="364"/>
      <c r="O6" s="350"/>
      <c r="P6" s="350"/>
      <c r="Q6" s="364"/>
      <c r="R6" s="350"/>
      <c r="S6" s="350"/>
      <c r="T6" s="364"/>
      <c r="U6" s="350"/>
      <c r="V6" s="350"/>
      <c r="W6" s="364"/>
      <c r="X6" s="350"/>
      <c r="Y6" s="350"/>
      <c r="Z6" s="350"/>
      <c r="AA6" s="350"/>
      <c r="AB6" s="350"/>
      <c r="AC6" s="360"/>
      <c r="AD6" s="360"/>
      <c r="AE6" s="360"/>
      <c r="AF6" s="360"/>
      <c r="AG6" s="361"/>
      <c r="AH6" s="362"/>
      <c r="AI6" s="362"/>
      <c r="AJ6" s="363">
        <f>SUBTOTAL(9,AJ3:AJ5)</f>
        <v>607480</v>
      </c>
    </row>
    <row r="7" spans="1:36" ht="12.75">
      <c r="A7" s="350">
        <v>4</v>
      </c>
      <c r="B7" s="350" t="s">
        <v>541</v>
      </c>
      <c r="C7" s="357" t="s">
        <v>1354</v>
      </c>
      <c r="D7" s="358" t="s">
        <v>390</v>
      </c>
      <c r="E7" s="350"/>
      <c r="F7" s="350"/>
      <c r="G7" s="350">
        <f>SUM(I7+L7+O7+R7+U7+X7)</f>
        <v>30</v>
      </c>
      <c r="H7" s="350">
        <f>SUM(J7,M7,P7,S7,V7,Y7)</f>
        <v>1167</v>
      </c>
      <c r="I7" s="350">
        <v>6</v>
      </c>
      <c r="J7" s="350">
        <v>191</v>
      </c>
      <c r="K7" s="364">
        <f>J7/I7</f>
        <v>31.833333333333332</v>
      </c>
      <c r="L7" s="350">
        <v>6</v>
      </c>
      <c r="M7" s="350">
        <v>217</v>
      </c>
      <c r="N7" s="364">
        <f>M7/L7</f>
        <v>36.166666666666664</v>
      </c>
      <c r="O7" s="350">
        <v>6</v>
      </c>
      <c r="P7" s="350">
        <v>238</v>
      </c>
      <c r="Q7" s="364">
        <f>P7/O7</f>
        <v>39.666666666666664</v>
      </c>
      <c r="R7" s="350">
        <v>6</v>
      </c>
      <c r="S7" s="350">
        <v>245</v>
      </c>
      <c r="T7" s="364">
        <f>S7/R7</f>
        <v>40.833333333333336</v>
      </c>
      <c r="U7" s="350">
        <v>6</v>
      </c>
      <c r="V7" s="350">
        <v>276</v>
      </c>
      <c r="W7" s="364">
        <f>V7/U7</f>
        <v>46</v>
      </c>
      <c r="X7" s="350"/>
      <c r="Y7" s="350"/>
      <c r="Z7" s="350">
        <f>[2]中学学生数统计!Q57</f>
        <v>20</v>
      </c>
      <c r="AA7" s="350">
        <f>[2]中学学生数统计!R57</f>
        <v>676</v>
      </c>
      <c r="AB7" s="350"/>
      <c r="AC7" s="360"/>
      <c r="AD7" s="360">
        <f t="shared" si="0"/>
        <v>1843</v>
      </c>
      <c r="AE7" s="360">
        <f>[2]教职工数!C44</f>
        <v>144</v>
      </c>
      <c r="AF7" s="360"/>
      <c r="AG7" s="361">
        <v>16543000</v>
      </c>
      <c r="AH7" s="362"/>
      <c r="AI7" s="362">
        <v>2</v>
      </c>
      <c r="AJ7" s="363">
        <v>415586</v>
      </c>
    </row>
    <row r="8" spans="1:36" ht="12.75">
      <c r="A8" s="350">
        <v>5</v>
      </c>
      <c r="B8" s="350" t="s">
        <v>541</v>
      </c>
      <c r="C8" s="357" t="s">
        <v>1354</v>
      </c>
      <c r="D8" s="358" t="s">
        <v>388</v>
      </c>
      <c r="E8" s="350"/>
      <c r="F8" s="350"/>
      <c r="G8" s="350">
        <f>SUM(I8+L8+O8+R8+U8+X8)</f>
        <v>23</v>
      </c>
      <c r="H8" s="350">
        <f>SUM(J8,M8,P8,S8,V8,Y8)</f>
        <v>670</v>
      </c>
      <c r="I8" s="350">
        <v>4</v>
      </c>
      <c r="J8" s="350">
        <v>116</v>
      </c>
      <c r="K8" s="364">
        <f>J8/I8</f>
        <v>29</v>
      </c>
      <c r="L8" s="350">
        <v>4</v>
      </c>
      <c r="M8" s="350">
        <v>125</v>
      </c>
      <c r="N8" s="364">
        <f>M8/L8</f>
        <v>31.25</v>
      </c>
      <c r="O8" s="350">
        <v>5</v>
      </c>
      <c r="P8" s="350">
        <v>129</v>
      </c>
      <c r="Q8" s="364">
        <f>P8/O8</f>
        <v>25.8</v>
      </c>
      <c r="R8" s="350">
        <v>5</v>
      </c>
      <c r="S8" s="350">
        <v>128</v>
      </c>
      <c r="T8" s="364">
        <f>S8/R8</f>
        <v>25.6</v>
      </c>
      <c r="U8" s="350">
        <v>5</v>
      </c>
      <c r="V8" s="350">
        <v>172</v>
      </c>
      <c r="W8" s="364">
        <f>V8/U8</f>
        <v>34.4</v>
      </c>
      <c r="X8" s="350"/>
      <c r="Y8" s="350"/>
      <c r="Z8" s="350">
        <f>[2]中学学生数统计!Q60</f>
        <v>16</v>
      </c>
      <c r="AA8" s="350">
        <v>465</v>
      </c>
      <c r="AB8" s="350"/>
      <c r="AC8" s="360"/>
      <c r="AD8" s="360">
        <f t="shared" si="0"/>
        <v>1135</v>
      </c>
      <c r="AE8" s="360">
        <f>[2]教职工数!C43</f>
        <v>123</v>
      </c>
      <c r="AF8" s="360"/>
      <c r="AG8" s="361">
        <v>14329500</v>
      </c>
      <c r="AH8" s="362"/>
      <c r="AI8" s="362">
        <v>1</v>
      </c>
      <c r="AJ8" s="363">
        <v>232696</v>
      </c>
    </row>
    <row r="9" spans="1:36" ht="12.75">
      <c r="A9" s="350">
        <v>6</v>
      </c>
      <c r="B9" s="350" t="s">
        <v>541</v>
      </c>
      <c r="C9" s="357" t="s">
        <v>1354</v>
      </c>
      <c r="D9" s="358" t="s">
        <v>391</v>
      </c>
      <c r="E9" s="350"/>
      <c r="F9" s="350"/>
      <c r="G9" s="350">
        <f>SUM(I9+L9+O9+R9+U9+X9)</f>
        <v>25</v>
      </c>
      <c r="H9" s="350">
        <f>SUM(J9,M9,P9,S9,V9,Y9)</f>
        <v>951</v>
      </c>
      <c r="I9" s="350">
        <v>5</v>
      </c>
      <c r="J9" s="350">
        <v>208</v>
      </c>
      <c r="K9" s="359">
        <f>J9/I9</f>
        <v>41.6</v>
      </c>
      <c r="L9" s="350">
        <v>5</v>
      </c>
      <c r="M9" s="350">
        <v>199</v>
      </c>
      <c r="N9" s="359">
        <f>M9/L9</f>
        <v>39.799999999999997</v>
      </c>
      <c r="O9" s="350">
        <v>5</v>
      </c>
      <c r="P9" s="350">
        <v>153</v>
      </c>
      <c r="Q9" s="364">
        <f>P9/O9</f>
        <v>30.6</v>
      </c>
      <c r="R9" s="350">
        <v>5</v>
      </c>
      <c r="S9" s="350">
        <v>184</v>
      </c>
      <c r="T9" s="359">
        <f>S9/R9</f>
        <v>36.799999999999997</v>
      </c>
      <c r="U9" s="350">
        <v>5</v>
      </c>
      <c r="V9" s="350">
        <v>207</v>
      </c>
      <c r="W9" s="364">
        <f>V9/U9</f>
        <v>41.4</v>
      </c>
      <c r="X9" s="350"/>
      <c r="Y9" s="350"/>
      <c r="Z9" s="350">
        <f>[2]中学学生数统计!Q68</f>
        <v>24</v>
      </c>
      <c r="AA9" s="350">
        <f>[2]中学学生数统计!R68</f>
        <v>604</v>
      </c>
      <c r="AB9" s="350"/>
      <c r="AC9" s="360"/>
      <c r="AD9" s="360">
        <f t="shared" si="0"/>
        <v>1555</v>
      </c>
      <c r="AE9" s="360">
        <f>[2]教职工数!C52</f>
        <v>154</v>
      </c>
      <c r="AF9" s="360"/>
      <c r="AG9" s="361">
        <v>18846676</v>
      </c>
      <c r="AH9" s="362"/>
      <c r="AI9" s="362">
        <v>1</v>
      </c>
      <c r="AJ9" s="363">
        <v>445994</v>
      </c>
    </row>
    <row r="10" spans="1:36" ht="12.75">
      <c r="A10" s="350">
        <v>7</v>
      </c>
      <c r="B10" s="350" t="s">
        <v>541</v>
      </c>
      <c r="C10" s="357" t="s">
        <v>22</v>
      </c>
      <c r="D10" s="366" t="s">
        <v>396</v>
      </c>
      <c r="E10" s="367"/>
      <c r="F10" s="367"/>
      <c r="G10" s="350"/>
      <c r="H10" s="350"/>
      <c r="I10" s="350"/>
      <c r="J10" s="350"/>
      <c r="K10" s="359"/>
      <c r="L10" s="350"/>
      <c r="M10" s="350"/>
      <c r="N10" s="359"/>
      <c r="O10" s="350"/>
      <c r="P10" s="350"/>
      <c r="Q10" s="364"/>
      <c r="R10" s="350"/>
      <c r="S10" s="350"/>
      <c r="T10" s="359"/>
      <c r="U10" s="350"/>
      <c r="V10" s="350"/>
      <c r="W10" s="364"/>
      <c r="X10" s="350"/>
      <c r="Y10" s="350"/>
      <c r="Z10" s="350"/>
      <c r="AA10" s="350"/>
      <c r="AB10" s="350"/>
      <c r="AC10" s="360"/>
      <c r="AD10" s="360">
        <f t="shared" si="0"/>
        <v>0</v>
      </c>
      <c r="AE10" s="360">
        <f>[2]教职工数!C193</f>
        <v>7</v>
      </c>
      <c r="AF10" s="360"/>
      <c r="AG10" s="361">
        <v>770000</v>
      </c>
      <c r="AH10" s="362"/>
      <c r="AI10" s="362"/>
      <c r="AJ10" s="363">
        <v>119624</v>
      </c>
    </row>
    <row r="11" spans="1:36" ht="12.75">
      <c r="A11" s="350"/>
      <c r="B11" s="365" t="s">
        <v>566</v>
      </c>
      <c r="C11" s="357"/>
      <c r="D11" s="366"/>
      <c r="E11" s="367"/>
      <c r="F11" s="367"/>
      <c r="G11" s="350"/>
      <c r="H11" s="350"/>
      <c r="I11" s="350"/>
      <c r="J11" s="350"/>
      <c r="K11" s="359"/>
      <c r="L11" s="350"/>
      <c r="M11" s="350"/>
      <c r="N11" s="359"/>
      <c r="O11" s="350"/>
      <c r="P11" s="350"/>
      <c r="Q11" s="364"/>
      <c r="R11" s="350"/>
      <c r="S11" s="350"/>
      <c r="T11" s="359"/>
      <c r="U11" s="350"/>
      <c r="V11" s="350"/>
      <c r="W11" s="364"/>
      <c r="X11" s="350"/>
      <c r="Y11" s="350"/>
      <c r="Z11" s="350"/>
      <c r="AA11" s="350"/>
      <c r="AB11" s="350"/>
      <c r="AC11" s="360"/>
      <c r="AD11" s="360"/>
      <c r="AE11" s="360"/>
      <c r="AF11" s="360"/>
      <c r="AG11" s="361"/>
      <c r="AH11" s="362"/>
      <c r="AI11" s="362"/>
      <c r="AJ11" s="363">
        <f>SUBTOTAL(9,AJ7:AJ10)</f>
        <v>1213900</v>
      </c>
    </row>
    <row r="12" spans="1:36" ht="12.75">
      <c r="A12" s="350">
        <v>8</v>
      </c>
      <c r="B12" s="350" t="s">
        <v>540</v>
      </c>
      <c r="C12" s="357" t="s">
        <v>1354</v>
      </c>
      <c r="D12" s="358" t="s">
        <v>400</v>
      </c>
      <c r="E12" s="350"/>
      <c r="F12" s="350"/>
      <c r="G12" s="350">
        <f>SUM(I12+L12+O12+R12+U12+X12)</f>
        <v>25</v>
      </c>
      <c r="H12" s="350">
        <f>SUM(J12,M12,P12,S12,V12,Y12)</f>
        <v>790</v>
      </c>
      <c r="I12" s="350">
        <v>5</v>
      </c>
      <c r="J12" s="350">
        <v>146</v>
      </c>
      <c r="K12" s="364">
        <f>J12/I12</f>
        <v>29.2</v>
      </c>
      <c r="L12" s="350">
        <v>5</v>
      </c>
      <c r="M12" s="350">
        <v>146</v>
      </c>
      <c r="N12" s="364">
        <f>M12/L12</f>
        <v>29.2</v>
      </c>
      <c r="O12" s="350">
        <v>4</v>
      </c>
      <c r="P12" s="350">
        <v>125</v>
      </c>
      <c r="Q12" s="364">
        <f>P12/O12</f>
        <v>31.25</v>
      </c>
      <c r="R12" s="350">
        <v>5</v>
      </c>
      <c r="S12" s="350">
        <v>169</v>
      </c>
      <c r="T12" s="364">
        <f>S12/R12</f>
        <v>33.799999999999997</v>
      </c>
      <c r="U12" s="350">
        <v>6</v>
      </c>
      <c r="V12" s="350">
        <v>204</v>
      </c>
      <c r="W12" s="364">
        <f>V12/U12</f>
        <v>34</v>
      </c>
      <c r="X12" s="350"/>
      <c r="Y12" s="350"/>
      <c r="Z12" s="350">
        <f>[2]中学学生数统计!Q61</f>
        <v>24</v>
      </c>
      <c r="AA12" s="350">
        <f>[2]中学学生数统计!R61</f>
        <v>750</v>
      </c>
      <c r="AB12" s="350"/>
      <c r="AC12" s="360"/>
      <c r="AD12" s="360">
        <f t="shared" si="0"/>
        <v>1540</v>
      </c>
      <c r="AE12" s="360">
        <f>[2]教职工数!C50</f>
        <v>177</v>
      </c>
      <c r="AF12" s="360"/>
      <c r="AG12" s="361">
        <v>20271000</v>
      </c>
      <c r="AH12" s="362"/>
      <c r="AI12" s="362">
        <v>2</v>
      </c>
      <c r="AJ12" s="363">
        <v>795176</v>
      </c>
    </row>
    <row r="13" spans="1:36" ht="12.75">
      <c r="A13" s="350">
        <v>9</v>
      </c>
      <c r="B13" s="350" t="s">
        <v>540</v>
      </c>
      <c r="C13" s="357" t="s">
        <v>1355</v>
      </c>
      <c r="D13" s="366" t="s">
        <v>406</v>
      </c>
      <c r="E13" s="368">
        <v>12</v>
      </c>
      <c r="F13" s="369">
        <v>340</v>
      </c>
      <c r="G13" s="350"/>
      <c r="H13" s="350"/>
      <c r="I13" s="350"/>
      <c r="J13" s="350"/>
      <c r="K13" s="364"/>
      <c r="L13" s="350"/>
      <c r="M13" s="350"/>
      <c r="N13" s="364"/>
      <c r="O13" s="350"/>
      <c r="P13" s="350"/>
      <c r="Q13" s="364"/>
      <c r="R13" s="350"/>
      <c r="S13" s="350"/>
      <c r="T13" s="364"/>
      <c r="U13" s="350"/>
      <c r="V13" s="350"/>
      <c r="W13" s="364"/>
      <c r="X13" s="350"/>
      <c r="Y13" s="350"/>
      <c r="Z13" s="350"/>
      <c r="AA13" s="350"/>
      <c r="AB13" s="350"/>
      <c r="AC13" s="360"/>
      <c r="AD13" s="360">
        <f t="shared" si="0"/>
        <v>340</v>
      </c>
      <c r="AE13" s="360">
        <f>[2]教职工数!C163</f>
        <v>27</v>
      </c>
      <c r="AF13" s="360"/>
      <c r="AG13" s="361">
        <v>2350000</v>
      </c>
      <c r="AH13" s="362"/>
      <c r="AI13" s="362"/>
      <c r="AJ13" s="363">
        <v>137150</v>
      </c>
    </row>
    <row r="14" spans="1:36" ht="12.75">
      <c r="A14" s="350"/>
      <c r="B14" s="365" t="s">
        <v>565</v>
      </c>
      <c r="C14" s="357"/>
      <c r="D14" s="366"/>
      <c r="E14" s="368"/>
      <c r="F14" s="369"/>
      <c r="G14" s="350"/>
      <c r="H14" s="350"/>
      <c r="I14" s="350"/>
      <c r="J14" s="350"/>
      <c r="K14" s="364"/>
      <c r="L14" s="350"/>
      <c r="M14" s="350"/>
      <c r="N14" s="364"/>
      <c r="O14" s="350"/>
      <c r="P14" s="350"/>
      <c r="Q14" s="364"/>
      <c r="R14" s="350"/>
      <c r="S14" s="350"/>
      <c r="T14" s="364"/>
      <c r="U14" s="350"/>
      <c r="V14" s="350"/>
      <c r="W14" s="364"/>
      <c r="X14" s="350"/>
      <c r="Y14" s="350"/>
      <c r="Z14" s="350"/>
      <c r="AA14" s="350"/>
      <c r="AB14" s="350"/>
      <c r="AC14" s="360"/>
      <c r="AD14" s="360"/>
      <c r="AE14" s="360"/>
      <c r="AF14" s="360"/>
      <c r="AG14" s="361"/>
      <c r="AH14" s="362"/>
      <c r="AI14" s="362"/>
      <c r="AJ14" s="363">
        <f>SUBTOTAL(9,AJ12:AJ13)</f>
        <v>932326</v>
      </c>
    </row>
    <row r="15" spans="1:36" ht="12.75">
      <c r="A15" s="350">
        <v>10</v>
      </c>
      <c r="B15" s="350" t="s">
        <v>1356</v>
      </c>
      <c r="C15" s="357" t="s">
        <v>379</v>
      </c>
      <c r="D15" s="358" t="s">
        <v>309</v>
      </c>
      <c r="E15" s="350"/>
      <c r="F15" s="350"/>
      <c r="G15" s="350">
        <f>SUM(I15+L15+O15+R15+U15+X15)</f>
        <v>26</v>
      </c>
      <c r="H15" s="350">
        <f>SUM(J15,M15,P15,S15,V15,Y15)</f>
        <v>730</v>
      </c>
      <c r="I15" s="350">
        <v>5</v>
      </c>
      <c r="J15" s="350">
        <v>126</v>
      </c>
      <c r="K15" s="359">
        <f>J15/I15</f>
        <v>25.2</v>
      </c>
      <c r="L15" s="350">
        <v>5</v>
      </c>
      <c r="M15" s="350">
        <v>128</v>
      </c>
      <c r="N15" s="359">
        <f>M15/L15</f>
        <v>25.6</v>
      </c>
      <c r="O15" s="350">
        <v>4</v>
      </c>
      <c r="P15" s="350">
        <v>132</v>
      </c>
      <c r="Q15" s="359">
        <f>P15/O15</f>
        <v>33</v>
      </c>
      <c r="R15" s="350">
        <v>5</v>
      </c>
      <c r="S15" s="350">
        <v>139</v>
      </c>
      <c r="T15" s="359">
        <f>S15/R15</f>
        <v>27.8</v>
      </c>
      <c r="U15" s="350">
        <v>7</v>
      </c>
      <c r="V15" s="350">
        <v>205</v>
      </c>
      <c r="W15" s="359">
        <f>V15/U15</f>
        <v>29.285714285714285</v>
      </c>
      <c r="X15" s="350"/>
      <c r="Y15" s="350"/>
      <c r="Z15" s="350"/>
      <c r="AA15" s="350"/>
      <c r="AB15" s="350"/>
      <c r="AC15" s="360"/>
      <c r="AD15" s="360">
        <f t="shared" si="0"/>
        <v>730</v>
      </c>
      <c r="AE15" s="360">
        <f>[2]教职工数!C63</f>
        <v>84</v>
      </c>
      <c r="AF15" s="360"/>
      <c r="AG15" s="361">
        <v>9000000</v>
      </c>
      <c r="AH15" s="362">
        <v>2</v>
      </c>
      <c r="AI15" s="362">
        <v>2</v>
      </c>
      <c r="AJ15" s="363">
        <v>99880</v>
      </c>
    </row>
    <row r="16" spans="1:36" ht="12.75">
      <c r="A16" s="350">
        <v>11</v>
      </c>
      <c r="B16" s="350" t="s">
        <v>539</v>
      </c>
      <c r="C16" s="357" t="s">
        <v>379</v>
      </c>
      <c r="D16" s="358" t="s">
        <v>311</v>
      </c>
      <c r="E16" s="350"/>
      <c r="F16" s="350"/>
      <c r="G16" s="350">
        <f>SUM(I16+L16+O16+R16+U16+X16)</f>
        <v>24</v>
      </c>
      <c r="H16" s="350">
        <f>SUM(J16,M16,P16,S16,V16,Y16)</f>
        <v>791</v>
      </c>
      <c r="I16" s="350">
        <v>5</v>
      </c>
      <c r="J16" s="350">
        <v>186</v>
      </c>
      <c r="K16" s="364">
        <f>J16/I16</f>
        <v>37.200000000000003</v>
      </c>
      <c r="L16" s="350">
        <v>5</v>
      </c>
      <c r="M16" s="350">
        <v>156</v>
      </c>
      <c r="N16" s="364">
        <f>M16/L16</f>
        <v>31.2</v>
      </c>
      <c r="O16" s="350">
        <v>4</v>
      </c>
      <c r="P16" s="350">
        <v>138</v>
      </c>
      <c r="Q16" s="364">
        <f>P16/O16</f>
        <v>34.5</v>
      </c>
      <c r="R16" s="350">
        <v>4</v>
      </c>
      <c r="S16" s="350">
        <v>132</v>
      </c>
      <c r="T16" s="364">
        <f>S16/R16</f>
        <v>33</v>
      </c>
      <c r="U16" s="350">
        <v>6</v>
      </c>
      <c r="V16" s="350">
        <v>179</v>
      </c>
      <c r="W16" s="364">
        <f>V16/U16</f>
        <v>29.833333333333332</v>
      </c>
      <c r="X16" s="350"/>
      <c r="Y16" s="350"/>
      <c r="Z16" s="350"/>
      <c r="AA16" s="350"/>
      <c r="AB16" s="350"/>
      <c r="AC16" s="360"/>
      <c r="AD16" s="360">
        <f t="shared" si="0"/>
        <v>791</v>
      </c>
      <c r="AE16" s="360">
        <f>[2]教职工数!C64</f>
        <v>57</v>
      </c>
      <c r="AF16" s="360"/>
      <c r="AG16" s="361">
        <v>6187500</v>
      </c>
      <c r="AH16" s="362"/>
      <c r="AI16" s="362">
        <v>1</v>
      </c>
      <c r="AJ16" s="363">
        <v>108218</v>
      </c>
    </row>
    <row r="17" spans="1:36" ht="12.75">
      <c r="A17" s="350">
        <v>12</v>
      </c>
      <c r="B17" s="350" t="s">
        <v>539</v>
      </c>
      <c r="C17" s="357" t="s">
        <v>1353</v>
      </c>
      <c r="D17" s="358" t="s">
        <v>306</v>
      </c>
      <c r="E17" s="350"/>
      <c r="F17" s="350"/>
      <c r="G17" s="350"/>
      <c r="H17" s="350"/>
      <c r="I17" s="350"/>
      <c r="J17" s="350"/>
      <c r="K17" s="359"/>
      <c r="L17" s="350"/>
      <c r="M17" s="350"/>
      <c r="N17" s="359"/>
      <c r="O17" s="350"/>
      <c r="P17" s="350"/>
      <c r="Q17" s="359"/>
      <c r="R17" s="350"/>
      <c r="S17" s="350"/>
      <c r="T17" s="359"/>
      <c r="U17" s="350"/>
      <c r="V17" s="350"/>
      <c r="W17" s="359"/>
      <c r="X17" s="350"/>
      <c r="Y17" s="350"/>
      <c r="Z17" s="350">
        <f>[2]中学学生数统计!Q8</f>
        <v>19</v>
      </c>
      <c r="AA17" s="350">
        <f>[2]中学学生数统计!R8</f>
        <v>598</v>
      </c>
      <c r="AB17" s="350"/>
      <c r="AC17" s="360"/>
      <c r="AD17" s="360">
        <f t="shared" si="0"/>
        <v>598</v>
      </c>
      <c r="AE17" s="360">
        <f>[2]教职工数!C7</f>
        <v>66</v>
      </c>
      <c r="AF17" s="360"/>
      <c r="AG17" s="361">
        <v>7803762</v>
      </c>
      <c r="AH17" s="362"/>
      <c r="AI17" s="362">
        <v>1</v>
      </c>
      <c r="AJ17" s="363">
        <v>216628</v>
      </c>
    </row>
    <row r="18" spans="1:36" ht="12.75">
      <c r="A18" s="350">
        <v>13</v>
      </c>
      <c r="B18" s="350" t="s">
        <v>539</v>
      </c>
      <c r="C18" s="357" t="s">
        <v>1353</v>
      </c>
      <c r="D18" s="358" t="s">
        <v>646</v>
      </c>
      <c r="E18" s="350"/>
      <c r="F18" s="350"/>
      <c r="G18" s="350"/>
      <c r="H18" s="350"/>
      <c r="I18" s="350"/>
      <c r="J18" s="350"/>
      <c r="K18" s="359"/>
      <c r="L18" s="350"/>
      <c r="M18" s="350"/>
      <c r="N18" s="359"/>
      <c r="O18" s="350"/>
      <c r="P18" s="350"/>
      <c r="Q18" s="359"/>
      <c r="R18" s="350"/>
      <c r="S18" s="350"/>
      <c r="T18" s="359"/>
      <c r="U18" s="350"/>
      <c r="V18" s="350"/>
      <c r="W18" s="359"/>
      <c r="X18" s="350"/>
      <c r="Y18" s="350"/>
      <c r="Z18" s="350">
        <f>[2]中学学生数统计!Q11</f>
        <v>20</v>
      </c>
      <c r="AA18" s="350">
        <f>[2]中学学生数统计!R11</f>
        <v>607</v>
      </c>
      <c r="AB18" s="350"/>
      <c r="AC18" s="360"/>
      <c r="AD18" s="360">
        <f>F18+H18+AA18+AC18</f>
        <v>607</v>
      </c>
      <c r="AE18" s="360">
        <f>[2]教职工数!C9</f>
        <v>70</v>
      </c>
      <c r="AF18" s="360"/>
      <c r="AG18" s="361">
        <v>8058000</v>
      </c>
      <c r="AH18" s="362"/>
      <c r="AI18" s="362">
        <v>1</v>
      </c>
      <c r="AJ18" s="363">
        <v>239536</v>
      </c>
    </row>
    <row r="19" spans="1:36" ht="12.75">
      <c r="A19" s="350">
        <v>14</v>
      </c>
      <c r="B19" s="350" t="s">
        <v>539</v>
      </c>
      <c r="C19" s="357" t="s">
        <v>22</v>
      </c>
      <c r="D19" s="366" t="s">
        <v>322</v>
      </c>
      <c r="E19" s="367"/>
      <c r="F19" s="367"/>
      <c r="G19" s="350"/>
      <c r="H19" s="350"/>
      <c r="I19" s="350"/>
      <c r="J19" s="350"/>
      <c r="K19" s="359"/>
      <c r="L19" s="350"/>
      <c r="M19" s="350"/>
      <c r="N19" s="359"/>
      <c r="O19" s="350"/>
      <c r="P19" s="350"/>
      <c r="Q19" s="359"/>
      <c r="R19" s="350"/>
      <c r="S19" s="350"/>
      <c r="T19" s="359"/>
      <c r="U19" s="350"/>
      <c r="V19" s="350"/>
      <c r="W19" s="359"/>
      <c r="X19" s="350"/>
      <c r="Y19" s="350"/>
      <c r="Z19" s="350"/>
      <c r="AA19" s="350"/>
      <c r="AB19" s="350"/>
      <c r="AC19" s="360"/>
      <c r="AD19" s="360">
        <f t="shared" si="0"/>
        <v>0</v>
      </c>
      <c r="AE19" s="360">
        <f>[2]教职工数!C197</f>
        <v>3</v>
      </c>
      <c r="AF19" s="360"/>
      <c r="AG19" s="361">
        <v>462550</v>
      </c>
      <c r="AH19" s="362"/>
      <c r="AI19" s="362"/>
      <c r="AJ19" s="363">
        <v>127700</v>
      </c>
    </row>
    <row r="20" spans="1:36" ht="12.75">
      <c r="A20" s="350"/>
      <c r="B20" s="365" t="s">
        <v>564</v>
      </c>
      <c r="C20" s="357"/>
      <c r="D20" s="366"/>
      <c r="E20" s="367"/>
      <c r="F20" s="367"/>
      <c r="G20" s="350"/>
      <c r="H20" s="350"/>
      <c r="I20" s="350"/>
      <c r="J20" s="350"/>
      <c r="K20" s="359"/>
      <c r="L20" s="350"/>
      <c r="M20" s="350"/>
      <c r="N20" s="359"/>
      <c r="O20" s="350"/>
      <c r="P20" s="350"/>
      <c r="Q20" s="359"/>
      <c r="R20" s="350"/>
      <c r="S20" s="350"/>
      <c r="T20" s="359"/>
      <c r="U20" s="350"/>
      <c r="V20" s="350"/>
      <c r="W20" s="359"/>
      <c r="X20" s="350"/>
      <c r="Y20" s="350"/>
      <c r="Z20" s="350"/>
      <c r="AA20" s="350"/>
      <c r="AB20" s="350"/>
      <c r="AC20" s="360"/>
      <c r="AD20" s="360"/>
      <c r="AE20" s="360"/>
      <c r="AF20" s="360"/>
      <c r="AG20" s="361"/>
      <c r="AH20" s="362"/>
      <c r="AI20" s="362"/>
      <c r="AJ20" s="363">
        <f>SUBTOTAL(9,AJ15:AJ19)</f>
        <v>791962</v>
      </c>
    </row>
    <row r="21" spans="1:36" ht="12.75">
      <c r="A21" s="350">
        <v>15</v>
      </c>
      <c r="B21" s="350" t="s">
        <v>538</v>
      </c>
      <c r="C21" s="357" t="s">
        <v>379</v>
      </c>
      <c r="D21" s="358" t="s">
        <v>422</v>
      </c>
      <c r="E21" s="350"/>
      <c r="F21" s="350"/>
      <c r="G21" s="350">
        <f>SUM(I21+L21+O21+R21+U21+X21)</f>
        <v>28</v>
      </c>
      <c r="H21" s="350">
        <f>SUM(J21,M21,P21,S21,V21,Y21)</f>
        <v>1091</v>
      </c>
      <c r="I21" s="350">
        <v>6</v>
      </c>
      <c r="J21" s="350">
        <v>218</v>
      </c>
      <c r="K21" s="364">
        <f>J21/I21</f>
        <v>36.333333333333336</v>
      </c>
      <c r="L21" s="350">
        <v>5</v>
      </c>
      <c r="M21" s="350">
        <v>216</v>
      </c>
      <c r="N21" s="364">
        <f>M21/L21</f>
        <v>43.2</v>
      </c>
      <c r="O21" s="350">
        <v>5</v>
      </c>
      <c r="P21" s="350">
        <v>187</v>
      </c>
      <c r="Q21" s="364">
        <f>P21/O21</f>
        <v>37.4</v>
      </c>
      <c r="R21" s="350">
        <v>6</v>
      </c>
      <c r="S21" s="350">
        <v>239</v>
      </c>
      <c r="T21" s="364">
        <f>S21/R21</f>
        <v>39.833333333333336</v>
      </c>
      <c r="U21" s="350">
        <v>5</v>
      </c>
      <c r="V21" s="350">
        <v>222</v>
      </c>
      <c r="W21" s="364">
        <f>V21/U21</f>
        <v>44.4</v>
      </c>
      <c r="X21" s="350">
        <v>1</v>
      </c>
      <c r="Y21" s="350">
        <v>9</v>
      </c>
      <c r="Z21" s="350"/>
      <c r="AA21" s="350"/>
      <c r="AB21" s="350"/>
      <c r="AC21" s="360"/>
      <c r="AD21" s="360">
        <f t="shared" si="0"/>
        <v>1091</v>
      </c>
      <c r="AE21" s="360">
        <f>[2]教职工数!C79</f>
        <v>77</v>
      </c>
      <c r="AF21" s="360"/>
      <c r="AG21" s="361">
        <v>8437500</v>
      </c>
      <c r="AH21" s="362">
        <v>2</v>
      </c>
      <c r="AI21" s="362">
        <v>1</v>
      </c>
      <c r="AJ21" s="363">
        <v>101028</v>
      </c>
    </row>
    <row r="22" spans="1:36" ht="12.75">
      <c r="A22" s="350">
        <v>16</v>
      </c>
      <c r="B22" s="350" t="s">
        <v>538</v>
      </c>
      <c r="C22" s="357" t="s">
        <v>379</v>
      </c>
      <c r="D22" s="358" t="s">
        <v>423</v>
      </c>
      <c r="E22" s="350"/>
      <c r="F22" s="350"/>
      <c r="G22" s="350">
        <f>SUM(I22+L22+O22+R22+U22+X22)</f>
        <v>23</v>
      </c>
      <c r="H22" s="350">
        <f>SUM(J22,M22,P22,S22,V22,Y22)</f>
        <v>859</v>
      </c>
      <c r="I22" s="350">
        <v>6</v>
      </c>
      <c r="J22" s="350">
        <v>184</v>
      </c>
      <c r="K22" s="364">
        <f>J22/I22</f>
        <v>30.666666666666668</v>
      </c>
      <c r="L22" s="350">
        <v>5</v>
      </c>
      <c r="M22" s="350">
        <v>167</v>
      </c>
      <c r="N22" s="364">
        <f>M22/L22</f>
        <v>33.4</v>
      </c>
      <c r="O22" s="350">
        <v>4</v>
      </c>
      <c r="P22" s="350">
        <v>138</v>
      </c>
      <c r="Q22" s="364">
        <f>P22/O22</f>
        <v>34.5</v>
      </c>
      <c r="R22" s="350">
        <v>4</v>
      </c>
      <c r="S22" s="350">
        <v>183</v>
      </c>
      <c r="T22" s="364">
        <f>S22/R22</f>
        <v>45.75</v>
      </c>
      <c r="U22" s="350">
        <v>4</v>
      </c>
      <c r="V22" s="350">
        <v>187</v>
      </c>
      <c r="W22" s="364">
        <f>V22/U22</f>
        <v>46.75</v>
      </c>
      <c r="X22" s="350"/>
      <c r="Y22" s="350"/>
      <c r="Z22" s="350"/>
      <c r="AA22" s="350"/>
      <c r="AB22" s="350"/>
      <c r="AC22" s="360"/>
      <c r="AD22" s="360">
        <f t="shared" si="0"/>
        <v>859</v>
      </c>
      <c r="AE22" s="360">
        <f>[2]教职工数!C80</f>
        <v>68</v>
      </c>
      <c r="AF22" s="360"/>
      <c r="AG22" s="361">
        <v>7038594</v>
      </c>
      <c r="AH22" s="362"/>
      <c r="AI22" s="362">
        <v>1</v>
      </c>
      <c r="AJ22" s="363">
        <v>396950</v>
      </c>
    </row>
    <row r="23" spans="1:36" ht="12.75">
      <c r="A23" s="350">
        <v>17</v>
      </c>
      <c r="B23" s="350" t="s">
        <v>538</v>
      </c>
      <c r="C23" s="357" t="s">
        <v>1353</v>
      </c>
      <c r="D23" s="358" t="s">
        <v>417</v>
      </c>
      <c r="E23" s="350"/>
      <c r="F23" s="350"/>
      <c r="G23" s="350"/>
      <c r="H23" s="350"/>
      <c r="I23" s="350"/>
      <c r="J23" s="350"/>
      <c r="K23" s="364"/>
      <c r="L23" s="350"/>
      <c r="M23" s="350"/>
      <c r="N23" s="359"/>
      <c r="O23" s="350"/>
      <c r="P23" s="350"/>
      <c r="Q23" s="359"/>
      <c r="R23" s="364"/>
      <c r="S23" s="350"/>
      <c r="T23" s="359"/>
      <c r="U23" s="350"/>
      <c r="V23" s="350"/>
      <c r="W23" s="364"/>
      <c r="X23" s="350"/>
      <c r="Y23" s="350"/>
      <c r="Z23" s="350">
        <f>[2]中学学生数统计!Q15</f>
        <v>23</v>
      </c>
      <c r="AA23" s="350">
        <f>[2]中学学生数统计!R15</f>
        <v>835</v>
      </c>
      <c r="AB23" s="350"/>
      <c r="AC23" s="360"/>
      <c r="AD23" s="360">
        <f t="shared" si="0"/>
        <v>835</v>
      </c>
      <c r="AE23" s="360">
        <f>[2]教职工数!C16</f>
        <v>84</v>
      </c>
      <c r="AF23" s="360"/>
      <c r="AG23" s="361">
        <v>9480000</v>
      </c>
      <c r="AH23" s="362"/>
      <c r="AI23" s="362">
        <v>1</v>
      </c>
      <c r="AJ23" s="363">
        <v>233634</v>
      </c>
    </row>
    <row r="24" spans="1:36" ht="12.75">
      <c r="A24" s="350">
        <v>18</v>
      </c>
      <c r="B24" s="350" t="s">
        <v>538</v>
      </c>
      <c r="C24" s="357" t="s">
        <v>1353</v>
      </c>
      <c r="D24" s="358" t="s">
        <v>419</v>
      </c>
      <c r="E24" s="350"/>
      <c r="F24" s="350"/>
      <c r="G24" s="350"/>
      <c r="H24" s="350"/>
      <c r="I24" s="350"/>
      <c r="J24" s="350"/>
      <c r="K24" s="364"/>
      <c r="L24" s="350"/>
      <c r="M24" s="350"/>
      <c r="N24" s="359"/>
      <c r="O24" s="350"/>
      <c r="P24" s="350"/>
      <c r="Q24" s="359"/>
      <c r="R24" s="364"/>
      <c r="S24" s="350"/>
      <c r="T24" s="359"/>
      <c r="U24" s="350"/>
      <c r="V24" s="350"/>
      <c r="W24" s="364"/>
      <c r="X24" s="350"/>
      <c r="Y24" s="350"/>
      <c r="Z24" s="350">
        <f>[2]中学学生数统计!Q16</f>
        <v>19</v>
      </c>
      <c r="AA24" s="350">
        <f>[2]中学学生数统计!R16</f>
        <v>675</v>
      </c>
      <c r="AB24" s="350"/>
      <c r="AC24" s="360"/>
      <c r="AD24" s="360">
        <f t="shared" si="0"/>
        <v>675</v>
      </c>
      <c r="AE24" s="360">
        <f>[2]教职工数!C17</f>
        <v>70</v>
      </c>
      <c r="AF24" s="360"/>
      <c r="AG24" s="361">
        <v>7431024</v>
      </c>
      <c r="AH24" s="362"/>
      <c r="AI24" s="362">
        <v>1</v>
      </c>
      <c r="AJ24" s="363">
        <v>124144</v>
      </c>
    </row>
    <row r="25" spans="1:36" ht="12.75">
      <c r="A25" s="350">
        <v>19</v>
      </c>
      <c r="B25" s="350" t="s">
        <v>538</v>
      </c>
      <c r="C25" s="357" t="s">
        <v>1355</v>
      </c>
      <c r="D25" s="366" t="s">
        <v>427</v>
      </c>
      <c r="E25" s="367">
        <v>25</v>
      </c>
      <c r="F25" s="367">
        <v>770</v>
      </c>
      <c r="G25" s="350"/>
      <c r="H25" s="350"/>
      <c r="I25" s="350"/>
      <c r="J25" s="350"/>
      <c r="K25" s="364"/>
      <c r="L25" s="350"/>
      <c r="M25" s="350"/>
      <c r="N25" s="359"/>
      <c r="O25" s="350"/>
      <c r="P25" s="350"/>
      <c r="Q25" s="359"/>
      <c r="R25" s="364"/>
      <c r="S25" s="350"/>
      <c r="T25" s="359"/>
      <c r="U25" s="350"/>
      <c r="V25" s="350"/>
      <c r="W25" s="364"/>
      <c r="X25" s="350"/>
      <c r="Y25" s="350"/>
      <c r="Z25" s="350"/>
      <c r="AA25" s="350"/>
      <c r="AB25" s="350"/>
      <c r="AC25" s="360"/>
      <c r="AD25" s="360">
        <f t="shared" si="0"/>
        <v>770</v>
      </c>
      <c r="AE25" s="360">
        <f>[2]教职工数!C128</f>
        <v>59</v>
      </c>
      <c r="AF25" s="360"/>
      <c r="AG25" s="361">
        <v>5358000</v>
      </c>
      <c r="AH25" s="362">
        <v>2</v>
      </c>
      <c r="AI25" s="362">
        <v>1</v>
      </c>
      <c r="AJ25" s="363">
        <v>204966</v>
      </c>
    </row>
    <row r="26" spans="1:36" ht="12.75">
      <c r="A26" s="350">
        <v>20</v>
      </c>
      <c r="B26" s="350" t="s">
        <v>538</v>
      </c>
      <c r="C26" s="357" t="s">
        <v>1355</v>
      </c>
      <c r="D26" s="366" t="s">
        <v>1357</v>
      </c>
      <c r="E26" s="367">
        <v>29</v>
      </c>
      <c r="F26" s="367">
        <v>768</v>
      </c>
      <c r="G26" s="350"/>
      <c r="H26" s="350"/>
      <c r="I26" s="350"/>
      <c r="J26" s="350"/>
      <c r="K26" s="364"/>
      <c r="L26" s="350"/>
      <c r="M26" s="350"/>
      <c r="N26" s="359"/>
      <c r="O26" s="350"/>
      <c r="P26" s="350"/>
      <c r="Q26" s="359"/>
      <c r="R26" s="364"/>
      <c r="S26" s="350"/>
      <c r="T26" s="359"/>
      <c r="U26" s="350"/>
      <c r="V26" s="350"/>
      <c r="W26" s="364"/>
      <c r="X26" s="350"/>
      <c r="Y26" s="350"/>
      <c r="Z26" s="350"/>
      <c r="AA26" s="350"/>
      <c r="AB26" s="350"/>
      <c r="AC26" s="360"/>
      <c r="AD26" s="360">
        <f t="shared" si="0"/>
        <v>768</v>
      </c>
      <c r="AE26" s="360">
        <f>[2]教职工数!C129</f>
        <v>61</v>
      </c>
      <c r="AF26" s="360"/>
      <c r="AG26" s="361">
        <v>5452000</v>
      </c>
      <c r="AH26" s="362">
        <v>2</v>
      </c>
      <c r="AI26" s="362">
        <v>1</v>
      </c>
      <c r="AJ26" s="363">
        <v>97046</v>
      </c>
    </row>
    <row r="27" spans="1:36" ht="12.75">
      <c r="A27" s="350"/>
      <c r="B27" s="365" t="s">
        <v>563</v>
      </c>
      <c r="C27" s="357"/>
      <c r="D27" s="366"/>
      <c r="E27" s="367"/>
      <c r="F27" s="367"/>
      <c r="G27" s="350"/>
      <c r="H27" s="350"/>
      <c r="I27" s="350"/>
      <c r="J27" s="350"/>
      <c r="K27" s="364"/>
      <c r="L27" s="350"/>
      <c r="M27" s="350"/>
      <c r="N27" s="359"/>
      <c r="O27" s="350"/>
      <c r="P27" s="350"/>
      <c r="Q27" s="359"/>
      <c r="R27" s="364"/>
      <c r="S27" s="350"/>
      <c r="T27" s="359"/>
      <c r="U27" s="350"/>
      <c r="V27" s="350"/>
      <c r="W27" s="364"/>
      <c r="X27" s="350"/>
      <c r="Y27" s="350"/>
      <c r="Z27" s="350"/>
      <c r="AA27" s="350"/>
      <c r="AB27" s="350"/>
      <c r="AC27" s="360"/>
      <c r="AD27" s="360"/>
      <c r="AE27" s="360"/>
      <c r="AF27" s="360"/>
      <c r="AG27" s="361"/>
      <c r="AH27" s="362"/>
      <c r="AI27" s="362"/>
      <c r="AJ27" s="363">
        <f>SUBTOTAL(9,AJ21:AJ26)</f>
        <v>1157768</v>
      </c>
    </row>
    <row r="28" spans="1:36" ht="12.75">
      <c r="A28" s="350">
        <v>21</v>
      </c>
      <c r="B28" s="350" t="s">
        <v>537</v>
      </c>
      <c r="C28" s="357" t="s">
        <v>379</v>
      </c>
      <c r="D28" s="358" t="s">
        <v>445</v>
      </c>
      <c r="E28" s="350"/>
      <c r="F28" s="350"/>
      <c r="G28" s="350">
        <f>SUM(I28+L28+O28+R28+U28+X28)</f>
        <v>94</v>
      </c>
      <c r="H28" s="350">
        <f>SUM(J28,M28,P28,S28,V28,Y28)</f>
        <v>4423</v>
      </c>
      <c r="I28" s="350">
        <v>18</v>
      </c>
      <c r="J28" s="350">
        <v>883</v>
      </c>
      <c r="K28" s="364">
        <f>J28/I28</f>
        <v>49.055555555555557</v>
      </c>
      <c r="L28" s="350">
        <v>19</v>
      </c>
      <c r="M28" s="350">
        <v>899</v>
      </c>
      <c r="N28" s="364">
        <f>M28/L28</f>
        <v>47.315789473684212</v>
      </c>
      <c r="O28" s="350">
        <v>19</v>
      </c>
      <c r="P28" s="350">
        <v>857</v>
      </c>
      <c r="Q28" s="364">
        <f>P28/O28</f>
        <v>45.10526315789474</v>
      </c>
      <c r="R28" s="350">
        <v>18</v>
      </c>
      <c r="S28" s="350">
        <v>833</v>
      </c>
      <c r="T28" s="364">
        <f>S28/R28</f>
        <v>46.277777777777779</v>
      </c>
      <c r="U28" s="350">
        <v>20</v>
      </c>
      <c r="V28" s="350">
        <v>951</v>
      </c>
      <c r="W28" s="364">
        <f>V28/U28</f>
        <v>47.55</v>
      </c>
      <c r="X28" s="350"/>
      <c r="Y28" s="350"/>
      <c r="Z28" s="350"/>
      <c r="AA28" s="350"/>
      <c r="AB28" s="350"/>
      <c r="AC28" s="360"/>
      <c r="AD28" s="360">
        <f t="shared" si="0"/>
        <v>4423</v>
      </c>
      <c r="AE28" s="360">
        <f>[2]教职工数!C59</f>
        <v>272</v>
      </c>
      <c r="AF28" s="360"/>
      <c r="AG28" s="361">
        <v>29475000</v>
      </c>
      <c r="AH28" s="362">
        <v>2</v>
      </c>
      <c r="AI28" s="362">
        <v>1</v>
      </c>
      <c r="AJ28" s="363">
        <v>101402</v>
      </c>
    </row>
    <row r="29" spans="1:36" ht="12.75">
      <c r="A29" s="350">
        <v>22</v>
      </c>
      <c r="B29" s="350" t="s">
        <v>537</v>
      </c>
      <c r="C29" s="357" t="s">
        <v>379</v>
      </c>
      <c r="D29" s="358" t="s">
        <v>446</v>
      </c>
      <c r="E29" s="350"/>
      <c r="F29" s="350"/>
      <c r="G29" s="350">
        <f>SUM(I29+L29+O29+R29+U29+X29)</f>
        <v>21</v>
      </c>
      <c r="H29" s="350">
        <f>SUM(J29,M29,P29,S29,V29,Y29)</f>
        <v>806</v>
      </c>
      <c r="I29" s="350">
        <v>4</v>
      </c>
      <c r="J29" s="350">
        <v>133</v>
      </c>
      <c r="K29" s="359">
        <f>J29/I29</f>
        <v>33.25</v>
      </c>
      <c r="L29" s="350">
        <v>4</v>
      </c>
      <c r="M29" s="350">
        <v>158</v>
      </c>
      <c r="N29" s="359">
        <f>M29/L29</f>
        <v>39.5</v>
      </c>
      <c r="O29" s="350">
        <v>4</v>
      </c>
      <c r="P29" s="350">
        <v>150</v>
      </c>
      <c r="Q29" s="359">
        <f>P29/O29</f>
        <v>37.5</v>
      </c>
      <c r="R29" s="350">
        <v>4</v>
      </c>
      <c r="S29" s="350">
        <v>177</v>
      </c>
      <c r="T29" s="359">
        <f>S29/R29</f>
        <v>44.25</v>
      </c>
      <c r="U29" s="350">
        <v>5</v>
      </c>
      <c r="V29" s="350">
        <v>188</v>
      </c>
      <c r="W29" s="359">
        <f>V29/U29</f>
        <v>37.6</v>
      </c>
      <c r="X29" s="350"/>
      <c r="Y29" s="350"/>
      <c r="Z29" s="350"/>
      <c r="AA29" s="350"/>
      <c r="AB29" s="350"/>
      <c r="AC29" s="360"/>
      <c r="AD29" s="360">
        <f t="shared" si="0"/>
        <v>806</v>
      </c>
      <c r="AE29" s="360">
        <f>[2]教职工数!C60</f>
        <v>61</v>
      </c>
      <c r="AF29" s="360"/>
      <c r="AG29" s="361">
        <v>6758000</v>
      </c>
      <c r="AH29" s="362"/>
      <c r="AI29" s="362">
        <v>1</v>
      </c>
      <c r="AJ29" s="363">
        <v>105818</v>
      </c>
    </row>
    <row r="30" spans="1:36" ht="12.75">
      <c r="A30" s="350">
        <v>23</v>
      </c>
      <c r="B30" s="350" t="s">
        <v>537</v>
      </c>
      <c r="C30" s="357" t="s">
        <v>1353</v>
      </c>
      <c r="D30" s="358" t="s">
        <v>438</v>
      </c>
      <c r="E30" s="350"/>
      <c r="F30" s="350"/>
      <c r="G30" s="350"/>
      <c r="H30" s="350"/>
      <c r="I30" s="350"/>
      <c r="J30" s="350"/>
      <c r="K30" s="364"/>
      <c r="L30" s="350"/>
      <c r="M30" s="350"/>
      <c r="N30" s="364"/>
      <c r="O30" s="350"/>
      <c r="P30" s="350"/>
      <c r="Q30" s="364"/>
      <c r="R30" s="350"/>
      <c r="S30" s="350"/>
      <c r="T30" s="364"/>
      <c r="U30" s="350"/>
      <c r="V30" s="350"/>
      <c r="W30" s="364"/>
      <c r="X30" s="350"/>
      <c r="Y30" s="350"/>
      <c r="Z30" s="350">
        <f>[2]中学学生数统计!Q4</f>
        <v>24</v>
      </c>
      <c r="AA30" s="350">
        <f>[2]中学学生数统计!R4</f>
        <v>510</v>
      </c>
      <c r="AB30" s="350"/>
      <c r="AC30" s="360"/>
      <c r="AD30" s="360">
        <f t="shared" si="0"/>
        <v>510</v>
      </c>
      <c r="AE30" s="360">
        <f>[2]教职工数!C2</f>
        <v>86</v>
      </c>
      <c r="AF30" s="360"/>
      <c r="AG30" s="361">
        <v>9699762</v>
      </c>
      <c r="AH30" s="362"/>
      <c r="AI30" s="362">
        <v>1</v>
      </c>
      <c r="AJ30" s="363">
        <v>109932</v>
      </c>
    </row>
    <row r="31" spans="1:36" ht="12.75">
      <c r="A31" s="350">
        <v>24</v>
      </c>
      <c r="B31" s="350" t="s">
        <v>537</v>
      </c>
      <c r="C31" s="357" t="s">
        <v>1353</v>
      </c>
      <c r="D31" s="358" t="s">
        <v>441</v>
      </c>
      <c r="E31" s="350"/>
      <c r="F31" s="350"/>
      <c r="G31" s="350"/>
      <c r="H31" s="350"/>
      <c r="I31" s="350"/>
      <c r="J31" s="350"/>
      <c r="K31" s="364"/>
      <c r="L31" s="350"/>
      <c r="M31" s="350"/>
      <c r="N31" s="364"/>
      <c r="O31" s="350"/>
      <c r="P31" s="350"/>
      <c r="Q31" s="364"/>
      <c r="R31" s="350"/>
      <c r="S31" s="350"/>
      <c r="T31" s="364"/>
      <c r="U31" s="350"/>
      <c r="V31" s="350"/>
      <c r="W31" s="364"/>
      <c r="X31" s="350"/>
      <c r="Y31" s="350"/>
      <c r="Z31" s="350">
        <f>[2]中学学生数统计!Q7</f>
        <v>44</v>
      </c>
      <c r="AA31" s="350">
        <f>[2]中学学生数统计!R7</f>
        <v>1665</v>
      </c>
      <c r="AB31" s="350"/>
      <c r="AC31" s="360"/>
      <c r="AD31" s="360">
        <f t="shared" si="0"/>
        <v>1665</v>
      </c>
      <c r="AE31" s="360">
        <f>[2]教职工数!C6</f>
        <v>164</v>
      </c>
      <c r="AF31" s="360"/>
      <c r="AG31" s="361">
        <v>17893500</v>
      </c>
      <c r="AH31" s="362"/>
      <c r="AI31" s="362">
        <v>2</v>
      </c>
      <c r="AJ31" s="363">
        <v>336046</v>
      </c>
    </row>
    <row r="32" spans="1:36" ht="12.75">
      <c r="A32" s="350">
        <v>25</v>
      </c>
      <c r="B32" s="350" t="s">
        <v>537</v>
      </c>
      <c r="C32" s="357" t="s">
        <v>1353</v>
      </c>
      <c r="D32" s="358" t="s">
        <v>442</v>
      </c>
      <c r="E32" s="350"/>
      <c r="F32" s="350"/>
      <c r="G32" s="350"/>
      <c r="H32" s="350"/>
      <c r="I32" s="350"/>
      <c r="J32" s="350"/>
      <c r="K32" s="364"/>
      <c r="L32" s="350"/>
      <c r="M32" s="350"/>
      <c r="N32" s="364"/>
      <c r="O32" s="350"/>
      <c r="P32" s="350"/>
      <c r="Q32" s="364"/>
      <c r="R32" s="350"/>
      <c r="S32" s="350"/>
      <c r="T32" s="364"/>
      <c r="U32" s="350"/>
      <c r="V32" s="350"/>
      <c r="W32" s="364"/>
      <c r="X32" s="350"/>
      <c r="Y32" s="350"/>
      <c r="Z32" s="350">
        <f>[2]中学学生数统计!Q24</f>
        <v>22</v>
      </c>
      <c r="AA32" s="350">
        <f>[2]中学学生数统计!R24</f>
        <v>630</v>
      </c>
      <c r="AB32" s="350"/>
      <c r="AC32" s="360"/>
      <c r="AD32" s="360">
        <f t="shared" si="0"/>
        <v>630</v>
      </c>
      <c r="AE32" s="360">
        <f>[2]教职工数!C24</f>
        <v>84</v>
      </c>
      <c r="AF32" s="360"/>
      <c r="AG32" s="361">
        <v>9835500</v>
      </c>
      <c r="AH32" s="362"/>
      <c r="AI32" s="362">
        <v>2</v>
      </c>
      <c r="AJ32" s="363">
        <v>127206</v>
      </c>
    </row>
    <row r="33" spans="1:36" ht="12.75">
      <c r="A33" s="350"/>
      <c r="B33" s="365" t="s">
        <v>562</v>
      </c>
      <c r="C33" s="357"/>
      <c r="D33" s="358"/>
      <c r="E33" s="350"/>
      <c r="F33" s="350"/>
      <c r="G33" s="350"/>
      <c r="H33" s="350"/>
      <c r="I33" s="350"/>
      <c r="J33" s="350"/>
      <c r="K33" s="364"/>
      <c r="L33" s="350"/>
      <c r="M33" s="350"/>
      <c r="N33" s="364"/>
      <c r="O33" s="350"/>
      <c r="P33" s="350"/>
      <c r="Q33" s="364"/>
      <c r="R33" s="350"/>
      <c r="S33" s="350"/>
      <c r="T33" s="364"/>
      <c r="U33" s="350"/>
      <c r="V33" s="350"/>
      <c r="W33" s="364"/>
      <c r="X33" s="350"/>
      <c r="Y33" s="350"/>
      <c r="Z33" s="350"/>
      <c r="AA33" s="350"/>
      <c r="AB33" s="350"/>
      <c r="AC33" s="360"/>
      <c r="AD33" s="360"/>
      <c r="AE33" s="360"/>
      <c r="AF33" s="360"/>
      <c r="AG33" s="361"/>
      <c r="AH33" s="362"/>
      <c r="AI33" s="362"/>
      <c r="AJ33" s="363">
        <f>SUBTOTAL(9,AJ28:AJ32)</f>
        <v>780404</v>
      </c>
    </row>
    <row r="34" spans="1:36" ht="12.75">
      <c r="A34" s="350">
        <v>26</v>
      </c>
      <c r="B34" s="350" t="s">
        <v>536</v>
      </c>
      <c r="C34" s="357" t="s">
        <v>1353</v>
      </c>
      <c r="D34" s="358" t="s">
        <v>467</v>
      </c>
      <c r="E34" s="350"/>
      <c r="F34" s="350"/>
      <c r="G34" s="350"/>
      <c r="H34" s="350"/>
      <c r="I34" s="350"/>
      <c r="J34" s="350"/>
      <c r="K34" s="364"/>
      <c r="L34" s="350"/>
      <c r="M34" s="350"/>
      <c r="N34" s="364"/>
      <c r="O34" s="350"/>
      <c r="P34" s="350"/>
      <c r="Q34" s="364"/>
      <c r="R34" s="350"/>
      <c r="S34" s="350"/>
      <c r="T34" s="364"/>
      <c r="U34" s="350"/>
      <c r="V34" s="350"/>
      <c r="W34" s="364"/>
      <c r="X34" s="350"/>
      <c r="Y34" s="350"/>
      <c r="Z34" s="350">
        <f>[2]中学学生数统计!Q13</f>
        <v>22</v>
      </c>
      <c r="AA34" s="350">
        <f>[2]中学学生数统计!R13</f>
        <v>550</v>
      </c>
      <c r="AB34" s="350"/>
      <c r="AC34" s="360"/>
      <c r="AD34" s="360">
        <f t="shared" si="0"/>
        <v>550</v>
      </c>
      <c r="AE34" s="360">
        <f>[2]教职工数!C21</f>
        <v>85</v>
      </c>
      <c r="AF34" s="360"/>
      <c r="AG34" s="361">
        <v>9369500</v>
      </c>
      <c r="AH34" s="362"/>
      <c r="AI34" s="362">
        <v>1</v>
      </c>
      <c r="AJ34" s="363">
        <v>210826</v>
      </c>
    </row>
    <row r="35" spans="1:36" ht="12.75">
      <c r="A35" s="350"/>
      <c r="B35" s="365" t="s">
        <v>561</v>
      </c>
      <c r="C35" s="357"/>
      <c r="D35" s="358"/>
      <c r="E35" s="350"/>
      <c r="F35" s="350"/>
      <c r="G35" s="350"/>
      <c r="H35" s="350"/>
      <c r="I35" s="350"/>
      <c r="J35" s="350"/>
      <c r="K35" s="364"/>
      <c r="L35" s="350"/>
      <c r="M35" s="350"/>
      <c r="N35" s="364"/>
      <c r="O35" s="350"/>
      <c r="P35" s="350"/>
      <c r="Q35" s="364"/>
      <c r="R35" s="350"/>
      <c r="S35" s="350"/>
      <c r="T35" s="364"/>
      <c r="U35" s="350"/>
      <c r="V35" s="350"/>
      <c r="W35" s="364"/>
      <c r="X35" s="350"/>
      <c r="Y35" s="350"/>
      <c r="Z35" s="350"/>
      <c r="AA35" s="350"/>
      <c r="AB35" s="350"/>
      <c r="AC35" s="360"/>
      <c r="AD35" s="360"/>
      <c r="AE35" s="360"/>
      <c r="AF35" s="360"/>
      <c r="AG35" s="361"/>
      <c r="AH35" s="362"/>
      <c r="AI35" s="362"/>
      <c r="AJ35" s="363">
        <f>SUBTOTAL(9,AJ34:AJ34)</f>
        <v>210826</v>
      </c>
    </row>
    <row r="36" spans="1:36" ht="12.75">
      <c r="A36" s="350">
        <v>27</v>
      </c>
      <c r="B36" s="350" t="s">
        <v>535</v>
      </c>
      <c r="C36" s="357" t="s">
        <v>1354</v>
      </c>
      <c r="D36" s="358" t="s">
        <v>460</v>
      </c>
      <c r="E36" s="350"/>
      <c r="F36" s="350"/>
      <c r="G36" s="350">
        <f>SUM(I36+L36+O36+R36+U36+X36)</f>
        <v>23</v>
      </c>
      <c r="H36" s="350">
        <f>SUM(J36,M36,P36,S36,V36,Y36)</f>
        <v>758</v>
      </c>
      <c r="I36" s="350">
        <v>4</v>
      </c>
      <c r="J36" s="350">
        <v>139</v>
      </c>
      <c r="K36" s="359">
        <f>J36/I36</f>
        <v>34.75</v>
      </c>
      <c r="L36" s="350">
        <v>4</v>
      </c>
      <c r="M36" s="350">
        <v>147</v>
      </c>
      <c r="N36" s="364">
        <f>M36/L36</f>
        <v>36.75</v>
      </c>
      <c r="O36" s="350">
        <v>5</v>
      </c>
      <c r="P36" s="350">
        <v>166</v>
      </c>
      <c r="Q36" s="364">
        <f>P36/O36</f>
        <v>33.200000000000003</v>
      </c>
      <c r="R36" s="350">
        <v>5</v>
      </c>
      <c r="S36" s="350">
        <v>140</v>
      </c>
      <c r="T36" s="364">
        <f>S36/R36</f>
        <v>28</v>
      </c>
      <c r="U36" s="350">
        <v>5</v>
      </c>
      <c r="V36" s="350">
        <v>166</v>
      </c>
      <c r="W36" s="364">
        <f>V36/U36</f>
        <v>33.200000000000003</v>
      </c>
      <c r="X36" s="350"/>
      <c r="Y36" s="350"/>
      <c r="Z36" s="350">
        <f>[2]中学学生数统计!Q65</f>
        <v>16</v>
      </c>
      <c r="AA36" s="350">
        <f>[2]中学学生数统计!R65</f>
        <v>542</v>
      </c>
      <c r="AB36" s="350"/>
      <c r="AC36" s="360"/>
      <c r="AD36" s="360">
        <f t="shared" si="0"/>
        <v>1300</v>
      </c>
      <c r="AE36" s="360">
        <f>[2]教职工数!C54</f>
        <v>128</v>
      </c>
      <c r="AF36" s="360"/>
      <c r="AG36" s="361">
        <v>14562500</v>
      </c>
      <c r="AH36" s="362"/>
      <c r="AI36" s="362">
        <v>2</v>
      </c>
      <c r="AJ36" s="363">
        <v>101954</v>
      </c>
    </row>
    <row r="37" spans="1:36" ht="12.75">
      <c r="A37" s="350"/>
      <c r="B37" s="365" t="s">
        <v>560</v>
      </c>
      <c r="C37" s="357"/>
      <c r="D37" s="358"/>
      <c r="E37" s="350"/>
      <c r="F37" s="350"/>
      <c r="G37" s="350"/>
      <c r="H37" s="350"/>
      <c r="I37" s="350"/>
      <c r="J37" s="350"/>
      <c r="K37" s="359"/>
      <c r="L37" s="350"/>
      <c r="M37" s="350"/>
      <c r="N37" s="364"/>
      <c r="O37" s="350"/>
      <c r="P37" s="350"/>
      <c r="Q37" s="364"/>
      <c r="R37" s="350"/>
      <c r="S37" s="350"/>
      <c r="T37" s="364"/>
      <c r="U37" s="350"/>
      <c r="V37" s="350"/>
      <c r="W37" s="364"/>
      <c r="X37" s="350"/>
      <c r="Y37" s="350"/>
      <c r="Z37" s="350"/>
      <c r="AA37" s="350"/>
      <c r="AB37" s="350"/>
      <c r="AC37" s="360"/>
      <c r="AD37" s="360"/>
      <c r="AE37" s="360"/>
      <c r="AF37" s="360"/>
      <c r="AG37" s="361"/>
      <c r="AH37" s="362"/>
      <c r="AI37" s="362"/>
      <c r="AJ37" s="363">
        <f>SUBTOTAL(9,AJ36:AJ36)</f>
        <v>101954</v>
      </c>
    </row>
    <row r="38" spans="1:36" ht="12.75">
      <c r="A38" s="350">
        <v>28</v>
      </c>
      <c r="B38" s="350" t="s">
        <v>1019</v>
      </c>
      <c r="C38" s="357" t="s">
        <v>379</v>
      </c>
      <c r="D38" s="358" t="s">
        <v>476</v>
      </c>
      <c r="E38" s="350"/>
      <c r="F38" s="350"/>
      <c r="G38" s="350">
        <f>SUM(I38+L38+O38+R38+U38+X38)</f>
        <v>69</v>
      </c>
      <c r="H38" s="350">
        <f>SUM(J38,M38,P38,S38,V38,Y38)</f>
        <v>2873</v>
      </c>
      <c r="I38" s="350">
        <v>14</v>
      </c>
      <c r="J38" s="350">
        <v>568</v>
      </c>
      <c r="K38" s="359">
        <f>J38/I38</f>
        <v>40.571428571428569</v>
      </c>
      <c r="L38" s="350">
        <v>14</v>
      </c>
      <c r="M38" s="350">
        <v>575</v>
      </c>
      <c r="N38" s="359">
        <f>M38/L38</f>
        <v>41.071428571428569</v>
      </c>
      <c r="O38" s="350">
        <v>14</v>
      </c>
      <c r="P38" s="350">
        <v>591</v>
      </c>
      <c r="Q38" s="359">
        <f>P38/O38</f>
        <v>42.214285714285715</v>
      </c>
      <c r="R38" s="350">
        <v>15</v>
      </c>
      <c r="S38" s="350">
        <v>615</v>
      </c>
      <c r="T38" s="359">
        <f>S38/R38</f>
        <v>41</v>
      </c>
      <c r="U38" s="350">
        <v>12</v>
      </c>
      <c r="V38" s="350">
        <v>524</v>
      </c>
      <c r="W38" s="359">
        <f>V38/U38</f>
        <v>43.666666666666664</v>
      </c>
      <c r="X38" s="350"/>
      <c r="Y38" s="350"/>
      <c r="Z38" s="350"/>
      <c r="AA38" s="350"/>
      <c r="AB38" s="350"/>
      <c r="AC38" s="360"/>
      <c r="AD38" s="360">
        <f t="shared" si="0"/>
        <v>2873</v>
      </c>
      <c r="AE38" s="360">
        <f>[2]教职工数!C76</f>
        <v>178</v>
      </c>
      <c r="AF38" s="360"/>
      <c r="AG38" s="361">
        <v>17887500</v>
      </c>
      <c r="AH38" s="362">
        <v>2</v>
      </c>
      <c r="AI38" s="362">
        <v>2</v>
      </c>
      <c r="AJ38" s="363">
        <v>86780</v>
      </c>
    </row>
    <row r="39" spans="1:36" ht="12.75">
      <c r="A39" s="350">
        <v>29</v>
      </c>
      <c r="B39" s="350" t="s">
        <v>542</v>
      </c>
      <c r="C39" s="357" t="s">
        <v>379</v>
      </c>
      <c r="D39" s="358" t="s">
        <v>1358</v>
      </c>
      <c r="E39" s="350"/>
      <c r="F39" s="350"/>
      <c r="G39" s="350">
        <f>SUM(I39+L39+O39+R39+U39+X39)</f>
        <v>30</v>
      </c>
      <c r="H39" s="350">
        <f>SUM(J39,M39,P39,S39,V39,Y39)</f>
        <v>993</v>
      </c>
      <c r="I39" s="350">
        <v>6</v>
      </c>
      <c r="J39" s="350">
        <v>190</v>
      </c>
      <c r="K39" s="359">
        <f>J39/I39</f>
        <v>31.666666666666668</v>
      </c>
      <c r="L39" s="350">
        <v>6</v>
      </c>
      <c r="M39" s="350">
        <v>193</v>
      </c>
      <c r="N39" s="359">
        <f>M39/L39</f>
        <v>32.166666666666664</v>
      </c>
      <c r="O39" s="350">
        <v>6</v>
      </c>
      <c r="P39" s="350">
        <v>168</v>
      </c>
      <c r="Q39" s="359">
        <f>P39/O39</f>
        <v>28</v>
      </c>
      <c r="R39" s="350">
        <v>6</v>
      </c>
      <c r="S39" s="350">
        <v>174</v>
      </c>
      <c r="T39" s="359">
        <f>S39/R39</f>
        <v>29</v>
      </c>
      <c r="U39" s="350">
        <v>6</v>
      </c>
      <c r="V39" s="350">
        <v>268</v>
      </c>
      <c r="W39" s="359">
        <f>V39/U39</f>
        <v>44.666666666666664</v>
      </c>
      <c r="X39" s="350"/>
      <c r="Y39" s="350"/>
      <c r="Z39" s="350"/>
      <c r="AA39" s="350"/>
      <c r="AB39" s="350"/>
      <c r="AC39" s="360"/>
      <c r="AD39" s="360">
        <f t="shared" si="0"/>
        <v>993</v>
      </c>
      <c r="AE39" s="360">
        <f>[2]教职工数!C75</f>
        <v>88</v>
      </c>
      <c r="AF39" s="360"/>
      <c r="AG39" s="361">
        <v>9450000</v>
      </c>
      <c r="AH39" s="362"/>
      <c r="AI39" s="362">
        <v>2</v>
      </c>
      <c r="AJ39" s="363">
        <v>198204</v>
      </c>
    </row>
    <row r="40" spans="1:36" ht="12.75">
      <c r="A40" s="350">
        <v>30</v>
      </c>
      <c r="B40" s="350" t="s">
        <v>542</v>
      </c>
      <c r="C40" s="357" t="s">
        <v>379</v>
      </c>
      <c r="D40" s="358" t="s">
        <v>1359</v>
      </c>
      <c r="E40" s="350"/>
      <c r="F40" s="350"/>
      <c r="G40" s="350">
        <f>SUM(I40+L40+O40+R40+U40+X40)</f>
        <v>31</v>
      </c>
      <c r="H40" s="350">
        <f>SUM(J40,M40,P40,S40,V40,Y40)</f>
        <v>958</v>
      </c>
      <c r="I40" s="350">
        <v>7</v>
      </c>
      <c r="J40" s="350">
        <v>201</v>
      </c>
      <c r="K40" s="359">
        <f>J40/I40</f>
        <v>28.714285714285715</v>
      </c>
      <c r="L40" s="350">
        <v>7</v>
      </c>
      <c r="M40" s="350">
        <v>229</v>
      </c>
      <c r="N40" s="359">
        <f>M40/L40</f>
        <v>32.714285714285715</v>
      </c>
      <c r="O40" s="350">
        <v>7</v>
      </c>
      <c r="P40" s="350">
        <v>190</v>
      </c>
      <c r="Q40" s="359">
        <f>P40/O40</f>
        <v>27.142857142857142</v>
      </c>
      <c r="R40" s="350">
        <v>6</v>
      </c>
      <c r="S40" s="350">
        <v>181</v>
      </c>
      <c r="T40" s="359">
        <f>S40/R40</f>
        <v>30.166666666666668</v>
      </c>
      <c r="U40" s="350">
        <v>4</v>
      </c>
      <c r="V40" s="350">
        <v>157</v>
      </c>
      <c r="W40" s="359">
        <f>V40/U40</f>
        <v>39.25</v>
      </c>
      <c r="X40" s="350"/>
      <c r="Y40" s="350"/>
      <c r="Z40" s="350"/>
      <c r="AA40" s="350"/>
      <c r="AB40" s="350"/>
      <c r="AC40" s="360"/>
      <c r="AD40" s="360">
        <f t="shared" si="0"/>
        <v>958</v>
      </c>
      <c r="AE40" s="360">
        <f>[2]教职工数!C77</f>
        <v>87</v>
      </c>
      <c r="AF40" s="360"/>
      <c r="AG40" s="361">
        <v>8100000</v>
      </c>
      <c r="AH40" s="362"/>
      <c r="AI40" s="362">
        <v>1</v>
      </c>
      <c r="AJ40" s="363">
        <v>115426</v>
      </c>
    </row>
    <row r="41" spans="1:36" ht="12.75">
      <c r="A41" s="350">
        <v>31</v>
      </c>
      <c r="B41" s="350" t="s">
        <v>542</v>
      </c>
      <c r="C41" s="357" t="s">
        <v>1353</v>
      </c>
      <c r="D41" s="358" t="s">
        <v>470</v>
      </c>
      <c r="E41" s="350"/>
      <c r="F41" s="350"/>
      <c r="G41" s="350"/>
      <c r="H41" s="350"/>
      <c r="I41" s="350"/>
      <c r="J41" s="350"/>
      <c r="K41" s="359"/>
      <c r="L41" s="350"/>
      <c r="M41" s="350"/>
      <c r="N41" s="359"/>
      <c r="O41" s="350"/>
      <c r="P41" s="350"/>
      <c r="Q41" s="359"/>
      <c r="R41" s="350"/>
      <c r="S41" s="350"/>
      <c r="T41" s="359"/>
      <c r="U41" s="350"/>
      <c r="V41" s="350"/>
      <c r="W41" s="359"/>
      <c r="X41" s="350"/>
      <c r="Y41" s="350"/>
      <c r="Z41" s="350">
        <f>[2]中学学生数统计!Q19</f>
        <v>31</v>
      </c>
      <c r="AA41" s="350">
        <f>[2]中学学生数统计!R19</f>
        <v>1161</v>
      </c>
      <c r="AB41" s="350"/>
      <c r="AC41" s="360"/>
      <c r="AD41" s="360">
        <f t="shared" si="0"/>
        <v>1161</v>
      </c>
      <c r="AE41" s="360">
        <f>[2]教职工数!C12</f>
        <v>101</v>
      </c>
      <c r="AF41" s="360"/>
      <c r="AG41" s="361">
        <v>10613286</v>
      </c>
      <c r="AH41" s="362"/>
      <c r="AI41" s="362">
        <v>1</v>
      </c>
      <c r="AJ41" s="363">
        <v>109894</v>
      </c>
    </row>
    <row r="42" spans="1:36" ht="12.75">
      <c r="A42" s="350"/>
      <c r="B42" s="365" t="s">
        <v>567</v>
      </c>
      <c r="C42" s="357"/>
      <c r="D42" s="358"/>
      <c r="E42" s="350"/>
      <c r="F42" s="350"/>
      <c r="G42" s="350"/>
      <c r="H42" s="350"/>
      <c r="I42" s="350"/>
      <c r="J42" s="350"/>
      <c r="K42" s="359"/>
      <c r="L42" s="350"/>
      <c r="M42" s="350"/>
      <c r="N42" s="359"/>
      <c r="O42" s="350"/>
      <c r="P42" s="350"/>
      <c r="Q42" s="359"/>
      <c r="R42" s="350"/>
      <c r="S42" s="350"/>
      <c r="T42" s="359"/>
      <c r="U42" s="350"/>
      <c r="V42" s="350"/>
      <c r="W42" s="359"/>
      <c r="X42" s="350"/>
      <c r="Y42" s="350"/>
      <c r="Z42" s="350"/>
      <c r="AA42" s="350"/>
      <c r="AB42" s="350"/>
      <c r="AC42" s="350"/>
      <c r="AD42" s="350"/>
      <c r="AE42" s="350"/>
      <c r="AF42" s="350"/>
      <c r="AG42" s="361"/>
      <c r="AH42" s="362"/>
      <c r="AI42" s="362"/>
      <c r="AJ42" s="363">
        <f>SUBTOTAL(9,AJ38:AJ41)</f>
        <v>510304</v>
      </c>
    </row>
    <row r="43" spans="1:36" ht="12.75">
      <c r="A43" s="350"/>
      <c r="B43" s="365" t="s">
        <v>487</v>
      </c>
      <c r="C43" s="357"/>
      <c r="D43" s="358"/>
      <c r="E43" s="350"/>
      <c r="F43" s="350"/>
      <c r="G43" s="350"/>
      <c r="H43" s="350"/>
      <c r="I43" s="350"/>
      <c r="J43" s="350"/>
      <c r="K43" s="359"/>
      <c r="L43" s="350"/>
      <c r="M43" s="350"/>
      <c r="N43" s="359"/>
      <c r="O43" s="350"/>
      <c r="P43" s="350"/>
      <c r="Q43" s="359"/>
      <c r="R43" s="350"/>
      <c r="S43" s="350"/>
      <c r="T43" s="359"/>
      <c r="U43" s="350"/>
      <c r="V43" s="350"/>
      <c r="W43" s="359"/>
      <c r="X43" s="350"/>
      <c r="Y43" s="350"/>
      <c r="Z43" s="350"/>
      <c r="AA43" s="350"/>
      <c r="AB43" s="350"/>
      <c r="AC43" s="350"/>
      <c r="AD43" s="350"/>
      <c r="AE43" s="350"/>
      <c r="AF43" s="350"/>
      <c r="AG43" s="361"/>
      <c r="AH43" s="362"/>
      <c r="AI43" s="362"/>
      <c r="AJ43" s="363">
        <f>SUBTOTAL(9,AJ3:AJ41)</f>
        <v>6306924</v>
      </c>
    </row>
    <row r="45" spans="1:36">
      <c r="S45" s="1017" t="s">
        <v>1360</v>
      </c>
      <c r="T45" s="1017"/>
      <c r="U45" s="1017"/>
      <c r="V45" s="1017"/>
      <c r="W45" s="1017"/>
      <c r="X45" s="1017"/>
      <c r="Y45" s="1017"/>
    </row>
    <row r="46" spans="1:36">
      <c r="S46" s="1017">
        <v>42984</v>
      </c>
      <c r="T46" s="1017"/>
      <c r="U46" s="1017"/>
      <c r="V46" s="1017"/>
      <c r="W46" s="1017"/>
      <c r="X46" s="1017"/>
      <c r="Y46" s="1017"/>
    </row>
  </sheetData>
  <mergeCells count="9">
    <mergeCell ref="S45:Y45"/>
    <mergeCell ref="S46:Y46"/>
    <mergeCell ref="A1:AJ1"/>
    <mergeCell ref="I2:K2"/>
    <mergeCell ref="L2:N2"/>
    <mergeCell ref="O2:Q2"/>
    <mergeCell ref="R2:T2"/>
    <mergeCell ref="U2:W2"/>
    <mergeCell ref="X2:Y2"/>
  </mergeCells>
  <phoneticPr fontId="3" type="noConversion"/>
  <pageMargins left="0.7" right="0.7" top="0.75" bottom="0.75" header="0.3" footer="0.3"/>
  <pageSetup paperSize="9" orientation="portrait" verticalDpi="0" r:id="rId1"/>
</worksheet>
</file>

<file path=xl/worksheets/sheet35.xml><?xml version="1.0" encoding="utf-8"?>
<worksheet xmlns="http://schemas.openxmlformats.org/spreadsheetml/2006/main" xmlns:r="http://schemas.openxmlformats.org/officeDocument/2006/relationships">
  <dimension ref="A1:M12"/>
  <sheetViews>
    <sheetView workbookViewId="0">
      <selection activeCell="F7" sqref="F7"/>
    </sheetView>
  </sheetViews>
  <sheetFormatPr defaultColWidth="9" defaultRowHeight="13.5" outlineLevelRow="2"/>
  <cols>
    <col min="1" max="1" width="6.5" style="624" customWidth="1"/>
    <col min="2" max="2" width="23.75" style="624" customWidth="1"/>
    <col min="3" max="3" width="11.75" style="598" customWidth="1"/>
    <col min="4" max="4" width="12" style="624" customWidth="1"/>
    <col min="5" max="5" width="10" style="625" customWidth="1"/>
    <col min="6" max="6" width="10.75" style="625" customWidth="1"/>
    <col min="7" max="7" width="13.125" style="625" customWidth="1"/>
    <col min="8" max="8" width="9.375" style="625" customWidth="1"/>
    <col min="9" max="9" width="12" style="155" customWidth="1"/>
    <col min="10" max="10" width="11.75" style="155" customWidth="1"/>
    <col min="11" max="11" width="11.25" style="155" customWidth="1"/>
    <col min="12" max="12" width="11.625" style="155" bestFit="1" customWidth="1"/>
    <col min="13" max="13" width="13.375" style="155" customWidth="1"/>
    <col min="14" max="16384" width="9" style="155"/>
  </cols>
  <sheetData>
    <row r="1" spans="1:13" ht="30" customHeight="1">
      <c r="A1" s="1020" t="s">
        <v>1841</v>
      </c>
      <c r="B1" s="1020"/>
      <c r="C1" s="1020"/>
      <c r="D1" s="1020"/>
      <c r="E1" s="1020"/>
      <c r="F1" s="1020"/>
      <c r="G1" s="1020"/>
      <c r="H1" s="1020"/>
      <c r="I1" s="1020"/>
      <c r="J1" s="1021"/>
      <c r="K1" s="1021"/>
      <c r="L1" s="1021"/>
    </row>
    <row r="2" spans="1:13" s="598" customFormat="1" ht="45.75" customHeight="1">
      <c r="A2" s="593" t="s">
        <v>1</v>
      </c>
      <c r="B2" s="594" t="s">
        <v>2</v>
      </c>
      <c r="C2" s="594" t="s">
        <v>1815</v>
      </c>
      <c r="D2" s="595" t="s">
        <v>1679</v>
      </c>
      <c r="E2" s="595" t="s">
        <v>1816</v>
      </c>
      <c r="F2" s="595" t="s">
        <v>1817</v>
      </c>
      <c r="G2" s="595" t="s">
        <v>1818</v>
      </c>
      <c r="H2" s="595" t="s">
        <v>1819</v>
      </c>
      <c r="I2" s="595" t="s">
        <v>1820</v>
      </c>
      <c r="J2" s="596" t="s">
        <v>1821</v>
      </c>
      <c r="K2" s="597" t="s">
        <v>1822</v>
      </c>
      <c r="L2" s="597" t="s">
        <v>1823</v>
      </c>
    </row>
    <row r="3" spans="1:13" s="605" customFormat="1" ht="39.950000000000003" customHeight="1" outlineLevel="2">
      <c r="A3" s="599">
        <v>1</v>
      </c>
      <c r="B3" s="600" t="s">
        <v>1824</v>
      </c>
      <c r="C3" s="599" t="s">
        <v>1825</v>
      </c>
      <c r="D3" s="600" t="s">
        <v>1826</v>
      </c>
      <c r="E3" s="599">
        <v>15</v>
      </c>
      <c r="F3" s="599">
        <v>6600</v>
      </c>
      <c r="G3" s="601">
        <v>5731</v>
      </c>
      <c r="H3" s="599">
        <v>2313</v>
      </c>
      <c r="I3" s="599">
        <v>221436</v>
      </c>
      <c r="J3" s="602">
        <f>I3/12*8</f>
        <v>147624</v>
      </c>
      <c r="K3" s="603"/>
      <c r="L3" s="604">
        <f>J3+K3</f>
        <v>147624</v>
      </c>
    </row>
    <row r="4" spans="1:13" s="161" customFormat="1" ht="39.950000000000003" customHeight="1" outlineLevel="2">
      <c r="A4" s="599">
        <v>2</v>
      </c>
      <c r="B4" s="606" t="s">
        <v>1827</v>
      </c>
      <c r="C4" s="607" t="s">
        <v>1825</v>
      </c>
      <c r="D4" s="608" t="s">
        <v>1828</v>
      </c>
      <c r="E4" s="607">
        <v>15</v>
      </c>
      <c r="F4" s="607">
        <v>7198</v>
      </c>
      <c r="G4" s="609">
        <v>6023</v>
      </c>
      <c r="H4" s="607">
        <v>2520</v>
      </c>
      <c r="I4" s="599">
        <v>221436</v>
      </c>
      <c r="J4" s="610">
        <f>I4/12*8</f>
        <v>147624</v>
      </c>
      <c r="K4" s="611"/>
      <c r="L4" s="604">
        <f t="shared" ref="L4:L10" si="0">J4+K4</f>
        <v>147624</v>
      </c>
    </row>
    <row r="5" spans="1:13" s="161" customFormat="1" ht="39.950000000000003" customHeight="1" outlineLevel="2">
      <c r="A5" s="599">
        <v>3</v>
      </c>
      <c r="B5" s="600" t="s">
        <v>1829</v>
      </c>
      <c r="C5" s="607" t="s">
        <v>1825</v>
      </c>
      <c r="D5" s="600" t="s">
        <v>1830</v>
      </c>
      <c r="E5" s="612">
        <v>15</v>
      </c>
      <c r="F5" s="612">
        <v>7232</v>
      </c>
      <c r="G5" s="613">
        <v>5785</v>
      </c>
      <c r="H5" s="612">
        <v>2532</v>
      </c>
      <c r="I5" s="599">
        <v>221436</v>
      </c>
      <c r="J5" s="610">
        <f>I5/12*8</f>
        <v>147624</v>
      </c>
      <c r="K5" s="611"/>
      <c r="L5" s="604">
        <f t="shared" si="0"/>
        <v>147624</v>
      </c>
    </row>
    <row r="6" spans="1:13" s="161" customFormat="1" ht="39.950000000000003" customHeight="1" outlineLevel="2">
      <c r="A6" s="599">
        <v>4</v>
      </c>
      <c r="B6" s="606" t="s">
        <v>1831</v>
      </c>
      <c r="C6" s="607" t="s">
        <v>1825</v>
      </c>
      <c r="D6" s="608" t="s">
        <v>1832</v>
      </c>
      <c r="E6" s="607">
        <v>24</v>
      </c>
      <c r="F6" s="607">
        <v>24644</v>
      </c>
      <c r="G6" s="609">
        <v>13724</v>
      </c>
      <c r="H6" s="607">
        <v>8626</v>
      </c>
      <c r="I6" s="599">
        <v>221436</v>
      </c>
      <c r="J6" s="610">
        <f>I6/12*8</f>
        <v>147624</v>
      </c>
      <c r="K6" s="611"/>
      <c r="L6" s="604">
        <f t="shared" si="0"/>
        <v>147624</v>
      </c>
    </row>
    <row r="7" spans="1:13" s="161" customFormat="1" ht="39.950000000000003" customHeight="1" outlineLevel="2">
      <c r="A7" s="599">
        <v>5</v>
      </c>
      <c r="B7" s="606" t="s">
        <v>1833</v>
      </c>
      <c r="C7" s="607" t="s">
        <v>1825</v>
      </c>
      <c r="D7" s="614" t="s">
        <v>1834</v>
      </c>
      <c r="E7" s="607">
        <v>24</v>
      </c>
      <c r="F7" s="607">
        <v>22972</v>
      </c>
      <c r="G7" s="609">
        <v>13717</v>
      </c>
      <c r="H7" s="607">
        <v>8041</v>
      </c>
      <c r="I7" s="599">
        <v>221436</v>
      </c>
      <c r="J7" s="610">
        <f>I7/12*6</f>
        <v>110718</v>
      </c>
      <c r="K7" s="611"/>
      <c r="L7" s="604">
        <f t="shared" si="0"/>
        <v>110718</v>
      </c>
    </row>
    <row r="8" spans="1:13" s="161" customFormat="1" ht="39.950000000000003" customHeight="1" outlineLevel="2">
      <c r="A8" s="599">
        <v>6</v>
      </c>
      <c r="B8" s="606" t="s">
        <v>1835</v>
      </c>
      <c r="C8" s="607" t="s">
        <v>1825</v>
      </c>
      <c r="D8" s="608" t="s">
        <v>1836</v>
      </c>
      <c r="E8" s="607">
        <v>30</v>
      </c>
      <c r="F8" s="607">
        <v>26608</v>
      </c>
      <c r="G8" s="609">
        <v>15747</v>
      </c>
      <c r="H8" s="607">
        <v>9443</v>
      </c>
      <c r="I8" s="599">
        <v>221436</v>
      </c>
      <c r="J8" s="610">
        <f>I8/12*8</f>
        <v>147624</v>
      </c>
      <c r="K8" s="611"/>
      <c r="L8" s="604">
        <f t="shared" si="0"/>
        <v>147624</v>
      </c>
    </row>
    <row r="9" spans="1:13" s="161" customFormat="1" ht="39.950000000000003" customHeight="1" outlineLevel="1">
      <c r="A9" s="615"/>
      <c r="B9" s="616"/>
      <c r="C9" s="617" t="s">
        <v>743</v>
      </c>
      <c r="D9" s="618"/>
      <c r="E9" s="619"/>
      <c r="F9" s="619"/>
      <c r="G9" s="620">
        <f t="shared" ref="G9:L9" si="1">SUBTOTAL(9,G3:G8)</f>
        <v>60727</v>
      </c>
      <c r="H9" s="619">
        <f t="shared" si="1"/>
        <v>33475</v>
      </c>
      <c r="I9" s="615">
        <f t="shared" si="1"/>
        <v>1328616</v>
      </c>
      <c r="J9" s="621">
        <f t="shared" si="1"/>
        <v>848838</v>
      </c>
      <c r="K9" s="592">
        <f t="shared" si="1"/>
        <v>0</v>
      </c>
      <c r="L9" s="622">
        <f t="shared" si="1"/>
        <v>848838</v>
      </c>
    </row>
    <row r="10" spans="1:13" s="161" customFormat="1" ht="39.950000000000003" customHeight="1" outlineLevel="2">
      <c r="A10" s="599">
        <v>1</v>
      </c>
      <c r="B10" s="606" t="s">
        <v>1837</v>
      </c>
      <c r="C10" s="607" t="s">
        <v>1838</v>
      </c>
      <c r="D10" s="608" t="s">
        <v>1839</v>
      </c>
      <c r="E10" s="599">
        <v>26</v>
      </c>
      <c r="F10" s="599">
        <v>14006</v>
      </c>
      <c r="G10" s="601">
        <v>8932</v>
      </c>
      <c r="H10" s="599">
        <v>4903</v>
      </c>
      <c r="I10" s="599">
        <v>221436</v>
      </c>
      <c r="J10" s="610">
        <f>-I10/12*4</f>
        <v>-73812</v>
      </c>
      <c r="K10" s="152">
        <f>-H10*5</f>
        <v>-24515</v>
      </c>
      <c r="L10" s="604">
        <f t="shared" si="0"/>
        <v>-98327</v>
      </c>
      <c r="M10" s="161" t="s">
        <v>1840</v>
      </c>
    </row>
    <row r="11" spans="1:13" s="161" customFormat="1" ht="39.950000000000003" customHeight="1" outlineLevel="1">
      <c r="A11" s="615"/>
      <c r="B11" s="616"/>
      <c r="C11" s="619" t="s">
        <v>1200</v>
      </c>
      <c r="D11" s="618"/>
      <c r="E11" s="615"/>
      <c r="F11" s="615"/>
      <c r="G11" s="623">
        <f t="shared" ref="G11:L11" si="2">SUBTOTAL(9,G10:G10)</f>
        <v>8932</v>
      </c>
      <c r="H11" s="615">
        <f t="shared" si="2"/>
        <v>4903</v>
      </c>
      <c r="I11" s="615">
        <f t="shared" si="2"/>
        <v>221436</v>
      </c>
      <c r="J11" s="621">
        <f t="shared" si="2"/>
        <v>-73812</v>
      </c>
      <c r="K11" s="592">
        <f t="shared" si="2"/>
        <v>-24515</v>
      </c>
      <c r="L11" s="622">
        <f t="shared" si="2"/>
        <v>-98327</v>
      </c>
    </row>
    <row r="12" spans="1:13" s="161" customFormat="1" ht="39.950000000000003" customHeight="1">
      <c r="A12" s="615"/>
      <c r="B12" s="616"/>
      <c r="C12" s="619" t="s">
        <v>487</v>
      </c>
      <c r="D12" s="618"/>
      <c r="E12" s="615"/>
      <c r="F12" s="615"/>
      <c r="G12" s="623">
        <f t="shared" ref="G12:L12" si="3">SUBTOTAL(9,G3:G10)</f>
        <v>69659</v>
      </c>
      <c r="H12" s="615">
        <f t="shared" si="3"/>
        <v>38378</v>
      </c>
      <c r="I12" s="615">
        <f t="shared" si="3"/>
        <v>1550052</v>
      </c>
      <c r="J12" s="621">
        <f t="shared" si="3"/>
        <v>775026</v>
      </c>
      <c r="K12" s="592">
        <f t="shared" si="3"/>
        <v>-24515</v>
      </c>
      <c r="L12" s="622">
        <f t="shared" si="3"/>
        <v>750511</v>
      </c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verticalDpi="0" r:id="rId1"/>
  <headerFooter>
    <oddFooter>第 &amp;P 页，共 &amp;N 页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>
  <dimension ref="A1:L30"/>
  <sheetViews>
    <sheetView topLeftCell="A25" workbookViewId="0">
      <selection activeCell="C30" sqref="C30"/>
    </sheetView>
  </sheetViews>
  <sheetFormatPr defaultRowHeight="13.5"/>
  <cols>
    <col min="1" max="1" width="6.125" style="281" customWidth="1"/>
    <col min="2" max="2" width="22.125" style="281" customWidth="1"/>
    <col min="3" max="3" width="9" style="281"/>
    <col min="4" max="4" width="15.875" style="281" customWidth="1"/>
    <col min="5" max="5" width="24.25" style="281" customWidth="1"/>
    <col min="6" max="6" width="12.25" style="281" customWidth="1"/>
    <col min="7" max="7" width="13.5" style="168" customWidth="1"/>
    <col min="8" max="8" width="9" style="281"/>
    <col min="9" max="9" width="14.25" style="168" customWidth="1"/>
    <col min="10" max="10" width="30.875" style="281" customWidth="1"/>
    <col min="11" max="16384" width="9" style="281"/>
  </cols>
  <sheetData>
    <row r="1" spans="1:12" ht="18.75">
      <c r="A1" s="1022" t="s">
        <v>1842</v>
      </c>
      <c r="B1" s="1023"/>
      <c r="C1" s="1023"/>
      <c r="D1" s="1023"/>
      <c r="E1" s="1023"/>
      <c r="F1" s="1023"/>
      <c r="G1" s="1024"/>
      <c r="H1" s="1023"/>
      <c r="I1" s="1024"/>
      <c r="J1" s="1023"/>
    </row>
    <row r="2" spans="1:12" ht="24">
      <c r="A2" s="626" t="s">
        <v>1</v>
      </c>
      <c r="B2" s="627" t="s">
        <v>366</v>
      </c>
      <c r="C2" s="627" t="s">
        <v>2</v>
      </c>
      <c r="D2" s="627" t="s">
        <v>691</v>
      </c>
      <c r="E2" s="627" t="s">
        <v>692</v>
      </c>
      <c r="F2" s="627" t="s">
        <v>1843</v>
      </c>
      <c r="G2" s="628" t="s">
        <v>694</v>
      </c>
      <c r="H2" s="629" t="s">
        <v>695</v>
      </c>
      <c r="I2" s="628" t="s">
        <v>1844</v>
      </c>
      <c r="J2" s="626" t="s">
        <v>25</v>
      </c>
    </row>
    <row r="3" spans="1:12" ht="30" customHeight="1">
      <c r="A3" s="630">
        <v>1</v>
      </c>
      <c r="B3" s="630" t="s">
        <v>1845</v>
      </c>
      <c r="C3" s="630" t="s">
        <v>1846</v>
      </c>
      <c r="D3" s="630" t="s">
        <v>1847</v>
      </c>
      <c r="E3" s="630" t="s">
        <v>1848</v>
      </c>
      <c r="F3" s="631" t="s">
        <v>1171</v>
      </c>
      <c r="G3" s="632">
        <v>35000</v>
      </c>
      <c r="H3" s="630">
        <v>1</v>
      </c>
      <c r="I3" s="632">
        <f t="shared" ref="I3:I29" si="0">G3*H3</f>
        <v>35000</v>
      </c>
      <c r="J3" s="630" t="s">
        <v>1849</v>
      </c>
    </row>
    <row r="4" spans="1:12" ht="30" customHeight="1">
      <c r="A4" s="630">
        <v>2</v>
      </c>
      <c r="B4" s="630" t="s">
        <v>1845</v>
      </c>
      <c r="C4" s="630" t="s">
        <v>1846</v>
      </c>
      <c r="D4" s="630" t="s">
        <v>1850</v>
      </c>
      <c r="E4" s="630" t="s">
        <v>1851</v>
      </c>
      <c r="F4" s="633" t="s">
        <v>1171</v>
      </c>
      <c r="G4" s="632">
        <v>43000</v>
      </c>
      <c r="H4" s="630">
        <v>1</v>
      </c>
      <c r="I4" s="632">
        <f t="shared" si="0"/>
        <v>43000</v>
      </c>
      <c r="J4" s="630" t="s">
        <v>1852</v>
      </c>
    </row>
    <row r="5" spans="1:12" ht="30" customHeight="1">
      <c r="A5" s="630">
        <v>3</v>
      </c>
      <c r="B5" s="630" t="s">
        <v>1845</v>
      </c>
      <c r="C5" s="630" t="s">
        <v>1846</v>
      </c>
      <c r="D5" s="631" t="s">
        <v>1853</v>
      </c>
      <c r="E5" s="631" t="s">
        <v>1854</v>
      </c>
      <c r="F5" s="633" t="s">
        <v>1171</v>
      </c>
      <c r="G5" s="634">
        <v>250000</v>
      </c>
      <c r="H5" s="630">
        <v>1</v>
      </c>
      <c r="I5" s="632">
        <f t="shared" si="0"/>
        <v>250000</v>
      </c>
      <c r="J5" s="631" t="s">
        <v>1855</v>
      </c>
    </row>
    <row r="6" spans="1:12" ht="30" customHeight="1">
      <c r="A6" s="630">
        <v>4</v>
      </c>
      <c r="B6" s="630" t="s">
        <v>1845</v>
      </c>
      <c r="C6" s="630" t="s">
        <v>1846</v>
      </c>
      <c r="D6" s="631" t="s">
        <v>1856</v>
      </c>
      <c r="E6" s="631" t="s">
        <v>1857</v>
      </c>
      <c r="F6" s="633" t="s">
        <v>1171</v>
      </c>
      <c r="G6" s="634">
        <v>10000</v>
      </c>
      <c r="H6" s="630">
        <v>1</v>
      </c>
      <c r="I6" s="632">
        <f t="shared" si="0"/>
        <v>10000</v>
      </c>
      <c r="J6" s="631" t="s">
        <v>1858</v>
      </c>
      <c r="L6" s="635"/>
    </row>
    <row r="7" spans="1:12" ht="30" customHeight="1">
      <c r="A7" s="630">
        <v>5</v>
      </c>
      <c r="B7" s="630" t="s">
        <v>1845</v>
      </c>
      <c r="C7" s="630" t="s">
        <v>1859</v>
      </c>
      <c r="D7" s="630" t="s">
        <v>1177</v>
      </c>
      <c r="E7" s="630" t="s">
        <v>1860</v>
      </c>
      <c r="F7" s="633" t="s">
        <v>1171</v>
      </c>
      <c r="G7" s="632">
        <v>110000</v>
      </c>
      <c r="H7" s="630">
        <v>1</v>
      </c>
      <c r="I7" s="632">
        <f t="shared" si="0"/>
        <v>110000</v>
      </c>
      <c r="J7" s="631" t="s">
        <v>1861</v>
      </c>
    </row>
    <row r="8" spans="1:12" ht="30" customHeight="1">
      <c r="A8" s="630">
        <v>6</v>
      </c>
      <c r="B8" s="630" t="s">
        <v>1845</v>
      </c>
      <c r="C8" s="630" t="s">
        <v>1859</v>
      </c>
      <c r="D8" s="636" t="s">
        <v>1862</v>
      </c>
      <c r="E8" s="636" t="s">
        <v>1862</v>
      </c>
      <c r="F8" s="630" t="s">
        <v>1101</v>
      </c>
      <c r="G8" s="632">
        <v>10000</v>
      </c>
      <c r="H8" s="630">
        <v>1</v>
      </c>
      <c r="I8" s="632">
        <f t="shared" si="0"/>
        <v>10000</v>
      </c>
      <c r="J8" s="630"/>
    </row>
    <row r="9" spans="1:12" ht="30" customHeight="1">
      <c r="A9" s="630">
        <v>7</v>
      </c>
      <c r="B9" s="630" t="s">
        <v>1845</v>
      </c>
      <c r="C9" s="630" t="s">
        <v>1859</v>
      </c>
      <c r="D9" s="636" t="s">
        <v>1863</v>
      </c>
      <c r="E9" s="636" t="s">
        <v>1863</v>
      </c>
      <c r="F9" s="630" t="s">
        <v>1101</v>
      </c>
      <c r="G9" s="632">
        <v>20000</v>
      </c>
      <c r="H9" s="630">
        <v>1</v>
      </c>
      <c r="I9" s="632">
        <f t="shared" si="0"/>
        <v>20000</v>
      </c>
      <c r="J9" s="630"/>
    </row>
    <row r="10" spans="1:12" ht="30" customHeight="1">
      <c r="A10" s="630">
        <v>8</v>
      </c>
      <c r="B10" s="630" t="s">
        <v>1845</v>
      </c>
      <c r="C10" s="630" t="s">
        <v>1859</v>
      </c>
      <c r="D10" s="636" t="s">
        <v>1864</v>
      </c>
      <c r="E10" s="630" t="s">
        <v>1865</v>
      </c>
      <c r="F10" s="630" t="s">
        <v>1101</v>
      </c>
      <c r="G10" s="632">
        <v>30000</v>
      </c>
      <c r="H10" s="630">
        <v>1</v>
      </c>
      <c r="I10" s="632">
        <f t="shared" si="0"/>
        <v>30000</v>
      </c>
      <c r="J10" s="630"/>
    </row>
    <row r="11" spans="1:12" ht="30" customHeight="1">
      <c r="A11" s="630">
        <v>9</v>
      </c>
      <c r="B11" s="630" t="s">
        <v>1845</v>
      </c>
      <c r="C11" s="630" t="s">
        <v>1169</v>
      </c>
      <c r="D11" s="636" t="s">
        <v>1866</v>
      </c>
      <c r="E11" s="636" t="s">
        <v>1866</v>
      </c>
      <c r="F11" s="630" t="s">
        <v>1101</v>
      </c>
      <c r="G11" s="632">
        <v>250</v>
      </c>
      <c r="H11" s="636">
        <v>400</v>
      </c>
      <c r="I11" s="632">
        <f t="shared" si="0"/>
        <v>100000</v>
      </c>
      <c r="J11" s="630" t="s">
        <v>1867</v>
      </c>
    </row>
    <row r="12" spans="1:12" ht="30" customHeight="1">
      <c r="A12" s="630">
        <v>10</v>
      </c>
      <c r="B12" s="630" t="s">
        <v>1845</v>
      </c>
      <c r="C12" s="630" t="s">
        <v>1169</v>
      </c>
      <c r="D12" s="630" t="s">
        <v>1868</v>
      </c>
      <c r="E12" s="630" t="s">
        <v>1869</v>
      </c>
      <c r="F12" s="630" t="s">
        <v>1870</v>
      </c>
      <c r="G12" s="632">
        <v>1100</v>
      </c>
      <c r="H12" s="630">
        <v>10</v>
      </c>
      <c r="I12" s="632">
        <f t="shared" si="0"/>
        <v>11000</v>
      </c>
      <c r="J12" s="630" t="s">
        <v>1871</v>
      </c>
    </row>
    <row r="13" spans="1:12" ht="30" customHeight="1">
      <c r="A13" s="630">
        <v>11</v>
      </c>
      <c r="B13" s="630" t="s">
        <v>1845</v>
      </c>
      <c r="C13" s="630" t="s">
        <v>1169</v>
      </c>
      <c r="D13" s="630" t="s">
        <v>1872</v>
      </c>
      <c r="E13" s="630" t="s">
        <v>1873</v>
      </c>
      <c r="F13" s="630" t="s">
        <v>1874</v>
      </c>
      <c r="G13" s="632">
        <v>2000</v>
      </c>
      <c r="H13" s="630">
        <v>10</v>
      </c>
      <c r="I13" s="632">
        <f t="shared" si="0"/>
        <v>20000</v>
      </c>
      <c r="J13" s="630" t="s">
        <v>1871</v>
      </c>
    </row>
    <row r="14" spans="1:12" ht="30" customHeight="1">
      <c r="A14" s="630">
        <v>12</v>
      </c>
      <c r="B14" s="630" t="s">
        <v>1845</v>
      </c>
      <c r="C14" s="630" t="s">
        <v>1169</v>
      </c>
      <c r="D14" s="636" t="s">
        <v>1875</v>
      </c>
      <c r="E14" s="636" t="s">
        <v>1876</v>
      </c>
      <c r="F14" s="630" t="s">
        <v>1101</v>
      </c>
      <c r="G14" s="632">
        <v>3000</v>
      </c>
      <c r="H14" s="636">
        <v>1</v>
      </c>
      <c r="I14" s="632">
        <f t="shared" si="0"/>
        <v>3000</v>
      </c>
      <c r="J14" s="630" t="s">
        <v>1871</v>
      </c>
    </row>
    <row r="15" spans="1:12" ht="30" customHeight="1">
      <c r="A15" s="630">
        <v>13</v>
      </c>
      <c r="B15" s="630" t="s">
        <v>1845</v>
      </c>
      <c r="C15" s="630" t="s">
        <v>1169</v>
      </c>
      <c r="D15" s="636" t="s">
        <v>1877</v>
      </c>
      <c r="E15" s="636"/>
      <c r="F15" s="630" t="s">
        <v>1441</v>
      </c>
      <c r="G15" s="632">
        <v>1000</v>
      </c>
      <c r="H15" s="636">
        <v>4</v>
      </c>
      <c r="I15" s="632">
        <f t="shared" si="0"/>
        <v>4000</v>
      </c>
      <c r="J15" s="630" t="s">
        <v>1871</v>
      </c>
    </row>
    <row r="16" spans="1:12" ht="30" customHeight="1">
      <c r="A16" s="630">
        <v>14</v>
      </c>
      <c r="B16" s="630" t="s">
        <v>1845</v>
      </c>
      <c r="C16" s="630" t="s">
        <v>1169</v>
      </c>
      <c r="D16" s="631" t="s">
        <v>1878</v>
      </c>
      <c r="E16" s="630"/>
      <c r="F16" s="631" t="s">
        <v>1879</v>
      </c>
      <c r="G16" s="632">
        <v>2000</v>
      </c>
      <c r="H16" s="630">
        <v>8</v>
      </c>
      <c r="I16" s="632">
        <f t="shared" si="0"/>
        <v>16000</v>
      </c>
      <c r="J16" s="630" t="s">
        <v>1871</v>
      </c>
    </row>
    <row r="17" spans="1:10" ht="30" customHeight="1">
      <c r="A17" s="630">
        <v>15</v>
      </c>
      <c r="B17" s="630" t="s">
        <v>1845</v>
      </c>
      <c r="C17" s="630" t="s">
        <v>1169</v>
      </c>
      <c r="D17" s="630" t="s">
        <v>1880</v>
      </c>
      <c r="E17" s="630" t="s">
        <v>1881</v>
      </c>
      <c r="F17" s="631" t="s">
        <v>1882</v>
      </c>
      <c r="G17" s="632">
        <v>200</v>
      </c>
      <c r="H17" s="630">
        <v>200</v>
      </c>
      <c r="I17" s="632">
        <f t="shared" si="0"/>
        <v>40000</v>
      </c>
      <c r="J17" s="630" t="s">
        <v>1883</v>
      </c>
    </row>
    <row r="18" spans="1:10" ht="30" customHeight="1">
      <c r="A18" s="630">
        <v>16</v>
      </c>
      <c r="B18" s="630" t="s">
        <v>1845</v>
      </c>
      <c r="C18" s="630" t="s">
        <v>1884</v>
      </c>
      <c r="D18" s="630" t="s">
        <v>1885</v>
      </c>
      <c r="E18" s="630" t="s">
        <v>1886</v>
      </c>
      <c r="F18" s="630" t="s">
        <v>1101</v>
      </c>
      <c r="G18" s="632">
        <v>5000</v>
      </c>
      <c r="H18" s="630">
        <v>2</v>
      </c>
      <c r="I18" s="632">
        <f t="shared" si="0"/>
        <v>10000</v>
      </c>
      <c r="J18" s="630" t="s">
        <v>1543</v>
      </c>
    </row>
    <row r="19" spans="1:10" ht="30" customHeight="1">
      <c r="A19" s="630">
        <v>17</v>
      </c>
      <c r="B19" s="630" t="s">
        <v>1845</v>
      </c>
      <c r="C19" s="630" t="s">
        <v>1884</v>
      </c>
      <c r="D19" s="630" t="s">
        <v>1887</v>
      </c>
      <c r="E19" s="630" t="s">
        <v>1888</v>
      </c>
      <c r="F19" s="630" t="s">
        <v>1101</v>
      </c>
      <c r="G19" s="632">
        <v>12000</v>
      </c>
      <c r="H19" s="630">
        <v>2</v>
      </c>
      <c r="I19" s="632">
        <f t="shared" si="0"/>
        <v>24000</v>
      </c>
      <c r="J19" s="630" t="s">
        <v>1743</v>
      </c>
    </row>
    <row r="20" spans="1:10" ht="30" customHeight="1">
      <c r="A20" s="630">
        <v>18</v>
      </c>
      <c r="B20" s="630" t="s">
        <v>1845</v>
      </c>
      <c r="C20" s="630" t="s">
        <v>1884</v>
      </c>
      <c r="D20" s="630" t="s">
        <v>1889</v>
      </c>
      <c r="E20" s="630" t="s">
        <v>1890</v>
      </c>
      <c r="F20" s="630" t="s">
        <v>1101</v>
      </c>
      <c r="G20" s="632">
        <v>2200</v>
      </c>
      <c r="H20" s="630">
        <v>1</v>
      </c>
      <c r="I20" s="632">
        <f t="shared" si="0"/>
        <v>2200</v>
      </c>
      <c r="J20" s="630" t="s">
        <v>1890</v>
      </c>
    </row>
    <row r="21" spans="1:10" ht="30" customHeight="1">
      <c r="A21" s="630">
        <v>19</v>
      </c>
      <c r="B21" s="630" t="s">
        <v>1845</v>
      </c>
      <c r="C21" s="630" t="s">
        <v>1884</v>
      </c>
      <c r="D21" s="630" t="s">
        <v>1891</v>
      </c>
      <c r="E21" s="630" t="s">
        <v>1890</v>
      </c>
      <c r="F21" s="630" t="s">
        <v>1101</v>
      </c>
      <c r="G21" s="632">
        <v>2400</v>
      </c>
      <c r="H21" s="630">
        <v>1</v>
      </c>
      <c r="I21" s="632">
        <f t="shared" si="0"/>
        <v>2400</v>
      </c>
      <c r="J21" s="630" t="s">
        <v>1890</v>
      </c>
    </row>
    <row r="22" spans="1:10" ht="30" customHeight="1">
      <c r="A22" s="630">
        <v>20</v>
      </c>
      <c r="B22" s="630" t="s">
        <v>1845</v>
      </c>
      <c r="C22" s="630" t="s">
        <v>1884</v>
      </c>
      <c r="D22" s="630" t="s">
        <v>1892</v>
      </c>
      <c r="E22" s="630" t="s">
        <v>1890</v>
      </c>
      <c r="F22" s="630" t="s">
        <v>1101</v>
      </c>
      <c r="G22" s="632">
        <v>2400</v>
      </c>
      <c r="H22" s="630">
        <v>1</v>
      </c>
      <c r="I22" s="632">
        <f t="shared" si="0"/>
        <v>2400</v>
      </c>
      <c r="J22" s="630" t="s">
        <v>1890</v>
      </c>
    </row>
    <row r="23" spans="1:10" ht="30" customHeight="1">
      <c r="A23" s="630">
        <v>21</v>
      </c>
      <c r="B23" s="630" t="s">
        <v>1845</v>
      </c>
      <c r="C23" s="630" t="s">
        <v>1884</v>
      </c>
      <c r="D23" s="630" t="s">
        <v>1893</v>
      </c>
      <c r="E23" s="630" t="s">
        <v>1890</v>
      </c>
      <c r="F23" s="630" t="s">
        <v>1101</v>
      </c>
      <c r="G23" s="632">
        <v>4000</v>
      </c>
      <c r="H23" s="630">
        <v>1</v>
      </c>
      <c r="I23" s="632">
        <f t="shared" si="0"/>
        <v>4000</v>
      </c>
      <c r="J23" s="630" t="s">
        <v>1890</v>
      </c>
    </row>
    <row r="24" spans="1:10" ht="30" customHeight="1">
      <c r="A24" s="630">
        <v>22</v>
      </c>
      <c r="B24" s="630" t="s">
        <v>1845</v>
      </c>
      <c r="C24" s="630" t="s">
        <v>1894</v>
      </c>
      <c r="D24" s="630" t="s">
        <v>1895</v>
      </c>
      <c r="E24" s="630" t="s">
        <v>1896</v>
      </c>
      <c r="F24" s="637" t="s">
        <v>1897</v>
      </c>
      <c r="G24" s="632">
        <v>7000</v>
      </c>
      <c r="H24" s="630">
        <v>4</v>
      </c>
      <c r="I24" s="632">
        <f t="shared" si="0"/>
        <v>28000</v>
      </c>
      <c r="J24" s="630" t="s">
        <v>1898</v>
      </c>
    </row>
    <row r="25" spans="1:10" ht="30" customHeight="1">
      <c r="A25" s="630">
        <v>23</v>
      </c>
      <c r="B25" s="630" t="s">
        <v>1845</v>
      </c>
      <c r="C25" s="630" t="s">
        <v>1894</v>
      </c>
      <c r="D25" s="630" t="s">
        <v>1895</v>
      </c>
      <c r="E25" s="630" t="s">
        <v>1899</v>
      </c>
      <c r="F25" s="637" t="s">
        <v>1897</v>
      </c>
      <c r="G25" s="632">
        <v>7000</v>
      </c>
      <c r="H25" s="630">
        <v>2</v>
      </c>
      <c r="I25" s="632">
        <f t="shared" si="0"/>
        <v>14000</v>
      </c>
      <c r="J25" s="630" t="s">
        <v>1900</v>
      </c>
    </row>
    <row r="26" spans="1:10" ht="30" customHeight="1">
      <c r="A26" s="630">
        <v>24</v>
      </c>
      <c r="B26" s="630" t="s">
        <v>1845</v>
      </c>
      <c r="C26" s="630" t="s">
        <v>1894</v>
      </c>
      <c r="D26" s="630" t="s">
        <v>1901</v>
      </c>
      <c r="E26" s="630" t="s">
        <v>1902</v>
      </c>
      <c r="F26" s="630" t="s">
        <v>1101</v>
      </c>
      <c r="G26" s="632">
        <v>200</v>
      </c>
      <c r="H26" s="630">
        <v>60</v>
      </c>
      <c r="I26" s="632">
        <f t="shared" si="0"/>
        <v>12000</v>
      </c>
      <c r="J26" s="630" t="s">
        <v>1903</v>
      </c>
    </row>
    <row r="27" spans="1:10" ht="30" customHeight="1">
      <c r="A27" s="630">
        <v>25</v>
      </c>
      <c r="B27" s="630" t="s">
        <v>1845</v>
      </c>
      <c r="C27" s="630" t="s">
        <v>281</v>
      </c>
      <c r="D27" s="630" t="s">
        <v>1904</v>
      </c>
      <c r="E27" s="630" t="s">
        <v>1904</v>
      </c>
      <c r="F27" s="631" t="s">
        <v>1171</v>
      </c>
      <c r="G27" s="632">
        <v>15000</v>
      </c>
      <c r="H27" s="630">
        <v>1</v>
      </c>
      <c r="I27" s="632">
        <f t="shared" si="0"/>
        <v>15000</v>
      </c>
      <c r="J27" s="630" t="s">
        <v>1905</v>
      </c>
    </row>
    <row r="28" spans="1:10" ht="30" customHeight="1">
      <c r="A28" s="630">
        <v>26</v>
      </c>
      <c r="B28" s="630" t="s">
        <v>1845</v>
      </c>
      <c r="C28" s="630" t="s">
        <v>1906</v>
      </c>
      <c r="D28" s="630" t="s">
        <v>1907</v>
      </c>
      <c r="E28" s="630" t="s">
        <v>1907</v>
      </c>
      <c r="F28" s="630" t="s">
        <v>1327</v>
      </c>
      <c r="G28" s="632">
        <v>220000</v>
      </c>
      <c r="H28" s="630">
        <v>1</v>
      </c>
      <c r="I28" s="632">
        <f t="shared" si="0"/>
        <v>220000</v>
      </c>
      <c r="J28" s="630"/>
    </row>
    <row r="29" spans="1:10" ht="30" customHeight="1">
      <c r="A29" s="630">
        <v>27</v>
      </c>
      <c r="B29" s="630" t="s">
        <v>1845</v>
      </c>
      <c r="C29" s="630" t="s">
        <v>1908</v>
      </c>
      <c r="D29" s="630" t="s">
        <v>1908</v>
      </c>
      <c r="E29" s="630" t="s">
        <v>1908</v>
      </c>
      <c r="F29" s="631" t="s">
        <v>1171</v>
      </c>
      <c r="G29" s="632">
        <v>200000</v>
      </c>
      <c r="H29" s="630">
        <v>1</v>
      </c>
      <c r="I29" s="632">
        <f t="shared" si="0"/>
        <v>200000</v>
      </c>
      <c r="J29" s="630" t="s">
        <v>1909</v>
      </c>
    </row>
    <row r="30" spans="1:10" ht="30" customHeight="1">
      <c r="A30" s="626"/>
      <c r="B30" s="626" t="s">
        <v>487</v>
      </c>
      <c r="C30" s="626"/>
      <c r="D30" s="626"/>
      <c r="E30" s="626"/>
      <c r="F30" s="626"/>
      <c r="G30" s="638"/>
      <c r="H30" s="626"/>
      <c r="I30" s="638">
        <f>SUM(I3:I29)</f>
        <v>1236000</v>
      </c>
      <c r="J30" s="630"/>
    </row>
  </sheetData>
  <mergeCells count="1">
    <mergeCell ref="A1:J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>
  <dimension ref="A1:XFA385"/>
  <sheetViews>
    <sheetView topLeftCell="A265" workbookViewId="0">
      <selection activeCell="K273" sqref="K273:K285"/>
    </sheetView>
  </sheetViews>
  <sheetFormatPr defaultColWidth="9" defaultRowHeight="30" customHeight="1" outlineLevelRow="3"/>
  <cols>
    <col min="1" max="1" width="4.125" style="681" customWidth="1"/>
    <col min="2" max="2" width="7" style="681" customWidth="1"/>
    <col min="3" max="3" width="10.25" style="681" customWidth="1"/>
    <col min="4" max="4" width="35.125" style="681" customWidth="1"/>
    <col min="5" max="5" width="15.875" style="681" customWidth="1"/>
    <col min="6" max="6" width="9.25" style="681" customWidth="1"/>
    <col min="7" max="7" width="11.625" style="681" customWidth="1"/>
    <col min="8" max="8" width="7.875" style="681" customWidth="1"/>
    <col min="9" max="9" width="9.5" style="681" customWidth="1"/>
    <col min="10" max="10" width="7.25" style="681" customWidth="1"/>
    <col min="11" max="11" width="12.5" style="681" customWidth="1"/>
    <col min="12" max="12" width="9.625" style="681" customWidth="1"/>
    <col min="13" max="16381" width="9" style="681"/>
    <col min="16382" max="16384" width="9" style="682"/>
  </cols>
  <sheetData>
    <row r="1" spans="1:12" s="681" customFormat="1" ht="30" customHeight="1">
      <c r="A1" s="1025" t="s">
        <v>2165</v>
      </c>
      <c r="B1" s="1025"/>
      <c r="C1" s="1025"/>
      <c r="D1" s="1025"/>
      <c r="E1" s="1025"/>
      <c r="F1" s="1025"/>
      <c r="G1" s="1025"/>
      <c r="H1" s="1025"/>
      <c r="I1" s="1025"/>
      <c r="J1" s="1025"/>
      <c r="K1" s="1025"/>
      <c r="L1" s="1025"/>
    </row>
    <row r="2" spans="1:12" s="681" customFormat="1" ht="24.95" customHeight="1">
      <c r="A2" s="683" t="s">
        <v>1</v>
      </c>
      <c r="B2" s="684" t="s">
        <v>2166</v>
      </c>
      <c r="C2" s="684" t="s">
        <v>2167</v>
      </c>
      <c r="D2" s="685" t="s">
        <v>1362</v>
      </c>
      <c r="E2" s="684" t="s">
        <v>2</v>
      </c>
      <c r="F2" s="684" t="s">
        <v>691</v>
      </c>
      <c r="G2" s="684" t="s">
        <v>692</v>
      </c>
      <c r="H2" s="684" t="s">
        <v>2168</v>
      </c>
      <c r="I2" s="686" t="s">
        <v>695</v>
      </c>
      <c r="J2" s="683" t="s">
        <v>694</v>
      </c>
      <c r="K2" s="686" t="s">
        <v>2169</v>
      </c>
      <c r="L2" s="687" t="s">
        <v>25</v>
      </c>
    </row>
    <row r="3" spans="1:12" s="681" customFormat="1" ht="24.95" customHeight="1">
      <c r="A3" s="688"/>
      <c r="B3" s="688" t="s">
        <v>487</v>
      </c>
      <c r="C3" s="688"/>
      <c r="D3" s="689"/>
      <c r="E3" s="690"/>
      <c r="F3" s="691"/>
      <c r="G3" s="691"/>
      <c r="H3" s="692"/>
      <c r="I3" s="693"/>
      <c r="J3" s="694"/>
      <c r="K3" s="695">
        <f>SUBTOTAL(9,K6:K384)</f>
        <v>7439200</v>
      </c>
      <c r="L3" s="691"/>
    </row>
    <row r="4" spans="1:12" s="681" customFormat="1" ht="24.95" customHeight="1" outlineLevel="1">
      <c r="A4" s="688"/>
      <c r="B4" s="688" t="s">
        <v>1190</v>
      </c>
      <c r="C4" s="688"/>
      <c r="D4" s="689"/>
      <c r="E4" s="690"/>
      <c r="F4" s="691"/>
      <c r="G4" s="691"/>
      <c r="H4" s="692"/>
      <c r="I4" s="693"/>
      <c r="J4" s="694"/>
      <c r="K4" s="695">
        <f>SUBTOTAL(9,K6:K27)</f>
        <v>222000</v>
      </c>
      <c r="L4" s="691"/>
    </row>
    <row r="5" spans="1:12" s="681" customFormat="1" ht="24.95" customHeight="1" outlineLevel="1">
      <c r="A5" s="688"/>
      <c r="B5" s="688"/>
      <c r="C5" s="688"/>
      <c r="D5" s="689" t="s">
        <v>2170</v>
      </c>
      <c r="E5" s="690"/>
      <c r="F5" s="691"/>
      <c r="G5" s="691"/>
      <c r="H5" s="692"/>
      <c r="I5" s="693"/>
      <c r="J5" s="694"/>
      <c r="K5" s="695">
        <f>SUBTOTAL(9,K6:K9)</f>
        <v>41500</v>
      </c>
      <c r="L5" s="691"/>
    </row>
    <row r="6" spans="1:12" s="681" customFormat="1" ht="24.95" customHeight="1" outlineLevel="3">
      <c r="A6" s="696">
        <v>1</v>
      </c>
      <c r="B6" s="696" t="s">
        <v>2171</v>
      </c>
      <c r="C6" s="696" t="s">
        <v>1354</v>
      </c>
      <c r="D6" s="697" t="s">
        <v>390</v>
      </c>
      <c r="E6" s="698" t="s">
        <v>2172</v>
      </c>
      <c r="F6" s="699" t="s">
        <v>1169</v>
      </c>
      <c r="G6" s="699" t="s">
        <v>2173</v>
      </c>
      <c r="H6" s="700"/>
      <c r="I6" s="701">
        <v>400</v>
      </c>
      <c r="J6" s="702">
        <v>45</v>
      </c>
      <c r="K6" s="703">
        <f t="shared" ref="K6:K9" si="0">I6*J6</f>
        <v>18000</v>
      </c>
      <c r="L6" s="699" t="s">
        <v>2266</v>
      </c>
    </row>
    <row r="7" spans="1:12" s="681" customFormat="1" ht="24.95" customHeight="1" outlineLevel="3">
      <c r="A7" s="696">
        <v>1</v>
      </c>
      <c r="B7" s="696" t="s">
        <v>2171</v>
      </c>
      <c r="C7" s="696" t="s">
        <v>1354</v>
      </c>
      <c r="D7" s="697" t="s">
        <v>390</v>
      </c>
      <c r="E7" s="698" t="s">
        <v>2172</v>
      </c>
      <c r="F7" s="699" t="s">
        <v>1169</v>
      </c>
      <c r="G7" s="704" t="s">
        <v>1872</v>
      </c>
      <c r="H7" s="700"/>
      <c r="I7" s="701">
        <v>2000</v>
      </c>
      <c r="J7" s="702">
        <v>1</v>
      </c>
      <c r="K7" s="703">
        <f t="shared" si="0"/>
        <v>2000</v>
      </c>
      <c r="L7" s="699" t="s">
        <v>2266</v>
      </c>
    </row>
    <row r="8" spans="1:12" s="681" customFormat="1" ht="24.95" customHeight="1" outlineLevel="3">
      <c r="A8" s="696">
        <v>1</v>
      </c>
      <c r="B8" s="696" t="s">
        <v>2171</v>
      </c>
      <c r="C8" s="696" t="s">
        <v>1354</v>
      </c>
      <c r="D8" s="697" t="s">
        <v>390</v>
      </c>
      <c r="E8" s="698" t="s">
        <v>2172</v>
      </c>
      <c r="F8" s="699" t="s">
        <v>1169</v>
      </c>
      <c r="G8" s="704" t="s">
        <v>2174</v>
      </c>
      <c r="H8" s="705"/>
      <c r="I8" s="701">
        <v>3500</v>
      </c>
      <c r="J8" s="702">
        <v>1</v>
      </c>
      <c r="K8" s="703">
        <f t="shared" si="0"/>
        <v>3500</v>
      </c>
      <c r="L8" s="699" t="s">
        <v>2266</v>
      </c>
    </row>
    <row r="9" spans="1:12" s="681" customFormat="1" ht="24.95" customHeight="1" outlineLevel="3">
      <c r="A9" s="696">
        <v>1</v>
      </c>
      <c r="B9" s="696" t="s">
        <v>2171</v>
      </c>
      <c r="C9" s="696" t="s">
        <v>1354</v>
      </c>
      <c r="D9" s="697" t="s">
        <v>390</v>
      </c>
      <c r="E9" s="698" t="s">
        <v>2172</v>
      </c>
      <c r="F9" s="699" t="s">
        <v>1172</v>
      </c>
      <c r="G9" s="704" t="s">
        <v>2175</v>
      </c>
      <c r="H9" s="705"/>
      <c r="I9" s="701">
        <v>18000</v>
      </c>
      <c r="J9" s="702">
        <v>1</v>
      </c>
      <c r="K9" s="703">
        <f t="shared" si="0"/>
        <v>18000</v>
      </c>
      <c r="L9" s="699" t="s">
        <v>2266</v>
      </c>
    </row>
    <row r="10" spans="1:12" s="681" customFormat="1" ht="24.95" customHeight="1" outlineLevel="1">
      <c r="A10" s="688"/>
      <c r="B10" s="688"/>
      <c r="C10" s="688"/>
      <c r="D10" s="689" t="s">
        <v>2176</v>
      </c>
      <c r="E10" s="690"/>
      <c r="F10" s="691"/>
      <c r="G10" s="691"/>
      <c r="H10" s="692"/>
      <c r="I10" s="693"/>
      <c r="J10" s="694"/>
      <c r="K10" s="695">
        <f>SUBTOTAL(9,K11:K14)</f>
        <v>41500</v>
      </c>
      <c r="L10" s="691"/>
    </row>
    <row r="11" spans="1:12" s="681" customFormat="1" ht="24.95" customHeight="1" outlineLevel="3">
      <c r="A11" s="696">
        <v>2</v>
      </c>
      <c r="B11" s="696" t="s">
        <v>2171</v>
      </c>
      <c r="C11" s="696" t="s">
        <v>1354</v>
      </c>
      <c r="D11" s="697" t="s">
        <v>391</v>
      </c>
      <c r="E11" s="698" t="s">
        <v>2172</v>
      </c>
      <c r="F11" s="699" t="s">
        <v>1169</v>
      </c>
      <c r="G11" s="699" t="s">
        <v>2173</v>
      </c>
      <c r="H11" s="700"/>
      <c r="I11" s="701">
        <v>400</v>
      </c>
      <c r="J11" s="702">
        <v>45</v>
      </c>
      <c r="K11" s="703">
        <f t="shared" ref="K11:K14" si="1">I11*J11</f>
        <v>18000</v>
      </c>
      <c r="L11" s="699" t="s">
        <v>2266</v>
      </c>
    </row>
    <row r="12" spans="1:12" s="681" customFormat="1" ht="24.95" customHeight="1" outlineLevel="3">
      <c r="A12" s="696">
        <v>2</v>
      </c>
      <c r="B12" s="696" t="s">
        <v>2171</v>
      </c>
      <c r="C12" s="696" t="s">
        <v>1354</v>
      </c>
      <c r="D12" s="697" t="s">
        <v>391</v>
      </c>
      <c r="E12" s="698" t="s">
        <v>2172</v>
      </c>
      <c r="F12" s="699" t="s">
        <v>1169</v>
      </c>
      <c r="G12" s="704" t="s">
        <v>1872</v>
      </c>
      <c r="H12" s="700"/>
      <c r="I12" s="701">
        <v>2000</v>
      </c>
      <c r="J12" s="702">
        <v>1</v>
      </c>
      <c r="K12" s="703">
        <f t="shared" si="1"/>
        <v>2000</v>
      </c>
      <c r="L12" s="699" t="s">
        <v>2266</v>
      </c>
    </row>
    <row r="13" spans="1:12" s="681" customFormat="1" ht="24.95" customHeight="1" outlineLevel="3">
      <c r="A13" s="696">
        <v>2</v>
      </c>
      <c r="B13" s="696" t="s">
        <v>2171</v>
      </c>
      <c r="C13" s="696" t="s">
        <v>1354</v>
      </c>
      <c r="D13" s="697" t="s">
        <v>391</v>
      </c>
      <c r="E13" s="698" t="s">
        <v>2172</v>
      </c>
      <c r="F13" s="699" t="s">
        <v>1169</v>
      </c>
      <c r="G13" s="704" t="s">
        <v>2174</v>
      </c>
      <c r="H13" s="705"/>
      <c r="I13" s="701">
        <v>3500</v>
      </c>
      <c r="J13" s="702">
        <v>1</v>
      </c>
      <c r="K13" s="703">
        <f t="shared" si="1"/>
        <v>3500</v>
      </c>
      <c r="L13" s="699" t="s">
        <v>2266</v>
      </c>
    </row>
    <row r="14" spans="1:12" s="681" customFormat="1" ht="24.95" customHeight="1" outlineLevel="3">
      <c r="A14" s="696">
        <v>2</v>
      </c>
      <c r="B14" s="696" t="s">
        <v>2171</v>
      </c>
      <c r="C14" s="696" t="s">
        <v>1354</v>
      </c>
      <c r="D14" s="697" t="s">
        <v>391</v>
      </c>
      <c r="E14" s="698" t="s">
        <v>2172</v>
      </c>
      <c r="F14" s="699" t="s">
        <v>1172</v>
      </c>
      <c r="G14" s="704" t="s">
        <v>2175</v>
      </c>
      <c r="H14" s="705"/>
      <c r="I14" s="701">
        <v>18000</v>
      </c>
      <c r="J14" s="702">
        <v>1</v>
      </c>
      <c r="K14" s="703">
        <f t="shared" si="1"/>
        <v>18000</v>
      </c>
      <c r="L14" s="699" t="s">
        <v>2266</v>
      </c>
    </row>
    <row r="15" spans="1:12" s="681" customFormat="1" ht="24.95" customHeight="1" outlineLevel="1">
      <c r="A15" s="688"/>
      <c r="B15" s="688"/>
      <c r="C15" s="688"/>
      <c r="D15" s="689" t="s">
        <v>2177</v>
      </c>
      <c r="E15" s="690"/>
      <c r="F15" s="706"/>
      <c r="G15" s="707"/>
      <c r="H15" s="692"/>
      <c r="I15" s="708"/>
      <c r="J15" s="709"/>
      <c r="K15" s="695">
        <f>SUBTOTAL(9,K16:K27)</f>
        <v>139000</v>
      </c>
      <c r="L15" s="691"/>
    </row>
    <row r="16" spans="1:12" s="681" customFormat="1" ht="24.95" customHeight="1" outlineLevel="3">
      <c r="A16" s="696">
        <v>3</v>
      </c>
      <c r="B16" s="696" t="s">
        <v>2171</v>
      </c>
      <c r="C16" s="696" t="s">
        <v>382</v>
      </c>
      <c r="D16" s="697" t="s">
        <v>395</v>
      </c>
      <c r="E16" s="698" t="s">
        <v>2172</v>
      </c>
      <c r="F16" s="710" t="s">
        <v>1169</v>
      </c>
      <c r="G16" s="705" t="s">
        <v>2178</v>
      </c>
      <c r="H16" s="700" t="s">
        <v>2179</v>
      </c>
      <c r="I16" s="711">
        <v>650</v>
      </c>
      <c r="J16" s="712">
        <v>10</v>
      </c>
      <c r="K16" s="703">
        <f t="shared" ref="K16:K27" si="2">I16*J16</f>
        <v>6500</v>
      </c>
      <c r="L16" s="699" t="s">
        <v>2266</v>
      </c>
    </row>
    <row r="17" spans="1:12" s="681" customFormat="1" ht="24.95" customHeight="1" outlineLevel="3">
      <c r="A17" s="696">
        <v>3</v>
      </c>
      <c r="B17" s="696" t="s">
        <v>2171</v>
      </c>
      <c r="C17" s="696" t="s">
        <v>382</v>
      </c>
      <c r="D17" s="697" t="s">
        <v>395</v>
      </c>
      <c r="E17" s="698" t="s">
        <v>2172</v>
      </c>
      <c r="F17" s="710" t="s">
        <v>1169</v>
      </c>
      <c r="G17" s="705" t="s">
        <v>2180</v>
      </c>
      <c r="H17" s="700" t="s">
        <v>2179</v>
      </c>
      <c r="I17" s="711">
        <v>650</v>
      </c>
      <c r="J17" s="712">
        <v>10</v>
      </c>
      <c r="K17" s="703">
        <f t="shared" si="2"/>
        <v>6500</v>
      </c>
      <c r="L17" s="699" t="s">
        <v>2266</v>
      </c>
    </row>
    <row r="18" spans="1:12" s="681" customFormat="1" ht="24.95" customHeight="1" outlineLevel="3">
      <c r="A18" s="696">
        <v>3</v>
      </c>
      <c r="B18" s="696" t="s">
        <v>2171</v>
      </c>
      <c r="C18" s="696" t="s">
        <v>382</v>
      </c>
      <c r="D18" s="697" t="s">
        <v>395</v>
      </c>
      <c r="E18" s="698" t="s">
        <v>2172</v>
      </c>
      <c r="F18" s="710" t="s">
        <v>1169</v>
      </c>
      <c r="G18" s="705" t="s">
        <v>2181</v>
      </c>
      <c r="H18" s="705" t="s">
        <v>2182</v>
      </c>
      <c r="I18" s="713">
        <v>2400</v>
      </c>
      <c r="J18" s="712">
        <v>2</v>
      </c>
      <c r="K18" s="703">
        <f t="shared" si="2"/>
        <v>4800</v>
      </c>
      <c r="L18" s="699" t="s">
        <v>2266</v>
      </c>
    </row>
    <row r="19" spans="1:12" s="681" customFormat="1" ht="24.95" customHeight="1" outlineLevel="3">
      <c r="A19" s="696">
        <v>3</v>
      </c>
      <c r="B19" s="696" t="s">
        <v>2171</v>
      </c>
      <c r="C19" s="696" t="s">
        <v>382</v>
      </c>
      <c r="D19" s="697" t="s">
        <v>395</v>
      </c>
      <c r="E19" s="698" t="s">
        <v>2172</v>
      </c>
      <c r="F19" s="710" t="s">
        <v>1169</v>
      </c>
      <c r="G19" s="705" t="s">
        <v>2183</v>
      </c>
      <c r="H19" s="705" t="s">
        <v>2184</v>
      </c>
      <c r="I19" s="711">
        <v>700</v>
      </c>
      <c r="J19" s="712">
        <v>2</v>
      </c>
      <c r="K19" s="703">
        <f t="shared" si="2"/>
        <v>1400</v>
      </c>
      <c r="L19" s="699" t="s">
        <v>2266</v>
      </c>
    </row>
    <row r="20" spans="1:12" s="681" customFormat="1" ht="24.95" customHeight="1" outlineLevel="3">
      <c r="A20" s="696">
        <v>3</v>
      </c>
      <c r="B20" s="696" t="s">
        <v>2171</v>
      </c>
      <c r="C20" s="696" t="s">
        <v>382</v>
      </c>
      <c r="D20" s="697" t="s">
        <v>395</v>
      </c>
      <c r="E20" s="698" t="s">
        <v>2172</v>
      </c>
      <c r="F20" s="710" t="s">
        <v>1169</v>
      </c>
      <c r="G20" s="705" t="s">
        <v>2185</v>
      </c>
      <c r="H20" s="705" t="s">
        <v>2186</v>
      </c>
      <c r="I20" s="711">
        <v>6000</v>
      </c>
      <c r="J20" s="712">
        <v>2</v>
      </c>
      <c r="K20" s="703">
        <f t="shared" si="2"/>
        <v>12000</v>
      </c>
      <c r="L20" s="699" t="s">
        <v>2266</v>
      </c>
    </row>
    <row r="21" spans="1:12" s="681" customFormat="1" ht="24.95" customHeight="1" outlineLevel="3">
      <c r="A21" s="696">
        <v>3</v>
      </c>
      <c r="B21" s="696" t="s">
        <v>2171</v>
      </c>
      <c r="C21" s="696" t="s">
        <v>382</v>
      </c>
      <c r="D21" s="697" t="s">
        <v>395</v>
      </c>
      <c r="E21" s="698" t="s">
        <v>2172</v>
      </c>
      <c r="F21" s="710" t="s">
        <v>1175</v>
      </c>
      <c r="G21" s="705" t="s">
        <v>1175</v>
      </c>
      <c r="H21" s="705" t="s">
        <v>2187</v>
      </c>
      <c r="I21" s="711">
        <v>13000</v>
      </c>
      <c r="J21" s="712">
        <v>2</v>
      </c>
      <c r="K21" s="703">
        <f t="shared" si="2"/>
        <v>26000</v>
      </c>
      <c r="L21" s="699" t="s">
        <v>2266</v>
      </c>
    </row>
    <row r="22" spans="1:12" s="681" customFormat="1" ht="24.95" customHeight="1" outlineLevel="3">
      <c r="A22" s="696">
        <v>3</v>
      </c>
      <c r="B22" s="696" t="s">
        <v>2171</v>
      </c>
      <c r="C22" s="696" t="s">
        <v>382</v>
      </c>
      <c r="D22" s="697" t="s">
        <v>395</v>
      </c>
      <c r="E22" s="698" t="s">
        <v>2172</v>
      </c>
      <c r="F22" s="710" t="s">
        <v>2188</v>
      </c>
      <c r="G22" s="705" t="s">
        <v>2188</v>
      </c>
      <c r="H22" s="714" t="s">
        <v>2189</v>
      </c>
      <c r="I22" s="713">
        <v>9000</v>
      </c>
      <c r="J22" s="712">
        <v>2</v>
      </c>
      <c r="K22" s="703">
        <f t="shared" si="2"/>
        <v>18000</v>
      </c>
      <c r="L22" s="699" t="s">
        <v>2266</v>
      </c>
    </row>
    <row r="23" spans="1:12" s="681" customFormat="1" ht="24.95" customHeight="1" outlineLevel="3">
      <c r="A23" s="696">
        <v>3</v>
      </c>
      <c r="B23" s="696" t="s">
        <v>2171</v>
      </c>
      <c r="C23" s="696" t="s">
        <v>382</v>
      </c>
      <c r="D23" s="697" t="s">
        <v>395</v>
      </c>
      <c r="E23" s="698" t="s">
        <v>2172</v>
      </c>
      <c r="F23" s="705" t="s">
        <v>2190</v>
      </c>
      <c r="G23" s="705" t="s">
        <v>2191</v>
      </c>
      <c r="H23" s="705"/>
      <c r="I23" s="711">
        <v>7300</v>
      </c>
      <c r="J23" s="712">
        <v>2</v>
      </c>
      <c r="K23" s="703">
        <f t="shared" si="2"/>
        <v>14600</v>
      </c>
      <c r="L23" s="699" t="s">
        <v>2266</v>
      </c>
    </row>
    <row r="24" spans="1:12" s="681" customFormat="1" ht="24.95" customHeight="1" outlineLevel="3">
      <c r="A24" s="696">
        <v>3</v>
      </c>
      <c r="B24" s="696" t="s">
        <v>2171</v>
      </c>
      <c r="C24" s="696" t="s">
        <v>382</v>
      </c>
      <c r="D24" s="697" t="s">
        <v>395</v>
      </c>
      <c r="E24" s="698" t="s">
        <v>2172</v>
      </c>
      <c r="F24" s="705" t="s">
        <v>2190</v>
      </c>
      <c r="G24" s="705" t="s">
        <v>2192</v>
      </c>
      <c r="H24" s="705"/>
      <c r="I24" s="711">
        <v>12000</v>
      </c>
      <c r="J24" s="712">
        <v>2</v>
      </c>
      <c r="K24" s="703">
        <f t="shared" si="2"/>
        <v>24000</v>
      </c>
      <c r="L24" s="699" t="s">
        <v>2266</v>
      </c>
    </row>
    <row r="25" spans="1:12" s="681" customFormat="1" ht="24.95" customHeight="1" outlineLevel="3">
      <c r="A25" s="696">
        <v>3</v>
      </c>
      <c r="B25" s="696" t="s">
        <v>2171</v>
      </c>
      <c r="C25" s="696" t="s">
        <v>382</v>
      </c>
      <c r="D25" s="697" t="s">
        <v>395</v>
      </c>
      <c r="E25" s="698" t="s">
        <v>2172</v>
      </c>
      <c r="F25" s="715" t="s">
        <v>1172</v>
      </c>
      <c r="G25" s="705" t="s">
        <v>2193</v>
      </c>
      <c r="H25" s="705"/>
      <c r="I25" s="713">
        <v>10000</v>
      </c>
      <c r="J25" s="712">
        <v>2</v>
      </c>
      <c r="K25" s="703">
        <f t="shared" si="2"/>
        <v>20000</v>
      </c>
      <c r="L25" s="699" t="s">
        <v>2266</v>
      </c>
    </row>
    <row r="26" spans="1:12" s="681" customFormat="1" ht="24.95" customHeight="1" outlineLevel="3">
      <c r="A26" s="696">
        <v>3</v>
      </c>
      <c r="B26" s="696" t="s">
        <v>2171</v>
      </c>
      <c r="C26" s="696" t="s">
        <v>382</v>
      </c>
      <c r="D26" s="697" t="s">
        <v>395</v>
      </c>
      <c r="E26" s="698" t="s">
        <v>2172</v>
      </c>
      <c r="F26" s="705" t="s">
        <v>2194</v>
      </c>
      <c r="G26" s="705" t="s">
        <v>2194</v>
      </c>
      <c r="H26" s="705"/>
      <c r="I26" s="713">
        <v>1200</v>
      </c>
      <c r="J26" s="712">
        <v>2</v>
      </c>
      <c r="K26" s="703">
        <f t="shared" si="2"/>
        <v>2400</v>
      </c>
      <c r="L26" s="699" t="s">
        <v>2266</v>
      </c>
    </row>
    <row r="27" spans="1:12" s="681" customFormat="1" ht="24.95" customHeight="1" outlineLevel="3">
      <c r="A27" s="696">
        <v>3</v>
      </c>
      <c r="B27" s="696" t="s">
        <v>2171</v>
      </c>
      <c r="C27" s="696" t="s">
        <v>382</v>
      </c>
      <c r="D27" s="697" t="s">
        <v>395</v>
      </c>
      <c r="E27" s="698" t="s">
        <v>2172</v>
      </c>
      <c r="F27" s="705" t="s">
        <v>2195</v>
      </c>
      <c r="G27" s="705" t="s">
        <v>2195</v>
      </c>
      <c r="H27" s="705"/>
      <c r="I27" s="713">
        <v>1400</v>
      </c>
      <c r="J27" s="712">
        <v>2</v>
      </c>
      <c r="K27" s="703">
        <f t="shared" si="2"/>
        <v>2800</v>
      </c>
      <c r="L27" s="699" t="s">
        <v>2266</v>
      </c>
    </row>
    <row r="28" spans="1:12" s="681" customFormat="1" ht="24.95" customHeight="1" outlineLevel="1">
      <c r="A28" s="694"/>
      <c r="B28" s="694" t="s">
        <v>740</v>
      </c>
      <c r="C28" s="694"/>
      <c r="D28" s="691"/>
      <c r="E28" s="690"/>
      <c r="F28" s="691"/>
      <c r="G28" s="691"/>
      <c r="H28" s="694"/>
      <c r="I28" s="693"/>
      <c r="J28" s="694"/>
      <c r="K28" s="695">
        <f>SUBTOTAL(9,K30:K115)</f>
        <v>2473400</v>
      </c>
      <c r="L28" s="694"/>
    </row>
    <row r="29" spans="1:12" s="681" customFormat="1" ht="24.95" customHeight="1" outlineLevel="1">
      <c r="A29" s="694"/>
      <c r="B29" s="694"/>
      <c r="C29" s="694"/>
      <c r="D29" s="691" t="s">
        <v>2196</v>
      </c>
      <c r="E29" s="690"/>
      <c r="F29" s="691"/>
      <c r="G29" s="691"/>
      <c r="H29" s="694"/>
      <c r="I29" s="693"/>
      <c r="J29" s="694"/>
      <c r="K29" s="695">
        <f>SUBTOTAL(9,K30:K37)</f>
        <v>1210200</v>
      </c>
      <c r="L29" s="694"/>
    </row>
    <row r="30" spans="1:12" s="681" customFormat="1" ht="24.95" customHeight="1" outlineLevel="3">
      <c r="A30" s="702">
        <v>1</v>
      </c>
      <c r="B30" s="702" t="s">
        <v>2197</v>
      </c>
      <c r="C30" s="702" t="s">
        <v>1354</v>
      </c>
      <c r="D30" s="699" t="s">
        <v>643</v>
      </c>
      <c r="E30" s="698" t="s">
        <v>2172</v>
      </c>
      <c r="F30" s="699" t="s">
        <v>1169</v>
      </c>
      <c r="G30" s="699" t="s">
        <v>2173</v>
      </c>
      <c r="H30" s="702"/>
      <c r="I30" s="701">
        <v>400</v>
      </c>
      <c r="J30" s="702">
        <v>675</v>
      </c>
      <c r="K30" s="703">
        <f t="shared" ref="K30:K37" si="3">I30*J30</f>
        <v>270000</v>
      </c>
      <c r="L30" s="702"/>
    </row>
    <row r="31" spans="1:12" s="681" customFormat="1" ht="24.95" customHeight="1" outlineLevel="3">
      <c r="A31" s="702">
        <v>1</v>
      </c>
      <c r="B31" s="702" t="s">
        <v>2197</v>
      </c>
      <c r="C31" s="702" t="s">
        <v>1354</v>
      </c>
      <c r="D31" s="699" t="s">
        <v>643</v>
      </c>
      <c r="E31" s="698" t="s">
        <v>2172</v>
      </c>
      <c r="F31" s="699" t="s">
        <v>1169</v>
      </c>
      <c r="G31" s="704" t="s">
        <v>1872</v>
      </c>
      <c r="H31" s="702"/>
      <c r="I31" s="701">
        <v>2000</v>
      </c>
      <c r="J31" s="702">
        <v>15</v>
      </c>
      <c r="K31" s="703">
        <f t="shared" si="3"/>
        <v>30000</v>
      </c>
      <c r="L31" s="702"/>
    </row>
    <row r="32" spans="1:12" s="681" customFormat="1" ht="24.95" customHeight="1" outlineLevel="3">
      <c r="A32" s="702">
        <v>1</v>
      </c>
      <c r="B32" s="702" t="s">
        <v>2197</v>
      </c>
      <c r="C32" s="702" t="s">
        <v>1354</v>
      </c>
      <c r="D32" s="699" t="s">
        <v>643</v>
      </c>
      <c r="E32" s="698" t="s">
        <v>2172</v>
      </c>
      <c r="F32" s="699" t="s">
        <v>1169</v>
      </c>
      <c r="G32" s="704" t="s">
        <v>2174</v>
      </c>
      <c r="H32" s="702"/>
      <c r="I32" s="701">
        <v>3500</v>
      </c>
      <c r="J32" s="702">
        <v>15</v>
      </c>
      <c r="K32" s="703">
        <f t="shared" si="3"/>
        <v>52500</v>
      </c>
      <c r="L32" s="702"/>
    </row>
    <row r="33" spans="1:12" s="681" customFormat="1" ht="24.95" customHeight="1" outlineLevel="3">
      <c r="A33" s="702">
        <v>1</v>
      </c>
      <c r="B33" s="702" t="s">
        <v>2197</v>
      </c>
      <c r="C33" s="702" t="s">
        <v>1354</v>
      </c>
      <c r="D33" s="699" t="s">
        <v>643</v>
      </c>
      <c r="E33" s="698" t="s">
        <v>2172</v>
      </c>
      <c r="F33" s="699" t="s">
        <v>1169</v>
      </c>
      <c r="G33" s="704" t="s">
        <v>2198</v>
      </c>
      <c r="H33" s="702"/>
      <c r="I33" s="701">
        <v>1600</v>
      </c>
      <c r="J33" s="702">
        <v>53</v>
      </c>
      <c r="K33" s="703">
        <f t="shared" si="3"/>
        <v>84800</v>
      </c>
      <c r="L33" s="702"/>
    </row>
    <row r="34" spans="1:12" s="681" customFormat="1" ht="24.95" customHeight="1" outlineLevel="3">
      <c r="A34" s="702">
        <v>1</v>
      </c>
      <c r="B34" s="702" t="s">
        <v>2197</v>
      </c>
      <c r="C34" s="702" t="s">
        <v>1354</v>
      </c>
      <c r="D34" s="699" t="s">
        <v>643</v>
      </c>
      <c r="E34" s="698" t="s">
        <v>2172</v>
      </c>
      <c r="F34" s="699" t="s">
        <v>1169</v>
      </c>
      <c r="G34" s="704" t="s">
        <v>2199</v>
      </c>
      <c r="H34" s="702"/>
      <c r="I34" s="701">
        <v>700</v>
      </c>
      <c r="J34" s="702">
        <v>27</v>
      </c>
      <c r="K34" s="703">
        <f t="shared" si="3"/>
        <v>18900</v>
      </c>
      <c r="L34" s="702"/>
    </row>
    <row r="35" spans="1:12" s="681" customFormat="1" ht="24.95" customHeight="1" outlineLevel="3">
      <c r="A35" s="702">
        <v>1</v>
      </c>
      <c r="B35" s="702" t="s">
        <v>2197</v>
      </c>
      <c r="C35" s="702" t="s">
        <v>1354</v>
      </c>
      <c r="D35" s="699" t="s">
        <v>643</v>
      </c>
      <c r="E35" s="698" t="s">
        <v>2172</v>
      </c>
      <c r="F35" s="699" t="s">
        <v>1172</v>
      </c>
      <c r="G35" s="704" t="s">
        <v>2175</v>
      </c>
      <c r="H35" s="702"/>
      <c r="I35" s="701">
        <v>18000</v>
      </c>
      <c r="J35" s="702">
        <v>15</v>
      </c>
      <c r="K35" s="703">
        <f t="shared" si="3"/>
        <v>270000</v>
      </c>
      <c r="L35" s="702"/>
    </row>
    <row r="36" spans="1:12" s="681" customFormat="1" ht="24.95" customHeight="1" outlineLevel="3">
      <c r="A36" s="702">
        <v>1</v>
      </c>
      <c r="B36" s="702" t="s">
        <v>2197</v>
      </c>
      <c r="C36" s="702" t="s">
        <v>1354</v>
      </c>
      <c r="D36" s="699" t="s">
        <v>643</v>
      </c>
      <c r="E36" s="698" t="s">
        <v>2172</v>
      </c>
      <c r="F36" s="710" t="s">
        <v>2200</v>
      </c>
      <c r="G36" s="704" t="s">
        <v>2201</v>
      </c>
      <c r="H36" s="702"/>
      <c r="I36" s="701">
        <v>5000</v>
      </c>
      <c r="J36" s="702">
        <v>53</v>
      </c>
      <c r="K36" s="703">
        <f t="shared" si="3"/>
        <v>265000</v>
      </c>
      <c r="L36" s="702"/>
    </row>
    <row r="37" spans="1:12" s="681" customFormat="1" ht="24.95" customHeight="1" outlineLevel="3">
      <c r="A37" s="702">
        <v>1</v>
      </c>
      <c r="B37" s="702" t="s">
        <v>2197</v>
      </c>
      <c r="C37" s="702" t="s">
        <v>1354</v>
      </c>
      <c r="D37" s="699" t="s">
        <v>643</v>
      </c>
      <c r="E37" s="698" t="s">
        <v>2202</v>
      </c>
      <c r="F37" s="699" t="s">
        <v>2190</v>
      </c>
      <c r="G37" s="704" t="s">
        <v>2203</v>
      </c>
      <c r="H37" s="702"/>
      <c r="I37" s="701">
        <v>7300</v>
      </c>
      <c r="J37" s="702">
        <v>30</v>
      </c>
      <c r="K37" s="701">
        <f t="shared" si="3"/>
        <v>219000</v>
      </c>
      <c r="L37" s="699"/>
    </row>
    <row r="38" spans="1:12" s="681" customFormat="1" ht="24.95" customHeight="1" outlineLevel="1">
      <c r="A38" s="694"/>
      <c r="B38" s="694"/>
      <c r="C38" s="694"/>
      <c r="D38" s="691" t="s">
        <v>2204</v>
      </c>
      <c r="E38" s="690"/>
      <c r="F38" s="691"/>
      <c r="G38" s="691"/>
      <c r="H38" s="694"/>
      <c r="I38" s="693"/>
      <c r="J38" s="694"/>
      <c r="K38" s="695">
        <f>SUBTOTAL(9,K39:K42)</f>
        <v>41500</v>
      </c>
      <c r="L38" s="694"/>
    </row>
    <row r="39" spans="1:12" s="681" customFormat="1" ht="24.95" customHeight="1" outlineLevel="3">
      <c r="A39" s="702">
        <v>2</v>
      </c>
      <c r="B39" s="702" t="s">
        <v>2197</v>
      </c>
      <c r="C39" s="702" t="s">
        <v>374</v>
      </c>
      <c r="D39" s="699" t="s">
        <v>442</v>
      </c>
      <c r="E39" s="698" t="s">
        <v>2172</v>
      </c>
      <c r="F39" s="699" t="s">
        <v>1169</v>
      </c>
      <c r="G39" s="699" t="s">
        <v>2173</v>
      </c>
      <c r="H39" s="702"/>
      <c r="I39" s="701">
        <v>400</v>
      </c>
      <c r="J39" s="702">
        <v>45</v>
      </c>
      <c r="K39" s="703">
        <f t="shared" ref="K39:K42" si="4">I39*J39</f>
        <v>18000</v>
      </c>
      <c r="L39" s="702"/>
    </row>
    <row r="40" spans="1:12" s="681" customFormat="1" ht="24.95" customHeight="1" outlineLevel="3">
      <c r="A40" s="702">
        <v>2</v>
      </c>
      <c r="B40" s="702" t="s">
        <v>2197</v>
      </c>
      <c r="C40" s="702" t="s">
        <v>374</v>
      </c>
      <c r="D40" s="699" t="s">
        <v>442</v>
      </c>
      <c r="E40" s="698" t="s">
        <v>2172</v>
      </c>
      <c r="F40" s="699" t="s">
        <v>1169</v>
      </c>
      <c r="G40" s="704" t="s">
        <v>1872</v>
      </c>
      <c r="H40" s="702"/>
      <c r="I40" s="701">
        <v>2000</v>
      </c>
      <c r="J40" s="702">
        <v>1</v>
      </c>
      <c r="K40" s="703">
        <f t="shared" si="4"/>
        <v>2000</v>
      </c>
      <c r="L40" s="702"/>
    </row>
    <row r="41" spans="1:12" s="681" customFormat="1" ht="24.95" customHeight="1" outlineLevel="3">
      <c r="A41" s="702">
        <v>2</v>
      </c>
      <c r="B41" s="702" t="s">
        <v>2197</v>
      </c>
      <c r="C41" s="702" t="s">
        <v>374</v>
      </c>
      <c r="D41" s="699" t="s">
        <v>442</v>
      </c>
      <c r="E41" s="698" t="s">
        <v>2172</v>
      </c>
      <c r="F41" s="699" t="s">
        <v>1169</v>
      </c>
      <c r="G41" s="704" t="s">
        <v>2174</v>
      </c>
      <c r="H41" s="702"/>
      <c r="I41" s="701">
        <v>3500</v>
      </c>
      <c r="J41" s="702">
        <v>1</v>
      </c>
      <c r="K41" s="703">
        <f t="shared" si="4"/>
        <v>3500</v>
      </c>
      <c r="L41" s="702"/>
    </row>
    <row r="42" spans="1:12" s="681" customFormat="1" ht="24.95" customHeight="1" outlineLevel="3">
      <c r="A42" s="702">
        <v>2</v>
      </c>
      <c r="B42" s="702" t="s">
        <v>2197</v>
      </c>
      <c r="C42" s="702" t="s">
        <v>374</v>
      </c>
      <c r="D42" s="699" t="s">
        <v>442</v>
      </c>
      <c r="E42" s="698" t="s">
        <v>2172</v>
      </c>
      <c r="F42" s="699" t="s">
        <v>1172</v>
      </c>
      <c r="G42" s="704" t="s">
        <v>2175</v>
      </c>
      <c r="H42" s="702"/>
      <c r="I42" s="701">
        <v>18000</v>
      </c>
      <c r="J42" s="702">
        <v>1</v>
      </c>
      <c r="K42" s="703">
        <f t="shared" si="4"/>
        <v>18000</v>
      </c>
      <c r="L42" s="702"/>
    </row>
    <row r="43" spans="1:12" s="681" customFormat="1" ht="24.95" customHeight="1" outlineLevel="1">
      <c r="A43" s="694"/>
      <c r="B43" s="694"/>
      <c r="C43" s="694"/>
      <c r="D43" s="691" t="s">
        <v>2205</v>
      </c>
      <c r="E43" s="690"/>
      <c r="F43" s="691"/>
      <c r="G43" s="691"/>
      <c r="H43" s="694"/>
      <c r="I43" s="693"/>
      <c r="J43" s="694"/>
      <c r="K43" s="695">
        <f>SUBTOTAL(9,K44:K48)</f>
        <v>174000</v>
      </c>
      <c r="L43" s="694"/>
    </row>
    <row r="44" spans="1:12" s="681" customFormat="1" ht="24.95" customHeight="1" outlineLevel="3">
      <c r="A44" s="702">
        <v>3</v>
      </c>
      <c r="B44" s="702" t="s">
        <v>2197</v>
      </c>
      <c r="C44" s="702" t="s">
        <v>374</v>
      </c>
      <c r="D44" s="699" t="s">
        <v>441</v>
      </c>
      <c r="E44" s="698" t="s">
        <v>2172</v>
      </c>
      <c r="F44" s="699" t="s">
        <v>1169</v>
      </c>
      <c r="G44" s="699" t="s">
        <v>2173</v>
      </c>
      <c r="H44" s="702"/>
      <c r="I44" s="701">
        <v>400</v>
      </c>
      <c r="J44" s="702">
        <v>180</v>
      </c>
      <c r="K44" s="703">
        <f t="shared" ref="K44:K48" si="5">I44*J44</f>
        <v>72000</v>
      </c>
      <c r="L44" s="702"/>
    </row>
    <row r="45" spans="1:12" s="681" customFormat="1" ht="24.95" customHeight="1" outlineLevel="3">
      <c r="A45" s="702">
        <v>3</v>
      </c>
      <c r="B45" s="702" t="s">
        <v>2197</v>
      </c>
      <c r="C45" s="702" t="s">
        <v>374</v>
      </c>
      <c r="D45" s="699" t="s">
        <v>441</v>
      </c>
      <c r="E45" s="698" t="s">
        <v>2172</v>
      </c>
      <c r="F45" s="699" t="s">
        <v>1169</v>
      </c>
      <c r="G45" s="704" t="s">
        <v>1872</v>
      </c>
      <c r="H45" s="702"/>
      <c r="I45" s="701">
        <v>2000</v>
      </c>
      <c r="J45" s="702">
        <v>4</v>
      </c>
      <c r="K45" s="703">
        <f t="shared" si="5"/>
        <v>8000</v>
      </c>
      <c r="L45" s="702"/>
    </row>
    <row r="46" spans="1:12" s="681" customFormat="1" ht="24.95" customHeight="1" outlineLevel="3">
      <c r="A46" s="702">
        <v>3</v>
      </c>
      <c r="B46" s="702" t="s">
        <v>2197</v>
      </c>
      <c r="C46" s="702" t="s">
        <v>374</v>
      </c>
      <c r="D46" s="699" t="s">
        <v>441</v>
      </c>
      <c r="E46" s="698" t="s">
        <v>2172</v>
      </c>
      <c r="F46" s="699" t="s">
        <v>1169</v>
      </c>
      <c r="G46" s="704" t="s">
        <v>2174</v>
      </c>
      <c r="H46" s="702"/>
      <c r="I46" s="701">
        <v>3500</v>
      </c>
      <c r="J46" s="702">
        <v>4</v>
      </c>
      <c r="K46" s="703">
        <f t="shared" si="5"/>
        <v>14000</v>
      </c>
      <c r="L46" s="702"/>
    </row>
    <row r="47" spans="1:12" s="681" customFormat="1" ht="24.95" customHeight="1" outlineLevel="3">
      <c r="A47" s="702">
        <v>3</v>
      </c>
      <c r="B47" s="702" t="s">
        <v>2197</v>
      </c>
      <c r="C47" s="702" t="s">
        <v>374</v>
      </c>
      <c r="D47" s="699" t="s">
        <v>441</v>
      </c>
      <c r="E47" s="698" t="s">
        <v>2172</v>
      </c>
      <c r="F47" s="699" t="s">
        <v>1169</v>
      </c>
      <c r="G47" s="704" t="s">
        <v>2206</v>
      </c>
      <c r="H47" s="702"/>
      <c r="I47" s="701">
        <v>2000</v>
      </c>
      <c r="J47" s="702">
        <v>4</v>
      </c>
      <c r="K47" s="703">
        <f t="shared" si="5"/>
        <v>8000</v>
      </c>
      <c r="L47" s="702"/>
    </row>
    <row r="48" spans="1:12" s="681" customFormat="1" ht="24.95" customHeight="1" outlineLevel="3">
      <c r="A48" s="702">
        <v>3</v>
      </c>
      <c r="B48" s="702" t="s">
        <v>2197</v>
      </c>
      <c r="C48" s="702" t="s">
        <v>374</v>
      </c>
      <c r="D48" s="699" t="s">
        <v>441</v>
      </c>
      <c r="E48" s="698" t="s">
        <v>2172</v>
      </c>
      <c r="F48" s="699" t="s">
        <v>1172</v>
      </c>
      <c r="G48" s="704" t="s">
        <v>2207</v>
      </c>
      <c r="H48" s="702"/>
      <c r="I48" s="701">
        <v>18000</v>
      </c>
      <c r="J48" s="702">
        <v>4</v>
      </c>
      <c r="K48" s="703">
        <f t="shared" si="5"/>
        <v>72000</v>
      </c>
      <c r="L48" s="702"/>
    </row>
    <row r="49" spans="1:12" s="681" customFormat="1" ht="24.95" customHeight="1" outlineLevel="1">
      <c r="A49" s="694"/>
      <c r="B49" s="694"/>
      <c r="C49" s="694"/>
      <c r="D49" s="691" t="s">
        <v>2208</v>
      </c>
      <c r="E49" s="690"/>
      <c r="F49" s="691"/>
      <c r="G49" s="691"/>
      <c r="H49" s="694"/>
      <c r="I49" s="693"/>
      <c r="J49" s="694"/>
      <c r="K49" s="695">
        <f>SUBTOTAL(9,K50:K52)</f>
        <v>38000</v>
      </c>
      <c r="L49" s="694"/>
    </row>
    <row r="50" spans="1:12" s="681" customFormat="1" ht="24.95" customHeight="1" outlineLevel="3">
      <c r="A50" s="702">
        <v>4</v>
      </c>
      <c r="B50" s="702" t="s">
        <v>2197</v>
      </c>
      <c r="C50" s="702" t="s">
        <v>374</v>
      </c>
      <c r="D50" s="699" t="s">
        <v>438</v>
      </c>
      <c r="E50" s="698" t="s">
        <v>2172</v>
      </c>
      <c r="F50" s="699" t="s">
        <v>1169</v>
      </c>
      <c r="G50" s="699" t="s">
        <v>2173</v>
      </c>
      <c r="H50" s="702"/>
      <c r="I50" s="701">
        <v>400</v>
      </c>
      <c r="J50" s="702">
        <v>45</v>
      </c>
      <c r="K50" s="703">
        <f>I50*J50</f>
        <v>18000</v>
      </c>
      <c r="L50" s="702"/>
    </row>
    <row r="51" spans="1:12" s="681" customFormat="1" ht="24.95" customHeight="1" outlineLevel="3">
      <c r="A51" s="702">
        <v>4</v>
      </c>
      <c r="B51" s="702" t="s">
        <v>2197</v>
      </c>
      <c r="C51" s="702" t="s">
        <v>374</v>
      </c>
      <c r="D51" s="699" t="s">
        <v>438</v>
      </c>
      <c r="E51" s="698" t="s">
        <v>2172</v>
      </c>
      <c r="F51" s="699" t="s">
        <v>1169</v>
      </c>
      <c r="G51" s="704" t="s">
        <v>1872</v>
      </c>
      <c r="H51" s="702"/>
      <c r="I51" s="701">
        <v>2000</v>
      </c>
      <c r="J51" s="702">
        <v>1</v>
      </c>
      <c r="K51" s="703">
        <f>I51*J51</f>
        <v>2000</v>
      </c>
      <c r="L51" s="702"/>
    </row>
    <row r="52" spans="1:12" s="681" customFormat="1" ht="24.95" customHeight="1" outlineLevel="3">
      <c r="A52" s="702">
        <v>4</v>
      </c>
      <c r="B52" s="702" t="s">
        <v>2197</v>
      </c>
      <c r="C52" s="702" t="s">
        <v>374</v>
      </c>
      <c r="D52" s="699" t="s">
        <v>438</v>
      </c>
      <c r="E52" s="698" t="s">
        <v>2172</v>
      </c>
      <c r="F52" s="699" t="s">
        <v>1172</v>
      </c>
      <c r="G52" s="704" t="s">
        <v>2175</v>
      </c>
      <c r="H52" s="702"/>
      <c r="I52" s="701">
        <v>18000</v>
      </c>
      <c r="J52" s="702">
        <v>1</v>
      </c>
      <c r="K52" s="703">
        <f>I52*J52</f>
        <v>18000</v>
      </c>
      <c r="L52" s="702"/>
    </row>
    <row r="53" spans="1:12" s="681" customFormat="1" ht="24.95" customHeight="1" outlineLevel="1">
      <c r="A53" s="694"/>
      <c r="B53" s="694"/>
      <c r="C53" s="694"/>
      <c r="D53" s="691" t="s">
        <v>2209</v>
      </c>
      <c r="E53" s="690"/>
      <c r="F53" s="691"/>
      <c r="G53" s="691"/>
      <c r="H53" s="694"/>
      <c r="I53" s="693"/>
      <c r="J53" s="694"/>
      <c r="K53" s="695">
        <f>SUBTOTAL(9,K54:K58)</f>
        <v>75000</v>
      </c>
      <c r="L53" s="694"/>
    </row>
    <row r="54" spans="1:12" s="681" customFormat="1" ht="24.95" customHeight="1" outlineLevel="3">
      <c r="A54" s="702">
        <v>5</v>
      </c>
      <c r="B54" s="702" t="s">
        <v>2197</v>
      </c>
      <c r="C54" s="702" t="s">
        <v>379</v>
      </c>
      <c r="D54" s="699" t="s">
        <v>2210</v>
      </c>
      <c r="E54" s="698" t="s">
        <v>2172</v>
      </c>
      <c r="F54" s="699" t="s">
        <v>1169</v>
      </c>
      <c r="G54" s="699" t="s">
        <v>2173</v>
      </c>
      <c r="H54" s="702"/>
      <c r="I54" s="701">
        <v>400</v>
      </c>
      <c r="J54" s="702">
        <v>90</v>
      </c>
      <c r="K54" s="703">
        <f t="shared" ref="K54:K58" si="6">I54*J54</f>
        <v>36000</v>
      </c>
      <c r="L54" s="702"/>
    </row>
    <row r="55" spans="1:12" s="681" customFormat="1" ht="24.95" customHeight="1" outlineLevel="3">
      <c r="A55" s="702">
        <v>5</v>
      </c>
      <c r="B55" s="702" t="s">
        <v>2197</v>
      </c>
      <c r="C55" s="702" t="s">
        <v>379</v>
      </c>
      <c r="D55" s="699" t="s">
        <v>2210</v>
      </c>
      <c r="E55" s="698" t="s">
        <v>2172</v>
      </c>
      <c r="F55" s="699" t="s">
        <v>1169</v>
      </c>
      <c r="G55" s="704" t="s">
        <v>1872</v>
      </c>
      <c r="H55" s="702"/>
      <c r="I55" s="701">
        <v>2000</v>
      </c>
      <c r="J55" s="702">
        <v>2</v>
      </c>
      <c r="K55" s="703">
        <f t="shared" si="6"/>
        <v>4000</v>
      </c>
      <c r="L55" s="702"/>
    </row>
    <row r="56" spans="1:12" s="681" customFormat="1" ht="24.95" customHeight="1" outlineLevel="3">
      <c r="A56" s="702">
        <v>5</v>
      </c>
      <c r="B56" s="702" t="s">
        <v>2197</v>
      </c>
      <c r="C56" s="702" t="s">
        <v>379</v>
      </c>
      <c r="D56" s="699" t="s">
        <v>2210</v>
      </c>
      <c r="E56" s="698" t="s">
        <v>2172</v>
      </c>
      <c r="F56" s="699" t="s">
        <v>1169</v>
      </c>
      <c r="G56" s="704" t="s">
        <v>2174</v>
      </c>
      <c r="H56" s="702"/>
      <c r="I56" s="701">
        <v>3500</v>
      </c>
      <c r="J56" s="702">
        <v>2</v>
      </c>
      <c r="K56" s="703">
        <f t="shared" si="6"/>
        <v>7000</v>
      </c>
      <c r="L56" s="702"/>
    </row>
    <row r="57" spans="1:12" s="681" customFormat="1" ht="24.95" customHeight="1" outlineLevel="3">
      <c r="A57" s="702">
        <v>5</v>
      </c>
      <c r="B57" s="702" t="s">
        <v>2197</v>
      </c>
      <c r="C57" s="702" t="s">
        <v>379</v>
      </c>
      <c r="D57" s="699" t="s">
        <v>2210</v>
      </c>
      <c r="E57" s="698" t="s">
        <v>2172</v>
      </c>
      <c r="F57" s="699" t="s">
        <v>1169</v>
      </c>
      <c r="G57" s="704" t="s">
        <v>2206</v>
      </c>
      <c r="H57" s="702"/>
      <c r="I57" s="701">
        <v>2000</v>
      </c>
      <c r="J57" s="702">
        <v>2</v>
      </c>
      <c r="K57" s="703">
        <f t="shared" si="6"/>
        <v>4000</v>
      </c>
      <c r="L57" s="702"/>
    </row>
    <row r="58" spans="1:12" s="681" customFormat="1" ht="24.95" customHeight="1" outlineLevel="3">
      <c r="A58" s="702">
        <v>5</v>
      </c>
      <c r="B58" s="702" t="s">
        <v>2197</v>
      </c>
      <c r="C58" s="702" t="s">
        <v>379</v>
      </c>
      <c r="D58" s="699" t="s">
        <v>2210</v>
      </c>
      <c r="E58" s="698" t="s">
        <v>2172</v>
      </c>
      <c r="F58" s="699" t="s">
        <v>1172</v>
      </c>
      <c r="G58" s="704" t="s">
        <v>2211</v>
      </c>
      <c r="H58" s="702"/>
      <c r="I58" s="701">
        <v>12000</v>
      </c>
      <c r="J58" s="702">
        <v>2</v>
      </c>
      <c r="K58" s="703">
        <f t="shared" si="6"/>
        <v>24000</v>
      </c>
      <c r="L58" s="702"/>
    </row>
    <row r="59" spans="1:12" s="681" customFormat="1" ht="24.95" customHeight="1" outlineLevel="1">
      <c r="A59" s="694"/>
      <c r="B59" s="694"/>
      <c r="C59" s="694"/>
      <c r="D59" s="691" t="s">
        <v>2212</v>
      </c>
      <c r="E59" s="690"/>
      <c r="F59" s="691"/>
      <c r="G59" s="691"/>
      <c r="H59" s="694"/>
      <c r="I59" s="693"/>
      <c r="J59" s="694"/>
      <c r="K59" s="695">
        <f>SUBTOTAL(9,K60:K67)</f>
        <v>296400</v>
      </c>
      <c r="L59" s="694"/>
    </row>
    <row r="60" spans="1:12" s="681" customFormat="1" ht="24.95" customHeight="1" outlineLevel="3">
      <c r="A60" s="702">
        <v>6</v>
      </c>
      <c r="B60" s="702" t="s">
        <v>2197</v>
      </c>
      <c r="C60" s="702" t="s">
        <v>379</v>
      </c>
      <c r="D60" s="699" t="s">
        <v>445</v>
      </c>
      <c r="E60" s="698" t="s">
        <v>2172</v>
      </c>
      <c r="F60" s="699" t="s">
        <v>1169</v>
      </c>
      <c r="G60" s="699" t="s">
        <v>2173</v>
      </c>
      <c r="H60" s="702"/>
      <c r="I60" s="701">
        <v>400</v>
      </c>
      <c r="J60" s="702">
        <v>240</v>
      </c>
      <c r="K60" s="703">
        <f t="shared" ref="K60:K67" si="7">I60*J60</f>
        <v>96000</v>
      </c>
      <c r="L60" s="702"/>
    </row>
    <row r="61" spans="1:12" s="681" customFormat="1" ht="24.95" customHeight="1" outlineLevel="3">
      <c r="A61" s="702">
        <v>6</v>
      </c>
      <c r="B61" s="702" t="s">
        <v>2197</v>
      </c>
      <c r="C61" s="702" t="s">
        <v>379</v>
      </c>
      <c r="D61" s="699" t="s">
        <v>445</v>
      </c>
      <c r="E61" s="698" t="s">
        <v>2172</v>
      </c>
      <c r="F61" s="699" t="s">
        <v>1169</v>
      </c>
      <c r="G61" s="704" t="s">
        <v>1872</v>
      </c>
      <c r="H61" s="702"/>
      <c r="I61" s="701">
        <v>2000</v>
      </c>
      <c r="J61" s="702">
        <v>6</v>
      </c>
      <c r="K61" s="703">
        <f t="shared" si="7"/>
        <v>12000</v>
      </c>
      <c r="L61" s="702"/>
    </row>
    <row r="62" spans="1:12" s="681" customFormat="1" ht="24.95" customHeight="1" outlineLevel="3">
      <c r="A62" s="702">
        <v>6</v>
      </c>
      <c r="B62" s="702" t="s">
        <v>2197</v>
      </c>
      <c r="C62" s="702" t="s">
        <v>379</v>
      </c>
      <c r="D62" s="699" t="s">
        <v>445</v>
      </c>
      <c r="E62" s="698" t="s">
        <v>2172</v>
      </c>
      <c r="F62" s="699" t="s">
        <v>1169</v>
      </c>
      <c r="G62" s="704" t="s">
        <v>2174</v>
      </c>
      <c r="H62" s="702"/>
      <c r="I62" s="701">
        <v>3500</v>
      </c>
      <c r="J62" s="702">
        <v>6</v>
      </c>
      <c r="K62" s="703">
        <f t="shared" si="7"/>
        <v>21000</v>
      </c>
      <c r="L62" s="702"/>
    </row>
    <row r="63" spans="1:12" s="681" customFormat="1" ht="24.95" customHeight="1" outlineLevel="3">
      <c r="A63" s="702">
        <v>6</v>
      </c>
      <c r="B63" s="702" t="s">
        <v>2197</v>
      </c>
      <c r="C63" s="702" t="s">
        <v>379</v>
      </c>
      <c r="D63" s="699" t="s">
        <v>445</v>
      </c>
      <c r="E63" s="698" t="s">
        <v>2172</v>
      </c>
      <c r="F63" s="699" t="s">
        <v>1169</v>
      </c>
      <c r="G63" s="704" t="s">
        <v>2198</v>
      </c>
      <c r="H63" s="702"/>
      <c r="I63" s="701">
        <v>1600</v>
      </c>
      <c r="J63" s="702">
        <v>12</v>
      </c>
      <c r="K63" s="703">
        <f t="shared" si="7"/>
        <v>19200</v>
      </c>
      <c r="L63" s="702"/>
    </row>
    <row r="64" spans="1:12" s="681" customFormat="1" ht="24.95" customHeight="1" outlineLevel="3">
      <c r="A64" s="702">
        <v>6</v>
      </c>
      <c r="B64" s="702" t="s">
        <v>2197</v>
      </c>
      <c r="C64" s="702" t="s">
        <v>379</v>
      </c>
      <c r="D64" s="699" t="s">
        <v>445</v>
      </c>
      <c r="E64" s="698" t="s">
        <v>2172</v>
      </c>
      <c r="F64" s="699" t="s">
        <v>1169</v>
      </c>
      <c r="G64" s="704" t="s">
        <v>2199</v>
      </c>
      <c r="H64" s="702"/>
      <c r="I64" s="701">
        <v>700</v>
      </c>
      <c r="J64" s="702">
        <v>6</v>
      </c>
      <c r="K64" s="703">
        <f t="shared" si="7"/>
        <v>4200</v>
      </c>
      <c r="L64" s="702"/>
    </row>
    <row r="65" spans="1:12" s="681" customFormat="1" ht="24.95" customHeight="1" outlineLevel="3">
      <c r="A65" s="702">
        <v>6</v>
      </c>
      <c r="B65" s="702" t="s">
        <v>2197</v>
      </c>
      <c r="C65" s="702" t="s">
        <v>379</v>
      </c>
      <c r="D65" s="699" t="s">
        <v>445</v>
      </c>
      <c r="E65" s="698" t="s">
        <v>2172</v>
      </c>
      <c r="F65" s="699" t="s">
        <v>1169</v>
      </c>
      <c r="G65" s="704" t="s">
        <v>2206</v>
      </c>
      <c r="H65" s="702"/>
      <c r="I65" s="701">
        <v>2000</v>
      </c>
      <c r="J65" s="702">
        <v>6</v>
      </c>
      <c r="K65" s="703">
        <f t="shared" si="7"/>
        <v>12000</v>
      </c>
      <c r="L65" s="702"/>
    </row>
    <row r="66" spans="1:12" s="681" customFormat="1" ht="24.95" customHeight="1" outlineLevel="3">
      <c r="A66" s="702">
        <v>6</v>
      </c>
      <c r="B66" s="702" t="s">
        <v>2197</v>
      </c>
      <c r="C66" s="702" t="s">
        <v>379</v>
      </c>
      <c r="D66" s="699" t="s">
        <v>445</v>
      </c>
      <c r="E66" s="698" t="s">
        <v>2172</v>
      </c>
      <c r="F66" s="699" t="s">
        <v>1172</v>
      </c>
      <c r="G66" s="704" t="s">
        <v>2211</v>
      </c>
      <c r="H66" s="702"/>
      <c r="I66" s="701">
        <v>12000</v>
      </c>
      <c r="J66" s="702">
        <v>6</v>
      </c>
      <c r="K66" s="703">
        <f t="shared" si="7"/>
        <v>72000</v>
      </c>
      <c r="L66" s="702"/>
    </row>
    <row r="67" spans="1:12" s="681" customFormat="1" ht="24.95" customHeight="1" outlineLevel="3">
      <c r="A67" s="702">
        <v>6</v>
      </c>
      <c r="B67" s="702" t="s">
        <v>2197</v>
      </c>
      <c r="C67" s="702" t="s">
        <v>379</v>
      </c>
      <c r="D67" s="699" t="s">
        <v>445</v>
      </c>
      <c r="E67" s="698" t="s">
        <v>2172</v>
      </c>
      <c r="F67" s="710" t="s">
        <v>2200</v>
      </c>
      <c r="G67" s="704" t="s">
        <v>2201</v>
      </c>
      <c r="H67" s="702"/>
      <c r="I67" s="701">
        <v>5000</v>
      </c>
      <c r="J67" s="702">
        <v>12</v>
      </c>
      <c r="K67" s="703">
        <f t="shared" si="7"/>
        <v>60000</v>
      </c>
      <c r="L67" s="702"/>
    </row>
    <row r="68" spans="1:12" s="681" customFormat="1" ht="24.95" customHeight="1" outlineLevel="1">
      <c r="A68" s="694"/>
      <c r="B68" s="694"/>
      <c r="C68" s="694"/>
      <c r="D68" s="691" t="s">
        <v>2213</v>
      </c>
      <c r="E68" s="690"/>
      <c r="F68" s="691"/>
      <c r="G68" s="691"/>
      <c r="H68" s="694"/>
      <c r="I68" s="693"/>
      <c r="J68" s="694"/>
      <c r="K68" s="695">
        <f>SUBTOTAL(9,K69:K73)</f>
        <v>71000</v>
      </c>
      <c r="L68" s="694"/>
    </row>
    <row r="69" spans="1:12" s="681" customFormat="1" ht="24.95" customHeight="1" outlineLevel="3">
      <c r="A69" s="702">
        <v>7</v>
      </c>
      <c r="B69" s="702" t="s">
        <v>2197</v>
      </c>
      <c r="C69" s="702" t="s">
        <v>379</v>
      </c>
      <c r="D69" s="699" t="s">
        <v>447</v>
      </c>
      <c r="E69" s="698" t="s">
        <v>2172</v>
      </c>
      <c r="F69" s="699" t="s">
        <v>1169</v>
      </c>
      <c r="G69" s="699" t="s">
        <v>2173</v>
      </c>
      <c r="H69" s="702"/>
      <c r="I69" s="701">
        <v>400</v>
      </c>
      <c r="J69" s="702">
        <v>80</v>
      </c>
      <c r="K69" s="703">
        <f t="shared" ref="K69:K73" si="8">I69*J69</f>
        <v>32000</v>
      </c>
      <c r="L69" s="702"/>
    </row>
    <row r="70" spans="1:12" s="681" customFormat="1" ht="24.95" customHeight="1" outlineLevel="3">
      <c r="A70" s="702">
        <v>7</v>
      </c>
      <c r="B70" s="702" t="s">
        <v>2197</v>
      </c>
      <c r="C70" s="702" t="s">
        <v>379</v>
      </c>
      <c r="D70" s="699" t="s">
        <v>447</v>
      </c>
      <c r="E70" s="698" t="s">
        <v>2172</v>
      </c>
      <c r="F70" s="699" t="s">
        <v>1169</v>
      </c>
      <c r="G70" s="704" t="s">
        <v>1872</v>
      </c>
      <c r="H70" s="702"/>
      <c r="I70" s="701">
        <v>2000</v>
      </c>
      <c r="J70" s="702">
        <v>2</v>
      </c>
      <c r="K70" s="703">
        <f t="shared" si="8"/>
        <v>4000</v>
      </c>
      <c r="L70" s="702"/>
    </row>
    <row r="71" spans="1:12" s="681" customFormat="1" ht="24.95" customHeight="1" outlineLevel="3">
      <c r="A71" s="702">
        <v>7</v>
      </c>
      <c r="B71" s="702" t="s">
        <v>2197</v>
      </c>
      <c r="C71" s="702" t="s">
        <v>379</v>
      </c>
      <c r="D71" s="699" t="s">
        <v>447</v>
      </c>
      <c r="E71" s="698" t="s">
        <v>2172</v>
      </c>
      <c r="F71" s="699" t="s">
        <v>1169</v>
      </c>
      <c r="G71" s="704" t="s">
        <v>2174</v>
      </c>
      <c r="H71" s="702"/>
      <c r="I71" s="701">
        <v>3500</v>
      </c>
      <c r="J71" s="702">
        <v>2</v>
      </c>
      <c r="K71" s="703">
        <f t="shared" si="8"/>
        <v>7000</v>
      </c>
      <c r="L71" s="702"/>
    </row>
    <row r="72" spans="1:12" s="681" customFormat="1" ht="24.95" customHeight="1" outlineLevel="3">
      <c r="A72" s="702">
        <v>7</v>
      </c>
      <c r="B72" s="702" t="s">
        <v>2197</v>
      </c>
      <c r="C72" s="702" t="s">
        <v>379</v>
      </c>
      <c r="D72" s="699" t="s">
        <v>447</v>
      </c>
      <c r="E72" s="698" t="s">
        <v>2172</v>
      </c>
      <c r="F72" s="699" t="s">
        <v>1169</v>
      </c>
      <c r="G72" s="704" t="s">
        <v>2206</v>
      </c>
      <c r="H72" s="702"/>
      <c r="I72" s="701">
        <v>2000</v>
      </c>
      <c r="J72" s="702">
        <v>2</v>
      </c>
      <c r="K72" s="703">
        <f t="shared" si="8"/>
        <v>4000</v>
      </c>
      <c r="L72" s="702"/>
    </row>
    <row r="73" spans="1:12" s="681" customFormat="1" ht="24.95" customHeight="1" outlineLevel="3">
      <c r="A73" s="702">
        <v>7</v>
      </c>
      <c r="B73" s="702" t="s">
        <v>2197</v>
      </c>
      <c r="C73" s="702" t="s">
        <v>379</v>
      </c>
      <c r="D73" s="699" t="s">
        <v>447</v>
      </c>
      <c r="E73" s="698" t="s">
        <v>2172</v>
      </c>
      <c r="F73" s="699" t="s">
        <v>1172</v>
      </c>
      <c r="G73" s="704" t="s">
        <v>2211</v>
      </c>
      <c r="H73" s="702"/>
      <c r="I73" s="701">
        <v>12000</v>
      </c>
      <c r="J73" s="702">
        <v>2</v>
      </c>
      <c r="K73" s="703">
        <f t="shared" si="8"/>
        <v>24000</v>
      </c>
      <c r="L73" s="702"/>
    </row>
    <row r="74" spans="1:12" s="681" customFormat="1" ht="24.95" customHeight="1" outlineLevel="1">
      <c r="A74" s="688"/>
      <c r="B74" s="688"/>
      <c r="C74" s="688"/>
      <c r="D74" s="689" t="s">
        <v>2214</v>
      </c>
      <c r="E74" s="690"/>
      <c r="F74" s="706"/>
      <c r="G74" s="707"/>
      <c r="H74" s="692"/>
      <c r="I74" s="708"/>
      <c r="J74" s="709"/>
      <c r="K74" s="695">
        <f>SUBTOTAL(9,K75:K87)</f>
        <v>217000</v>
      </c>
      <c r="L74" s="691"/>
    </row>
    <row r="75" spans="1:12" s="681" customFormat="1" ht="24.95" customHeight="1" outlineLevel="3">
      <c r="A75" s="696">
        <v>8</v>
      </c>
      <c r="B75" s="696" t="s">
        <v>2197</v>
      </c>
      <c r="C75" s="696" t="s">
        <v>382</v>
      </c>
      <c r="D75" s="697" t="s">
        <v>452</v>
      </c>
      <c r="E75" s="698" t="s">
        <v>2172</v>
      </c>
      <c r="F75" s="710" t="s">
        <v>1169</v>
      </c>
      <c r="G75" s="705" t="s">
        <v>2178</v>
      </c>
      <c r="H75" s="700" t="s">
        <v>2179</v>
      </c>
      <c r="I75" s="711">
        <v>650</v>
      </c>
      <c r="J75" s="712">
        <v>5</v>
      </c>
      <c r="K75" s="703">
        <f t="shared" ref="K75:K87" si="9">I75*J75</f>
        <v>3250</v>
      </c>
      <c r="L75" s="699"/>
    </row>
    <row r="76" spans="1:12" s="681" customFormat="1" ht="24.95" customHeight="1" outlineLevel="3">
      <c r="A76" s="696">
        <v>8</v>
      </c>
      <c r="B76" s="696" t="s">
        <v>2197</v>
      </c>
      <c r="C76" s="696" t="s">
        <v>382</v>
      </c>
      <c r="D76" s="697" t="s">
        <v>452</v>
      </c>
      <c r="E76" s="698" t="s">
        <v>2172</v>
      </c>
      <c r="F76" s="710" t="s">
        <v>1169</v>
      </c>
      <c r="G76" s="705" t="s">
        <v>2180</v>
      </c>
      <c r="H76" s="700" t="s">
        <v>2179</v>
      </c>
      <c r="I76" s="711">
        <v>650</v>
      </c>
      <c r="J76" s="712">
        <v>5</v>
      </c>
      <c r="K76" s="703">
        <f t="shared" si="9"/>
        <v>3250</v>
      </c>
      <c r="L76" s="699"/>
    </row>
    <row r="77" spans="1:12" s="681" customFormat="1" ht="24.95" customHeight="1" outlineLevel="3">
      <c r="A77" s="696">
        <v>8</v>
      </c>
      <c r="B77" s="696" t="s">
        <v>2197</v>
      </c>
      <c r="C77" s="696" t="s">
        <v>382</v>
      </c>
      <c r="D77" s="697" t="s">
        <v>452</v>
      </c>
      <c r="E77" s="698" t="s">
        <v>2172</v>
      </c>
      <c r="F77" s="710" t="s">
        <v>1169</v>
      </c>
      <c r="G77" s="705" t="s">
        <v>2215</v>
      </c>
      <c r="H77" s="705" t="s">
        <v>2216</v>
      </c>
      <c r="I77" s="711">
        <v>380</v>
      </c>
      <c r="J77" s="712">
        <v>30</v>
      </c>
      <c r="K77" s="703">
        <f t="shared" si="9"/>
        <v>11400</v>
      </c>
      <c r="L77" s="699"/>
    </row>
    <row r="78" spans="1:12" s="681" customFormat="1" ht="24.95" customHeight="1" outlineLevel="3">
      <c r="A78" s="696">
        <v>8</v>
      </c>
      <c r="B78" s="696" t="s">
        <v>2197</v>
      </c>
      <c r="C78" s="696" t="s">
        <v>382</v>
      </c>
      <c r="D78" s="697" t="s">
        <v>452</v>
      </c>
      <c r="E78" s="698" t="s">
        <v>2172</v>
      </c>
      <c r="F78" s="710" t="s">
        <v>1169</v>
      </c>
      <c r="G78" s="705" t="s">
        <v>2181</v>
      </c>
      <c r="H78" s="705" t="s">
        <v>2182</v>
      </c>
      <c r="I78" s="713">
        <v>2400</v>
      </c>
      <c r="J78" s="712">
        <v>1</v>
      </c>
      <c r="K78" s="703">
        <f t="shared" si="9"/>
        <v>2400</v>
      </c>
      <c r="L78" s="699"/>
    </row>
    <row r="79" spans="1:12" s="681" customFormat="1" ht="24.95" customHeight="1" outlineLevel="3">
      <c r="A79" s="696">
        <v>8</v>
      </c>
      <c r="B79" s="696" t="s">
        <v>2197</v>
      </c>
      <c r="C79" s="696" t="s">
        <v>382</v>
      </c>
      <c r="D79" s="697" t="s">
        <v>452</v>
      </c>
      <c r="E79" s="698" t="s">
        <v>2172</v>
      </c>
      <c r="F79" s="710" t="s">
        <v>1169</v>
      </c>
      <c r="G79" s="705" t="s">
        <v>2183</v>
      </c>
      <c r="H79" s="705" t="s">
        <v>2184</v>
      </c>
      <c r="I79" s="711">
        <v>700</v>
      </c>
      <c r="J79" s="712">
        <v>1</v>
      </c>
      <c r="K79" s="703">
        <f t="shared" si="9"/>
        <v>700</v>
      </c>
      <c r="L79" s="699"/>
    </row>
    <row r="80" spans="1:12" s="681" customFormat="1" ht="24.95" customHeight="1" outlineLevel="3">
      <c r="A80" s="696">
        <v>8</v>
      </c>
      <c r="B80" s="696" t="s">
        <v>2197</v>
      </c>
      <c r="C80" s="696" t="s">
        <v>382</v>
      </c>
      <c r="D80" s="697" t="s">
        <v>452</v>
      </c>
      <c r="E80" s="698" t="s">
        <v>2172</v>
      </c>
      <c r="F80" s="710" t="s">
        <v>1169</v>
      </c>
      <c r="G80" s="705" t="s">
        <v>2185</v>
      </c>
      <c r="H80" s="705" t="s">
        <v>2186</v>
      </c>
      <c r="I80" s="711">
        <v>6000</v>
      </c>
      <c r="J80" s="712">
        <v>1</v>
      </c>
      <c r="K80" s="703">
        <f t="shared" si="9"/>
        <v>6000</v>
      </c>
      <c r="L80" s="699"/>
    </row>
    <row r="81" spans="1:12" s="681" customFormat="1" ht="24.95" customHeight="1" outlineLevel="3">
      <c r="A81" s="696">
        <v>8</v>
      </c>
      <c r="B81" s="696" t="s">
        <v>2197</v>
      </c>
      <c r="C81" s="696" t="s">
        <v>382</v>
      </c>
      <c r="D81" s="697" t="s">
        <v>452</v>
      </c>
      <c r="E81" s="698" t="s">
        <v>2172</v>
      </c>
      <c r="F81" s="710" t="s">
        <v>1175</v>
      </c>
      <c r="G81" s="705" t="s">
        <v>1175</v>
      </c>
      <c r="H81" s="705" t="s">
        <v>2187</v>
      </c>
      <c r="I81" s="711">
        <v>13000</v>
      </c>
      <c r="J81" s="712">
        <v>1</v>
      </c>
      <c r="K81" s="703">
        <f t="shared" si="9"/>
        <v>13000</v>
      </c>
      <c r="L81" s="699"/>
    </row>
    <row r="82" spans="1:12" s="681" customFormat="1" ht="24.95" customHeight="1" outlineLevel="3">
      <c r="A82" s="696">
        <v>8</v>
      </c>
      <c r="B82" s="696" t="s">
        <v>2197</v>
      </c>
      <c r="C82" s="696" t="s">
        <v>382</v>
      </c>
      <c r="D82" s="697" t="s">
        <v>452</v>
      </c>
      <c r="E82" s="698" t="s">
        <v>2172</v>
      </c>
      <c r="F82" s="710" t="s">
        <v>2188</v>
      </c>
      <c r="G82" s="705" t="s">
        <v>2188</v>
      </c>
      <c r="H82" s="714" t="s">
        <v>2189</v>
      </c>
      <c r="I82" s="713">
        <v>9000</v>
      </c>
      <c r="J82" s="712">
        <v>1</v>
      </c>
      <c r="K82" s="703">
        <f t="shared" si="9"/>
        <v>9000</v>
      </c>
      <c r="L82" s="699"/>
    </row>
    <row r="83" spans="1:12" s="681" customFormat="1" ht="24.95" customHeight="1" outlineLevel="3">
      <c r="A83" s="696">
        <v>8</v>
      </c>
      <c r="B83" s="696" t="s">
        <v>2197</v>
      </c>
      <c r="C83" s="696" t="s">
        <v>382</v>
      </c>
      <c r="D83" s="697" t="s">
        <v>452</v>
      </c>
      <c r="E83" s="698" t="s">
        <v>2172</v>
      </c>
      <c r="F83" s="705" t="s">
        <v>2190</v>
      </c>
      <c r="G83" s="705" t="s">
        <v>2217</v>
      </c>
      <c r="H83" s="705"/>
      <c r="I83" s="711">
        <v>13000</v>
      </c>
      <c r="J83" s="712">
        <v>5</v>
      </c>
      <c r="K83" s="703">
        <f t="shared" si="9"/>
        <v>65000</v>
      </c>
      <c r="L83" s="699"/>
    </row>
    <row r="84" spans="1:12" s="681" customFormat="1" ht="24.95" customHeight="1" outlineLevel="3">
      <c r="A84" s="696">
        <v>8</v>
      </c>
      <c r="B84" s="696" t="s">
        <v>2197</v>
      </c>
      <c r="C84" s="696" t="s">
        <v>382</v>
      </c>
      <c r="D84" s="697" t="s">
        <v>452</v>
      </c>
      <c r="E84" s="698" t="s">
        <v>2172</v>
      </c>
      <c r="F84" s="705" t="s">
        <v>2190</v>
      </c>
      <c r="G84" s="705" t="s">
        <v>2218</v>
      </c>
      <c r="H84" s="705"/>
      <c r="I84" s="711">
        <v>8000</v>
      </c>
      <c r="J84" s="712">
        <v>5</v>
      </c>
      <c r="K84" s="703">
        <f t="shared" si="9"/>
        <v>40000</v>
      </c>
      <c r="L84" s="699"/>
    </row>
    <row r="85" spans="1:12" s="681" customFormat="1" ht="24.95" customHeight="1" outlineLevel="3">
      <c r="A85" s="696">
        <v>8</v>
      </c>
      <c r="B85" s="696" t="s">
        <v>2197</v>
      </c>
      <c r="C85" s="696" t="s">
        <v>382</v>
      </c>
      <c r="D85" s="697" t="s">
        <v>452</v>
      </c>
      <c r="E85" s="698" t="s">
        <v>2172</v>
      </c>
      <c r="F85" s="715" t="s">
        <v>1172</v>
      </c>
      <c r="G85" s="705" t="s">
        <v>2193</v>
      </c>
      <c r="H85" s="705"/>
      <c r="I85" s="713">
        <v>10000</v>
      </c>
      <c r="J85" s="712">
        <v>5</v>
      </c>
      <c r="K85" s="703">
        <f t="shared" si="9"/>
        <v>50000</v>
      </c>
      <c r="L85" s="699"/>
    </row>
    <row r="86" spans="1:12" s="681" customFormat="1" ht="24.95" customHeight="1" outlineLevel="3">
      <c r="A86" s="696">
        <v>8</v>
      </c>
      <c r="B86" s="696" t="s">
        <v>2197</v>
      </c>
      <c r="C86" s="696" t="s">
        <v>382</v>
      </c>
      <c r="D86" s="697" t="s">
        <v>452</v>
      </c>
      <c r="E86" s="698" t="s">
        <v>2172</v>
      </c>
      <c r="F86" s="705" t="s">
        <v>2194</v>
      </c>
      <c r="G86" s="705" t="s">
        <v>2194</v>
      </c>
      <c r="H86" s="705"/>
      <c r="I86" s="713">
        <v>1200</v>
      </c>
      <c r="J86" s="712">
        <v>5</v>
      </c>
      <c r="K86" s="703">
        <f t="shared" si="9"/>
        <v>6000</v>
      </c>
      <c r="L86" s="699"/>
    </row>
    <row r="87" spans="1:12" s="681" customFormat="1" ht="24.95" customHeight="1" outlineLevel="3">
      <c r="A87" s="696">
        <v>8</v>
      </c>
      <c r="B87" s="696" t="s">
        <v>2197</v>
      </c>
      <c r="C87" s="696" t="s">
        <v>382</v>
      </c>
      <c r="D87" s="697" t="s">
        <v>452</v>
      </c>
      <c r="E87" s="698" t="s">
        <v>2172</v>
      </c>
      <c r="F87" s="705" t="s">
        <v>2195</v>
      </c>
      <c r="G87" s="705" t="s">
        <v>2195</v>
      </c>
      <c r="H87" s="705"/>
      <c r="I87" s="713">
        <v>1400</v>
      </c>
      <c r="J87" s="712">
        <v>5</v>
      </c>
      <c r="K87" s="703">
        <f t="shared" si="9"/>
        <v>7000</v>
      </c>
      <c r="L87" s="699"/>
    </row>
    <row r="88" spans="1:12" s="681" customFormat="1" ht="24.95" customHeight="1" outlineLevel="1">
      <c r="A88" s="688"/>
      <c r="B88" s="688"/>
      <c r="C88" s="688"/>
      <c r="D88" s="689" t="s">
        <v>2219</v>
      </c>
      <c r="E88" s="690"/>
      <c r="F88" s="706"/>
      <c r="G88" s="707"/>
      <c r="H88" s="692"/>
      <c r="I88" s="708"/>
      <c r="J88" s="709"/>
      <c r="K88" s="695">
        <f>SUBTOTAL(9,K89:K101)</f>
        <v>269400</v>
      </c>
      <c r="L88" s="691"/>
    </row>
    <row r="89" spans="1:12" s="681" customFormat="1" ht="24.95" customHeight="1" outlineLevel="3">
      <c r="A89" s="696">
        <v>9</v>
      </c>
      <c r="B89" s="696" t="s">
        <v>2197</v>
      </c>
      <c r="C89" s="696" t="s">
        <v>382</v>
      </c>
      <c r="D89" s="697" t="s">
        <v>644</v>
      </c>
      <c r="E89" s="698" t="s">
        <v>2172</v>
      </c>
      <c r="F89" s="710" t="s">
        <v>1169</v>
      </c>
      <c r="G89" s="705" t="s">
        <v>2178</v>
      </c>
      <c r="H89" s="700" t="s">
        <v>2179</v>
      </c>
      <c r="I89" s="711">
        <v>650</v>
      </c>
      <c r="J89" s="712">
        <v>20</v>
      </c>
      <c r="K89" s="703">
        <f t="shared" ref="K89:K101" si="10">I89*J89</f>
        <v>13000</v>
      </c>
      <c r="L89" s="699"/>
    </row>
    <row r="90" spans="1:12" s="681" customFormat="1" ht="24.95" customHeight="1" outlineLevel="3">
      <c r="A90" s="696">
        <v>9</v>
      </c>
      <c r="B90" s="696" t="s">
        <v>2197</v>
      </c>
      <c r="C90" s="696" t="s">
        <v>382</v>
      </c>
      <c r="D90" s="697" t="s">
        <v>644</v>
      </c>
      <c r="E90" s="698" t="s">
        <v>2172</v>
      </c>
      <c r="F90" s="710" t="s">
        <v>1169</v>
      </c>
      <c r="G90" s="705" t="s">
        <v>2180</v>
      </c>
      <c r="H90" s="700" t="s">
        <v>2179</v>
      </c>
      <c r="I90" s="711">
        <v>650</v>
      </c>
      <c r="J90" s="712">
        <v>20</v>
      </c>
      <c r="K90" s="703">
        <f t="shared" si="10"/>
        <v>13000</v>
      </c>
      <c r="L90" s="699"/>
    </row>
    <row r="91" spans="1:12" s="681" customFormat="1" ht="24.95" customHeight="1" outlineLevel="3">
      <c r="A91" s="696">
        <v>9</v>
      </c>
      <c r="B91" s="696" t="s">
        <v>2197</v>
      </c>
      <c r="C91" s="696" t="s">
        <v>382</v>
      </c>
      <c r="D91" s="697" t="s">
        <v>644</v>
      </c>
      <c r="E91" s="698" t="s">
        <v>2172</v>
      </c>
      <c r="F91" s="710" t="s">
        <v>1169</v>
      </c>
      <c r="G91" s="705" t="s">
        <v>2215</v>
      </c>
      <c r="H91" s="705" t="s">
        <v>2216</v>
      </c>
      <c r="I91" s="711">
        <v>380</v>
      </c>
      <c r="J91" s="712">
        <v>120</v>
      </c>
      <c r="K91" s="703">
        <f t="shared" si="10"/>
        <v>45600</v>
      </c>
      <c r="L91" s="699"/>
    </row>
    <row r="92" spans="1:12" s="681" customFormat="1" ht="24.95" customHeight="1" outlineLevel="3">
      <c r="A92" s="696">
        <v>9</v>
      </c>
      <c r="B92" s="696" t="s">
        <v>2197</v>
      </c>
      <c r="C92" s="696" t="s">
        <v>382</v>
      </c>
      <c r="D92" s="697" t="s">
        <v>644</v>
      </c>
      <c r="E92" s="698" t="s">
        <v>2172</v>
      </c>
      <c r="F92" s="710" t="s">
        <v>1169</v>
      </c>
      <c r="G92" s="705" t="s">
        <v>2181</v>
      </c>
      <c r="H92" s="705" t="s">
        <v>2182</v>
      </c>
      <c r="I92" s="713">
        <v>2400</v>
      </c>
      <c r="J92" s="712">
        <v>4</v>
      </c>
      <c r="K92" s="703">
        <f t="shared" si="10"/>
        <v>9600</v>
      </c>
      <c r="L92" s="699"/>
    </row>
    <row r="93" spans="1:12" s="681" customFormat="1" ht="24.95" customHeight="1" outlineLevel="3">
      <c r="A93" s="696">
        <v>9</v>
      </c>
      <c r="B93" s="696" t="s">
        <v>2197</v>
      </c>
      <c r="C93" s="696" t="s">
        <v>382</v>
      </c>
      <c r="D93" s="697" t="s">
        <v>644</v>
      </c>
      <c r="E93" s="698" t="s">
        <v>2172</v>
      </c>
      <c r="F93" s="710" t="s">
        <v>1169</v>
      </c>
      <c r="G93" s="705" t="s">
        <v>2183</v>
      </c>
      <c r="H93" s="705" t="s">
        <v>2184</v>
      </c>
      <c r="I93" s="711">
        <v>700</v>
      </c>
      <c r="J93" s="712">
        <v>4</v>
      </c>
      <c r="K93" s="703">
        <f t="shared" si="10"/>
        <v>2800</v>
      </c>
      <c r="L93" s="699"/>
    </row>
    <row r="94" spans="1:12" s="681" customFormat="1" ht="24.95" customHeight="1" outlineLevel="3">
      <c r="A94" s="696">
        <v>9</v>
      </c>
      <c r="B94" s="696" t="s">
        <v>2197</v>
      </c>
      <c r="C94" s="696" t="s">
        <v>382</v>
      </c>
      <c r="D94" s="697" t="s">
        <v>644</v>
      </c>
      <c r="E94" s="698" t="s">
        <v>2172</v>
      </c>
      <c r="F94" s="710" t="s">
        <v>1169</v>
      </c>
      <c r="G94" s="705" t="s">
        <v>2185</v>
      </c>
      <c r="H94" s="705" t="s">
        <v>2186</v>
      </c>
      <c r="I94" s="711">
        <v>6000</v>
      </c>
      <c r="J94" s="712">
        <v>4</v>
      </c>
      <c r="K94" s="703">
        <f t="shared" si="10"/>
        <v>24000</v>
      </c>
      <c r="L94" s="699"/>
    </row>
    <row r="95" spans="1:12" s="681" customFormat="1" ht="24.95" customHeight="1" outlineLevel="3">
      <c r="A95" s="696">
        <v>9</v>
      </c>
      <c r="B95" s="696" t="s">
        <v>2197</v>
      </c>
      <c r="C95" s="696" t="s">
        <v>382</v>
      </c>
      <c r="D95" s="697" t="s">
        <v>644</v>
      </c>
      <c r="E95" s="698" t="s">
        <v>2172</v>
      </c>
      <c r="F95" s="710" t="s">
        <v>1169</v>
      </c>
      <c r="G95" s="705" t="s">
        <v>2198</v>
      </c>
      <c r="H95" s="705"/>
      <c r="I95" s="711">
        <v>1600</v>
      </c>
      <c r="J95" s="712">
        <v>4</v>
      </c>
      <c r="K95" s="703">
        <f t="shared" si="10"/>
        <v>6400</v>
      </c>
      <c r="L95" s="699"/>
    </row>
    <row r="96" spans="1:12" s="681" customFormat="1" ht="24.95" customHeight="1" outlineLevel="3">
      <c r="A96" s="696">
        <v>9</v>
      </c>
      <c r="B96" s="696" t="s">
        <v>2197</v>
      </c>
      <c r="C96" s="696" t="s">
        <v>382</v>
      </c>
      <c r="D96" s="697" t="s">
        <v>644</v>
      </c>
      <c r="E96" s="698" t="s">
        <v>2172</v>
      </c>
      <c r="F96" s="710" t="s">
        <v>1169</v>
      </c>
      <c r="G96" s="705" t="s">
        <v>2220</v>
      </c>
      <c r="H96" s="705"/>
      <c r="I96" s="711">
        <v>700</v>
      </c>
      <c r="J96" s="712">
        <v>2</v>
      </c>
      <c r="K96" s="703">
        <f t="shared" si="10"/>
        <v>1400</v>
      </c>
      <c r="L96" s="699"/>
    </row>
    <row r="97" spans="1:12" s="681" customFormat="1" ht="24.95" customHeight="1" outlineLevel="3">
      <c r="A97" s="696">
        <v>9</v>
      </c>
      <c r="B97" s="696" t="s">
        <v>2197</v>
      </c>
      <c r="C97" s="696" t="s">
        <v>382</v>
      </c>
      <c r="D97" s="697" t="s">
        <v>644</v>
      </c>
      <c r="E97" s="698" t="s">
        <v>2172</v>
      </c>
      <c r="F97" s="710" t="s">
        <v>1175</v>
      </c>
      <c r="G97" s="705" t="s">
        <v>1175</v>
      </c>
      <c r="H97" s="705" t="s">
        <v>2187</v>
      </c>
      <c r="I97" s="711">
        <v>13000</v>
      </c>
      <c r="J97" s="712">
        <v>4</v>
      </c>
      <c r="K97" s="703">
        <f t="shared" si="10"/>
        <v>52000</v>
      </c>
      <c r="L97" s="699"/>
    </row>
    <row r="98" spans="1:12" s="681" customFormat="1" ht="24.95" customHeight="1" outlineLevel="3">
      <c r="A98" s="696">
        <v>9</v>
      </c>
      <c r="B98" s="696" t="s">
        <v>2197</v>
      </c>
      <c r="C98" s="696" t="s">
        <v>382</v>
      </c>
      <c r="D98" s="697" t="s">
        <v>644</v>
      </c>
      <c r="E98" s="698" t="s">
        <v>2172</v>
      </c>
      <c r="F98" s="710" t="s">
        <v>2188</v>
      </c>
      <c r="G98" s="705" t="s">
        <v>2188</v>
      </c>
      <c r="H98" s="714" t="s">
        <v>2189</v>
      </c>
      <c r="I98" s="713">
        <v>9000</v>
      </c>
      <c r="J98" s="712">
        <v>4</v>
      </c>
      <c r="K98" s="703">
        <f t="shared" si="10"/>
        <v>36000</v>
      </c>
      <c r="L98" s="699"/>
    </row>
    <row r="99" spans="1:12" s="681" customFormat="1" ht="24.95" customHeight="1" outlineLevel="3">
      <c r="A99" s="696">
        <v>9</v>
      </c>
      <c r="B99" s="696" t="s">
        <v>2197</v>
      </c>
      <c r="C99" s="696" t="s">
        <v>382</v>
      </c>
      <c r="D99" s="697" t="s">
        <v>644</v>
      </c>
      <c r="E99" s="698" t="s">
        <v>2172</v>
      </c>
      <c r="F99" s="710" t="s">
        <v>2200</v>
      </c>
      <c r="G99" s="705" t="s">
        <v>2200</v>
      </c>
      <c r="H99" s="705"/>
      <c r="I99" s="711">
        <v>5000</v>
      </c>
      <c r="J99" s="712">
        <v>4</v>
      </c>
      <c r="K99" s="703">
        <f t="shared" si="10"/>
        <v>20000</v>
      </c>
      <c r="L99" s="699"/>
    </row>
    <row r="100" spans="1:12" s="681" customFormat="1" ht="24.95" customHeight="1" outlineLevel="3">
      <c r="A100" s="696">
        <v>9</v>
      </c>
      <c r="B100" s="696" t="s">
        <v>2197</v>
      </c>
      <c r="C100" s="696" t="s">
        <v>382</v>
      </c>
      <c r="D100" s="697" t="s">
        <v>644</v>
      </c>
      <c r="E100" s="698" t="s">
        <v>2172</v>
      </c>
      <c r="F100" s="715" t="s">
        <v>1172</v>
      </c>
      <c r="G100" s="705" t="s">
        <v>2193</v>
      </c>
      <c r="H100" s="705"/>
      <c r="I100" s="713">
        <v>10000</v>
      </c>
      <c r="J100" s="712">
        <v>4</v>
      </c>
      <c r="K100" s="703">
        <f t="shared" si="10"/>
        <v>40000</v>
      </c>
      <c r="L100" s="699"/>
    </row>
    <row r="101" spans="1:12" s="681" customFormat="1" ht="24.95" customHeight="1" outlineLevel="3">
      <c r="A101" s="696">
        <v>9</v>
      </c>
      <c r="B101" s="696" t="s">
        <v>2197</v>
      </c>
      <c r="C101" s="696" t="s">
        <v>382</v>
      </c>
      <c r="D101" s="697" t="s">
        <v>644</v>
      </c>
      <c r="E101" s="698" t="s">
        <v>2172</v>
      </c>
      <c r="F101" s="705" t="s">
        <v>2195</v>
      </c>
      <c r="G101" s="705" t="s">
        <v>2195</v>
      </c>
      <c r="H101" s="705"/>
      <c r="I101" s="713">
        <v>1400</v>
      </c>
      <c r="J101" s="712">
        <v>4</v>
      </c>
      <c r="K101" s="703">
        <f t="shared" si="10"/>
        <v>5600</v>
      </c>
      <c r="L101" s="699"/>
    </row>
    <row r="102" spans="1:12" s="681" customFormat="1" ht="24.95" customHeight="1" outlineLevel="1">
      <c r="A102" s="688"/>
      <c r="B102" s="688"/>
      <c r="C102" s="688"/>
      <c r="D102" s="689" t="s">
        <v>2221</v>
      </c>
      <c r="E102" s="690"/>
      <c r="F102" s="706"/>
      <c r="G102" s="707"/>
      <c r="H102" s="692"/>
      <c r="I102" s="708"/>
      <c r="J102" s="709"/>
      <c r="K102" s="695">
        <f>SUBTOTAL(9,K103:K115)</f>
        <v>80900</v>
      </c>
      <c r="L102" s="691"/>
    </row>
    <row r="103" spans="1:12" s="681" customFormat="1" ht="24.95" customHeight="1" outlineLevel="3">
      <c r="A103" s="696">
        <v>10</v>
      </c>
      <c r="B103" s="696" t="s">
        <v>2197</v>
      </c>
      <c r="C103" s="696" t="s">
        <v>382</v>
      </c>
      <c r="D103" s="697" t="s">
        <v>457</v>
      </c>
      <c r="E103" s="698" t="s">
        <v>2172</v>
      </c>
      <c r="F103" s="710" t="s">
        <v>1169</v>
      </c>
      <c r="G103" s="705" t="s">
        <v>2178</v>
      </c>
      <c r="H103" s="700" t="s">
        <v>2179</v>
      </c>
      <c r="I103" s="711">
        <v>650</v>
      </c>
      <c r="J103" s="712">
        <v>5</v>
      </c>
      <c r="K103" s="703">
        <f t="shared" ref="K103:K115" si="11">I103*J103</f>
        <v>3250</v>
      </c>
      <c r="L103" s="699"/>
    </row>
    <row r="104" spans="1:12" s="681" customFormat="1" ht="24.95" customHeight="1" outlineLevel="3">
      <c r="A104" s="696">
        <v>10</v>
      </c>
      <c r="B104" s="696" t="s">
        <v>2197</v>
      </c>
      <c r="C104" s="696" t="s">
        <v>382</v>
      </c>
      <c r="D104" s="697" t="s">
        <v>457</v>
      </c>
      <c r="E104" s="698" t="s">
        <v>2172</v>
      </c>
      <c r="F104" s="710" t="s">
        <v>1169</v>
      </c>
      <c r="G104" s="705" t="s">
        <v>2180</v>
      </c>
      <c r="H104" s="700" t="s">
        <v>2179</v>
      </c>
      <c r="I104" s="711">
        <v>650</v>
      </c>
      <c r="J104" s="712">
        <v>5</v>
      </c>
      <c r="K104" s="703">
        <f t="shared" si="11"/>
        <v>3250</v>
      </c>
      <c r="L104" s="699"/>
    </row>
    <row r="105" spans="1:12" s="681" customFormat="1" ht="24.95" customHeight="1" outlineLevel="3">
      <c r="A105" s="696">
        <v>10</v>
      </c>
      <c r="B105" s="696" t="s">
        <v>2197</v>
      </c>
      <c r="C105" s="696" t="s">
        <v>382</v>
      </c>
      <c r="D105" s="697" t="s">
        <v>457</v>
      </c>
      <c r="E105" s="698" t="s">
        <v>2172</v>
      </c>
      <c r="F105" s="710" t="s">
        <v>1169</v>
      </c>
      <c r="G105" s="705" t="s">
        <v>2215</v>
      </c>
      <c r="H105" s="705" t="s">
        <v>2216</v>
      </c>
      <c r="I105" s="711">
        <v>380</v>
      </c>
      <c r="J105" s="712">
        <v>30</v>
      </c>
      <c r="K105" s="703">
        <f t="shared" si="11"/>
        <v>11400</v>
      </c>
      <c r="L105" s="699"/>
    </row>
    <row r="106" spans="1:12" s="681" customFormat="1" ht="24.95" customHeight="1" outlineLevel="3">
      <c r="A106" s="696">
        <v>10</v>
      </c>
      <c r="B106" s="696" t="s">
        <v>2197</v>
      </c>
      <c r="C106" s="696" t="s">
        <v>382</v>
      </c>
      <c r="D106" s="697" t="s">
        <v>457</v>
      </c>
      <c r="E106" s="698" t="s">
        <v>2172</v>
      </c>
      <c r="F106" s="710" t="s">
        <v>1169</v>
      </c>
      <c r="G106" s="705" t="s">
        <v>2181</v>
      </c>
      <c r="H106" s="705" t="s">
        <v>2182</v>
      </c>
      <c r="I106" s="713">
        <v>2400</v>
      </c>
      <c r="J106" s="712">
        <v>1</v>
      </c>
      <c r="K106" s="703">
        <f t="shared" si="11"/>
        <v>2400</v>
      </c>
      <c r="L106" s="699"/>
    </row>
    <row r="107" spans="1:12" s="681" customFormat="1" ht="24.95" customHeight="1" outlineLevel="3">
      <c r="A107" s="696">
        <v>10</v>
      </c>
      <c r="B107" s="696" t="s">
        <v>2197</v>
      </c>
      <c r="C107" s="696" t="s">
        <v>382</v>
      </c>
      <c r="D107" s="697" t="s">
        <v>457</v>
      </c>
      <c r="E107" s="698" t="s">
        <v>2172</v>
      </c>
      <c r="F107" s="710" t="s">
        <v>1169</v>
      </c>
      <c r="G107" s="705" t="s">
        <v>2183</v>
      </c>
      <c r="H107" s="705" t="s">
        <v>2184</v>
      </c>
      <c r="I107" s="711">
        <v>700</v>
      </c>
      <c r="J107" s="712">
        <v>1</v>
      </c>
      <c r="K107" s="703">
        <f t="shared" si="11"/>
        <v>700</v>
      </c>
      <c r="L107" s="699"/>
    </row>
    <row r="108" spans="1:12" s="681" customFormat="1" ht="24.95" customHeight="1" outlineLevel="3">
      <c r="A108" s="696">
        <v>10</v>
      </c>
      <c r="B108" s="696" t="s">
        <v>2197</v>
      </c>
      <c r="C108" s="696" t="s">
        <v>382</v>
      </c>
      <c r="D108" s="697" t="s">
        <v>457</v>
      </c>
      <c r="E108" s="698" t="s">
        <v>2172</v>
      </c>
      <c r="F108" s="710" t="s">
        <v>1169</v>
      </c>
      <c r="G108" s="705" t="s">
        <v>2185</v>
      </c>
      <c r="H108" s="705" t="s">
        <v>2186</v>
      </c>
      <c r="I108" s="711">
        <v>6000</v>
      </c>
      <c r="J108" s="712">
        <v>1</v>
      </c>
      <c r="K108" s="703">
        <f t="shared" si="11"/>
        <v>6000</v>
      </c>
      <c r="L108" s="716"/>
    </row>
    <row r="109" spans="1:12" s="681" customFormat="1" ht="24.95" customHeight="1" outlineLevel="3">
      <c r="A109" s="696">
        <v>10</v>
      </c>
      <c r="B109" s="696" t="s">
        <v>2197</v>
      </c>
      <c r="C109" s="696" t="s">
        <v>382</v>
      </c>
      <c r="D109" s="697" t="s">
        <v>457</v>
      </c>
      <c r="E109" s="698" t="s">
        <v>2172</v>
      </c>
      <c r="F109" s="710" t="s">
        <v>1175</v>
      </c>
      <c r="G109" s="705" t="s">
        <v>1175</v>
      </c>
      <c r="H109" s="705" t="s">
        <v>2187</v>
      </c>
      <c r="I109" s="711">
        <v>13000</v>
      </c>
      <c r="J109" s="712">
        <v>1</v>
      </c>
      <c r="K109" s="703">
        <f t="shared" si="11"/>
        <v>13000</v>
      </c>
      <c r="L109" s="699"/>
    </row>
    <row r="110" spans="1:12" s="681" customFormat="1" ht="24.95" customHeight="1" outlineLevel="3">
      <c r="A110" s="696">
        <v>10</v>
      </c>
      <c r="B110" s="696" t="s">
        <v>2197</v>
      </c>
      <c r="C110" s="696" t="s">
        <v>382</v>
      </c>
      <c r="D110" s="697" t="s">
        <v>457</v>
      </c>
      <c r="E110" s="698" t="s">
        <v>2172</v>
      </c>
      <c r="F110" s="710" t="s">
        <v>2188</v>
      </c>
      <c r="G110" s="705" t="s">
        <v>2188</v>
      </c>
      <c r="H110" s="714" t="s">
        <v>2189</v>
      </c>
      <c r="I110" s="713">
        <v>9000</v>
      </c>
      <c r="J110" s="712">
        <v>1</v>
      </c>
      <c r="K110" s="703">
        <f t="shared" si="11"/>
        <v>9000</v>
      </c>
      <c r="L110" s="699"/>
    </row>
    <row r="111" spans="1:12" s="681" customFormat="1" ht="24.95" customHeight="1" outlineLevel="3">
      <c r="A111" s="696">
        <v>10</v>
      </c>
      <c r="B111" s="696" t="s">
        <v>2197</v>
      </c>
      <c r="C111" s="696" t="s">
        <v>382</v>
      </c>
      <c r="D111" s="697" t="s">
        <v>457</v>
      </c>
      <c r="E111" s="698" t="s">
        <v>2172</v>
      </c>
      <c r="F111" s="705" t="s">
        <v>2190</v>
      </c>
      <c r="G111" s="705" t="s">
        <v>2191</v>
      </c>
      <c r="H111" s="705"/>
      <c r="I111" s="711">
        <v>7300</v>
      </c>
      <c r="J111" s="712">
        <v>1</v>
      </c>
      <c r="K111" s="703">
        <f t="shared" si="11"/>
        <v>7300</v>
      </c>
      <c r="L111" s="699"/>
    </row>
    <row r="112" spans="1:12" s="681" customFormat="1" ht="24.95" customHeight="1" outlineLevel="3">
      <c r="A112" s="696">
        <v>10</v>
      </c>
      <c r="B112" s="696" t="s">
        <v>2197</v>
      </c>
      <c r="C112" s="696" t="s">
        <v>382</v>
      </c>
      <c r="D112" s="697" t="s">
        <v>457</v>
      </c>
      <c r="E112" s="698" t="s">
        <v>2172</v>
      </c>
      <c r="F112" s="705" t="s">
        <v>2190</v>
      </c>
      <c r="G112" s="705" t="s">
        <v>2192</v>
      </c>
      <c r="H112" s="705"/>
      <c r="I112" s="711">
        <v>12000</v>
      </c>
      <c r="J112" s="712">
        <v>1</v>
      </c>
      <c r="K112" s="703">
        <f t="shared" si="11"/>
        <v>12000</v>
      </c>
      <c r="L112" s="699"/>
    </row>
    <row r="113" spans="1:12" s="681" customFormat="1" ht="24.95" customHeight="1" outlineLevel="3">
      <c r="A113" s="696">
        <v>10</v>
      </c>
      <c r="B113" s="696" t="s">
        <v>2197</v>
      </c>
      <c r="C113" s="696" t="s">
        <v>382</v>
      </c>
      <c r="D113" s="697" t="s">
        <v>457</v>
      </c>
      <c r="E113" s="698" t="s">
        <v>2172</v>
      </c>
      <c r="F113" s="715" t="s">
        <v>1172</v>
      </c>
      <c r="G113" s="705" t="s">
        <v>2193</v>
      </c>
      <c r="H113" s="705"/>
      <c r="I113" s="713">
        <v>10000</v>
      </c>
      <c r="J113" s="712">
        <v>1</v>
      </c>
      <c r="K113" s="703">
        <f t="shared" si="11"/>
        <v>10000</v>
      </c>
      <c r="L113" s="699"/>
    </row>
    <row r="114" spans="1:12" s="681" customFormat="1" ht="24.95" customHeight="1" outlineLevel="3">
      <c r="A114" s="696">
        <v>10</v>
      </c>
      <c r="B114" s="696" t="s">
        <v>2197</v>
      </c>
      <c r="C114" s="696" t="s">
        <v>382</v>
      </c>
      <c r="D114" s="697" t="s">
        <v>457</v>
      </c>
      <c r="E114" s="698" t="s">
        <v>2172</v>
      </c>
      <c r="F114" s="705" t="s">
        <v>2194</v>
      </c>
      <c r="G114" s="705" t="s">
        <v>2194</v>
      </c>
      <c r="H114" s="705"/>
      <c r="I114" s="713">
        <v>1200</v>
      </c>
      <c r="J114" s="712">
        <v>1</v>
      </c>
      <c r="K114" s="703">
        <f t="shared" si="11"/>
        <v>1200</v>
      </c>
      <c r="L114" s="699"/>
    </row>
    <row r="115" spans="1:12" s="681" customFormat="1" ht="24.95" customHeight="1" outlineLevel="3">
      <c r="A115" s="696">
        <v>10</v>
      </c>
      <c r="B115" s="696" t="s">
        <v>2197</v>
      </c>
      <c r="C115" s="696" t="s">
        <v>382</v>
      </c>
      <c r="D115" s="697" t="s">
        <v>457</v>
      </c>
      <c r="E115" s="698" t="s">
        <v>2172</v>
      </c>
      <c r="F115" s="705" t="s">
        <v>2195</v>
      </c>
      <c r="G115" s="705" t="s">
        <v>2195</v>
      </c>
      <c r="H115" s="705"/>
      <c r="I115" s="713">
        <v>1400</v>
      </c>
      <c r="J115" s="712">
        <v>1</v>
      </c>
      <c r="K115" s="703">
        <f t="shared" si="11"/>
        <v>1400</v>
      </c>
      <c r="L115" s="699"/>
    </row>
    <row r="116" spans="1:12" s="681" customFormat="1" ht="24.95" customHeight="1" outlineLevel="1">
      <c r="A116" s="688"/>
      <c r="B116" s="688" t="s">
        <v>1208</v>
      </c>
      <c r="C116" s="694"/>
      <c r="D116" s="691"/>
      <c r="E116" s="690"/>
      <c r="F116" s="691"/>
      <c r="G116" s="691"/>
      <c r="H116" s="694"/>
      <c r="I116" s="693"/>
      <c r="J116" s="694"/>
      <c r="K116" s="695">
        <f>SUBTOTAL(9,K118:K126)</f>
        <v>67500</v>
      </c>
      <c r="L116" s="691"/>
    </row>
    <row r="117" spans="1:12" s="681" customFormat="1" ht="24.95" customHeight="1" outlineLevel="1">
      <c r="A117" s="688"/>
      <c r="B117" s="688"/>
      <c r="C117" s="694"/>
      <c r="D117" s="691" t="s">
        <v>2222</v>
      </c>
      <c r="E117" s="690"/>
      <c r="F117" s="691"/>
      <c r="G117" s="691"/>
      <c r="H117" s="694"/>
      <c r="I117" s="693"/>
      <c r="J117" s="694"/>
      <c r="K117" s="695">
        <f>SUBTOTAL(9,K118:K122)</f>
        <v>37500</v>
      </c>
      <c r="L117" s="691"/>
    </row>
    <row r="118" spans="1:12" s="681" customFormat="1" ht="24.95" customHeight="1" outlineLevel="3">
      <c r="A118" s="696">
        <v>1</v>
      </c>
      <c r="B118" s="696" t="s">
        <v>2223</v>
      </c>
      <c r="C118" s="702" t="s">
        <v>374</v>
      </c>
      <c r="D118" s="699" t="s">
        <v>375</v>
      </c>
      <c r="E118" s="698" t="s">
        <v>2172</v>
      </c>
      <c r="F118" s="699" t="s">
        <v>1169</v>
      </c>
      <c r="G118" s="699" t="s">
        <v>2173</v>
      </c>
      <c r="H118" s="702"/>
      <c r="I118" s="701">
        <v>400</v>
      </c>
      <c r="J118" s="702">
        <v>45</v>
      </c>
      <c r="K118" s="703">
        <f t="shared" ref="K118:K122" si="12">I118*J118</f>
        <v>18000</v>
      </c>
      <c r="L118" s="699"/>
    </row>
    <row r="119" spans="1:12" s="681" customFormat="1" ht="24.95" customHeight="1" outlineLevel="3">
      <c r="A119" s="696">
        <v>1</v>
      </c>
      <c r="B119" s="696" t="s">
        <v>2223</v>
      </c>
      <c r="C119" s="702" t="s">
        <v>374</v>
      </c>
      <c r="D119" s="699" t="s">
        <v>375</v>
      </c>
      <c r="E119" s="698" t="s">
        <v>2172</v>
      </c>
      <c r="F119" s="699" t="s">
        <v>1169</v>
      </c>
      <c r="G119" s="704" t="s">
        <v>1872</v>
      </c>
      <c r="H119" s="702"/>
      <c r="I119" s="701">
        <v>2000</v>
      </c>
      <c r="J119" s="702">
        <v>1</v>
      </c>
      <c r="K119" s="703">
        <f t="shared" si="12"/>
        <v>2000</v>
      </c>
      <c r="L119" s="699"/>
    </row>
    <row r="120" spans="1:12" s="681" customFormat="1" ht="24.95" customHeight="1" outlineLevel="3">
      <c r="A120" s="696">
        <v>1</v>
      </c>
      <c r="B120" s="696" t="s">
        <v>2223</v>
      </c>
      <c r="C120" s="702" t="s">
        <v>374</v>
      </c>
      <c r="D120" s="699" t="s">
        <v>375</v>
      </c>
      <c r="E120" s="698" t="s">
        <v>2172</v>
      </c>
      <c r="F120" s="699" t="s">
        <v>1169</v>
      </c>
      <c r="G120" s="704" t="s">
        <v>2174</v>
      </c>
      <c r="H120" s="702"/>
      <c r="I120" s="701">
        <v>3500</v>
      </c>
      <c r="J120" s="702">
        <v>1</v>
      </c>
      <c r="K120" s="703">
        <f t="shared" si="12"/>
        <v>3500</v>
      </c>
      <c r="L120" s="699"/>
    </row>
    <row r="121" spans="1:12" s="681" customFormat="1" ht="24.95" customHeight="1" outlineLevel="3">
      <c r="A121" s="696">
        <v>1</v>
      </c>
      <c r="B121" s="696" t="s">
        <v>2223</v>
      </c>
      <c r="C121" s="702" t="s">
        <v>374</v>
      </c>
      <c r="D121" s="699" t="s">
        <v>375</v>
      </c>
      <c r="E121" s="698" t="s">
        <v>2172</v>
      </c>
      <c r="F121" s="699" t="s">
        <v>1169</v>
      </c>
      <c r="G121" s="704" t="s">
        <v>2206</v>
      </c>
      <c r="H121" s="702"/>
      <c r="I121" s="701">
        <v>2000</v>
      </c>
      <c r="J121" s="702">
        <v>1</v>
      </c>
      <c r="K121" s="703">
        <f t="shared" si="12"/>
        <v>2000</v>
      </c>
      <c r="L121" s="699"/>
    </row>
    <row r="122" spans="1:12" s="681" customFormat="1" ht="24.95" customHeight="1" outlineLevel="3">
      <c r="A122" s="696">
        <v>1</v>
      </c>
      <c r="B122" s="696" t="s">
        <v>2223</v>
      </c>
      <c r="C122" s="702" t="s">
        <v>374</v>
      </c>
      <c r="D122" s="699" t="s">
        <v>375</v>
      </c>
      <c r="E122" s="698" t="s">
        <v>2172</v>
      </c>
      <c r="F122" s="699" t="s">
        <v>1172</v>
      </c>
      <c r="G122" s="704" t="s">
        <v>2211</v>
      </c>
      <c r="H122" s="702"/>
      <c r="I122" s="701">
        <v>12000</v>
      </c>
      <c r="J122" s="702">
        <v>1</v>
      </c>
      <c r="K122" s="703">
        <f t="shared" si="12"/>
        <v>12000</v>
      </c>
      <c r="L122" s="699"/>
    </row>
    <row r="123" spans="1:12" s="681" customFormat="1" ht="24.95" customHeight="1" outlineLevel="1">
      <c r="A123" s="694"/>
      <c r="B123" s="694"/>
      <c r="C123" s="694"/>
      <c r="D123" s="717" t="s">
        <v>2224</v>
      </c>
      <c r="E123" s="690"/>
      <c r="F123" s="691"/>
      <c r="G123" s="691"/>
      <c r="H123" s="694"/>
      <c r="I123" s="693"/>
      <c r="J123" s="694"/>
      <c r="K123" s="695">
        <f>SUBTOTAL(9,K124:K126)</f>
        <v>30000</v>
      </c>
      <c r="L123" s="694"/>
    </row>
    <row r="124" spans="1:12" s="681" customFormat="1" ht="24.95" customHeight="1" outlineLevel="3">
      <c r="A124" s="702">
        <v>2</v>
      </c>
      <c r="B124" s="702" t="s">
        <v>2223</v>
      </c>
      <c r="C124" s="702" t="s">
        <v>379</v>
      </c>
      <c r="D124" s="704" t="s">
        <v>380</v>
      </c>
      <c r="E124" s="698" t="s">
        <v>2172</v>
      </c>
      <c r="F124" s="699" t="s">
        <v>1169</v>
      </c>
      <c r="G124" s="699" t="s">
        <v>2173</v>
      </c>
      <c r="H124" s="702"/>
      <c r="I124" s="701">
        <v>400</v>
      </c>
      <c r="J124" s="702">
        <v>40</v>
      </c>
      <c r="K124" s="703">
        <f t="shared" ref="K124:K126" si="13">I124*J124</f>
        <v>16000</v>
      </c>
      <c r="L124" s="702"/>
    </row>
    <row r="125" spans="1:12" s="681" customFormat="1" ht="24.95" customHeight="1" outlineLevel="3">
      <c r="A125" s="702">
        <v>2</v>
      </c>
      <c r="B125" s="702" t="s">
        <v>2223</v>
      </c>
      <c r="C125" s="702" t="s">
        <v>379</v>
      </c>
      <c r="D125" s="704" t="s">
        <v>380</v>
      </c>
      <c r="E125" s="698" t="s">
        <v>2172</v>
      </c>
      <c r="F125" s="699" t="s">
        <v>1169</v>
      </c>
      <c r="G125" s="704" t="s">
        <v>2206</v>
      </c>
      <c r="H125" s="702"/>
      <c r="I125" s="701">
        <v>2000</v>
      </c>
      <c r="J125" s="702">
        <v>1</v>
      </c>
      <c r="K125" s="703">
        <f t="shared" si="13"/>
        <v>2000</v>
      </c>
      <c r="L125" s="702"/>
    </row>
    <row r="126" spans="1:12" s="681" customFormat="1" ht="24.95" customHeight="1" outlineLevel="3">
      <c r="A126" s="702">
        <v>2</v>
      </c>
      <c r="B126" s="702" t="s">
        <v>2223</v>
      </c>
      <c r="C126" s="702" t="s">
        <v>379</v>
      </c>
      <c r="D126" s="704" t="s">
        <v>380</v>
      </c>
      <c r="E126" s="698" t="s">
        <v>2172</v>
      </c>
      <c r="F126" s="699" t="s">
        <v>1172</v>
      </c>
      <c r="G126" s="704" t="s">
        <v>2211</v>
      </c>
      <c r="H126" s="702"/>
      <c r="I126" s="701">
        <v>12000</v>
      </c>
      <c r="J126" s="702">
        <v>1</v>
      </c>
      <c r="K126" s="703">
        <f t="shared" si="13"/>
        <v>12000</v>
      </c>
      <c r="L126" s="702"/>
    </row>
    <row r="127" spans="1:12" s="681" customFormat="1" ht="24.95" customHeight="1" outlineLevel="1">
      <c r="A127" s="688"/>
      <c r="B127" s="688" t="s">
        <v>2225</v>
      </c>
      <c r="C127" s="694"/>
      <c r="D127" s="689"/>
      <c r="E127" s="690"/>
      <c r="F127" s="691"/>
      <c r="G127" s="691"/>
      <c r="H127" s="694"/>
      <c r="I127" s="693"/>
      <c r="J127" s="694"/>
      <c r="K127" s="695">
        <f>SUBTOTAL(9,K129:K138)</f>
        <v>104700</v>
      </c>
      <c r="L127" s="691"/>
    </row>
    <row r="128" spans="1:12" s="681" customFormat="1" ht="24.95" customHeight="1" outlineLevel="1">
      <c r="A128" s="688"/>
      <c r="B128" s="688"/>
      <c r="C128" s="694"/>
      <c r="D128" s="689" t="s">
        <v>2226</v>
      </c>
      <c r="E128" s="690"/>
      <c r="F128" s="691"/>
      <c r="G128" s="691"/>
      <c r="H128" s="694"/>
      <c r="I128" s="693"/>
      <c r="J128" s="694"/>
      <c r="K128" s="695">
        <f>SUBTOTAL(9,K129:K134)</f>
        <v>89200</v>
      </c>
      <c r="L128" s="691"/>
    </row>
    <row r="129" spans="1:12" s="681" customFormat="1" ht="24.95" customHeight="1" outlineLevel="3">
      <c r="A129" s="696">
        <v>1</v>
      </c>
      <c r="B129" s="696" t="s">
        <v>2227</v>
      </c>
      <c r="C129" s="702" t="s">
        <v>374</v>
      </c>
      <c r="D129" s="697" t="s">
        <v>2228</v>
      </c>
      <c r="E129" s="698" t="s">
        <v>2172</v>
      </c>
      <c r="F129" s="699" t="s">
        <v>1169</v>
      </c>
      <c r="G129" s="699" t="s">
        <v>2173</v>
      </c>
      <c r="H129" s="702"/>
      <c r="I129" s="701">
        <v>400</v>
      </c>
      <c r="J129" s="702">
        <v>90</v>
      </c>
      <c r="K129" s="703">
        <f t="shared" ref="K129:K134" si="14">I129*J129</f>
        <v>36000</v>
      </c>
      <c r="L129" s="699"/>
    </row>
    <row r="130" spans="1:12" s="681" customFormat="1" ht="24.95" customHeight="1" outlineLevel="3">
      <c r="A130" s="696">
        <v>1</v>
      </c>
      <c r="B130" s="696" t="s">
        <v>2227</v>
      </c>
      <c r="C130" s="702" t="s">
        <v>374</v>
      </c>
      <c r="D130" s="697" t="s">
        <v>2228</v>
      </c>
      <c r="E130" s="698" t="s">
        <v>2172</v>
      </c>
      <c r="F130" s="699" t="s">
        <v>1169</v>
      </c>
      <c r="G130" s="704" t="s">
        <v>1872</v>
      </c>
      <c r="H130" s="702"/>
      <c r="I130" s="701">
        <v>2000</v>
      </c>
      <c r="J130" s="702">
        <v>2</v>
      </c>
      <c r="K130" s="703">
        <f t="shared" si="14"/>
        <v>4000</v>
      </c>
      <c r="L130" s="699"/>
    </row>
    <row r="131" spans="1:12" s="681" customFormat="1" ht="24.95" customHeight="1" outlineLevel="3">
      <c r="A131" s="696">
        <v>1</v>
      </c>
      <c r="B131" s="696" t="s">
        <v>2227</v>
      </c>
      <c r="C131" s="702" t="s">
        <v>374</v>
      </c>
      <c r="D131" s="697" t="s">
        <v>2228</v>
      </c>
      <c r="E131" s="698" t="s">
        <v>2172</v>
      </c>
      <c r="F131" s="699" t="s">
        <v>1169</v>
      </c>
      <c r="G131" s="704" t="s">
        <v>2174</v>
      </c>
      <c r="H131" s="702"/>
      <c r="I131" s="701">
        <v>3500</v>
      </c>
      <c r="J131" s="702">
        <v>2</v>
      </c>
      <c r="K131" s="703">
        <f t="shared" si="14"/>
        <v>7000</v>
      </c>
      <c r="L131" s="699"/>
    </row>
    <row r="132" spans="1:12" s="681" customFormat="1" ht="24.95" customHeight="1" outlineLevel="3">
      <c r="A132" s="696">
        <v>1</v>
      </c>
      <c r="B132" s="696" t="s">
        <v>2227</v>
      </c>
      <c r="C132" s="702" t="s">
        <v>374</v>
      </c>
      <c r="D132" s="697" t="s">
        <v>2228</v>
      </c>
      <c r="E132" s="698" t="s">
        <v>2172</v>
      </c>
      <c r="F132" s="699" t="s">
        <v>1169</v>
      </c>
      <c r="G132" s="704" t="s">
        <v>2229</v>
      </c>
      <c r="H132" s="702"/>
      <c r="I132" s="701">
        <v>1100</v>
      </c>
      <c r="J132" s="702">
        <v>2</v>
      </c>
      <c r="K132" s="703">
        <f t="shared" si="14"/>
        <v>2200</v>
      </c>
      <c r="L132" s="699"/>
    </row>
    <row r="133" spans="1:12" s="681" customFormat="1" ht="24.95" customHeight="1" outlineLevel="3">
      <c r="A133" s="696">
        <v>1</v>
      </c>
      <c r="B133" s="696" t="s">
        <v>2227</v>
      </c>
      <c r="C133" s="702" t="s">
        <v>374</v>
      </c>
      <c r="D133" s="697" t="s">
        <v>2228</v>
      </c>
      <c r="E133" s="698" t="s">
        <v>2172</v>
      </c>
      <c r="F133" s="699" t="s">
        <v>1169</v>
      </c>
      <c r="G133" s="704" t="s">
        <v>2206</v>
      </c>
      <c r="H133" s="702"/>
      <c r="I133" s="701">
        <v>2000</v>
      </c>
      <c r="J133" s="702">
        <v>2</v>
      </c>
      <c r="K133" s="703">
        <f t="shared" si="14"/>
        <v>4000</v>
      </c>
      <c r="L133" s="699"/>
    </row>
    <row r="134" spans="1:12" s="681" customFormat="1" ht="24.95" customHeight="1" outlineLevel="3">
      <c r="A134" s="696">
        <v>1</v>
      </c>
      <c r="B134" s="696" t="s">
        <v>2227</v>
      </c>
      <c r="C134" s="702" t="s">
        <v>374</v>
      </c>
      <c r="D134" s="697" t="s">
        <v>2228</v>
      </c>
      <c r="E134" s="698" t="s">
        <v>2172</v>
      </c>
      <c r="F134" s="699" t="s">
        <v>1172</v>
      </c>
      <c r="G134" s="704" t="s">
        <v>2207</v>
      </c>
      <c r="H134" s="702"/>
      <c r="I134" s="701">
        <v>18000</v>
      </c>
      <c r="J134" s="702">
        <v>2</v>
      </c>
      <c r="K134" s="703">
        <f t="shared" si="14"/>
        <v>36000</v>
      </c>
      <c r="L134" s="699"/>
    </row>
    <row r="135" spans="1:12" s="681" customFormat="1" ht="24.95" customHeight="1" outlineLevel="1">
      <c r="A135" s="688"/>
      <c r="B135" s="688"/>
      <c r="C135" s="688"/>
      <c r="D135" s="689" t="s">
        <v>2230</v>
      </c>
      <c r="E135" s="690"/>
      <c r="F135" s="706"/>
      <c r="G135" s="707"/>
      <c r="H135" s="692"/>
      <c r="I135" s="708"/>
      <c r="J135" s="709"/>
      <c r="K135" s="695">
        <f>SUBTOTAL(9,K136:K138)</f>
        <v>15500</v>
      </c>
      <c r="L135" s="691"/>
    </row>
    <row r="136" spans="1:12" s="681" customFormat="1" ht="24.95" customHeight="1" outlineLevel="3">
      <c r="A136" s="696">
        <v>2</v>
      </c>
      <c r="B136" s="696" t="s">
        <v>2227</v>
      </c>
      <c r="C136" s="696" t="s">
        <v>382</v>
      </c>
      <c r="D136" s="697" t="s">
        <v>2231</v>
      </c>
      <c r="E136" s="698" t="s">
        <v>2172</v>
      </c>
      <c r="F136" s="710" t="s">
        <v>1169</v>
      </c>
      <c r="G136" s="705" t="s">
        <v>2178</v>
      </c>
      <c r="H136" s="700" t="s">
        <v>2179</v>
      </c>
      <c r="I136" s="711">
        <v>650</v>
      </c>
      <c r="J136" s="712">
        <v>5</v>
      </c>
      <c r="K136" s="703">
        <f t="shared" ref="K136:K138" si="15">I136*J136</f>
        <v>3250</v>
      </c>
      <c r="L136" s="699"/>
    </row>
    <row r="137" spans="1:12" s="681" customFormat="1" ht="24.95" customHeight="1" outlineLevel="3">
      <c r="A137" s="696">
        <v>2</v>
      </c>
      <c r="B137" s="696" t="s">
        <v>2227</v>
      </c>
      <c r="C137" s="696" t="s">
        <v>382</v>
      </c>
      <c r="D137" s="697" t="s">
        <v>2231</v>
      </c>
      <c r="E137" s="698" t="s">
        <v>2172</v>
      </c>
      <c r="F137" s="710" t="s">
        <v>1169</v>
      </c>
      <c r="G137" s="705" t="s">
        <v>2180</v>
      </c>
      <c r="H137" s="700" t="s">
        <v>2179</v>
      </c>
      <c r="I137" s="711">
        <v>650</v>
      </c>
      <c r="J137" s="712">
        <v>5</v>
      </c>
      <c r="K137" s="703">
        <f t="shared" si="15"/>
        <v>3250</v>
      </c>
      <c r="L137" s="699"/>
    </row>
    <row r="138" spans="1:12" s="681" customFormat="1" ht="24.95" customHeight="1" outlineLevel="3">
      <c r="A138" s="696">
        <v>2</v>
      </c>
      <c r="B138" s="696" t="s">
        <v>2227</v>
      </c>
      <c r="C138" s="696" t="s">
        <v>382</v>
      </c>
      <c r="D138" s="697" t="s">
        <v>2231</v>
      </c>
      <c r="E138" s="698" t="s">
        <v>2172</v>
      </c>
      <c r="F138" s="710" t="s">
        <v>2188</v>
      </c>
      <c r="G138" s="705" t="s">
        <v>2188</v>
      </c>
      <c r="H138" s="714" t="s">
        <v>2189</v>
      </c>
      <c r="I138" s="713">
        <v>9000</v>
      </c>
      <c r="J138" s="712">
        <v>1</v>
      </c>
      <c r="K138" s="703">
        <f t="shared" si="15"/>
        <v>9000</v>
      </c>
      <c r="L138" s="699"/>
    </row>
    <row r="139" spans="1:12" s="681" customFormat="1" ht="24.95" customHeight="1" outlineLevel="1">
      <c r="A139" s="694"/>
      <c r="B139" s="694" t="s">
        <v>763</v>
      </c>
      <c r="C139" s="694"/>
      <c r="D139" s="691"/>
      <c r="E139" s="690"/>
      <c r="F139" s="691"/>
      <c r="G139" s="691"/>
      <c r="H139" s="694"/>
      <c r="I139" s="693"/>
      <c r="J139" s="718"/>
      <c r="K139" s="695">
        <f>SUBTOTAL(9,K140:K170)</f>
        <v>313200</v>
      </c>
      <c r="L139" s="694"/>
    </row>
    <row r="140" spans="1:12" s="681" customFormat="1" ht="24.95" customHeight="1" outlineLevel="1">
      <c r="A140" s="694"/>
      <c r="B140" s="694"/>
      <c r="C140" s="694"/>
      <c r="D140" s="691" t="s">
        <v>2233</v>
      </c>
      <c r="E140" s="690"/>
      <c r="F140" s="691"/>
      <c r="G140" s="691"/>
      <c r="H140" s="694"/>
      <c r="I140" s="693"/>
      <c r="J140" s="694"/>
      <c r="K140" s="695">
        <f>SUBTOTAL(9,K141:K145)</f>
        <v>75000</v>
      </c>
      <c r="L140" s="694"/>
    </row>
    <row r="141" spans="1:12" s="681" customFormat="1" ht="24.95" customHeight="1" outlineLevel="3">
      <c r="A141" s="702">
        <v>2</v>
      </c>
      <c r="B141" s="702" t="s">
        <v>2232</v>
      </c>
      <c r="C141" s="702" t="s">
        <v>374</v>
      </c>
      <c r="D141" s="699" t="s">
        <v>308</v>
      </c>
      <c r="E141" s="698" t="s">
        <v>2172</v>
      </c>
      <c r="F141" s="699" t="s">
        <v>1169</v>
      </c>
      <c r="G141" s="699" t="s">
        <v>2173</v>
      </c>
      <c r="H141" s="702"/>
      <c r="I141" s="701">
        <v>400</v>
      </c>
      <c r="J141" s="702">
        <v>90</v>
      </c>
      <c r="K141" s="703">
        <f t="shared" ref="K141:K145" si="16">I141*J141</f>
        <v>36000</v>
      </c>
      <c r="L141" s="702"/>
    </row>
    <row r="142" spans="1:12" s="681" customFormat="1" ht="24.95" customHeight="1" outlineLevel="3">
      <c r="A142" s="702">
        <v>2</v>
      </c>
      <c r="B142" s="702" t="s">
        <v>2232</v>
      </c>
      <c r="C142" s="702" t="s">
        <v>374</v>
      </c>
      <c r="D142" s="699" t="s">
        <v>308</v>
      </c>
      <c r="E142" s="698" t="s">
        <v>2172</v>
      </c>
      <c r="F142" s="699" t="s">
        <v>1169</v>
      </c>
      <c r="G142" s="704" t="s">
        <v>1872</v>
      </c>
      <c r="H142" s="702"/>
      <c r="I142" s="701">
        <v>2000</v>
      </c>
      <c r="J142" s="702">
        <v>2</v>
      </c>
      <c r="K142" s="703">
        <f t="shared" si="16"/>
        <v>4000</v>
      </c>
      <c r="L142" s="702"/>
    </row>
    <row r="143" spans="1:12" s="681" customFormat="1" ht="24.95" customHeight="1" outlineLevel="3">
      <c r="A143" s="702">
        <v>2</v>
      </c>
      <c r="B143" s="702" t="s">
        <v>2232</v>
      </c>
      <c r="C143" s="702" t="s">
        <v>374</v>
      </c>
      <c r="D143" s="699" t="s">
        <v>308</v>
      </c>
      <c r="E143" s="698" t="s">
        <v>2172</v>
      </c>
      <c r="F143" s="699" t="s">
        <v>1169</v>
      </c>
      <c r="G143" s="704" t="s">
        <v>2174</v>
      </c>
      <c r="H143" s="702"/>
      <c r="I143" s="701">
        <v>3500</v>
      </c>
      <c r="J143" s="702">
        <v>2</v>
      </c>
      <c r="K143" s="703">
        <f t="shared" si="16"/>
        <v>7000</v>
      </c>
      <c r="L143" s="702"/>
    </row>
    <row r="144" spans="1:12" s="681" customFormat="1" ht="24.95" customHeight="1" outlineLevel="3">
      <c r="A144" s="702">
        <v>2</v>
      </c>
      <c r="B144" s="702" t="s">
        <v>2232</v>
      </c>
      <c r="C144" s="702" t="s">
        <v>374</v>
      </c>
      <c r="D144" s="699" t="s">
        <v>308</v>
      </c>
      <c r="E144" s="698" t="s">
        <v>2172</v>
      </c>
      <c r="F144" s="699" t="s">
        <v>1169</v>
      </c>
      <c r="G144" s="704" t="s">
        <v>2206</v>
      </c>
      <c r="H144" s="702"/>
      <c r="I144" s="701">
        <v>2000</v>
      </c>
      <c r="J144" s="702">
        <v>2</v>
      </c>
      <c r="K144" s="703">
        <f t="shared" si="16"/>
        <v>4000</v>
      </c>
      <c r="L144" s="702"/>
    </row>
    <row r="145" spans="1:12" s="681" customFormat="1" ht="24.95" customHeight="1" outlineLevel="3">
      <c r="A145" s="702">
        <v>2</v>
      </c>
      <c r="B145" s="702" t="s">
        <v>2232</v>
      </c>
      <c r="C145" s="702" t="s">
        <v>374</v>
      </c>
      <c r="D145" s="699" t="s">
        <v>308</v>
      </c>
      <c r="E145" s="698" t="s">
        <v>2172</v>
      </c>
      <c r="F145" s="699" t="s">
        <v>1172</v>
      </c>
      <c r="G145" s="704" t="s">
        <v>2211</v>
      </c>
      <c r="H145" s="702"/>
      <c r="I145" s="701">
        <v>12000</v>
      </c>
      <c r="J145" s="702">
        <v>2</v>
      </c>
      <c r="K145" s="703">
        <f t="shared" si="16"/>
        <v>24000</v>
      </c>
      <c r="L145" s="702"/>
    </row>
    <row r="146" spans="1:12" s="681" customFormat="1" ht="24.95" customHeight="1" outlineLevel="1">
      <c r="A146" s="694"/>
      <c r="B146" s="694"/>
      <c r="C146" s="694"/>
      <c r="D146" s="691" t="s">
        <v>2234</v>
      </c>
      <c r="E146" s="690"/>
      <c r="F146" s="691"/>
      <c r="G146" s="691"/>
      <c r="H146" s="694"/>
      <c r="I146" s="693"/>
      <c r="J146" s="694"/>
      <c r="K146" s="695">
        <f>SUBTOTAL(9,K147:K151)</f>
        <v>42600</v>
      </c>
      <c r="L146" s="694"/>
    </row>
    <row r="147" spans="1:12" s="681" customFormat="1" ht="24.95" customHeight="1" outlineLevel="3">
      <c r="A147" s="702">
        <v>3</v>
      </c>
      <c r="B147" s="702" t="s">
        <v>2232</v>
      </c>
      <c r="C147" s="702" t="s">
        <v>374</v>
      </c>
      <c r="D147" s="699" t="s">
        <v>413</v>
      </c>
      <c r="E147" s="698" t="s">
        <v>2172</v>
      </c>
      <c r="F147" s="699" t="s">
        <v>1169</v>
      </c>
      <c r="G147" s="699" t="s">
        <v>2173</v>
      </c>
      <c r="H147" s="702"/>
      <c r="I147" s="701">
        <v>400</v>
      </c>
      <c r="J147" s="702">
        <v>45</v>
      </c>
      <c r="K147" s="703">
        <f t="shared" ref="K147:K151" si="17">I147*J147</f>
        <v>18000</v>
      </c>
      <c r="L147" s="702"/>
    </row>
    <row r="148" spans="1:12" s="681" customFormat="1" ht="24.95" customHeight="1" outlineLevel="3">
      <c r="A148" s="702">
        <v>3</v>
      </c>
      <c r="B148" s="702" t="s">
        <v>2232</v>
      </c>
      <c r="C148" s="702" t="s">
        <v>374</v>
      </c>
      <c r="D148" s="699" t="s">
        <v>413</v>
      </c>
      <c r="E148" s="698" t="s">
        <v>2172</v>
      </c>
      <c r="F148" s="699" t="s">
        <v>1169</v>
      </c>
      <c r="G148" s="704" t="s">
        <v>1872</v>
      </c>
      <c r="H148" s="702"/>
      <c r="I148" s="701">
        <v>2000</v>
      </c>
      <c r="J148" s="702">
        <v>1</v>
      </c>
      <c r="K148" s="703">
        <f t="shared" si="17"/>
        <v>2000</v>
      </c>
      <c r="L148" s="702"/>
    </row>
    <row r="149" spans="1:12" s="681" customFormat="1" ht="24.95" customHeight="1" outlineLevel="3">
      <c r="A149" s="702">
        <v>3</v>
      </c>
      <c r="B149" s="702" t="s">
        <v>2232</v>
      </c>
      <c r="C149" s="702" t="s">
        <v>374</v>
      </c>
      <c r="D149" s="699" t="s">
        <v>413</v>
      </c>
      <c r="E149" s="698" t="s">
        <v>2172</v>
      </c>
      <c r="F149" s="699" t="s">
        <v>1169</v>
      </c>
      <c r="G149" s="704" t="s">
        <v>2174</v>
      </c>
      <c r="H149" s="702"/>
      <c r="I149" s="701">
        <v>3500</v>
      </c>
      <c r="J149" s="702">
        <v>1</v>
      </c>
      <c r="K149" s="703">
        <f t="shared" si="17"/>
        <v>3500</v>
      </c>
      <c r="L149" s="702"/>
    </row>
    <row r="150" spans="1:12" s="681" customFormat="1" ht="24.95" customHeight="1" outlineLevel="3">
      <c r="A150" s="702">
        <v>3</v>
      </c>
      <c r="B150" s="702" t="s">
        <v>2232</v>
      </c>
      <c r="C150" s="702" t="s">
        <v>374</v>
      </c>
      <c r="D150" s="699" t="s">
        <v>413</v>
      </c>
      <c r="E150" s="698" t="s">
        <v>2172</v>
      </c>
      <c r="F150" s="699" t="s">
        <v>1169</v>
      </c>
      <c r="G150" s="704" t="s">
        <v>2229</v>
      </c>
      <c r="H150" s="702"/>
      <c r="I150" s="701">
        <v>1100</v>
      </c>
      <c r="J150" s="702">
        <v>1</v>
      </c>
      <c r="K150" s="703">
        <f t="shared" si="17"/>
        <v>1100</v>
      </c>
      <c r="L150" s="702"/>
    </row>
    <row r="151" spans="1:12" s="681" customFormat="1" ht="24.95" customHeight="1" outlineLevel="3">
      <c r="A151" s="702">
        <v>3</v>
      </c>
      <c r="B151" s="702" t="s">
        <v>2232</v>
      </c>
      <c r="C151" s="702" t="s">
        <v>374</v>
      </c>
      <c r="D151" s="699" t="s">
        <v>413</v>
      </c>
      <c r="E151" s="698" t="s">
        <v>2172</v>
      </c>
      <c r="F151" s="699" t="s">
        <v>1172</v>
      </c>
      <c r="G151" s="704" t="s">
        <v>2175</v>
      </c>
      <c r="H151" s="702"/>
      <c r="I151" s="701">
        <v>18000</v>
      </c>
      <c r="J151" s="702">
        <v>1</v>
      </c>
      <c r="K151" s="703">
        <f t="shared" si="17"/>
        <v>18000</v>
      </c>
      <c r="L151" s="702"/>
    </row>
    <row r="152" spans="1:12" s="681" customFormat="1" ht="24.95" customHeight="1" outlineLevel="1">
      <c r="A152" s="688"/>
      <c r="B152" s="688"/>
      <c r="C152" s="688"/>
      <c r="D152" s="689" t="s">
        <v>2235</v>
      </c>
      <c r="E152" s="690"/>
      <c r="F152" s="706"/>
      <c r="G152" s="707"/>
      <c r="H152" s="719"/>
      <c r="I152" s="720"/>
      <c r="J152" s="709"/>
      <c r="K152" s="695">
        <f>SUBTOTAL(9,K153:K157)</f>
        <v>36200</v>
      </c>
      <c r="L152" s="691"/>
    </row>
    <row r="153" spans="1:12" s="681" customFormat="1" ht="24.95" customHeight="1" outlineLevel="3">
      <c r="A153" s="696">
        <v>4</v>
      </c>
      <c r="B153" s="696" t="s">
        <v>2232</v>
      </c>
      <c r="C153" s="696" t="s">
        <v>382</v>
      </c>
      <c r="D153" s="697" t="s">
        <v>2236</v>
      </c>
      <c r="E153" s="698" t="s">
        <v>2172</v>
      </c>
      <c r="F153" s="710" t="s">
        <v>2188</v>
      </c>
      <c r="G153" s="705" t="s">
        <v>2188</v>
      </c>
      <c r="H153" s="714" t="s">
        <v>2189</v>
      </c>
      <c r="I153" s="713">
        <v>9000</v>
      </c>
      <c r="J153" s="712">
        <v>1</v>
      </c>
      <c r="K153" s="703">
        <f t="shared" ref="K153:K157" si="18">I153*J153</f>
        <v>9000</v>
      </c>
      <c r="L153" s="699"/>
    </row>
    <row r="154" spans="1:12" s="681" customFormat="1" ht="24.95" customHeight="1" outlineLevel="3">
      <c r="A154" s="696">
        <v>4</v>
      </c>
      <c r="B154" s="696" t="s">
        <v>2232</v>
      </c>
      <c r="C154" s="696" t="s">
        <v>382</v>
      </c>
      <c r="D154" s="697" t="s">
        <v>2236</v>
      </c>
      <c r="E154" s="698" t="s">
        <v>2172</v>
      </c>
      <c r="F154" s="705" t="s">
        <v>2190</v>
      </c>
      <c r="G154" s="705" t="s">
        <v>2191</v>
      </c>
      <c r="H154" s="705"/>
      <c r="I154" s="711">
        <v>7300</v>
      </c>
      <c r="J154" s="712">
        <v>2</v>
      </c>
      <c r="K154" s="703">
        <f t="shared" si="18"/>
        <v>14600</v>
      </c>
      <c r="L154" s="699"/>
    </row>
    <row r="155" spans="1:12" s="681" customFormat="1" ht="24.95" customHeight="1" outlineLevel="3">
      <c r="A155" s="696">
        <v>4</v>
      </c>
      <c r="B155" s="696" t="s">
        <v>2232</v>
      </c>
      <c r="C155" s="696" t="s">
        <v>382</v>
      </c>
      <c r="D155" s="697" t="s">
        <v>2236</v>
      </c>
      <c r="E155" s="698" t="s">
        <v>2172</v>
      </c>
      <c r="F155" s="715" t="s">
        <v>1172</v>
      </c>
      <c r="G155" s="705" t="s">
        <v>2193</v>
      </c>
      <c r="H155" s="705"/>
      <c r="I155" s="713">
        <v>10000</v>
      </c>
      <c r="J155" s="712">
        <v>1</v>
      </c>
      <c r="K155" s="703">
        <f t="shared" si="18"/>
        <v>10000</v>
      </c>
      <c r="L155" s="699"/>
    </row>
    <row r="156" spans="1:12" s="681" customFormat="1" ht="24.95" customHeight="1" outlineLevel="3">
      <c r="A156" s="696">
        <v>4</v>
      </c>
      <c r="B156" s="696" t="s">
        <v>2232</v>
      </c>
      <c r="C156" s="696" t="s">
        <v>382</v>
      </c>
      <c r="D156" s="697" t="s">
        <v>2236</v>
      </c>
      <c r="E156" s="698" t="s">
        <v>2172</v>
      </c>
      <c r="F156" s="705" t="s">
        <v>2194</v>
      </c>
      <c r="G156" s="705" t="s">
        <v>2194</v>
      </c>
      <c r="H156" s="705"/>
      <c r="I156" s="713">
        <v>1200</v>
      </c>
      <c r="J156" s="712">
        <v>1</v>
      </c>
      <c r="K156" s="703">
        <f t="shared" si="18"/>
        <v>1200</v>
      </c>
      <c r="L156" s="699"/>
    </row>
    <row r="157" spans="1:12" s="681" customFormat="1" ht="24.95" customHeight="1" outlineLevel="3">
      <c r="A157" s="696">
        <v>4</v>
      </c>
      <c r="B157" s="696" t="s">
        <v>2232</v>
      </c>
      <c r="C157" s="696" t="s">
        <v>382</v>
      </c>
      <c r="D157" s="697" t="s">
        <v>2236</v>
      </c>
      <c r="E157" s="698" t="s">
        <v>2172</v>
      </c>
      <c r="F157" s="705" t="s">
        <v>2195</v>
      </c>
      <c r="G157" s="705" t="s">
        <v>2195</v>
      </c>
      <c r="H157" s="705"/>
      <c r="I157" s="713">
        <v>1400</v>
      </c>
      <c r="J157" s="712">
        <v>1</v>
      </c>
      <c r="K157" s="703">
        <f t="shared" si="18"/>
        <v>1400</v>
      </c>
      <c r="L157" s="699"/>
    </row>
    <row r="158" spans="1:12" s="681" customFormat="1" ht="24.95" customHeight="1" outlineLevel="1">
      <c r="A158" s="688"/>
      <c r="B158" s="688"/>
      <c r="C158" s="688"/>
      <c r="D158" s="689" t="s">
        <v>2237</v>
      </c>
      <c r="E158" s="690"/>
      <c r="F158" s="706"/>
      <c r="G158" s="707"/>
      <c r="H158" s="692"/>
      <c r="I158" s="708"/>
      <c r="J158" s="709"/>
      <c r="K158" s="695">
        <f>SUBTOTAL(9,K159:K170)</f>
        <v>159400</v>
      </c>
      <c r="L158" s="691"/>
    </row>
    <row r="159" spans="1:12" s="681" customFormat="1" ht="24.95" customHeight="1" outlineLevel="3">
      <c r="A159" s="696">
        <v>5</v>
      </c>
      <c r="B159" s="696" t="s">
        <v>2232</v>
      </c>
      <c r="C159" s="696" t="s">
        <v>382</v>
      </c>
      <c r="D159" s="697" t="s">
        <v>648</v>
      </c>
      <c r="E159" s="698" t="s">
        <v>2172</v>
      </c>
      <c r="F159" s="710" t="s">
        <v>1169</v>
      </c>
      <c r="G159" s="705" t="s">
        <v>2178</v>
      </c>
      <c r="H159" s="700" t="s">
        <v>2179</v>
      </c>
      <c r="I159" s="711">
        <v>650</v>
      </c>
      <c r="J159" s="712">
        <v>10</v>
      </c>
      <c r="K159" s="703">
        <f t="shared" ref="K159:K170" si="19">I159*J159</f>
        <v>6500</v>
      </c>
      <c r="L159" s="699"/>
    </row>
    <row r="160" spans="1:12" s="681" customFormat="1" ht="24.95" customHeight="1" outlineLevel="3">
      <c r="A160" s="696">
        <v>5</v>
      </c>
      <c r="B160" s="696" t="s">
        <v>2232</v>
      </c>
      <c r="C160" s="696" t="s">
        <v>382</v>
      </c>
      <c r="D160" s="697" t="s">
        <v>648</v>
      </c>
      <c r="E160" s="698" t="s">
        <v>2172</v>
      </c>
      <c r="F160" s="710" t="s">
        <v>1169</v>
      </c>
      <c r="G160" s="705" t="s">
        <v>2180</v>
      </c>
      <c r="H160" s="700" t="s">
        <v>2179</v>
      </c>
      <c r="I160" s="711">
        <v>650</v>
      </c>
      <c r="J160" s="712">
        <v>10</v>
      </c>
      <c r="K160" s="703">
        <f t="shared" si="19"/>
        <v>6500</v>
      </c>
      <c r="L160" s="699"/>
    </row>
    <row r="161" spans="1:12" s="681" customFormat="1" ht="24.95" customHeight="1" outlineLevel="3">
      <c r="A161" s="696">
        <v>5</v>
      </c>
      <c r="B161" s="696" t="s">
        <v>2232</v>
      </c>
      <c r="C161" s="696" t="s">
        <v>382</v>
      </c>
      <c r="D161" s="697" t="s">
        <v>648</v>
      </c>
      <c r="E161" s="698" t="s">
        <v>2172</v>
      </c>
      <c r="F161" s="710" t="s">
        <v>1169</v>
      </c>
      <c r="G161" s="705" t="s">
        <v>2215</v>
      </c>
      <c r="H161" s="705" t="s">
        <v>2216</v>
      </c>
      <c r="I161" s="711">
        <v>380</v>
      </c>
      <c r="J161" s="712">
        <v>60</v>
      </c>
      <c r="K161" s="703">
        <f t="shared" si="19"/>
        <v>22800</v>
      </c>
      <c r="L161" s="699"/>
    </row>
    <row r="162" spans="1:12" s="681" customFormat="1" ht="24.95" customHeight="1" outlineLevel="3">
      <c r="A162" s="696">
        <v>5</v>
      </c>
      <c r="B162" s="696" t="s">
        <v>2232</v>
      </c>
      <c r="C162" s="696" t="s">
        <v>382</v>
      </c>
      <c r="D162" s="697" t="s">
        <v>648</v>
      </c>
      <c r="E162" s="698" t="s">
        <v>2172</v>
      </c>
      <c r="F162" s="710" t="s">
        <v>1169</v>
      </c>
      <c r="G162" s="705" t="s">
        <v>2181</v>
      </c>
      <c r="H162" s="705" t="s">
        <v>2182</v>
      </c>
      <c r="I162" s="713">
        <v>2400</v>
      </c>
      <c r="J162" s="712">
        <v>2</v>
      </c>
      <c r="K162" s="703">
        <f t="shared" si="19"/>
        <v>4800</v>
      </c>
      <c r="L162" s="699"/>
    </row>
    <row r="163" spans="1:12" s="681" customFormat="1" ht="24.95" customHeight="1" outlineLevel="3">
      <c r="A163" s="696">
        <v>5</v>
      </c>
      <c r="B163" s="696" t="s">
        <v>2232</v>
      </c>
      <c r="C163" s="696" t="s">
        <v>382</v>
      </c>
      <c r="D163" s="697" t="s">
        <v>648</v>
      </c>
      <c r="E163" s="698" t="s">
        <v>2172</v>
      </c>
      <c r="F163" s="710" t="s">
        <v>1169</v>
      </c>
      <c r="G163" s="705" t="s">
        <v>2183</v>
      </c>
      <c r="H163" s="705" t="s">
        <v>2184</v>
      </c>
      <c r="I163" s="711">
        <v>700</v>
      </c>
      <c r="J163" s="712">
        <v>2</v>
      </c>
      <c r="K163" s="703">
        <f t="shared" si="19"/>
        <v>1400</v>
      </c>
      <c r="L163" s="699"/>
    </row>
    <row r="164" spans="1:12" s="681" customFormat="1" ht="24.95" customHeight="1" outlineLevel="3">
      <c r="A164" s="696">
        <v>5</v>
      </c>
      <c r="B164" s="696" t="s">
        <v>2232</v>
      </c>
      <c r="C164" s="696" t="s">
        <v>382</v>
      </c>
      <c r="D164" s="697" t="s">
        <v>648</v>
      </c>
      <c r="E164" s="698" t="s">
        <v>2172</v>
      </c>
      <c r="F164" s="710" t="s">
        <v>1169</v>
      </c>
      <c r="G164" s="705" t="s">
        <v>2185</v>
      </c>
      <c r="H164" s="705" t="s">
        <v>2186</v>
      </c>
      <c r="I164" s="711">
        <v>6000</v>
      </c>
      <c r="J164" s="712">
        <v>2</v>
      </c>
      <c r="K164" s="703">
        <f t="shared" si="19"/>
        <v>12000</v>
      </c>
      <c r="L164" s="699"/>
    </row>
    <row r="165" spans="1:12" s="681" customFormat="1" ht="24.95" customHeight="1" outlineLevel="3">
      <c r="A165" s="696">
        <v>5</v>
      </c>
      <c r="B165" s="696" t="s">
        <v>2232</v>
      </c>
      <c r="C165" s="696" t="s">
        <v>382</v>
      </c>
      <c r="D165" s="697" t="s">
        <v>648</v>
      </c>
      <c r="E165" s="698" t="s">
        <v>2172</v>
      </c>
      <c r="F165" s="710" t="s">
        <v>1175</v>
      </c>
      <c r="G165" s="705" t="s">
        <v>1175</v>
      </c>
      <c r="H165" s="705" t="s">
        <v>2187</v>
      </c>
      <c r="I165" s="711">
        <v>13000</v>
      </c>
      <c r="J165" s="712">
        <v>2</v>
      </c>
      <c r="K165" s="703">
        <f t="shared" si="19"/>
        <v>26000</v>
      </c>
      <c r="L165" s="699"/>
    </row>
    <row r="166" spans="1:12" s="681" customFormat="1" ht="24.95" customHeight="1" outlineLevel="3">
      <c r="A166" s="696">
        <v>5</v>
      </c>
      <c r="B166" s="696" t="s">
        <v>2232</v>
      </c>
      <c r="C166" s="696" t="s">
        <v>382</v>
      </c>
      <c r="D166" s="697" t="s">
        <v>648</v>
      </c>
      <c r="E166" s="698" t="s">
        <v>2172</v>
      </c>
      <c r="F166" s="710" t="s">
        <v>2188</v>
      </c>
      <c r="G166" s="705" t="s">
        <v>2188</v>
      </c>
      <c r="H166" s="714" t="s">
        <v>2189</v>
      </c>
      <c r="I166" s="713">
        <v>9000</v>
      </c>
      <c r="J166" s="712">
        <v>2</v>
      </c>
      <c r="K166" s="703">
        <f t="shared" si="19"/>
        <v>18000</v>
      </c>
      <c r="L166" s="699"/>
    </row>
    <row r="167" spans="1:12" s="681" customFormat="1" ht="24.95" customHeight="1" outlineLevel="3">
      <c r="A167" s="696">
        <v>5</v>
      </c>
      <c r="B167" s="696" t="s">
        <v>2232</v>
      </c>
      <c r="C167" s="696" t="s">
        <v>382</v>
      </c>
      <c r="D167" s="697" t="s">
        <v>648</v>
      </c>
      <c r="E167" s="698" t="s">
        <v>2172</v>
      </c>
      <c r="F167" s="705" t="s">
        <v>2190</v>
      </c>
      <c r="G167" s="705" t="s">
        <v>2191</v>
      </c>
      <c r="H167" s="705"/>
      <c r="I167" s="711">
        <v>7300</v>
      </c>
      <c r="J167" s="712">
        <v>2</v>
      </c>
      <c r="K167" s="703">
        <f t="shared" si="19"/>
        <v>14600</v>
      </c>
      <c r="L167" s="699"/>
    </row>
    <row r="168" spans="1:12" s="681" customFormat="1" ht="24.95" customHeight="1" outlineLevel="3">
      <c r="A168" s="696">
        <v>5</v>
      </c>
      <c r="B168" s="696" t="s">
        <v>2232</v>
      </c>
      <c r="C168" s="696" t="s">
        <v>382</v>
      </c>
      <c r="D168" s="697" t="s">
        <v>648</v>
      </c>
      <c r="E168" s="698" t="s">
        <v>2172</v>
      </c>
      <c r="F168" s="705" t="s">
        <v>2190</v>
      </c>
      <c r="G168" s="705" t="s">
        <v>2192</v>
      </c>
      <c r="H168" s="705"/>
      <c r="I168" s="711">
        <v>12000</v>
      </c>
      <c r="J168" s="712">
        <v>2</v>
      </c>
      <c r="K168" s="703">
        <f t="shared" si="19"/>
        <v>24000</v>
      </c>
      <c r="L168" s="699"/>
    </row>
    <row r="169" spans="1:12" s="681" customFormat="1" ht="24.95" customHeight="1" outlineLevel="3">
      <c r="A169" s="696">
        <v>5</v>
      </c>
      <c r="B169" s="696" t="s">
        <v>2232</v>
      </c>
      <c r="C169" s="696" t="s">
        <v>382</v>
      </c>
      <c r="D169" s="697" t="s">
        <v>648</v>
      </c>
      <c r="E169" s="698" t="s">
        <v>2172</v>
      </c>
      <c r="F169" s="715" t="s">
        <v>1172</v>
      </c>
      <c r="G169" s="705" t="s">
        <v>2193</v>
      </c>
      <c r="H169" s="705"/>
      <c r="I169" s="713">
        <v>10000</v>
      </c>
      <c r="J169" s="712">
        <v>2</v>
      </c>
      <c r="K169" s="703">
        <f t="shared" si="19"/>
        <v>20000</v>
      </c>
      <c r="L169" s="699"/>
    </row>
    <row r="170" spans="1:12" s="681" customFormat="1" ht="24.95" customHeight="1" outlineLevel="3">
      <c r="A170" s="696">
        <v>5</v>
      </c>
      <c r="B170" s="696" t="s">
        <v>2232</v>
      </c>
      <c r="C170" s="696" t="s">
        <v>382</v>
      </c>
      <c r="D170" s="697" t="s">
        <v>648</v>
      </c>
      <c r="E170" s="698" t="s">
        <v>2172</v>
      </c>
      <c r="F170" s="705" t="s">
        <v>2195</v>
      </c>
      <c r="G170" s="705" t="s">
        <v>2195</v>
      </c>
      <c r="H170" s="705"/>
      <c r="I170" s="713">
        <v>1400</v>
      </c>
      <c r="J170" s="712">
        <v>2</v>
      </c>
      <c r="K170" s="703">
        <f t="shared" si="19"/>
        <v>2800</v>
      </c>
      <c r="L170" s="699"/>
    </row>
    <row r="171" spans="1:12" s="681" customFormat="1" ht="24.95" customHeight="1" outlineLevel="1">
      <c r="A171" s="694"/>
      <c r="B171" s="694" t="s">
        <v>743</v>
      </c>
      <c r="C171" s="694"/>
      <c r="D171" s="691"/>
      <c r="E171" s="690"/>
      <c r="F171" s="691"/>
      <c r="G171" s="691"/>
      <c r="H171" s="694"/>
      <c r="I171" s="693"/>
      <c r="J171" s="718"/>
      <c r="K171" s="695">
        <f>SUBTOTAL(9,K173:K316)</f>
        <v>2720100</v>
      </c>
      <c r="L171" s="694"/>
    </row>
    <row r="172" spans="1:12" s="681" customFormat="1" ht="24.95" customHeight="1" outlineLevel="1">
      <c r="A172" s="694"/>
      <c r="B172" s="694"/>
      <c r="C172" s="694"/>
      <c r="D172" s="691" t="s">
        <v>2238</v>
      </c>
      <c r="E172" s="690"/>
      <c r="F172" s="691"/>
      <c r="G172" s="691"/>
      <c r="H172" s="694"/>
      <c r="I172" s="693"/>
      <c r="J172" s="718"/>
      <c r="K172" s="695">
        <f>SUBTOTAL(9,K173:K179)</f>
        <v>579300</v>
      </c>
      <c r="L172" s="694"/>
    </row>
    <row r="173" spans="1:12" s="681" customFormat="1" ht="24.95" customHeight="1" outlineLevel="3">
      <c r="A173" s="702">
        <v>1</v>
      </c>
      <c r="B173" s="702" t="s">
        <v>1825</v>
      </c>
      <c r="C173" s="702" t="s">
        <v>1354</v>
      </c>
      <c r="D173" s="699" t="s">
        <v>421</v>
      </c>
      <c r="E173" s="698" t="s">
        <v>2172</v>
      </c>
      <c r="F173" s="699" t="s">
        <v>1169</v>
      </c>
      <c r="G173" s="699" t="s">
        <v>2173</v>
      </c>
      <c r="H173" s="702"/>
      <c r="I173" s="701">
        <v>400</v>
      </c>
      <c r="J173" s="721">
        <v>380</v>
      </c>
      <c r="K173" s="703">
        <f t="shared" ref="K173:K179" si="20">I173*J173</f>
        <v>152000</v>
      </c>
      <c r="L173" s="702"/>
    </row>
    <row r="174" spans="1:12" s="681" customFormat="1" ht="24.95" customHeight="1" outlineLevel="3">
      <c r="A174" s="702">
        <v>1</v>
      </c>
      <c r="B174" s="702" t="s">
        <v>1825</v>
      </c>
      <c r="C174" s="702" t="s">
        <v>1354</v>
      </c>
      <c r="D174" s="699" t="s">
        <v>421</v>
      </c>
      <c r="E174" s="698" t="s">
        <v>2172</v>
      </c>
      <c r="F174" s="699" t="s">
        <v>1169</v>
      </c>
      <c r="G174" s="704" t="s">
        <v>1872</v>
      </c>
      <c r="H174" s="702"/>
      <c r="I174" s="701">
        <v>2000</v>
      </c>
      <c r="J174" s="721">
        <v>9</v>
      </c>
      <c r="K174" s="703">
        <f t="shared" si="20"/>
        <v>18000</v>
      </c>
      <c r="L174" s="702"/>
    </row>
    <row r="175" spans="1:12" s="681" customFormat="1" ht="24.95" customHeight="1" outlineLevel="3">
      <c r="A175" s="702">
        <v>1</v>
      </c>
      <c r="B175" s="702" t="s">
        <v>1825</v>
      </c>
      <c r="C175" s="702" t="s">
        <v>1354</v>
      </c>
      <c r="D175" s="699" t="s">
        <v>421</v>
      </c>
      <c r="E175" s="698" t="s">
        <v>2172</v>
      </c>
      <c r="F175" s="699" t="s">
        <v>1169</v>
      </c>
      <c r="G175" s="704" t="s">
        <v>2174</v>
      </c>
      <c r="H175" s="702"/>
      <c r="I175" s="701">
        <v>3500</v>
      </c>
      <c r="J175" s="721">
        <v>9</v>
      </c>
      <c r="K175" s="703">
        <f t="shared" si="20"/>
        <v>31500</v>
      </c>
      <c r="L175" s="702"/>
    </row>
    <row r="176" spans="1:12" s="681" customFormat="1" ht="24.95" customHeight="1" outlineLevel="3">
      <c r="A176" s="702">
        <v>1</v>
      </c>
      <c r="B176" s="702" t="s">
        <v>1825</v>
      </c>
      <c r="C176" s="702" t="s">
        <v>1354</v>
      </c>
      <c r="D176" s="699" t="s">
        <v>421</v>
      </c>
      <c r="E176" s="698" t="s">
        <v>2172</v>
      </c>
      <c r="F176" s="699" t="s">
        <v>1169</v>
      </c>
      <c r="G176" s="704" t="s">
        <v>2198</v>
      </c>
      <c r="H176" s="702"/>
      <c r="I176" s="701">
        <v>1600</v>
      </c>
      <c r="J176" s="721">
        <v>31</v>
      </c>
      <c r="K176" s="703">
        <f t="shared" si="20"/>
        <v>49600</v>
      </c>
      <c r="L176" s="702"/>
    </row>
    <row r="177" spans="1:12" s="681" customFormat="1" ht="24.95" customHeight="1" outlineLevel="3">
      <c r="A177" s="702">
        <v>1</v>
      </c>
      <c r="B177" s="702" t="s">
        <v>1825</v>
      </c>
      <c r="C177" s="702" t="s">
        <v>1354</v>
      </c>
      <c r="D177" s="699" t="s">
        <v>421</v>
      </c>
      <c r="E177" s="698" t="s">
        <v>2172</v>
      </c>
      <c r="F177" s="699" t="s">
        <v>1169</v>
      </c>
      <c r="G177" s="704" t="s">
        <v>2199</v>
      </c>
      <c r="H177" s="702"/>
      <c r="I177" s="701">
        <v>700</v>
      </c>
      <c r="J177" s="721">
        <v>16</v>
      </c>
      <c r="K177" s="703">
        <f t="shared" si="20"/>
        <v>11200</v>
      </c>
      <c r="L177" s="702"/>
    </row>
    <row r="178" spans="1:12" s="681" customFormat="1" ht="24.95" customHeight="1" outlineLevel="3">
      <c r="A178" s="702">
        <v>1</v>
      </c>
      <c r="B178" s="702" t="s">
        <v>1825</v>
      </c>
      <c r="C178" s="702" t="s">
        <v>1354</v>
      </c>
      <c r="D178" s="699" t="s">
        <v>421</v>
      </c>
      <c r="E178" s="698" t="s">
        <v>2172</v>
      </c>
      <c r="F178" s="699" t="s">
        <v>1172</v>
      </c>
      <c r="G178" s="704" t="s">
        <v>2175</v>
      </c>
      <c r="H178" s="702"/>
      <c r="I178" s="701">
        <v>18000</v>
      </c>
      <c r="J178" s="721">
        <v>9</v>
      </c>
      <c r="K178" s="703">
        <f t="shared" si="20"/>
        <v>162000</v>
      </c>
      <c r="L178" s="702"/>
    </row>
    <row r="179" spans="1:12" s="681" customFormat="1" ht="24.95" customHeight="1" outlineLevel="3">
      <c r="A179" s="702">
        <v>1</v>
      </c>
      <c r="B179" s="702" t="s">
        <v>1825</v>
      </c>
      <c r="C179" s="702" t="s">
        <v>1354</v>
      </c>
      <c r="D179" s="699" t="s">
        <v>421</v>
      </c>
      <c r="E179" s="698" t="s">
        <v>2172</v>
      </c>
      <c r="F179" s="710" t="s">
        <v>2200</v>
      </c>
      <c r="G179" s="704" t="s">
        <v>2201</v>
      </c>
      <c r="H179" s="702"/>
      <c r="I179" s="701">
        <v>5000</v>
      </c>
      <c r="J179" s="721">
        <v>31</v>
      </c>
      <c r="K179" s="703">
        <f t="shared" si="20"/>
        <v>155000</v>
      </c>
      <c r="L179" s="702"/>
    </row>
    <row r="180" spans="1:12" s="681" customFormat="1" ht="24.95" customHeight="1" outlineLevel="1">
      <c r="A180" s="694"/>
      <c r="B180" s="694"/>
      <c r="C180" s="694"/>
      <c r="D180" s="691" t="s">
        <v>2239</v>
      </c>
      <c r="E180" s="690"/>
      <c r="F180" s="691"/>
      <c r="G180" s="691"/>
      <c r="H180" s="694"/>
      <c r="I180" s="693"/>
      <c r="J180" s="694"/>
      <c r="K180" s="695">
        <f>SUBTOTAL(9,K181:K188)</f>
        <v>158300</v>
      </c>
      <c r="L180" s="694"/>
    </row>
    <row r="181" spans="1:12" s="681" customFormat="1" ht="24.95" customHeight="1" outlineLevel="3">
      <c r="A181" s="702">
        <v>2</v>
      </c>
      <c r="B181" s="702" t="s">
        <v>1825</v>
      </c>
      <c r="C181" s="702" t="s">
        <v>374</v>
      </c>
      <c r="D181" s="699" t="s">
        <v>420</v>
      </c>
      <c r="E181" s="698" t="s">
        <v>2172</v>
      </c>
      <c r="F181" s="699" t="s">
        <v>1169</v>
      </c>
      <c r="G181" s="699" t="s">
        <v>2173</v>
      </c>
      <c r="H181" s="702"/>
      <c r="I181" s="701">
        <v>400</v>
      </c>
      <c r="J181" s="702">
        <v>135</v>
      </c>
      <c r="K181" s="703">
        <f t="shared" ref="K181:K188" si="21">I181*J181</f>
        <v>54000</v>
      </c>
      <c r="L181" s="702"/>
    </row>
    <row r="182" spans="1:12" s="681" customFormat="1" ht="24.95" customHeight="1" outlineLevel="3">
      <c r="A182" s="702">
        <v>2</v>
      </c>
      <c r="B182" s="702" t="s">
        <v>1825</v>
      </c>
      <c r="C182" s="702" t="s">
        <v>374</v>
      </c>
      <c r="D182" s="699" t="s">
        <v>420</v>
      </c>
      <c r="E182" s="698" t="s">
        <v>2172</v>
      </c>
      <c r="F182" s="699" t="s">
        <v>1169</v>
      </c>
      <c r="G182" s="704" t="s">
        <v>1872</v>
      </c>
      <c r="H182" s="702"/>
      <c r="I182" s="701">
        <v>2000</v>
      </c>
      <c r="J182" s="702">
        <v>3</v>
      </c>
      <c r="K182" s="703">
        <f t="shared" si="21"/>
        <v>6000</v>
      </c>
      <c r="L182" s="702"/>
    </row>
    <row r="183" spans="1:12" s="681" customFormat="1" ht="24.95" customHeight="1" outlineLevel="3">
      <c r="A183" s="702">
        <v>2</v>
      </c>
      <c r="B183" s="702" t="s">
        <v>1825</v>
      </c>
      <c r="C183" s="702" t="s">
        <v>374</v>
      </c>
      <c r="D183" s="699" t="s">
        <v>420</v>
      </c>
      <c r="E183" s="698" t="s">
        <v>2172</v>
      </c>
      <c r="F183" s="699" t="s">
        <v>1169</v>
      </c>
      <c r="G183" s="704" t="s">
        <v>2174</v>
      </c>
      <c r="H183" s="702"/>
      <c r="I183" s="701">
        <v>3500</v>
      </c>
      <c r="J183" s="702">
        <v>3</v>
      </c>
      <c r="K183" s="703">
        <f t="shared" si="21"/>
        <v>10500</v>
      </c>
      <c r="L183" s="702"/>
    </row>
    <row r="184" spans="1:12" s="681" customFormat="1" ht="24.95" customHeight="1" outlineLevel="3">
      <c r="A184" s="702">
        <v>2</v>
      </c>
      <c r="B184" s="702" t="s">
        <v>1825</v>
      </c>
      <c r="C184" s="702" t="s">
        <v>374</v>
      </c>
      <c r="D184" s="699" t="s">
        <v>420</v>
      </c>
      <c r="E184" s="698" t="s">
        <v>2172</v>
      </c>
      <c r="F184" s="699" t="s">
        <v>1169</v>
      </c>
      <c r="G184" s="704" t="s">
        <v>2198</v>
      </c>
      <c r="H184" s="702"/>
      <c r="I184" s="701">
        <v>1600</v>
      </c>
      <c r="J184" s="702">
        <v>4</v>
      </c>
      <c r="K184" s="703">
        <f t="shared" si="21"/>
        <v>6400</v>
      </c>
      <c r="L184" s="702"/>
    </row>
    <row r="185" spans="1:12" s="681" customFormat="1" ht="24.95" customHeight="1" outlineLevel="3">
      <c r="A185" s="702">
        <v>2</v>
      </c>
      <c r="B185" s="702" t="s">
        <v>1825</v>
      </c>
      <c r="C185" s="702" t="s">
        <v>374</v>
      </c>
      <c r="D185" s="699" t="s">
        <v>420</v>
      </c>
      <c r="E185" s="698" t="s">
        <v>2172</v>
      </c>
      <c r="F185" s="699" t="s">
        <v>1169</v>
      </c>
      <c r="G185" s="704" t="s">
        <v>2199</v>
      </c>
      <c r="H185" s="702"/>
      <c r="I185" s="701">
        <v>700</v>
      </c>
      <c r="J185" s="702">
        <v>2</v>
      </c>
      <c r="K185" s="703">
        <f t="shared" si="21"/>
        <v>1400</v>
      </c>
      <c r="L185" s="702"/>
    </row>
    <row r="186" spans="1:12" s="681" customFormat="1" ht="24.95" customHeight="1" outlineLevel="3">
      <c r="A186" s="702">
        <v>2</v>
      </c>
      <c r="B186" s="702" t="s">
        <v>1825</v>
      </c>
      <c r="C186" s="702" t="s">
        <v>374</v>
      </c>
      <c r="D186" s="699" t="s">
        <v>420</v>
      </c>
      <c r="E186" s="698" t="s">
        <v>2172</v>
      </c>
      <c r="F186" s="699" t="s">
        <v>1169</v>
      </c>
      <c r="G186" s="704" t="s">
        <v>2206</v>
      </c>
      <c r="H186" s="702"/>
      <c r="I186" s="701">
        <v>2000</v>
      </c>
      <c r="J186" s="702">
        <v>3</v>
      </c>
      <c r="K186" s="703">
        <f t="shared" si="21"/>
        <v>6000</v>
      </c>
      <c r="L186" s="702"/>
    </row>
    <row r="187" spans="1:12" s="681" customFormat="1" ht="24.95" customHeight="1" outlineLevel="3">
      <c r="A187" s="702">
        <v>2</v>
      </c>
      <c r="B187" s="702" t="s">
        <v>1825</v>
      </c>
      <c r="C187" s="702" t="s">
        <v>374</v>
      </c>
      <c r="D187" s="699" t="s">
        <v>420</v>
      </c>
      <c r="E187" s="698" t="s">
        <v>2172</v>
      </c>
      <c r="F187" s="699" t="s">
        <v>1172</v>
      </c>
      <c r="G187" s="704" t="s">
        <v>2207</v>
      </c>
      <c r="H187" s="702"/>
      <c r="I187" s="701">
        <v>18000</v>
      </c>
      <c r="J187" s="702">
        <v>3</v>
      </c>
      <c r="K187" s="703">
        <f t="shared" si="21"/>
        <v>54000</v>
      </c>
      <c r="L187" s="702"/>
    </row>
    <row r="188" spans="1:12" s="681" customFormat="1" ht="24.95" customHeight="1" outlineLevel="3">
      <c r="A188" s="702">
        <v>2</v>
      </c>
      <c r="B188" s="702" t="s">
        <v>1825</v>
      </c>
      <c r="C188" s="702" t="s">
        <v>374</v>
      </c>
      <c r="D188" s="699" t="s">
        <v>420</v>
      </c>
      <c r="E188" s="698" t="s">
        <v>2172</v>
      </c>
      <c r="F188" s="710" t="s">
        <v>2200</v>
      </c>
      <c r="G188" s="704" t="s">
        <v>2201</v>
      </c>
      <c r="H188" s="702"/>
      <c r="I188" s="701">
        <v>5000</v>
      </c>
      <c r="J188" s="702">
        <v>4</v>
      </c>
      <c r="K188" s="703">
        <f t="shared" si="21"/>
        <v>20000</v>
      </c>
      <c r="L188" s="702"/>
    </row>
    <row r="189" spans="1:12" s="681" customFormat="1" ht="24.95" customHeight="1" outlineLevel="1">
      <c r="A189" s="694"/>
      <c r="B189" s="694"/>
      <c r="C189" s="694"/>
      <c r="D189" s="691" t="s">
        <v>2240</v>
      </c>
      <c r="E189" s="690"/>
      <c r="F189" s="691"/>
      <c r="G189" s="691"/>
      <c r="H189" s="694"/>
      <c r="I189" s="693"/>
      <c r="J189" s="694"/>
      <c r="K189" s="695">
        <f>SUBTOTAL(9,K190:K194)</f>
        <v>43500</v>
      </c>
      <c r="L189" s="694"/>
    </row>
    <row r="190" spans="1:12" s="681" customFormat="1" ht="24.95" customHeight="1" outlineLevel="3">
      <c r="A190" s="702">
        <v>3</v>
      </c>
      <c r="B190" s="702" t="s">
        <v>1825</v>
      </c>
      <c r="C190" s="702" t="s">
        <v>374</v>
      </c>
      <c r="D190" s="699" t="s">
        <v>417</v>
      </c>
      <c r="E190" s="698" t="s">
        <v>2172</v>
      </c>
      <c r="F190" s="699" t="s">
        <v>1169</v>
      </c>
      <c r="G190" s="699" t="s">
        <v>2173</v>
      </c>
      <c r="H190" s="702"/>
      <c r="I190" s="701">
        <v>400</v>
      </c>
      <c r="J190" s="702">
        <v>45</v>
      </c>
      <c r="K190" s="703">
        <f>I190*J190</f>
        <v>18000</v>
      </c>
      <c r="L190" s="702"/>
    </row>
    <row r="191" spans="1:12" s="681" customFormat="1" ht="24.95" customHeight="1" outlineLevel="3">
      <c r="A191" s="702">
        <v>3</v>
      </c>
      <c r="B191" s="702" t="s">
        <v>1825</v>
      </c>
      <c r="C191" s="702" t="s">
        <v>374</v>
      </c>
      <c r="D191" s="699" t="s">
        <v>417</v>
      </c>
      <c r="E191" s="698" t="s">
        <v>2172</v>
      </c>
      <c r="F191" s="699" t="s">
        <v>1169</v>
      </c>
      <c r="G191" s="704" t="s">
        <v>1872</v>
      </c>
      <c r="H191" s="702"/>
      <c r="I191" s="701">
        <v>2000</v>
      </c>
      <c r="J191" s="702">
        <v>1</v>
      </c>
      <c r="K191" s="703">
        <f>I191*J191</f>
        <v>2000</v>
      </c>
      <c r="L191" s="702"/>
    </row>
    <row r="192" spans="1:12" s="681" customFormat="1" ht="24.95" customHeight="1" outlineLevel="3">
      <c r="A192" s="702">
        <v>3</v>
      </c>
      <c r="B192" s="702" t="s">
        <v>1825</v>
      </c>
      <c r="C192" s="702" t="s">
        <v>374</v>
      </c>
      <c r="D192" s="699" t="s">
        <v>417</v>
      </c>
      <c r="E192" s="698" t="s">
        <v>2172</v>
      </c>
      <c r="F192" s="699" t="s">
        <v>1169</v>
      </c>
      <c r="G192" s="704" t="s">
        <v>2174</v>
      </c>
      <c r="H192" s="702"/>
      <c r="I192" s="701">
        <v>3500</v>
      </c>
      <c r="J192" s="702">
        <v>1</v>
      </c>
      <c r="K192" s="703">
        <f>I192*J192</f>
        <v>3500</v>
      </c>
      <c r="L192" s="702"/>
    </row>
    <row r="193" spans="1:12" s="681" customFormat="1" ht="24.95" customHeight="1" outlineLevel="3">
      <c r="A193" s="702">
        <v>3</v>
      </c>
      <c r="B193" s="702" t="s">
        <v>1825</v>
      </c>
      <c r="C193" s="702" t="s">
        <v>374</v>
      </c>
      <c r="D193" s="699" t="s">
        <v>417</v>
      </c>
      <c r="E193" s="698" t="s">
        <v>2172</v>
      </c>
      <c r="F193" s="699" t="s">
        <v>1169</v>
      </c>
      <c r="G193" s="704" t="s">
        <v>2206</v>
      </c>
      <c r="H193" s="702"/>
      <c r="I193" s="701">
        <v>2000</v>
      </c>
      <c r="J193" s="702">
        <v>1</v>
      </c>
      <c r="K193" s="703">
        <f>I193*J193</f>
        <v>2000</v>
      </c>
      <c r="L193" s="702"/>
    </row>
    <row r="194" spans="1:12" s="681" customFormat="1" ht="24.95" customHeight="1" outlineLevel="3">
      <c r="A194" s="702">
        <v>3</v>
      </c>
      <c r="B194" s="702" t="s">
        <v>1825</v>
      </c>
      <c r="C194" s="702" t="s">
        <v>374</v>
      </c>
      <c r="D194" s="699" t="s">
        <v>417</v>
      </c>
      <c r="E194" s="698" t="s">
        <v>2172</v>
      </c>
      <c r="F194" s="699" t="s">
        <v>1172</v>
      </c>
      <c r="G194" s="704" t="s">
        <v>2207</v>
      </c>
      <c r="H194" s="702"/>
      <c r="I194" s="701">
        <v>18000</v>
      </c>
      <c r="J194" s="702">
        <v>1</v>
      </c>
      <c r="K194" s="703">
        <f>I194*J194</f>
        <v>18000</v>
      </c>
      <c r="L194" s="702"/>
    </row>
    <row r="195" spans="1:12" s="681" customFormat="1" ht="24.95" customHeight="1" outlineLevel="1">
      <c r="A195" s="694"/>
      <c r="B195" s="694"/>
      <c r="C195" s="694"/>
      <c r="D195" s="691" t="s">
        <v>2241</v>
      </c>
      <c r="E195" s="690"/>
      <c r="F195" s="691"/>
      <c r="G195" s="691"/>
      <c r="H195" s="694"/>
      <c r="I195" s="693"/>
      <c r="J195" s="694"/>
      <c r="K195" s="695">
        <f>SUBTOTAL(9,K196:K200)</f>
        <v>43500</v>
      </c>
      <c r="L195" s="694"/>
    </row>
    <row r="196" spans="1:12" s="681" customFormat="1" ht="24.95" customHeight="1" outlineLevel="3">
      <c r="A196" s="702">
        <v>4</v>
      </c>
      <c r="B196" s="702" t="s">
        <v>1825</v>
      </c>
      <c r="C196" s="702" t="s">
        <v>374</v>
      </c>
      <c r="D196" s="699" t="s">
        <v>419</v>
      </c>
      <c r="E196" s="698" t="s">
        <v>2172</v>
      </c>
      <c r="F196" s="699" t="s">
        <v>1169</v>
      </c>
      <c r="G196" s="699" t="s">
        <v>2173</v>
      </c>
      <c r="H196" s="702"/>
      <c r="I196" s="701">
        <v>400</v>
      </c>
      <c r="J196" s="702">
        <v>45</v>
      </c>
      <c r="K196" s="703">
        <f>I196*J196</f>
        <v>18000</v>
      </c>
      <c r="L196" s="702"/>
    </row>
    <row r="197" spans="1:12" s="681" customFormat="1" ht="24.95" customHeight="1" outlineLevel="3">
      <c r="A197" s="702">
        <v>4</v>
      </c>
      <c r="B197" s="702" t="s">
        <v>1825</v>
      </c>
      <c r="C197" s="702" t="s">
        <v>374</v>
      </c>
      <c r="D197" s="699" t="s">
        <v>419</v>
      </c>
      <c r="E197" s="698" t="s">
        <v>2172</v>
      </c>
      <c r="F197" s="699" t="s">
        <v>1169</v>
      </c>
      <c r="G197" s="704" t="s">
        <v>1872</v>
      </c>
      <c r="H197" s="702"/>
      <c r="I197" s="701">
        <v>2000</v>
      </c>
      <c r="J197" s="702">
        <v>1</v>
      </c>
      <c r="K197" s="703">
        <f>I197*J197</f>
        <v>2000</v>
      </c>
      <c r="L197" s="702"/>
    </row>
    <row r="198" spans="1:12" s="681" customFormat="1" ht="24.95" customHeight="1" outlineLevel="3">
      <c r="A198" s="702">
        <v>4</v>
      </c>
      <c r="B198" s="702" t="s">
        <v>1825</v>
      </c>
      <c r="C198" s="702" t="s">
        <v>374</v>
      </c>
      <c r="D198" s="699" t="s">
        <v>419</v>
      </c>
      <c r="E198" s="698" t="s">
        <v>2172</v>
      </c>
      <c r="F198" s="699" t="s">
        <v>1169</v>
      </c>
      <c r="G198" s="704" t="s">
        <v>2174</v>
      </c>
      <c r="H198" s="702"/>
      <c r="I198" s="701">
        <v>3500</v>
      </c>
      <c r="J198" s="702">
        <v>1</v>
      </c>
      <c r="K198" s="703">
        <f>I198*J198</f>
        <v>3500</v>
      </c>
      <c r="L198" s="702"/>
    </row>
    <row r="199" spans="1:12" s="681" customFormat="1" ht="24.95" customHeight="1" outlineLevel="3">
      <c r="A199" s="702">
        <v>4</v>
      </c>
      <c r="B199" s="702" t="s">
        <v>1825</v>
      </c>
      <c r="C199" s="702" t="s">
        <v>374</v>
      </c>
      <c r="D199" s="699" t="s">
        <v>419</v>
      </c>
      <c r="E199" s="698" t="s">
        <v>2172</v>
      </c>
      <c r="F199" s="699" t="s">
        <v>1169</v>
      </c>
      <c r="G199" s="704" t="s">
        <v>2206</v>
      </c>
      <c r="H199" s="702"/>
      <c r="I199" s="701">
        <v>2000</v>
      </c>
      <c r="J199" s="702">
        <v>1</v>
      </c>
      <c r="K199" s="703">
        <f>I199*J199</f>
        <v>2000</v>
      </c>
      <c r="L199" s="702"/>
    </row>
    <row r="200" spans="1:12" s="681" customFormat="1" ht="24.95" customHeight="1" outlineLevel="3">
      <c r="A200" s="702">
        <v>4</v>
      </c>
      <c r="B200" s="702" t="s">
        <v>1825</v>
      </c>
      <c r="C200" s="702" t="s">
        <v>374</v>
      </c>
      <c r="D200" s="699" t="s">
        <v>419</v>
      </c>
      <c r="E200" s="698" t="s">
        <v>2172</v>
      </c>
      <c r="F200" s="699" t="s">
        <v>1172</v>
      </c>
      <c r="G200" s="704" t="s">
        <v>2207</v>
      </c>
      <c r="H200" s="702"/>
      <c r="I200" s="701">
        <v>18000</v>
      </c>
      <c r="J200" s="702">
        <v>1</v>
      </c>
      <c r="K200" s="703">
        <f>I200*J200</f>
        <v>18000</v>
      </c>
      <c r="L200" s="702"/>
    </row>
    <row r="201" spans="1:12" s="681" customFormat="1" ht="24.95" customHeight="1" outlineLevel="1">
      <c r="A201" s="694"/>
      <c r="B201" s="694"/>
      <c r="C201" s="694"/>
      <c r="D201" s="691" t="s">
        <v>2242</v>
      </c>
      <c r="E201" s="690"/>
      <c r="F201" s="691"/>
      <c r="G201" s="691"/>
      <c r="H201" s="694"/>
      <c r="I201" s="693"/>
      <c r="J201" s="694"/>
      <c r="K201" s="695">
        <f>SUBTOTAL(9,K202:K210)</f>
        <v>415600</v>
      </c>
      <c r="L201" s="694"/>
    </row>
    <row r="202" spans="1:12" s="681" customFormat="1" ht="24.95" customHeight="1" outlineLevel="3">
      <c r="A202" s="702">
        <v>5</v>
      </c>
      <c r="B202" s="702" t="s">
        <v>1825</v>
      </c>
      <c r="C202" s="702" t="s">
        <v>374</v>
      </c>
      <c r="D202" s="699" t="s">
        <v>435</v>
      </c>
      <c r="E202" s="698" t="s">
        <v>2172</v>
      </c>
      <c r="F202" s="699" t="s">
        <v>1169</v>
      </c>
      <c r="G202" s="699" t="s">
        <v>2173</v>
      </c>
      <c r="H202" s="702"/>
      <c r="I202" s="701">
        <v>400</v>
      </c>
      <c r="J202" s="702">
        <v>225</v>
      </c>
      <c r="K202" s="703">
        <f t="shared" ref="K202:K210" si="22">I202*J202</f>
        <v>90000</v>
      </c>
      <c r="L202" s="702"/>
    </row>
    <row r="203" spans="1:12" s="681" customFormat="1" ht="24.95" customHeight="1" outlineLevel="3">
      <c r="A203" s="702">
        <v>5</v>
      </c>
      <c r="B203" s="702" t="s">
        <v>1825</v>
      </c>
      <c r="C203" s="702" t="s">
        <v>374</v>
      </c>
      <c r="D203" s="699" t="s">
        <v>435</v>
      </c>
      <c r="E203" s="698" t="s">
        <v>2172</v>
      </c>
      <c r="F203" s="699" t="s">
        <v>1169</v>
      </c>
      <c r="G203" s="704" t="s">
        <v>1872</v>
      </c>
      <c r="H203" s="702"/>
      <c r="I203" s="701">
        <v>2000</v>
      </c>
      <c r="J203" s="702">
        <v>5</v>
      </c>
      <c r="K203" s="703">
        <f t="shared" si="22"/>
        <v>10000</v>
      </c>
      <c r="L203" s="702"/>
    </row>
    <row r="204" spans="1:12" s="681" customFormat="1" ht="24.95" customHeight="1" outlineLevel="3">
      <c r="A204" s="702">
        <v>5</v>
      </c>
      <c r="B204" s="702" t="s">
        <v>1825</v>
      </c>
      <c r="C204" s="702" t="s">
        <v>374</v>
      </c>
      <c r="D204" s="699" t="s">
        <v>435</v>
      </c>
      <c r="E204" s="698" t="s">
        <v>2172</v>
      </c>
      <c r="F204" s="699" t="s">
        <v>1169</v>
      </c>
      <c r="G204" s="704" t="s">
        <v>2174</v>
      </c>
      <c r="H204" s="702"/>
      <c r="I204" s="701">
        <v>3500</v>
      </c>
      <c r="J204" s="702">
        <v>5</v>
      </c>
      <c r="K204" s="703">
        <f t="shared" si="22"/>
        <v>17500</v>
      </c>
      <c r="L204" s="702"/>
    </row>
    <row r="205" spans="1:12" s="681" customFormat="1" ht="24.95" customHeight="1" outlineLevel="3">
      <c r="A205" s="702">
        <v>5</v>
      </c>
      <c r="B205" s="702" t="s">
        <v>1825</v>
      </c>
      <c r="C205" s="702" t="s">
        <v>374</v>
      </c>
      <c r="D205" s="699" t="s">
        <v>435</v>
      </c>
      <c r="E205" s="698" t="s">
        <v>2172</v>
      </c>
      <c r="F205" s="699" t="s">
        <v>1169</v>
      </c>
      <c r="G205" s="704" t="s">
        <v>2198</v>
      </c>
      <c r="H205" s="702"/>
      <c r="I205" s="701">
        <v>1600</v>
      </c>
      <c r="J205" s="702">
        <v>18</v>
      </c>
      <c r="K205" s="703">
        <f t="shared" si="22"/>
        <v>28800</v>
      </c>
      <c r="L205" s="702"/>
    </row>
    <row r="206" spans="1:12" s="681" customFormat="1" ht="24.95" customHeight="1" outlineLevel="3">
      <c r="A206" s="702">
        <v>5</v>
      </c>
      <c r="B206" s="702" t="s">
        <v>1825</v>
      </c>
      <c r="C206" s="702" t="s">
        <v>374</v>
      </c>
      <c r="D206" s="699" t="s">
        <v>435</v>
      </c>
      <c r="E206" s="698" t="s">
        <v>2172</v>
      </c>
      <c r="F206" s="699" t="s">
        <v>1169</v>
      </c>
      <c r="G206" s="704" t="s">
        <v>2199</v>
      </c>
      <c r="H206" s="702"/>
      <c r="I206" s="701">
        <v>700</v>
      </c>
      <c r="J206" s="702">
        <v>9</v>
      </c>
      <c r="K206" s="703">
        <f t="shared" si="22"/>
        <v>6300</v>
      </c>
      <c r="L206" s="702"/>
    </row>
    <row r="207" spans="1:12" s="681" customFormat="1" ht="24.95" customHeight="1" outlineLevel="3">
      <c r="A207" s="702">
        <v>5</v>
      </c>
      <c r="B207" s="702" t="s">
        <v>1825</v>
      </c>
      <c r="C207" s="702" t="s">
        <v>374</v>
      </c>
      <c r="D207" s="699" t="s">
        <v>435</v>
      </c>
      <c r="E207" s="698" t="s">
        <v>2172</v>
      </c>
      <c r="F207" s="699" t="s">
        <v>1169</v>
      </c>
      <c r="G207" s="704" t="s">
        <v>2206</v>
      </c>
      <c r="H207" s="702"/>
      <c r="I207" s="701">
        <v>2000</v>
      </c>
      <c r="J207" s="702">
        <v>5</v>
      </c>
      <c r="K207" s="703">
        <f t="shared" si="22"/>
        <v>10000</v>
      </c>
      <c r="L207" s="702"/>
    </row>
    <row r="208" spans="1:12" s="681" customFormat="1" ht="24.95" customHeight="1" outlineLevel="3">
      <c r="A208" s="702">
        <v>5</v>
      </c>
      <c r="B208" s="702" t="s">
        <v>1825</v>
      </c>
      <c r="C208" s="702" t="s">
        <v>374</v>
      </c>
      <c r="D208" s="699" t="s">
        <v>435</v>
      </c>
      <c r="E208" s="698" t="s">
        <v>2172</v>
      </c>
      <c r="F208" s="699" t="s">
        <v>1172</v>
      </c>
      <c r="G208" s="704" t="s">
        <v>2207</v>
      </c>
      <c r="H208" s="702"/>
      <c r="I208" s="701">
        <v>18000</v>
      </c>
      <c r="J208" s="702">
        <v>5</v>
      </c>
      <c r="K208" s="703">
        <f t="shared" si="22"/>
        <v>90000</v>
      </c>
      <c r="L208" s="702"/>
    </row>
    <row r="209" spans="1:12" s="681" customFormat="1" ht="24.95" customHeight="1" outlineLevel="3">
      <c r="A209" s="702">
        <v>5</v>
      </c>
      <c r="B209" s="702" t="s">
        <v>1825</v>
      </c>
      <c r="C209" s="702" t="s">
        <v>374</v>
      </c>
      <c r="D209" s="699" t="s">
        <v>435</v>
      </c>
      <c r="E209" s="698" t="s">
        <v>2172</v>
      </c>
      <c r="F209" s="710" t="s">
        <v>2200</v>
      </c>
      <c r="G209" s="704" t="s">
        <v>2201</v>
      </c>
      <c r="H209" s="702"/>
      <c r="I209" s="701">
        <v>5000</v>
      </c>
      <c r="J209" s="702">
        <v>18</v>
      </c>
      <c r="K209" s="703">
        <f t="shared" si="22"/>
        <v>90000</v>
      </c>
      <c r="L209" s="702"/>
    </row>
    <row r="210" spans="1:12" s="681" customFormat="1" ht="24.95" customHeight="1" outlineLevel="3">
      <c r="A210" s="702">
        <v>5</v>
      </c>
      <c r="B210" s="702" t="s">
        <v>1825</v>
      </c>
      <c r="C210" s="702" t="s">
        <v>374</v>
      </c>
      <c r="D210" s="699" t="s">
        <v>435</v>
      </c>
      <c r="E210" s="698" t="s">
        <v>2172</v>
      </c>
      <c r="F210" s="705" t="s">
        <v>2190</v>
      </c>
      <c r="G210" s="704" t="s">
        <v>2203</v>
      </c>
      <c r="H210" s="702"/>
      <c r="I210" s="701">
        <v>7300</v>
      </c>
      <c r="J210" s="702">
        <v>10</v>
      </c>
      <c r="K210" s="703">
        <f t="shared" si="22"/>
        <v>73000</v>
      </c>
      <c r="L210" s="702"/>
    </row>
    <row r="211" spans="1:12" s="681" customFormat="1" ht="24.95" customHeight="1" outlineLevel="1">
      <c r="A211" s="694"/>
      <c r="B211" s="694"/>
      <c r="C211" s="694"/>
      <c r="D211" s="691" t="s">
        <v>2243</v>
      </c>
      <c r="E211" s="690"/>
      <c r="F211" s="691"/>
      <c r="G211" s="691"/>
      <c r="H211" s="694"/>
      <c r="I211" s="693"/>
      <c r="J211" s="694"/>
      <c r="K211" s="695">
        <f>SUBTOTAL(9,K212:K220)</f>
        <v>177500</v>
      </c>
      <c r="L211" s="694"/>
    </row>
    <row r="212" spans="1:12" s="681" customFormat="1" ht="24.95" customHeight="1" outlineLevel="3">
      <c r="A212" s="702">
        <v>6</v>
      </c>
      <c r="B212" s="702" t="s">
        <v>1825</v>
      </c>
      <c r="C212" s="702" t="s">
        <v>379</v>
      </c>
      <c r="D212" s="699" t="s">
        <v>422</v>
      </c>
      <c r="E212" s="698" t="s">
        <v>2172</v>
      </c>
      <c r="F212" s="699" t="s">
        <v>1169</v>
      </c>
      <c r="G212" s="699" t="s">
        <v>2173</v>
      </c>
      <c r="H212" s="702"/>
      <c r="I212" s="701">
        <v>400</v>
      </c>
      <c r="J212" s="702">
        <v>135</v>
      </c>
      <c r="K212" s="703">
        <f t="shared" ref="K212:K220" si="23">I212*J212</f>
        <v>54000</v>
      </c>
      <c r="L212" s="702"/>
    </row>
    <row r="213" spans="1:12" s="681" customFormat="1" ht="24.95" customHeight="1" outlineLevel="3">
      <c r="A213" s="702">
        <v>6</v>
      </c>
      <c r="B213" s="702" t="s">
        <v>1825</v>
      </c>
      <c r="C213" s="702" t="s">
        <v>379</v>
      </c>
      <c r="D213" s="699" t="s">
        <v>422</v>
      </c>
      <c r="E213" s="698" t="s">
        <v>2172</v>
      </c>
      <c r="F213" s="699" t="s">
        <v>1169</v>
      </c>
      <c r="G213" s="704" t="s">
        <v>1872</v>
      </c>
      <c r="H213" s="702"/>
      <c r="I213" s="701">
        <v>2000</v>
      </c>
      <c r="J213" s="702">
        <v>3</v>
      </c>
      <c r="K213" s="703">
        <f t="shared" si="23"/>
        <v>6000</v>
      </c>
      <c r="L213" s="702"/>
    </row>
    <row r="214" spans="1:12" s="681" customFormat="1" ht="24.95" customHeight="1" outlineLevel="3">
      <c r="A214" s="702">
        <v>6</v>
      </c>
      <c r="B214" s="702" t="s">
        <v>1825</v>
      </c>
      <c r="C214" s="702" t="s">
        <v>379</v>
      </c>
      <c r="D214" s="699" t="s">
        <v>422</v>
      </c>
      <c r="E214" s="698" t="s">
        <v>2172</v>
      </c>
      <c r="F214" s="699" t="s">
        <v>1169</v>
      </c>
      <c r="G214" s="704" t="s">
        <v>2174</v>
      </c>
      <c r="H214" s="702"/>
      <c r="I214" s="701">
        <v>3500</v>
      </c>
      <c r="J214" s="702">
        <v>3</v>
      </c>
      <c r="K214" s="703">
        <f t="shared" si="23"/>
        <v>10500</v>
      </c>
      <c r="L214" s="702"/>
    </row>
    <row r="215" spans="1:12" s="681" customFormat="1" ht="24.95" customHeight="1" outlineLevel="3">
      <c r="A215" s="702">
        <v>6</v>
      </c>
      <c r="B215" s="702" t="s">
        <v>1825</v>
      </c>
      <c r="C215" s="702" t="s">
        <v>379</v>
      </c>
      <c r="D215" s="699" t="s">
        <v>422</v>
      </c>
      <c r="E215" s="698" t="s">
        <v>2172</v>
      </c>
      <c r="F215" s="699" t="s">
        <v>1169</v>
      </c>
      <c r="G215" s="704" t="s">
        <v>2198</v>
      </c>
      <c r="H215" s="702"/>
      <c r="I215" s="701">
        <v>1600</v>
      </c>
      <c r="J215" s="702">
        <v>3</v>
      </c>
      <c r="K215" s="703">
        <f t="shared" si="23"/>
        <v>4800</v>
      </c>
      <c r="L215" s="702"/>
    </row>
    <row r="216" spans="1:12" s="681" customFormat="1" ht="24.95" customHeight="1" outlineLevel="3">
      <c r="A216" s="702">
        <v>6</v>
      </c>
      <c r="B216" s="702" t="s">
        <v>1825</v>
      </c>
      <c r="C216" s="702" t="s">
        <v>379</v>
      </c>
      <c r="D216" s="699" t="s">
        <v>422</v>
      </c>
      <c r="E216" s="698" t="s">
        <v>2172</v>
      </c>
      <c r="F216" s="699" t="s">
        <v>1169</v>
      </c>
      <c r="G216" s="704" t="s">
        <v>2199</v>
      </c>
      <c r="H216" s="702"/>
      <c r="I216" s="701">
        <v>700</v>
      </c>
      <c r="J216" s="702">
        <v>2</v>
      </c>
      <c r="K216" s="703">
        <f t="shared" si="23"/>
        <v>1400</v>
      </c>
      <c r="L216" s="702"/>
    </row>
    <row r="217" spans="1:12" s="681" customFormat="1" ht="24.95" customHeight="1" outlineLevel="3">
      <c r="A217" s="702">
        <v>6</v>
      </c>
      <c r="B217" s="702" t="s">
        <v>1825</v>
      </c>
      <c r="C217" s="702" t="s">
        <v>379</v>
      </c>
      <c r="D217" s="699" t="s">
        <v>422</v>
      </c>
      <c r="E217" s="698" t="s">
        <v>2202</v>
      </c>
      <c r="F217" s="699" t="s">
        <v>1169</v>
      </c>
      <c r="G217" s="704" t="s">
        <v>2206</v>
      </c>
      <c r="H217" s="702"/>
      <c r="I217" s="701">
        <v>2000</v>
      </c>
      <c r="J217" s="702">
        <v>3</v>
      </c>
      <c r="K217" s="703">
        <f t="shared" si="23"/>
        <v>6000</v>
      </c>
      <c r="L217" s="702"/>
    </row>
    <row r="218" spans="1:12" s="681" customFormat="1" ht="24.95" customHeight="1" outlineLevel="3">
      <c r="A218" s="702">
        <v>6</v>
      </c>
      <c r="B218" s="702" t="s">
        <v>1825</v>
      </c>
      <c r="C218" s="702" t="s">
        <v>379</v>
      </c>
      <c r="D218" s="699" t="s">
        <v>422</v>
      </c>
      <c r="E218" s="698" t="s">
        <v>2172</v>
      </c>
      <c r="F218" s="699" t="s">
        <v>1172</v>
      </c>
      <c r="G218" s="704" t="s">
        <v>2211</v>
      </c>
      <c r="H218" s="702"/>
      <c r="I218" s="701">
        <v>12000</v>
      </c>
      <c r="J218" s="702">
        <v>3</v>
      </c>
      <c r="K218" s="703">
        <f t="shared" si="23"/>
        <v>36000</v>
      </c>
      <c r="L218" s="702"/>
    </row>
    <row r="219" spans="1:12" s="681" customFormat="1" ht="24.95" customHeight="1" outlineLevel="3">
      <c r="A219" s="702">
        <v>6</v>
      </c>
      <c r="B219" s="702" t="s">
        <v>1825</v>
      </c>
      <c r="C219" s="702" t="s">
        <v>379</v>
      </c>
      <c r="D219" s="699" t="s">
        <v>422</v>
      </c>
      <c r="E219" s="698" t="s">
        <v>2172</v>
      </c>
      <c r="F219" s="710" t="s">
        <v>2200</v>
      </c>
      <c r="G219" s="704" t="s">
        <v>2201</v>
      </c>
      <c r="H219" s="702"/>
      <c r="I219" s="701">
        <v>5000</v>
      </c>
      <c r="J219" s="702">
        <v>3</v>
      </c>
      <c r="K219" s="703">
        <f t="shared" si="23"/>
        <v>15000</v>
      </c>
      <c r="L219" s="702"/>
    </row>
    <row r="220" spans="1:12" s="681" customFormat="1" ht="24.95" customHeight="1" outlineLevel="3">
      <c r="A220" s="702">
        <v>6</v>
      </c>
      <c r="B220" s="702" t="s">
        <v>1825</v>
      </c>
      <c r="C220" s="702" t="s">
        <v>379</v>
      </c>
      <c r="D220" s="699" t="s">
        <v>422</v>
      </c>
      <c r="E220" s="698" t="s">
        <v>2172</v>
      </c>
      <c r="F220" s="705" t="s">
        <v>2190</v>
      </c>
      <c r="G220" s="704" t="s">
        <v>2203</v>
      </c>
      <c r="H220" s="702"/>
      <c r="I220" s="701">
        <v>7300</v>
      </c>
      <c r="J220" s="702">
        <v>6</v>
      </c>
      <c r="K220" s="703">
        <f t="shared" si="23"/>
        <v>43800</v>
      </c>
      <c r="L220" s="702"/>
    </row>
    <row r="221" spans="1:12" s="681" customFormat="1" ht="24.95" customHeight="1" outlineLevel="1">
      <c r="A221" s="694"/>
      <c r="B221" s="694"/>
      <c r="C221" s="694"/>
      <c r="D221" s="691" t="s">
        <v>2244</v>
      </c>
      <c r="E221" s="690"/>
      <c r="F221" s="691"/>
      <c r="G221" s="691"/>
      <c r="H221" s="694"/>
      <c r="I221" s="693"/>
      <c r="J221" s="694"/>
      <c r="K221" s="695">
        <f>SUBTOTAL(9,K222:K230)</f>
        <v>169700</v>
      </c>
      <c r="L221" s="694"/>
    </row>
    <row r="222" spans="1:12" s="681" customFormat="1" ht="24.95" customHeight="1" outlineLevel="3">
      <c r="A222" s="702">
        <v>7</v>
      </c>
      <c r="B222" s="702" t="s">
        <v>1825</v>
      </c>
      <c r="C222" s="702" t="s">
        <v>379</v>
      </c>
      <c r="D222" s="699" t="s">
        <v>425</v>
      </c>
      <c r="E222" s="698" t="s">
        <v>2172</v>
      </c>
      <c r="F222" s="699" t="s">
        <v>1169</v>
      </c>
      <c r="G222" s="699" t="s">
        <v>2173</v>
      </c>
      <c r="H222" s="702"/>
      <c r="I222" s="701">
        <v>400</v>
      </c>
      <c r="J222" s="702">
        <v>135</v>
      </c>
      <c r="K222" s="703">
        <f t="shared" ref="K222:K230" si="24">I222*J222</f>
        <v>54000</v>
      </c>
      <c r="L222" s="702"/>
    </row>
    <row r="223" spans="1:12" s="681" customFormat="1" ht="24.95" customHeight="1" outlineLevel="3">
      <c r="A223" s="702">
        <v>7</v>
      </c>
      <c r="B223" s="702" t="s">
        <v>1825</v>
      </c>
      <c r="C223" s="702" t="s">
        <v>379</v>
      </c>
      <c r="D223" s="699" t="s">
        <v>425</v>
      </c>
      <c r="E223" s="698" t="s">
        <v>2172</v>
      </c>
      <c r="F223" s="699" t="s">
        <v>1169</v>
      </c>
      <c r="G223" s="704" t="s">
        <v>1872</v>
      </c>
      <c r="H223" s="702"/>
      <c r="I223" s="701">
        <v>2000</v>
      </c>
      <c r="J223" s="702">
        <v>3</v>
      </c>
      <c r="K223" s="703">
        <f t="shared" si="24"/>
        <v>6000</v>
      </c>
      <c r="L223" s="702"/>
    </row>
    <row r="224" spans="1:12" s="681" customFormat="1" ht="24.95" customHeight="1" outlineLevel="3">
      <c r="A224" s="702">
        <v>7</v>
      </c>
      <c r="B224" s="702" t="s">
        <v>1825</v>
      </c>
      <c r="C224" s="702" t="s">
        <v>379</v>
      </c>
      <c r="D224" s="699" t="s">
        <v>425</v>
      </c>
      <c r="E224" s="698" t="s">
        <v>2172</v>
      </c>
      <c r="F224" s="699" t="s">
        <v>1169</v>
      </c>
      <c r="G224" s="704" t="s">
        <v>2174</v>
      </c>
      <c r="H224" s="702"/>
      <c r="I224" s="701">
        <v>3500</v>
      </c>
      <c r="J224" s="702">
        <v>3</v>
      </c>
      <c r="K224" s="703">
        <f t="shared" si="24"/>
        <v>10500</v>
      </c>
      <c r="L224" s="702"/>
    </row>
    <row r="225" spans="1:12" s="681" customFormat="1" ht="24.95" customHeight="1" outlineLevel="3">
      <c r="A225" s="702">
        <v>7</v>
      </c>
      <c r="B225" s="702" t="s">
        <v>1825</v>
      </c>
      <c r="C225" s="702" t="s">
        <v>379</v>
      </c>
      <c r="D225" s="699" t="s">
        <v>425</v>
      </c>
      <c r="E225" s="698" t="s">
        <v>2172</v>
      </c>
      <c r="F225" s="699" t="s">
        <v>1169</v>
      </c>
      <c r="G225" s="704" t="s">
        <v>2198</v>
      </c>
      <c r="H225" s="702"/>
      <c r="I225" s="701">
        <v>1600</v>
      </c>
      <c r="J225" s="702">
        <v>3</v>
      </c>
      <c r="K225" s="703">
        <f t="shared" si="24"/>
        <v>4800</v>
      </c>
      <c r="L225" s="702"/>
    </row>
    <row r="226" spans="1:12" s="681" customFormat="1" ht="24.95" customHeight="1" outlineLevel="3">
      <c r="A226" s="702">
        <v>7</v>
      </c>
      <c r="B226" s="702" t="s">
        <v>1825</v>
      </c>
      <c r="C226" s="702" t="s">
        <v>379</v>
      </c>
      <c r="D226" s="699" t="s">
        <v>425</v>
      </c>
      <c r="E226" s="698" t="s">
        <v>2172</v>
      </c>
      <c r="F226" s="699" t="s">
        <v>1169</v>
      </c>
      <c r="G226" s="704" t="s">
        <v>2199</v>
      </c>
      <c r="H226" s="702"/>
      <c r="I226" s="701">
        <v>700</v>
      </c>
      <c r="J226" s="702">
        <v>2</v>
      </c>
      <c r="K226" s="703">
        <f t="shared" si="24"/>
        <v>1400</v>
      </c>
      <c r="L226" s="702"/>
    </row>
    <row r="227" spans="1:12" s="681" customFormat="1" ht="24.95" customHeight="1" outlineLevel="3">
      <c r="A227" s="702">
        <v>7</v>
      </c>
      <c r="B227" s="702" t="s">
        <v>1825</v>
      </c>
      <c r="C227" s="702" t="s">
        <v>379</v>
      </c>
      <c r="D227" s="699" t="s">
        <v>425</v>
      </c>
      <c r="E227" s="698" t="s">
        <v>2172</v>
      </c>
      <c r="F227" s="699" t="s">
        <v>1169</v>
      </c>
      <c r="G227" s="704" t="s">
        <v>2206</v>
      </c>
      <c r="H227" s="702"/>
      <c r="I227" s="701">
        <v>2000</v>
      </c>
      <c r="J227" s="702">
        <v>3</v>
      </c>
      <c r="K227" s="703">
        <f t="shared" si="24"/>
        <v>6000</v>
      </c>
      <c r="L227" s="702"/>
    </row>
    <row r="228" spans="1:12" s="681" customFormat="1" ht="24.95" customHeight="1" outlineLevel="3">
      <c r="A228" s="702">
        <v>7</v>
      </c>
      <c r="B228" s="702" t="s">
        <v>1825</v>
      </c>
      <c r="C228" s="702" t="s">
        <v>379</v>
      </c>
      <c r="D228" s="699" t="s">
        <v>425</v>
      </c>
      <c r="E228" s="698" t="s">
        <v>2172</v>
      </c>
      <c r="F228" s="699" t="s">
        <v>1172</v>
      </c>
      <c r="G228" s="704" t="s">
        <v>2211</v>
      </c>
      <c r="H228" s="702"/>
      <c r="I228" s="701">
        <v>12000</v>
      </c>
      <c r="J228" s="702">
        <v>3</v>
      </c>
      <c r="K228" s="703">
        <f t="shared" si="24"/>
        <v>36000</v>
      </c>
      <c r="L228" s="702"/>
    </row>
    <row r="229" spans="1:12" s="681" customFormat="1" ht="24.95" customHeight="1" outlineLevel="3">
      <c r="A229" s="702">
        <v>7</v>
      </c>
      <c r="B229" s="702" t="s">
        <v>1825</v>
      </c>
      <c r="C229" s="702" t="s">
        <v>379</v>
      </c>
      <c r="D229" s="699" t="s">
        <v>425</v>
      </c>
      <c r="E229" s="698" t="s">
        <v>2172</v>
      </c>
      <c r="F229" s="710" t="s">
        <v>2200</v>
      </c>
      <c r="G229" s="704" t="s">
        <v>2201</v>
      </c>
      <c r="H229" s="702"/>
      <c r="I229" s="701">
        <v>5000</v>
      </c>
      <c r="J229" s="702">
        <v>3</v>
      </c>
      <c r="K229" s="703">
        <f t="shared" si="24"/>
        <v>15000</v>
      </c>
      <c r="L229" s="702"/>
    </row>
    <row r="230" spans="1:12" s="681" customFormat="1" ht="24.95" customHeight="1" outlineLevel="3">
      <c r="A230" s="702">
        <v>7</v>
      </c>
      <c r="B230" s="702" t="s">
        <v>1825</v>
      </c>
      <c r="C230" s="702" t="s">
        <v>379</v>
      </c>
      <c r="D230" s="699" t="s">
        <v>425</v>
      </c>
      <c r="E230" s="698" t="s">
        <v>2172</v>
      </c>
      <c r="F230" s="705" t="s">
        <v>2190</v>
      </c>
      <c r="G230" s="704" t="s">
        <v>2245</v>
      </c>
      <c r="H230" s="702"/>
      <c r="I230" s="701">
        <v>12000</v>
      </c>
      <c r="J230" s="702">
        <v>3</v>
      </c>
      <c r="K230" s="703">
        <f t="shared" si="24"/>
        <v>36000</v>
      </c>
      <c r="L230" s="702"/>
    </row>
    <row r="231" spans="1:12" s="681" customFormat="1" ht="24.95" customHeight="1" outlineLevel="1">
      <c r="A231" s="694"/>
      <c r="B231" s="694"/>
      <c r="C231" s="694"/>
      <c r="D231" s="691" t="s">
        <v>2246</v>
      </c>
      <c r="E231" s="690"/>
      <c r="F231" s="691"/>
      <c r="G231" s="691"/>
      <c r="H231" s="694"/>
      <c r="I231" s="693"/>
      <c r="J231" s="718"/>
      <c r="K231" s="695">
        <f>SUBTOTAL(9,K232:K237)</f>
        <v>104200</v>
      </c>
      <c r="L231" s="694"/>
    </row>
    <row r="232" spans="1:12" s="681" customFormat="1" ht="24.95" customHeight="1" outlineLevel="3">
      <c r="A232" s="702">
        <v>8</v>
      </c>
      <c r="B232" s="702" t="s">
        <v>1825</v>
      </c>
      <c r="C232" s="702" t="s">
        <v>379</v>
      </c>
      <c r="D232" s="699" t="s">
        <v>2247</v>
      </c>
      <c r="E232" s="698" t="s">
        <v>2172</v>
      </c>
      <c r="F232" s="699" t="s">
        <v>1169</v>
      </c>
      <c r="G232" s="699" t="s">
        <v>2173</v>
      </c>
      <c r="H232" s="702"/>
      <c r="I232" s="701">
        <v>400</v>
      </c>
      <c r="J232" s="721">
        <v>90</v>
      </c>
      <c r="K232" s="703">
        <f t="shared" ref="K232:K237" si="25">I232*J232</f>
        <v>36000</v>
      </c>
      <c r="L232" s="702"/>
    </row>
    <row r="233" spans="1:12" s="681" customFormat="1" ht="24.95" customHeight="1" outlineLevel="3">
      <c r="A233" s="702">
        <v>8</v>
      </c>
      <c r="B233" s="702" t="s">
        <v>1825</v>
      </c>
      <c r="C233" s="702" t="s">
        <v>379</v>
      </c>
      <c r="D233" s="699" t="s">
        <v>2247</v>
      </c>
      <c r="E233" s="698" t="s">
        <v>2172</v>
      </c>
      <c r="F233" s="699" t="s">
        <v>1169</v>
      </c>
      <c r="G233" s="704" t="s">
        <v>1872</v>
      </c>
      <c r="H233" s="702"/>
      <c r="I233" s="701">
        <v>2000</v>
      </c>
      <c r="J233" s="721">
        <v>2</v>
      </c>
      <c r="K233" s="703">
        <f t="shared" si="25"/>
        <v>4000</v>
      </c>
      <c r="L233" s="702"/>
    </row>
    <row r="234" spans="1:12" s="681" customFormat="1" ht="24.95" customHeight="1" outlineLevel="3">
      <c r="A234" s="702">
        <v>8</v>
      </c>
      <c r="B234" s="702" t="s">
        <v>1825</v>
      </c>
      <c r="C234" s="702" t="s">
        <v>379</v>
      </c>
      <c r="D234" s="699" t="s">
        <v>2247</v>
      </c>
      <c r="E234" s="698" t="s">
        <v>2172</v>
      </c>
      <c r="F234" s="699" t="s">
        <v>1169</v>
      </c>
      <c r="G234" s="704" t="s">
        <v>2174</v>
      </c>
      <c r="H234" s="702"/>
      <c r="I234" s="701">
        <v>3500</v>
      </c>
      <c r="J234" s="721">
        <v>2</v>
      </c>
      <c r="K234" s="703">
        <f t="shared" si="25"/>
        <v>7000</v>
      </c>
      <c r="L234" s="702"/>
    </row>
    <row r="235" spans="1:12" s="681" customFormat="1" ht="24.95" customHeight="1" outlineLevel="3">
      <c r="A235" s="702">
        <v>8</v>
      </c>
      <c r="B235" s="702" t="s">
        <v>1825</v>
      </c>
      <c r="C235" s="702" t="s">
        <v>379</v>
      </c>
      <c r="D235" s="699" t="s">
        <v>2247</v>
      </c>
      <c r="E235" s="698" t="s">
        <v>2172</v>
      </c>
      <c r="F235" s="699" t="s">
        <v>1169</v>
      </c>
      <c r="G235" s="704" t="s">
        <v>2206</v>
      </c>
      <c r="H235" s="702"/>
      <c r="I235" s="701">
        <v>2000</v>
      </c>
      <c r="J235" s="721">
        <v>2</v>
      </c>
      <c r="K235" s="703">
        <f t="shared" si="25"/>
        <v>4000</v>
      </c>
      <c r="L235" s="702"/>
    </row>
    <row r="236" spans="1:12" s="681" customFormat="1" ht="24.95" customHeight="1" outlineLevel="3">
      <c r="A236" s="702">
        <v>8</v>
      </c>
      <c r="B236" s="702" t="s">
        <v>1825</v>
      </c>
      <c r="C236" s="702" t="s">
        <v>379</v>
      </c>
      <c r="D236" s="699" t="s">
        <v>2247</v>
      </c>
      <c r="E236" s="698" t="s">
        <v>2172</v>
      </c>
      <c r="F236" s="699" t="s">
        <v>1172</v>
      </c>
      <c r="G236" s="704" t="s">
        <v>2211</v>
      </c>
      <c r="H236" s="702"/>
      <c r="I236" s="701">
        <v>12000</v>
      </c>
      <c r="J236" s="721">
        <v>2</v>
      </c>
      <c r="K236" s="703">
        <f t="shared" si="25"/>
        <v>24000</v>
      </c>
      <c r="L236" s="702"/>
    </row>
    <row r="237" spans="1:12" s="681" customFormat="1" ht="24.95" customHeight="1" outlineLevel="3">
      <c r="A237" s="702">
        <v>8</v>
      </c>
      <c r="B237" s="702" t="s">
        <v>1825</v>
      </c>
      <c r="C237" s="702" t="s">
        <v>379</v>
      </c>
      <c r="D237" s="699" t="s">
        <v>2247</v>
      </c>
      <c r="E237" s="698" t="s">
        <v>2172</v>
      </c>
      <c r="F237" s="705" t="s">
        <v>2190</v>
      </c>
      <c r="G237" s="704" t="s">
        <v>2203</v>
      </c>
      <c r="H237" s="702"/>
      <c r="I237" s="701">
        <v>7300</v>
      </c>
      <c r="J237" s="702">
        <v>4</v>
      </c>
      <c r="K237" s="703">
        <f t="shared" si="25"/>
        <v>29200</v>
      </c>
      <c r="L237" s="702"/>
    </row>
    <row r="238" spans="1:12" s="681" customFormat="1" ht="24.95" customHeight="1" outlineLevel="1">
      <c r="A238" s="688"/>
      <c r="B238" s="688"/>
      <c r="C238" s="688"/>
      <c r="D238" s="689" t="s">
        <v>2248</v>
      </c>
      <c r="E238" s="690"/>
      <c r="F238" s="706"/>
      <c r="G238" s="707"/>
      <c r="H238" s="692"/>
      <c r="I238" s="708"/>
      <c r="J238" s="709"/>
      <c r="K238" s="695">
        <f>SUBTOTAL(9,K239:K254)</f>
        <v>256600</v>
      </c>
      <c r="L238" s="691"/>
    </row>
    <row r="239" spans="1:12" s="681" customFormat="1" ht="24.95" customHeight="1" outlineLevel="3">
      <c r="A239" s="696">
        <v>9</v>
      </c>
      <c r="B239" s="696" t="s">
        <v>1825</v>
      </c>
      <c r="C239" s="696" t="s">
        <v>382</v>
      </c>
      <c r="D239" s="697" t="s">
        <v>430</v>
      </c>
      <c r="E239" s="698" t="s">
        <v>2172</v>
      </c>
      <c r="F239" s="710" t="s">
        <v>1169</v>
      </c>
      <c r="G239" s="705" t="s">
        <v>2178</v>
      </c>
      <c r="H239" s="700" t="s">
        <v>2179</v>
      </c>
      <c r="I239" s="711">
        <v>650</v>
      </c>
      <c r="J239" s="712">
        <v>15</v>
      </c>
      <c r="K239" s="703">
        <f t="shared" ref="K239:K254" si="26">I239*J239</f>
        <v>9750</v>
      </c>
      <c r="L239" s="699"/>
    </row>
    <row r="240" spans="1:12" s="681" customFormat="1" ht="24.95" customHeight="1" outlineLevel="3">
      <c r="A240" s="696">
        <v>9</v>
      </c>
      <c r="B240" s="696" t="s">
        <v>1825</v>
      </c>
      <c r="C240" s="696" t="s">
        <v>382</v>
      </c>
      <c r="D240" s="697" t="s">
        <v>430</v>
      </c>
      <c r="E240" s="698" t="s">
        <v>2172</v>
      </c>
      <c r="F240" s="710" t="s">
        <v>1169</v>
      </c>
      <c r="G240" s="705" t="s">
        <v>2180</v>
      </c>
      <c r="H240" s="700" t="s">
        <v>2179</v>
      </c>
      <c r="I240" s="711">
        <v>650</v>
      </c>
      <c r="J240" s="712">
        <v>15</v>
      </c>
      <c r="K240" s="703">
        <f t="shared" si="26"/>
        <v>9750</v>
      </c>
      <c r="L240" s="699"/>
    </row>
    <row r="241" spans="1:12" s="681" customFormat="1" ht="24.95" customHeight="1" outlineLevel="3">
      <c r="A241" s="696">
        <v>9</v>
      </c>
      <c r="B241" s="696" t="s">
        <v>1825</v>
      </c>
      <c r="C241" s="696" t="s">
        <v>382</v>
      </c>
      <c r="D241" s="697" t="s">
        <v>430</v>
      </c>
      <c r="E241" s="698" t="s">
        <v>2172</v>
      </c>
      <c r="F241" s="710" t="s">
        <v>1169</v>
      </c>
      <c r="G241" s="705" t="s">
        <v>2215</v>
      </c>
      <c r="H241" s="705" t="s">
        <v>2216</v>
      </c>
      <c r="I241" s="711">
        <v>380</v>
      </c>
      <c r="J241" s="712">
        <v>90</v>
      </c>
      <c r="K241" s="703">
        <f t="shared" si="26"/>
        <v>34200</v>
      </c>
      <c r="L241" s="699"/>
    </row>
    <row r="242" spans="1:12" s="681" customFormat="1" ht="24.95" customHeight="1" outlineLevel="3">
      <c r="A242" s="696">
        <v>9</v>
      </c>
      <c r="B242" s="696" t="s">
        <v>1825</v>
      </c>
      <c r="C242" s="696" t="s">
        <v>382</v>
      </c>
      <c r="D242" s="697" t="s">
        <v>430</v>
      </c>
      <c r="E242" s="698" t="s">
        <v>2172</v>
      </c>
      <c r="F242" s="710" t="s">
        <v>1169</v>
      </c>
      <c r="G242" s="705" t="s">
        <v>2181</v>
      </c>
      <c r="H242" s="705" t="s">
        <v>2182</v>
      </c>
      <c r="I242" s="713">
        <v>2400</v>
      </c>
      <c r="J242" s="712">
        <v>3</v>
      </c>
      <c r="K242" s="703">
        <f t="shared" si="26"/>
        <v>7200</v>
      </c>
      <c r="L242" s="699"/>
    </row>
    <row r="243" spans="1:12" s="681" customFormat="1" ht="24.95" customHeight="1" outlineLevel="3">
      <c r="A243" s="696">
        <v>9</v>
      </c>
      <c r="B243" s="696" t="s">
        <v>1825</v>
      </c>
      <c r="C243" s="696" t="s">
        <v>382</v>
      </c>
      <c r="D243" s="697" t="s">
        <v>430</v>
      </c>
      <c r="E243" s="698" t="s">
        <v>2172</v>
      </c>
      <c r="F243" s="710" t="s">
        <v>1169</v>
      </c>
      <c r="G243" s="705" t="s">
        <v>2183</v>
      </c>
      <c r="H243" s="705" t="s">
        <v>2184</v>
      </c>
      <c r="I243" s="711">
        <v>700</v>
      </c>
      <c r="J243" s="712">
        <v>3</v>
      </c>
      <c r="K243" s="703">
        <f t="shared" si="26"/>
        <v>2100</v>
      </c>
      <c r="L243" s="699"/>
    </row>
    <row r="244" spans="1:12" s="681" customFormat="1" ht="24.95" customHeight="1" outlineLevel="3">
      <c r="A244" s="696">
        <v>9</v>
      </c>
      <c r="B244" s="696" t="s">
        <v>1825</v>
      </c>
      <c r="C244" s="696" t="s">
        <v>382</v>
      </c>
      <c r="D244" s="697" t="s">
        <v>430</v>
      </c>
      <c r="E244" s="698" t="s">
        <v>2172</v>
      </c>
      <c r="F244" s="710" t="s">
        <v>1169</v>
      </c>
      <c r="G244" s="705" t="s">
        <v>2185</v>
      </c>
      <c r="H244" s="705" t="s">
        <v>2186</v>
      </c>
      <c r="I244" s="711">
        <v>6000</v>
      </c>
      <c r="J244" s="712">
        <v>3</v>
      </c>
      <c r="K244" s="703">
        <f t="shared" si="26"/>
        <v>18000</v>
      </c>
      <c r="L244" s="699"/>
    </row>
    <row r="245" spans="1:12" s="681" customFormat="1" ht="24.95" customHeight="1" outlineLevel="3">
      <c r="A245" s="696">
        <v>9</v>
      </c>
      <c r="B245" s="696" t="s">
        <v>1825</v>
      </c>
      <c r="C245" s="696" t="s">
        <v>382</v>
      </c>
      <c r="D245" s="697" t="s">
        <v>430</v>
      </c>
      <c r="E245" s="698" t="s">
        <v>2172</v>
      </c>
      <c r="F245" s="710" t="s">
        <v>1169</v>
      </c>
      <c r="G245" s="705" t="s">
        <v>2198</v>
      </c>
      <c r="H245" s="705"/>
      <c r="I245" s="711">
        <v>1600</v>
      </c>
      <c r="J245" s="712">
        <v>2</v>
      </c>
      <c r="K245" s="703">
        <f t="shared" si="26"/>
        <v>3200</v>
      </c>
      <c r="L245" s="699"/>
    </row>
    <row r="246" spans="1:12" s="681" customFormat="1" ht="24.95" customHeight="1" outlineLevel="3">
      <c r="A246" s="696">
        <v>9</v>
      </c>
      <c r="B246" s="696" t="s">
        <v>1825</v>
      </c>
      <c r="C246" s="696" t="s">
        <v>382</v>
      </c>
      <c r="D246" s="697" t="s">
        <v>430</v>
      </c>
      <c r="E246" s="698" t="s">
        <v>2172</v>
      </c>
      <c r="F246" s="710" t="s">
        <v>1169</v>
      </c>
      <c r="G246" s="705" t="s">
        <v>2220</v>
      </c>
      <c r="H246" s="705"/>
      <c r="I246" s="711">
        <v>700</v>
      </c>
      <c r="J246" s="712">
        <v>1</v>
      </c>
      <c r="K246" s="703">
        <f t="shared" si="26"/>
        <v>700</v>
      </c>
      <c r="L246" s="699"/>
    </row>
    <row r="247" spans="1:12" s="681" customFormat="1" ht="24.95" customHeight="1" outlineLevel="3">
      <c r="A247" s="696">
        <v>9</v>
      </c>
      <c r="B247" s="696" t="s">
        <v>1825</v>
      </c>
      <c r="C247" s="696" t="s">
        <v>382</v>
      </c>
      <c r="D247" s="697" t="s">
        <v>430</v>
      </c>
      <c r="E247" s="698" t="s">
        <v>2172</v>
      </c>
      <c r="F247" s="710" t="s">
        <v>1175</v>
      </c>
      <c r="G247" s="705" t="s">
        <v>1175</v>
      </c>
      <c r="H247" s="705" t="s">
        <v>2187</v>
      </c>
      <c r="I247" s="711">
        <v>13000</v>
      </c>
      <c r="J247" s="712">
        <v>3</v>
      </c>
      <c r="K247" s="703">
        <f t="shared" si="26"/>
        <v>39000</v>
      </c>
      <c r="L247" s="699"/>
    </row>
    <row r="248" spans="1:12" s="681" customFormat="1" ht="24.95" customHeight="1" outlineLevel="3">
      <c r="A248" s="696">
        <v>9</v>
      </c>
      <c r="B248" s="696" t="s">
        <v>1825</v>
      </c>
      <c r="C248" s="696" t="s">
        <v>382</v>
      </c>
      <c r="D248" s="697" t="s">
        <v>430</v>
      </c>
      <c r="E248" s="698" t="s">
        <v>2172</v>
      </c>
      <c r="F248" s="710" t="s">
        <v>2188</v>
      </c>
      <c r="G248" s="705" t="s">
        <v>2188</v>
      </c>
      <c r="H248" s="714" t="s">
        <v>2189</v>
      </c>
      <c r="I248" s="713">
        <v>9000</v>
      </c>
      <c r="J248" s="712">
        <v>3</v>
      </c>
      <c r="K248" s="703">
        <f t="shared" si="26"/>
        <v>27000</v>
      </c>
      <c r="L248" s="699"/>
    </row>
    <row r="249" spans="1:12" s="681" customFormat="1" ht="24.95" customHeight="1" outlineLevel="3">
      <c r="A249" s="696">
        <v>9</v>
      </c>
      <c r="B249" s="696" t="s">
        <v>1825</v>
      </c>
      <c r="C249" s="696" t="s">
        <v>382</v>
      </c>
      <c r="D249" s="697" t="s">
        <v>430</v>
      </c>
      <c r="E249" s="698" t="s">
        <v>2172</v>
      </c>
      <c r="F249" s="710" t="s">
        <v>2200</v>
      </c>
      <c r="G249" s="705" t="s">
        <v>2200</v>
      </c>
      <c r="H249" s="705"/>
      <c r="I249" s="711">
        <v>5000</v>
      </c>
      <c r="J249" s="712">
        <v>2</v>
      </c>
      <c r="K249" s="703">
        <f t="shared" si="26"/>
        <v>10000</v>
      </c>
      <c r="L249" s="699"/>
    </row>
    <row r="250" spans="1:12" s="681" customFormat="1" ht="24.95" customHeight="1" outlineLevel="3">
      <c r="A250" s="696">
        <v>9</v>
      </c>
      <c r="B250" s="696" t="s">
        <v>1825</v>
      </c>
      <c r="C250" s="696" t="s">
        <v>382</v>
      </c>
      <c r="D250" s="697" t="s">
        <v>430</v>
      </c>
      <c r="E250" s="698" t="s">
        <v>2172</v>
      </c>
      <c r="F250" s="705" t="s">
        <v>2190</v>
      </c>
      <c r="G250" s="705" t="s">
        <v>2191</v>
      </c>
      <c r="H250" s="705"/>
      <c r="I250" s="711">
        <v>7300</v>
      </c>
      <c r="J250" s="712">
        <v>3</v>
      </c>
      <c r="K250" s="703">
        <f t="shared" si="26"/>
        <v>21900</v>
      </c>
      <c r="L250" s="699"/>
    </row>
    <row r="251" spans="1:12" s="681" customFormat="1" ht="24.95" customHeight="1" outlineLevel="3">
      <c r="A251" s="696">
        <v>9</v>
      </c>
      <c r="B251" s="696" t="s">
        <v>1825</v>
      </c>
      <c r="C251" s="696" t="s">
        <v>382</v>
      </c>
      <c r="D251" s="697" t="s">
        <v>430</v>
      </c>
      <c r="E251" s="698" t="s">
        <v>2172</v>
      </c>
      <c r="F251" s="705" t="s">
        <v>2190</v>
      </c>
      <c r="G251" s="705" t="s">
        <v>2192</v>
      </c>
      <c r="H251" s="705"/>
      <c r="I251" s="711">
        <v>12000</v>
      </c>
      <c r="J251" s="712">
        <v>3</v>
      </c>
      <c r="K251" s="703">
        <f t="shared" si="26"/>
        <v>36000</v>
      </c>
      <c r="L251" s="699"/>
    </row>
    <row r="252" spans="1:12" s="681" customFormat="1" ht="24.95" customHeight="1" outlineLevel="3">
      <c r="A252" s="696">
        <v>9</v>
      </c>
      <c r="B252" s="696" t="s">
        <v>1825</v>
      </c>
      <c r="C252" s="696" t="s">
        <v>382</v>
      </c>
      <c r="D252" s="697" t="s">
        <v>430</v>
      </c>
      <c r="E252" s="698" t="s">
        <v>2172</v>
      </c>
      <c r="F252" s="715" t="s">
        <v>1172</v>
      </c>
      <c r="G252" s="705" t="s">
        <v>2193</v>
      </c>
      <c r="H252" s="705"/>
      <c r="I252" s="713">
        <v>10000</v>
      </c>
      <c r="J252" s="712">
        <v>3</v>
      </c>
      <c r="K252" s="703">
        <f t="shared" si="26"/>
        <v>30000</v>
      </c>
      <c r="L252" s="699"/>
    </row>
    <row r="253" spans="1:12" s="681" customFormat="1" ht="24.95" customHeight="1" outlineLevel="3">
      <c r="A253" s="696">
        <v>9</v>
      </c>
      <c r="B253" s="696" t="s">
        <v>1825</v>
      </c>
      <c r="C253" s="696" t="s">
        <v>382</v>
      </c>
      <c r="D253" s="697" t="s">
        <v>430</v>
      </c>
      <c r="E253" s="698" t="s">
        <v>2172</v>
      </c>
      <c r="F253" s="705" t="s">
        <v>2194</v>
      </c>
      <c r="G253" s="705" t="s">
        <v>2194</v>
      </c>
      <c r="H253" s="705"/>
      <c r="I253" s="713">
        <v>1200</v>
      </c>
      <c r="J253" s="712">
        <v>3</v>
      </c>
      <c r="K253" s="703">
        <f t="shared" si="26"/>
        <v>3600</v>
      </c>
      <c r="L253" s="699"/>
    </row>
    <row r="254" spans="1:12" s="681" customFormat="1" ht="24.95" customHeight="1" outlineLevel="3">
      <c r="A254" s="696">
        <v>9</v>
      </c>
      <c r="B254" s="696" t="s">
        <v>1825</v>
      </c>
      <c r="C254" s="696" t="s">
        <v>382</v>
      </c>
      <c r="D254" s="697" t="s">
        <v>430</v>
      </c>
      <c r="E254" s="698" t="s">
        <v>2172</v>
      </c>
      <c r="F254" s="705" t="s">
        <v>2195</v>
      </c>
      <c r="G254" s="705" t="s">
        <v>2195</v>
      </c>
      <c r="H254" s="705"/>
      <c r="I254" s="713">
        <v>1400</v>
      </c>
      <c r="J254" s="712">
        <v>3</v>
      </c>
      <c r="K254" s="703">
        <f t="shared" si="26"/>
        <v>4200</v>
      </c>
      <c r="L254" s="699"/>
    </row>
    <row r="255" spans="1:12" s="681" customFormat="1" ht="24.95" customHeight="1" outlineLevel="1">
      <c r="A255" s="688"/>
      <c r="B255" s="688"/>
      <c r="C255" s="688"/>
      <c r="D255" s="689" t="s">
        <v>2249</v>
      </c>
      <c r="E255" s="690"/>
      <c r="F255" s="706"/>
      <c r="G255" s="707"/>
      <c r="H255" s="692"/>
      <c r="I255" s="708"/>
      <c r="J255" s="709"/>
      <c r="K255" s="695">
        <f>SUBTOTAL(9,K256:K271)</f>
        <v>258700</v>
      </c>
      <c r="L255" s="691"/>
    </row>
    <row r="256" spans="1:12" s="681" customFormat="1" ht="24.95" customHeight="1" outlineLevel="3">
      <c r="A256" s="696">
        <v>10</v>
      </c>
      <c r="B256" s="696" t="s">
        <v>1825</v>
      </c>
      <c r="C256" s="696" t="s">
        <v>382</v>
      </c>
      <c r="D256" s="697" t="s">
        <v>431</v>
      </c>
      <c r="E256" s="698" t="s">
        <v>2172</v>
      </c>
      <c r="F256" s="710" t="s">
        <v>1169</v>
      </c>
      <c r="G256" s="705" t="s">
        <v>2178</v>
      </c>
      <c r="H256" s="700" t="s">
        <v>2179</v>
      </c>
      <c r="I256" s="711">
        <v>650</v>
      </c>
      <c r="J256" s="712">
        <v>15</v>
      </c>
      <c r="K256" s="703">
        <f t="shared" ref="K256:K271" si="27">I256*J256</f>
        <v>9750</v>
      </c>
      <c r="L256" s="699"/>
    </row>
    <row r="257" spans="1:12" s="681" customFormat="1" ht="24.95" customHeight="1" outlineLevel="3">
      <c r="A257" s="696">
        <v>10</v>
      </c>
      <c r="B257" s="696" t="s">
        <v>1825</v>
      </c>
      <c r="C257" s="696" t="s">
        <v>382</v>
      </c>
      <c r="D257" s="697" t="s">
        <v>431</v>
      </c>
      <c r="E257" s="698" t="s">
        <v>2172</v>
      </c>
      <c r="F257" s="710" t="s">
        <v>1169</v>
      </c>
      <c r="G257" s="705" t="s">
        <v>2180</v>
      </c>
      <c r="H257" s="700" t="s">
        <v>2179</v>
      </c>
      <c r="I257" s="711">
        <v>650</v>
      </c>
      <c r="J257" s="712">
        <v>15</v>
      </c>
      <c r="K257" s="703">
        <f t="shared" si="27"/>
        <v>9750</v>
      </c>
      <c r="L257" s="699"/>
    </row>
    <row r="258" spans="1:12" s="681" customFormat="1" ht="24.95" customHeight="1" outlineLevel="3">
      <c r="A258" s="696">
        <v>10</v>
      </c>
      <c r="B258" s="696" t="s">
        <v>1825</v>
      </c>
      <c r="C258" s="696" t="s">
        <v>382</v>
      </c>
      <c r="D258" s="697" t="s">
        <v>431</v>
      </c>
      <c r="E258" s="698" t="s">
        <v>2172</v>
      </c>
      <c r="F258" s="710" t="s">
        <v>1169</v>
      </c>
      <c r="G258" s="705" t="s">
        <v>2215</v>
      </c>
      <c r="H258" s="705" t="s">
        <v>2216</v>
      </c>
      <c r="I258" s="711">
        <v>380</v>
      </c>
      <c r="J258" s="712">
        <v>90</v>
      </c>
      <c r="K258" s="703">
        <f t="shared" si="27"/>
        <v>34200</v>
      </c>
      <c r="L258" s="699"/>
    </row>
    <row r="259" spans="1:12" s="681" customFormat="1" ht="24.95" customHeight="1" outlineLevel="3">
      <c r="A259" s="696">
        <v>10</v>
      </c>
      <c r="B259" s="696" t="s">
        <v>1825</v>
      </c>
      <c r="C259" s="696" t="s">
        <v>382</v>
      </c>
      <c r="D259" s="697" t="s">
        <v>431</v>
      </c>
      <c r="E259" s="698" t="s">
        <v>2172</v>
      </c>
      <c r="F259" s="710" t="s">
        <v>1169</v>
      </c>
      <c r="G259" s="705" t="s">
        <v>2181</v>
      </c>
      <c r="H259" s="705" t="s">
        <v>2182</v>
      </c>
      <c r="I259" s="713">
        <v>2400</v>
      </c>
      <c r="J259" s="712">
        <v>3</v>
      </c>
      <c r="K259" s="703">
        <f t="shared" si="27"/>
        <v>7200</v>
      </c>
      <c r="L259" s="699"/>
    </row>
    <row r="260" spans="1:12" s="681" customFormat="1" ht="24.95" customHeight="1" outlineLevel="3">
      <c r="A260" s="696">
        <v>10</v>
      </c>
      <c r="B260" s="696" t="s">
        <v>1825</v>
      </c>
      <c r="C260" s="696" t="s">
        <v>382</v>
      </c>
      <c r="D260" s="697" t="s">
        <v>431</v>
      </c>
      <c r="E260" s="698" t="s">
        <v>2172</v>
      </c>
      <c r="F260" s="710" t="s">
        <v>1169</v>
      </c>
      <c r="G260" s="705" t="s">
        <v>2183</v>
      </c>
      <c r="H260" s="705" t="s">
        <v>2184</v>
      </c>
      <c r="I260" s="711">
        <v>700</v>
      </c>
      <c r="J260" s="712">
        <v>3</v>
      </c>
      <c r="K260" s="703">
        <f t="shared" si="27"/>
        <v>2100</v>
      </c>
      <c r="L260" s="699"/>
    </row>
    <row r="261" spans="1:12" s="681" customFormat="1" ht="24.95" customHeight="1" outlineLevel="3">
      <c r="A261" s="696">
        <v>10</v>
      </c>
      <c r="B261" s="696" t="s">
        <v>1825</v>
      </c>
      <c r="C261" s="696" t="s">
        <v>382</v>
      </c>
      <c r="D261" s="697" t="s">
        <v>431</v>
      </c>
      <c r="E261" s="698" t="s">
        <v>2172</v>
      </c>
      <c r="F261" s="710" t="s">
        <v>1169</v>
      </c>
      <c r="G261" s="705" t="s">
        <v>2185</v>
      </c>
      <c r="H261" s="705" t="s">
        <v>2186</v>
      </c>
      <c r="I261" s="711">
        <v>6000</v>
      </c>
      <c r="J261" s="712">
        <v>3</v>
      </c>
      <c r="K261" s="703">
        <f t="shared" si="27"/>
        <v>18000</v>
      </c>
      <c r="L261" s="699"/>
    </row>
    <row r="262" spans="1:12" s="681" customFormat="1" ht="24.95" customHeight="1" outlineLevel="3">
      <c r="A262" s="696">
        <v>10</v>
      </c>
      <c r="B262" s="696" t="s">
        <v>1825</v>
      </c>
      <c r="C262" s="696" t="s">
        <v>382</v>
      </c>
      <c r="D262" s="697" t="s">
        <v>431</v>
      </c>
      <c r="E262" s="698" t="s">
        <v>2172</v>
      </c>
      <c r="F262" s="710" t="s">
        <v>1169</v>
      </c>
      <c r="G262" s="705" t="s">
        <v>2198</v>
      </c>
      <c r="H262" s="705"/>
      <c r="I262" s="711">
        <v>1600</v>
      </c>
      <c r="J262" s="712">
        <v>2</v>
      </c>
      <c r="K262" s="703">
        <f t="shared" si="27"/>
        <v>3200</v>
      </c>
      <c r="L262" s="699"/>
    </row>
    <row r="263" spans="1:12" s="681" customFormat="1" ht="24.95" customHeight="1" outlineLevel="3">
      <c r="A263" s="696">
        <v>10</v>
      </c>
      <c r="B263" s="696" t="s">
        <v>1825</v>
      </c>
      <c r="C263" s="696" t="s">
        <v>382</v>
      </c>
      <c r="D263" s="697" t="s">
        <v>431</v>
      </c>
      <c r="E263" s="698" t="s">
        <v>2172</v>
      </c>
      <c r="F263" s="710" t="s">
        <v>1169</v>
      </c>
      <c r="G263" s="705" t="s">
        <v>2220</v>
      </c>
      <c r="H263" s="705"/>
      <c r="I263" s="711">
        <v>700</v>
      </c>
      <c r="J263" s="712">
        <v>1</v>
      </c>
      <c r="K263" s="703">
        <f t="shared" si="27"/>
        <v>700</v>
      </c>
      <c r="L263" s="699"/>
    </row>
    <row r="264" spans="1:12" s="681" customFormat="1" ht="24.95" customHeight="1" outlineLevel="3">
      <c r="A264" s="696">
        <v>10</v>
      </c>
      <c r="B264" s="696" t="s">
        <v>1825</v>
      </c>
      <c r="C264" s="696" t="s">
        <v>382</v>
      </c>
      <c r="D264" s="697" t="s">
        <v>431</v>
      </c>
      <c r="E264" s="698" t="s">
        <v>2172</v>
      </c>
      <c r="F264" s="710" t="s">
        <v>1175</v>
      </c>
      <c r="G264" s="705" t="s">
        <v>1175</v>
      </c>
      <c r="H264" s="705" t="s">
        <v>2187</v>
      </c>
      <c r="I264" s="711">
        <v>13000</v>
      </c>
      <c r="J264" s="712">
        <v>3</v>
      </c>
      <c r="K264" s="703">
        <f t="shared" si="27"/>
        <v>39000</v>
      </c>
      <c r="L264" s="699"/>
    </row>
    <row r="265" spans="1:12" s="681" customFormat="1" ht="24.95" customHeight="1" outlineLevel="3">
      <c r="A265" s="696">
        <v>10</v>
      </c>
      <c r="B265" s="696" t="s">
        <v>1825</v>
      </c>
      <c r="C265" s="696" t="s">
        <v>382</v>
      </c>
      <c r="D265" s="697" t="s">
        <v>431</v>
      </c>
      <c r="E265" s="698" t="s">
        <v>2172</v>
      </c>
      <c r="F265" s="710" t="s">
        <v>2188</v>
      </c>
      <c r="G265" s="705" t="s">
        <v>2188</v>
      </c>
      <c r="H265" s="714" t="s">
        <v>2189</v>
      </c>
      <c r="I265" s="713">
        <v>9000</v>
      </c>
      <c r="J265" s="712">
        <v>3</v>
      </c>
      <c r="K265" s="703">
        <f t="shared" si="27"/>
        <v>27000</v>
      </c>
      <c r="L265" s="699"/>
    </row>
    <row r="266" spans="1:12" s="681" customFormat="1" ht="24.95" customHeight="1" outlineLevel="3">
      <c r="A266" s="696">
        <v>10</v>
      </c>
      <c r="B266" s="696" t="s">
        <v>1825</v>
      </c>
      <c r="C266" s="696" t="s">
        <v>382</v>
      </c>
      <c r="D266" s="697" t="s">
        <v>431</v>
      </c>
      <c r="E266" s="698" t="s">
        <v>2172</v>
      </c>
      <c r="F266" s="710" t="s">
        <v>2200</v>
      </c>
      <c r="G266" s="705" t="s">
        <v>2200</v>
      </c>
      <c r="H266" s="705"/>
      <c r="I266" s="711">
        <v>5000</v>
      </c>
      <c r="J266" s="712">
        <v>2</v>
      </c>
      <c r="K266" s="703">
        <f t="shared" si="27"/>
        <v>10000</v>
      </c>
      <c r="L266" s="699"/>
    </row>
    <row r="267" spans="1:12" s="681" customFormat="1" ht="24.95" customHeight="1" outlineLevel="3">
      <c r="A267" s="696">
        <v>10</v>
      </c>
      <c r="B267" s="696" t="s">
        <v>1825</v>
      </c>
      <c r="C267" s="696" t="s">
        <v>382</v>
      </c>
      <c r="D267" s="697" t="s">
        <v>431</v>
      </c>
      <c r="E267" s="698" t="s">
        <v>2172</v>
      </c>
      <c r="F267" s="705" t="s">
        <v>2190</v>
      </c>
      <c r="G267" s="705" t="s">
        <v>2218</v>
      </c>
      <c r="H267" s="705"/>
      <c r="I267" s="711">
        <v>8000</v>
      </c>
      <c r="J267" s="712">
        <v>3</v>
      </c>
      <c r="K267" s="703">
        <f t="shared" si="27"/>
        <v>24000</v>
      </c>
      <c r="L267" s="699"/>
    </row>
    <row r="268" spans="1:12" s="681" customFormat="1" ht="24.95" customHeight="1" outlineLevel="3">
      <c r="A268" s="696">
        <v>10</v>
      </c>
      <c r="B268" s="696" t="s">
        <v>1825</v>
      </c>
      <c r="C268" s="696" t="s">
        <v>382</v>
      </c>
      <c r="D268" s="697" t="s">
        <v>431</v>
      </c>
      <c r="E268" s="698" t="s">
        <v>2172</v>
      </c>
      <c r="F268" s="705" t="s">
        <v>2190</v>
      </c>
      <c r="G268" s="705" t="s">
        <v>2192</v>
      </c>
      <c r="H268" s="705"/>
      <c r="I268" s="711">
        <v>12000</v>
      </c>
      <c r="J268" s="712">
        <v>3</v>
      </c>
      <c r="K268" s="703">
        <f t="shared" si="27"/>
        <v>36000</v>
      </c>
      <c r="L268" s="699"/>
    </row>
    <row r="269" spans="1:12" s="681" customFormat="1" ht="24.95" customHeight="1" outlineLevel="3">
      <c r="A269" s="696">
        <v>10</v>
      </c>
      <c r="B269" s="696" t="s">
        <v>1825</v>
      </c>
      <c r="C269" s="696" t="s">
        <v>382</v>
      </c>
      <c r="D269" s="697" t="s">
        <v>431</v>
      </c>
      <c r="E269" s="698" t="s">
        <v>2172</v>
      </c>
      <c r="F269" s="715" t="s">
        <v>1172</v>
      </c>
      <c r="G269" s="705" t="s">
        <v>2193</v>
      </c>
      <c r="H269" s="705"/>
      <c r="I269" s="713">
        <v>10000</v>
      </c>
      <c r="J269" s="712">
        <v>3</v>
      </c>
      <c r="K269" s="703">
        <f t="shared" si="27"/>
        <v>30000</v>
      </c>
      <c r="L269" s="699"/>
    </row>
    <row r="270" spans="1:12" s="681" customFormat="1" ht="24.95" customHeight="1" outlineLevel="3">
      <c r="A270" s="696">
        <v>10</v>
      </c>
      <c r="B270" s="696" t="s">
        <v>1825</v>
      </c>
      <c r="C270" s="696" t="s">
        <v>382</v>
      </c>
      <c r="D270" s="697" t="s">
        <v>431</v>
      </c>
      <c r="E270" s="698" t="s">
        <v>2172</v>
      </c>
      <c r="F270" s="705" t="s">
        <v>2194</v>
      </c>
      <c r="G270" s="705" t="s">
        <v>2194</v>
      </c>
      <c r="H270" s="705"/>
      <c r="I270" s="713">
        <v>1200</v>
      </c>
      <c r="J270" s="712">
        <v>3</v>
      </c>
      <c r="K270" s="703">
        <f t="shared" si="27"/>
        <v>3600</v>
      </c>
      <c r="L270" s="699"/>
    </row>
    <row r="271" spans="1:12" s="681" customFormat="1" ht="24.95" customHeight="1" outlineLevel="3">
      <c r="A271" s="696">
        <v>10</v>
      </c>
      <c r="B271" s="696" t="s">
        <v>1825</v>
      </c>
      <c r="C271" s="696" t="s">
        <v>382</v>
      </c>
      <c r="D271" s="697" t="s">
        <v>431</v>
      </c>
      <c r="E271" s="698" t="s">
        <v>2172</v>
      </c>
      <c r="F271" s="705" t="s">
        <v>2195</v>
      </c>
      <c r="G271" s="705" t="s">
        <v>2195</v>
      </c>
      <c r="H271" s="705"/>
      <c r="I271" s="713">
        <v>1400</v>
      </c>
      <c r="J271" s="712">
        <v>3</v>
      </c>
      <c r="K271" s="703">
        <f t="shared" si="27"/>
        <v>4200</v>
      </c>
      <c r="L271" s="699"/>
    </row>
    <row r="272" spans="1:12" s="681" customFormat="1" ht="24.95" customHeight="1" outlineLevel="1">
      <c r="A272" s="688"/>
      <c r="B272" s="688"/>
      <c r="C272" s="688"/>
      <c r="D272" s="689" t="s">
        <v>2250</v>
      </c>
      <c r="E272" s="690"/>
      <c r="F272" s="706"/>
      <c r="G272" s="707"/>
      <c r="H272" s="692"/>
      <c r="I272" s="708"/>
      <c r="J272" s="709"/>
      <c r="K272" s="695">
        <f>SUBTOTAL(9,K273:K285)</f>
        <v>80900</v>
      </c>
      <c r="L272" s="691"/>
    </row>
    <row r="273" spans="1:12" s="681" customFormat="1" ht="24.95" customHeight="1" outlineLevel="3">
      <c r="A273" s="696">
        <v>11</v>
      </c>
      <c r="B273" s="696" t="s">
        <v>1825</v>
      </c>
      <c r="C273" s="696" t="s">
        <v>382</v>
      </c>
      <c r="D273" s="697" t="s">
        <v>433</v>
      </c>
      <c r="E273" s="698" t="s">
        <v>2172</v>
      </c>
      <c r="F273" s="710" t="s">
        <v>1169</v>
      </c>
      <c r="G273" s="705" t="s">
        <v>2178</v>
      </c>
      <c r="H273" s="700" t="s">
        <v>2179</v>
      </c>
      <c r="I273" s="711">
        <v>650</v>
      </c>
      <c r="J273" s="712">
        <v>5</v>
      </c>
      <c r="K273" s="703">
        <f t="shared" ref="K273:K285" si="28">I273*J273</f>
        <v>3250</v>
      </c>
      <c r="L273" s="699"/>
    </row>
    <row r="274" spans="1:12" s="681" customFormat="1" ht="24.95" customHeight="1" outlineLevel="3">
      <c r="A274" s="696">
        <v>11</v>
      </c>
      <c r="B274" s="696" t="s">
        <v>1825</v>
      </c>
      <c r="C274" s="696" t="s">
        <v>382</v>
      </c>
      <c r="D274" s="697" t="s">
        <v>433</v>
      </c>
      <c r="E274" s="698" t="s">
        <v>2172</v>
      </c>
      <c r="F274" s="710" t="s">
        <v>1169</v>
      </c>
      <c r="G274" s="705" t="s">
        <v>2180</v>
      </c>
      <c r="H274" s="700" t="s">
        <v>2179</v>
      </c>
      <c r="I274" s="711">
        <v>650</v>
      </c>
      <c r="J274" s="712">
        <v>5</v>
      </c>
      <c r="K274" s="703">
        <f t="shared" si="28"/>
        <v>3250</v>
      </c>
      <c r="L274" s="699"/>
    </row>
    <row r="275" spans="1:12" s="681" customFormat="1" ht="24.95" customHeight="1" outlineLevel="3">
      <c r="A275" s="696">
        <v>11</v>
      </c>
      <c r="B275" s="696" t="s">
        <v>1825</v>
      </c>
      <c r="C275" s="696" t="s">
        <v>382</v>
      </c>
      <c r="D275" s="697" t="s">
        <v>433</v>
      </c>
      <c r="E275" s="698" t="s">
        <v>2172</v>
      </c>
      <c r="F275" s="710" t="s">
        <v>1169</v>
      </c>
      <c r="G275" s="705" t="s">
        <v>2215</v>
      </c>
      <c r="H275" s="705" t="s">
        <v>2216</v>
      </c>
      <c r="I275" s="711">
        <v>380</v>
      </c>
      <c r="J275" s="712">
        <v>30</v>
      </c>
      <c r="K275" s="703">
        <f t="shared" si="28"/>
        <v>11400</v>
      </c>
      <c r="L275" s="699"/>
    </row>
    <row r="276" spans="1:12" s="681" customFormat="1" ht="24.95" customHeight="1" outlineLevel="3">
      <c r="A276" s="696">
        <v>11</v>
      </c>
      <c r="B276" s="696" t="s">
        <v>1825</v>
      </c>
      <c r="C276" s="696" t="s">
        <v>382</v>
      </c>
      <c r="D276" s="697" t="s">
        <v>433</v>
      </c>
      <c r="E276" s="698" t="s">
        <v>2172</v>
      </c>
      <c r="F276" s="710" t="s">
        <v>1169</v>
      </c>
      <c r="G276" s="705" t="s">
        <v>2181</v>
      </c>
      <c r="H276" s="705" t="s">
        <v>2182</v>
      </c>
      <c r="I276" s="713">
        <v>2400</v>
      </c>
      <c r="J276" s="712">
        <v>1</v>
      </c>
      <c r="K276" s="703">
        <f t="shared" si="28"/>
        <v>2400</v>
      </c>
      <c r="L276" s="699"/>
    </row>
    <row r="277" spans="1:12" s="681" customFormat="1" ht="24.95" customHeight="1" outlineLevel="3">
      <c r="A277" s="696">
        <v>11</v>
      </c>
      <c r="B277" s="696" t="s">
        <v>1825</v>
      </c>
      <c r="C277" s="696" t="s">
        <v>382</v>
      </c>
      <c r="D277" s="697" t="s">
        <v>433</v>
      </c>
      <c r="E277" s="698" t="s">
        <v>2172</v>
      </c>
      <c r="F277" s="710" t="s">
        <v>1169</v>
      </c>
      <c r="G277" s="705" t="s">
        <v>2183</v>
      </c>
      <c r="H277" s="705" t="s">
        <v>2184</v>
      </c>
      <c r="I277" s="711">
        <v>700</v>
      </c>
      <c r="J277" s="712">
        <v>1</v>
      </c>
      <c r="K277" s="703">
        <f t="shared" si="28"/>
        <v>700</v>
      </c>
      <c r="L277" s="699"/>
    </row>
    <row r="278" spans="1:12" s="681" customFormat="1" ht="24.95" customHeight="1" outlineLevel="3">
      <c r="A278" s="696">
        <v>11</v>
      </c>
      <c r="B278" s="696" t="s">
        <v>1825</v>
      </c>
      <c r="C278" s="696" t="s">
        <v>382</v>
      </c>
      <c r="D278" s="697" t="s">
        <v>433</v>
      </c>
      <c r="E278" s="698" t="s">
        <v>2172</v>
      </c>
      <c r="F278" s="710" t="s">
        <v>1169</v>
      </c>
      <c r="G278" s="705" t="s">
        <v>2185</v>
      </c>
      <c r="H278" s="705" t="s">
        <v>2186</v>
      </c>
      <c r="I278" s="711">
        <v>6000</v>
      </c>
      <c r="J278" s="712">
        <v>1</v>
      </c>
      <c r="K278" s="703">
        <f t="shared" si="28"/>
        <v>6000</v>
      </c>
      <c r="L278" s="699"/>
    </row>
    <row r="279" spans="1:12" s="681" customFormat="1" ht="24.95" customHeight="1" outlineLevel="3">
      <c r="A279" s="696">
        <v>11</v>
      </c>
      <c r="B279" s="696" t="s">
        <v>1825</v>
      </c>
      <c r="C279" s="696" t="s">
        <v>382</v>
      </c>
      <c r="D279" s="697" t="s">
        <v>433</v>
      </c>
      <c r="E279" s="698" t="s">
        <v>2172</v>
      </c>
      <c r="F279" s="710" t="s">
        <v>1175</v>
      </c>
      <c r="G279" s="705" t="s">
        <v>1175</v>
      </c>
      <c r="H279" s="705" t="s">
        <v>2187</v>
      </c>
      <c r="I279" s="711">
        <v>13000</v>
      </c>
      <c r="J279" s="712">
        <v>1</v>
      </c>
      <c r="K279" s="703">
        <f t="shared" si="28"/>
        <v>13000</v>
      </c>
      <c r="L279" s="699"/>
    </row>
    <row r="280" spans="1:12" s="681" customFormat="1" ht="24.95" customHeight="1" outlineLevel="3">
      <c r="A280" s="696">
        <v>11</v>
      </c>
      <c r="B280" s="696" t="s">
        <v>1825</v>
      </c>
      <c r="C280" s="696" t="s">
        <v>382</v>
      </c>
      <c r="D280" s="697" t="s">
        <v>433</v>
      </c>
      <c r="E280" s="698" t="s">
        <v>2172</v>
      </c>
      <c r="F280" s="710" t="s">
        <v>2188</v>
      </c>
      <c r="G280" s="705" t="s">
        <v>2188</v>
      </c>
      <c r="H280" s="714" t="s">
        <v>2189</v>
      </c>
      <c r="I280" s="713">
        <v>9000</v>
      </c>
      <c r="J280" s="712">
        <v>1</v>
      </c>
      <c r="K280" s="703">
        <f t="shared" si="28"/>
        <v>9000</v>
      </c>
      <c r="L280" s="699"/>
    </row>
    <row r="281" spans="1:12" s="681" customFormat="1" ht="24.95" customHeight="1" outlineLevel="3">
      <c r="A281" s="696">
        <v>11</v>
      </c>
      <c r="B281" s="696" t="s">
        <v>1825</v>
      </c>
      <c r="C281" s="696" t="s">
        <v>382</v>
      </c>
      <c r="D281" s="697" t="s">
        <v>433</v>
      </c>
      <c r="E281" s="698" t="s">
        <v>2172</v>
      </c>
      <c r="F281" s="705" t="s">
        <v>2190</v>
      </c>
      <c r="G281" s="705" t="s">
        <v>2191</v>
      </c>
      <c r="H281" s="705"/>
      <c r="I281" s="711">
        <v>7300</v>
      </c>
      <c r="J281" s="712">
        <v>1</v>
      </c>
      <c r="K281" s="703">
        <f t="shared" si="28"/>
        <v>7300</v>
      </c>
      <c r="L281" s="699"/>
    </row>
    <row r="282" spans="1:12" s="681" customFormat="1" ht="24.95" customHeight="1" outlineLevel="3">
      <c r="A282" s="696">
        <v>11</v>
      </c>
      <c r="B282" s="696" t="s">
        <v>1825</v>
      </c>
      <c r="C282" s="696" t="s">
        <v>382</v>
      </c>
      <c r="D282" s="697" t="s">
        <v>433</v>
      </c>
      <c r="E282" s="698" t="s">
        <v>2172</v>
      </c>
      <c r="F282" s="705" t="s">
        <v>2190</v>
      </c>
      <c r="G282" s="705" t="s">
        <v>2192</v>
      </c>
      <c r="H282" s="705"/>
      <c r="I282" s="711">
        <v>12000</v>
      </c>
      <c r="J282" s="712">
        <v>1</v>
      </c>
      <c r="K282" s="703">
        <f t="shared" si="28"/>
        <v>12000</v>
      </c>
      <c r="L282" s="699"/>
    </row>
    <row r="283" spans="1:12" s="681" customFormat="1" ht="24.95" customHeight="1" outlineLevel="3">
      <c r="A283" s="696">
        <v>11</v>
      </c>
      <c r="B283" s="696" t="s">
        <v>1825</v>
      </c>
      <c r="C283" s="696" t="s">
        <v>382</v>
      </c>
      <c r="D283" s="697" t="s">
        <v>433</v>
      </c>
      <c r="E283" s="698" t="s">
        <v>2172</v>
      </c>
      <c r="F283" s="715" t="s">
        <v>1172</v>
      </c>
      <c r="G283" s="705" t="s">
        <v>2193</v>
      </c>
      <c r="H283" s="705"/>
      <c r="I283" s="713">
        <v>10000</v>
      </c>
      <c r="J283" s="712">
        <v>1</v>
      </c>
      <c r="K283" s="703">
        <f t="shared" si="28"/>
        <v>10000</v>
      </c>
      <c r="L283" s="699"/>
    </row>
    <row r="284" spans="1:12" s="681" customFormat="1" ht="24.95" customHeight="1" outlineLevel="3">
      <c r="A284" s="696">
        <v>11</v>
      </c>
      <c r="B284" s="696" t="s">
        <v>1825</v>
      </c>
      <c r="C284" s="696" t="s">
        <v>382</v>
      </c>
      <c r="D284" s="697" t="s">
        <v>433</v>
      </c>
      <c r="E284" s="698" t="s">
        <v>2172</v>
      </c>
      <c r="F284" s="705" t="s">
        <v>2194</v>
      </c>
      <c r="G284" s="705" t="s">
        <v>2194</v>
      </c>
      <c r="H284" s="705"/>
      <c r="I284" s="713">
        <v>1200</v>
      </c>
      <c r="J284" s="712">
        <v>1</v>
      </c>
      <c r="K284" s="703">
        <f t="shared" si="28"/>
        <v>1200</v>
      </c>
      <c r="L284" s="699"/>
    </row>
    <row r="285" spans="1:12" s="681" customFormat="1" ht="24.95" customHeight="1" outlineLevel="3">
      <c r="A285" s="696">
        <v>11</v>
      </c>
      <c r="B285" s="696" t="s">
        <v>1825</v>
      </c>
      <c r="C285" s="696" t="s">
        <v>382</v>
      </c>
      <c r="D285" s="697" t="s">
        <v>433</v>
      </c>
      <c r="E285" s="698" t="s">
        <v>2172</v>
      </c>
      <c r="F285" s="705" t="s">
        <v>2195</v>
      </c>
      <c r="G285" s="705" t="s">
        <v>2195</v>
      </c>
      <c r="H285" s="705"/>
      <c r="I285" s="713">
        <v>1400</v>
      </c>
      <c r="J285" s="712">
        <v>1</v>
      </c>
      <c r="K285" s="703">
        <f t="shared" si="28"/>
        <v>1400</v>
      </c>
      <c r="L285" s="699"/>
    </row>
    <row r="286" spans="1:12" s="681" customFormat="1" ht="24.95" customHeight="1" outlineLevel="1">
      <c r="A286" s="688"/>
      <c r="B286" s="688"/>
      <c r="C286" s="688"/>
      <c r="D286" s="689" t="s">
        <v>2251</v>
      </c>
      <c r="E286" s="690"/>
      <c r="F286" s="706"/>
      <c r="G286" s="707"/>
      <c r="H286" s="692"/>
      <c r="I286" s="708"/>
      <c r="J286" s="709"/>
      <c r="K286" s="695">
        <f>SUBTOTAL(9,K287:K299)</f>
        <v>80900</v>
      </c>
      <c r="L286" s="691"/>
    </row>
    <row r="287" spans="1:12" s="681" customFormat="1" ht="24.95" customHeight="1" outlineLevel="3">
      <c r="A287" s="696">
        <v>12</v>
      </c>
      <c r="B287" s="696" t="s">
        <v>1825</v>
      </c>
      <c r="C287" s="696" t="s">
        <v>382</v>
      </c>
      <c r="D287" s="697" t="s">
        <v>432</v>
      </c>
      <c r="E287" s="698" t="s">
        <v>2172</v>
      </c>
      <c r="F287" s="710" t="s">
        <v>1169</v>
      </c>
      <c r="G287" s="705" t="s">
        <v>2178</v>
      </c>
      <c r="H287" s="700" t="s">
        <v>2179</v>
      </c>
      <c r="I287" s="711">
        <v>650</v>
      </c>
      <c r="J287" s="712">
        <v>5</v>
      </c>
      <c r="K287" s="703">
        <f t="shared" ref="K287:K299" si="29">I287*J287</f>
        <v>3250</v>
      </c>
      <c r="L287" s="699"/>
    </row>
    <row r="288" spans="1:12" s="681" customFormat="1" ht="24.95" customHeight="1" outlineLevel="3">
      <c r="A288" s="696">
        <v>12</v>
      </c>
      <c r="B288" s="696" t="s">
        <v>1825</v>
      </c>
      <c r="C288" s="696" t="s">
        <v>382</v>
      </c>
      <c r="D288" s="697" t="s">
        <v>432</v>
      </c>
      <c r="E288" s="698" t="s">
        <v>2172</v>
      </c>
      <c r="F288" s="710" t="s">
        <v>1169</v>
      </c>
      <c r="G288" s="705" t="s">
        <v>2180</v>
      </c>
      <c r="H288" s="700" t="s">
        <v>2179</v>
      </c>
      <c r="I288" s="711">
        <v>650</v>
      </c>
      <c r="J288" s="712">
        <v>5</v>
      </c>
      <c r="K288" s="703">
        <f t="shared" si="29"/>
        <v>3250</v>
      </c>
      <c r="L288" s="699"/>
    </row>
    <row r="289" spans="1:12" s="681" customFormat="1" ht="24.95" customHeight="1" outlineLevel="3">
      <c r="A289" s="696">
        <v>12</v>
      </c>
      <c r="B289" s="696" t="s">
        <v>1825</v>
      </c>
      <c r="C289" s="696" t="s">
        <v>382</v>
      </c>
      <c r="D289" s="697" t="s">
        <v>432</v>
      </c>
      <c r="E289" s="698" t="s">
        <v>2172</v>
      </c>
      <c r="F289" s="710" t="s">
        <v>1169</v>
      </c>
      <c r="G289" s="705" t="s">
        <v>2215</v>
      </c>
      <c r="H289" s="705" t="s">
        <v>2216</v>
      </c>
      <c r="I289" s="711">
        <v>380</v>
      </c>
      <c r="J289" s="712">
        <v>30</v>
      </c>
      <c r="K289" s="703">
        <f t="shared" si="29"/>
        <v>11400</v>
      </c>
      <c r="L289" s="699"/>
    </row>
    <row r="290" spans="1:12" s="681" customFormat="1" ht="24.95" customHeight="1" outlineLevel="3">
      <c r="A290" s="696">
        <v>12</v>
      </c>
      <c r="B290" s="696" t="s">
        <v>1825</v>
      </c>
      <c r="C290" s="696" t="s">
        <v>382</v>
      </c>
      <c r="D290" s="697" t="s">
        <v>432</v>
      </c>
      <c r="E290" s="698" t="s">
        <v>2172</v>
      </c>
      <c r="F290" s="710" t="s">
        <v>1169</v>
      </c>
      <c r="G290" s="705" t="s">
        <v>2181</v>
      </c>
      <c r="H290" s="705" t="s">
        <v>2182</v>
      </c>
      <c r="I290" s="713">
        <v>2400</v>
      </c>
      <c r="J290" s="712">
        <v>1</v>
      </c>
      <c r="K290" s="703">
        <f t="shared" si="29"/>
        <v>2400</v>
      </c>
      <c r="L290" s="699"/>
    </row>
    <row r="291" spans="1:12" s="681" customFormat="1" ht="24.95" customHeight="1" outlineLevel="3">
      <c r="A291" s="696">
        <v>12</v>
      </c>
      <c r="B291" s="696" t="s">
        <v>1825</v>
      </c>
      <c r="C291" s="696" t="s">
        <v>382</v>
      </c>
      <c r="D291" s="697" t="s">
        <v>432</v>
      </c>
      <c r="E291" s="698" t="s">
        <v>2172</v>
      </c>
      <c r="F291" s="710" t="s">
        <v>1169</v>
      </c>
      <c r="G291" s="705" t="s">
        <v>2183</v>
      </c>
      <c r="H291" s="705" t="s">
        <v>2184</v>
      </c>
      <c r="I291" s="711">
        <v>700</v>
      </c>
      <c r="J291" s="712">
        <v>1</v>
      </c>
      <c r="K291" s="703">
        <f t="shared" si="29"/>
        <v>700</v>
      </c>
      <c r="L291" s="699"/>
    </row>
    <row r="292" spans="1:12" s="681" customFormat="1" ht="24.95" customHeight="1" outlineLevel="3">
      <c r="A292" s="696">
        <v>12</v>
      </c>
      <c r="B292" s="696" t="s">
        <v>1825</v>
      </c>
      <c r="C292" s="696" t="s">
        <v>382</v>
      </c>
      <c r="D292" s="697" t="s">
        <v>432</v>
      </c>
      <c r="E292" s="698" t="s">
        <v>2172</v>
      </c>
      <c r="F292" s="710" t="s">
        <v>1169</v>
      </c>
      <c r="G292" s="705" t="s">
        <v>2185</v>
      </c>
      <c r="H292" s="705" t="s">
        <v>2186</v>
      </c>
      <c r="I292" s="711">
        <v>6000</v>
      </c>
      <c r="J292" s="712">
        <v>1</v>
      </c>
      <c r="K292" s="703">
        <f t="shared" si="29"/>
        <v>6000</v>
      </c>
      <c r="L292" s="699"/>
    </row>
    <row r="293" spans="1:12" s="681" customFormat="1" ht="24.95" customHeight="1" outlineLevel="3">
      <c r="A293" s="696">
        <v>12</v>
      </c>
      <c r="B293" s="696" t="s">
        <v>1825</v>
      </c>
      <c r="C293" s="696" t="s">
        <v>382</v>
      </c>
      <c r="D293" s="697" t="s">
        <v>432</v>
      </c>
      <c r="E293" s="698" t="s">
        <v>2172</v>
      </c>
      <c r="F293" s="710" t="s">
        <v>1175</v>
      </c>
      <c r="G293" s="705" t="s">
        <v>1175</v>
      </c>
      <c r="H293" s="705" t="s">
        <v>2187</v>
      </c>
      <c r="I293" s="711">
        <v>13000</v>
      </c>
      <c r="J293" s="712">
        <v>1</v>
      </c>
      <c r="K293" s="703">
        <f t="shared" si="29"/>
        <v>13000</v>
      </c>
      <c r="L293" s="699"/>
    </row>
    <row r="294" spans="1:12" s="681" customFormat="1" ht="24.95" customHeight="1" outlineLevel="3">
      <c r="A294" s="696">
        <v>12</v>
      </c>
      <c r="B294" s="696" t="s">
        <v>1825</v>
      </c>
      <c r="C294" s="696" t="s">
        <v>382</v>
      </c>
      <c r="D294" s="697" t="s">
        <v>432</v>
      </c>
      <c r="E294" s="698" t="s">
        <v>2172</v>
      </c>
      <c r="F294" s="710" t="s">
        <v>2188</v>
      </c>
      <c r="G294" s="705" t="s">
        <v>2188</v>
      </c>
      <c r="H294" s="714" t="s">
        <v>2189</v>
      </c>
      <c r="I294" s="713">
        <v>9000</v>
      </c>
      <c r="J294" s="712">
        <v>1</v>
      </c>
      <c r="K294" s="703">
        <f t="shared" si="29"/>
        <v>9000</v>
      </c>
      <c r="L294" s="699"/>
    </row>
    <row r="295" spans="1:12" s="681" customFormat="1" ht="24.95" customHeight="1" outlineLevel="3">
      <c r="A295" s="696">
        <v>12</v>
      </c>
      <c r="B295" s="696" t="s">
        <v>1825</v>
      </c>
      <c r="C295" s="696" t="s">
        <v>382</v>
      </c>
      <c r="D295" s="697" t="s">
        <v>432</v>
      </c>
      <c r="E295" s="698" t="s">
        <v>2172</v>
      </c>
      <c r="F295" s="705" t="s">
        <v>2190</v>
      </c>
      <c r="G295" s="705" t="s">
        <v>2191</v>
      </c>
      <c r="H295" s="705"/>
      <c r="I295" s="711">
        <v>7300</v>
      </c>
      <c r="J295" s="712">
        <v>1</v>
      </c>
      <c r="K295" s="703">
        <f t="shared" si="29"/>
        <v>7300</v>
      </c>
      <c r="L295" s="699"/>
    </row>
    <row r="296" spans="1:12" s="681" customFormat="1" ht="24.95" customHeight="1" outlineLevel="3">
      <c r="A296" s="696">
        <v>12</v>
      </c>
      <c r="B296" s="696" t="s">
        <v>1825</v>
      </c>
      <c r="C296" s="696" t="s">
        <v>382</v>
      </c>
      <c r="D296" s="697" t="s">
        <v>432</v>
      </c>
      <c r="E296" s="698" t="s">
        <v>2172</v>
      </c>
      <c r="F296" s="705" t="s">
        <v>2190</v>
      </c>
      <c r="G296" s="705" t="s">
        <v>2192</v>
      </c>
      <c r="H296" s="705"/>
      <c r="I296" s="711">
        <v>12000</v>
      </c>
      <c r="J296" s="712">
        <v>1</v>
      </c>
      <c r="K296" s="703">
        <f t="shared" si="29"/>
        <v>12000</v>
      </c>
      <c r="L296" s="699"/>
    </row>
    <row r="297" spans="1:12" s="681" customFormat="1" ht="24.95" customHeight="1" outlineLevel="3">
      <c r="A297" s="696">
        <v>12</v>
      </c>
      <c r="B297" s="696" t="s">
        <v>1825</v>
      </c>
      <c r="C297" s="696" t="s">
        <v>382</v>
      </c>
      <c r="D297" s="697" t="s">
        <v>432</v>
      </c>
      <c r="E297" s="698" t="s">
        <v>2172</v>
      </c>
      <c r="F297" s="715" t="s">
        <v>1172</v>
      </c>
      <c r="G297" s="705" t="s">
        <v>2193</v>
      </c>
      <c r="H297" s="705"/>
      <c r="I297" s="713">
        <v>10000</v>
      </c>
      <c r="J297" s="712">
        <v>1</v>
      </c>
      <c r="K297" s="703">
        <f t="shared" si="29"/>
        <v>10000</v>
      </c>
      <c r="L297" s="699"/>
    </row>
    <row r="298" spans="1:12" s="681" customFormat="1" ht="24.95" customHeight="1" outlineLevel="3">
      <c r="A298" s="696">
        <v>12</v>
      </c>
      <c r="B298" s="696" t="s">
        <v>1825</v>
      </c>
      <c r="C298" s="696" t="s">
        <v>382</v>
      </c>
      <c r="D298" s="697" t="s">
        <v>432</v>
      </c>
      <c r="E298" s="698" t="s">
        <v>2172</v>
      </c>
      <c r="F298" s="705" t="s">
        <v>2194</v>
      </c>
      <c r="G298" s="705" t="s">
        <v>2194</v>
      </c>
      <c r="H298" s="705"/>
      <c r="I298" s="713">
        <v>1200</v>
      </c>
      <c r="J298" s="712">
        <v>1</v>
      </c>
      <c r="K298" s="703">
        <f t="shared" si="29"/>
        <v>1200</v>
      </c>
      <c r="L298" s="699"/>
    </row>
    <row r="299" spans="1:12" s="681" customFormat="1" ht="24.95" customHeight="1" outlineLevel="3">
      <c r="A299" s="696">
        <v>12</v>
      </c>
      <c r="B299" s="696" t="s">
        <v>1825</v>
      </c>
      <c r="C299" s="696" t="s">
        <v>382</v>
      </c>
      <c r="D299" s="697" t="s">
        <v>432</v>
      </c>
      <c r="E299" s="698" t="s">
        <v>2172</v>
      </c>
      <c r="F299" s="705" t="s">
        <v>2195</v>
      </c>
      <c r="G299" s="705" t="s">
        <v>2195</v>
      </c>
      <c r="H299" s="705"/>
      <c r="I299" s="713">
        <v>1400</v>
      </c>
      <c r="J299" s="712">
        <v>1</v>
      </c>
      <c r="K299" s="703">
        <f t="shared" si="29"/>
        <v>1400</v>
      </c>
      <c r="L299" s="699"/>
    </row>
    <row r="300" spans="1:12" s="681" customFormat="1" ht="24.95" customHeight="1" outlineLevel="1">
      <c r="A300" s="688"/>
      <c r="B300" s="688"/>
      <c r="C300" s="688"/>
      <c r="D300" s="689" t="s">
        <v>2252</v>
      </c>
      <c r="E300" s="690"/>
      <c r="F300" s="706"/>
      <c r="G300" s="707"/>
      <c r="H300" s="692"/>
      <c r="I300" s="708"/>
      <c r="J300" s="709"/>
      <c r="K300" s="695">
        <f>SUBTOTAL(9,K301:K316)</f>
        <v>351400</v>
      </c>
      <c r="L300" s="691"/>
    </row>
    <row r="301" spans="1:12" s="681" customFormat="1" ht="24.95" customHeight="1" outlineLevel="3">
      <c r="A301" s="696">
        <v>13</v>
      </c>
      <c r="B301" s="696" t="s">
        <v>1825</v>
      </c>
      <c r="C301" s="696" t="s">
        <v>382</v>
      </c>
      <c r="D301" s="697" t="s">
        <v>434</v>
      </c>
      <c r="E301" s="698" t="s">
        <v>2172</v>
      </c>
      <c r="F301" s="710" t="s">
        <v>1169</v>
      </c>
      <c r="G301" s="705" t="s">
        <v>2178</v>
      </c>
      <c r="H301" s="700" t="s">
        <v>2179</v>
      </c>
      <c r="I301" s="711">
        <v>650</v>
      </c>
      <c r="J301" s="712">
        <v>20</v>
      </c>
      <c r="K301" s="703">
        <f t="shared" ref="K301:K316" si="30">I301*J301</f>
        <v>13000</v>
      </c>
      <c r="L301" s="699"/>
    </row>
    <row r="302" spans="1:12" s="681" customFormat="1" ht="24.95" customHeight="1" outlineLevel="3">
      <c r="A302" s="696">
        <v>13</v>
      </c>
      <c r="B302" s="696" t="s">
        <v>1825</v>
      </c>
      <c r="C302" s="696" t="s">
        <v>382</v>
      </c>
      <c r="D302" s="697" t="s">
        <v>434</v>
      </c>
      <c r="E302" s="698" t="s">
        <v>2172</v>
      </c>
      <c r="F302" s="710" t="s">
        <v>1169</v>
      </c>
      <c r="G302" s="705" t="s">
        <v>2180</v>
      </c>
      <c r="H302" s="700" t="s">
        <v>2179</v>
      </c>
      <c r="I302" s="711">
        <v>650</v>
      </c>
      <c r="J302" s="712">
        <v>20</v>
      </c>
      <c r="K302" s="703">
        <f t="shared" si="30"/>
        <v>13000</v>
      </c>
      <c r="L302" s="699"/>
    </row>
    <row r="303" spans="1:12" s="681" customFormat="1" ht="24.95" customHeight="1" outlineLevel="3">
      <c r="A303" s="696">
        <v>13</v>
      </c>
      <c r="B303" s="696" t="s">
        <v>1825</v>
      </c>
      <c r="C303" s="696" t="s">
        <v>382</v>
      </c>
      <c r="D303" s="697" t="s">
        <v>434</v>
      </c>
      <c r="E303" s="698" t="s">
        <v>2172</v>
      </c>
      <c r="F303" s="710" t="s">
        <v>1169</v>
      </c>
      <c r="G303" s="705" t="s">
        <v>2215</v>
      </c>
      <c r="H303" s="705" t="s">
        <v>2216</v>
      </c>
      <c r="I303" s="711">
        <v>380</v>
      </c>
      <c r="J303" s="712">
        <v>120</v>
      </c>
      <c r="K303" s="703">
        <f t="shared" si="30"/>
        <v>45600</v>
      </c>
      <c r="L303" s="699"/>
    </row>
    <row r="304" spans="1:12" s="681" customFormat="1" ht="24.95" customHeight="1" outlineLevel="3">
      <c r="A304" s="696">
        <v>13</v>
      </c>
      <c r="B304" s="696" t="s">
        <v>1825</v>
      </c>
      <c r="C304" s="696" t="s">
        <v>382</v>
      </c>
      <c r="D304" s="697" t="s">
        <v>434</v>
      </c>
      <c r="E304" s="698" t="s">
        <v>2172</v>
      </c>
      <c r="F304" s="710" t="s">
        <v>1169</v>
      </c>
      <c r="G304" s="705" t="s">
        <v>2181</v>
      </c>
      <c r="H304" s="705" t="s">
        <v>2182</v>
      </c>
      <c r="I304" s="713">
        <v>2400</v>
      </c>
      <c r="J304" s="712">
        <v>4</v>
      </c>
      <c r="K304" s="703">
        <f t="shared" si="30"/>
        <v>9600</v>
      </c>
      <c r="L304" s="699"/>
    </row>
    <row r="305" spans="1:12" s="681" customFormat="1" ht="24.95" customHeight="1" outlineLevel="3">
      <c r="A305" s="696">
        <v>13</v>
      </c>
      <c r="B305" s="696" t="s">
        <v>1825</v>
      </c>
      <c r="C305" s="696" t="s">
        <v>382</v>
      </c>
      <c r="D305" s="697" t="s">
        <v>434</v>
      </c>
      <c r="E305" s="698" t="s">
        <v>2172</v>
      </c>
      <c r="F305" s="710" t="s">
        <v>1169</v>
      </c>
      <c r="G305" s="705" t="s">
        <v>2183</v>
      </c>
      <c r="H305" s="705" t="s">
        <v>2184</v>
      </c>
      <c r="I305" s="711">
        <v>700</v>
      </c>
      <c r="J305" s="712">
        <v>4</v>
      </c>
      <c r="K305" s="703">
        <f t="shared" si="30"/>
        <v>2800</v>
      </c>
      <c r="L305" s="699"/>
    </row>
    <row r="306" spans="1:12" s="681" customFormat="1" ht="24.95" customHeight="1" outlineLevel="3">
      <c r="A306" s="696">
        <v>13</v>
      </c>
      <c r="B306" s="696" t="s">
        <v>1825</v>
      </c>
      <c r="C306" s="696" t="s">
        <v>382</v>
      </c>
      <c r="D306" s="697" t="s">
        <v>434</v>
      </c>
      <c r="E306" s="698" t="s">
        <v>2172</v>
      </c>
      <c r="F306" s="710" t="s">
        <v>1169</v>
      </c>
      <c r="G306" s="705" t="s">
        <v>2185</v>
      </c>
      <c r="H306" s="705" t="s">
        <v>2186</v>
      </c>
      <c r="I306" s="711">
        <v>6000</v>
      </c>
      <c r="J306" s="712">
        <v>4</v>
      </c>
      <c r="K306" s="703">
        <f t="shared" si="30"/>
        <v>24000</v>
      </c>
      <c r="L306" s="699"/>
    </row>
    <row r="307" spans="1:12" s="681" customFormat="1" ht="24.95" customHeight="1" outlineLevel="3">
      <c r="A307" s="696">
        <v>13</v>
      </c>
      <c r="B307" s="696" t="s">
        <v>1825</v>
      </c>
      <c r="C307" s="696" t="s">
        <v>382</v>
      </c>
      <c r="D307" s="697" t="s">
        <v>434</v>
      </c>
      <c r="E307" s="698" t="s">
        <v>2172</v>
      </c>
      <c r="F307" s="710" t="s">
        <v>1169</v>
      </c>
      <c r="G307" s="705" t="s">
        <v>2198</v>
      </c>
      <c r="H307" s="705"/>
      <c r="I307" s="711">
        <v>1600</v>
      </c>
      <c r="J307" s="712">
        <v>4</v>
      </c>
      <c r="K307" s="703">
        <f t="shared" si="30"/>
        <v>6400</v>
      </c>
      <c r="L307" s="699"/>
    </row>
    <row r="308" spans="1:12" s="681" customFormat="1" ht="24.95" customHeight="1" outlineLevel="3">
      <c r="A308" s="696">
        <v>13</v>
      </c>
      <c r="B308" s="696" t="s">
        <v>1825</v>
      </c>
      <c r="C308" s="696" t="s">
        <v>382</v>
      </c>
      <c r="D308" s="697" t="s">
        <v>434</v>
      </c>
      <c r="E308" s="698" t="s">
        <v>2172</v>
      </c>
      <c r="F308" s="710" t="s">
        <v>1169</v>
      </c>
      <c r="G308" s="705" t="s">
        <v>2220</v>
      </c>
      <c r="H308" s="705"/>
      <c r="I308" s="711">
        <v>700</v>
      </c>
      <c r="J308" s="712">
        <v>2</v>
      </c>
      <c r="K308" s="703">
        <f t="shared" si="30"/>
        <v>1400</v>
      </c>
      <c r="L308" s="699"/>
    </row>
    <row r="309" spans="1:12" s="681" customFormat="1" ht="24.95" customHeight="1" outlineLevel="3">
      <c r="A309" s="696">
        <v>13</v>
      </c>
      <c r="B309" s="696" t="s">
        <v>1825</v>
      </c>
      <c r="C309" s="696" t="s">
        <v>382</v>
      </c>
      <c r="D309" s="697" t="s">
        <v>434</v>
      </c>
      <c r="E309" s="698" t="s">
        <v>2172</v>
      </c>
      <c r="F309" s="710" t="s">
        <v>1175</v>
      </c>
      <c r="G309" s="705" t="s">
        <v>1175</v>
      </c>
      <c r="H309" s="705" t="s">
        <v>2187</v>
      </c>
      <c r="I309" s="711">
        <v>13000</v>
      </c>
      <c r="J309" s="712">
        <v>4</v>
      </c>
      <c r="K309" s="703">
        <f t="shared" si="30"/>
        <v>52000</v>
      </c>
      <c r="L309" s="699"/>
    </row>
    <row r="310" spans="1:12" s="681" customFormat="1" ht="24.95" customHeight="1" outlineLevel="3">
      <c r="A310" s="696">
        <v>13</v>
      </c>
      <c r="B310" s="696" t="s">
        <v>1825</v>
      </c>
      <c r="C310" s="696" t="s">
        <v>382</v>
      </c>
      <c r="D310" s="697" t="s">
        <v>434</v>
      </c>
      <c r="E310" s="698" t="s">
        <v>2172</v>
      </c>
      <c r="F310" s="710" t="s">
        <v>2188</v>
      </c>
      <c r="G310" s="705" t="s">
        <v>2188</v>
      </c>
      <c r="H310" s="714" t="s">
        <v>2189</v>
      </c>
      <c r="I310" s="713">
        <v>9000</v>
      </c>
      <c r="J310" s="712">
        <v>4</v>
      </c>
      <c r="K310" s="703">
        <f t="shared" si="30"/>
        <v>36000</v>
      </c>
      <c r="L310" s="699"/>
    </row>
    <row r="311" spans="1:12" s="681" customFormat="1" ht="24.95" customHeight="1" outlineLevel="3">
      <c r="A311" s="696">
        <v>13</v>
      </c>
      <c r="B311" s="696" t="s">
        <v>1825</v>
      </c>
      <c r="C311" s="696" t="s">
        <v>382</v>
      </c>
      <c r="D311" s="697" t="s">
        <v>434</v>
      </c>
      <c r="E311" s="698" t="s">
        <v>2172</v>
      </c>
      <c r="F311" s="710" t="s">
        <v>2200</v>
      </c>
      <c r="G311" s="705" t="s">
        <v>2200</v>
      </c>
      <c r="H311" s="705"/>
      <c r="I311" s="711">
        <v>5000</v>
      </c>
      <c r="J311" s="712">
        <v>4</v>
      </c>
      <c r="K311" s="703">
        <f t="shared" si="30"/>
        <v>20000</v>
      </c>
      <c r="L311" s="699"/>
    </row>
    <row r="312" spans="1:12" s="681" customFormat="1" ht="24.95" customHeight="1" outlineLevel="3">
      <c r="A312" s="696">
        <v>13</v>
      </c>
      <c r="B312" s="696" t="s">
        <v>1825</v>
      </c>
      <c r="C312" s="696" t="s">
        <v>382</v>
      </c>
      <c r="D312" s="697" t="s">
        <v>434</v>
      </c>
      <c r="E312" s="698" t="s">
        <v>2172</v>
      </c>
      <c r="F312" s="705" t="s">
        <v>2190</v>
      </c>
      <c r="G312" s="705" t="s">
        <v>2191</v>
      </c>
      <c r="H312" s="705"/>
      <c r="I312" s="711">
        <v>7300</v>
      </c>
      <c r="J312" s="712">
        <v>4</v>
      </c>
      <c r="K312" s="703">
        <f t="shared" si="30"/>
        <v>29200</v>
      </c>
      <c r="L312" s="699"/>
    </row>
    <row r="313" spans="1:12" s="681" customFormat="1" ht="24.95" customHeight="1" outlineLevel="3">
      <c r="A313" s="696">
        <v>13</v>
      </c>
      <c r="B313" s="696" t="s">
        <v>1825</v>
      </c>
      <c r="C313" s="696" t="s">
        <v>382</v>
      </c>
      <c r="D313" s="697" t="s">
        <v>434</v>
      </c>
      <c r="E313" s="698" t="s">
        <v>2172</v>
      </c>
      <c r="F313" s="705" t="s">
        <v>2190</v>
      </c>
      <c r="G313" s="705" t="s">
        <v>2192</v>
      </c>
      <c r="H313" s="705"/>
      <c r="I313" s="711">
        <v>12000</v>
      </c>
      <c r="J313" s="712">
        <v>4</v>
      </c>
      <c r="K313" s="703">
        <f t="shared" si="30"/>
        <v>48000</v>
      </c>
      <c r="L313" s="699"/>
    </row>
    <row r="314" spans="1:12" s="681" customFormat="1" ht="24.95" customHeight="1" outlineLevel="3">
      <c r="A314" s="696">
        <v>13</v>
      </c>
      <c r="B314" s="696" t="s">
        <v>1825</v>
      </c>
      <c r="C314" s="696" t="s">
        <v>382</v>
      </c>
      <c r="D314" s="697" t="s">
        <v>434</v>
      </c>
      <c r="E314" s="698" t="s">
        <v>2172</v>
      </c>
      <c r="F314" s="715" t="s">
        <v>1172</v>
      </c>
      <c r="G314" s="705" t="s">
        <v>2193</v>
      </c>
      <c r="H314" s="705"/>
      <c r="I314" s="713">
        <v>10000</v>
      </c>
      <c r="J314" s="712">
        <v>4</v>
      </c>
      <c r="K314" s="703">
        <f t="shared" si="30"/>
        <v>40000</v>
      </c>
      <c r="L314" s="699"/>
    </row>
    <row r="315" spans="1:12" s="681" customFormat="1" ht="24.95" customHeight="1" outlineLevel="3">
      <c r="A315" s="696">
        <v>13</v>
      </c>
      <c r="B315" s="696" t="s">
        <v>1825</v>
      </c>
      <c r="C315" s="696" t="s">
        <v>382</v>
      </c>
      <c r="D315" s="697" t="s">
        <v>434</v>
      </c>
      <c r="E315" s="698" t="s">
        <v>2172</v>
      </c>
      <c r="F315" s="705" t="s">
        <v>2194</v>
      </c>
      <c r="G315" s="705" t="s">
        <v>2194</v>
      </c>
      <c r="H315" s="705"/>
      <c r="I315" s="713">
        <v>1200</v>
      </c>
      <c r="J315" s="712">
        <v>4</v>
      </c>
      <c r="K315" s="703">
        <f t="shared" si="30"/>
        <v>4800</v>
      </c>
      <c r="L315" s="699"/>
    </row>
    <row r="316" spans="1:12" s="681" customFormat="1" ht="24.95" customHeight="1" outlineLevel="3">
      <c r="A316" s="696">
        <v>13</v>
      </c>
      <c r="B316" s="696" t="s">
        <v>1825</v>
      </c>
      <c r="C316" s="696" t="s">
        <v>382</v>
      </c>
      <c r="D316" s="697" t="s">
        <v>434</v>
      </c>
      <c r="E316" s="698" t="s">
        <v>2172</v>
      </c>
      <c r="F316" s="705" t="s">
        <v>2195</v>
      </c>
      <c r="G316" s="705" t="s">
        <v>2195</v>
      </c>
      <c r="H316" s="705"/>
      <c r="I316" s="713">
        <v>1400</v>
      </c>
      <c r="J316" s="712">
        <v>4</v>
      </c>
      <c r="K316" s="703">
        <f t="shared" si="30"/>
        <v>5600</v>
      </c>
      <c r="L316" s="699"/>
    </row>
    <row r="317" spans="1:12" s="681" customFormat="1" ht="24.95" customHeight="1" outlineLevel="1">
      <c r="A317" s="694"/>
      <c r="B317" s="694" t="s">
        <v>1105</v>
      </c>
      <c r="C317" s="694"/>
      <c r="D317" s="691"/>
      <c r="E317" s="690"/>
      <c r="F317" s="691"/>
      <c r="G317" s="691"/>
      <c r="H317" s="694"/>
      <c r="I317" s="693"/>
      <c r="J317" s="694"/>
      <c r="K317" s="695">
        <f>SUBTOTAL(9,K319:K327)</f>
        <v>342100</v>
      </c>
      <c r="L317" s="694"/>
    </row>
    <row r="318" spans="1:12" s="681" customFormat="1" ht="24.95" customHeight="1" outlineLevel="1">
      <c r="A318" s="694"/>
      <c r="B318" s="694"/>
      <c r="C318" s="694"/>
      <c r="D318" s="691" t="s">
        <v>2253</v>
      </c>
      <c r="E318" s="690"/>
      <c r="F318" s="691"/>
      <c r="G318" s="691"/>
      <c r="H318" s="694"/>
      <c r="I318" s="693"/>
      <c r="J318" s="694"/>
      <c r="K318" s="695">
        <f>SUBTOTAL(9,K319:K327)</f>
        <v>342100</v>
      </c>
      <c r="L318" s="694"/>
    </row>
    <row r="319" spans="1:12" s="681" customFormat="1" ht="24.95" customHeight="1" outlineLevel="3">
      <c r="A319" s="702">
        <v>1</v>
      </c>
      <c r="B319" s="702" t="s">
        <v>2254</v>
      </c>
      <c r="C319" s="702" t="s">
        <v>379</v>
      </c>
      <c r="D319" s="699" t="s">
        <v>330</v>
      </c>
      <c r="E319" s="698" t="s">
        <v>2172</v>
      </c>
      <c r="F319" s="699" t="s">
        <v>1169</v>
      </c>
      <c r="G319" s="699" t="s">
        <v>2173</v>
      </c>
      <c r="H319" s="702"/>
      <c r="I319" s="701">
        <v>400</v>
      </c>
      <c r="J319" s="702">
        <v>200</v>
      </c>
      <c r="K319" s="703">
        <f t="shared" ref="K319:K327" si="31">I319*J319</f>
        <v>80000</v>
      </c>
      <c r="L319" s="702"/>
    </row>
    <row r="320" spans="1:12" s="681" customFormat="1" ht="24.95" customHeight="1" outlineLevel="3">
      <c r="A320" s="702">
        <v>1</v>
      </c>
      <c r="B320" s="702" t="s">
        <v>2254</v>
      </c>
      <c r="C320" s="702" t="s">
        <v>379</v>
      </c>
      <c r="D320" s="699" t="s">
        <v>330</v>
      </c>
      <c r="E320" s="698" t="s">
        <v>2172</v>
      </c>
      <c r="F320" s="699" t="s">
        <v>1169</v>
      </c>
      <c r="G320" s="704" t="s">
        <v>1872</v>
      </c>
      <c r="H320" s="702"/>
      <c r="I320" s="701">
        <v>2000</v>
      </c>
      <c r="J320" s="702">
        <v>5</v>
      </c>
      <c r="K320" s="703">
        <f t="shared" si="31"/>
        <v>10000</v>
      </c>
      <c r="L320" s="702"/>
    </row>
    <row r="321" spans="1:12" s="681" customFormat="1" ht="24.95" customHeight="1" outlineLevel="3">
      <c r="A321" s="702">
        <v>1</v>
      </c>
      <c r="B321" s="702" t="s">
        <v>2254</v>
      </c>
      <c r="C321" s="702" t="s">
        <v>379</v>
      </c>
      <c r="D321" s="699" t="s">
        <v>330</v>
      </c>
      <c r="E321" s="698" t="s">
        <v>2172</v>
      </c>
      <c r="F321" s="699" t="s">
        <v>1169</v>
      </c>
      <c r="G321" s="704" t="s">
        <v>2174</v>
      </c>
      <c r="H321" s="702"/>
      <c r="I321" s="701">
        <v>3500</v>
      </c>
      <c r="J321" s="702">
        <v>5</v>
      </c>
      <c r="K321" s="703">
        <f t="shared" si="31"/>
        <v>17500</v>
      </c>
      <c r="L321" s="702"/>
    </row>
    <row r="322" spans="1:12" s="681" customFormat="1" ht="24.95" customHeight="1" outlineLevel="3">
      <c r="A322" s="702">
        <v>1</v>
      </c>
      <c r="B322" s="702" t="s">
        <v>2254</v>
      </c>
      <c r="C322" s="702" t="s">
        <v>379</v>
      </c>
      <c r="D322" s="699" t="s">
        <v>330</v>
      </c>
      <c r="E322" s="698" t="s">
        <v>2172</v>
      </c>
      <c r="F322" s="699" t="s">
        <v>1169</v>
      </c>
      <c r="G322" s="704" t="s">
        <v>2198</v>
      </c>
      <c r="H322" s="702"/>
      <c r="I322" s="701">
        <v>1600</v>
      </c>
      <c r="J322" s="702">
        <v>15</v>
      </c>
      <c r="K322" s="703">
        <f t="shared" si="31"/>
        <v>24000</v>
      </c>
      <c r="L322" s="702"/>
    </row>
    <row r="323" spans="1:12" s="681" customFormat="1" ht="24.95" customHeight="1" outlineLevel="3">
      <c r="A323" s="702">
        <v>1</v>
      </c>
      <c r="B323" s="702" t="s">
        <v>2254</v>
      </c>
      <c r="C323" s="702" t="s">
        <v>379</v>
      </c>
      <c r="D323" s="699" t="s">
        <v>330</v>
      </c>
      <c r="E323" s="698" t="s">
        <v>2172</v>
      </c>
      <c r="F323" s="699" t="s">
        <v>1169</v>
      </c>
      <c r="G323" s="704" t="s">
        <v>2199</v>
      </c>
      <c r="H323" s="702"/>
      <c r="I323" s="701">
        <v>700</v>
      </c>
      <c r="J323" s="702">
        <v>8</v>
      </c>
      <c r="K323" s="703">
        <f t="shared" si="31"/>
        <v>5600</v>
      </c>
      <c r="L323" s="702"/>
    </row>
    <row r="324" spans="1:12" s="681" customFormat="1" ht="24.95" customHeight="1" outlineLevel="3">
      <c r="A324" s="702">
        <v>1</v>
      </c>
      <c r="B324" s="702" t="s">
        <v>2254</v>
      </c>
      <c r="C324" s="702" t="s">
        <v>379</v>
      </c>
      <c r="D324" s="699" t="s">
        <v>330</v>
      </c>
      <c r="E324" s="698" t="s">
        <v>2172</v>
      </c>
      <c r="F324" s="699" t="s">
        <v>1169</v>
      </c>
      <c r="G324" s="704" t="s">
        <v>2206</v>
      </c>
      <c r="H324" s="702"/>
      <c r="I324" s="701">
        <v>2000</v>
      </c>
      <c r="J324" s="702">
        <v>5</v>
      </c>
      <c r="K324" s="703">
        <f t="shared" si="31"/>
        <v>10000</v>
      </c>
      <c r="L324" s="702"/>
    </row>
    <row r="325" spans="1:12" s="681" customFormat="1" ht="24.95" customHeight="1" outlineLevel="3">
      <c r="A325" s="702">
        <v>1</v>
      </c>
      <c r="B325" s="702" t="s">
        <v>2254</v>
      </c>
      <c r="C325" s="702" t="s">
        <v>379</v>
      </c>
      <c r="D325" s="699" t="s">
        <v>330</v>
      </c>
      <c r="E325" s="698" t="s">
        <v>2172</v>
      </c>
      <c r="F325" s="699" t="s">
        <v>1172</v>
      </c>
      <c r="G325" s="704" t="s">
        <v>2211</v>
      </c>
      <c r="H325" s="702"/>
      <c r="I325" s="701">
        <v>12000</v>
      </c>
      <c r="J325" s="702">
        <v>5</v>
      </c>
      <c r="K325" s="703">
        <f t="shared" si="31"/>
        <v>60000</v>
      </c>
      <c r="L325" s="702"/>
    </row>
    <row r="326" spans="1:12" s="681" customFormat="1" ht="24.95" customHeight="1" outlineLevel="3">
      <c r="A326" s="702">
        <v>1</v>
      </c>
      <c r="B326" s="702" t="s">
        <v>2254</v>
      </c>
      <c r="C326" s="702" t="s">
        <v>379</v>
      </c>
      <c r="D326" s="699" t="s">
        <v>330</v>
      </c>
      <c r="E326" s="698" t="s">
        <v>2172</v>
      </c>
      <c r="F326" s="710" t="s">
        <v>2200</v>
      </c>
      <c r="G326" s="704" t="s">
        <v>2201</v>
      </c>
      <c r="H326" s="702"/>
      <c r="I326" s="701">
        <v>5000</v>
      </c>
      <c r="J326" s="702">
        <v>15</v>
      </c>
      <c r="K326" s="703">
        <f t="shared" si="31"/>
        <v>75000</v>
      </c>
      <c r="L326" s="702"/>
    </row>
    <row r="327" spans="1:12" s="681" customFormat="1" ht="24.95" customHeight="1" outlineLevel="3">
      <c r="A327" s="702">
        <v>1</v>
      </c>
      <c r="B327" s="702" t="s">
        <v>2254</v>
      </c>
      <c r="C327" s="702" t="s">
        <v>379</v>
      </c>
      <c r="D327" s="699" t="s">
        <v>330</v>
      </c>
      <c r="E327" s="698" t="s">
        <v>2172</v>
      </c>
      <c r="F327" s="705" t="s">
        <v>2190</v>
      </c>
      <c r="G327" s="704" t="s">
        <v>2255</v>
      </c>
      <c r="H327" s="702"/>
      <c r="I327" s="701">
        <v>6000</v>
      </c>
      <c r="J327" s="702">
        <v>10</v>
      </c>
      <c r="K327" s="703">
        <f t="shared" si="31"/>
        <v>60000</v>
      </c>
      <c r="L327" s="702"/>
    </row>
    <row r="328" spans="1:12" s="681" customFormat="1" ht="24.95" customHeight="1" outlineLevel="1">
      <c r="A328" s="694"/>
      <c r="B328" s="694" t="s">
        <v>732</v>
      </c>
      <c r="C328" s="694"/>
      <c r="D328" s="691"/>
      <c r="E328" s="690"/>
      <c r="F328" s="691"/>
      <c r="G328" s="691"/>
      <c r="H328" s="694"/>
      <c r="I328" s="693"/>
      <c r="J328" s="694"/>
      <c r="K328" s="695">
        <f>SUBTOTAL(9,K330:K353)</f>
        <v>787900</v>
      </c>
      <c r="L328" s="694"/>
    </row>
    <row r="329" spans="1:12" s="681" customFormat="1" ht="24.95" customHeight="1" outlineLevel="1">
      <c r="A329" s="694"/>
      <c r="B329" s="694"/>
      <c r="C329" s="694"/>
      <c r="D329" s="691" t="s">
        <v>2256</v>
      </c>
      <c r="E329" s="690"/>
      <c r="F329" s="691"/>
      <c r="G329" s="691"/>
      <c r="H329" s="694"/>
      <c r="I329" s="693"/>
      <c r="J329" s="694"/>
      <c r="K329" s="695">
        <f>SUBTOTAL(9,K330:K337)</f>
        <v>419500</v>
      </c>
      <c r="L329" s="694"/>
    </row>
    <row r="330" spans="1:12" s="681" customFormat="1" ht="24.95" customHeight="1" outlineLevel="3">
      <c r="A330" s="702">
        <v>1</v>
      </c>
      <c r="B330" s="702" t="s">
        <v>2257</v>
      </c>
      <c r="C330" s="702" t="s">
        <v>1354</v>
      </c>
      <c r="D330" s="699" t="s">
        <v>649</v>
      </c>
      <c r="E330" s="698" t="s">
        <v>2172</v>
      </c>
      <c r="F330" s="699" t="s">
        <v>1169</v>
      </c>
      <c r="G330" s="699" t="s">
        <v>2173</v>
      </c>
      <c r="H330" s="702"/>
      <c r="I330" s="701">
        <v>400</v>
      </c>
      <c r="J330" s="702">
        <v>225</v>
      </c>
      <c r="K330" s="703">
        <f t="shared" ref="K330:K337" si="32">I330*J330</f>
        <v>90000</v>
      </c>
      <c r="L330" s="702"/>
    </row>
    <row r="331" spans="1:12" s="681" customFormat="1" ht="24.95" customHeight="1" outlineLevel="3">
      <c r="A331" s="702">
        <v>1</v>
      </c>
      <c r="B331" s="702" t="s">
        <v>2257</v>
      </c>
      <c r="C331" s="702" t="s">
        <v>1354</v>
      </c>
      <c r="D331" s="699" t="s">
        <v>649</v>
      </c>
      <c r="E331" s="698" t="s">
        <v>2172</v>
      </c>
      <c r="F331" s="699" t="s">
        <v>1169</v>
      </c>
      <c r="G331" s="704" t="s">
        <v>1872</v>
      </c>
      <c r="H331" s="702"/>
      <c r="I331" s="701">
        <v>2000</v>
      </c>
      <c r="J331" s="702">
        <v>5</v>
      </c>
      <c r="K331" s="703">
        <f t="shared" si="32"/>
        <v>10000</v>
      </c>
      <c r="L331" s="702"/>
    </row>
    <row r="332" spans="1:12" s="681" customFormat="1" ht="24.95" customHeight="1" outlineLevel="3">
      <c r="A332" s="702">
        <v>1</v>
      </c>
      <c r="B332" s="702" t="s">
        <v>2257</v>
      </c>
      <c r="C332" s="702" t="s">
        <v>1354</v>
      </c>
      <c r="D332" s="699" t="s">
        <v>649</v>
      </c>
      <c r="E332" s="698" t="s">
        <v>2172</v>
      </c>
      <c r="F332" s="699" t="s">
        <v>1169</v>
      </c>
      <c r="G332" s="704" t="s">
        <v>2174</v>
      </c>
      <c r="H332" s="702"/>
      <c r="I332" s="701">
        <v>3500</v>
      </c>
      <c r="J332" s="702">
        <v>5</v>
      </c>
      <c r="K332" s="703">
        <f t="shared" si="32"/>
        <v>17500</v>
      </c>
      <c r="L332" s="702"/>
    </row>
    <row r="333" spans="1:12" s="681" customFormat="1" ht="24.95" customHeight="1" outlineLevel="3">
      <c r="A333" s="702">
        <v>1</v>
      </c>
      <c r="B333" s="702" t="s">
        <v>2257</v>
      </c>
      <c r="C333" s="702" t="s">
        <v>1354</v>
      </c>
      <c r="D333" s="699" t="s">
        <v>649</v>
      </c>
      <c r="E333" s="698" t="s">
        <v>2172</v>
      </c>
      <c r="F333" s="699" t="s">
        <v>1169</v>
      </c>
      <c r="G333" s="704" t="s">
        <v>2198</v>
      </c>
      <c r="H333" s="702"/>
      <c r="I333" s="701">
        <v>1600</v>
      </c>
      <c r="J333" s="702">
        <v>20</v>
      </c>
      <c r="K333" s="703">
        <f t="shared" si="32"/>
        <v>32000</v>
      </c>
      <c r="L333" s="702"/>
    </row>
    <row r="334" spans="1:12" s="681" customFormat="1" ht="24.95" customHeight="1" outlineLevel="3">
      <c r="A334" s="702">
        <v>1</v>
      </c>
      <c r="B334" s="702" t="s">
        <v>2257</v>
      </c>
      <c r="C334" s="702" t="s">
        <v>1354</v>
      </c>
      <c r="D334" s="699" t="s">
        <v>649</v>
      </c>
      <c r="E334" s="698" t="s">
        <v>2172</v>
      </c>
      <c r="F334" s="699" t="s">
        <v>1169</v>
      </c>
      <c r="G334" s="704" t="s">
        <v>2199</v>
      </c>
      <c r="H334" s="702"/>
      <c r="I334" s="701">
        <v>700</v>
      </c>
      <c r="J334" s="702">
        <v>10</v>
      </c>
      <c r="K334" s="703">
        <f t="shared" si="32"/>
        <v>7000</v>
      </c>
      <c r="L334" s="702"/>
    </row>
    <row r="335" spans="1:12" s="681" customFormat="1" ht="24.95" customHeight="1" outlineLevel="3">
      <c r="A335" s="702">
        <v>1</v>
      </c>
      <c r="B335" s="702" t="s">
        <v>2257</v>
      </c>
      <c r="C335" s="702" t="s">
        <v>1354</v>
      </c>
      <c r="D335" s="699" t="s">
        <v>649</v>
      </c>
      <c r="E335" s="698" t="s">
        <v>2172</v>
      </c>
      <c r="F335" s="699" t="s">
        <v>1172</v>
      </c>
      <c r="G335" s="704" t="s">
        <v>2175</v>
      </c>
      <c r="H335" s="702"/>
      <c r="I335" s="701">
        <v>18000</v>
      </c>
      <c r="J335" s="702">
        <v>5</v>
      </c>
      <c r="K335" s="703">
        <f t="shared" si="32"/>
        <v>90000</v>
      </c>
      <c r="L335" s="702"/>
    </row>
    <row r="336" spans="1:12" s="681" customFormat="1" ht="24.95" customHeight="1" outlineLevel="3">
      <c r="A336" s="702">
        <v>1</v>
      </c>
      <c r="B336" s="702" t="s">
        <v>2257</v>
      </c>
      <c r="C336" s="702" t="s">
        <v>1354</v>
      </c>
      <c r="D336" s="699" t="s">
        <v>649</v>
      </c>
      <c r="E336" s="698" t="s">
        <v>2172</v>
      </c>
      <c r="F336" s="710" t="s">
        <v>2200</v>
      </c>
      <c r="G336" s="704" t="s">
        <v>2201</v>
      </c>
      <c r="H336" s="702"/>
      <c r="I336" s="701">
        <v>5000</v>
      </c>
      <c r="J336" s="702">
        <v>20</v>
      </c>
      <c r="K336" s="703">
        <f t="shared" si="32"/>
        <v>100000</v>
      </c>
      <c r="L336" s="702"/>
    </row>
    <row r="337" spans="1:12" s="681" customFormat="1" ht="24.95" customHeight="1" outlineLevel="3">
      <c r="A337" s="702">
        <v>1</v>
      </c>
      <c r="B337" s="702" t="s">
        <v>2257</v>
      </c>
      <c r="C337" s="702" t="s">
        <v>1354</v>
      </c>
      <c r="D337" s="699" t="s">
        <v>649</v>
      </c>
      <c r="E337" s="698" t="s">
        <v>2172</v>
      </c>
      <c r="F337" s="705" t="s">
        <v>2190</v>
      </c>
      <c r="G337" s="704" t="s">
        <v>2203</v>
      </c>
      <c r="H337" s="702"/>
      <c r="I337" s="701">
        <v>7300</v>
      </c>
      <c r="J337" s="702">
        <v>10</v>
      </c>
      <c r="K337" s="703">
        <f t="shared" si="32"/>
        <v>73000</v>
      </c>
      <c r="L337" s="702"/>
    </row>
    <row r="338" spans="1:12" s="681" customFormat="1" ht="24.95" customHeight="1" outlineLevel="1">
      <c r="A338" s="694"/>
      <c r="B338" s="694"/>
      <c r="C338" s="694"/>
      <c r="D338" s="691" t="s">
        <v>2258</v>
      </c>
      <c r="E338" s="690"/>
      <c r="F338" s="691"/>
      <c r="G338" s="691"/>
      <c r="H338" s="694"/>
      <c r="I338" s="693"/>
      <c r="J338" s="694"/>
      <c r="K338" s="695">
        <f>SUBTOTAL(9,K339:K343)</f>
        <v>87000</v>
      </c>
      <c r="L338" s="694"/>
    </row>
    <row r="339" spans="1:12" s="681" customFormat="1" ht="24.95" customHeight="1" outlineLevel="3">
      <c r="A339" s="702">
        <v>2</v>
      </c>
      <c r="B339" s="702" t="s">
        <v>2257</v>
      </c>
      <c r="C339" s="702" t="s">
        <v>374</v>
      </c>
      <c r="D339" s="699" t="s">
        <v>398</v>
      </c>
      <c r="E339" s="698" t="s">
        <v>2172</v>
      </c>
      <c r="F339" s="699" t="s">
        <v>1169</v>
      </c>
      <c r="G339" s="699" t="s">
        <v>2173</v>
      </c>
      <c r="H339" s="702"/>
      <c r="I339" s="701">
        <v>400</v>
      </c>
      <c r="J339" s="702">
        <v>90</v>
      </c>
      <c r="K339" s="703">
        <f t="shared" ref="K339:K343" si="33">I339*J339</f>
        <v>36000</v>
      </c>
      <c r="L339" s="702"/>
    </row>
    <row r="340" spans="1:12" s="681" customFormat="1" ht="24.95" customHeight="1" outlineLevel="3">
      <c r="A340" s="702">
        <v>2</v>
      </c>
      <c r="B340" s="702" t="s">
        <v>2257</v>
      </c>
      <c r="C340" s="702" t="s">
        <v>374</v>
      </c>
      <c r="D340" s="699" t="s">
        <v>398</v>
      </c>
      <c r="E340" s="698" t="s">
        <v>2172</v>
      </c>
      <c r="F340" s="699" t="s">
        <v>1169</v>
      </c>
      <c r="G340" s="704" t="s">
        <v>1872</v>
      </c>
      <c r="H340" s="702"/>
      <c r="I340" s="701">
        <v>2000</v>
      </c>
      <c r="J340" s="702">
        <v>2</v>
      </c>
      <c r="K340" s="703">
        <f t="shared" si="33"/>
        <v>4000</v>
      </c>
      <c r="L340" s="702"/>
    </row>
    <row r="341" spans="1:12" s="681" customFormat="1" ht="24.95" customHeight="1" outlineLevel="3">
      <c r="A341" s="702">
        <v>2</v>
      </c>
      <c r="B341" s="702" t="s">
        <v>2257</v>
      </c>
      <c r="C341" s="702" t="s">
        <v>374</v>
      </c>
      <c r="D341" s="699" t="s">
        <v>398</v>
      </c>
      <c r="E341" s="698" t="s">
        <v>2172</v>
      </c>
      <c r="F341" s="699" t="s">
        <v>1169</v>
      </c>
      <c r="G341" s="704" t="s">
        <v>2174</v>
      </c>
      <c r="H341" s="702"/>
      <c r="I341" s="701">
        <v>3500</v>
      </c>
      <c r="J341" s="702">
        <v>2</v>
      </c>
      <c r="K341" s="703">
        <f t="shared" si="33"/>
        <v>7000</v>
      </c>
      <c r="L341" s="702"/>
    </row>
    <row r="342" spans="1:12" s="681" customFormat="1" ht="24.95" customHeight="1" outlineLevel="3">
      <c r="A342" s="702">
        <v>2</v>
      </c>
      <c r="B342" s="702" t="s">
        <v>2257</v>
      </c>
      <c r="C342" s="702" t="s">
        <v>374</v>
      </c>
      <c r="D342" s="699" t="s">
        <v>398</v>
      </c>
      <c r="E342" s="698" t="s">
        <v>2172</v>
      </c>
      <c r="F342" s="699" t="s">
        <v>1169</v>
      </c>
      <c r="G342" s="704" t="s">
        <v>2206</v>
      </c>
      <c r="H342" s="702"/>
      <c r="I342" s="701">
        <v>2000</v>
      </c>
      <c r="J342" s="702">
        <v>2</v>
      </c>
      <c r="K342" s="703">
        <f t="shared" si="33"/>
        <v>4000</v>
      </c>
      <c r="L342" s="702"/>
    </row>
    <row r="343" spans="1:12" s="681" customFormat="1" ht="24.95" customHeight="1" outlineLevel="3">
      <c r="A343" s="702">
        <v>2</v>
      </c>
      <c r="B343" s="702" t="s">
        <v>2257</v>
      </c>
      <c r="C343" s="702" t="s">
        <v>374</v>
      </c>
      <c r="D343" s="699" t="s">
        <v>398</v>
      </c>
      <c r="E343" s="698" t="s">
        <v>2172</v>
      </c>
      <c r="F343" s="699" t="s">
        <v>1172</v>
      </c>
      <c r="G343" s="704" t="s">
        <v>2207</v>
      </c>
      <c r="H343" s="702"/>
      <c r="I343" s="701">
        <v>18000</v>
      </c>
      <c r="J343" s="702">
        <v>2</v>
      </c>
      <c r="K343" s="703">
        <f t="shared" si="33"/>
        <v>36000</v>
      </c>
      <c r="L343" s="702"/>
    </row>
    <row r="344" spans="1:12" s="681" customFormat="1" ht="24.95" customHeight="1" outlineLevel="1">
      <c r="A344" s="694"/>
      <c r="B344" s="694"/>
      <c r="C344" s="694"/>
      <c r="D344" s="691" t="s">
        <v>2259</v>
      </c>
      <c r="E344" s="690"/>
      <c r="F344" s="691"/>
      <c r="G344" s="691"/>
      <c r="H344" s="694"/>
      <c r="I344" s="693"/>
      <c r="J344" s="694"/>
      <c r="K344" s="695">
        <f>SUBTOTAL(9,K345:K353)</f>
        <v>281400</v>
      </c>
      <c r="L344" s="694"/>
    </row>
    <row r="345" spans="1:12" s="681" customFormat="1" ht="24.95" customHeight="1" outlineLevel="3">
      <c r="A345" s="702">
        <v>3</v>
      </c>
      <c r="B345" s="702" t="s">
        <v>2257</v>
      </c>
      <c r="C345" s="702" t="s">
        <v>379</v>
      </c>
      <c r="D345" s="699" t="s">
        <v>402</v>
      </c>
      <c r="E345" s="698" t="s">
        <v>2172</v>
      </c>
      <c r="F345" s="699" t="s">
        <v>1169</v>
      </c>
      <c r="G345" s="699" t="s">
        <v>2173</v>
      </c>
      <c r="H345" s="702"/>
      <c r="I345" s="701">
        <v>400</v>
      </c>
      <c r="J345" s="702">
        <v>180</v>
      </c>
      <c r="K345" s="703">
        <f t="shared" ref="K345:K353" si="34">I345*J345</f>
        <v>72000</v>
      </c>
      <c r="L345" s="702"/>
    </row>
    <row r="346" spans="1:12" s="681" customFormat="1" ht="24.95" customHeight="1" outlineLevel="3">
      <c r="A346" s="702">
        <v>3</v>
      </c>
      <c r="B346" s="702" t="s">
        <v>2257</v>
      </c>
      <c r="C346" s="702" t="s">
        <v>379</v>
      </c>
      <c r="D346" s="699" t="s">
        <v>402</v>
      </c>
      <c r="E346" s="698" t="s">
        <v>2172</v>
      </c>
      <c r="F346" s="699" t="s">
        <v>1169</v>
      </c>
      <c r="G346" s="704" t="s">
        <v>1872</v>
      </c>
      <c r="H346" s="702"/>
      <c r="I346" s="701">
        <v>2000</v>
      </c>
      <c r="J346" s="702">
        <v>4</v>
      </c>
      <c r="K346" s="703">
        <f t="shared" si="34"/>
        <v>8000</v>
      </c>
      <c r="L346" s="702"/>
    </row>
    <row r="347" spans="1:12" s="681" customFormat="1" ht="24.95" customHeight="1" outlineLevel="3">
      <c r="A347" s="702">
        <v>3</v>
      </c>
      <c r="B347" s="702" t="s">
        <v>2257</v>
      </c>
      <c r="C347" s="702" t="s">
        <v>379</v>
      </c>
      <c r="D347" s="699" t="s">
        <v>402</v>
      </c>
      <c r="E347" s="698" t="s">
        <v>2172</v>
      </c>
      <c r="F347" s="699" t="s">
        <v>1169</v>
      </c>
      <c r="G347" s="704" t="s">
        <v>2174</v>
      </c>
      <c r="H347" s="702"/>
      <c r="I347" s="701">
        <v>3500</v>
      </c>
      <c r="J347" s="702">
        <v>4</v>
      </c>
      <c r="K347" s="703">
        <f t="shared" si="34"/>
        <v>14000</v>
      </c>
      <c r="L347" s="702"/>
    </row>
    <row r="348" spans="1:12" s="681" customFormat="1" ht="24.95" customHeight="1" outlineLevel="3">
      <c r="A348" s="702">
        <v>3</v>
      </c>
      <c r="B348" s="702" t="s">
        <v>2257</v>
      </c>
      <c r="C348" s="702" t="s">
        <v>379</v>
      </c>
      <c r="D348" s="699" t="s">
        <v>402</v>
      </c>
      <c r="E348" s="698" t="s">
        <v>2172</v>
      </c>
      <c r="F348" s="699" t="s">
        <v>1169</v>
      </c>
      <c r="G348" s="704" t="s">
        <v>2198</v>
      </c>
      <c r="H348" s="702"/>
      <c r="I348" s="701">
        <v>1600</v>
      </c>
      <c r="J348" s="702">
        <v>12</v>
      </c>
      <c r="K348" s="703">
        <f t="shared" si="34"/>
        <v>19200</v>
      </c>
      <c r="L348" s="702"/>
    </row>
    <row r="349" spans="1:12" s="681" customFormat="1" ht="24.95" customHeight="1" outlineLevel="3">
      <c r="A349" s="702">
        <v>3</v>
      </c>
      <c r="B349" s="702" t="s">
        <v>2257</v>
      </c>
      <c r="C349" s="702" t="s">
        <v>379</v>
      </c>
      <c r="D349" s="699" t="s">
        <v>402</v>
      </c>
      <c r="E349" s="698" t="s">
        <v>2172</v>
      </c>
      <c r="F349" s="699" t="s">
        <v>1169</v>
      </c>
      <c r="G349" s="704" t="s">
        <v>2199</v>
      </c>
      <c r="H349" s="702"/>
      <c r="I349" s="701">
        <v>700</v>
      </c>
      <c r="J349" s="702">
        <v>6</v>
      </c>
      <c r="K349" s="703">
        <f t="shared" si="34"/>
        <v>4200</v>
      </c>
      <c r="L349" s="702"/>
    </row>
    <row r="350" spans="1:12" s="681" customFormat="1" ht="24.95" customHeight="1" outlineLevel="3">
      <c r="A350" s="702">
        <v>3</v>
      </c>
      <c r="B350" s="702" t="s">
        <v>2257</v>
      </c>
      <c r="C350" s="702" t="s">
        <v>379</v>
      </c>
      <c r="D350" s="699" t="s">
        <v>402</v>
      </c>
      <c r="E350" s="698" t="s">
        <v>2172</v>
      </c>
      <c r="F350" s="699" t="s">
        <v>1169</v>
      </c>
      <c r="G350" s="704" t="s">
        <v>2206</v>
      </c>
      <c r="H350" s="702"/>
      <c r="I350" s="701">
        <v>2000</v>
      </c>
      <c r="J350" s="702">
        <v>4</v>
      </c>
      <c r="K350" s="703">
        <f t="shared" si="34"/>
        <v>8000</v>
      </c>
      <c r="L350" s="702"/>
    </row>
    <row r="351" spans="1:12" s="681" customFormat="1" ht="24.95" customHeight="1" outlineLevel="3">
      <c r="A351" s="702">
        <v>3</v>
      </c>
      <c r="B351" s="702" t="s">
        <v>2257</v>
      </c>
      <c r="C351" s="702" t="s">
        <v>379</v>
      </c>
      <c r="D351" s="699" t="s">
        <v>402</v>
      </c>
      <c r="E351" s="698" t="s">
        <v>2172</v>
      </c>
      <c r="F351" s="699" t="s">
        <v>1172</v>
      </c>
      <c r="G351" s="704" t="s">
        <v>2211</v>
      </c>
      <c r="H351" s="702"/>
      <c r="I351" s="701">
        <v>12000</v>
      </c>
      <c r="J351" s="702">
        <v>4</v>
      </c>
      <c r="K351" s="703">
        <f t="shared" si="34"/>
        <v>48000</v>
      </c>
      <c r="L351" s="702"/>
    </row>
    <row r="352" spans="1:12" s="681" customFormat="1" ht="24.95" customHeight="1" outlineLevel="3">
      <c r="A352" s="702">
        <v>3</v>
      </c>
      <c r="B352" s="702" t="s">
        <v>2257</v>
      </c>
      <c r="C352" s="702" t="s">
        <v>379</v>
      </c>
      <c r="D352" s="699" t="s">
        <v>402</v>
      </c>
      <c r="E352" s="698" t="s">
        <v>2172</v>
      </c>
      <c r="F352" s="710" t="s">
        <v>2200</v>
      </c>
      <c r="G352" s="704" t="s">
        <v>2201</v>
      </c>
      <c r="H352" s="702"/>
      <c r="I352" s="701">
        <v>5000</v>
      </c>
      <c r="J352" s="702">
        <v>12</v>
      </c>
      <c r="K352" s="703">
        <f t="shared" si="34"/>
        <v>60000</v>
      </c>
      <c r="L352" s="702"/>
    </row>
    <row r="353" spans="1:12" s="681" customFormat="1" ht="24.95" customHeight="1" outlineLevel="3">
      <c r="A353" s="702">
        <v>3</v>
      </c>
      <c r="B353" s="702" t="s">
        <v>2257</v>
      </c>
      <c r="C353" s="702" t="s">
        <v>379</v>
      </c>
      <c r="D353" s="699" t="s">
        <v>402</v>
      </c>
      <c r="E353" s="698" t="s">
        <v>2172</v>
      </c>
      <c r="F353" s="705" t="s">
        <v>2190</v>
      </c>
      <c r="G353" s="704" t="s">
        <v>2255</v>
      </c>
      <c r="H353" s="702"/>
      <c r="I353" s="701">
        <v>6000</v>
      </c>
      <c r="J353" s="702">
        <v>8</v>
      </c>
      <c r="K353" s="703">
        <f t="shared" si="34"/>
        <v>48000</v>
      </c>
      <c r="L353" s="702"/>
    </row>
    <row r="354" spans="1:12" s="681" customFormat="1" ht="24.95" customHeight="1" outlineLevel="1">
      <c r="A354" s="694"/>
      <c r="B354" s="694" t="s">
        <v>1200</v>
      </c>
      <c r="C354" s="694"/>
      <c r="D354" s="691"/>
      <c r="E354" s="690"/>
      <c r="F354" s="691"/>
      <c r="G354" s="691"/>
      <c r="H354" s="694"/>
      <c r="I354" s="693"/>
      <c r="J354" s="694"/>
      <c r="K354" s="695">
        <f>SUBTOTAL(9,K356:K384)</f>
        <v>408300</v>
      </c>
      <c r="L354" s="694"/>
    </row>
    <row r="355" spans="1:12" s="681" customFormat="1" ht="24.95" customHeight="1" outlineLevel="1">
      <c r="A355" s="694"/>
      <c r="B355" s="694"/>
      <c r="C355" s="694"/>
      <c r="D355" s="691" t="s">
        <v>2260</v>
      </c>
      <c r="E355" s="690"/>
      <c r="F355" s="691"/>
      <c r="G355" s="691"/>
      <c r="H355" s="694"/>
      <c r="I355" s="693"/>
      <c r="J355" s="694"/>
      <c r="K355" s="695">
        <f>SUBTOTAL(9,K356:K361)</f>
        <v>116200</v>
      </c>
      <c r="L355" s="694"/>
    </row>
    <row r="356" spans="1:12" s="681" customFormat="1" ht="24.95" customHeight="1" outlineLevel="3">
      <c r="A356" s="702">
        <v>1</v>
      </c>
      <c r="B356" s="702" t="s">
        <v>2261</v>
      </c>
      <c r="C356" s="702" t="s">
        <v>374</v>
      </c>
      <c r="D356" s="699" t="s">
        <v>473</v>
      </c>
      <c r="E356" s="698" t="s">
        <v>2172</v>
      </c>
      <c r="F356" s="699" t="s">
        <v>1169</v>
      </c>
      <c r="G356" s="699" t="s">
        <v>2173</v>
      </c>
      <c r="H356" s="702"/>
      <c r="I356" s="701">
        <v>400</v>
      </c>
      <c r="J356" s="702">
        <v>90</v>
      </c>
      <c r="K356" s="703">
        <f t="shared" ref="K356:K361" si="35">I356*J356</f>
        <v>36000</v>
      </c>
      <c r="L356" s="702"/>
    </row>
    <row r="357" spans="1:12" s="681" customFormat="1" ht="24.95" customHeight="1" outlineLevel="3">
      <c r="A357" s="702">
        <v>1</v>
      </c>
      <c r="B357" s="702" t="s">
        <v>2261</v>
      </c>
      <c r="C357" s="702" t="s">
        <v>374</v>
      </c>
      <c r="D357" s="699" t="s">
        <v>473</v>
      </c>
      <c r="E357" s="698" t="s">
        <v>2172</v>
      </c>
      <c r="F357" s="699" t="s">
        <v>1169</v>
      </c>
      <c r="G357" s="704" t="s">
        <v>1872</v>
      </c>
      <c r="H357" s="702"/>
      <c r="I357" s="701">
        <v>2000</v>
      </c>
      <c r="J357" s="702">
        <v>2</v>
      </c>
      <c r="K357" s="703">
        <f t="shared" si="35"/>
        <v>4000</v>
      </c>
      <c r="L357" s="702"/>
    </row>
    <row r="358" spans="1:12" s="681" customFormat="1" ht="24.95" customHeight="1" outlineLevel="3">
      <c r="A358" s="702">
        <v>1</v>
      </c>
      <c r="B358" s="702" t="s">
        <v>2261</v>
      </c>
      <c r="C358" s="702" t="s">
        <v>374</v>
      </c>
      <c r="D358" s="699" t="s">
        <v>473</v>
      </c>
      <c r="E358" s="698" t="s">
        <v>2172</v>
      </c>
      <c r="F358" s="699" t="s">
        <v>1169</v>
      </c>
      <c r="G358" s="704" t="s">
        <v>2174</v>
      </c>
      <c r="H358" s="702"/>
      <c r="I358" s="701">
        <v>3500</v>
      </c>
      <c r="J358" s="702">
        <v>2</v>
      </c>
      <c r="K358" s="703">
        <f t="shared" si="35"/>
        <v>7000</v>
      </c>
      <c r="L358" s="702"/>
    </row>
    <row r="359" spans="1:12" s="681" customFormat="1" ht="24.95" customHeight="1" outlineLevel="3">
      <c r="A359" s="702">
        <v>1</v>
      </c>
      <c r="B359" s="702" t="s">
        <v>2261</v>
      </c>
      <c r="C359" s="702" t="s">
        <v>374</v>
      </c>
      <c r="D359" s="699" t="s">
        <v>473</v>
      </c>
      <c r="E359" s="698" t="s">
        <v>2172</v>
      </c>
      <c r="F359" s="699" t="s">
        <v>1169</v>
      </c>
      <c r="G359" s="704" t="s">
        <v>2206</v>
      </c>
      <c r="H359" s="702"/>
      <c r="I359" s="701">
        <v>2000</v>
      </c>
      <c r="J359" s="702">
        <v>2</v>
      </c>
      <c r="K359" s="703">
        <f t="shared" si="35"/>
        <v>4000</v>
      </c>
      <c r="L359" s="702"/>
    </row>
    <row r="360" spans="1:12" s="681" customFormat="1" ht="24.95" customHeight="1" outlineLevel="3">
      <c r="A360" s="702">
        <v>1</v>
      </c>
      <c r="B360" s="702" t="s">
        <v>2261</v>
      </c>
      <c r="C360" s="702" t="s">
        <v>374</v>
      </c>
      <c r="D360" s="699" t="s">
        <v>473</v>
      </c>
      <c r="E360" s="698" t="s">
        <v>2172</v>
      </c>
      <c r="F360" s="699" t="s">
        <v>1172</v>
      </c>
      <c r="G360" s="704" t="s">
        <v>2207</v>
      </c>
      <c r="H360" s="702"/>
      <c r="I360" s="701">
        <v>18000</v>
      </c>
      <c r="J360" s="702">
        <v>2</v>
      </c>
      <c r="K360" s="703">
        <f t="shared" si="35"/>
        <v>36000</v>
      </c>
      <c r="L360" s="702"/>
    </row>
    <row r="361" spans="1:12" s="681" customFormat="1" ht="24.95" customHeight="1" outlineLevel="3">
      <c r="A361" s="702">
        <v>1</v>
      </c>
      <c r="B361" s="702" t="s">
        <v>2261</v>
      </c>
      <c r="C361" s="702" t="s">
        <v>374</v>
      </c>
      <c r="D361" s="699" t="s">
        <v>473</v>
      </c>
      <c r="E361" s="698" t="s">
        <v>2172</v>
      </c>
      <c r="F361" s="705" t="s">
        <v>2190</v>
      </c>
      <c r="G361" s="704" t="s">
        <v>2203</v>
      </c>
      <c r="H361" s="702"/>
      <c r="I361" s="701">
        <v>7300</v>
      </c>
      <c r="J361" s="702">
        <v>4</v>
      </c>
      <c r="K361" s="703">
        <f t="shared" si="35"/>
        <v>29200</v>
      </c>
      <c r="L361" s="702"/>
    </row>
    <row r="362" spans="1:12" s="681" customFormat="1" ht="24.95" customHeight="1" outlineLevel="1">
      <c r="A362" s="694"/>
      <c r="B362" s="694"/>
      <c r="C362" s="694"/>
      <c r="D362" s="691" t="s">
        <v>2262</v>
      </c>
      <c r="E362" s="690"/>
      <c r="F362" s="691"/>
      <c r="G362" s="691"/>
      <c r="H362" s="694"/>
      <c r="I362" s="693"/>
      <c r="J362" s="694"/>
      <c r="K362" s="695">
        <f>SUBTOTAL(9,K363:K367)</f>
        <v>35500</v>
      </c>
      <c r="L362" s="694"/>
    </row>
    <row r="363" spans="1:12" s="681" customFormat="1" ht="24.95" customHeight="1" outlineLevel="3">
      <c r="A363" s="702">
        <v>2</v>
      </c>
      <c r="B363" s="702" t="s">
        <v>2261</v>
      </c>
      <c r="C363" s="702" t="s">
        <v>379</v>
      </c>
      <c r="D363" s="699" t="s">
        <v>2263</v>
      </c>
      <c r="E363" s="698" t="s">
        <v>2172</v>
      </c>
      <c r="F363" s="699" t="s">
        <v>1169</v>
      </c>
      <c r="G363" s="699" t="s">
        <v>2173</v>
      </c>
      <c r="H363" s="702"/>
      <c r="I363" s="701">
        <v>400</v>
      </c>
      <c r="J363" s="702">
        <v>40</v>
      </c>
      <c r="K363" s="703">
        <f t="shared" ref="K363:K367" si="36">I363*J363</f>
        <v>16000</v>
      </c>
      <c r="L363" s="702"/>
    </row>
    <row r="364" spans="1:12" s="681" customFormat="1" ht="24.95" customHeight="1" outlineLevel="3">
      <c r="A364" s="702">
        <v>2</v>
      </c>
      <c r="B364" s="702" t="s">
        <v>2261</v>
      </c>
      <c r="C364" s="702" t="s">
        <v>379</v>
      </c>
      <c r="D364" s="699" t="s">
        <v>2263</v>
      </c>
      <c r="E364" s="698" t="s">
        <v>2172</v>
      </c>
      <c r="F364" s="699" t="s">
        <v>1169</v>
      </c>
      <c r="G364" s="704" t="s">
        <v>1872</v>
      </c>
      <c r="H364" s="702"/>
      <c r="I364" s="701">
        <v>2000</v>
      </c>
      <c r="J364" s="702">
        <v>1</v>
      </c>
      <c r="K364" s="703">
        <f t="shared" si="36"/>
        <v>2000</v>
      </c>
      <c r="L364" s="702"/>
    </row>
    <row r="365" spans="1:12" s="681" customFormat="1" ht="24.95" customHeight="1" outlineLevel="3">
      <c r="A365" s="702">
        <v>2</v>
      </c>
      <c r="B365" s="702" t="s">
        <v>2261</v>
      </c>
      <c r="C365" s="702" t="s">
        <v>379</v>
      </c>
      <c r="D365" s="699" t="s">
        <v>2263</v>
      </c>
      <c r="E365" s="698" t="s">
        <v>2172</v>
      </c>
      <c r="F365" s="699" t="s">
        <v>1169</v>
      </c>
      <c r="G365" s="704" t="s">
        <v>2174</v>
      </c>
      <c r="H365" s="702"/>
      <c r="I365" s="701">
        <v>3500</v>
      </c>
      <c r="J365" s="702">
        <v>1</v>
      </c>
      <c r="K365" s="703">
        <f t="shared" si="36"/>
        <v>3500</v>
      </c>
      <c r="L365" s="702"/>
    </row>
    <row r="366" spans="1:12" s="681" customFormat="1" ht="24.95" customHeight="1" outlineLevel="3">
      <c r="A366" s="702">
        <v>2</v>
      </c>
      <c r="B366" s="702" t="s">
        <v>2261</v>
      </c>
      <c r="C366" s="702" t="s">
        <v>379</v>
      </c>
      <c r="D366" s="699" t="s">
        <v>2263</v>
      </c>
      <c r="E366" s="698" t="s">
        <v>2172</v>
      </c>
      <c r="F366" s="699" t="s">
        <v>1169</v>
      </c>
      <c r="G366" s="704" t="s">
        <v>2206</v>
      </c>
      <c r="H366" s="702"/>
      <c r="I366" s="701">
        <v>2000</v>
      </c>
      <c r="J366" s="702">
        <v>1</v>
      </c>
      <c r="K366" s="703">
        <f t="shared" si="36"/>
        <v>2000</v>
      </c>
      <c r="L366" s="702"/>
    </row>
    <row r="367" spans="1:12" s="681" customFormat="1" ht="24.95" customHeight="1" outlineLevel="3">
      <c r="A367" s="702">
        <v>2</v>
      </c>
      <c r="B367" s="702" t="s">
        <v>2261</v>
      </c>
      <c r="C367" s="702" t="s">
        <v>379</v>
      </c>
      <c r="D367" s="699" t="s">
        <v>2263</v>
      </c>
      <c r="E367" s="698" t="s">
        <v>2172</v>
      </c>
      <c r="F367" s="699" t="s">
        <v>1172</v>
      </c>
      <c r="G367" s="704" t="s">
        <v>2211</v>
      </c>
      <c r="H367" s="702"/>
      <c r="I367" s="701">
        <v>12000</v>
      </c>
      <c r="J367" s="702">
        <v>1</v>
      </c>
      <c r="K367" s="703">
        <f t="shared" si="36"/>
        <v>12000</v>
      </c>
      <c r="L367" s="702"/>
    </row>
    <row r="368" spans="1:12" s="681" customFormat="1" ht="24.95" customHeight="1" outlineLevel="1">
      <c r="A368" s="688"/>
      <c r="B368" s="688"/>
      <c r="C368" s="688"/>
      <c r="D368" s="689" t="s">
        <v>2264</v>
      </c>
      <c r="E368" s="690"/>
      <c r="F368" s="706"/>
      <c r="G368" s="707"/>
      <c r="H368" s="692"/>
      <c r="I368" s="708"/>
      <c r="J368" s="709"/>
      <c r="K368" s="695">
        <f>SUBTOTAL(9,K369:K384)</f>
        <v>256600</v>
      </c>
      <c r="L368" s="691"/>
    </row>
    <row r="369" spans="1:12" s="681" customFormat="1" ht="24.95" customHeight="1" outlineLevel="3">
      <c r="A369" s="696">
        <v>3</v>
      </c>
      <c r="B369" s="696" t="s">
        <v>2261</v>
      </c>
      <c r="C369" s="696" t="s">
        <v>382</v>
      </c>
      <c r="D369" s="697" t="s">
        <v>484</v>
      </c>
      <c r="E369" s="698" t="s">
        <v>2172</v>
      </c>
      <c r="F369" s="710" t="s">
        <v>1169</v>
      </c>
      <c r="G369" s="705" t="s">
        <v>2178</v>
      </c>
      <c r="H369" s="700" t="s">
        <v>2179</v>
      </c>
      <c r="I369" s="711">
        <v>650</v>
      </c>
      <c r="J369" s="712">
        <v>15</v>
      </c>
      <c r="K369" s="703">
        <f t="shared" ref="K369:K384" si="37">I369*J369</f>
        <v>9750</v>
      </c>
      <c r="L369" s="699"/>
    </row>
    <row r="370" spans="1:12" s="681" customFormat="1" ht="24.95" customHeight="1" outlineLevel="3">
      <c r="A370" s="696">
        <v>3</v>
      </c>
      <c r="B370" s="696" t="s">
        <v>2261</v>
      </c>
      <c r="C370" s="696" t="s">
        <v>382</v>
      </c>
      <c r="D370" s="697" t="s">
        <v>484</v>
      </c>
      <c r="E370" s="698" t="s">
        <v>2172</v>
      </c>
      <c r="F370" s="710" t="s">
        <v>1169</v>
      </c>
      <c r="G370" s="705" t="s">
        <v>2180</v>
      </c>
      <c r="H370" s="700" t="s">
        <v>2179</v>
      </c>
      <c r="I370" s="711">
        <v>650</v>
      </c>
      <c r="J370" s="712">
        <v>15</v>
      </c>
      <c r="K370" s="703">
        <f t="shared" si="37"/>
        <v>9750</v>
      </c>
      <c r="L370" s="699"/>
    </row>
    <row r="371" spans="1:12" s="681" customFormat="1" ht="24.95" customHeight="1" outlineLevel="3">
      <c r="A371" s="696">
        <v>3</v>
      </c>
      <c r="B371" s="696" t="s">
        <v>2261</v>
      </c>
      <c r="C371" s="696" t="s">
        <v>382</v>
      </c>
      <c r="D371" s="697" t="s">
        <v>484</v>
      </c>
      <c r="E371" s="698" t="s">
        <v>2172</v>
      </c>
      <c r="F371" s="710" t="s">
        <v>1169</v>
      </c>
      <c r="G371" s="705" t="s">
        <v>2215</v>
      </c>
      <c r="H371" s="705" t="s">
        <v>2216</v>
      </c>
      <c r="I371" s="711">
        <v>380</v>
      </c>
      <c r="J371" s="712">
        <v>90</v>
      </c>
      <c r="K371" s="703">
        <f t="shared" si="37"/>
        <v>34200</v>
      </c>
      <c r="L371" s="699"/>
    </row>
    <row r="372" spans="1:12" s="681" customFormat="1" ht="24.95" customHeight="1" outlineLevel="3">
      <c r="A372" s="696">
        <v>3</v>
      </c>
      <c r="B372" s="696" t="s">
        <v>2261</v>
      </c>
      <c r="C372" s="696" t="s">
        <v>382</v>
      </c>
      <c r="D372" s="697" t="s">
        <v>484</v>
      </c>
      <c r="E372" s="698" t="s">
        <v>2172</v>
      </c>
      <c r="F372" s="710" t="s">
        <v>1169</v>
      </c>
      <c r="G372" s="705" t="s">
        <v>2181</v>
      </c>
      <c r="H372" s="705" t="s">
        <v>2182</v>
      </c>
      <c r="I372" s="713">
        <v>2400</v>
      </c>
      <c r="J372" s="712">
        <v>3</v>
      </c>
      <c r="K372" s="703">
        <f t="shared" si="37"/>
        <v>7200</v>
      </c>
      <c r="L372" s="699"/>
    </row>
    <row r="373" spans="1:12" s="681" customFormat="1" ht="24.95" customHeight="1" outlineLevel="3">
      <c r="A373" s="696">
        <v>3</v>
      </c>
      <c r="B373" s="696" t="s">
        <v>2261</v>
      </c>
      <c r="C373" s="696" t="s">
        <v>382</v>
      </c>
      <c r="D373" s="697" t="s">
        <v>484</v>
      </c>
      <c r="E373" s="698" t="s">
        <v>2172</v>
      </c>
      <c r="F373" s="710" t="s">
        <v>1169</v>
      </c>
      <c r="G373" s="705" t="s">
        <v>2183</v>
      </c>
      <c r="H373" s="705" t="s">
        <v>2184</v>
      </c>
      <c r="I373" s="711">
        <v>700</v>
      </c>
      <c r="J373" s="712">
        <v>3</v>
      </c>
      <c r="K373" s="703">
        <f t="shared" si="37"/>
        <v>2100</v>
      </c>
      <c r="L373" s="699"/>
    </row>
    <row r="374" spans="1:12" s="681" customFormat="1" ht="24.95" customHeight="1" outlineLevel="3">
      <c r="A374" s="696">
        <v>3</v>
      </c>
      <c r="B374" s="696" t="s">
        <v>2261</v>
      </c>
      <c r="C374" s="696" t="s">
        <v>382</v>
      </c>
      <c r="D374" s="697" t="s">
        <v>484</v>
      </c>
      <c r="E374" s="698" t="s">
        <v>2172</v>
      </c>
      <c r="F374" s="710" t="s">
        <v>1169</v>
      </c>
      <c r="G374" s="705" t="s">
        <v>2185</v>
      </c>
      <c r="H374" s="705" t="s">
        <v>2186</v>
      </c>
      <c r="I374" s="711">
        <v>6000</v>
      </c>
      <c r="J374" s="712">
        <v>3</v>
      </c>
      <c r="K374" s="703">
        <f t="shared" si="37"/>
        <v>18000</v>
      </c>
      <c r="L374" s="699"/>
    </row>
    <row r="375" spans="1:12" s="681" customFormat="1" ht="24.95" customHeight="1" outlineLevel="3">
      <c r="A375" s="696">
        <v>3</v>
      </c>
      <c r="B375" s="696" t="s">
        <v>2261</v>
      </c>
      <c r="C375" s="696" t="s">
        <v>382</v>
      </c>
      <c r="D375" s="697" t="s">
        <v>484</v>
      </c>
      <c r="E375" s="698" t="s">
        <v>2172</v>
      </c>
      <c r="F375" s="710" t="s">
        <v>1169</v>
      </c>
      <c r="G375" s="705" t="s">
        <v>2198</v>
      </c>
      <c r="H375" s="705"/>
      <c r="I375" s="711">
        <v>1600</v>
      </c>
      <c r="J375" s="712">
        <v>2</v>
      </c>
      <c r="K375" s="703">
        <f t="shared" si="37"/>
        <v>3200</v>
      </c>
      <c r="L375" s="699"/>
    </row>
    <row r="376" spans="1:12" s="681" customFormat="1" ht="24.95" customHeight="1" outlineLevel="3">
      <c r="A376" s="696">
        <v>3</v>
      </c>
      <c r="B376" s="696" t="s">
        <v>2261</v>
      </c>
      <c r="C376" s="696" t="s">
        <v>382</v>
      </c>
      <c r="D376" s="697" t="s">
        <v>484</v>
      </c>
      <c r="E376" s="698" t="s">
        <v>2172</v>
      </c>
      <c r="F376" s="710" t="s">
        <v>1169</v>
      </c>
      <c r="G376" s="705" t="s">
        <v>2220</v>
      </c>
      <c r="H376" s="705"/>
      <c r="I376" s="711">
        <v>700</v>
      </c>
      <c r="J376" s="712">
        <v>1</v>
      </c>
      <c r="K376" s="703">
        <f t="shared" si="37"/>
        <v>700</v>
      </c>
      <c r="L376" s="699"/>
    </row>
    <row r="377" spans="1:12" s="681" customFormat="1" ht="24.95" customHeight="1" outlineLevel="3">
      <c r="A377" s="696">
        <v>3</v>
      </c>
      <c r="B377" s="696" t="s">
        <v>2261</v>
      </c>
      <c r="C377" s="696" t="s">
        <v>382</v>
      </c>
      <c r="D377" s="697" t="s">
        <v>484</v>
      </c>
      <c r="E377" s="698" t="s">
        <v>2172</v>
      </c>
      <c r="F377" s="710" t="s">
        <v>1175</v>
      </c>
      <c r="G377" s="705" t="s">
        <v>1175</v>
      </c>
      <c r="H377" s="705" t="s">
        <v>2187</v>
      </c>
      <c r="I377" s="711">
        <v>13000</v>
      </c>
      <c r="J377" s="712">
        <v>3</v>
      </c>
      <c r="K377" s="703">
        <f t="shared" si="37"/>
        <v>39000</v>
      </c>
      <c r="L377" s="699"/>
    </row>
    <row r="378" spans="1:12" s="681" customFormat="1" ht="24.95" customHeight="1" outlineLevel="3">
      <c r="A378" s="696">
        <v>3</v>
      </c>
      <c r="B378" s="696" t="s">
        <v>2261</v>
      </c>
      <c r="C378" s="696" t="s">
        <v>382</v>
      </c>
      <c r="D378" s="697" t="s">
        <v>484</v>
      </c>
      <c r="E378" s="698" t="s">
        <v>2172</v>
      </c>
      <c r="F378" s="710" t="s">
        <v>2188</v>
      </c>
      <c r="G378" s="705" t="s">
        <v>2188</v>
      </c>
      <c r="H378" s="714" t="s">
        <v>2189</v>
      </c>
      <c r="I378" s="713">
        <v>9000</v>
      </c>
      <c r="J378" s="712">
        <v>3</v>
      </c>
      <c r="K378" s="703">
        <f t="shared" si="37"/>
        <v>27000</v>
      </c>
      <c r="L378" s="699"/>
    </row>
    <row r="379" spans="1:12" s="681" customFormat="1" ht="24.95" customHeight="1" outlineLevel="3">
      <c r="A379" s="696">
        <v>3</v>
      </c>
      <c r="B379" s="696" t="s">
        <v>2261</v>
      </c>
      <c r="C379" s="696" t="s">
        <v>382</v>
      </c>
      <c r="D379" s="697" t="s">
        <v>484</v>
      </c>
      <c r="E379" s="698" t="s">
        <v>2172</v>
      </c>
      <c r="F379" s="710" t="s">
        <v>2200</v>
      </c>
      <c r="G379" s="705" t="s">
        <v>2265</v>
      </c>
      <c r="H379" s="705"/>
      <c r="I379" s="711">
        <v>5000</v>
      </c>
      <c r="J379" s="712">
        <v>2</v>
      </c>
      <c r="K379" s="703">
        <f t="shared" si="37"/>
        <v>10000</v>
      </c>
      <c r="L379" s="699"/>
    </row>
    <row r="380" spans="1:12" s="681" customFormat="1" ht="24.95" customHeight="1" outlineLevel="3">
      <c r="A380" s="696">
        <v>3</v>
      </c>
      <c r="B380" s="696" t="s">
        <v>2261</v>
      </c>
      <c r="C380" s="696" t="s">
        <v>382</v>
      </c>
      <c r="D380" s="697" t="s">
        <v>484</v>
      </c>
      <c r="E380" s="698" t="s">
        <v>2172</v>
      </c>
      <c r="F380" s="705" t="s">
        <v>2190</v>
      </c>
      <c r="G380" s="705" t="s">
        <v>2191</v>
      </c>
      <c r="H380" s="705"/>
      <c r="I380" s="711">
        <v>7300</v>
      </c>
      <c r="J380" s="712">
        <v>3</v>
      </c>
      <c r="K380" s="703">
        <f t="shared" si="37"/>
        <v>21900</v>
      </c>
      <c r="L380" s="699"/>
    </row>
    <row r="381" spans="1:12" s="681" customFormat="1" ht="24.95" customHeight="1" outlineLevel="3">
      <c r="A381" s="696">
        <v>3</v>
      </c>
      <c r="B381" s="696" t="s">
        <v>2261</v>
      </c>
      <c r="C381" s="696" t="s">
        <v>382</v>
      </c>
      <c r="D381" s="697" t="s">
        <v>484</v>
      </c>
      <c r="E381" s="698" t="s">
        <v>2172</v>
      </c>
      <c r="F381" s="705" t="s">
        <v>2190</v>
      </c>
      <c r="G381" s="705" t="s">
        <v>2192</v>
      </c>
      <c r="H381" s="705"/>
      <c r="I381" s="711">
        <v>12000</v>
      </c>
      <c r="J381" s="712">
        <v>3</v>
      </c>
      <c r="K381" s="703">
        <f t="shared" si="37"/>
        <v>36000</v>
      </c>
      <c r="L381" s="699"/>
    </row>
    <row r="382" spans="1:12" s="681" customFormat="1" ht="24.95" customHeight="1" outlineLevel="3">
      <c r="A382" s="696">
        <v>3</v>
      </c>
      <c r="B382" s="696" t="s">
        <v>2261</v>
      </c>
      <c r="C382" s="696" t="s">
        <v>382</v>
      </c>
      <c r="D382" s="697" t="s">
        <v>484</v>
      </c>
      <c r="E382" s="698" t="s">
        <v>2172</v>
      </c>
      <c r="F382" s="715" t="s">
        <v>1172</v>
      </c>
      <c r="G382" s="705" t="s">
        <v>2193</v>
      </c>
      <c r="H382" s="705"/>
      <c r="I382" s="713">
        <v>10000</v>
      </c>
      <c r="J382" s="712">
        <v>3</v>
      </c>
      <c r="K382" s="703">
        <f t="shared" si="37"/>
        <v>30000</v>
      </c>
      <c r="L382" s="699"/>
    </row>
    <row r="383" spans="1:12" s="681" customFormat="1" ht="24.95" customHeight="1" outlineLevel="3">
      <c r="A383" s="696">
        <v>3</v>
      </c>
      <c r="B383" s="696" t="s">
        <v>2261</v>
      </c>
      <c r="C383" s="696" t="s">
        <v>382</v>
      </c>
      <c r="D383" s="697" t="s">
        <v>484</v>
      </c>
      <c r="E383" s="698" t="s">
        <v>2172</v>
      </c>
      <c r="F383" s="705" t="s">
        <v>2194</v>
      </c>
      <c r="G383" s="705" t="s">
        <v>2194</v>
      </c>
      <c r="H383" s="705"/>
      <c r="I383" s="713">
        <v>1200</v>
      </c>
      <c r="J383" s="712">
        <v>3</v>
      </c>
      <c r="K383" s="703">
        <f t="shared" si="37"/>
        <v>3600</v>
      </c>
      <c r="L383" s="699"/>
    </row>
    <row r="384" spans="1:12" s="681" customFormat="1" ht="24.95" customHeight="1" outlineLevel="3">
      <c r="A384" s="696">
        <v>3</v>
      </c>
      <c r="B384" s="696" t="s">
        <v>2261</v>
      </c>
      <c r="C384" s="696" t="s">
        <v>382</v>
      </c>
      <c r="D384" s="697" t="s">
        <v>484</v>
      </c>
      <c r="E384" s="698" t="s">
        <v>2172</v>
      </c>
      <c r="F384" s="705" t="s">
        <v>2195</v>
      </c>
      <c r="G384" s="705" t="s">
        <v>2195</v>
      </c>
      <c r="H384" s="705"/>
      <c r="I384" s="713">
        <v>1400</v>
      </c>
      <c r="J384" s="712">
        <v>3</v>
      </c>
      <c r="K384" s="703">
        <f t="shared" si="37"/>
        <v>4200</v>
      </c>
      <c r="L384" s="699"/>
    </row>
    <row r="385" spans="11:11" s="681" customFormat="1" ht="30" customHeight="1">
      <c r="K385" s="213"/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>
  <dimension ref="A1:L199"/>
  <sheetViews>
    <sheetView topLeftCell="A91" workbookViewId="0">
      <selection activeCell="K4" sqref="K4:K192"/>
    </sheetView>
  </sheetViews>
  <sheetFormatPr defaultColWidth="8.875" defaultRowHeight="13.5"/>
  <cols>
    <col min="1" max="1" width="4.25" style="639" customWidth="1"/>
    <col min="2" max="2" width="4.125" style="639" customWidth="1"/>
    <col min="3" max="3" width="6.625" style="639" customWidth="1"/>
    <col min="4" max="4" width="5.375" style="639" customWidth="1"/>
    <col min="5" max="5" width="10.875" style="639" customWidth="1"/>
    <col min="6" max="6" width="15.75" style="639" customWidth="1"/>
    <col min="7" max="7" width="8.875" style="639"/>
    <col min="8" max="8" width="9.75" style="639" customWidth="1"/>
    <col min="9" max="9" width="12.25" style="639" customWidth="1"/>
    <col min="10" max="10" width="14" style="639" customWidth="1"/>
    <col min="11" max="11" width="8.875" style="639"/>
    <col min="12" max="12" width="10.5" style="639" customWidth="1"/>
    <col min="13" max="16384" width="8.875" style="639"/>
  </cols>
  <sheetData>
    <row r="1" spans="1:11" ht="30" customHeight="1">
      <c r="A1" s="1054" t="s">
        <v>1910</v>
      </c>
      <c r="B1" s="1054"/>
      <c r="C1" s="1054"/>
      <c r="D1" s="1054"/>
      <c r="E1" s="1054"/>
      <c r="F1" s="1054"/>
      <c r="G1" s="1054"/>
      <c r="H1" s="1054"/>
      <c r="I1" s="1054"/>
      <c r="J1" s="1054"/>
      <c r="K1" s="1055"/>
    </row>
    <row r="2" spans="1:11" ht="20.100000000000001" customHeight="1">
      <c r="A2" s="1056" t="s">
        <v>2</v>
      </c>
      <c r="B2" s="1057" t="s">
        <v>1589</v>
      </c>
      <c r="C2" s="1056" t="s">
        <v>1419</v>
      </c>
      <c r="D2" s="1056"/>
      <c r="E2" s="1056" t="s">
        <v>1365</v>
      </c>
      <c r="F2" s="1056"/>
      <c r="G2" s="1059" t="s">
        <v>1911</v>
      </c>
      <c r="H2" s="1059"/>
      <c r="I2" s="1059"/>
      <c r="J2" s="1059"/>
      <c r="K2" s="1060" t="s">
        <v>1912</v>
      </c>
    </row>
    <row r="3" spans="1:11" ht="20.100000000000001" customHeight="1">
      <c r="A3" s="1056"/>
      <c r="B3" s="1058"/>
      <c r="C3" s="1056"/>
      <c r="D3" s="1056"/>
      <c r="E3" s="1056"/>
      <c r="F3" s="1056"/>
      <c r="G3" s="640" t="s">
        <v>533</v>
      </c>
      <c r="H3" s="641" t="s">
        <v>1366</v>
      </c>
      <c r="I3" s="641" t="s">
        <v>695</v>
      </c>
      <c r="J3" s="641" t="s">
        <v>696</v>
      </c>
      <c r="K3" s="1061"/>
    </row>
    <row r="4" spans="1:11" s="649" customFormat="1" ht="20.100000000000001" customHeight="1">
      <c r="A4" s="1029" t="s">
        <v>1913</v>
      </c>
      <c r="B4" s="1048" t="s">
        <v>1914</v>
      </c>
      <c r="C4" s="1029" t="s">
        <v>1459</v>
      </c>
      <c r="D4" s="1029"/>
      <c r="E4" s="1029" t="s">
        <v>1915</v>
      </c>
      <c r="F4" s="1029"/>
      <c r="G4" s="645" t="s">
        <v>1372</v>
      </c>
      <c r="H4" s="646">
        <v>2300</v>
      </c>
      <c r="I4" s="647">
        <v>210</v>
      </c>
      <c r="J4" s="648">
        <f>H4*I4</f>
        <v>483000</v>
      </c>
      <c r="K4" s="1051">
        <f>ROUND(J192*0.8,0)</f>
        <v>4303484</v>
      </c>
    </row>
    <row r="5" spans="1:11" s="649" customFormat="1" ht="20.100000000000001" customHeight="1">
      <c r="A5" s="1029"/>
      <c r="B5" s="1049"/>
      <c r="C5" s="1029"/>
      <c r="D5" s="1029"/>
      <c r="E5" s="1029" t="s">
        <v>1916</v>
      </c>
      <c r="F5" s="1029"/>
      <c r="G5" s="645" t="s">
        <v>1388</v>
      </c>
      <c r="H5" s="646">
        <v>250</v>
      </c>
      <c r="I5" s="647">
        <v>140</v>
      </c>
      <c r="J5" s="648">
        <f t="shared" ref="J5:J175" si="0">H5*I5</f>
        <v>35000</v>
      </c>
      <c r="K5" s="1052"/>
    </row>
    <row r="6" spans="1:11" s="649" customFormat="1" ht="20.100000000000001" customHeight="1">
      <c r="A6" s="1029"/>
      <c r="B6" s="1049"/>
      <c r="C6" s="1029"/>
      <c r="D6" s="1029"/>
      <c r="E6" s="1029" t="s">
        <v>1917</v>
      </c>
      <c r="F6" s="1029"/>
      <c r="G6" s="650" t="s">
        <v>1388</v>
      </c>
      <c r="H6" s="646">
        <v>170</v>
      </c>
      <c r="I6" s="647">
        <v>140</v>
      </c>
      <c r="J6" s="648">
        <f t="shared" si="0"/>
        <v>23800</v>
      </c>
      <c r="K6" s="1052"/>
    </row>
    <row r="7" spans="1:11" s="649" customFormat="1" ht="20.100000000000001" customHeight="1">
      <c r="A7" s="1029"/>
      <c r="B7" s="1049"/>
      <c r="C7" s="1029"/>
      <c r="D7" s="1029"/>
      <c r="E7" s="1029" t="s">
        <v>1918</v>
      </c>
      <c r="F7" s="1029"/>
      <c r="G7" s="645" t="s">
        <v>1372</v>
      </c>
      <c r="H7" s="646">
        <v>1216</v>
      </c>
      <c r="I7" s="647">
        <v>210</v>
      </c>
      <c r="J7" s="648">
        <f t="shared" si="0"/>
        <v>255360</v>
      </c>
      <c r="K7" s="1052"/>
    </row>
    <row r="8" spans="1:11" s="649" customFormat="1" ht="20.100000000000001" customHeight="1">
      <c r="A8" s="1029"/>
      <c r="B8" s="1049"/>
      <c r="C8" s="1029"/>
      <c r="D8" s="1029"/>
      <c r="E8" s="1042" t="s">
        <v>1919</v>
      </c>
      <c r="F8" s="1043"/>
      <c r="G8" s="645" t="s">
        <v>1372</v>
      </c>
      <c r="H8" s="646">
        <v>200</v>
      </c>
      <c r="I8" s="647">
        <v>210</v>
      </c>
      <c r="J8" s="648">
        <f t="shared" si="0"/>
        <v>42000</v>
      </c>
      <c r="K8" s="1052"/>
    </row>
    <row r="9" spans="1:11" s="649" customFormat="1" ht="20.100000000000001" customHeight="1">
      <c r="A9" s="1029"/>
      <c r="B9" s="1049"/>
      <c r="C9" s="1029"/>
      <c r="D9" s="1029"/>
      <c r="E9" s="1046"/>
      <c r="F9" s="1047"/>
      <c r="G9" s="645" t="s">
        <v>1372</v>
      </c>
      <c r="H9" s="646">
        <f>J9/I9</f>
        <v>16.666666666666668</v>
      </c>
      <c r="I9" s="647">
        <v>360</v>
      </c>
      <c r="J9" s="648">
        <v>6000</v>
      </c>
      <c r="K9" s="1052"/>
    </row>
    <row r="10" spans="1:11" s="649" customFormat="1" ht="20.100000000000001" customHeight="1">
      <c r="A10" s="1029"/>
      <c r="B10" s="1049"/>
      <c r="C10" s="1029"/>
      <c r="D10" s="1029"/>
      <c r="E10" s="1029" t="s">
        <v>1920</v>
      </c>
      <c r="F10" s="1029"/>
      <c r="G10" s="645" t="s">
        <v>1372</v>
      </c>
      <c r="H10" s="646">
        <v>3656</v>
      </c>
      <c r="I10" s="647">
        <v>370</v>
      </c>
      <c r="J10" s="648">
        <f t="shared" ref="J10:J11" si="1">H10*I10</f>
        <v>1352720</v>
      </c>
      <c r="K10" s="1052"/>
    </row>
    <row r="11" spans="1:11" s="649" customFormat="1" ht="20.100000000000001" customHeight="1">
      <c r="A11" s="1029"/>
      <c r="B11" s="1049"/>
      <c r="C11" s="1029"/>
      <c r="D11" s="1029"/>
      <c r="E11" s="1042" t="s">
        <v>1921</v>
      </c>
      <c r="F11" s="1043"/>
      <c r="G11" s="1036" t="s">
        <v>1372</v>
      </c>
      <c r="H11" s="1039">
        <v>4385</v>
      </c>
      <c r="I11" s="1062">
        <v>12.7</v>
      </c>
      <c r="J11" s="1033">
        <f t="shared" si="1"/>
        <v>55689.5</v>
      </c>
      <c r="K11" s="1052"/>
    </row>
    <row r="12" spans="1:11" s="649" customFormat="1" ht="20.100000000000001" customHeight="1">
      <c r="A12" s="1029"/>
      <c r="B12" s="1049"/>
      <c r="C12" s="1029"/>
      <c r="D12" s="1029"/>
      <c r="E12" s="1044"/>
      <c r="F12" s="1045"/>
      <c r="G12" s="1038"/>
      <c r="H12" s="1041"/>
      <c r="I12" s="1063"/>
      <c r="J12" s="1035"/>
      <c r="K12" s="1052"/>
    </row>
    <row r="13" spans="1:11" s="649" customFormat="1" ht="20.100000000000001" customHeight="1">
      <c r="A13" s="1029"/>
      <c r="B13" s="1049"/>
      <c r="C13" s="1029"/>
      <c r="D13" s="1029"/>
      <c r="E13" s="1044"/>
      <c r="F13" s="1045"/>
      <c r="G13" s="645" t="s">
        <v>1372</v>
      </c>
      <c r="H13" s="646">
        <v>50</v>
      </c>
      <c r="I13" s="647">
        <v>1500</v>
      </c>
      <c r="J13" s="648">
        <f>H13*I13</f>
        <v>75000</v>
      </c>
      <c r="K13" s="1052"/>
    </row>
    <row r="14" spans="1:11" s="649" customFormat="1" ht="20.100000000000001" customHeight="1">
      <c r="A14" s="1029"/>
      <c r="B14" s="1049"/>
      <c r="C14" s="1029"/>
      <c r="D14" s="1029"/>
      <c r="E14" s="1044"/>
      <c r="F14" s="1045"/>
      <c r="G14" s="645" t="s">
        <v>1441</v>
      </c>
      <c r="H14" s="646">
        <v>1</v>
      </c>
      <c r="I14" s="647">
        <v>5000</v>
      </c>
      <c r="J14" s="648">
        <f t="shared" ref="J14:J22" si="2">H14*I14</f>
        <v>5000</v>
      </c>
      <c r="K14" s="1052"/>
    </row>
    <row r="15" spans="1:11" s="649" customFormat="1" ht="20.100000000000001" customHeight="1">
      <c r="A15" s="1029"/>
      <c r="B15" s="1049"/>
      <c r="C15" s="1029"/>
      <c r="D15" s="1029"/>
      <c r="E15" s="1044"/>
      <c r="F15" s="1045"/>
      <c r="G15" s="645" t="s">
        <v>1922</v>
      </c>
      <c r="H15" s="646">
        <v>8</v>
      </c>
      <c r="I15" s="647">
        <v>450</v>
      </c>
      <c r="J15" s="648">
        <f t="shared" si="2"/>
        <v>3600</v>
      </c>
      <c r="K15" s="1052"/>
    </row>
    <row r="16" spans="1:11" s="649" customFormat="1" ht="20.100000000000001" customHeight="1">
      <c r="A16" s="1029"/>
      <c r="B16" s="1049"/>
      <c r="C16" s="1029"/>
      <c r="D16" s="1029"/>
      <c r="E16" s="1044"/>
      <c r="F16" s="1045"/>
      <c r="G16" s="645" t="s">
        <v>1922</v>
      </c>
      <c r="H16" s="646">
        <v>6</v>
      </c>
      <c r="I16" s="647">
        <v>450</v>
      </c>
      <c r="J16" s="648">
        <f t="shared" si="2"/>
        <v>2700</v>
      </c>
      <c r="K16" s="1052"/>
    </row>
    <row r="17" spans="1:12" s="649" customFormat="1" ht="20.100000000000001" customHeight="1">
      <c r="A17" s="1029"/>
      <c r="B17" s="1049"/>
      <c r="C17" s="1029"/>
      <c r="D17" s="1029"/>
      <c r="E17" s="1044"/>
      <c r="F17" s="1045"/>
      <c r="G17" s="645" t="s">
        <v>1922</v>
      </c>
      <c r="H17" s="646">
        <v>10</v>
      </c>
      <c r="I17" s="647">
        <v>450</v>
      </c>
      <c r="J17" s="648">
        <f t="shared" si="2"/>
        <v>4500</v>
      </c>
      <c r="K17" s="1052"/>
    </row>
    <row r="18" spans="1:12" s="649" customFormat="1" ht="20.100000000000001" customHeight="1">
      <c r="A18" s="1029"/>
      <c r="B18" s="1049"/>
      <c r="C18" s="1029"/>
      <c r="D18" s="1029"/>
      <c r="E18" s="1044"/>
      <c r="F18" s="1045"/>
      <c r="G18" s="645" t="s">
        <v>1922</v>
      </c>
      <c r="H18" s="646">
        <v>4</v>
      </c>
      <c r="I18" s="647">
        <v>450</v>
      </c>
      <c r="J18" s="648">
        <f t="shared" si="2"/>
        <v>1800</v>
      </c>
      <c r="K18" s="1052"/>
    </row>
    <row r="19" spans="1:12" s="649" customFormat="1" ht="20.100000000000001" customHeight="1">
      <c r="A19" s="1029"/>
      <c r="B19" s="1049"/>
      <c r="C19" s="1029"/>
      <c r="D19" s="1029"/>
      <c r="E19" s="1044"/>
      <c r="F19" s="1045"/>
      <c r="G19" s="645" t="s">
        <v>1922</v>
      </c>
      <c r="H19" s="646">
        <v>10</v>
      </c>
      <c r="I19" s="647">
        <v>450</v>
      </c>
      <c r="J19" s="648">
        <f t="shared" si="2"/>
        <v>4500</v>
      </c>
      <c r="K19" s="1052"/>
    </row>
    <row r="20" spans="1:12" s="649" customFormat="1" ht="20.100000000000001" customHeight="1">
      <c r="A20" s="1029"/>
      <c r="B20" s="1049"/>
      <c r="C20" s="1029"/>
      <c r="D20" s="1029"/>
      <c r="E20" s="1044"/>
      <c r="F20" s="1045"/>
      <c r="G20" s="645" t="s">
        <v>1922</v>
      </c>
      <c r="H20" s="646">
        <v>10</v>
      </c>
      <c r="I20" s="647">
        <v>90</v>
      </c>
      <c r="J20" s="648">
        <f t="shared" si="2"/>
        <v>900</v>
      </c>
      <c r="K20" s="1052"/>
    </row>
    <row r="21" spans="1:12" s="649" customFormat="1" ht="20.100000000000001" customHeight="1">
      <c r="A21" s="1029"/>
      <c r="B21" s="1049"/>
      <c r="C21" s="1029"/>
      <c r="D21" s="1029"/>
      <c r="E21" s="1044"/>
      <c r="F21" s="1045"/>
      <c r="G21" s="645" t="s">
        <v>1922</v>
      </c>
      <c r="H21" s="646">
        <v>5</v>
      </c>
      <c r="I21" s="647">
        <v>200</v>
      </c>
      <c r="J21" s="648">
        <f t="shared" si="2"/>
        <v>1000</v>
      </c>
      <c r="K21" s="1052"/>
    </row>
    <row r="22" spans="1:12" s="649" customFormat="1" ht="20.100000000000001" customHeight="1">
      <c r="A22" s="1029"/>
      <c r="B22" s="1049"/>
      <c r="C22" s="1029"/>
      <c r="D22" s="1029"/>
      <c r="E22" s="1046"/>
      <c r="F22" s="1047"/>
      <c r="G22" s="645" t="s">
        <v>1922</v>
      </c>
      <c r="H22" s="646">
        <v>1</v>
      </c>
      <c r="I22" s="647">
        <v>450</v>
      </c>
      <c r="J22" s="648">
        <f t="shared" si="2"/>
        <v>450</v>
      </c>
      <c r="K22" s="1052"/>
    </row>
    <row r="23" spans="1:12" s="649" customFormat="1" ht="20.100000000000001" customHeight="1">
      <c r="A23" s="1029"/>
      <c r="B23" s="1049"/>
      <c r="C23" s="1029"/>
      <c r="D23" s="1029"/>
      <c r="E23" s="1029" t="s">
        <v>1923</v>
      </c>
      <c r="F23" s="1029"/>
      <c r="G23" s="645" t="s">
        <v>1372</v>
      </c>
      <c r="H23" s="646">
        <v>81</v>
      </c>
      <c r="I23" s="647">
        <v>600</v>
      </c>
      <c r="J23" s="648">
        <f t="shared" si="0"/>
        <v>48600</v>
      </c>
      <c r="K23" s="1052"/>
    </row>
    <row r="24" spans="1:12" s="649" customFormat="1" ht="20.100000000000001" customHeight="1">
      <c r="A24" s="1029"/>
      <c r="B24" s="1049"/>
      <c r="C24" s="1029"/>
      <c r="D24" s="1029"/>
      <c r="E24" s="1029" t="s">
        <v>1924</v>
      </c>
      <c r="F24" s="1029"/>
      <c r="G24" s="645" t="s">
        <v>1372</v>
      </c>
      <c r="H24" s="646">
        <v>0</v>
      </c>
      <c r="I24" s="647">
        <v>0</v>
      </c>
      <c r="J24" s="648">
        <f t="shared" si="0"/>
        <v>0</v>
      </c>
      <c r="K24" s="1052"/>
    </row>
    <row r="25" spans="1:12" s="649" customFormat="1" ht="20.100000000000001" customHeight="1">
      <c r="A25" s="1029"/>
      <c r="B25" s="1049"/>
      <c r="C25" s="1028" t="s">
        <v>24</v>
      </c>
      <c r="D25" s="1028"/>
      <c r="E25" s="1028"/>
      <c r="F25" s="1028"/>
      <c r="G25" s="651"/>
      <c r="H25" s="652"/>
      <c r="I25" s="651"/>
      <c r="J25" s="653">
        <f>SUM(J4:J24)</f>
        <v>2401619.5</v>
      </c>
      <c r="K25" s="1052"/>
      <c r="L25" s="654"/>
    </row>
    <row r="26" spans="1:12" s="649" customFormat="1" ht="20.100000000000001" customHeight="1">
      <c r="A26" s="1029"/>
      <c r="B26" s="1049"/>
      <c r="C26" s="1048" t="s">
        <v>1925</v>
      </c>
      <c r="D26" s="1048" t="s">
        <v>1926</v>
      </c>
      <c r="E26" s="1029" t="s">
        <v>1927</v>
      </c>
      <c r="F26" s="1029"/>
      <c r="G26" s="645" t="s">
        <v>1372</v>
      </c>
      <c r="H26" s="646">
        <v>60</v>
      </c>
      <c r="I26" s="647">
        <v>50</v>
      </c>
      <c r="J26" s="648">
        <f t="shared" si="0"/>
        <v>3000</v>
      </c>
      <c r="K26" s="1052"/>
    </row>
    <row r="27" spans="1:12" s="649" customFormat="1" ht="20.100000000000001" customHeight="1">
      <c r="A27" s="1029"/>
      <c r="B27" s="1049"/>
      <c r="C27" s="1049"/>
      <c r="D27" s="1049"/>
      <c r="E27" s="1029" t="s">
        <v>1928</v>
      </c>
      <c r="F27" s="1029"/>
      <c r="G27" s="645" t="s">
        <v>1372</v>
      </c>
      <c r="H27" s="646">
        <v>30</v>
      </c>
      <c r="I27" s="647">
        <v>45</v>
      </c>
      <c r="J27" s="648">
        <f t="shared" si="0"/>
        <v>1350</v>
      </c>
      <c r="K27" s="1052"/>
    </row>
    <row r="28" spans="1:12" s="649" customFormat="1" ht="20.100000000000001" customHeight="1">
      <c r="A28" s="1029"/>
      <c r="B28" s="1049"/>
      <c r="C28" s="1049"/>
      <c r="D28" s="1049"/>
      <c r="E28" s="1029" t="s">
        <v>1929</v>
      </c>
      <c r="F28" s="1029"/>
      <c r="G28" s="645" t="s">
        <v>1372</v>
      </c>
      <c r="H28" s="646">
        <v>20</v>
      </c>
      <c r="I28" s="647">
        <v>45</v>
      </c>
      <c r="J28" s="648">
        <f t="shared" si="0"/>
        <v>900</v>
      </c>
      <c r="K28" s="1052"/>
    </row>
    <row r="29" spans="1:12" s="649" customFormat="1" ht="20.100000000000001" customHeight="1">
      <c r="A29" s="1029"/>
      <c r="B29" s="1049"/>
      <c r="C29" s="1049"/>
      <c r="D29" s="1049"/>
      <c r="E29" s="1029" t="s">
        <v>1930</v>
      </c>
      <c r="F29" s="1029"/>
      <c r="G29" s="645" t="s">
        <v>1372</v>
      </c>
      <c r="H29" s="646">
        <v>6</v>
      </c>
      <c r="I29" s="647">
        <v>180</v>
      </c>
      <c r="J29" s="648">
        <f>H29*I29</f>
        <v>1080</v>
      </c>
      <c r="K29" s="1052"/>
    </row>
    <row r="30" spans="1:12" s="649" customFormat="1" ht="20.100000000000001" customHeight="1">
      <c r="A30" s="1029"/>
      <c r="B30" s="1049"/>
      <c r="C30" s="1049"/>
      <c r="D30" s="1049"/>
      <c r="E30" s="1029" t="s">
        <v>1931</v>
      </c>
      <c r="F30" s="1029"/>
      <c r="G30" s="645" t="s">
        <v>1372</v>
      </c>
      <c r="H30" s="646">
        <v>10</v>
      </c>
      <c r="I30" s="647">
        <v>200</v>
      </c>
      <c r="J30" s="648">
        <f t="shared" si="0"/>
        <v>2000</v>
      </c>
      <c r="K30" s="1052"/>
    </row>
    <row r="31" spans="1:12" s="649" customFormat="1" ht="20.100000000000001" customHeight="1">
      <c r="A31" s="1029"/>
      <c r="B31" s="1049"/>
      <c r="C31" s="1049"/>
      <c r="D31" s="1049"/>
      <c r="E31" s="1029" t="s">
        <v>1932</v>
      </c>
      <c r="F31" s="650" t="s">
        <v>1933</v>
      </c>
      <c r="G31" s="645" t="s">
        <v>1372</v>
      </c>
      <c r="H31" s="646">
        <v>0</v>
      </c>
      <c r="I31" s="647">
        <v>0</v>
      </c>
      <c r="J31" s="648">
        <f t="shared" si="0"/>
        <v>0</v>
      </c>
      <c r="K31" s="1052"/>
    </row>
    <row r="32" spans="1:12" s="649" customFormat="1" ht="20.100000000000001" customHeight="1">
      <c r="A32" s="1029"/>
      <c r="B32" s="1049"/>
      <c r="C32" s="1049"/>
      <c r="D32" s="1049"/>
      <c r="E32" s="1029"/>
      <c r="F32" s="650" t="s">
        <v>1934</v>
      </c>
      <c r="G32" s="645" t="s">
        <v>1372</v>
      </c>
      <c r="H32" s="646">
        <v>0</v>
      </c>
      <c r="I32" s="647">
        <v>0</v>
      </c>
      <c r="J32" s="648">
        <f t="shared" si="0"/>
        <v>0</v>
      </c>
      <c r="K32" s="1052"/>
    </row>
    <row r="33" spans="1:12" s="649" customFormat="1" ht="20.100000000000001" customHeight="1">
      <c r="A33" s="1029"/>
      <c r="B33" s="1049"/>
      <c r="C33" s="1049"/>
      <c r="D33" s="1049"/>
      <c r="E33" s="1042" t="s">
        <v>1935</v>
      </c>
      <c r="F33" s="1043"/>
      <c r="G33" s="645" t="s">
        <v>1372</v>
      </c>
      <c r="H33" s="646">
        <v>20</v>
      </c>
      <c r="I33" s="647">
        <v>260</v>
      </c>
      <c r="J33" s="648">
        <f t="shared" si="0"/>
        <v>5200</v>
      </c>
      <c r="K33" s="1052"/>
    </row>
    <row r="34" spans="1:12" s="649" customFormat="1" ht="20.100000000000001" customHeight="1">
      <c r="A34" s="1029"/>
      <c r="B34" s="1049"/>
      <c r="C34" s="1049"/>
      <c r="D34" s="1050"/>
      <c r="E34" s="1046"/>
      <c r="F34" s="1047"/>
      <c r="G34" s="645" t="s">
        <v>1376</v>
      </c>
      <c r="H34" s="646">
        <v>1</v>
      </c>
      <c r="I34" s="647">
        <v>800</v>
      </c>
      <c r="J34" s="648">
        <f t="shared" si="0"/>
        <v>800</v>
      </c>
      <c r="K34" s="1052"/>
    </row>
    <row r="35" spans="1:12" s="649" customFormat="1" ht="20.100000000000001" customHeight="1">
      <c r="A35" s="1029"/>
      <c r="B35" s="1049"/>
      <c r="C35" s="1049"/>
      <c r="D35" s="1048" t="s">
        <v>1936</v>
      </c>
      <c r="E35" s="1029" t="s">
        <v>1937</v>
      </c>
      <c r="F35" s="1029"/>
      <c r="G35" s="645" t="s">
        <v>1372</v>
      </c>
      <c r="H35" s="646">
        <v>11</v>
      </c>
      <c r="I35" s="647">
        <v>600</v>
      </c>
      <c r="J35" s="648">
        <f>H35*I35</f>
        <v>6600</v>
      </c>
      <c r="K35" s="1052"/>
    </row>
    <row r="36" spans="1:12" s="649" customFormat="1" ht="20.100000000000001" customHeight="1">
      <c r="A36" s="1029"/>
      <c r="B36" s="1049"/>
      <c r="C36" s="1049"/>
      <c r="D36" s="1049"/>
      <c r="E36" s="1029" t="s">
        <v>1928</v>
      </c>
      <c r="F36" s="1029"/>
      <c r="G36" s="645" t="s">
        <v>1372</v>
      </c>
      <c r="H36" s="646">
        <v>40</v>
      </c>
      <c r="I36" s="647">
        <v>45</v>
      </c>
      <c r="J36" s="648">
        <f>H36*I36</f>
        <v>1800</v>
      </c>
      <c r="K36" s="1052"/>
    </row>
    <row r="37" spans="1:12" s="649" customFormat="1" ht="20.100000000000001" customHeight="1">
      <c r="A37" s="1029"/>
      <c r="B37" s="1049"/>
      <c r="C37" s="1049"/>
      <c r="D37" s="1049"/>
      <c r="E37" s="1029" t="s">
        <v>1929</v>
      </c>
      <c r="F37" s="1029"/>
      <c r="G37" s="645" t="s">
        <v>1372</v>
      </c>
      <c r="H37" s="646">
        <v>20</v>
      </c>
      <c r="I37" s="647">
        <v>45</v>
      </c>
      <c r="J37" s="648">
        <f>H37*I37</f>
        <v>900</v>
      </c>
      <c r="K37" s="1052"/>
    </row>
    <row r="38" spans="1:12" s="649" customFormat="1" ht="20.100000000000001" customHeight="1">
      <c r="A38" s="1029"/>
      <c r="B38" s="1049"/>
      <c r="C38" s="1050"/>
      <c r="D38" s="1050"/>
      <c r="E38" s="1029" t="s">
        <v>1938</v>
      </c>
      <c r="F38" s="1029"/>
      <c r="G38" s="645" t="s">
        <v>1372</v>
      </c>
      <c r="H38" s="646">
        <v>200</v>
      </c>
      <c r="I38" s="647">
        <f>I30</f>
        <v>200</v>
      </c>
      <c r="J38" s="648">
        <f>H38*I38</f>
        <v>40000</v>
      </c>
      <c r="K38" s="1052"/>
    </row>
    <row r="39" spans="1:12" s="649" customFormat="1" ht="20.100000000000001" customHeight="1">
      <c r="A39" s="1029"/>
      <c r="B39" s="1049"/>
      <c r="C39" s="1028" t="s">
        <v>24</v>
      </c>
      <c r="D39" s="1028"/>
      <c r="E39" s="1028"/>
      <c r="F39" s="1028"/>
      <c r="G39" s="651"/>
      <c r="H39" s="652"/>
      <c r="I39" s="651"/>
      <c r="J39" s="653">
        <f>SUM(J26:J38)</f>
        <v>63630</v>
      </c>
      <c r="K39" s="1052"/>
      <c r="L39" s="654"/>
    </row>
    <row r="40" spans="1:12" s="649" customFormat="1" ht="20.100000000000001" customHeight="1">
      <c r="A40" s="1029"/>
      <c r="B40" s="1049"/>
      <c r="C40" s="1042" t="s">
        <v>1455</v>
      </c>
      <c r="D40" s="1043"/>
      <c r="E40" s="1029" t="s">
        <v>1939</v>
      </c>
      <c r="F40" s="650" t="s">
        <v>1940</v>
      </c>
      <c r="G40" s="645" t="s">
        <v>1372</v>
      </c>
      <c r="H40" s="646">
        <v>45</v>
      </c>
      <c r="I40" s="647">
        <v>800</v>
      </c>
      <c r="J40" s="648">
        <f t="shared" si="0"/>
        <v>36000</v>
      </c>
      <c r="K40" s="1052"/>
    </row>
    <row r="41" spans="1:12" s="649" customFormat="1" ht="20.100000000000001" customHeight="1">
      <c r="A41" s="1029"/>
      <c r="B41" s="1049"/>
      <c r="C41" s="1044"/>
      <c r="D41" s="1045"/>
      <c r="E41" s="1029"/>
      <c r="F41" s="650" t="s">
        <v>1941</v>
      </c>
      <c r="G41" s="645" t="s">
        <v>1372</v>
      </c>
      <c r="H41" s="646">
        <v>80</v>
      </c>
      <c r="I41" s="647">
        <v>200</v>
      </c>
      <c r="J41" s="648">
        <f t="shared" si="0"/>
        <v>16000</v>
      </c>
      <c r="K41" s="1052"/>
    </row>
    <row r="42" spans="1:12" s="649" customFormat="1" ht="20.100000000000001" customHeight="1">
      <c r="A42" s="1029"/>
      <c r="B42" s="1049"/>
      <c r="C42" s="1044"/>
      <c r="D42" s="1045"/>
      <c r="E42" s="1029" t="s">
        <v>1942</v>
      </c>
      <c r="F42" s="650" t="s">
        <v>1943</v>
      </c>
      <c r="G42" s="1036" t="s">
        <v>1376</v>
      </c>
      <c r="H42" s="1039">
        <v>1</v>
      </c>
      <c r="I42" s="1030">
        <v>30000</v>
      </c>
      <c r="J42" s="1033">
        <f t="shared" si="0"/>
        <v>30000</v>
      </c>
      <c r="K42" s="1052"/>
    </row>
    <row r="43" spans="1:12" s="649" customFormat="1" ht="20.100000000000001" customHeight="1">
      <c r="A43" s="1029"/>
      <c r="B43" s="1049"/>
      <c r="C43" s="1044"/>
      <c r="D43" s="1045"/>
      <c r="E43" s="1029"/>
      <c r="F43" s="650" t="s">
        <v>1944</v>
      </c>
      <c r="G43" s="1037"/>
      <c r="H43" s="1040"/>
      <c r="I43" s="1031"/>
      <c r="J43" s="1034"/>
      <c r="K43" s="1052"/>
    </row>
    <row r="44" spans="1:12" s="649" customFormat="1" ht="20.100000000000001" customHeight="1">
      <c r="A44" s="1029"/>
      <c r="B44" s="1049"/>
      <c r="C44" s="1044"/>
      <c r="D44" s="1045"/>
      <c r="E44" s="1029"/>
      <c r="F44" s="650" t="s">
        <v>1945</v>
      </c>
      <c r="G44" s="1038"/>
      <c r="H44" s="1041"/>
      <c r="I44" s="1032"/>
      <c r="J44" s="1035"/>
      <c r="K44" s="1052"/>
    </row>
    <row r="45" spans="1:12" s="649" customFormat="1" ht="20.100000000000001" customHeight="1">
      <c r="A45" s="1029"/>
      <c r="B45" s="1049"/>
      <c r="C45" s="1044"/>
      <c r="D45" s="1045"/>
      <c r="E45" s="1029" t="s">
        <v>1946</v>
      </c>
      <c r="F45" s="1029"/>
      <c r="G45" s="645" t="s">
        <v>1372</v>
      </c>
      <c r="H45" s="646">
        <v>2</v>
      </c>
      <c r="I45" s="647">
        <v>650</v>
      </c>
      <c r="J45" s="648">
        <f t="shared" si="0"/>
        <v>1300</v>
      </c>
      <c r="K45" s="1052"/>
    </row>
    <row r="46" spans="1:12" s="649" customFormat="1" ht="20.100000000000001" customHeight="1">
      <c r="A46" s="1029"/>
      <c r="B46" s="1049"/>
      <c r="C46" s="1044"/>
      <c r="D46" s="1045"/>
      <c r="E46" s="1029" t="s">
        <v>1947</v>
      </c>
      <c r="F46" s="1029"/>
      <c r="G46" s="645" t="s">
        <v>1101</v>
      </c>
      <c r="H46" s="646">
        <v>4</v>
      </c>
      <c r="I46" s="647">
        <v>100</v>
      </c>
      <c r="J46" s="648">
        <f t="shared" si="0"/>
        <v>400</v>
      </c>
      <c r="K46" s="1052"/>
    </row>
    <row r="47" spans="1:12" s="649" customFormat="1" ht="20.100000000000001" customHeight="1">
      <c r="A47" s="1029"/>
      <c r="B47" s="1049"/>
      <c r="C47" s="1044"/>
      <c r="D47" s="1045"/>
      <c r="E47" s="1029" t="s">
        <v>1948</v>
      </c>
      <c r="F47" s="650" t="s">
        <v>1949</v>
      </c>
      <c r="G47" s="645" t="s">
        <v>1372</v>
      </c>
      <c r="H47" s="646">
        <v>2</v>
      </c>
      <c r="I47" s="647">
        <v>500</v>
      </c>
      <c r="J47" s="648">
        <f t="shared" si="0"/>
        <v>1000</v>
      </c>
      <c r="K47" s="1052"/>
    </row>
    <row r="48" spans="1:12" s="649" customFormat="1" ht="20.100000000000001" customHeight="1">
      <c r="A48" s="1029"/>
      <c r="B48" s="1049"/>
      <c r="C48" s="1044"/>
      <c r="D48" s="1045"/>
      <c r="E48" s="1029"/>
      <c r="F48" s="650" t="s">
        <v>1950</v>
      </c>
      <c r="G48" s="645" t="s">
        <v>1382</v>
      </c>
      <c r="H48" s="646">
        <v>1</v>
      </c>
      <c r="I48" s="647">
        <v>1600</v>
      </c>
      <c r="J48" s="648">
        <f t="shared" si="0"/>
        <v>1600</v>
      </c>
      <c r="K48" s="1052"/>
    </row>
    <row r="49" spans="1:12" s="649" customFormat="1" ht="20.100000000000001" customHeight="1">
      <c r="A49" s="1029"/>
      <c r="B49" s="1049"/>
      <c r="C49" s="1044"/>
      <c r="D49" s="1045"/>
      <c r="E49" s="1029" t="s">
        <v>1951</v>
      </c>
      <c r="F49" s="1029"/>
      <c r="G49" s="645" t="s">
        <v>1372</v>
      </c>
      <c r="H49" s="646">
        <v>380</v>
      </c>
      <c r="I49" s="647">
        <v>200</v>
      </c>
      <c r="J49" s="648">
        <f t="shared" si="0"/>
        <v>76000</v>
      </c>
      <c r="K49" s="1052"/>
    </row>
    <row r="50" spans="1:12" s="649" customFormat="1" ht="20.100000000000001" customHeight="1">
      <c r="A50" s="1029"/>
      <c r="B50" s="1049"/>
      <c r="C50" s="1044"/>
      <c r="D50" s="1045"/>
      <c r="E50" s="1029" t="s">
        <v>1952</v>
      </c>
      <c r="F50" s="1029"/>
      <c r="G50" s="645" t="s">
        <v>1372</v>
      </c>
      <c r="H50" s="1039">
        <v>220</v>
      </c>
      <c r="I50" s="1030">
        <v>200</v>
      </c>
      <c r="J50" s="1033">
        <f t="shared" si="0"/>
        <v>44000</v>
      </c>
      <c r="K50" s="1052"/>
    </row>
    <row r="51" spans="1:12" s="649" customFormat="1" ht="20.100000000000001" customHeight="1">
      <c r="A51" s="1029"/>
      <c r="B51" s="1049"/>
      <c r="C51" s="1044"/>
      <c r="D51" s="1045"/>
      <c r="E51" s="1029" t="s">
        <v>1953</v>
      </c>
      <c r="F51" s="1029"/>
      <c r="G51" s="645" t="s">
        <v>1372</v>
      </c>
      <c r="H51" s="1041"/>
      <c r="I51" s="1032"/>
      <c r="J51" s="1035"/>
      <c r="K51" s="1052"/>
    </row>
    <row r="52" spans="1:12" s="649" customFormat="1" ht="20.100000000000001" customHeight="1">
      <c r="A52" s="1029"/>
      <c r="B52" s="1049"/>
      <c r="C52" s="1044"/>
      <c r="D52" s="1045"/>
      <c r="E52" s="1042" t="s">
        <v>1954</v>
      </c>
      <c r="F52" s="1043"/>
      <c r="G52" s="645" t="s">
        <v>1372</v>
      </c>
      <c r="H52" s="646">
        <v>270</v>
      </c>
      <c r="I52" s="647">
        <v>230</v>
      </c>
      <c r="J52" s="648">
        <f t="shared" si="0"/>
        <v>62100</v>
      </c>
      <c r="K52" s="1052"/>
    </row>
    <row r="53" spans="1:12" s="649" customFormat="1" ht="20.100000000000001" customHeight="1">
      <c r="A53" s="1029"/>
      <c r="B53" s="1049"/>
      <c r="C53" s="1046"/>
      <c r="D53" s="1047"/>
      <c r="E53" s="1046"/>
      <c r="F53" s="1047"/>
      <c r="G53" s="645" t="s">
        <v>1372</v>
      </c>
      <c r="H53" s="646">
        <v>250</v>
      </c>
      <c r="I53" s="647">
        <v>45</v>
      </c>
      <c r="J53" s="648">
        <f t="shared" si="0"/>
        <v>11250</v>
      </c>
      <c r="K53" s="1052"/>
    </row>
    <row r="54" spans="1:12" s="649" customFormat="1" ht="20.100000000000001" customHeight="1">
      <c r="A54" s="1029"/>
      <c r="B54" s="1049"/>
      <c r="C54" s="1028" t="s">
        <v>24</v>
      </c>
      <c r="D54" s="1028"/>
      <c r="E54" s="1028"/>
      <c r="F54" s="1028"/>
      <c r="G54" s="651"/>
      <c r="H54" s="652"/>
      <c r="I54" s="651"/>
      <c r="J54" s="653">
        <f>SUM(J40:J53)</f>
        <v>279650</v>
      </c>
      <c r="K54" s="1052"/>
      <c r="L54" s="654"/>
    </row>
    <row r="55" spans="1:12" s="649" customFormat="1" ht="20.100000000000001" customHeight="1">
      <c r="A55" s="1029"/>
      <c r="B55" s="1049"/>
      <c r="C55" s="1029" t="s">
        <v>1565</v>
      </c>
      <c r="D55" s="1029"/>
      <c r="E55" s="1029" t="s">
        <v>1955</v>
      </c>
      <c r="F55" s="650" t="s">
        <v>1956</v>
      </c>
      <c r="G55" s="645" t="s">
        <v>1372</v>
      </c>
      <c r="H55" s="646">
        <v>20</v>
      </c>
      <c r="I55" s="647">
        <v>45</v>
      </c>
      <c r="J55" s="648">
        <f t="shared" si="0"/>
        <v>900</v>
      </c>
      <c r="K55" s="1052"/>
    </row>
    <row r="56" spans="1:12" s="649" customFormat="1" ht="20.100000000000001" customHeight="1">
      <c r="A56" s="1029"/>
      <c r="B56" s="1049"/>
      <c r="C56" s="1029"/>
      <c r="D56" s="1029"/>
      <c r="E56" s="1029"/>
      <c r="F56" s="650" t="s">
        <v>1957</v>
      </c>
      <c r="G56" s="645" t="s">
        <v>1372</v>
      </c>
      <c r="H56" s="646">
        <v>20</v>
      </c>
      <c r="I56" s="647">
        <v>45</v>
      </c>
      <c r="J56" s="648">
        <f t="shared" si="0"/>
        <v>900</v>
      </c>
      <c r="K56" s="1052"/>
    </row>
    <row r="57" spans="1:12" s="649" customFormat="1" ht="20.100000000000001" customHeight="1">
      <c r="A57" s="1029"/>
      <c r="B57" s="1049"/>
      <c r="C57" s="1029"/>
      <c r="D57" s="1029"/>
      <c r="E57" s="1029"/>
      <c r="F57" s="650" t="s">
        <v>1958</v>
      </c>
      <c r="G57" s="645" t="s">
        <v>1372</v>
      </c>
      <c r="H57" s="646">
        <v>10</v>
      </c>
      <c r="I57" s="647">
        <v>280</v>
      </c>
      <c r="J57" s="648">
        <f t="shared" si="0"/>
        <v>2800</v>
      </c>
      <c r="K57" s="1052"/>
    </row>
    <row r="58" spans="1:12" s="649" customFormat="1" ht="20.100000000000001" customHeight="1">
      <c r="A58" s="1029"/>
      <c r="B58" s="1049"/>
      <c r="C58" s="1029"/>
      <c r="D58" s="1029"/>
      <c r="E58" s="1029"/>
      <c r="F58" s="650" t="s">
        <v>1959</v>
      </c>
      <c r="G58" s="645" t="s">
        <v>1372</v>
      </c>
      <c r="H58" s="646">
        <v>10</v>
      </c>
      <c r="I58" s="647">
        <v>260</v>
      </c>
      <c r="J58" s="648">
        <f t="shared" si="0"/>
        <v>2600</v>
      </c>
      <c r="K58" s="1052"/>
    </row>
    <row r="59" spans="1:12" s="649" customFormat="1" ht="20.100000000000001" customHeight="1">
      <c r="A59" s="1029"/>
      <c r="B59" s="1049"/>
      <c r="C59" s="1029"/>
      <c r="D59" s="1029"/>
      <c r="E59" s="1029"/>
      <c r="F59" s="650" t="s">
        <v>1960</v>
      </c>
      <c r="G59" s="645" t="s">
        <v>1441</v>
      </c>
      <c r="H59" s="646">
        <v>3</v>
      </c>
      <c r="I59" s="647">
        <v>1200</v>
      </c>
      <c r="J59" s="648">
        <f t="shared" si="0"/>
        <v>3600</v>
      </c>
      <c r="K59" s="1052"/>
    </row>
    <row r="60" spans="1:12" s="649" customFormat="1" ht="20.100000000000001" customHeight="1">
      <c r="A60" s="1029"/>
      <c r="B60" s="1049"/>
      <c r="C60" s="1029"/>
      <c r="D60" s="1029"/>
      <c r="E60" s="1029"/>
      <c r="F60" s="650" t="s">
        <v>1961</v>
      </c>
      <c r="G60" s="645" t="s">
        <v>1441</v>
      </c>
      <c r="H60" s="646">
        <v>0</v>
      </c>
      <c r="I60" s="647">
        <v>150</v>
      </c>
      <c r="J60" s="648">
        <f t="shared" si="0"/>
        <v>0</v>
      </c>
      <c r="K60" s="1052"/>
    </row>
    <row r="61" spans="1:12" s="649" customFormat="1" ht="20.100000000000001" customHeight="1">
      <c r="A61" s="1029"/>
      <c r="B61" s="1049"/>
      <c r="C61" s="1029"/>
      <c r="D61" s="1029"/>
      <c r="E61" s="1029"/>
      <c r="F61" s="650" t="s">
        <v>1962</v>
      </c>
      <c r="G61" s="645" t="s">
        <v>1441</v>
      </c>
      <c r="H61" s="646">
        <v>0</v>
      </c>
      <c r="I61" s="647">
        <v>55</v>
      </c>
      <c r="J61" s="648">
        <f t="shared" si="0"/>
        <v>0</v>
      </c>
      <c r="K61" s="1052"/>
    </row>
    <row r="62" spans="1:12" s="649" customFormat="1" ht="20.100000000000001" customHeight="1">
      <c r="A62" s="1029"/>
      <c r="B62" s="1049"/>
      <c r="C62" s="1029"/>
      <c r="D62" s="1029"/>
      <c r="E62" s="1029" t="s">
        <v>1963</v>
      </c>
      <c r="F62" s="650" t="s">
        <v>1964</v>
      </c>
      <c r="G62" s="645" t="s">
        <v>1372</v>
      </c>
      <c r="H62" s="646">
        <v>40</v>
      </c>
      <c r="I62" s="647">
        <v>200</v>
      </c>
      <c r="J62" s="648">
        <f t="shared" si="0"/>
        <v>8000</v>
      </c>
      <c r="K62" s="1052"/>
    </row>
    <row r="63" spans="1:12" s="649" customFormat="1" ht="20.100000000000001" customHeight="1">
      <c r="A63" s="1029"/>
      <c r="B63" s="1049"/>
      <c r="C63" s="1029"/>
      <c r="D63" s="1029"/>
      <c r="E63" s="1029"/>
      <c r="F63" s="650" t="s">
        <v>1958</v>
      </c>
      <c r="G63" s="645" t="s">
        <v>1372</v>
      </c>
      <c r="H63" s="646">
        <v>20</v>
      </c>
      <c r="I63" s="647">
        <v>280</v>
      </c>
      <c r="J63" s="648">
        <f t="shared" si="0"/>
        <v>5600</v>
      </c>
      <c r="K63" s="1052"/>
    </row>
    <row r="64" spans="1:12" s="649" customFormat="1" ht="20.100000000000001" customHeight="1">
      <c r="A64" s="1029"/>
      <c r="B64" s="1049"/>
      <c r="C64" s="1029"/>
      <c r="D64" s="1029"/>
      <c r="E64" s="1029"/>
      <c r="F64" s="650" t="s">
        <v>1959</v>
      </c>
      <c r="G64" s="645" t="s">
        <v>1372</v>
      </c>
      <c r="H64" s="646">
        <v>10</v>
      </c>
      <c r="I64" s="647">
        <v>260</v>
      </c>
      <c r="J64" s="648">
        <f t="shared" si="0"/>
        <v>2600</v>
      </c>
      <c r="K64" s="1052"/>
    </row>
    <row r="65" spans="1:11" s="649" customFormat="1" ht="20.100000000000001" customHeight="1">
      <c r="A65" s="1029"/>
      <c r="B65" s="1049"/>
      <c r="C65" s="1029"/>
      <c r="D65" s="1029"/>
      <c r="E65" s="1029"/>
      <c r="F65" s="645" t="s">
        <v>1965</v>
      </c>
      <c r="G65" s="645" t="s">
        <v>1701</v>
      </c>
      <c r="H65" s="646">
        <v>10</v>
      </c>
      <c r="I65" s="647">
        <v>120</v>
      </c>
      <c r="J65" s="648">
        <f t="shared" si="0"/>
        <v>1200</v>
      </c>
      <c r="K65" s="1052"/>
    </row>
    <row r="66" spans="1:11" s="649" customFormat="1" ht="20.100000000000001" customHeight="1">
      <c r="A66" s="1029"/>
      <c r="B66" s="1049"/>
      <c r="C66" s="1029"/>
      <c r="D66" s="1029"/>
      <c r="E66" s="1029"/>
      <c r="F66" s="645" t="s">
        <v>1966</v>
      </c>
      <c r="G66" s="645" t="s">
        <v>1441</v>
      </c>
      <c r="H66" s="646">
        <v>40</v>
      </c>
      <c r="I66" s="647">
        <v>100</v>
      </c>
      <c r="J66" s="648">
        <f t="shared" si="0"/>
        <v>4000</v>
      </c>
      <c r="K66" s="1052"/>
    </row>
    <row r="67" spans="1:11" s="649" customFormat="1" ht="20.100000000000001" customHeight="1">
      <c r="A67" s="1029"/>
      <c r="B67" s="1049"/>
      <c r="C67" s="1029"/>
      <c r="D67" s="1029"/>
      <c r="E67" s="1029" t="s">
        <v>1967</v>
      </c>
      <c r="F67" s="645" t="s">
        <v>1968</v>
      </c>
      <c r="G67" s="645" t="s">
        <v>1372</v>
      </c>
      <c r="H67" s="646">
        <v>0</v>
      </c>
      <c r="I67" s="647">
        <v>50</v>
      </c>
      <c r="J67" s="648">
        <f t="shared" si="0"/>
        <v>0</v>
      </c>
      <c r="K67" s="1052"/>
    </row>
    <row r="68" spans="1:11" s="649" customFormat="1" ht="20.100000000000001" customHeight="1">
      <c r="A68" s="1029"/>
      <c r="B68" s="1049"/>
      <c r="C68" s="1029"/>
      <c r="D68" s="1029"/>
      <c r="E68" s="1029"/>
      <c r="F68" s="645" t="s">
        <v>1969</v>
      </c>
      <c r="G68" s="645" t="s">
        <v>1372</v>
      </c>
      <c r="H68" s="646">
        <v>0</v>
      </c>
      <c r="I68" s="647">
        <v>150</v>
      </c>
      <c r="J68" s="648">
        <f t="shared" si="0"/>
        <v>0</v>
      </c>
      <c r="K68" s="1052"/>
    </row>
    <row r="69" spans="1:11" s="649" customFormat="1" ht="20.100000000000001" customHeight="1">
      <c r="A69" s="1029"/>
      <c r="B69" s="1049"/>
      <c r="C69" s="1029"/>
      <c r="D69" s="1029"/>
      <c r="E69" s="1029"/>
      <c r="F69" s="645" t="s">
        <v>1970</v>
      </c>
      <c r="G69" s="645" t="s">
        <v>1372</v>
      </c>
      <c r="H69" s="646">
        <v>0</v>
      </c>
      <c r="I69" s="647">
        <v>280</v>
      </c>
      <c r="J69" s="648">
        <f t="shared" si="0"/>
        <v>0</v>
      </c>
      <c r="K69" s="1052"/>
    </row>
    <row r="70" spans="1:11" s="649" customFormat="1" ht="20.100000000000001" customHeight="1">
      <c r="A70" s="1029"/>
      <c r="B70" s="1049"/>
      <c r="C70" s="1029"/>
      <c r="D70" s="1029"/>
      <c r="E70" s="1029"/>
      <c r="F70" s="645" t="s">
        <v>1971</v>
      </c>
      <c r="G70" s="645" t="s">
        <v>1372</v>
      </c>
      <c r="H70" s="646">
        <v>0</v>
      </c>
      <c r="I70" s="647">
        <v>200</v>
      </c>
      <c r="J70" s="648">
        <f t="shared" si="0"/>
        <v>0</v>
      </c>
      <c r="K70" s="1052"/>
    </row>
    <row r="71" spans="1:11" s="649" customFormat="1" ht="20.100000000000001" customHeight="1">
      <c r="A71" s="1029"/>
      <c r="B71" s="1049"/>
      <c r="C71" s="1029"/>
      <c r="D71" s="1029"/>
      <c r="E71" s="1029"/>
      <c r="F71" s="645" t="s">
        <v>1972</v>
      </c>
      <c r="G71" s="645" t="s">
        <v>1372</v>
      </c>
      <c r="H71" s="646">
        <v>85</v>
      </c>
      <c r="I71" s="647">
        <v>220</v>
      </c>
      <c r="J71" s="648">
        <f t="shared" si="0"/>
        <v>18700</v>
      </c>
      <c r="K71" s="1052"/>
    </row>
    <row r="72" spans="1:11" s="649" customFormat="1" ht="20.100000000000001" customHeight="1">
      <c r="A72" s="1029"/>
      <c r="B72" s="1049"/>
      <c r="C72" s="1028" t="s">
        <v>24</v>
      </c>
      <c r="D72" s="1028"/>
      <c r="E72" s="1028"/>
      <c r="F72" s="1028"/>
      <c r="G72" s="651"/>
      <c r="H72" s="652"/>
      <c r="I72" s="651"/>
      <c r="J72" s="653">
        <f>SUM(J55:J71)</f>
        <v>50900</v>
      </c>
      <c r="K72" s="1052"/>
    </row>
    <row r="73" spans="1:11" s="649" customFormat="1" ht="20.100000000000001" customHeight="1">
      <c r="A73" s="1029"/>
      <c r="B73" s="1049"/>
      <c r="C73" s="1029" t="s">
        <v>1973</v>
      </c>
      <c r="D73" s="1029"/>
      <c r="E73" s="1029" t="s">
        <v>1974</v>
      </c>
      <c r="F73" s="1029"/>
      <c r="G73" s="645" t="s">
        <v>1388</v>
      </c>
      <c r="H73" s="646">
        <v>61</v>
      </c>
      <c r="I73" s="647">
        <v>100</v>
      </c>
      <c r="J73" s="648">
        <f t="shared" si="0"/>
        <v>6100</v>
      </c>
      <c r="K73" s="1052"/>
    </row>
    <row r="74" spans="1:11" s="649" customFormat="1" ht="20.100000000000001" customHeight="1">
      <c r="A74" s="1029"/>
      <c r="B74" s="1049"/>
      <c r="C74" s="1029"/>
      <c r="D74" s="1029"/>
      <c r="E74" s="1029" t="s">
        <v>1928</v>
      </c>
      <c r="F74" s="1029"/>
      <c r="G74" s="645" t="s">
        <v>1372</v>
      </c>
      <c r="H74" s="646">
        <v>100</v>
      </c>
      <c r="I74" s="650">
        <v>45</v>
      </c>
      <c r="J74" s="648">
        <f t="shared" si="0"/>
        <v>4500</v>
      </c>
      <c r="K74" s="1052"/>
    </row>
    <row r="75" spans="1:11" s="649" customFormat="1" ht="20.100000000000001" customHeight="1">
      <c r="A75" s="1029"/>
      <c r="B75" s="1049"/>
      <c r="C75" s="1029"/>
      <c r="D75" s="1029"/>
      <c r="E75" s="1029" t="s">
        <v>1975</v>
      </c>
      <c r="F75" s="1029"/>
      <c r="G75" s="645" t="s">
        <v>1372</v>
      </c>
      <c r="H75" s="646">
        <v>1350</v>
      </c>
      <c r="I75" s="647">
        <v>400</v>
      </c>
      <c r="J75" s="648">
        <f t="shared" si="0"/>
        <v>540000</v>
      </c>
      <c r="K75" s="1052"/>
    </row>
    <row r="76" spans="1:11" s="649" customFormat="1" ht="20.100000000000001" customHeight="1">
      <c r="A76" s="1029"/>
      <c r="B76" s="1049"/>
      <c r="C76" s="1029"/>
      <c r="D76" s="1029"/>
      <c r="E76" s="1029" t="s">
        <v>1954</v>
      </c>
      <c r="F76" s="1029"/>
      <c r="G76" s="645" t="s">
        <v>1372</v>
      </c>
      <c r="H76" s="646">
        <v>391</v>
      </c>
      <c r="I76" s="647">
        <v>230</v>
      </c>
      <c r="J76" s="648">
        <f t="shared" si="0"/>
        <v>89930</v>
      </c>
      <c r="K76" s="1052"/>
    </row>
    <row r="77" spans="1:11" s="649" customFormat="1" ht="20.100000000000001" customHeight="1">
      <c r="A77" s="1029"/>
      <c r="B77" s="1049"/>
      <c r="C77" s="1028" t="s">
        <v>24</v>
      </c>
      <c r="D77" s="1028"/>
      <c r="E77" s="1028"/>
      <c r="F77" s="1028"/>
      <c r="G77" s="651"/>
      <c r="H77" s="652"/>
      <c r="I77" s="651"/>
      <c r="J77" s="653">
        <f>SUM(J73:J76)</f>
        <v>640530</v>
      </c>
      <c r="K77" s="1052"/>
    </row>
    <row r="78" spans="1:11" s="649" customFormat="1" ht="20.100000000000001" customHeight="1">
      <c r="A78" s="1029"/>
      <c r="B78" s="1049"/>
      <c r="C78" s="1029" t="s">
        <v>1976</v>
      </c>
      <c r="D78" s="1029" t="s">
        <v>1977</v>
      </c>
      <c r="E78" s="1029" t="s">
        <v>1928</v>
      </c>
      <c r="F78" s="1029"/>
      <c r="G78" s="645" t="s">
        <v>1372</v>
      </c>
      <c r="H78" s="646">
        <v>20</v>
      </c>
      <c r="I78" s="647">
        <v>45</v>
      </c>
      <c r="J78" s="648">
        <f t="shared" si="0"/>
        <v>900</v>
      </c>
      <c r="K78" s="1052"/>
    </row>
    <row r="79" spans="1:11" s="649" customFormat="1" ht="20.100000000000001" customHeight="1">
      <c r="A79" s="1029"/>
      <c r="B79" s="1049"/>
      <c r="C79" s="1029"/>
      <c r="D79" s="1029"/>
      <c r="E79" s="1029" t="s">
        <v>1978</v>
      </c>
      <c r="F79" s="1029"/>
      <c r="G79" s="645" t="s">
        <v>1372</v>
      </c>
      <c r="H79" s="646">
        <v>280</v>
      </c>
      <c r="I79" s="647">
        <v>45</v>
      </c>
      <c r="J79" s="648">
        <f>H79*I79</f>
        <v>12600</v>
      </c>
      <c r="K79" s="1052"/>
    </row>
    <row r="80" spans="1:11" s="649" customFormat="1" ht="20.100000000000001" customHeight="1">
      <c r="A80" s="1029"/>
      <c r="B80" s="1049"/>
      <c r="C80" s="1029"/>
      <c r="D80" s="1029"/>
      <c r="E80" s="1029" t="s">
        <v>1979</v>
      </c>
      <c r="F80" s="1029"/>
      <c r="G80" s="645" t="s">
        <v>1372</v>
      </c>
      <c r="H80" s="646">
        <v>80</v>
      </c>
      <c r="I80" s="647">
        <v>300</v>
      </c>
      <c r="J80" s="648">
        <f t="shared" ref="J80:J129" si="3">H80*I80</f>
        <v>24000</v>
      </c>
      <c r="K80" s="1052"/>
    </row>
    <row r="81" spans="1:11" s="649" customFormat="1" ht="20.100000000000001" customHeight="1">
      <c r="A81" s="1029"/>
      <c r="B81" s="1049"/>
      <c r="C81" s="1029"/>
      <c r="D81" s="1029"/>
      <c r="E81" s="1029" t="s">
        <v>1929</v>
      </c>
      <c r="F81" s="1029"/>
      <c r="G81" s="645" t="s">
        <v>1372</v>
      </c>
      <c r="H81" s="646">
        <v>40</v>
      </c>
      <c r="I81" s="647">
        <v>45</v>
      </c>
      <c r="J81" s="648">
        <f t="shared" si="3"/>
        <v>1800</v>
      </c>
      <c r="K81" s="1052"/>
    </row>
    <row r="82" spans="1:11" s="649" customFormat="1" ht="20.100000000000001" customHeight="1">
      <c r="A82" s="1029"/>
      <c r="B82" s="1049"/>
      <c r="C82" s="1029"/>
      <c r="D82" s="1029"/>
      <c r="E82" s="1029" t="s">
        <v>1980</v>
      </c>
      <c r="F82" s="1029"/>
      <c r="G82" s="645" t="s">
        <v>1372</v>
      </c>
      <c r="H82" s="646">
        <v>20</v>
      </c>
      <c r="I82" s="647">
        <v>260</v>
      </c>
      <c r="J82" s="648">
        <f t="shared" si="3"/>
        <v>5200</v>
      </c>
      <c r="K82" s="1052"/>
    </row>
    <row r="83" spans="1:11" s="649" customFormat="1" ht="20.100000000000001" customHeight="1">
      <c r="A83" s="1029"/>
      <c r="B83" s="1049"/>
      <c r="C83" s="1029"/>
      <c r="D83" s="1029"/>
      <c r="E83" s="1029" t="s">
        <v>1981</v>
      </c>
      <c r="F83" s="1029"/>
      <c r="G83" s="645" t="s">
        <v>1441</v>
      </c>
      <c r="H83" s="646">
        <v>132</v>
      </c>
      <c r="I83" s="647">
        <v>50</v>
      </c>
      <c r="J83" s="648">
        <f t="shared" si="3"/>
        <v>6600</v>
      </c>
      <c r="K83" s="1052"/>
    </row>
    <row r="84" spans="1:11" s="649" customFormat="1" ht="20.100000000000001" customHeight="1">
      <c r="A84" s="1029"/>
      <c r="B84" s="1049"/>
      <c r="C84" s="1029"/>
      <c r="D84" s="1029"/>
      <c r="E84" s="1029" t="s">
        <v>1982</v>
      </c>
      <c r="F84" s="1029"/>
      <c r="G84" s="645" t="s">
        <v>1372</v>
      </c>
      <c r="H84" s="646">
        <v>200</v>
      </c>
      <c r="I84" s="647">
        <v>200</v>
      </c>
      <c r="J84" s="648">
        <f t="shared" si="3"/>
        <v>40000</v>
      </c>
      <c r="K84" s="1052"/>
    </row>
    <row r="85" spans="1:11" s="649" customFormat="1" ht="20.100000000000001" customHeight="1">
      <c r="A85" s="1029"/>
      <c r="B85" s="1049"/>
      <c r="C85" s="1029"/>
      <c r="D85" s="1029"/>
      <c r="E85" s="1029" t="s">
        <v>1983</v>
      </c>
      <c r="F85" s="1029"/>
      <c r="G85" s="645" t="s">
        <v>1372</v>
      </c>
      <c r="H85" s="646">
        <v>60</v>
      </c>
      <c r="I85" s="647">
        <v>650</v>
      </c>
      <c r="J85" s="648">
        <f t="shared" si="3"/>
        <v>39000</v>
      </c>
      <c r="K85" s="1052"/>
    </row>
    <row r="86" spans="1:11" s="649" customFormat="1" ht="20.100000000000001" customHeight="1">
      <c r="A86" s="1029"/>
      <c r="B86" s="1049"/>
      <c r="C86" s="1029"/>
      <c r="D86" s="1029"/>
      <c r="E86" s="1029" t="s">
        <v>1984</v>
      </c>
      <c r="F86" s="645" t="s">
        <v>1985</v>
      </c>
      <c r="G86" s="645" t="s">
        <v>1372</v>
      </c>
      <c r="H86" s="646">
        <v>14</v>
      </c>
      <c r="I86" s="647">
        <v>1800</v>
      </c>
      <c r="J86" s="648">
        <f t="shared" si="3"/>
        <v>25200</v>
      </c>
      <c r="K86" s="1052"/>
    </row>
    <row r="87" spans="1:11" s="649" customFormat="1" ht="20.100000000000001" customHeight="1">
      <c r="A87" s="1029"/>
      <c r="B87" s="1049"/>
      <c r="C87" s="1029"/>
      <c r="D87" s="1029"/>
      <c r="E87" s="1029"/>
      <c r="F87" s="645" t="s">
        <v>1986</v>
      </c>
      <c r="G87" s="645" t="s">
        <v>1372</v>
      </c>
      <c r="H87" s="646">
        <v>1</v>
      </c>
      <c r="I87" s="647">
        <v>800</v>
      </c>
      <c r="J87" s="648">
        <f t="shared" si="3"/>
        <v>800</v>
      </c>
      <c r="K87" s="1052"/>
    </row>
    <row r="88" spans="1:11" s="649" customFormat="1" ht="20.100000000000001" customHeight="1">
      <c r="A88" s="1029"/>
      <c r="B88" s="1049"/>
      <c r="C88" s="1029"/>
      <c r="D88" s="1029"/>
      <c r="E88" s="1029"/>
      <c r="F88" s="645" t="s">
        <v>1987</v>
      </c>
      <c r="G88" s="645" t="s">
        <v>1441</v>
      </c>
      <c r="H88" s="646">
        <v>5</v>
      </c>
      <c r="I88" s="647">
        <v>2000</v>
      </c>
      <c r="J88" s="648">
        <f t="shared" si="3"/>
        <v>10000</v>
      </c>
      <c r="K88" s="1052"/>
    </row>
    <row r="89" spans="1:11" s="649" customFormat="1" ht="20.100000000000001" customHeight="1">
      <c r="A89" s="1029"/>
      <c r="B89" s="1049"/>
      <c r="C89" s="1029"/>
      <c r="D89" s="1029"/>
      <c r="E89" s="1029" t="s">
        <v>1988</v>
      </c>
      <c r="F89" s="1029"/>
      <c r="G89" s="645" t="s">
        <v>1372</v>
      </c>
      <c r="H89" s="646">
        <v>35</v>
      </c>
      <c r="I89" s="647">
        <v>600</v>
      </c>
      <c r="J89" s="648">
        <f t="shared" si="3"/>
        <v>21000</v>
      </c>
      <c r="K89" s="1052"/>
    </row>
    <row r="90" spans="1:11" s="649" customFormat="1" ht="20.100000000000001" customHeight="1">
      <c r="A90" s="1029"/>
      <c r="B90" s="1049"/>
      <c r="C90" s="1029"/>
      <c r="D90" s="1029"/>
      <c r="E90" s="1029" t="s">
        <v>1989</v>
      </c>
      <c r="F90" s="1029"/>
      <c r="G90" s="645" t="s">
        <v>1382</v>
      </c>
      <c r="H90" s="646">
        <v>6</v>
      </c>
      <c r="I90" s="647">
        <v>1600</v>
      </c>
      <c r="J90" s="648">
        <f t="shared" si="3"/>
        <v>9600</v>
      </c>
      <c r="K90" s="1052"/>
    </row>
    <row r="91" spans="1:11" s="649" customFormat="1" ht="20.100000000000001" customHeight="1">
      <c r="A91" s="1029"/>
      <c r="B91" s="1049"/>
      <c r="C91" s="1029"/>
      <c r="D91" s="1029"/>
      <c r="E91" s="1029" t="s">
        <v>1990</v>
      </c>
      <c r="F91" s="1029"/>
      <c r="G91" s="645" t="s">
        <v>1701</v>
      </c>
      <c r="H91" s="646">
        <v>0</v>
      </c>
      <c r="I91" s="647">
        <v>0</v>
      </c>
      <c r="J91" s="648">
        <f t="shared" si="3"/>
        <v>0</v>
      </c>
      <c r="K91" s="1052"/>
    </row>
    <row r="92" spans="1:11" s="649" customFormat="1" ht="20.100000000000001" customHeight="1">
      <c r="A92" s="1029"/>
      <c r="B92" s="1049"/>
      <c r="C92" s="1029"/>
      <c r="D92" s="1029" t="s">
        <v>1991</v>
      </c>
      <c r="E92" s="1029" t="s">
        <v>1928</v>
      </c>
      <c r="F92" s="1029"/>
      <c r="G92" s="645" t="s">
        <v>1372</v>
      </c>
      <c r="H92" s="646">
        <v>10</v>
      </c>
      <c r="I92" s="647">
        <v>45</v>
      </c>
      <c r="J92" s="648">
        <f t="shared" si="3"/>
        <v>450</v>
      </c>
      <c r="K92" s="1052"/>
    </row>
    <row r="93" spans="1:11" s="649" customFormat="1" ht="20.100000000000001" customHeight="1">
      <c r="A93" s="1029"/>
      <c r="B93" s="1049"/>
      <c r="C93" s="1029"/>
      <c r="D93" s="1029"/>
      <c r="E93" s="1029" t="s">
        <v>1978</v>
      </c>
      <c r="F93" s="1029"/>
      <c r="G93" s="645" t="s">
        <v>1372</v>
      </c>
      <c r="H93" s="646">
        <v>300</v>
      </c>
      <c r="I93" s="647">
        <v>45</v>
      </c>
      <c r="J93" s="648">
        <f t="shared" si="3"/>
        <v>13500</v>
      </c>
      <c r="K93" s="1052"/>
    </row>
    <row r="94" spans="1:11" s="649" customFormat="1" ht="20.100000000000001" customHeight="1">
      <c r="A94" s="1029"/>
      <c r="B94" s="1049"/>
      <c r="C94" s="1029"/>
      <c r="D94" s="1029"/>
      <c r="E94" s="1029" t="s">
        <v>1979</v>
      </c>
      <c r="F94" s="1029"/>
      <c r="G94" s="645" t="s">
        <v>1372</v>
      </c>
      <c r="H94" s="646">
        <v>90</v>
      </c>
      <c r="I94" s="647">
        <v>300</v>
      </c>
      <c r="J94" s="648">
        <f t="shared" si="3"/>
        <v>27000</v>
      </c>
      <c r="K94" s="1052"/>
    </row>
    <row r="95" spans="1:11" s="649" customFormat="1" ht="20.100000000000001" customHeight="1">
      <c r="A95" s="1029"/>
      <c r="B95" s="1049"/>
      <c r="C95" s="1029"/>
      <c r="D95" s="1029"/>
      <c r="E95" s="1029" t="s">
        <v>1929</v>
      </c>
      <c r="F95" s="1029"/>
      <c r="G95" s="645" t="s">
        <v>1372</v>
      </c>
      <c r="H95" s="646">
        <v>20</v>
      </c>
      <c r="I95" s="647">
        <v>45</v>
      </c>
      <c r="J95" s="648">
        <f t="shared" si="3"/>
        <v>900</v>
      </c>
      <c r="K95" s="1052"/>
    </row>
    <row r="96" spans="1:11" s="649" customFormat="1" ht="20.100000000000001" customHeight="1">
      <c r="A96" s="1029"/>
      <c r="B96" s="1049"/>
      <c r="C96" s="1029"/>
      <c r="D96" s="1029"/>
      <c r="E96" s="1029" t="s">
        <v>1992</v>
      </c>
      <c r="F96" s="1029"/>
      <c r="G96" s="645" t="s">
        <v>1372</v>
      </c>
      <c r="H96" s="646">
        <v>30</v>
      </c>
      <c r="I96" s="647">
        <v>260</v>
      </c>
      <c r="J96" s="648">
        <f t="shared" si="3"/>
        <v>7800</v>
      </c>
      <c r="K96" s="1052"/>
    </row>
    <row r="97" spans="1:11" s="649" customFormat="1" ht="20.100000000000001" customHeight="1">
      <c r="A97" s="1029"/>
      <c r="B97" s="1049"/>
      <c r="C97" s="1029"/>
      <c r="D97" s="1029"/>
      <c r="E97" s="1029" t="s">
        <v>1981</v>
      </c>
      <c r="F97" s="1029"/>
      <c r="G97" s="645" t="s">
        <v>1441</v>
      </c>
      <c r="H97" s="646">
        <v>150</v>
      </c>
      <c r="I97" s="647">
        <v>50</v>
      </c>
      <c r="J97" s="648">
        <f t="shared" si="3"/>
        <v>7500</v>
      </c>
      <c r="K97" s="1052"/>
    </row>
    <row r="98" spans="1:11" s="649" customFormat="1" ht="20.100000000000001" customHeight="1">
      <c r="A98" s="1029"/>
      <c r="B98" s="1049"/>
      <c r="C98" s="1029"/>
      <c r="D98" s="1029"/>
      <c r="E98" s="1029" t="s">
        <v>1982</v>
      </c>
      <c r="F98" s="1029"/>
      <c r="G98" s="645" t="s">
        <v>1372</v>
      </c>
      <c r="H98" s="646">
        <v>230</v>
      </c>
      <c r="I98" s="647">
        <f>I84</f>
        <v>200</v>
      </c>
      <c r="J98" s="648">
        <f t="shared" si="3"/>
        <v>46000</v>
      </c>
      <c r="K98" s="1052"/>
    </row>
    <row r="99" spans="1:11" s="649" customFormat="1" ht="20.100000000000001" customHeight="1">
      <c r="A99" s="1029"/>
      <c r="B99" s="1049"/>
      <c r="C99" s="1029"/>
      <c r="D99" s="1029"/>
      <c r="E99" s="1029" t="s">
        <v>1983</v>
      </c>
      <c r="F99" s="1029"/>
      <c r="G99" s="645" t="s">
        <v>1372</v>
      </c>
      <c r="H99" s="646">
        <v>60</v>
      </c>
      <c r="I99" s="647">
        <f>I85</f>
        <v>650</v>
      </c>
      <c r="J99" s="648">
        <f t="shared" si="3"/>
        <v>39000</v>
      </c>
      <c r="K99" s="1052"/>
    </row>
    <row r="100" spans="1:11" s="649" customFormat="1" ht="20.100000000000001" customHeight="1">
      <c r="A100" s="1029"/>
      <c r="B100" s="1049"/>
      <c r="C100" s="1029"/>
      <c r="D100" s="1029"/>
      <c r="E100" s="1029" t="s">
        <v>1984</v>
      </c>
      <c r="F100" s="645" t="s">
        <v>1985</v>
      </c>
      <c r="G100" s="645" t="s">
        <v>1372</v>
      </c>
      <c r="H100" s="646">
        <v>14</v>
      </c>
      <c r="I100" s="647">
        <v>1800</v>
      </c>
      <c r="J100" s="648">
        <f t="shared" si="3"/>
        <v>25200</v>
      </c>
      <c r="K100" s="1052"/>
    </row>
    <row r="101" spans="1:11" s="649" customFormat="1" ht="20.100000000000001" customHeight="1">
      <c r="A101" s="1029"/>
      <c r="B101" s="1049"/>
      <c r="C101" s="1029"/>
      <c r="D101" s="1029"/>
      <c r="E101" s="1029"/>
      <c r="F101" s="645" t="s">
        <v>1993</v>
      </c>
      <c r="G101" s="645" t="s">
        <v>1441</v>
      </c>
      <c r="H101" s="646">
        <v>1</v>
      </c>
      <c r="I101" s="647">
        <v>800</v>
      </c>
      <c r="J101" s="648">
        <f t="shared" si="3"/>
        <v>800</v>
      </c>
      <c r="K101" s="1052"/>
    </row>
    <row r="102" spans="1:11" s="649" customFormat="1" ht="20.100000000000001" customHeight="1">
      <c r="A102" s="1029"/>
      <c r="B102" s="1049"/>
      <c r="C102" s="1029"/>
      <c r="D102" s="1029"/>
      <c r="E102" s="1029"/>
      <c r="F102" s="645" t="s">
        <v>1987</v>
      </c>
      <c r="G102" s="645" t="s">
        <v>1441</v>
      </c>
      <c r="H102" s="646">
        <v>5</v>
      </c>
      <c r="I102" s="647">
        <v>2000</v>
      </c>
      <c r="J102" s="648">
        <f t="shared" si="3"/>
        <v>10000</v>
      </c>
      <c r="K102" s="1052"/>
    </row>
    <row r="103" spans="1:11" s="649" customFormat="1" ht="20.100000000000001" customHeight="1">
      <c r="A103" s="1029"/>
      <c r="B103" s="1049"/>
      <c r="C103" s="1029"/>
      <c r="D103" s="1029"/>
      <c r="E103" s="1029" t="s">
        <v>1988</v>
      </c>
      <c r="F103" s="1029"/>
      <c r="G103" s="645" t="s">
        <v>1372</v>
      </c>
      <c r="H103" s="646">
        <v>35</v>
      </c>
      <c r="I103" s="647">
        <f>I89</f>
        <v>600</v>
      </c>
      <c r="J103" s="648">
        <f t="shared" si="3"/>
        <v>21000</v>
      </c>
      <c r="K103" s="1052"/>
    </row>
    <row r="104" spans="1:11" s="649" customFormat="1" ht="20.100000000000001" customHeight="1">
      <c r="A104" s="1029"/>
      <c r="B104" s="1049"/>
      <c r="C104" s="1029"/>
      <c r="D104" s="1029"/>
      <c r="E104" s="1029" t="s">
        <v>1989</v>
      </c>
      <c r="F104" s="1029"/>
      <c r="G104" s="645" t="s">
        <v>1382</v>
      </c>
      <c r="H104" s="646">
        <v>8</v>
      </c>
      <c r="I104" s="647">
        <f>I90</f>
        <v>1600</v>
      </c>
      <c r="J104" s="648">
        <f t="shared" si="3"/>
        <v>12800</v>
      </c>
      <c r="K104" s="1052"/>
    </row>
    <row r="105" spans="1:11" s="649" customFormat="1" ht="20.100000000000001" customHeight="1">
      <c r="A105" s="1029"/>
      <c r="B105" s="1049"/>
      <c r="C105" s="1029"/>
      <c r="D105" s="1029"/>
      <c r="E105" s="1029" t="s">
        <v>1994</v>
      </c>
      <c r="F105" s="1029"/>
      <c r="G105" s="645" t="s">
        <v>1701</v>
      </c>
      <c r="H105" s="646">
        <v>55</v>
      </c>
      <c r="I105" s="647">
        <v>350</v>
      </c>
      <c r="J105" s="648">
        <f t="shared" si="3"/>
        <v>19250</v>
      </c>
      <c r="K105" s="1052"/>
    </row>
    <row r="106" spans="1:11" s="649" customFormat="1" ht="20.100000000000001" customHeight="1">
      <c r="A106" s="1029"/>
      <c r="B106" s="1049"/>
      <c r="C106" s="1029"/>
      <c r="D106" s="1029" t="s">
        <v>1995</v>
      </c>
      <c r="E106" s="1029" t="s">
        <v>1928</v>
      </c>
      <c r="F106" s="1029"/>
      <c r="G106" s="645" t="s">
        <v>1372</v>
      </c>
      <c r="H106" s="646">
        <v>15</v>
      </c>
      <c r="I106" s="647">
        <v>45</v>
      </c>
      <c r="J106" s="648">
        <f t="shared" si="3"/>
        <v>675</v>
      </c>
      <c r="K106" s="1052"/>
    </row>
    <row r="107" spans="1:11" s="649" customFormat="1" ht="20.100000000000001" customHeight="1">
      <c r="A107" s="1029"/>
      <c r="B107" s="1049"/>
      <c r="C107" s="1029"/>
      <c r="D107" s="1029"/>
      <c r="E107" s="1029" t="s">
        <v>1929</v>
      </c>
      <c r="F107" s="1029"/>
      <c r="G107" s="645" t="s">
        <v>1372</v>
      </c>
      <c r="H107" s="646">
        <v>20</v>
      </c>
      <c r="I107" s="647">
        <v>45</v>
      </c>
      <c r="J107" s="648">
        <f t="shared" si="3"/>
        <v>900</v>
      </c>
      <c r="K107" s="1052"/>
    </row>
    <row r="108" spans="1:11" s="649" customFormat="1" ht="20.100000000000001" customHeight="1">
      <c r="A108" s="1029"/>
      <c r="B108" s="1049"/>
      <c r="C108" s="1029"/>
      <c r="D108" s="1029"/>
      <c r="E108" s="1029" t="s">
        <v>1996</v>
      </c>
      <c r="F108" s="645" t="s">
        <v>1954</v>
      </c>
      <c r="G108" s="645" t="s">
        <v>1372</v>
      </c>
      <c r="H108" s="646">
        <v>80</v>
      </c>
      <c r="I108" s="647">
        <v>230</v>
      </c>
      <c r="J108" s="648">
        <f t="shared" si="3"/>
        <v>18400</v>
      </c>
      <c r="K108" s="1052"/>
    </row>
    <row r="109" spans="1:11" s="649" customFormat="1" ht="20.100000000000001" customHeight="1">
      <c r="A109" s="1029"/>
      <c r="B109" s="1049"/>
      <c r="C109" s="1029"/>
      <c r="D109" s="1029"/>
      <c r="E109" s="1029"/>
      <c r="F109" s="645" t="s">
        <v>1997</v>
      </c>
      <c r="G109" s="645" t="s">
        <v>1372</v>
      </c>
      <c r="H109" s="646">
        <v>45</v>
      </c>
      <c r="I109" s="647">
        <v>120</v>
      </c>
      <c r="J109" s="648">
        <f t="shared" si="3"/>
        <v>5400</v>
      </c>
      <c r="K109" s="1052"/>
    </row>
    <row r="110" spans="1:11" s="649" customFormat="1" ht="20.100000000000001" customHeight="1">
      <c r="A110" s="1029"/>
      <c r="B110" s="1049"/>
      <c r="C110" s="1029"/>
      <c r="D110" s="1029"/>
      <c r="E110" s="1029"/>
      <c r="F110" s="645" t="s">
        <v>1998</v>
      </c>
      <c r="G110" s="645" t="s">
        <v>1372</v>
      </c>
      <c r="H110" s="646">
        <v>45</v>
      </c>
      <c r="I110" s="647">
        <v>80</v>
      </c>
      <c r="J110" s="648">
        <f t="shared" si="3"/>
        <v>3600</v>
      </c>
      <c r="K110" s="1052"/>
    </row>
    <row r="111" spans="1:11" s="649" customFormat="1" ht="20.100000000000001" customHeight="1">
      <c r="A111" s="1029"/>
      <c r="B111" s="1049"/>
      <c r="C111" s="1029"/>
      <c r="D111" s="1029"/>
      <c r="E111" s="1029"/>
      <c r="F111" s="645" t="s">
        <v>1999</v>
      </c>
      <c r="G111" s="645" t="s">
        <v>1701</v>
      </c>
      <c r="H111" s="646">
        <v>60</v>
      </c>
      <c r="I111" s="647">
        <v>160</v>
      </c>
      <c r="J111" s="648">
        <f t="shared" si="3"/>
        <v>9600</v>
      </c>
      <c r="K111" s="1052"/>
    </row>
    <row r="112" spans="1:11" s="649" customFormat="1" ht="20.100000000000001" customHeight="1">
      <c r="A112" s="1029"/>
      <c r="B112" s="1049"/>
      <c r="C112" s="1029"/>
      <c r="D112" s="1029"/>
      <c r="E112" s="1029" t="s">
        <v>2000</v>
      </c>
      <c r="F112" s="1029"/>
      <c r="G112" s="645" t="s">
        <v>1441</v>
      </c>
      <c r="H112" s="646">
        <v>1</v>
      </c>
      <c r="I112" s="647">
        <v>5000</v>
      </c>
      <c r="J112" s="648">
        <f t="shared" si="3"/>
        <v>5000</v>
      </c>
      <c r="K112" s="1052"/>
    </row>
    <row r="113" spans="1:11" s="649" customFormat="1" ht="20.100000000000001" customHeight="1">
      <c r="A113" s="1029"/>
      <c r="B113" s="1049"/>
      <c r="C113" s="1029"/>
      <c r="D113" s="1029"/>
      <c r="E113" s="1029" t="s">
        <v>2001</v>
      </c>
      <c r="F113" s="645" t="s">
        <v>2002</v>
      </c>
      <c r="G113" s="645" t="s">
        <v>1372</v>
      </c>
      <c r="H113" s="646">
        <v>160</v>
      </c>
      <c r="I113" s="647">
        <v>300</v>
      </c>
      <c r="J113" s="648">
        <f t="shared" si="3"/>
        <v>48000</v>
      </c>
      <c r="K113" s="1052"/>
    </row>
    <row r="114" spans="1:11" s="649" customFormat="1" ht="20.100000000000001" customHeight="1">
      <c r="A114" s="1029"/>
      <c r="B114" s="1049"/>
      <c r="C114" s="1029"/>
      <c r="D114" s="1029"/>
      <c r="E114" s="1029"/>
      <c r="F114" s="645" t="s">
        <v>2003</v>
      </c>
      <c r="G114" s="645" t="s">
        <v>1372</v>
      </c>
      <c r="H114" s="646">
        <v>160</v>
      </c>
      <c r="I114" s="647">
        <v>300</v>
      </c>
      <c r="J114" s="648">
        <f t="shared" si="3"/>
        <v>48000</v>
      </c>
      <c r="K114" s="1052"/>
    </row>
    <row r="115" spans="1:11" s="649" customFormat="1" ht="20.100000000000001" customHeight="1">
      <c r="A115" s="1029"/>
      <c r="B115" s="1049"/>
      <c r="C115" s="1029"/>
      <c r="D115" s="1029"/>
      <c r="E115" s="1029" t="s">
        <v>2004</v>
      </c>
      <c r="F115" s="1029"/>
      <c r="G115" s="645" t="s">
        <v>1372</v>
      </c>
      <c r="H115" s="646">
        <v>100</v>
      </c>
      <c r="I115" s="647">
        <v>350</v>
      </c>
      <c r="J115" s="648">
        <f t="shared" si="3"/>
        <v>35000</v>
      </c>
      <c r="K115" s="1052"/>
    </row>
    <row r="116" spans="1:11" s="649" customFormat="1" ht="20.100000000000001" customHeight="1">
      <c r="A116" s="1029"/>
      <c r="B116" s="1049"/>
      <c r="C116" s="1029"/>
      <c r="D116" s="1029"/>
      <c r="E116" s="1029" t="s">
        <v>1994</v>
      </c>
      <c r="F116" s="1029"/>
      <c r="G116" s="645" t="s">
        <v>1701</v>
      </c>
      <c r="H116" s="646">
        <v>0</v>
      </c>
      <c r="I116" s="647">
        <v>0</v>
      </c>
      <c r="J116" s="648">
        <f t="shared" si="3"/>
        <v>0</v>
      </c>
      <c r="K116" s="1052"/>
    </row>
    <row r="117" spans="1:11" s="649" customFormat="1" ht="20.100000000000001" customHeight="1">
      <c r="A117" s="1029"/>
      <c r="B117" s="1049"/>
      <c r="C117" s="1029"/>
      <c r="D117" s="1029"/>
      <c r="E117" s="1029" t="s">
        <v>2005</v>
      </c>
      <c r="F117" s="1029"/>
      <c r="G117" s="645" t="s">
        <v>1372</v>
      </c>
      <c r="H117" s="646">
        <v>40</v>
      </c>
      <c r="I117" s="647">
        <v>100</v>
      </c>
      <c r="J117" s="648">
        <f t="shared" si="3"/>
        <v>4000</v>
      </c>
      <c r="K117" s="1052"/>
    </row>
    <row r="118" spans="1:11" s="649" customFormat="1" ht="20.100000000000001" customHeight="1">
      <c r="A118" s="1029"/>
      <c r="B118" s="1049"/>
      <c r="C118" s="1029"/>
      <c r="D118" s="1029" t="s">
        <v>1926</v>
      </c>
      <c r="E118" s="1029" t="s">
        <v>1928</v>
      </c>
      <c r="F118" s="1029"/>
      <c r="G118" s="645" t="s">
        <v>1372</v>
      </c>
      <c r="H118" s="646">
        <v>49</v>
      </c>
      <c r="I118" s="647">
        <v>45</v>
      </c>
      <c r="J118" s="648">
        <f t="shared" si="3"/>
        <v>2205</v>
      </c>
      <c r="K118" s="1052"/>
    </row>
    <row r="119" spans="1:11" s="649" customFormat="1" ht="20.100000000000001" customHeight="1">
      <c r="A119" s="1029"/>
      <c r="B119" s="1049"/>
      <c r="C119" s="1029"/>
      <c r="D119" s="1029"/>
      <c r="E119" s="1029" t="s">
        <v>1929</v>
      </c>
      <c r="F119" s="1029"/>
      <c r="G119" s="645" t="s">
        <v>1372</v>
      </c>
      <c r="H119" s="646">
        <v>20</v>
      </c>
      <c r="I119" s="647">
        <v>45</v>
      </c>
      <c r="J119" s="648">
        <f t="shared" si="3"/>
        <v>900</v>
      </c>
      <c r="K119" s="1052"/>
    </row>
    <row r="120" spans="1:11" s="649" customFormat="1" ht="20.100000000000001" customHeight="1">
      <c r="A120" s="1029"/>
      <c r="B120" s="1049"/>
      <c r="C120" s="1029"/>
      <c r="D120" s="1029"/>
      <c r="E120" s="1029" t="s">
        <v>2006</v>
      </c>
      <c r="F120" s="645" t="s">
        <v>1954</v>
      </c>
      <c r="G120" s="645" t="s">
        <v>1372</v>
      </c>
      <c r="H120" s="646">
        <v>80</v>
      </c>
      <c r="I120" s="647">
        <v>230</v>
      </c>
      <c r="J120" s="648">
        <f t="shared" si="3"/>
        <v>18400</v>
      </c>
      <c r="K120" s="1052"/>
    </row>
    <row r="121" spans="1:11" s="649" customFormat="1" ht="20.100000000000001" customHeight="1">
      <c r="A121" s="1029"/>
      <c r="B121" s="1049"/>
      <c r="C121" s="1029"/>
      <c r="D121" s="1029"/>
      <c r="E121" s="1029"/>
      <c r="F121" s="645" t="s">
        <v>1997</v>
      </c>
      <c r="G121" s="645" t="s">
        <v>1372</v>
      </c>
      <c r="H121" s="646">
        <v>45</v>
      </c>
      <c r="I121" s="647">
        <v>120</v>
      </c>
      <c r="J121" s="648">
        <f t="shared" si="3"/>
        <v>5400</v>
      </c>
      <c r="K121" s="1052"/>
    </row>
    <row r="122" spans="1:11" s="649" customFormat="1" ht="20.100000000000001" customHeight="1">
      <c r="A122" s="1029"/>
      <c r="B122" s="1049"/>
      <c r="C122" s="1029"/>
      <c r="D122" s="1029"/>
      <c r="E122" s="1029"/>
      <c r="F122" s="645" t="s">
        <v>1998</v>
      </c>
      <c r="G122" s="645" t="s">
        <v>1372</v>
      </c>
      <c r="H122" s="646">
        <v>45</v>
      </c>
      <c r="I122" s="647">
        <v>80</v>
      </c>
      <c r="J122" s="648">
        <f t="shared" si="3"/>
        <v>3600</v>
      </c>
      <c r="K122" s="1052"/>
    </row>
    <row r="123" spans="1:11" s="649" customFormat="1" ht="20.100000000000001" customHeight="1">
      <c r="A123" s="1029"/>
      <c r="B123" s="1049"/>
      <c r="C123" s="1029"/>
      <c r="D123" s="1029"/>
      <c r="E123" s="1029"/>
      <c r="F123" s="645" t="s">
        <v>1999</v>
      </c>
      <c r="G123" s="645" t="s">
        <v>1701</v>
      </c>
      <c r="H123" s="646">
        <v>60</v>
      </c>
      <c r="I123" s="647">
        <v>160</v>
      </c>
      <c r="J123" s="648">
        <f t="shared" si="3"/>
        <v>9600</v>
      </c>
      <c r="K123" s="1052"/>
    </row>
    <row r="124" spans="1:11" s="649" customFormat="1" ht="20.100000000000001" customHeight="1">
      <c r="A124" s="1029"/>
      <c r="B124" s="1049"/>
      <c r="C124" s="1029"/>
      <c r="D124" s="1029"/>
      <c r="E124" s="1029" t="s">
        <v>2007</v>
      </c>
      <c r="F124" s="645" t="s">
        <v>1954</v>
      </c>
      <c r="G124" s="645" t="s">
        <v>1372</v>
      </c>
      <c r="H124" s="646">
        <v>100</v>
      </c>
      <c r="I124" s="647">
        <v>230</v>
      </c>
      <c r="J124" s="648">
        <f t="shared" si="3"/>
        <v>23000</v>
      </c>
      <c r="K124" s="1052"/>
    </row>
    <row r="125" spans="1:11" s="649" customFormat="1" ht="20.100000000000001" customHeight="1">
      <c r="A125" s="1029"/>
      <c r="B125" s="1049"/>
      <c r="C125" s="1029"/>
      <c r="D125" s="1029"/>
      <c r="E125" s="1029"/>
      <c r="F125" s="645" t="s">
        <v>1999</v>
      </c>
      <c r="G125" s="645" t="s">
        <v>1701</v>
      </c>
      <c r="H125" s="646">
        <v>0</v>
      </c>
      <c r="I125" s="647">
        <v>0</v>
      </c>
      <c r="J125" s="648">
        <f t="shared" si="3"/>
        <v>0</v>
      </c>
      <c r="K125" s="1052"/>
    </row>
    <row r="126" spans="1:11" s="649" customFormat="1" ht="20.100000000000001" customHeight="1">
      <c r="A126" s="1029"/>
      <c r="B126" s="1049"/>
      <c r="C126" s="1029"/>
      <c r="D126" s="1029"/>
      <c r="E126" s="1029" t="s">
        <v>2008</v>
      </c>
      <c r="F126" s="1029"/>
      <c r="G126" s="645" t="s">
        <v>1372</v>
      </c>
      <c r="H126" s="646">
        <v>320</v>
      </c>
      <c r="I126" s="647">
        <v>200</v>
      </c>
      <c r="J126" s="648">
        <f t="shared" si="3"/>
        <v>64000</v>
      </c>
      <c r="K126" s="1052"/>
    </row>
    <row r="127" spans="1:11" s="649" customFormat="1" ht="20.100000000000001" customHeight="1">
      <c r="A127" s="1029"/>
      <c r="B127" s="1049"/>
      <c r="C127" s="1029"/>
      <c r="D127" s="1029"/>
      <c r="E127" s="1029" t="s">
        <v>1994</v>
      </c>
      <c r="F127" s="1029"/>
      <c r="G127" s="645" t="s">
        <v>1701</v>
      </c>
      <c r="H127" s="646">
        <v>0</v>
      </c>
      <c r="I127" s="647">
        <v>0</v>
      </c>
      <c r="J127" s="648">
        <f t="shared" si="3"/>
        <v>0</v>
      </c>
      <c r="K127" s="1052"/>
    </row>
    <row r="128" spans="1:11" s="649" customFormat="1" ht="20.100000000000001" customHeight="1">
      <c r="A128" s="1029"/>
      <c r="B128" s="1049"/>
      <c r="C128" s="1029"/>
      <c r="D128" s="1029"/>
      <c r="E128" s="1029" t="s">
        <v>2009</v>
      </c>
      <c r="F128" s="1029"/>
      <c r="G128" s="645" t="s">
        <v>1701</v>
      </c>
      <c r="H128" s="646">
        <v>40</v>
      </c>
      <c r="I128" s="647">
        <v>100</v>
      </c>
      <c r="J128" s="648">
        <f t="shared" si="3"/>
        <v>4000</v>
      </c>
      <c r="K128" s="1052"/>
    </row>
    <row r="129" spans="1:11" s="649" customFormat="1" ht="20.100000000000001" customHeight="1">
      <c r="A129" s="1029"/>
      <c r="B129" s="1049"/>
      <c r="C129" s="1029"/>
      <c r="D129" s="650" t="s">
        <v>2010</v>
      </c>
      <c r="E129" s="1029" t="s">
        <v>2011</v>
      </c>
      <c r="F129" s="1029"/>
      <c r="G129" s="645" t="s">
        <v>1372</v>
      </c>
      <c r="H129" s="646">
        <v>720</v>
      </c>
      <c r="I129" s="647">
        <v>100</v>
      </c>
      <c r="J129" s="648">
        <f t="shared" si="3"/>
        <v>72000</v>
      </c>
      <c r="K129" s="1052"/>
    </row>
    <row r="130" spans="1:11" s="649" customFormat="1" ht="20.100000000000001" customHeight="1">
      <c r="A130" s="1029"/>
      <c r="B130" s="1049"/>
      <c r="C130" s="1028" t="s">
        <v>24</v>
      </c>
      <c r="D130" s="1028"/>
      <c r="E130" s="1028"/>
      <c r="F130" s="1028"/>
      <c r="G130" s="651"/>
      <c r="H130" s="652"/>
      <c r="I130" s="651"/>
      <c r="J130" s="653">
        <f>SUM(J78:J129)</f>
        <v>809580</v>
      </c>
      <c r="K130" s="1052"/>
    </row>
    <row r="131" spans="1:11" s="649" customFormat="1" ht="20.100000000000001" customHeight="1">
      <c r="A131" s="1029"/>
      <c r="B131" s="1049"/>
      <c r="C131" s="1042" t="s">
        <v>2012</v>
      </c>
      <c r="D131" s="1043"/>
      <c r="E131" s="1029" t="s">
        <v>1928</v>
      </c>
      <c r="F131" s="1029"/>
      <c r="G131" s="645" t="s">
        <v>1372</v>
      </c>
      <c r="H131" s="646">
        <v>200</v>
      </c>
      <c r="I131" s="647">
        <v>45</v>
      </c>
      <c r="J131" s="648">
        <f>H131*I131</f>
        <v>9000</v>
      </c>
      <c r="K131" s="1052"/>
    </row>
    <row r="132" spans="1:11" s="649" customFormat="1" ht="20.100000000000001" customHeight="1">
      <c r="A132" s="1029"/>
      <c r="B132" s="1049"/>
      <c r="C132" s="1044"/>
      <c r="D132" s="1045"/>
      <c r="E132" s="1029" t="s">
        <v>1929</v>
      </c>
      <c r="F132" s="1029"/>
      <c r="G132" s="645" t="s">
        <v>1372</v>
      </c>
      <c r="H132" s="646">
        <v>140</v>
      </c>
      <c r="I132" s="647">
        <v>45</v>
      </c>
      <c r="J132" s="648">
        <f>H132*I132</f>
        <v>6300</v>
      </c>
      <c r="K132" s="1052"/>
    </row>
    <row r="133" spans="1:11" s="649" customFormat="1" ht="20.100000000000001" customHeight="1">
      <c r="A133" s="1029"/>
      <c r="B133" s="1049"/>
      <c r="C133" s="1044"/>
      <c r="D133" s="1045"/>
      <c r="E133" s="1029" t="s">
        <v>2013</v>
      </c>
      <c r="F133" s="1029"/>
      <c r="G133" s="645" t="s">
        <v>1372</v>
      </c>
      <c r="H133" s="646">
        <v>35</v>
      </c>
      <c r="I133" s="647">
        <v>280</v>
      </c>
      <c r="J133" s="648">
        <f t="shared" ref="J133:J135" si="4">H133*I133</f>
        <v>9800</v>
      </c>
      <c r="K133" s="1052"/>
    </row>
    <row r="134" spans="1:11" s="649" customFormat="1" ht="20.100000000000001" customHeight="1">
      <c r="A134" s="1029"/>
      <c r="B134" s="1049"/>
      <c r="C134" s="1044"/>
      <c r="D134" s="1045"/>
      <c r="E134" s="1029" t="s">
        <v>1931</v>
      </c>
      <c r="F134" s="1029"/>
      <c r="G134" s="645" t="s">
        <v>1372</v>
      </c>
      <c r="H134" s="646">
        <v>128</v>
      </c>
      <c r="I134" s="647">
        <f>I30</f>
        <v>200</v>
      </c>
      <c r="J134" s="648">
        <f t="shared" si="4"/>
        <v>25600</v>
      </c>
      <c r="K134" s="1052"/>
    </row>
    <row r="135" spans="1:11" s="649" customFormat="1" ht="20.100000000000001" customHeight="1">
      <c r="A135" s="1029"/>
      <c r="B135" s="1049"/>
      <c r="C135" s="1046"/>
      <c r="D135" s="1047"/>
      <c r="E135" s="1029" t="s">
        <v>2014</v>
      </c>
      <c r="F135" s="1029"/>
      <c r="G135" s="645" t="s">
        <v>1441</v>
      </c>
      <c r="H135" s="646">
        <v>8</v>
      </c>
      <c r="I135" s="647">
        <v>1200</v>
      </c>
      <c r="J135" s="648">
        <f t="shared" si="4"/>
        <v>9600</v>
      </c>
      <c r="K135" s="1052"/>
    </row>
    <row r="136" spans="1:11" s="649" customFormat="1" ht="20.100000000000001" customHeight="1">
      <c r="A136" s="1029"/>
      <c r="B136" s="1049"/>
      <c r="C136" s="1028" t="s">
        <v>24</v>
      </c>
      <c r="D136" s="1028"/>
      <c r="E136" s="1028"/>
      <c r="F136" s="1028"/>
      <c r="G136" s="651"/>
      <c r="H136" s="652"/>
      <c r="I136" s="651"/>
      <c r="J136" s="653">
        <f>SUM(J131:J135)</f>
        <v>60300</v>
      </c>
      <c r="K136" s="1052"/>
    </row>
    <row r="137" spans="1:11" s="649" customFormat="1" ht="20.100000000000001" customHeight="1">
      <c r="A137" s="1029"/>
      <c r="B137" s="1049"/>
      <c r="C137" s="1029" t="s">
        <v>2015</v>
      </c>
      <c r="D137" s="1029" t="s">
        <v>1459</v>
      </c>
      <c r="E137" s="1029" t="s">
        <v>2016</v>
      </c>
      <c r="F137" s="645" t="s">
        <v>2017</v>
      </c>
      <c r="G137" s="1036" t="s">
        <v>1376</v>
      </c>
      <c r="H137" s="1039">
        <v>1</v>
      </c>
      <c r="I137" s="1030">
        <v>30000</v>
      </c>
      <c r="J137" s="1033">
        <f t="shared" si="0"/>
        <v>30000</v>
      </c>
      <c r="K137" s="1052"/>
    </row>
    <row r="138" spans="1:11" s="649" customFormat="1" ht="20.100000000000001" customHeight="1">
      <c r="A138" s="1029"/>
      <c r="B138" s="1049"/>
      <c r="C138" s="1029"/>
      <c r="D138" s="1029"/>
      <c r="E138" s="1029"/>
      <c r="F138" s="645" t="s">
        <v>2018</v>
      </c>
      <c r="G138" s="1037"/>
      <c r="H138" s="1040"/>
      <c r="I138" s="1031"/>
      <c r="J138" s="1034"/>
      <c r="K138" s="1052"/>
    </row>
    <row r="139" spans="1:11" s="649" customFormat="1" ht="20.100000000000001" customHeight="1">
      <c r="A139" s="1029"/>
      <c r="B139" s="1049"/>
      <c r="C139" s="1029"/>
      <c r="D139" s="1029"/>
      <c r="E139" s="1029"/>
      <c r="F139" s="645" t="s">
        <v>2019</v>
      </c>
      <c r="G139" s="1037"/>
      <c r="H139" s="1040"/>
      <c r="I139" s="1031"/>
      <c r="J139" s="1034"/>
      <c r="K139" s="1052"/>
    </row>
    <row r="140" spans="1:11" s="649" customFormat="1" ht="20.100000000000001" customHeight="1">
      <c r="A140" s="1029"/>
      <c r="B140" s="1049"/>
      <c r="C140" s="1029"/>
      <c r="D140" s="1029"/>
      <c r="E140" s="1029"/>
      <c r="F140" s="645" t="s">
        <v>2020</v>
      </c>
      <c r="G140" s="1037"/>
      <c r="H140" s="1040"/>
      <c r="I140" s="1031"/>
      <c r="J140" s="1034"/>
      <c r="K140" s="1052"/>
    </row>
    <row r="141" spans="1:11" s="649" customFormat="1" ht="20.100000000000001" customHeight="1">
      <c r="A141" s="1029"/>
      <c r="B141" s="1049"/>
      <c r="C141" s="1029"/>
      <c r="D141" s="1029"/>
      <c r="E141" s="1029"/>
      <c r="F141" s="645" t="s">
        <v>2021</v>
      </c>
      <c r="G141" s="1038"/>
      <c r="H141" s="1041"/>
      <c r="I141" s="1032"/>
      <c r="J141" s="1035"/>
      <c r="K141" s="1052"/>
    </row>
    <row r="142" spans="1:11" s="649" customFormat="1" ht="20.100000000000001" customHeight="1">
      <c r="A142" s="1029"/>
      <c r="B142" s="1049"/>
      <c r="C142" s="1029"/>
      <c r="D142" s="1029"/>
      <c r="E142" s="1029" t="s">
        <v>2022</v>
      </c>
      <c r="F142" s="645" t="s">
        <v>2023</v>
      </c>
      <c r="G142" s="645" t="s">
        <v>1441</v>
      </c>
      <c r="H142" s="646">
        <v>45</v>
      </c>
      <c r="I142" s="647">
        <v>200</v>
      </c>
      <c r="J142" s="648">
        <f t="shared" si="0"/>
        <v>9000</v>
      </c>
      <c r="K142" s="1052"/>
    </row>
    <row r="143" spans="1:11" s="649" customFormat="1" ht="20.100000000000001" customHeight="1">
      <c r="A143" s="1029"/>
      <c r="B143" s="1049"/>
      <c r="C143" s="1029"/>
      <c r="D143" s="1029"/>
      <c r="E143" s="1029"/>
      <c r="F143" s="645" t="s">
        <v>2024</v>
      </c>
      <c r="G143" s="645" t="s">
        <v>1441</v>
      </c>
      <c r="H143" s="646">
        <v>15</v>
      </c>
      <c r="I143" s="647">
        <v>130</v>
      </c>
      <c r="J143" s="648">
        <f t="shared" si="0"/>
        <v>1950</v>
      </c>
      <c r="K143" s="1052"/>
    </row>
    <row r="144" spans="1:11" s="649" customFormat="1" ht="20.100000000000001" customHeight="1">
      <c r="A144" s="1029"/>
      <c r="B144" s="1049"/>
      <c r="C144" s="1029"/>
      <c r="D144" s="1029"/>
      <c r="E144" s="1029"/>
      <c r="F144" s="645" t="s">
        <v>2025</v>
      </c>
      <c r="G144" s="645" t="s">
        <v>1101</v>
      </c>
      <c r="H144" s="646">
        <v>191</v>
      </c>
      <c r="I144" s="647">
        <v>100</v>
      </c>
      <c r="J144" s="648">
        <f t="shared" si="0"/>
        <v>19100</v>
      </c>
      <c r="K144" s="1052"/>
    </row>
    <row r="145" spans="1:11" s="649" customFormat="1" ht="20.100000000000001" customHeight="1">
      <c r="A145" s="1029"/>
      <c r="B145" s="1049"/>
      <c r="C145" s="1029"/>
      <c r="D145" s="1029"/>
      <c r="E145" s="1029" t="s">
        <v>2026</v>
      </c>
      <c r="F145" s="1029"/>
      <c r="G145" s="645" t="s">
        <v>1376</v>
      </c>
      <c r="H145" s="646">
        <v>1</v>
      </c>
      <c r="I145" s="647">
        <v>50000</v>
      </c>
      <c r="J145" s="648">
        <f t="shared" si="0"/>
        <v>50000</v>
      </c>
      <c r="K145" s="1052"/>
    </row>
    <row r="146" spans="1:11" s="649" customFormat="1" ht="20.100000000000001" customHeight="1">
      <c r="A146" s="1029"/>
      <c r="B146" s="1049"/>
      <c r="C146" s="1029"/>
      <c r="D146" s="1029"/>
      <c r="E146" s="1029" t="s">
        <v>2027</v>
      </c>
      <c r="F146" s="1029"/>
      <c r="G146" s="645" t="s">
        <v>1376</v>
      </c>
      <c r="H146" s="646">
        <v>1</v>
      </c>
      <c r="I146" s="647">
        <v>100000</v>
      </c>
      <c r="J146" s="648">
        <f t="shared" si="0"/>
        <v>100000</v>
      </c>
      <c r="K146" s="1052"/>
    </row>
    <row r="147" spans="1:11" s="649" customFormat="1" ht="20.100000000000001" customHeight="1">
      <c r="A147" s="1029"/>
      <c r="B147" s="1049"/>
      <c r="C147" s="1029"/>
      <c r="D147" s="1029"/>
      <c r="E147" s="1029" t="s">
        <v>2028</v>
      </c>
      <c r="F147" s="645" t="s">
        <v>2029</v>
      </c>
      <c r="G147" s="645" t="s">
        <v>1372</v>
      </c>
      <c r="H147" s="646">
        <v>180</v>
      </c>
      <c r="I147" s="647">
        <v>60</v>
      </c>
      <c r="J147" s="648">
        <f t="shared" si="0"/>
        <v>10800</v>
      </c>
      <c r="K147" s="1052"/>
    </row>
    <row r="148" spans="1:11" s="649" customFormat="1" ht="20.100000000000001" customHeight="1">
      <c r="A148" s="1029"/>
      <c r="B148" s="1049"/>
      <c r="C148" s="1029"/>
      <c r="D148" s="1029"/>
      <c r="E148" s="1029"/>
      <c r="F148" s="645" t="s">
        <v>2030</v>
      </c>
      <c r="G148" s="645" t="s">
        <v>1372</v>
      </c>
      <c r="H148" s="646">
        <v>130</v>
      </c>
      <c r="I148" s="647">
        <v>80</v>
      </c>
      <c r="J148" s="648">
        <f t="shared" si="0"/>
        <v>10400</v>
      </c>
      <c r="K148" s="1052"/>
    </row>
    <row r="149" spans="1:11" s="649" customFormat="1" ht="20.100000000000001" customHeight="1">
      <c r="A149" s="1029"/>
      <c r="B149" s="1049"/>
      <c r="C149" s="1029"/>
      <c r="D149" s="1029"/>
      <c r="E149" s="1029" t="s">
        <v>2031</v>
      </c>
      <c r="F149" s="645" t="s">
        <v>2032</v>
      </c>
      <c r="G149" s="645" t="s">
        <v>1441</v>
      </c>
      <c r="H149" s="646">
        <v>2</v>
      </c>
      <c r="I149" s="647">
        <v>5000</v>
      </c>
      <c r="J149" s="648">
        <f t="shared" si="0"/>
        <v>10000</v>
      </c>
      <c r="K149" s="1052"/>
    </row>
    <row r="150" spans="1:11" s="649" customFormat="1" ht="20.100000000000001" customHeight="1">
      <c r="A150" s="1029"/>
      <c r="B150" s="1049"/>
      <c r="C150" s="1029"/>
      <c r="D150" s="1029"/>
      <c r="E150" s="1029"/>
      <c r="F150" s="645" t="s">
        <v>2033</v>
      </c>
      <c r="G150" s="645" t="s">
        <v>1372</v>
      </c>
      <c r="H150" s="646">
        <v>6</v>
      </c>
      <c r="I150" s="647">
        <v>360</v>
      </c>
      <c r="J150" s="648">
        <f t="shared" si="0"/>
        <v>2160</v>
      </c>
      <c r="K150" s="1052"/>
    </row>
    <row r="151" spans="1:11" s="649" customFormat="1" ht="20.100000000000001" customHeight="1">
      <c r="A151" s="1029"/>
      <c r="B151" s="1049"/>
      <c r="C151" s="1029"/>
      <c r="D151" s="1029"/>
      <c r="E151" s="1029"/>
      <c r="F151" s="645" t="s">
        <v>2034</v>
      </c>
      <c r="G151" s="645" t="s">
        <v>1701</v>
      </c>
      <c r="H151" s="646">
        <v>0</v>
      </c>
      <c r="I151" s="647">
        <v>0</v>
      </c>
      <c r="J151" s="648">
        <f t="shared" si="0"/>
        <v>0</v>
      </c>
      <c r="K151" s="1052"/>
    </row>
    <row r="152" spans="1:11" s="649" customFormat="1" ht="20.100000000000001" customHeight="1">
      <c r="A152" s="1029"/>
      <c r="B152" s="1049"/>
      <c r="C152" s="1029"/>
      <c r="D152" s="1029"/>
      <c r="E152" s="1029" t="s">
        <v>2035</v>
      </c>
      <c r="F152" s="645" t="s">
        <v>2036</v>
      </c>
      <c r="G152" s="645" t="s">
        <v>1372</v>
      </c>
      <c r="H152" s="646">
        <v>28</v>
      </c>
      <c r="I152" s="647">
        <v>200</v>
      </c>
      <c r="J152" s="648">
        <f t="shared" si="0"/>
        <v>5600</v>
      </c>
      <c r="K152" s="1052"/>
    </row>
    <row r="153" spans="1:11" s="649" customFormat="1" ht="20.100000000000001" customHeight="1">
      <c r="A153" s="1029"/>
      <c r="B153" s="1049"/>
      <c r="C153" s="1029"/>
      <c r="D153" s="1029"/>
      <c r="E153" s="1029"/>
      <c r="F153" s="645" t="s">
        <v>2037</v>
      </c>
      <c r="G153" s="645" t="s">
        <v>1701</v>
      </c>
      <c r="H153" s="646">
        <v>25</v>
      </c>
      <c r="I153" s="647">
        <v>280</v>
      </c>
      <c r="J153" s="648">
        <f t="shared" si="0"/>
        <v>7000</v>
      </c>
      <c r="K153" s="1052"/>
    </row>
    <row r="154" spans="1:11" s="649" customFormat="1" ht="20.100000000000001" customHeight="1">
      <c r="A154" s="1029"/>
      <c r="B154" s="1049"/>
      <c r="C154" s="1029"/>
      <c r="D154" s="1029"/>
      <c r="E154" s="1029"/>
      <c r="F154" s="645" t="s">
        <v>2038</v>
      </c>
      <c r="G154" s="645" t="s">
        <v>1372</v>
      </c>
      <c r="H154" s="646">
        <v>20</v>
      </c>
      <c r="I154" s="647">
        <v>130</v>
      </c>
      <c r="J154" s="648">
        <f t="shared" si="0"/>
        <v>2600</v>
      </c>
      <c r="K154" s="1052"/>
    </row>
    <row r="155" spans="1:11" s="649" customFormat="1" ht="20.100000000000001" customHeight="1">
      <c r="A155" s="1029"/>
      <c r="B155" s="1049"/>
      <c r="C155" s="1029"/>
      <c r="D155" s="1029"/>
      <c r="E155" s="1029"/>
      <c r="F155" s="645" t="s">
        <v>2039</v>
      </c>
      <c r="G155" s="645" t="s">
        <v>1372</v>
      </c>
      <c r="H155" s="646">
        <v>25</v>
      </c>
      <c r="I155" s="647">
        <v>260</v>
      </c>
      <c r="J155" s="648">
        <f t="shared" si="0"/>
        <v>6500</v>
      </c>
      <c r="K155" s="1052"/>
    </row>
    <row r="156" spans="1:11" s="649" customFormat="1" ht="20.100000000000001" customHeight="1">
      <c r="A156" s="1029"/>
      <c r="B156" s="1049"/>
      <c r="C156" s="1029"/>
      <c r="D156" s="1029"/>
      <c r="E156" s="1029"/>
      <c r="F156" s="645" t="s">
        <v>2040</v>
      </c>
      <c r="G156" s="645" t="s">
        <v>1372</v>
      </c>
      <c r="H156" s="646">
        <v>0</v>
      </c>
      <c r="I156" s="647">
        <v>0</v>
      </c>
      <c r="J156" s="648">
        <f t="shared" si="0"/>
        <v>0</v>
      </c>
      <c r="K156" s="1052"/>
    </row>
    <row r="157" spans="1:11" s="649" customFormat="1" ht="20.100000000000001" customHeight="1">
      <c r="A157" s="1029"/>
      <c r="B157" s="1049"/>
      <c r="C157" s="1029"/>
      <c r="D157" s="1029"/>
      <c r="E157" s="1029" t="s">
        <v>2041</v>
      </c>
      <c r="F157" s="645" t="s">
        <v>2042</v>
      </c>
      <c r="G157" s="645" t="s">
        <v>1372</v>
      </c>
      <c r="H157" s="646">
        <v>15</v>
      </c>
      <c r="I157" s="647">
        <v>340</v>
      </c>
      <c r="J157" s="648">
        <f t="shared" si="0"/>
        <v>5100</v>
      </c>
      <c r="K157" s="1052"/>
    </row>
    <row r="158" spans="1:11" s="649" customFormat="1" ht="20.100000000000001" customHeight="1">
      <c r="A158" s="1029"/>
      <c r="B158" s="1049"/>
      <c r="C158" s="1029"/>
      <c r="D158" s="1029"/>
      <c r="E158" s="1029"/>
      <c r="F158" s="645" t="s">
        <v>2043</v>
      </c>
      <c r="G158" s="645" t="s">
        <v>1372</v>
      </c>
      <c r="H158" s="646">
        <v>14</v>
      </c>
      <c r="I158" s="647">
        <v>360</v>
      </c>
      <c r="J158" s="648">
        <f t="shared" si="0"/>
        <v>5040</v>
      </c>
      <c r="K158" s="1052"/>
    </row>
    <row r="159" spans="1:11" s="649" customFormat="1" ht="20.100000000000001" customHeight="1">
      <c r="A159" s="1029"/>
      <c r="B159" s="1049"/>
      <c r="C159" s="1029"/>
      <c r="D159" s="1029"/>
      <c r="E159" s="1029"/>
      <c r="F159" s="645" t="s">
        <v>2044</v>
      </c>
      <c r="G159" s="645" t="s">
        <v>1376</v>
      </c>
      <c r="H159" s="646">
        <v>1</v>
      </c>
      <c r="I159" s="647">
        <v>5000</v>
      </c>
      <c r="J159" s="648">
        <f t="shared" si="0"/>
        <v>5000</v>
      </c>
      <c r="K159" s="1052"/>
    </row>
    <row r="160" spans="1:11" s="649" customFormat="1" ht="20.100000000000001" customHeight="1">
      <c r="A160" s="1029"/>
      <c r="B160" s="1049"/>
      <c r="C160" s="1029"/>
      <c r="D160" s="1029"/>
      <c r="E160" s="1029" t="s">
        <v>2045</v>
      </c>
      <c r="F160" s="650" t="s">
        <v>2046</v>
      </c>
      <c r="G160" s="645" t="s">
        <v>1372</v>
      </c>
      <c r="H160" s="646">
        <v>20</v>
      </c>
      <c r="I160" s="647">
        <v>45</v>
      </c>
      <c r="J160" s="648">
        <f t="shared" si="0"/>
        <v>900</v>
      </c>
      <c r="K160" s="1052"/>
    </row>
    <row r="161" spans="1:11" s="649" customFormat="1" ht="20.100000000000001" customHeight="1">
      <c r="A161" s="1029"/>
      <c r="B161" s="1049"/>
      <c r="C161" s="1029"/>
      <c r="D161" s="1029"/>
      <c r="E161" s="1029"/>
      <c r="F161" s="650" t="s">
        <v>2047</v>
      </c>
      <c r="G161" s="645" t="s">
        <v>1372</v>
      </c>
      <c r="H161" s="646">
        <v>40</v>
      </c>
      <c r="I161" s="647">
        <v>45</v>
      </c>
      <c r="J161" s="648">
        <f t="shared" si="0"/>
        <v>1800</v>
      </c>
      <c r="K161" s="1052"/>
    </row>
    <row r="162" spans="1:11" s="649" customFormat="1" ht="20.100000000000001" customHeight="1">
      <c r="A162" s="1029"/>
      <c r="B162" s="1049"/>
      <c r="C162" s="1029"/>
      <c r="D162" s="1029"/>
      <c r="E162" s="1029" t="s">
        <v>2048</v>
      </c>
      <c r="F162" s="650" t="s">
        <v>1956</v>
      </c>
      <c r="G162" s="645" t="s">
        <v>1372</v>
      </c>
      <c r="H162" s="646">
        <v>130</v>
      </c>
      <c r="I162" s="647">
        <v>45</v>
      </c>
      <c r="J162" s="648">
        <f t="shared" si="0"/>
        <v>5850</v>
      </c>
      <c r="K162" s="1052"/>
    </row>
    <row r="163" spans="1:11" s="649" customFormat="1" ht="20.100000000000001" customHeight="1">
      <c r="A163" s="1029"/>
      <c r="B163" s="1049"/>
      <c r="C163" s="1029"/>
      <c r="D163" s="1029"/>
      <c r="E163" s="1029"/>
      <c r="F163" s="650" t="s">
        <v>1957</v>
      </c>
      <c r="G163" s="645" t="s">
        <v>1372</v>
      </c>
      <c r="H163" s="646">
        <v>50</v>
      </c>
      <c r="I163" s="647">
        <v>45</v>
      </c>
      <c r="J163" s="648">
        <f t="shared" si="0"/>
        <v>2250</v>
      </c>
      <c r="K163" s="1052"/>
    </row>
    <row r="164" spans="1:11" s="649" customFormat="1" ht="20.100000000000001" customHeight="1">
      <c r="A164" s="1029"/>
      <c r="B164" s="1049"/>
      <c r="C164" s="1029"/>
      <c r="D164" s="1029"/>
      <c r="E164" s="1029"/>
      <c r="F164" s="650" t="s">
        <v>1958</v>
      </c>
      <c r="G164" s="645" t="s">
        <v>1372</v>
      </c>
      <c r="H164" s="646">
        <v>2</v>
      </c>
      <c r="I164" s="647">
        <v>280</v>
      </c>
      <c r="J164" s="648">
        <f t="shared" si="0"/>
        <v>560</v>
      </c>
      <c r="K164" s="1052"/>
    </row>
    <row r="165" spans="1:11" s="649" customFormat="1" ht="20.100000000000001" customHeight="1">
      <c r="A165" s="1029"/>
      <c r="B165" s="1049"/>
      <c r="C165" s="1029"/>
      <c r="D165" s="1029"/>
      <c r="E165" s="1029"/>
      <c r="F165" s="650" t="s">
        <v>1959</v>
      </c>
      <c r="G165" s="645" t="s">
        <v>1372</v>
      </c>
      <c r="H165" s="646">
        <v>8</v>
      </c>
      <c r="I165" s="647">
        <v>260</v>
      </c>
      <c r="J165" s="648">
        <f t="shared" si="0"/>
        <v>2080</v>
      </c>
      <c r="K165" s="1052"/>
    </row>
    <row r="166" spans="1:11" s="649" customFormat="1" ht="20.100000000000001" customHeight="1">
      <c r="A166" s="1029"/>
      <c r="B166" s="1049"/>
      <c r="C166" s="1029"/>
      <c r="D166" s="1029"/>
      <c r="E166" s="1029" t="s">
        <v>2049</v>
      </c>
      <c r="F166" s="650" t="s">
        <v>1956</v>
      </c>
      <c r="G166" s="645" t="s">
        <v>1372</v>
      </c>
      <c r="H166" s="646">
        <v>60</v>
      </c>
      <c r="I166" s="647">
        <v>45</v>
      </c>
      <c r="J166" s="648">
        <f t="shared" si="0"/>
        <v>2700</v>
      </c>
      <c r="K166" s="1052"/>
    </row>
    <row r="167" spans="1:11" s="649" customFormat="1" ht="20.100000000000001" customHeight="1">
      <c r="A167" s="1029"/>
      <c r="B167" s="1049"/>
      <c r="C167" s="1029"/>
      <c r="D167" s="1029"/>
      <c r="E167" s="1029"/>
      <c r="F167" s="650" t="s">
        <v>1957</v>
      </c>
      <c r="G167" s="645" t="s">
        <v>1372</v>
      </c>
      <c r="H167" s="646">
        <v>30</v>
      </c>
      <c r="I167" s="647">
        <v>45</v>
      </c>
      <c r="J167" s="648">
        <f t="shared" si="0"/>
        <v>1350</v>
      </c>
      <c r="K167" s="1052"/>
    </row>
    <row r="168" spans="1:11" s="649" customFormat="1" ht="20.100000000000001" customHeight="1">
      <c r="A168" s="1029"/>
      <c r="B168" s="1049"/>
      <c r="C168" s="1029"/>
      <c r="D168" s="1029"/>
      <c r="E168" s="1029"/>
      <c r="F168" s="650" t="s">
        <v>1958</v>
      </c>
      <c r="G168" s="645" t="s">
        <v>1372</v>
      </c>
      <c r="H168" s="646">
        <v>10</v>
      </c>
      <c r="I168" s="647">
        <v>280</v>
      </c>
      <c r="J168" s="648">
        <f t="shared" si="0"/>
        <v>2800</v>
      </c>
      <c r="K168" s="1052"/>
    </row>
    <row r="169" spans="1:11" s="649" customFormat="1" ht="20.100000000000001" customHeight="1">
      <c r="A169" s="1029"/>
      <c r="B169" s="1049"/>
      <c r="C169" s="1029"/>
      <c r="D169" s="1029"/>
      <c r="E169" s="1029"/>
      <c r="F169" s="650" t="s">
        <v>1959</v>
      </c>
      <c r="G169" s="645" t="s">
        <v>1372</v>
      </c>
      <c r="H169" s="646">
        <v>25</v>
      </c>
      <c r="I169" s="647">
        <v>260</v>
      </c>
      <c r="J169" s="648">
        <f t="shared" si="0"/>
        <v>6500</v>
      </c>
      <c r="K169" s="1052"/>
    </row>
    <row r="170" spans="1:11" s="649" customFormat="1" ht="20.100000000000001" customHeight="1">
      <c r="A170" s="1029"/>
      <c r="B170" s="1049"/>
      <c r="C170" s="1029"/>
      <c r="D170" s="1029"/>
      <c r="E170" s="1029"/>
      <c r="F170" s="650" t="s">
        <v>2050</v>
      </c>
      <c r="G170" s="645" t="s">
        <v>1372</v>
      </c>
      <c r="H170" s="646">
        <v>0</v>
      </c>
      <c r="I170" s="647">
        <v>50</v>
      </c>
      <c r="J170" s="648">
        <f t="shared" si="0"/>
        <v>0</v>
      </c>
      <c r="K170" s="1052"/>
    </row>
    <row r="171" spans="1:11" s="649" customFormat="1" ht="20.100000000000001" customHeight="1">
      <c r="A171" s="1029"/>
      <c r="B171" s="1049"/>
      <c r="C171" s="1029"/>
      <c r="D171" s="1029"/>
      <c r="E171" s="1029" t="s">
        <v>2051</v>
      </c>
      <c r="F171" s="650" t="s">
        <v>1956</v>
      </c>
      <c r="G171" s="645" t="s">
        <v>1372</v>
      </c>
      <c r="H171" s="646">
        <v>40</v>
      </c>
      <c r="I171" s="647">
        <v>45</v>
      </c>
      <c r="J171" s="648">
        <f t="shared" si="0"/>
        <v>1800</v>
      </c>
      <c r="K171" s="1052"/>
    </row>
    <row r="172" spans="1:11" s="649" customFormat="1" ht="20.100000000000001" customHeight="1">
      <c r="A172" s="1029"/>
      <c r="B172" s="1049"/>
      <c r="C172" s="1029"/>
      <c r="D172" s="1029"/>
      <c r="E172" s="1029"/>
      <c r="F172" s="650" t="s">
        <v>1957</v>
      </c>
      <c r="G172" s="645" t="s">
        <v>1372</v>
      </c>
      <c r="H172" s="646">
        <v>30</v>
      </c>
      <c r="I172" s="647">
        <v>45</v>
      </c>
      <c r="J172" s="648">
        <f t="shared" si="0"/>
        <v>1350</v>
      </c>
      <c r="K172" s="1052"/>
    </row>
    <row r="173" spans="1:11" s="649" customFormat="1" ht="20.100000000000001" customHeight="1">
      <c r="A173" s="1029"/>
      <c r="B173" s="1049"/>
      <c r="C173" s="1029"/>
      <c r="D173" s="1029"/>
      <c r="E173" s="1029"/>
      <c r="F173" s="650" t="s">
        <v>1958</v>
      </c>
      <c r="G173" s="645" t="s">
        <v>1372</v>
      </c>
      <c r="H173" s="646">
        <v>5</v>
      </c>
      <c r="I173" s="647">
        <v>280</v>
      </c>
      <c r="J173" s="648">
        <f t="shared" si="0"/>
        <v>1400</v>
      </c>
      <c r="K173" s="1052"/>
    </row>
    <row r="174" spans="1:11" s="649" customFormat="1" ht="20.100000000000001" customHeight="1">
      <c r="A174" s="1029"/>
      <c r="B174" s="1049"/>
      <c r="C174" s="1029"/>
      <c r="D174" s="1029"/>
      <c r="E174" s="1029"/>
      <c r="F174" s="650" t="s">
        <v>1959</v>
      </c>
      <c r="G174" s="645" t="s">
        <v>1372</v>
      </c>
      <c r="H174" s="646">
        <v>25</v>
      </c>
      <c r="I174" s="647">
        <v>260</v>
      </c>
      <c r="J174" s="648">
        <f t="shared" si="0"/>
        <v>6500</v>
      </c>
      <c r="K174" s="1052"/>
    </row>
    <row r="175" spans="1:11" s="649" customFormat="1" ht="20.100000000000001" customHeight="1">
      <c r="A175" s="1029"/>
      <c r="B175" s="1049"/>
      <c r="C175" s="1029"/>
      <c r="D175" s="1029"/>
      <c r="E175" s="1029"/>
      <c r="F175" s="650" t="s">
        <v>2050</v>
      </c>
      <c r="G175" s="645" t="s">
        <v>1372</v>
      </c>
      <c r="H175" s="646">
        <v>0</v>
      </c>
      <c r="I175" s="647">
        <v>50</v>
      </c>
      <c r="J175" s="648">
        <f t="shared" si="0"/>
        <v>0</v>
      </c>
      <c r="K175" s="1052"/>
    </row>
    <row r="176" spans="1:11" s="649" customFormat="1" ht="20.100000000000001" customHeight="1">
      <c r="A176" s="1029"/>
      <c r="B176" s="1049"/>
      <c r="C176" s="1028" t="s">
        <v>24</v>
      </c>
      <c r="D176" s="1028"/>
      <c r="E176" s="1028"/>
      <c r="F176" s="1028"/>
      <c r="G176" s="655"/>
      <c r="H176" s="656"/>
      <c r="I176" s="647"/>
      <c r="J176" s="653">
        <f>SUM(J137:J175)</f>
        <v>318090</v>
      </c>
      <c r="K176" s="1052"/>
    </row>
    <row r="177" spans="1:11" s="649" customFormat="1" ht="20.100000000000001" customHeight="1">
      <c r="A177" s="1029"/>
      <c r="B177" s="1049"/>
      <c r="C177" s="1029" t="s">
        <v>2052</v>
      </c>
      <c r="D177" s="1029" t="s">
        <v>2053</v>
      </c>
      <c r="E177" s="1029" t="s">
        <v>2054</v>
      </c>
      <c r="F177" s="1029"/>
      <c r="G177" s="650" t="s">
        <v>2055</v>
      </c>
      <c r="H177" s="656" t="s">
        <v>2055</v>
      </c>
      <c r="I177" s="647" t="s">
        <v>2055</v>
      </c>
      <c r="J177" s="647">
        <v>10000</v>
      </c>
      <c r="K177" s="1052"/>
    </row>
    <row r="178" spans="1:11" s="649" customFormat="1" ht="20.100000000000001" customHeight="1">
      <c r="A178" s="1029"/>
      <c r="B178" s="1049"/>
      <c r="C178" s="1029"/>
      <c r="D178" s="1029"/>
      <c r="E178" s="1029" t="s">
        <v>2056</v>
      </c>
      <c r="F178" s="1029"/>
      <c r="G178" s="650" t="s">
        <v>2055</v>
      </c>
      <c r="H178" s="656" t="s">
        <v>2055</v>
      </c>
      <c r="I178" s="647" t="s">
        <v>2055</v>
      </c>
      <c r="J178" s="647">
        <v>10000</v>
      </c>
      <c r="K178" s="1052"/>
    </row>
    <row r="179" spans="1:11" s="649" customFormat="1" ht="20.100000000000001" customHeight="1">
      <c r="A179" s="1029"/>
      <c r="B179" s="1049"/>
      <c r="C179" s="1029"/>
      <c r="D179" s="1029" t="s">
        <v>2057</v>
      </c>
      <c r="E179" s="1029" t="s">
        <v>2058</v>
      </c>
      <c r="F179" s="1029"/>
      <c r="G179" s="650" t="s">
        <v>1441</v>
      </c>
      <c r="H179" s="657">
        <v>8</v>
      </c>
      <c r="I179" s="647">
        <v>1250</v>
      </c>
      <c r="J179" s="647">
        <f t="shared" ref="J179" si="5">H179*I179</f>
        <v>10000</v>
      </c>
      <c r="K179" s="1052"/>
    </row>
    <row r="180" spans="1:11" s="649" customFormat="1" ht="20.100000000000001" customHeight="1">
      <c r="A180" s="1029"/>
      <c r="B180" s="1049"/>
      <c r="C180" s="1029"/>
      <c r="D180" s="1029"/>
      <c r="E180" s="1029" t="s">
        <v>2059</v>
      </c>
      <c r="F180" s="1029"/>
      <c r="G180" s="650" t="s">
        <v>2055</v>
      </c>
      <c r="H180" s="650" t="s">
        <v>2055</v>
      </c>
      <c r="I180" s="650" t="s">
        <v>2055</v>
      </c>
      <c r="J180" s="647">
        <v>30000</v>
      </c>
      <c r="K180" s="1052"/>
    </row>
    <row r="181" spans="1:11" s="649" customFormat="1" ht="20.100000000000001" customHeight="1">
      <c r="A181" s="1029"/>
      <c r="B181" s="1049"/>
      <c r="C181" s="1029"/>
      <c r="D181" s="1029"/>
      <c r="E181" s="1029" t="s">
        <v>2060</v>
      </c>
      <c r="F181" s="1029"/>
      <c r="G181" s="650" t="s">
        <v>2055</v>
      </c>
      <c r="H181" s="650" t="s">
        <v>2055</v>
      </c>
      <c r="I181" s="650" t="s">
        <v>2055</v>
      </c>
      <c r="J181" s="647">
        <v>20000</v>
      </c>
      <c r="K181" s="1052"/>
    </row>
    <row r="182" spans="1:11" s="649" customFormat="1" ht="20.100000000000001" customHeight="1">
      <c r="A182" s="1029"/>
      <c r="B182" s="1049"/>
      <c r="C182" s="1028" t="s">
        <v>24</v>
      </c>
      <c r="D182" s="1028"/>
      <c r="E182" s="1028"/>
      <c r="F182" s="1028"/>
      <c r="G182" s="656"/>
      <c r="H182" s="656"/>
      <c r="I182" s="658"/>
      <c r="J182" s="658">
        <f>SUM(J177:J181)</f>
        <v>80000</v>
      </c>
      <c r="K182" s="1052"/>
    </row>
    <row r="183" spans="1:11" s="649" customFormat="1" ht="20.100000000000001" customHeight="1">
      <c r="A183" s="1029"/>
      <c r="B183" s="1049"/>
      <c r="C183" s="656" t="s">
        <v>2061</v>
      </c>
      <c r="D183" s="1028" t="s">
        <v>2055</v>
      </c>
      <c r="E183" s="1028"/>
      <c r="F183" s="1028"/>
      <c r="G183" s="650"/>
      <c r="H183" s="650"/>
      <c r="I183" s="647"/>
      <c r="J183" s="658">
        <f>J25+J39+J54+J72+J77+J136+J176+J182+J130</f>
        <v>4704299.5</v>
      </c>
      <c r="K183" s="1052"/>
    </row>
    <row r="184" spans="1:11" s="649" customFormat="1" ht="20.100000000000001" customHeight="1">
      <c r="A184" s="1029"/>
      <c r="B184" s="1049"/>
      <c r="C184" s="656" t="s">
        <v>2062</v>
      </c>
      <c r="D184" s="1028" t="s">
        <v>2055</v>
      </c>
      <c r="E184" s="1028"/>
      <c r="F184" s="1028"/>
      <c r="G184" s="650"/>
      <c r="H184" s="650"/>
      <c r="I184" s="647"/>
      <c r="J184" s="658">
        <f>J183*0.1</f>
        <v>470429.95</v>
      </c>
      <c r="K184" s="1052"/>
    </row>
    <row r="185" spans="1:11" s="649" customFormat="1" ht="20.100000000000001" customHeight="1">
      <c r="A185" s="1029"/>
      <c r="B185" s="1049"/>
      <c r="C185" s="1028" t="s">
        <v>2063</v>
      </c>
      <c r="D185" s="1029" t="s">
        <v>2064</v>
      </c>
      <c r="E185" s="1029" t="s">
        <v>2065</v>
      </c>
      <c r="F185" s="1029"/>
      <c r="G185" s="650"/>
      <c r="H185" s="650"/>
      <c r="I185" s="647"/>
      <c r="J185" s="647">
        <v>30000</v>
      </c>
      <c r="K185" s="1052"/>
    </row>
    <row r="186" spans="1:11" s="649" customFormat="1" ht="20.100000000000001" customHeight="1">
      <c r="A186" s="1029"/>
      <c r="B186" s="1049"/>
      <c r="C186" s="1028"/>
      <c r="D186" s="1029"/>
      <c r="E186" s="1029" t="s">
        <v>2066</v>
      </c>
      <c r="F186" s="1029"/>
      <c r="G186" s="650"/>
      <c r="H186" s="650"/>
      <c r="I186" s="647"/>
      <c r="J186" s="647">
        <v>30000</v>
      </c>
      <c r="K186" s="1052"/>
    </row>
    <row r="187" spans="1:11" s="649" customFormat="1" ht="20.100000000000001" customHeight="1">
      <c r="A187" s="1029"/>
      <c r="B187" s="1049"/>
      <c r="C187" s="1028"/>
      <c r="D187" s="650" t="s">
        <v>2067</v>
      </c>
      <c r="E187" s="1029" t="s">
        <v>2068</v>
      </c>
      <c r="F187" s="1029"/>
      <c r="G187" s="650"/>
      <c r="H187" s="650"/>
      <c r="I187" s="647"/>
      <c r="J187" s="647">
        <v>20000</v>
      </c>
      <c r="K187" s="1052"/>
    </row>
    <row r="188" spans="1:11" s="649" customFormat="1" ht="20.100000000000001" customHeight="1">
      <c r="A188" s="1029"/>
      <c r="B188" s="1049"/>
      <c r="C188" s="1028"/>
      <c r="D188" s="1029" t="s">
        <v>1415</v>
      </c>
      <c r="E188" s="1029"/>
      <c r="F188" s="1029"/>
      <c r="G188" s="650"/>
      <c r="H188" s="650">
        <v>45</v>
      </c>
      <c r="I188" s="647">
        <v>1800</v>
      </c>
      <c r="J188" s="647">
        <f t="shared" ref="J188" si="6">H188*I188</f>
        <v>81000</v>
      </c>
      <c r="K188" s="1052"/>
    </row>
    <row r="189" spans="1:11" s="649" customFormat="1" ht="20.100000000000001" customHeight="1">
      <c r="A189" s="1029"/>
      <c r="B189" s="1049"/>
      <c r="C189" s="1028"/>
      <c r="D189" s="1029" t="s">
        <v>2069</v>
      </c>
      <c r="E189" s="1029"/>
      <c r="F189" s="650" t="s">
        <v>2070</v>
      </c>
      <c r="G189" s="650"/>
      <c r="H189" s="650"/>
      <c r="I189" s="647"/>
      <c r="J189" s="647">
        <v>18000</v>
      </c>
      <c r="K189" s="1052"/>
    </row>
    <row r="190" spans="1:11" s="649" customFormat="1" ht="20.100000000000001" customHeight="1">
      <c r="A190" s="1029"/>
      <c r="B190" s="1049"/>
      <c r="C190" s="1028"/>
      <c r="D190" s="1026" t="s">
        <v>2071</v>
      </c>
      <c r="E190" s="1027"/>
      <c r="F190" s="659" t="s">
        <v>2072</v>
      </c>
      <c r="G190" s="650"/>
      <c r="H190" s="660">
        <v>15073.81</v>
      </c>
      <c r="I190" s="647">
        <v>1.7</v>
      </c>
      <c r="J190" s="647">
        <v>25625.48</v>
      </c>
      <c r="K190" s="1052"/>
    </row>
    <row r="191" spans="1:11" s="649" customFormat="1" ht="20.100000000000001" customHeight="1">
      <c r="A191" s="1029"/>
      <c r="B191" s="1049"/>
      <c r="C191" s="1028" t="s">
        <v>24</v>
      </c>
      <c r="D191" s="1028"/>
      <c r="E191" s="1028"/>
      <c r="F191" s="1028"/>
      <c r="G191" s="650"/>
      <c r="H191" s="661"/>
      <c r="I191" s="647"/>
      <c r="J191" s="658">
        <f>SUM(J185:J190)</f>
        <v>204625.48</v>
      </c>
      <c r="K191" s="1052"/>
    </row>
    <row r="192" spans="1:11" s="649" customFormat="1" ht="20.100000000000001" customHeight="1">
      <c r="A192" s="1029"/>
      <c r="B192" s="1050"/>
      <c r="C192" s="1028" t="s">
        <v>2073</v>
      </c>
      <c r="D192" s="1028"/>
      <c r="E192" s="1028"/>
      <c r="F192" s="1028"/>
      <c r="G192" s="650"/>
      <c r="H192" s="650"/>
      <c r="I192" s="650"/>
      <c r="J192" s="658">
        <f>J183+J184+J191</f>
        <v>5379354.9300000006</v>
      </c>
      <c r="K192" s="1053"/>
    </row>
    <row r="194" spans="9:10">
      <c r="I194" s="642"/>
      <c r="J194" s="643"/>
    </row>
    <row r="195" spans="9:10">
      <c r="I195" s="644"/>
      <c r="J195" s="644"/>
    </row>
    <row r="196" spans="9:10">
      <c r="J196" s="643"/>
    </row>
    <row r="197" spans="9:10">
      <c r="J197" s="642"/>
    </row>
    <row r="198" spans="9:10">
      <c r="J198" s="644"/>
    </row>
    <row r="199" spans="9:10">
      <c r="J199" s="644"/>
    </row>
  </sheetData>
  <mergeCells count="162">
    <mergeCell ref="K4:K192"/>
    <mergeCell ref="E5:F5"/>
    <mergeCell ref="E6:F6"/>
    <mergeCell ref="E7:F7"/>
    <mergeCell ref="E8:F9"/>
    <mergeCell ref="E10:F10"/>
    <mergeCell ref="A1:K1"/>
    <mergeCell ref="A2:A3"/>
    <mergeCell ref="B2:B3"/>
    <mergeCell ref="C2:D3"/>
    <mergeCell ref="E2:F3"/>
    <mergeCell ref="G2:J2"/>
    <mergeCell ref="K2:K3"/>
    <mergeCell ref="E11:F22"/>
    <mergeCell ref="G11:G12"/>
    <mergeCell ref="H11:H12"/>
    <mergeCell ref="I11:I12"/>
    <mergeCell ref="J11:J12"/>
    <mergeCell ref="E23:F23"/>
    <mergeCell ref="A4:A192"/>
    <mergeCell ref="B4:B192"/>
    <mergeCell ref="C4:D24"/>
    <mergeCell ref="E4:F4"/>
    <mergeCell ref="E33:F34"/>
    <mergeCell ref="D35:D38"/>
    <mergeCell ref="E35:F35"/>
    <mergeCell ref="E36:F36"/>
    <mergeCell ref="E37:F37"/>
    <mergeCell ref="E38:F38"/>
    <mergeCell ref="E24:F24"/>
    <mergeCell ref="C25:F25"/>
    <mergeCell ref="C26:C38"/>
    <mergeCell ref="D26:D34"/>
    <mergeCell ref="E26:F26"/>
    <mergeCell ref="E27:F27"/>
    <mergeCell ref="E28:F28"/>
    <mergeCell ref="E29:F29"/>
    <mergeCell ref="E30:F30"/>
    <mergeCell ref="E31:E32"/>
    <mergeCell ref="I42:I44"/>
    <mergeCell ref="J42:J44"/>
    <mergeCell ref="E45:F45"/>
    <mergeCell ref="E46:F46"/>
    <mergeCell ref="E47:E48"/>
    <mergeCell ref="E49:F49"/>
    <mergeCell ref="C39:F39"/>
    <mergeCell ref="C40:D53"/>
    <mergeCell ref="E40:E41"/>
    <mergeCell ref="E42:E44"/>
    <mergeCell ref="G42:G44"/>
    <mergeCell ref="H42:H44"/>
    <mergeCell ref="E50:F50"/>
    <mergeCell ref="H50:H51"/>
    <mergeCell ref="C72:F72"/>
    <mergeCell ref="C73:D76"/>
    <mergeCell ref="E73:F73"/>
    <mergeCell ref="E74:F74"/>
    <mergeCell ref="E75:F75"/>
    <mergeCell ref="E76:F76"/>
    <mergeCell ref="I50:I51"/>
    <mergeCell ref="J50:J51"/>
    <mergeCell ref="E51:F51"/>
    <mergeCell ref="E52:F53"/>
    <mergeCell ref="C54:F54"/>
    <mergeCell ref="C55:D71"/>
    <mergeCell ref="E55:E61"/>
    <mergeCell ref="E62:E66"/>
    <mergeCell ref="E67:E71"/>
    <mergeCell ref="C77:F77"/>
    <mergeCell ref="C78:C129"/>
    <mergeCell ref="D78:D91"/>
    <mergeCell ref="E78:F78"/>
    <mergeCell ref="E79:F79"/>
    <mergeCell ref="E80:F80"/>
    <mergeCell ref="E81:F81"/>
    <mergeCell ref="E82:F82"/>
    <mergeCell ref="E83:F83"/>
    <mergeCell ref="E84:F84"/>
    <mergeCell ref="E96:F96"/>
    <mergeCell ref="E97:F97"/>
    <mergeCell ref="E98:F98"/>
    <mergeCell ref="E99:F99"/>
    <mergeCell ref="E100:E102"/>
    <mergeCell ref="E103:F103"/>
    <mergeCell ref="E85:F85"/>
    <mergeCell ref="E86:E88"/>
    <mergeCell ref="E89:F89"/>
    <mergeCell ref="E90:F90"/>
    <mergeCell ref="E91:F91"/>
    <mergeCell ref="E92:F92"/>
    <mergeCell ref="E93:F93"/>
    <mergeCell ref="E94:F94"/>
    <mergeCell ref="E95:F95"/>
    <mergeCell ref="E104:F104"/>
    <mergeCell ref="E105:F105"/>
    <mergeCell ref="D106:D117"/>
    <mergeCell ref="E106:F106"/>
    <mergeCell ref="E107:F107"/>
    <mergeCell ref="E108:E111"/>
    <mergeCell ref="E112:F112"/>
    <mergeCell ref="E113:E114"/>
    <mergeCell ref="E115:F115"/>
    <mergeCell ref="E116:F116"/>
    <mergeCell ref="D92:D105"/>
    <mergeCell ref="E129:F129"/>
    <mergeCell ref="C130:F130"/>
    <mergeCell ref="C131:D135"/>
    <mergeCell ref="E131:F131"/>
    <mergeCell ref="E132:F132"/>
    <mergeCell ref="E133:F133"/>
    <mergeCell ref="E134:F134"/>
    <mergeCell ref="E135:F135"/>
    <mergeCell ref="E117:F117"/>
    <mergeCell ref="D118:D128"/>
    <mergeCell ref="E118:F118"/>
    <mergeCell ref="E119:F119"/>
    <mergeCell ref="E120:E123"/>
    <mergeCell ref="E124:E125"/>
    <mergeCell ref="E126:F126"/>
    <mergeCell ref="E127:F127"/>
    <mergeCell ref="E128:F128"/>
    <mergeCell ref="I137:I141"/>
    <mergeCell ref="J137:J141"/>
    <mergeCell ref="E142:E144"/>
    <mergeCell ref="E145:F145"/>
    <mergeCell ref="E146:F146"/>
    <mergeCell ref="E147:E148"/>
    <mergeCell ref="C136:F136"/>
    <mergeCell ref="C137:C175"/>
    <mergeCell ref="D137:D175"/>
    <mergeCell ref="E137:E141"/>
    <mergeCell ref="G137:G141"/>
    <mergeCell ref="H137:H141"/>
    <mergeCell ref="E149:E151"/>
    <mergeCell ref="E152:E156"/>
    <mergeCell ref="E157:E159"/>
    <mergeCell ref="E160:E161"/>
    <mergeCell ref="E162:E165"/>
    <mergeCell ref="E166:E170"/>
    <mergeCell ref="E171:E175"/>
    <mergeCell ref="C176:F176"/>
    <mergeCell ref="C177:C181"/>
    <mergeCell ref="D177:D178"/>
    <mergeCell ref="E177:F177"/>
    <mergeCell ref="E178:F178"/>
    <mergeCell ref="D179:D181"/>
    <mergeCell ref="E179:F179"/>
    <mergeCell ref="D188:F188"/>
    <mergeCell ref="D189:E189"/>
    <mergeCell ref="D190:E190"/>
    <mergeCell ref="C191:F191"/>
    <mergeCell ref="C192:F192"/>
    <mergeCell ref="E180:F180"/>
    <mergeCell ref="E181:F181"/>
    <mergeCell ref="C182:F182"/>
    <mergeCell ref="D183:F183"/>
    <mergeCell ref="D184:F184"/>
    <mergeCell ref="C185:C190"/>
    <mergeCell ref="D185:D186"/>
    <mergeCell ref="E185:F185"/>
    <mergeCell ref="E186:F186"/>
    <mergeCell ref="E187:F187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verticalDpi="0" r:id="rId1"/>
  <headerFooter>
    <oddFooter>第 &amp;P 页，共 &amp;N 页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>
  <dimension ref="A1:J20"/>
  <sheetViews>
    <sheetView workbookViewId="0">
      <selection activeCell="C7" sqref="C7"/>
    </sheetView>
  </sheetViews>
  <sheetFormatPr defaultRowHeight="13.5"/>
  <cols>
    <col min="1" max="1" width="10.25" style="199" customWidth="1"/>
    <col min="2" max="2" width="18.25" style="199" customWidth="1"/>
    <col min="3" max="3" width="9.5" style="199" customWidth="1"/>
    <col min="4" max="4" width="15.375" style="202" customWidth="1"/>
    <col min="5" max="5" width="19.125" style="202" customWidth="1"/>
    <col min="6" max="6" width="28.5" style="202" customWidth="1"/>
    <col min="7" max="7" width="8.125" style="202" customWidth="1"/>
    <col min="8" max="8" width="11.375" style="202" customWidth="1"/>
    <col min="9" max="9" width="10.125" style="202" customWidth="1"/>
    <col min="10" max="16384" width="9" style="202"/>
  </cols>
  <sheetData>
    <row r="1" spans="1:10" s="199" customFormat="1" ht="22.5">
      <c r="A1" s="997" t="s">
        <v>764</v>
      </c>
      <c r="B1" s="998"/>
      <c r="C1" s="998"/>
      <c r="D1" s="998"/>
      <c r="E1" s="998"/>
      <c r="F1" s="998"/>
      <c r="G1" s="998"/>
      <c r="H1" s="998"/>
      <c r="I1" s="998"/>
    </row>
    <row r="2" spans="1:10" ht="30" customHeight="1">
      <c r="A2" s="200" t="s">
        <v>557</v>
      </c>
      <c r="B2" s="200" t="s">
        <v>595</v>
      </c>
      <c r="C2" s="200" t="s">
        <v>2086</v>
      </c>
      <c r="D2" s="201" t="s">
        <v>2</v>
      </c>
      <c r="E2" s="201" t="s">
        <v>691</v>
      </c>
      <c r="F2" s="201" t="s">
        <v>692</v>
      </c>
      <c r="G2" s="200" t="s">
        <v>694</v>
      </c>
      <c r="H2" s="200" t="s">
        <v>695</v>
      </c>
      <c r="I2" s="200" t="s">
        <v>696</v>
      </c>
    </row>
    <row r="3" spans="1:10" ht="30" customHeight="1">
      <c r="A3" s="206" t="s">
        <v>2087</v>
      </c>
      <c r="B3" s="204" t="s">
        <v>2088</v>
      </c>
      <c r="C3" s="203" t="s">
        <v>780</v>
      </c>
      <c r="D3" s="205" t="s">
        <v>768</v>
      </c>
      <c r="E3" s="205" t="s">
        <v>769</v>
      </c>
      <c r="F3" s="205" t="s">
        <v>770</v>
      </c>
      <c r="G3" s="206">
        <v>1</v>
      </c>
      <c r="H3" s="207">
        <v>100000</v>
      </c>
      <c r="I3" s="207">
        <f>-G3*H3</f>
        <v>-100000</v>
      </c>
      <c r="J3" s="213" t="s">
        <v>2089</v>
      </c>
    </row>
    <row r="4" spans="1:10" ht="30" customHeight="1">
      <c r="A4" s="210"/>
      <c r="B4" s="204" t="s">
        <v>2090</v>
      </c>
      <c r="C4" s="203"/>
      <c r="D4" s="205"/>
      <c r="E4" s="205"/>
      <c r="F4" s="205"/>
      <c r="G4" s="206"/>
      <c r="H4" s="207"/>
      <c r="I4" s="207">
        <f>SUBTOTAL(9,I3:I3)</f>
        <v>-100000</v>
      </c>
    </row>
    <row r="5" spans="1:10" ht="15" customHeight="1"/>
    <row r="6" spans="1:10" ht="15" customHeight="1"/>
    <row r="7" spans="1:10" ht="15" customHeight="1"/>
    <row r="8" spans="1:10" ht="15" customHeight="1"/>
    <row r="9" spans="1:10" ht="15" customHeight="1"/>
    <row r="10" spans="1:10" ht="15" customHeight="1"/>
    <row r="11" spans="1:10" ht="15" customHeight="1"/>
    <row r="12" spans="1:10" ht="15" customHeight="1"/>
    <row r="13" spans="1:10" ht="15" customHeight="1"/>
    <row r="14" spans="1:10" ht="15" customHeight="1"/>
    <row r="15" spans="1:10" ht="15" customHeight="1"/>
    <row r="16" spans="1:10" ht="15" customHeight="1"/>
    <row r="17" ht="15" customHeight="1"/>
    <row r="18" ht="15" customHeight="1"/>
    <row r="19" ht="15" customHeight="1"/>
    <row r="20" ht="15" customHeight="1"/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>
  <dimension ref="A1:I5"/>
  <sheetViews>
    <sheetView workbookViewId="0">
      <selection activeCell="B5" sqref="B5"/>
    </sheetView>
  </sheetViews>
  <sheetFormatPr defaultRowHeight="13.5"/>
  <cols>
    <col min="2" max="2" width="17.75" customWidth="1"/>
    <col min="3" max="3" width="31.625" customWidth="1"/>
    <col min="4" max="4" width="12.125" customWidth="1"/>
    <col min="7" max="7" width="15.875" customWidth="1"/>
    <col min="8" max="8" width="15.125" customWidth="1"/>
    <col min="9" max="9" width="17.25" customWidth="1"/>
  </cols>
  <sheetData>
    <row r="1" spans="1:9" s="155" customFormat="1" ht="28.5" customHeight="1">
      <c r="A1" s="1064" t="s">
        <v>2080</v>
      </c>
      <c r="B1" s="1065"/>
      <c r="C1" s="1065"/>
      <c r="D1" s="1065"/>
      <c r="E1" s="1065"/>
      <c r="F1" s="1065"/>
      <c r="G1" s="1065"/>
      <c r="H1" s="1065"/>
      <c r="I1" s="1065"/>
    </row>
    <row r="2" spans="1:9" s="155" customFormat="1" ht="28.5" customHeight="1">
      <c r="A2" s="665" t="s">
        <v>2081</v>
      </c>
      <c r="B2" s="666" t="s">
        <v>595</v>
      </c>
      <c r="C2" s="666" t="s">
        <v>2</v>
      </c>
      <c r="D2" s="666" t="s">
        <v>691</v>
      </c>
      <c r="E2" s="666" t="s">
        <v>692</v>
      </c>
      <c r="F2" s="666" t="s">
        <v>2082</v>
      </c>
      <c r="G2" s="666" t="s">
        <v>2083</v>
      </c>
      <c r="H2" s="666" t="s">
        <v>2084</v>
      </c>
      <c r="I2" s="666" t="s">
        <v>2085</v>
      </c>
    </row>
    <row r="3" spans="1:9" ht="30" customHeight="1">
      <c r="A3" s="662" t="s">
        <v>2074</v>
      </c>
      <c r="B3" s="663" t="s">
        <v>2075</v>
      </c>
      <c r="C3" s="264" t="s">
        <v>937</v>
      </c>
      <c r="D3" s="264" t="s">
        <v>2076</v>
      </c>
      <c r="E3" s="264" t="s">
        <v>2077</v>
      </c>
      <c r="F3" s="664">
        <v>1</v>
      </c>
      <c r="G3" s="668">
        <v>1500000</v>
      </c>
      <c r="H3" s="668">
        <v>1500000</v>
      </c>
      <c r="I3" s="663" t="s">
        <v>2078</v>
      </c>
    </row>
    <row r="4" spans="1:9" ht="30" customHeight="1">
      <c r="A4" s="662" t="s">
        <v>2074</v>
      </c>
      <c r="B4" s="663" t="s">
        <v>2075</v>
      </c>
      <c r="C4" s="264" t="s">
        <v>937</v>
      </c>
      <c r="D4" s="264" t="s">
        <v>2076</v>
      </c>
      <c r="E4" s="264" t="s">
        <v>2079</v>
      </c>
      <c r="F4" s="664">
        <v>1</v>
      </c>
      <c r="G4" s="668">
        <v>4000000</v>
      </c>
      <c r="H4" s="668">
        <f t="shared" ref="H4" si="0">F4*G4</f>
        <v>4000000</v>
      </c>
      <c r="I4" s="663" t="s">
        <v>2078</v>
      </c>
    </row>
    <row r="5" spans="1:9" ht="30" customHeight="1">
      <c r="A5" s="667"/>
      <c r="B5" s="662" t="s">
        <v>629</v>
      </c>
      <c r="C5" s="667"/>
      <c r="D5" s="667"/>
      <c r="E5" s="667"/>
      <c r="F5" s="667"/>
      <c r="G5" s="669"/>
      <c r="H5" s="668">
        <f>SUM(H3:H4)</f>
        <v>5500000</v>
      </c>
      <c r="I5" s="667"/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landscape" verticalDpi="0" r:id="rId1"/>
  <headerFooter>
    <oddFooter>第 &amp;P 页，共 &amp;N 页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>
  <dimension ref="A1:AQ120"/>
  <sheetViews>
    <sheetView topLeftCell="B91" workbookViewId="0">
      <selection activeCell="B4" sqref="B1:B1048576"/>
    </sheetView>
  </sheetViews>
  <sheetFormatPr defaultColWidth="9" defaultRowHeight="11.25"/>
  <cols>
    <col min="1" max="1" width="8.125" style="137" hidden="1" customWidth="1"/>
    <col min="2" max="2" width="20.375" style="137" customWidth="1"/>
    <col min="3" max="3" width="7.625" style="137" hidden="1" customWidth="1"/>
    <col min="4" max="4" width="9.75" style="137" hidden="1" customWidth="1"/>
    <col min="5" max="24" width="9" style="137" hidden="1" customWidth="1"/>
    <col min="25" max="25" width="8.375" style="137" hidden="1" customWidth="1"/>
    <col min="26" max="26" width="9.625" style="137" hidden="1" customWidth="1"/>
    <col min="27" max="27" width="9.375" style="137" hidden="1" customWidth="1"/>
    <col min="28" max="28" width="12.5" style="137" hidden="1" customWidth="1"/>
    <col min="29" max="29" width="9.875" style="137" hidden="1" customWidth="1"/>
    <col min="30" max="30" width="11.625" style="137" customWidth="1"/>
    <col min="31" max="31" width="10.5" style="137" customWidth="1"/>
    <col min="32" max="32" width="10.875" style="137" customWidth="1"/>
    <col min="33" max="33" width="11.375" style="137" customWidth="1"/>
    <col min="34" max="34" width="11.625" style="137" customWidth="1"/>
    <col min="35" max="35" width="11.375" style="137" customWidth="1"/>
    <col min="36" max="36" width="9.125" style="137" bestFit="1" customWidth="1"/>
    <col min="37" max="37" width="11" style="137" customWidth="1"/>
    <col min="38" max="38" width="12.125" style="137" customWidth="1"/>
    <col min="39" max="39" width="12.5" style="137" customWidth="1"/>
    <col min="40" max="40" width="11.625" style="137" customWidth="1"/>
    <col min="41" max="41" width="9.75" style="137" customWidth="1"/>
    <col min="42" max="42" width="13.875" style="137" customWidth="1"/>
    <col min="43" max="43" width="13.75" style="137" customWidth="1"/>
    <col min="44" max="16384" width="9" style="137"/>
  </cols>
  <sheetData>
    <row r="1" spans="1:43" ht="18.75">
      <c r="A1" s="1066" t="s">
        <v>2091</v>
      </c>
      <c r="B1" s="1067"/>
      <c r="C1" s="1067"/>
      <c r="D1" s="1067"/>
      <c r="E1" s="1067"/>
      <c r="F1" s="1067"/>
      <c r="G1" s="1067"/>
      <c r="H1" s="1067"/>
      <c r="I1" s="1067"/>
      <c r="J1" s="1067"/>
      <c r="K1" s="1067"/>
      <c r="L1" s="1067"/>
      <c r="M1" s="1067"/>
      <c r="N1" s="1067"/>
      <c r="O1" s="1067"/>
      <c r="P1" s="1067"/>
      <c r="Q1" s="1067"/>
      <c r="R1" s="1067"/>
      <c r="S1" s="1067"/>
      <c r="T1" s="1067"/>
      <c r="U1" s="1067"/>
      <c r="V1" s="1067"/>
      <c r="W1" s="1067"/>
      <c r="X1" s="1067"/>
      <c r="Y1" s="1067"/>
      <c r="Z1" s="1067"/>
      <c r="AA1" s="1067"/>
      <c r="AB1" s="1067"/>
      <c r="AC1" s="1067"/>
      <c r="AD1" s="1067"/>
      <c r="AE1" s="1067"/>
      <c r="AF1" s="1067"/>
      <c r="AG1" s="1067"/>
      <c r="AH1" s="1067"/>
      <c r="AI1" s="1067"/>
      <c r="AJ1" s="1067"/>
      <c r="AK1" s="1067"/>
      <c r="AL1" s="1067"/>
      <c r="AM1" s="1067"/>
      <c r="AN1" s="1067"/>
      <c r="AO1" s="1068"/>
      <c r="AP1" s="1068"/>
      <c r="AQ1" s="1068"/>
    </row>
    <row r="2" spans="1:43">
      <c r="A2" s="1069" t="s">
        <v>594</v>
      </c>
      <c r="B2" s="1069" t="s">
        <v>595</v>
      </c>
      <c r="C2" s="1069" t="s">
        <v>596</v>
      </c>
      <c r="D2" s="1069" t="s">
        <v>2092</v>
      </c>
      <c r="E2" s="1069" t="s">
        <v>597</v>
      </c>
      <c r="F2" s="1069"/>
      <c r="G2" s="1069"/>
      <c r="H2" s="1069"/>
      <c r="I2" s="1069"/>
      <c r="J2" s="1069" t="s">
        <v>2093</v>
      </c>
      <c r="K2" s="1069"/>
      <c r="L2" s="1069"/>
      <c r="M2" s="1069"/>
      <c r="N2" s="1069"/>
      <c r="O2" s="853" t="s">
        <v>2094</v>
      </c>
      <c r="P2" s="853"/>
      <c r="Q2" s="853"/>
      <c r="R2" s="853"/>
      <c r="S2" s="853"/>
      <c r="T2" s="853" t="s">
        <v>598</v>
      </c>
      <c r="U2" s="853"/>
      <c r="V2" s="853"/>
      <c r="W2" s="853"/>
      <c r="X2" s="853"/>
      <c r="Y2" s="853" t="s">
        <v>599</v>
      </c>
      <c r="Z2" s="853"/>
      <c r="AA2" s="853"/>
      <c r="AB2" s="853"/>
      <c r="AC2" s="853"/>
      <c r="AD2" s="1069" t="s">
        <v>2095</v>
      </c>
      <c r="AE2" s="1069"/>
      <c r="AF2" s="1069"/>
      <c r="AG2" s="1069"/>
      <c r="AH2" s="1069"/>
      <c r="AI2" s="1069"/>
      <c r="AJ2" s="1069"/>
      <c r="AK2" s="1069"/>
      <c r="AL2" s="1069"/>
      <c r="AM2" s="1069"/>
      <c r="AN2" s="1070">
        <v>0.6</v>
      </c>
      <c r="AO2" s="1072" t="s">
        <v>2096</v>
      </c>
      <c r="AP2" s="1073" t="s">
        <v>2163</v>
      </c>
      <c r="AQ2" s="1074" t="s">
        <v>2164</v>
      </c>
    </row>
    <row r="3" spans="1:43" ht="33.75">
      <c r="A3" s="1069"/>
      <c r="B3" s="1069"/>
      <c r="C3" s="1069"/>
      <c r="D3" s="1069"/>
      <c r="E3" s="671" t="s">
        <v>600</v>
      </c>
      <c r="F3" s="671" t="s">
        <v>601</v>
      </c>
      <c r="G3" s="671" t="s">
        <v>602</v>
      </c>
      <c r="H3" s="671" t="s">
        <v>603</v>
      </c>
      <c r="I3" s="670" t="s">
        <v>24</v>
      </c>
      <c r="J3" s="671" t="s">
        <v>600</v>
      </c>
      <c r="K3" s="671" t="s">
        <v>601</v>
      </c>
      <c r="L3" s="671" t="s">
        <v>602</v>
      </c>
      <c r="M3" s="671" t="s">
        <v>603</v>
      </c>
      <c r="N3" s="670" t="s">
        <v>24</v>
      </c>
      <c r="O3" s="671" t="s">
        <v>600</v>
      </c>
      <c r="P3" s="671" t="s">
        <v>601</v>
      </c>
      <c r="Q3" s="671" t="s">
        <v>602</v>
      </c>
      <c r="R3" s="671" t="s">
        <v>603</v>
      </c>
      <c r="S3" s="670" t="s">
        <v>24</v>
      </c>
      <c r="T3" s="671" t="s">
        <v>600</v>
      </c>
      <c r="U3" s="671" t="s">
        <v>601</v>
      </c>
      <c r="V3" s="671" t="s">
        <v>602</v>
      </c>
      <c r="W3" s="671" t="s">
        <v>603</v>
      </c>
      <c r="X3" s="670" t="s">
        <v>24</v>
      </c>
      <c r="Y3" s="671" t="s">
        <v>600</v>
      </c>
      <c r="Z3" s="671" t="s">
        <v>601</v>
      </c>
      <c r="AA3" s="671" t="s">
        <v>602</v>
      </c>
      <c r="AB3" s="671" t="s">
        <v>603</v>
      </c>
      <c r="AC3" s="670" t="s">
        <v>24</v>
      </c>
      <c r="AD3" s="671" t="s">
        <v>604</v>
      </c>
      <c r="AE3" s="671" t="s">
        <v>605</v>
      </c>
      <c r="AF3" s="671" t="s">
        <v>606</v>
      </c>
      <c r="AG3" s="671" t="s">
        <v>607</v>
      </c>
      <c r="AH3" s="671" t="s">
        <v>608</v>
      </c>
      <c r="AI3" s="671" t="s">
        <v>609</v>
      </c>
      <c r="AJ3" s="671" t="s">
        <v>2097</v>
      </c>
      <c r="AK3" s="671" t="s">
        <v>614</v>
      </c>
      <c r="AL3" s="671" t="s">
        <v>2098</v>
      </c>
      <c r="AM3" s="670" t="s">
        <v>531</v>
      </c>
      <c r="AN3" s="1071"/>
      <c r="AO3" s="1071"/>
      <c r="AP3" s="1071"/>
      <c r="AQ3" s="1075"/>
    </row>
    <row r="4" spans="1:43" ht="15" customHeight="1">
      <c r="A4" s="141" t="s">
        <v>543</v>
      </c>
      <c r="B4" s="240" t="s">
        <v>385</v>
      </c>
      <c r="C4" s="240" t="s">
        <v>2099</v>
      </c>
      <c r="D4" s="672">
        <v>2</v>
      </c>
      <c r="E4" s="673">
        <v>3</v>
      </c>
      <c r="F4" s="673">
        <v>3</v>
      </c>
      <c r="G4" s="673">
        <v>23</v>
      </c>
      <c r="H4" s="673">
        <v>3</v>
      </c>
      <c r="I4" s="144">
        <f>SUM(E4:H4)</f>
        <v>32</v>
      </c>
      <c r="J4" s="674">
        <v>0</v>
      </c>
      <c r="K4" s="674">
        <v>0</v>
      </c>
      <c r="L4" s="674">
        <v>1</v>
      </c>
      <c r="M4" s="674">
        <v>0</v>
      </c>
      <c r="N4" s="144">
        <f>SUM(J4:M4)</f>
        <v>1</v>
      </c>
      <c r="O4" s="144">
        <f>E4+J4</f>
        <v>3</v>
      </c>
      <c r="P4" s="144">
        <f t="shared" ref="P4:R12" si="0">F4+K4</f>
        <v>3</v>
      </c>
      <c r="Q4" s="144">
        <f t="shared" si="0"/>
        <v>24</v>
      </c>
      <c r="R4" s="144">
        <f t="shared" si="0"/>
        <v>3</v>
      </c>
      <c r="S4" s="144">
        <f>SUM(O4:R4)</f>
        <v>33</v>
      </c>
      <c r="T4" s="674">
        <v>0</v>
      </c>
      <c r="U4" s="674">
        <v>2</v>
      </c>
      <c r="V4" s="674">
        <v>23.583333333333332</v>
      </c>
      <c r="W4" s="674">
        <v>3</v>
      </c>
      <c r="X4" s="144">
        <f>SUM(T4:W4)</f>
        <v>28.583333333333332</v>
      </c>
      <c r="Y4" s="674">
        <v>0</v>
      </c>
      <c r="Z4" s="674">
        <v>2</v>
      </c>
      <c r="AA4" s="674">
        <v>23.583333333333332</v>
      </c>
      <c r="AB4" s="674">
        <v>3</v>
      </c>
      <c r="AC4" s="144">
        <f>SUM(Y4:AB4)</f>
        <v>28.583333333333332</v>
      </c>
      <c r="AD4" s="144">
        <f>(Y4*6017+Z4*5250+AA4*5194+AB4*4250)*12</f>
        <v>1748901.9999999998</v>
      </c>
      <c r="AE4" s="144">
        <f>AC4*4320</f>
        <v>123480</v>
      </c>
      <c r="AF4" s="144">
        <f>AC4*6000</f>
        <v>171500</v>
      </c>
      <c r="AG4" s="144">
        <f>AC4*2400</f>
        <v>68600</v>
      </c>
      <c r="AH4" s="144">
        <f>AC4*8800</f>
        <v>251533.33333333331</v>
      </c>
      <c r="AI4" s="144">
        <f>AC4*800</f>
        <v>22866.666666666664</v>
      </c>
      <c r="AJ4" s="144">
        <f>D4*50*200</f>
        <v>20000</v>
      </c>
      <c r="AK4" s="144">
        <f>AC4*960</f>
        <v>27440</v>
      </c>
      <c r="AL4" s="144">
        <f>ROUND((AD4+AH4+AI4+AJ4)*0.35756,2)</f>
        <v>730603.06</v>
      </c>
      <c r="AM4" s="144">
        <f>SUM(AD4:AL4)</f>
        <v>3164925.06</v>
      </c>
      <c r="AN4" s="675">
        <f>ROUND(AM4*0.6,0)</f>
        <v>1898955</v>
      </c>
      <c r="AO4" s="675"/>
      <c r="AP4" s="675">
        <f>AN4+AO4</f>
        <v>1898955</v>
      </c>
      <c r="AQ4" s="675">
        <f>ROUND(AM4*0.2,0)</f>
        <v>632985</v>
      </c>
    </row>
    <row r="5" spans="1:43" ht="15" customHeight="1">
      <c r="A5" s="141" t="s">
        <v>543</v>
      </c>
      <c r="B5" s="240" t="s">
        <v>384</v>
      </c>
      <c r="C5" s="240" t="s">
        <v>2099</v>
      </c>
      <c r="D5" s="672">
        <v>2</v>
      </c>
      <c r="E5" s="673">
        <v>2</v>
      </c>
      <c r="F5" s="673">
        <v>2</v>
      </c>
      <c r="G5" s="673">
        <v>19</v>
      </c>
      <c r="H5" s="673">
        <v>3</v>
      </c>
      <c r="I5" s="144">
        <f t="shared" ref="I5:I70" si="1">SUM(E5:H5)</f>
        <v>26</v>
      </c>
      <c r="J5" s="674">
        <v>1</v>
      </c>
      <c r="K5" s="674">
        <v>1</v>
      </c>
      <c r="L5" s="674">
        <v>1</v>
      </c>
      <c r="M5" s="674">
        <v>1</v>
      </c>
      <c r="N5" s="144">
        <f t="shared" ref="N5:N12" si="2">SUM(J5:M5)</f>
        <v>4</v>
      </c>
      <c r="O5" s="144">
        <f t="shared" ref="O5:O12" si="3">E5+J5</f>
        <v>3</v>
      </c>
      <c r="P5" s="144">
        <f t="shared" si="0"/>
        <v>3</v>
      </c>
      <c r="Q5" s="144">
        <f t="shared" si="0"/>
        <v>20</v>
      </c>
      <c r="R5" s="144">
        <f t="shared" si="0"/>
        <v>4</v>
      </c>
      <c r="S5" s="144">
        <f t="shared" ref="S5:S12" si="4">SUM(O5:R5)</f>
        <v>30</v>
      </c>
      <c r="T5" s="674">
        <v>0.66666666666666663</v>
      </c>
      <c r="U5" s="674">
        <v>0.66666666666666663</v>
      </c>
      <c r="V5" s="674">
        <v>17.333333333333332</v>
      </c>
      <c r="W5" s="674">
        <v>2.3333333333333335</v>
      </c>
      <c r="X5" s="144">
        <f t="shared" ref="X5:X12" si="5">SUM(T5:W5)</f>
        <v>20.999999999999996</v>
      </c>
      <c r="Y5" s="674">
        <v>0.66666666666666663</v>
      </c>
      <c r="Z5" s="674">
        <v>0.66666666666666663</v>
      </c>
      <c r="AA5" s="674">
        <v>17.333333333333332</v>
      </c>
      <c r="AB5" s="674">
        <v>2.3333333333333335</v>
      </c>
      <c r="AC5" s="144">
        <f t="shared" ref="AC5:AC12" si="6">SUM(Y5:AB5)</f>
        <v>20.999999999999996</v>
      </c>
      <c r="AD5" s="144">
        <f t="shared" ref="AD5:AD69" si="7">(Y5*6017+Z5*5250+AA5*5194+AB5*4250)*12</f>
        <v>1289488</v>
      </c>
      <c r="AE5" s="144">
        <f t="shared" ref="AE5:AE69" si="8">AC5*4320</f>
        <v>90719.999999999985</v>
      </c>
      <c r="AF5" s="144">
        <f t="shared" ref="AF5:AF69" si="9">AC5*6000</f>
        <v>125999.99999999999</v>
      </c>
      <c r="AG5" s="144">
        <f t="shared" ref="AG5:AG69" si="10">AC5*2400</f>
        <v>50399.999999999993</v>
      </c>
      <c r="AH5" s="144">
        <f t="shared" ref="AH5:AH69" si="11">AC5*8800</f>
        <v>184799.99999999997</v>
      </c>
      <c r="AI5" s="144">
        <f t="shared" ref="AI5:AI69" si="12">AC5*800</f>
        <v>16799.999999999996</v>
      </c>
      <c r="AJ5" s="144">
        <f t="shared" ref="AJ5:AJ69" si="13">D5*50*200</f>
        <v>20000</v>
      </c>
      <c r="AK5" s="144">
        <f t="shared" ref="AK5:AK69" si="14">AC5*960</f>
        <v>20159.999999999996</v>
      </c>
      <c r="AL5" s="144">
        <f t="shared" ref="AL5:AL69" si="15">ROUND((AD5+AH5+AI5+AJ5)*0.35756,2)</f>
        <v>540304.63</v>
      </c>
      <c r="AM5" s="144">
        <f t="shared" ref="AM5:AM69" si="16">SUM(AD5:AL5)</f>
        <v>2338672.63</v>
      </c>
      <c r="AN5" s="675">
        <f t="shared" ref="AN5:AN68" si="17">ROUND(AM5*0.6,0)</f>
        <v>1403204</v>
      </c>
      <c r="AO5" s="675"/>
      <c r="AP5" s="675">
        <f t="shared" ref="AP5:AP68" si="18">AN5+AO5</f>
        <v>1403204</v>
      </c>
      <c r="AQ5" s="675">
        <f t="shared" ref="AQ5:AQ68" si="19">ROUND(AM5*0.2,0)</f>
        <v>467735</v>
      </c>
    </row>
    <row r="6" spans="1:43" ht="15" customHeight="1">
      <c r="A6" s="141" t="s">
        <v>543</v>
      </c>
      <c r="B6" s="240" t="s">
        <v>2100</v>
      </c>
      <c r="C6" s="240" t="s">
        <v>2099</v>
      </c>
      <c r="D6" s="672">
        <v>2</v>
      </c>
      <c r="E6" s="673">
        <v>3</v>
      </c>
      <c r="F6" s="673">
        <v>3</v>
      </c>
      <c r="G6" s="673">
        <v>24</v>
      </c>
      <c r="H6" s="673">
        <v>3</v>
      </c>
      <c r="I6" s="144">
        <f t="shared" si="1"/>
        <v>33</v>
      </c>
      <c r="J6" s="674">
        <v>1</v>
      </c>
      <c r="K6" s="674">
        <v>1</v>
      </c>
      <c r="L6" s="674">
        <v>0</v>
      </c>
      <c r="M6" s="674">
        <v>0</v>
      </c>
      <c r="N6" s="144">
        <f t="shared" si="2"/>
        <v>2</v>
      </c>
      <c r="O6" s="144">
        <f t="shared" si="3"/>
        <v>4</v>
      </c>
      <c r="P6" s="144">
        <f t="shared" si="0"/>
        <v>4</v>
      </c>
      <c r="Q6" s="144">
        <f t="shared" si="0"/>
        <v>24</v>
      </c>
      <c r="R6" s="144">
        <f t="shared" si="0"/>
        <v>3</v>
      </c>
      <c r="S6" s="144">
        <f t="shared" si="4"/>
        <v>35</v>
      </c>
      <c r="T6" s="674">
        <v>3</v>
      </c>
      <c r="U6" s="674">
        <v>4</v>
      </c>
      <c r="V6" s="674">
        <v>23.666666666666668</v>
      </c>
      <c r="W6" s="674">
        <v>3</v>
      </c>
      <c r="X6" s="144">
        <f t="shared" si="5"/>
        <v>33.666666666666671</v>
      </c>
      <c r="Y6" s="674">
        <v>3</v>
      </c>
      <c r="Z6" s="674">
        <v>4</v>
      </c>
      <c r="AA6" s="674">
        <v>23.666666666666668</v>
      </c>
      <c r="AB6" s="674">
        <v>3</v>
      </c>
      <c r="AC6" s="144">
        <f t="shared" si="6"/>
        <v>33.666666666666671</v>
      </c>
      <c r="AD6" s="144">
        <f t="shared" si="7"/>
        <v>2096708.0000000002</v>
      </c>
      <c r="AE6" s="144">
        <f t="shared" si="8"/>
        <v>145440.00000000003</v>
      </c>
      <c r="AF6" s="144">
        <f t="shared" si="9"/>
        <v>202000.00000000003</v>
      </c>
      <c r="AG6" s="144">
        <f t="shared" si="10"/>
        <v>80800.000000000015</v>
      </c>
      <c r="AH6" s="144">
        <f t="shared" si="11"/>
        <v>296266.66666666669</v>
      </c>
      <c r="AI6" s="144">
        <f t="shared" si="12"/>
        <v>26933.333333333336</v>
      </c>
      <c r="AJ6" s="144">
        <f t="shared" si="13"/>
        <v>20000</v>
      </c>
      <c r="AK6" s="144">
        <f t="shared" si="14"/>
        <v>32320.000000000004</v>
      </c>
      <c r="AL6" s="144">
        <f t="shared" si="15"/>
        <v>872413.5</v>
      </c>
      <c r="AM6" s="144">
        <f t="shared" si="16"/>
        <v>3772881.5000000005</v>
      </c>
      <c r="AN6" s="675">
        <f t="shared" si="17"/>
        <v>2263729</v>
      </c>
      <c r="AO6" s="675"/>
      <c r="AP6" s="675">
        <f t="shared" si="18"/>
        <v>2263729</v>
      </c>
      <c r="AQ6" s="675">
        <f t="shared" si="19"/>
        <v>754576</v>
      </c>
    </row>
    <row r="7" spans="1:43" ht="15" customHeight="1">
      <c r="A7" s="141" t="s">
        <v>543</v>
      </c>
      <c r="B7" s="240" t="s">
        <v>381</v>
      </c>
      <c r="C7" s="240" t="s">
        <v>2099</v>
      </c>
      <c r="D7" s="672">
        <v>2</v>
      </c>
      <c r="E7" s="673">
        <v>4</v>
      </c>
      <c r="F7" s="673">
        <v>3</v>
      </c>
      <c r="G7" s="673">
        <v>31</v>
      </c>
      <c r="H7" s="673">
        <v>3</v>
      </c>
      <c r="I7" s="144">
        <f t="shared" si="1"/>
        <v>41</v>
      </c>
      <c r="J7" s="674">
        <v>1</v>
      </c>
      <c r="K7" s="674">
        <v>0</v>
      </c>
      <c r="L7" s="674">
        <v>1</v>
      </c>
      <c r="M7" s="674">
        <v>0</v>
      </c>
      <c r="N7" s="144">
        <f t="shared" si="2"/>
        <v>2</v>
      </c>
      <c r="O7" s="144">
        <f t="shared" si="3"/>
        <v>5</v>
      </c>
      <c r="P7" s="144">
        <f t="shared" si="0"/>
        <v>3</v>
      </c>
      <c r="Q7" s="144">
        <f t="shared" si="0"/>
        <v>32</v>
      </c>
      <c r="R7" s="144">
        <f t="shared" si="0"/>
        <v>3</v>
      </c>
      <c r="S7" s="144">
        <f t="shared" si="4"/>
        <v>43</v>
      </c>
      <c r="T7" s="674">
        <v>5.583333333333333</v>
      </c>
      <c r="U7" s="674">
        <v>2.5833333333333335</v>
      </c>
      <c r="V7" s="674">
        <v>31.916666666666668</v>
      </c>
      <c r="W7" s="674">
        <v>4</v>
      </c>
      <c r="X7" s="144">
        <f t="shared" si="5"/>
        <v>44.083333333333336</v>
      </c>
      <c r="Y7" s="674">
        <v>5</v>
      </c>
      <c r="Z7" s="674">
        <v>3</v>
      </c>
      <c r="AA7" s="674">
        <v>32</v>
      </c>
      <c r="AB7" s="674">
        <v>3</v>
      </c>
      <c r="AC7" s="144">
        <f t="shared" si="6"/>
        <v>43</v>
      </c>
      <c r="AD7" s="144">
        <f t="shared" si="7"/>
        <v>2697516</v>
      </c>
      <c r="AE7" s="144">
        <f t="shared" si="8"/>
        <v>185760</v>
      </c>
      <c r="AF7" s="144">
        <f t="shared" si="9"/>
        <v>258000</v>
      </c>
      <c r="AG7" s="144">
        <f t="shared" si="10"/>
        <v>103200</v>
      </c>
      <c r="AH7" s="144">
        <f t="shared" si="11"/>
        <v>378400</v>
      </c>
      <c r="AI7" s="144">
        <f t="shared" si="12"/>
        <v>34400</v>
      </c>
      <c r="AJ7" s="144">
        <f t="shared" si="13"/>
        <v>20000</v>
      </c>
      <c r="AK7" s="144">
        <f t="shared" si="14"/>
        <v>41280</v>
      </c>
      <c r="AL7" s="144">
        <f t="shared" si="15"/>
        <v>1119275.79</v>
      </c>
      <c r="AM7" s="144">
        <f t="shared" si="16"/>
        <v>4837831.79</v>
      </c>
      <c r="AN7" s="675">
        <f t="shared" si="17"/>
        <v>2902699</v>
      </c>
      <c r="AO7" s="675"/>
      <c r="AP7" s="675">
        <f t="shared" si="18"/>
        <v>2902699</v>
      </c>
      <c r="AQ7" s="675">
        <f t="shared" si="19"/>
        <v>967566</v>
      </c>
    </row>
    <row r="8" spans="1:43" ht="15" customHeight="1">
      <c r="A8" s="141" t="s">
        <v>543</v>
      </c>
      <c r="B8" s="240" t="s">
        <v>380</v>
      </c>
      <c r="C8" s="240" t="s">
        <v>2101</v>
      </c>
      <c r="D8" s="672"/>
      <c r="E8" s="673">
        <v>3</v>
      </c>
      <c r="F8" s="673">
        <v>5</v>
      </c>
      <c r="G8" s="673">
        <v>0</v>
      </c>
      <c r="H8" s="673">
        <v>5.5</v>
      </c>
      <c r="I8" s="144">
        <f t="shared" si="1"/>
        <v>13.5</v>
      </c>
      <c r="J8" s="674">
        <v>6.75</v>
      </c>
      <c r="K8" s="674">
        <v>0</v>
      </c>
      <c r="L8" s="674">
        <v>0</v>
      </c>
      <c r="M8" s="674">
        <v>0</v>
      </c>
      <c r="N8" s="144">
        <f t="shared" si="2"/>
        <v>6.75</v>
      </c>
      <c r="O8" s="144">
        <f t="shared" si="3"/>
        <v>9.75</v>
      </c>
      <c r="P8" s="144">
        <f t="shared" si="0"/>
        <v>5</v>
      </c>
      <c r="Q8" s="144">
        <f t="shared" si="0"/>
        <v>0</v>
      </c>
      <c r="R8" s="144">
        <f t="shared" si="0"/>
        <v>5.5</v>
      </c>
      <c r="S8" s="144">
        <f t="shared" si="4"/>
        <v>20.25</v>
      </c>
      <c r="T8" s="674">
        <v>5.416666666666667</v>
      </c>
      <c r="U8" s="674">
        <v>2</v>
      </c>
      <c r="V8" s="674">
        <v>0</v>
      </c>
      <c r="W8" s="674">
        <v>1.5</v>
      </c>
      <c r="X8" s="144">
        <f t="shared" si="5"/>
        <v>8.9166666666666679</v>
      </c>
      <c r="Y8" s="674">
        <v>5.416666666666667</v>
      </c>
      <c r="Z8" s="674">
        <v>2</v>
      </c>
      <c r="AA8" s="674">
        <v>0</v>
      </c>
      <c r="AB8" s="674">
        <v>1.5</v>
      </c>
      <c r="AC8" s="144">
        <f t="shared" si="6"/>
        <v>8.9166666666666679</v>
      </c>
      <c r="AD8" s="144">
        <f t="shared" si="7"/>
        <v>593605</v>
      </c>
      <c r="AE8" s="144">
        <f t="shared" si="8"/>
        <v>38520.000000000007</v>
      </c>
      <c r="AF8" s="144">
        <f t="shared" si="9"/>
        <v>53500.000000000007</v>
      </c>
      <c r="AG8" s="144">
        <f t="shared" si="10"/>
        <v>21400.000000000004</v>
      </c>
      <c r="AH8" s="144">
        <f t="shared" si="11"/>
        <v>78466.666666666672</v>
      </c>
      <c r="AI8" s="144">
        <f t="shared" si="12"/>
        <v>7133.3333333333339</v>
      </c>
      <c r="AJ8" s="144">
        <f t="shared" si="13"/>
        <v>0</v>
      </c>
      <c r="AK8" s="144">
        <f t="shared" si="14"/>
        <v>8560.0000000000018</v>
      </c>
      <c r="AL8" s="144">
        <f t="shared" si="15"/>
        <v>242856.54</v>
      </c>
      <c r="AM8" s="144">
        <f t="shared" si="16"/>
        <v>1044041.54</v>
      </c>
      <c r="AN8" s="675">
        <f t="shared" si="17"/>
        <v>626425</v>
      </c>
      <c r="AO8" s="675"/>
      <c r="AP8" s="675">
        <f t="shared" si="18"/>
        <v>626425</v>
      </c>
      <c r="AQ8" s="675">
        <f t="shared" si="19"/>
        <v>208808</v>
      </c>
    </row>
    <row r="9" spans="1:43" ht="15" customHeight="1">
      <c r="A9" s="141" t="s">
        <v>543</v>
      </c>
      <c r="B9" s="240" t="s">
        <v>2102</v>
      </c>
      <c r="C9" s="240" t="s">
        <v>2101</v>
      </c>
      <c r="D9" s="672"/>
      <c r="E9" s="673">
        <v>0</v>
      </c>
      <c r="F9" s="673">
        <v>5</v>
      </c>
      <c r="G9" s="673">
        <v>0</v>
      </c>
      <c r="H9" s="673">
        <v>5.5</v>
      </c>
      <c r="I9" s="144">
        <f t="shared" si="1"/>
        <v>10.5</v>
      </c>
      <c r="J9" s="674">
        <v>4.666666666666667</v>
      </c>
      <c r="K9" s="674">
        <v>0.41666666666666669</v>
      </c>
      <c r="L9" s="674">
        <v>0</v>
      </c>
      <c r="M9" s="674">
        <v>0</v>
      </c>
      <c r="N9" s="144">
        <f t="shared" si="2"/>
        <v>5.0833333333333339</v>
      </c>
      <c r="O9" s="144">
        <f t="shared" si="3"/>
        <v>4.666666666666667</v>
      </c>
      <c r="P9" s="144">
        <f t="shared" si="0"/>
        <v>5.416666666666667</v>
      </c>
      <c r="Q9" s="144">
        <f t="shared" si="0"/>
        <v>0</v>
      </c>
      <c r="R9" s="144">
        <f t="shared" si="0"/>
        <v>5.5</v>
      </c>
      <c r="S9" s="144">
        <f t="shared" si="4"/>
        <v>15.583333333333334</v>
      </c>
      <c r="T9" s="674">
        <v>2.3333333333333335</v>
      </c>
      <c r="U9" s="674">
        <v>3</v>
      </c>
      <c r="V9" s="674">
        <v>0</v>
      </c>
      <c r="W9" s="674">
        <v>6</v>
      </c>
      <c r="X9" s="144">
        <f t="shared" si="5"/>
        <v>11.333333333333334</v>
      </c>
      <c r="Y9" s="674">
        <v>2.3333333333333335</v>
      </c>
      <c r="Z9" s="674">
        <v>3</v>
      </c>
      <c r="AA9" s="674">
        <v>0</v>
      </c>
      <c r="AB9" s="674">
        <v>6</v>
      </c>
      <c r="AC9" s="144">
        <f t="shared" si="6"/>
        <v>11.333333333333334</v>
      </c>
      <c r="AD9" s="144">
        <f t="shared" si="7"/>
        <v>663476</v>
      </c>
      <c r="AE9" s="144">
        <f t="shared" si="8"/>
        <v>48960</v>
      </c>
      <c r="AF9" s="144">
        <f t="shared" si="9"/>
        <v>68000</v>
      </c>
      <c r="AG9" s="144">
        <f t="shared" si="10"/>
        <v>27200</v>
      </c>
      <c r="AH9" s="144">
        <f t="shared" si="11"/>
        <v>99733.333333333343</v>
      </c>
      <c r="AI9" s="144">
        <f t="shared" si="12"/>
        <v>9066.6666666666679</v>
      </c>
      <c r="AJ9" s="144">
        <f t="shared" si="13"/>
        <v>0</v>
      </c>
      <c r="AK9" s="144">
        <f t="shared" si="14"/>
        <v>10880</v>
      </c>
      <c r="AL9" s="144">
        <f t="shared" si="15"/>
        <v>276135.01</v>
      </c>
      <c r="AM9" s="144">
        <f t="shared" si="16"/>
        <v>1203451.01</v>
      </c>
      <c r="AN9" s="675">
        <f t="shared" si="17"/>
        <v>722071</v>
      </c>
      <c r="AO9" s="675"/>
      <c r="AP9" s="675">
        <f t="shared" si="18"/>
        <v>722071</v>
      </c>
      <c r="AQ9" s="675">
        <f t="shared" si="19"/>
        <v>240690</v>
      </c>
    </row>
    <row r="10" spans="1:43" ht="15" customHeight="1">
      <c r="A10" s="141" t="s">
        <v>543</v>
      </c>
      <c r="B10" s="240" t="s">
        <v>375</v>
      </c>
      <c r="C10" s="240" t="s">
        <v>2101</v>
      </c>
      <c r="D10" s="672"/>
      <c r="E10" s="673">
        <v>0</v>
      </c>
      <c r="F10" s="673">
        <v>4</v>
      </c>
      <c r="G10" s="673">
        <v>0</v>
      </c>
      <c r="H10" s="673">
        <v>5</v>
      </c>
      <c r="I10" s="144">
        <f t="shared" si="1"/>
        <v>9</v>
      </c>
      <c r="J10" s="674">
        <v>0.33333333333333331</v>
      </c>
      <c r="K10" s="674">
        <v>1</v>
      </c>
      <c r="L10" s="674">
        <v>0</v>
      </c>
      <c r="M10" s="674">
        <v>0</v>
      </c>
      <c r="N10" s="144">
        <f t="shared" si="2"/>
        <v>1.3333333333333333</v>
      </c>
      <c r="O10" s="144">
        <f t="shared" si="3"/>
        <v>0.33333333333333331</v>
      </c>
      <c r="P10" s="144">
        <f t="shared" si="0"/>
        <v>5</v>
      </c>
      <c r="Q10" s="144">
        <f t="shared" si="0"/>
        <v>0</v>
      </c>
      <c r="R10" s="144">
        <f t="shared" si="0"/>
        <v>5</v>
      </c>
      <c r="S10" s="144">
        <f t="shared" si="4"/>
        <v>10.333333333333332</v>
      </c>
      <c r="T10" s="674">
        <v>0.33333333333333331</v>
      </c>
      <c r="U10" s="674">
        <v>3</v>
      </c>
      <c r="V10" s="674">
        <v>0</v>
      </c>
      <c r="W10" s="674">
        <v>3.5833333333333335</v>
      </c>
      <c r="X10" s="144">
        <f t="shared" si="5"/>
        <v>6.916666666666667</v>
      </c>
      <c r="Y10" s="674">
        <v>0.33333333333333331</v>
      </c>
      <c r="Z10" s="674">
        <v>3</v>
      </c>
      <c r="AA10" s="674">
        <v>0</v>
      </c>
      <c r="AB10" s="674">
        <v>3.5833333333333335</v>
      </c>
      <c r="AC10" s="144">
        <f t="shared" si="6"/>
        <v>6.916666666666667</v>
      </c>
      <c r="AD10" s="144">
        <f t="shared" si="7"/>
        <v>395818</v>
      </c>
      <c r="AE10" s="144">
        <f t="shared" si="8"/>
        <v>29880</v>
      </c>
      <c r="AF10" s="144">
        <f t="shared" si="9"/>
        <v>41500</v>
      </c>
      <c r="AG10" s="144">
        <f t="shared" si="10"/>
        <v>16600</v>
      </c>
      <c r="AH10" s="144">
        <f t="shared" si="11"/>
        <v>60866.666666666672</v>
      </c>
      <c r="AI10" s="144">
        <f t="shared" si="12"/>
        <v>5533.3333333333339</v>
      </c>
      <c r="AJ10" s="144">
        <f t="shared" si="13"/>
        <v>0</v>
      </c>
      <c r="AK10" s="144">
        <f t="shared" si="14"/>
        <v>6640</v>
      </c>
      <c r="AL10" s="144">
        <f t="shared" si="15"/>
        <v>165270.67000000001</v>
      </c>
      <c r="AM10" s="144">
        <f t="shared" si="16"/>
        <v>722108.67</v>
      </c>
      <c r="AN10" s="675">
        <f t="shared" si="17"/>
        <v>433265</v>
      </c>
      <c r="AO10" s="675"/>
      <c r="AP10" s="675">
        <f t="shared" si="18"/>
        <v>433265</v>
      </c>
      <c r="AQ10" s="675">
        <f t="shared" si="19"/>
        <v>144422</v>
      </c>
    </row>
    <row r="11" spans="1:43" ht="15" customHeight="1">
      <c r="A11" s="141" t="s">
        <v>543</v>
      </c>
      <c r="B11" s="240" t="s">
        <v>372</v>
      </c>
      <c r="C11" s="240" t="s">
        <v>2101</v>
      </c>
      <c r="D11" s="672"/>
      <c r="E11" s="673">
        <v>0</v>
      </c>
      <c r="F11" s="673">
        <v>4</v>
      </c>
      <c r="G11" s="673">
        <v>0</v>
      </c>
      <c r="H11" s="673">
        <v>5</v>
      </c>
      <c r="I11" s="144">
        <f t="shared" si="1"/>
        <v>9</v>
      </c>
      <c r="J11" s="674">
        <v>0</v>
      </c>
      <c r="K11" s="674">
        <v>0</v>
      </c>
      <c r="L11" s="674">
        <v>0</v>
      </c>
      <c r="M11" s="674">
        <v>0</v>
      </c>
      <c r="N11" s="144">
        <f t="shared" si="2"/>
        <v>0</v>
      </c>
      <c r="O11" s="144">
        <f t="shared" si="3"/>
        <v>0</v>
      </c>
      <c r="P11" s="144">
        <f t="shared" si="0"/>
        <v>4</v>
      </c>
      <c r="Q11" s="144">
        <f t="shared" si="0"/>
        <v>0</v>
      </c>
      <c r="R11" s="144">
        <f t="shared" si="0"/>
        <v>5</v>
      </c>
      <c r="S11" s="144">
        <f t="shared" si="4"/>
        <v>9</v>
      </c>
      <c r="T11" s="674">
        <v>1</v>
      </c>
      <c r="U11" s="674">
        <v>1.3333333333333333</v>
      </c>
      <c r="V11" s="674">
        <v>0</v>
      </c>
      <c r="W11" s="674">
        <v>8</v>
      </c>
      <c r="X11" s="144">
        <f t="shared" si="5"/>
        <v>10.333333333333332</v>
      </c>
      <c r="Y11" s="674">
        <v>0</v>
      </c>
      <c r="Z11" s="674">
        <v>4</v>
      </c>
      <c r="AA11" s="674">
        <v>0</v>
      </c>
      <c r="AB11" s="674">
        <v>5</v>
      </c>
      <c r="AC11" s="144">
        <f t="shared" si="6"/>
        <v>9</v>
      </c>
      <c r="AD11" s="144">
        <f t="shared" si="7"/>
        <v>507000</v>
      </c>
      <c r="AE11" s="144">
        <f t="shared" si="8"/>
        <v>38880</v>
      </c>
      <c r="AF11" s="144">
        <f t="shared" si="9"/>
        <v>54000</v>
      </c>
      <c r="AG11" s="144">
        <f t="shared" si="10"/>
        <v>21600</v>
      </c>
      <c r="AH11" s="144">
        <f t="shared" si="11"/>
        <v>79200</v>
      </c>
      <c r="AI11" s="144">
        <f t="shared" si="12"/>
        <v>7200</v>
      </c>
      <c r="AJ11" s="144">
        <f t="shared" si="13"/>
        <v>0</v>
      </c>
      <c r="AK11" s="144">
        <f t="shared" si="14"/>
        <v>8640</v>
      </c>
      <c r="AL11" s="144">
        <f t="shared" si="15"/>
        <v>212176.1</v>
      </c>
      <c r="AM11" s="144">
        <f t="shared" si="16"/>
        <v>928696.1</v>
      </c>
      <c r="AN11" s="675">
        <f t="shared" si="17"/>
        <v>557218</v>
      </c>
      <c r="AO11" s="675"/>
      <c r="AP11" s="675">
        <f t="shared" si="18"/>
        <v>557218</v>
      </c>
      <c r="AQ11" s="675">
        <f t="shared" si="19"/>
        <v>185739</v>
      </c>
    </row>
    <row r="12" spans="1:43" ht="15" customHeight="1">
      <c r="A12" s="141" t="s">
        <v>543</v>
      </c>
      <c r="B12" s="240" t="s">
        <v>376</v>
      </c>
      <c r="C12" s="240" t="s">
        <v>2101</v>
      </c>
      <c r="D12" s="672"/>
      <c r="E12" s="673">
        <v>0</v>
      </c>
      <c r="F12" s="673">
        <v>5</v>
      </c>
      <c r="G12" s="673">
        <v>0</v>
      </c>
      <c r="H12" s="673">
        <v>6</v>
      </c>
      <c r="I12" s="144">
        <f t="shared" si="1"/>
        <v>11</v>
      </c>
      <c r="J12" s="674">
        <v>1.5</v>
      </c>
      <c r="K12" s="673">
        <v>3</v>
      </c>
      <c r="L12" s="674">
        <v>0</v>
      </c>
      <c r="M12" s="674">
        <v>1.25</v>
      </c>
      <c r="N12" s="144">
        <f t="shared" si="2"/>
        <v>5.75</v>
      </c>
      <c r="O12" s="144">
        <f t="shared" si="3"/>
        <v>1.5</v>
      </c>
      <c r="P12" s="144">
        <f t="shared" si="0"/>
        <v>8</v>
      </c>
      <c r="Q12" s="144">
        <f t="shared" si="0"/>
        <v>0</v>
      </c>
      <c r="R12" s="144">
        <f t="shared" si="0"/>
        <v>7.25</v>
      </c>
      <c r="S12" s="144">
        <f t="shared" si="4"/>
        <v>16.75</v>
      </c>
      <c r="T12" s="674">
        <v>1.5833333333333333</v>
      </c>
      <c r="U12" s="673">
        <v>7.416666666666667</v>
      </c>
      <c r="V12" s="674">
        <v>0</v>
      </c>
      <c r="W12" s="674">
        <v>7.25</v>
      </c>
      <c r="X12" s="144">
        <f t="shared" si="5"/>
        <v>16.25</v>
      </c>
      <c r="Y12" s="674">
        <v>1.5833333333333333</v>
      </c>
      <c r="Z12" s="673">
        <v>7.416666666666667</v>
      </c>
      <c r="AA12" s="674">
        <v>0</v>
      </c>
      <c r="AB12" s="674">
        <v>7.25</v>
      </c>
      <c r="AC12" s="144">
        <f t="shared" si="6"/>
        <v>16.25</v>
      </c>
      <c r="AD12" s="144">
        <f t="shared" si="7"/>
        <v>951322.99999999988</v>
      </c>
      <c r="AE12" s="144">
        <f t="shared" si="8"/>
        <v>70200</v>
      </c>
      <c r="AF12" s="144">
        <f t="shared" si="9"/>
        <v>97500</v>
      </c>
      <c r="AG12" s="144">
        <f t="shared" si="10"/>
        <v>39000</v>
      </c>
      <c r="AH12" s="144">
        <f t="shared" si="11"/>
        <v>143000</v>
      </c>
      <c r="AI12" s="144">
        <f t="shared" si="12"/>
        <v>13000</v>
      </c>
      <c r="AJ12" s="144">
        <f t="shared" si="13"/>
        <v>0</v>
      </c>
      <c r="AK12" s="144">
        <f t="shared" si="14"/>
        <v>15600</v>
      </c>
      <c r="AL12" s="144">
        <f t="shared" si="15"/>
        <v>395934.41</v>
      </c>
      <c r="AM12" s="144">
        <f t="shared" si="16"/>
        <v>1725557.41</v>
      </c>
      <c r="AN12" s="675">
        <f t="shared" si="17"/>
        <v>1035334</v>
      </c>
      <c r="AO12" s="675"/>
      <c r="AP12" s="675">
        <f t="shared" si="18"/>
        <v>1035334</v>
      </c>
      <c r="AQ12" s="675">
        <f t="shared" si="19"/>
        <v>345111</v>
      </c>
    </row>
    <row r="13" spans="1:43" ht="15" customHeight="1">
      <c r="A13" s="676"/>
      <c r="B13" s="676" t="s">
        <v>2103</v>
      </c>
      <c r="C13" s="676"/>
      <c r="D13" s="146">
        <f>SUM(D4:D12)</f>
        <v>8</v>
      </c>
      <c r="E13" s="146">
        <f t="shared" ref="E13:AQ13" si="20">SUM(E4:E12)</f>
        <v>15</v>
      </c>
      <c r="F13" s="146">
        <f t="shared" si="20"/>
        <v>34</v>
      </c>
      <c r="G13" s="146">
        <f t="shared" si="20"/>
        <v>97</v>
      </c>
      <c r="H13" s="146">
        <f t="shared" si="20"/>
        <v>39</v>
      </c>
      <c r="I13" s="146">
        <f t="shared" si="20"/>
        <v>185</v>
      </c>
      <c r="J13" s="146">
        <v>14.750000000000002</v>
      </c>
      <c r="K13" s="146">
        <v>3.4166666666666665</v>
      </c>
      <c r="L13" s="146">
        <v>3</v>
      </c>
      <c r="M13" s="146">
        <v>2.166666666666667</v>
      </c>
      <c r="N13" s="146">
        <f t="shared" si="20"/>
        <v>27.916666666666668</v>
      </c>
      <c r="O13" s="146">
        <f t="shared" si="20"/>
        <v>31.25</v>
      </c>
      <c r="P13" s="146">
        <f t="shared" si="20"/>
        <v>40.416666666666671</v>
      </c>
      <c r="Q13" s="146">
        <f t="shared" si="20"/>
        <v>100</v>
      </c>
      <c r="R13" s="146">
        <f t="shared" si="20"/>
        <v>41.25</v>
      </c>
      <c r="S13" s="146">
        <f t="shared" si="20"/>
        <v>212.91666666666669</v>
      </c>
      <c r="T13" s="146">
        <f t="shared" si="20"/>
        <v>19.916666666666664</v>
      </c>
      <c r="U13" s="146">
        <f t="shared" si="20"/>
        <v>26</v>
      </c>
      <c r="V13" s="146">
        <f t="shared" si="20"/>
        <v>96.5</v>
      </c>
      <c r="W13" s="146">
        <f t="shared" si="20"/>
        <v>38.666666666666671</v>
      </c>
      <c r="X13" s="146">
        <f t="shared" si="20"/>
        <v>181.08333333333334</v>
      </c>
      <c r="Y13" s="146">
        <f t="shared" si="20"/>
        <v>18.333333333333329</v>
      </c>
      <c r="Z13" s="146">
        <f t="shared" si="20"/>
        <v>29.083333333333332</v>
      </c>
      <c r="AA13" s="146">
        <f t="shared" si="20"/>
        <v>96.583333333333329</v>
      </c>
      <c r="AB13" s="146">
        <f t="shared" si="20"/>
        <v>34.666666666666671</v>
      </c>
      <c r="AC13" s="146">
        <f t="shared" si="20"/>
        <v>178.66666666666666</v>
      </c>
      <c r="AD13" s="146">
        <f t="shared" si="20"/>
        <v>10943836</v>
      </c>
      <c r="AE13" s="146">
        <f t="shared" si="20"/>
        <v>771840</v>
      </c>
      <c r="AF13" s="146">
        <f t="shared" si="20"/>
        <v>1072000</v>
      </c>
      <c r="AG13" s="146">
        <f t="shared" si="20"/>
        <v>428800</v>
      </c>
      <c r="AH13" s="146">
        <f t="shared" si="20"/>
        <v>1572266.6666666667</v>
      </c>
      <c r="AI13" s="146">
        <f t="shared" si="20"/>
        <v>142933.33333333331</v>
      </c>
      <c r="AJ13" s="146">
        <f t="shared" si="20"/>
        <v>80000</v>
      </c>
      <c r="AK13" s="146">
        <f t="shared" si="20"/>
        <v>171520</v>
      </c>
      <c r="AL13" s="146">
        <f t="shared" si="20"/>
        <v>4554969.71</v>
      </c>
      <c r="AM13" s="146">
        <f t="shared" si="20"/>
        <v>19738165.710000001</v>
      </c>
      <c r="AN13" s="146">
        <f t="shared" si="20"/>
        <v>11842900</v>
      </c>
      <c r="AO13" s="146">
        <f t="shared" si="20"/>
        <v>0</v>
      </c>
      <c r="AP13" s="146">
        <f t="shared" si="20"/>
        <v>11842900</v>
      </c>
      <c r="AQ13" s="146">
        <f t="shared" si="20"/>
        <v>3947632</v>
      </c>
    </row>
    <row r="14" spans="1:43" ht="15" customHeight="1">
      <c r="A14" s="141" t="s">
        <v>541</v>
      </c>
      <c r="B14" s="240" t="s">
        <v>2104</v>
      </c>
      <c r="C14" s="240" t="s">
        <v>2099</v>
      </c>
      <c r="D14" s="672">
        <v>2</v>
      </c>
      <c r="E14" s="673">
        <v>3</v>
      </c>
      <c r="F14" s="673">
        <v>3</v>
      </c>
      <c r="G14" s="673">
        <v>25</v>
      </c>
      <c r="H14" s="673">
        <v>3</v>
      </c>
      <c r="I14" s="144">
        <f t="shared" si="1"/>
        <v>34</v>
      </c>
      <c r="J14" s="674">
        <v>3</v>
      </c>
      <c r="K14" s="674">
        <v>1</v>
      </c>
      <c r="L14" s="674">
        <v>0.41666666666666669</v>
      </c>
      <c r="M14" s="674">
        <v>0</v>
      </c>
      <c r="N14" s="144">
        <f t="shared" ref="N14:N70" si="21">SUM(J14:M14)</f>
        <v>4.416666666666667</v>
      </c>
      <c r="O14" s="144">
        <f>E14+J14</f>
        <v>6</v>
      </c>
      <c r="P14" s="144">
        <f t="shared" ref="P14:R20" si="22">F14+K14</f>
        <v>4</v>
      </c>
      <c r="Q14" s="144">
        <f t="shared" si="22"/>
        <v>25.416666666666668</v>
      </c>
      <c r="R14" s="144">
        <f t="shared" si="22"/>
        <v>3</v>
      </c>
      <c r="S14" s="144">
        <f t="shared" ref="S14:S70" si="23">SUM(O14:R14)</f>
        <v>38.416666666666671</v>
      </c>
      <c r="T14" s="672">
        <v>4.583333333333333</v>
      </c>
      <c r="U14" s="672">
        <v>5</v>
      </c>
      <c r="V14" s="672">
        <v>24.333333333333332</v>
      </c>
      <c r="W14" s="672">
        <v>1</v>
      </c>
      <c r="X14" s="144">
        <f t="shared" ref="X14:X70" si="24">SUM(T14:W14)</f>
        <v>34.916666666666664</v>
      </c>
      <c r="Y14" s="672">
        <v>4.583333333333333</v>
      </c>
      <c r="Z14" s="672">
        <v>5</v>
      </c>
      <c r="AA14" s="672">
        <v>24.333333333333332</v>
      </c>
      <c r="AB14" s="672">
        <v>1</v>
      </c>
      <c r="AC14" s="144">
        <f t="shared" ref="AC14:AC70" si="25">SUM(Y14:AB14)</f>
        <v>34.916666666666664</v>
      </c>
      <c r="AD14" s="144">
        <f t="shared" si="7"/>
        <v>2213583</v>
      </c>
      <c r="AE14" s="144">
        <f t="shared" si="8"/>
        <v>150840</v>
      </c>
      <c r="AF14" s="144">
        <f t="shared" si="9"/>
        <v>209500</v>
      </c>
      <c r="AG14" s="144">
        <f t="shared" si="10"/>
        <v>83800</v>
      </c>
      <c r="AH14" s="144">
        <f t="shared" si="11"/>
        <v>307266.66666666663</v>
      </c>
      <c r="AI14" s="144">
        <f t="shared" si="12"/>
        <v>27933.333333333332</v>
      </c>
      <c r="AJ14" s="144">
        <f t="shared" si="13"/>
        <v>20000</v>
      </c>
      <c r="AK14" s="144">
        <f t="shared" si="14"/>
        <v>33520</v>
      </c>
      <c r="AL14" s="144">
        <f t="shared" si="15"/>
        <v>918494.05</v>
      </c>
      <c r="AM14" s="144">
        <f t="shared" si="16"/>
        <v>3964937.05</v>
      </c>
      <c r="AN14" s="675">
        <f t="shared" si="17"/>
        <v>2378962</v>
      </c>
      <c r="AO14" s="675"/>
      <c r="AP14" s="675">
        <f t="shared" si="18"/>
        <v>2378962</v>
      </c>
      <c r="AQ14" s="675">
        <f t="shared" si="19"/>
        <v>792987</v>
      </c>
    </row>
    <row r="15" spans="1:43" ht="15" customHeight="1">
      <c r="A15" s="141" t="s">
        <v>541</v>
      </c>
      <c r="B15" s="240" t="s">
        <v>394</v>
      </c>
      <c r="C15" s="240" t="s">
        <v>2099</v>
      </c>
      <c r="D15" s="672">
        <v>1</v>
      </c>
      <c r="E15" s="673">
        <v>2</v>
      </c>
      <c r="F15" s="673">
        <v>2</v>
      </c>
      <c r="G15" s="673">
        <v>16</v>
      </c>
      <c r="H15" s="673">
        <v>3</v>
      </c>
      <c r="I15" s="144">
        <f t="shared" si="1"/>
        <v>23</v>
      </c>
      <c r="J15" s="674">
        <v>8.3333333333333329E-2</v>
      </c>
      <c r="K15" s="674">
        <v>0</v>
      </c>
      <c r="L15" s="674">
        <v>0</v>
      </c>
      <c r="M15" s="674">
        <v>0</v>
      </c>
      <c r="N15" s="144">
        <f t="shared" si="21"/>
        <v>8.3333333333333329E-2</v>
      </c>
      <c r="O15" s="144">
        <f t="shared" ref="O15:O20" si="26">E15+J15</f>
        <v>2.0833333333333335</v>
      </c>
      <c r="P15" s="144">
        <f t="shared" si="22"/>
        <v>2</v>
      </c>
      <c r="Q15" s="144">
        <f t="shared" si="22"/>
        <v>16</v>
      </c>
      <c r="R15" s="144">
        <f t="shared" si="22"/>
        <v>3</v>
      </c>
      <c r="S15" s="144">
        <f t="shared" si="23"/>
        <v>23.083333333333336</v>
      </c>
      <c r="T15" s="672">
        <v>1.3333333333333333</v>
      </c>
      <c r="U15" s="672">
        <v>2</v>
      </c>
      <c r="V15" s="672">
        <v>15.25</v>
      </c>
      <c r="W15" s="672">
        <v>2</v>
      </c>
      <c r="X15" s="144">
        <f t="shared" si="24"/>
        <v>20.583333333333332</v>
      </c>
      <c r="Y15" s="672">
        <v>1.3333333333333333</v>
      </c>
      <c r="Z15" s="672">
        <v>2</v>
      </c>
      <c r="AA15" s="672">
        <v>15.25</v>
      </c>
      <c r="AB15" s="672">
        <v>2</v>
      </c>
      <c r="AC15" s="144">
        <f t="shared" si="25"/>
        <v>20.583333333333332</v>
      </c>
      <c r="AD15" s="144">
        <f t="shared" si="7"/>
        <v>1274774</v>
      </c>
      <c r="AE15" s="144">
        <f t="shared" si="8"/>
        <v>88920</v>
      </c>
      <c r="AF15" s="144">
        <f t="shared" si="9"/>
        <v>123500</v>
      </c>
      <c r="AG15" s="144">
        <f t="shared" si="10"/>
        <v>49400</v>
      </c>
      <c r="AH15" s="144">
        <f t="shared" si="11"/>
        <v>181133.33333333331</v>
      </c>
      <c r="AI15" s="144">
        <f t="shared" si="12"/>
        <v>16466.666666666664</v>
      </c>
      <c r="AJ15" s="144">
        <f t="shared" si="13"/>
        <v>10000</v>
      </c>
      <c r="AK15" s="144">
        <f t="shared" si="14"/>
        <v>19760</v>
      </c>
      <c r="AL15" s="144">
        <f t="shared" si="15"/>
        <v>530037.65</v>
      </c>
      <c r="AM15" s="144">
        <f t="shared" si="16"/>
        <v>2293991.65</v>
      </c>
      <c r="AN15" s="675">
        <f t="shared" si="17"/>
        <v>1376395</v>
      </c>
      <c r="AO15" s="675"/>
      <c r="AP15" s="675">
        <f t="shared" si="18"/>
        <v>1376395</v>
      </c>
      <c r="AQ15" s="675">
        <f t="shared" si="19"/>
        <v>458798</v>
      </c>
    </row>
    <row r="16" spans="1:43" ht="15" customHeight="1">
      <c r="A16" s="141" t="s">
        <v>541</v>
      </c>
      <c r="B16" s="240" t="s">
        <v>2105</v>
      </c>
      <c r="C16" s="240" t="s">
        <v>2099</v>
      </c>
      <c r="D16" s="672">
        <v>2</v>
      </c>
      <c r="E16" s="673">
        <v>5</v>
      </c>
      <c r="F16" s="673">
        <v>3</v>
      </c>
      <c r="G16" s="673">
        <v>37</v>
      </c>
      <c r="H16" s="673">
        <v>4</v>
      </c>
      <c r="I16" s="144">
        <f t="shared" si="1"/>
        <v>49</v>
      </c>
      <c r="J16" s="674">
        <v>6.416666666666667</v>
      </c>
      <c r="K16" s="674">
        <v>0</v>
      </c>
      <c r="L16" s="674">
        <v>0</v>
      </c>
      <c r="M16" s="674">
        <v>0</v>
      </c>
      <c r="N16" s="144">
        <f t="shared" si="21"/>
        <v>6.416666666666667</v>
      </c>
      <c r="O16" s="144">
        <f t="shared" si="26"/>
        <v>11.416666666666668</v>
      </c>
      <c r="P16" s="144">
        <f t="shared" si="22"/>
        <v>3</v>
      </c>
      <c r="Q16" s="144">
        <f t="shared" si="22"/>
        <v>37</v>
      </c>
      <c r="R16" s="144">
        <f t="shared" si="22"/>
        <v>4</v>
      </c>
      <c r="S16" s="144">
        <f t="shared" si="23"/>
        <v>55.416666666666671</v>
      </c>
      <c r="T16" s="672">
        <v>10.25</v>
      </c>
      <c r="U16" s="672">
        <v>4.583333333333333</v>
      </c>
      <c r="V16" s="672">
        <v>37.083333333333336</v>
      </c>
      <c r="W16" s="672">
        <v>2</v>
      </c>
      <c r="X16" s="144">
        <f t="shared" si="24"/>
        <v>53.916666666666671</v>
      </c>
      <c r="Y16" s="672">
        <v>10.25</v>
      </c>
      <c r="Z16" s="672">
        <v>4.583333333333333</v>
      </c>
      <c r="AA16" s="672">
        <v>37.083333333333336</v>
      </c>
      <c r="AB16" s="672">
        <v>2</v>
      </c>
      <c r="AC16" s="144">
        <f t="shared" si="25"/>
        <v>53.916666666666671</v>
      </c>
      <c r="AD16" s="144">
        <f t="shared" si="7"/>
        <v>3442171.0000000005</v>
      </c>
      <c r="AE16" s="144">
        <f t="shared" si="8"/>
        <v>232920.00000000003</v>
      </c>
      <c r="AF16" s="144">
        <f t="shared" si="9"/>
        <v>323500</v>
      </c>
      <c r="AG16" s="144">
        <f t="shared" si="10"/>
        <v>129400.00000000001</v>
      </c>
      <c r="AH16" s="144">
        <f t="shared" si="11"/>
        <v>474466.66666666669</v>
      </c>
      <c r="AI16" s="144">
        <f t="shared" si="12"/>
        <v>43133.333333333336</v>
      </c>
      <c r="AJ16" s="144">
        <f t="shared" si="13"/>
        <v>20000</v>
      </c>
      <c r="AK16" s="144">
        <f t="shared" si="14"/>
        <v>51760.000000000007</v>
      </c>
      <c r="AL16" s="144">
        <f t="shared" si="15"/>
        <v>1423006.92</v>
      </c>
      <c r="AM16" s="144">
        <f t="shared" si="16"/>
        <v>6140357.9199999999</v>
      </c>
      <c r="AN16" s="675">
        <f t="shared" si="17"/>
        <v>3684215</v>
      </c>
      <c r="AO16" s="675"/>
      <c r="AP16" s="675">
        <f t="shared" si="18"/>
        <v>3684215</v>
      </c>
      <c r="AQ16" s="675">
        <f t="shared" si="19"/>
        <v>1228072</v>
      </c>
    </row>
    <row r="17" spans="1:43" ht="15" customHeight="1">
      <c r="A17" s="141" t="s">
        <v>541</v>
      </c>
      <c r="B17" s="240" t="s">
        <v>392</v>
      </c>
      <c r="C17" s="240" t="s">
        <v>2099</v>
      </c>
      <c r="D17" s="672">
        <v>2</v>
      </c>
      <c r="E17" s="673">
        <v>3</v>
      </c>
      <c r="F17" s="673">
        <v>3</v>
      </c>
      <c r="G17" s="673">
        <v>21</v>
      </c>
      <c r="H17" s="673">
        <v>3</v>
      </c>
      <c r="I17" s="144">
        <f t="shared" si="1"/>
        <v>30</v>
      </c>
      <c r="J17" s="674">
        <v>0.41666666666666669</v>
      </c>
      <c r="K17" s="674">
        <v>0</v>
      </c>
      <c r="L17" s="674">
        <v>0</v>
      </c>
      <c r="M17" s="674">
        <v>0</v>
      </c>
      <c r="N17" s="144">
        <f t="shared" si="21"/>
        <v>0.41666666666666669</v>
      </c>
      <c r="O17" s="144">
        <f t="shared" si="26"/>
        <v>3.4166666666666665</v>
      </c>
      <c r="P17" s="144">
        <f t="shared" si="22"/>
        <v>3</v>
      </c>
      <c r="Q17" s="144">
        <f t="shared" si="22"/>
        <v>21</v>
      </c>
      <c r="R17" s="144">
        <f t="shared" si="22"/>
        <v>3</v>
      </c>
      <c r="S17" s="144">
        <f t="shared" si="23"/>
        <v>30.416666666666664</v>
      </c>
      <c r="T17" s="672">
        <v>4</v>
      </c>
      <c r="U17" s="672">
        <v>2</v>
      </c>
      <c r="V17" s="672">
        <v>22.25</v>
      </c>
      <c r="W17" s="672">
        <v>2</v>
      </c>
      <c r="X17" s="144">
        <f t="shared" si="24"/>
        <v>30.25</v>
      </c>
      <c r="Y17" s="672">
        <v>4</v>
      </c>
      <c r="Z17" s="672">
        <v>2</v>
      </c>
      <c r="AA17" s="672">
        <v>22.25</v>
      </c>
      <c r="AB17" s="672">
        <v>2</v>
      </c>
      <c r="AC17" s="144">
        <f t="shared" si="25"/>
        <v>30.25</v>
      </c>
      <c r="AD17" s="144">
        <f t="shared" si="7"/>
        <v>1903614</v>
      </c>
      <c r="AE17" s="144">
        <f t="shared" si="8"/>
        <v>130680</v>
      </c>
      <c r="AF17" s="144">
        <f t="shared" si="9"/>
        <v>181500</v>
      </c>
      <c r="AG17" s="144">
        <f t="shared" si="10"/>
        <v>72600</v>
      </c>
      <c r="AH17" s="144">
        <f t="shared" si="11"/>
        <v>266200</v>
      </c>
      <c r="AI17" s="144">
        <f t="shared" si="12"/>
        <v>24200</v>
      </c>
      <c r="AJ17" s="144">
        <f t="shared" si="13"/>
        <v>20000</v>
      </c>
      <c r="AK17" s="144">
        <f t="shared" si="14"/>
        <v>29040</v>
      </c>
      <c r="AL17" s="144">
        <f t="shared" si="15"/>
        <v>791642.85</v>
      </c>
      <c r="AM17" s="144">
        <f t="shared" si="16"/>
        <v>3419476.85</v>
      </c>
      <c r="AN17" s="675">
        <f t="shared" si="17"/>
        <v>2051686</v>
      </c>
      <c r="AO17" s="675"/>
      <c r="AP17" s="675">
        <f t="shared" si="18"/>
        <v>2051686</v>
      </c>
      <c r="AQ17" s="675">
        <f t="shared" si="19"/>
        <v>683895</v>
      </c>
    </row>
    <row r="18" spans="1:43" ht="15" customHeight="1">
      <c r="A18" s="141" t="s">
        <v>541</v>
      </c>
      <c r="B18" s="240" t="s">
        <v>390</v>
      </c>
      <c r="C18" s="240" t="s">
        <v>2101</v>
      </c>
      <c r="D18" s="672"/>
      <c r="E18" s="673">
        <v>0</v>
      </c>
      <c r="F18" s="673">
        <v>6</v>
      </c>
      <c r="G18" s="673">
        <v>0</v>
      </c>
      <c r="H18" s="673">
        <v>9</v>
      </c>
      <c r="I18" s="144">
        <f t="shared" si="1"/>
        <v>15</v>
      </c>
      <c r="J18" s="674">
        <v>0.83333333333333337</v>
      </c>
      <c r="K18" s="674">
        <v>2</v>
      </c>
      <c r="L18" s="674">
        <v>0</v>
      </c>
      <c r="M18" s="674">
        <v>1</v>
      </c>
      <c r="N18" s="144">
        <f t="shared" si="21"/>
        <v>3.8333333333333335</v>
      </c>
      <c r="O18" s="144">
        <f t="shared" si="26"/>
        <v>0.83333333333333337</v>
      </c>
      <c r="P18" s="144">
        <f t="shared" si="22"/>
        <v>8</v>
      </c>
      <c r="Q18" s="144">
        <f t="shared" si="22"/>
        <v>0</v>
      </c>
      <c r="R18" s="144">
        <f t="shared" si="22"/>
        <v>10</v>
      </c>
      <c r="S18" s="144">
        <f t="shared" si="23"/>
        <v>18.833333333333336</v>
      </c>
      <c r="T18" s="672">
        <v>3.1666666666666665</v>
      </c>
      <c r="U18" s="672">
        <v>6.833333333333333</v>
      </c>
      <c r="V18" s="672">
        <v>0</v>
      </c>
      <c r="W18" s="672">
        <v>7.416666666666667</v>
      </c>
      <c r="X18" s="144">
        <f t="shared" si="24"/>
        <v>17.416666666666668</v>
      </c>
      <c r="Y18" s="672">
        <v>3.1666666666666665</v>
      </c>
      <c r="Z18" s="672">
        <v>6.833333333333333</v>
      </c>
      <c r="AA18" s="672">
        <v>0</v>
      </c>
      <c r="AB18" s="672">
        <v>7.416666666666667</v>
      </c>
      <c r="AC18" s="144">
        <f t="shared" si="25"/>
        <v>17.416666666666668</v>
      </c>
      <c r="AD18" s="144">
        <f t="shared" si="7"/>
        <v>1037395.9999999999</v>
      </c>
      <c r="AE18" s="144">
        <f t="shared" si="8"/>
        <v>75240</v>
      </c>
      <c r="AF18" s="144">
        <f t="shared" si="9"/>
        <v>104500</v>
      </c>
      <c r="AG18" s="144">
        <f t="shared" si="10"/>
        <v>41800</v>
      </c>
      <c r="AH18" s="144">
        <f t="shared" si="11"/>
        <v>153266.66666666669</v>
      </c>
      <c r="AI18" s="144">
        <f t="shared" si="12"/>
        <v>13933.333333333334</v>
      </c>
      <c r="AJ18" s="144">
        <f t="shared" si="13"/>
        <v>0</v>
      </c>
      <c r="AK18" s="144">
        <f t="shared" si="14"/>
        <v>16720</v>
      </c>
      <c r="AL18" s="144">
        <f t="shared" si="15"/>
        <v>430715.35</v>
      </c>
      <c r="AM18" s="144">
        <f t="shared" si="16"/>
        <v>1873571.35</v>
      </c>
      <c r="AN18" s="675">
        <f t="shared" si="17"/>
        <v>1124143</v>
      </c>
      <c r="AO18" s="675"/>
      <c r="AP18" s="675">
        <f t="shared" si="18"/>
        <v>1124143</v>
      </c>
      <c r="AQ18" s="675">
        <f t="shared" si="19"/>
        <v>374714</v>
      </c>
    </row>
    <row r="19" spans="1:43" ht="15" customHeight="1">
      <c r="A19" s="141" t="s">
        <v>541</v>
      </c>
      <c r="B19" s="240" t="s">
        <v>391</v>
      </c>
      <c r="C19" s="240" t="s">
        <v>2101</v>
      </c>
      <c r="D19" s="672"/>
      <c r="E19" s="673">
        <v>0</v>
      </c>
      <c r="F19" s="673">
        <v>6</v>
      </c>
      <c r="G19" s="673">
        <v>0</v>
      </c>
      <c r="H19" s="673">
        <v>9</v>
      </c>
      <c r="I19" s="144">
        <f t="shared" si="1"/>
        <v>15</v>
      </c>
      <c r="J19" s="674">
        <v>5</v>
      </c>
      <c r="K19" s="674">
        <v>0</v>
      </c>
      <c r="L19" s="674">
        <v>0</v>
      </c>
      <c r="M19" s="674">
        <v>0</v>
      </c>
      <c r="N19" s="144">
        <f t="shared" si="21"/>
        <v>5</v>
      </c>
      <c r="O19" s="144">
        <f t="shared" si="26"/>
        <v>5</v>
      </c>
      <c r="P19" s="144">
        <f t="shared" si="22"/>
        <v>6</v>
      </c>
      <c r="Q19" s="144">
        <f t="shared" si="22"/>
        <v>0</v>
      </c>
      <c r="R19" s="144">
        <f t="shared" si="22"/>
        <v>9</v>
      </c>
      <c r="S19" s="144">
        <f t="shared" si="23"/>
        <v>20</v>
      </c>
      <c r="T19" s="672">
        <v>5.75</v>
      </c>
      <c r="U19" s="672">
        <v>4.833333333333333</v>
      </c>
      <c r="V19" s="672">
        <v>0</v>
      </c>
      <c r="W19" s="672">
        <v>6.333333333333333</v>
      </c>
      <c r="X19" s="144">
        <f t="shared" si="24"/>
        <v>16.916666666666664</v>
      </c>
      <c r="Y19" s="672">
        <v>5.75</v>
      </c>
      <c r="Z19" s="672">
        <v>4.833333333333333</v>
      </c>
      <c r="AA19" s="672">
        <v>0</v>
      </c>
      <c r="AB19" s="672">
        <v>6.333333333333333</v>
      </c>
      <c r="AC19" s="144">
        <f t="shared" si="25"/>
        <v>16.916666666666664</v>
      </c>
      <c r="AD19" s="144">
        <f t="shared" si="7"/>
        <v>1042672.9999999999</v>
      </c>
      <c r="AE19" s="144">
        <f t="shared" si="8"/>
        <v>73079.999999999985</v>
      </c>
      <c r="AF19" s="144">
        <f t="shared" si="9"/>
        <v>101499.99999999999</v>
      </c>
      <c r="AG19" s="144">
        <f t="shared" si="10"/>
        <v>40599.999999999993</v>
      </c>
      <c r="AH19" s="144">
        <f t="shared" si="11"/>
        <v>148866.66666666666</v>
      </c>
      <c r="AI19" s="144">
        <f t="shared" si="12"/>
        <v>13533.333333333332</v>
      </c>
      <c r="AJ19" s="144">
        <f t="shared" si="13"/>
        <v>0</v>
      </c>
      <c r="AK19" s="144">
        <f t="shared" si="14"/>
        <v>16239.999999999998</v>
      </c>
      <c r="AL19" s="144">
        <f t="shared" si="15"/>
        <v>430885.9</v>
      </c>
      <c r="AM19" s="144">
        <f t="shared" si="16"/>
        <v>1867378.9</v>
      </c>
      <c r="AN19" s="675">
        <f t="shared" si="17"/>
        <v>1120427</v>
      </c>
      <c r="AO19" s="675"/>
      <c r="AP19" s="675">
        <f t="shared" si="18"/>
        <v>1120427</v>
      </c>
      <c r="AQ19" s="675">
        <f t="shared" si="19"/>
        <v>373476</v>
      </c>
    </row>
    <row r="20" spans="1:43" ht="15" customHeight="1">
      <c r="A20" s="141" t="s">
        <v>541</v>
      </c>
      <c r="B20" s="240" t="s">
        <v>884</v>
      </c>
      <c r="C20" s="240" t="s">
        <v>2101</v>
      </c>
      <c r="D20" s="672"/>
      <c r="E20" s="673">
        <v>0</v>
      </c>
      <c r="F20" s="673">
        <v>5</v>
      </c>
      <c r="G20" s="673">
        <v>0</v>
      </c>
      <c r="H20" s="673">
        <v>6</v>
      </c>
      <c r="I20" s="144">
        <f t="shared" si="1"/>
        <v>11</v>
      </c>
      <c r="J20" s="674">
        <v>0</v>
      </c>
      <c r="K20" s="674">
        <v>0</v>
      </c>
      <c r="L20" s="674">
        <v>0</v>
      </c>
      <c r="M20" s="674">
        <v>2</v>
      </c>
      <c r="N20" s="144">
        <f t="shared" si="21"/>
        <v>2</v>
      </c>
      <c r="O20" s="144">
        <f t="shared" si="26"/>
        <v>0</v>
      </c>
      <c r="P20" s="144">
        <f t="shared" si="22"/>
        <v>5</v>
      </c>
      <c r="Q20" s="144">
        <f t="shared" si="22"/>
        <v>0</v>
      </c>
      <c r="R20" s="144">
        <f t="shared" si="22"/>
        <v>8</v>
      </c>
      <c r="S20" s="144">
        <f t="shared" si="23"/>
        <v>13</v>
      </c>
      <c r="T20" s="672">
        <v>0</v>
      </c>
      <c r="U20" s="672">
        <v>5</v>
      </c>
      <c r="V20" s="672">
        <v>0</v>
      </c>
      <c r="W20" s="672">
        <v>8</v>
      </c>
      <c r="X20" s="144">
        <f t="shared" si="24"/>
        <v>13</v>
      </c>
      <c r="Y20" s="672">
        <v>0</v>
      </c>
      <c r="Z20" s="672">
        <v>5</v>
      </c>
      <c r="AA20" s="672">
        <v>0</v>
      </c>
      <c r="AB20" s="672">
        <v>8</v>
      </c>
      <c r="AC20" s="144">
        <f t="shared" si="25"/>
        <v>13</v>
      </c>
      <c r="AD20" s="144">
        <f t="shared" si="7"/>
        <v>723000</v>
      </c>
      <c r="AE20" s="144">
        <f t="shared" si="8"/>
        <v>56160</v>
      </c>
      <c r="AF20" s="144">
        <f t="shared" si="9"/>
        <v>78000</v>
      </c>
      <c r="AG20" s="144">
        <f t="shared" si="10"/>
        <v>31200</v>
      </c>
      <c r="AH20" s="144">
        <f t="shared" si="11"/>
        <v>114400</v>
      </c>
      <c r="AI20" s="144">
        <f t="shared" si="12"/>
        <v>10400</v>
      </c>
      <c r="AJ20" s="144">
        <f t="shared" si="13"/>
        <v>0</v>
      </c>
      <c r="AK20" s="144">
        <f t="shared" si="14"/>
        <v>12480</v>
      </c>
      <c r="AL20" s="144">
        <f t="shared" si="15"/>
        <v>303139.37</v>
      </c>
      <c r="AM20" s="144">
        <f t="shared" si="16"/>
        <v>1328779.3700000001</v>
      </c>
      <c r="AN20" s="675">
        <f t="shared" si="17"/>
        <v>797268</v>
      </c>
      <c r="AO20" s="675"/>
      <c r="AP20" s="675">
        <f t="shared" si="18"/>
        <v>797268</v>
      </c>
      <c r="AQ20" s="675">
        <f t="shared" si="19"/>
        <v>265756</v>
      </c>
    </row>
    <row r="21" spans="1:43" ht="15" customHeight="1">
      <c r="A21" s="676"/>
      <c r="B21" s="676" t="s">
        <v>2106</v>
      </c>
      <c r="C21" s="676"/>
      <c r="D21" s="146">
        <f>SUM(D14:D20)</f>
        <v>7</v>
      </c>
      <c r="E21" s="146">
        <f t="shared" ref="E21:AQ21" si="27">SUM(E14:E20)</f>
        <v>13</v>
      </c>
      <c r="F21" s="146">
        <f t="shared" si="27"/>
        <v>28</v>
      </c>
      <c r="G21" s="146">
        <f t="shared" si="27"/>
        <v>99</v>
      </c>
      <c r="H21" s="146">
        <f t="shared" si="27"/>
        <v>37</v>
      </c>
      <c r="I21" s="146">
        <f t="shared" si="27"/>
        <v>177</v>
      </c>
      <c r="J21" s="146">
        <f t="shared" si="27"/>
        <v>15.75</v>
      </c>
      <c r="K21" s="146">
        <f t="shared" si="27"/>
        <v>3</v>
      </c>
      <c r="L21" s="146">
        <f t="shared" si="27"/>
        <v>0.41666666666666669</v>
      </c>
      <c r="M21" s="146">
        <f t="shared" si="27"/>
        <v>3</v>
      </c>
      <c r="N21" s="146">
        <f t="shared" si="27"/>
        <v>22.166666666666668</v>
      </c>
      <c r="O21" s="146">
        <f t="shared" si="27"/>
        <v>28.75</v>
      </c>
      <c r="P21" s="146">
        <f t="shared" si="27"/>
        <v>31</v>
      </c>
      <c r="Q21" s="146">
        <f t="shared" si="27"/>
        <v>99.416666666666671</v>
      </c>
      <c r="R21" s="146">
        <f t="shared" si="27"/>
        <v>40</v>
      </c>
      <c r="S21" s="146">
        <f t="shared" si="27"/>
        <v>199.16666666666669</v>
      </c>
      <c r="T21" s="146">
        <f t="shared" si="27"/>
        <v>29.083333333333332</v>
      </c>
      <c r="U21" s="146">
        <f t="shared" si="27"/>
        <v>30.249999999999996</v>
      </c>
      <c r="V21" s="146">
        <f t="shared" si="27"/>
        <v>98.916666666666657</v>
      </c>
      <c r="W21" s="146">
        <f t="shared" si="27"/>
        <v>28.75</v>
      </c>
      <c r="X21" s="146">
        <f t="shared" si="27"/>
        <v>187</v>
      </c>
      <c r="Y21" s="146">
        <f t="shared" si="27"/>
        <v>29.083333333333332</v>
      </c>
      <c r="Z21" s="146">
        <f t="shared" si="27"/>
        <v>30.249999999999996</v>
      </c>
      <c r="AA21" s="146">
        <f t="shared" si="27"/>
        <v>98.916666666666657</v>
      </c>
      <c r="AB21" s="146">
        <f t="shared" si="27"/>
        <v>28.75</v>
      </c>
      <c r="AC21" s="146">
        <f t="shared" si="27"/>
        <v>187</v>
      </c>
      <c r="AD21" s="146">
        <f t="shared" si="27"/>
        <v>11637211</v>
      </c>
      <c r="AE21" s="146">
        <f t="shared" si="27"/>
        <v>807840</v>
      </c>
      <c r="AF21" s="146">
        <f t="shared" si="27"/>
        <v>1122000</v>
      </c>
      <c r="AG21" s="146">
        <f t="shared" si="27"/>
        <v>448800</v>
      </c>
      <c r="AH21" s="146">
        <f t="shared" si="27"/>
        <v>1645600</v>
      </c>
      <c r="AI21" s="146">
        <f t="shared" si="27"/>
        <v>149600</v>
      </c>
      <c r="AJ21" s="146">
        <f t="shared" si="27"/>
        <v>70000</v>
      </c>
      <c r="AK21" s="146">
        <f t="shared" si="27"/>
        <v>179520</v>
      </c>
      <c r="AL21" s="146">
        <f t="shared" si="27"/>
        <v>4827922.0900000008</v>
      </c>
      <c r="AM21" s="146">
        <f t="shared" si="27"/>
        <v>20888493.09</v>
      </c>
      <c r="AN21" s="146">
        <f t="shared" si="27"/>
        <v>12533096</v>
      </c>
      <c r="AO21" s="146">
        <f t="shared" si="27"/>
        <v>0</v>
      </c>
      <c r="AP21" s="146">
        <f t="shared" si="27"/>
        <v>12533096</v>
      </c>
      <c r="AQ21" s="146">
        <f t="shared" si="27"/>
        <v>4177698</v>
      </c>
    </row>
    <row r="22" spans="1:43" ht="15" customHeight="1">
      <c r="A22" s="141" t="s">
        <v>540</v>
      </c>
      <c r="B22" s="240" t="s">
        <v>2107</v>
      </c>
      <c r="C22" s="240" t="s">
        <v>2099</v>
      </c>
      <c r="D22" s="672">
        <v>1</v>
      </c>
      <c r="E22" s="165">
        <v>2</v>
      </c>
      <c r="F22" s="165">
        <v>2</v>
      </c>
      <c r="G22" s="165">
        <v>16</v>
      </c>
      <c r="H22" s="165">
        <v>3</v>
      </c>
      <c r="I22" s="144">
        <f t="shared" si="1"/>
        <v>23</v>
      </c>
      <c r="J22" s="672">
        <v>5.666666666666667</v>
      </c>
      <c r="K22" s="672">
        <v>0.41666666666666669</v>
      </c>
      <c r="L22" s="672">
        <v>0.41666666666666669</v>
      </c>
      <c r="M22" s="672">
        <v>0</v>
      </c>
      <c r="N22" s="144">
        <f t="shared" si="21"/>
        <v>6.5000000000000009</v>
      </c>
      <c r="O22" s="144">
        <f>E22+J22</f>
        <v>7.666666666666667</v>
      </c>
      <c r="P22" s="144">
        <f t="shared" ref="P22:R32" si="28">F22+K22</f>
        <v>2.4166666666666665</v>
      </c>
      <c r="Q22" s="144">
        <f t="shared" si="28"/>
        <v>16.416666666666668</v>
      </c>
      <c r="R22" s="144">
        <f t="shared" si="28"/>
        <v>3</v>
      </c>
      <c r="S22" s="144">
        <f t="shared" si="23"/>
        <v>29.5</v>
      </c>
      <c r="T22" s="672">
        <v>5.166666666666667</v>
      </c>
      <c r="U22" s="672">
        <v>1.5</v>
      </c>
      <c r="V22" s="672">
        <v>15.75</v>
      </c>
      <c r="W22" s="672">
        <v>1</v>
      </c>
      <c r="X22" s="144">
        <f t="shared" si="24"/>
        <v>23.416666666666668</v>
      </c>
      <c r="Y22" s="672">
        <v>5.166666666666667</v>
      </c>
      <c r="Z22" s="672">
        <v>1.5</v>
      </c>
      <c r="AA22" s="672">
        <v>15.75</v>
      </c>
      <c r="AB22" s="672">
        <v>1</v>
      </c>
      <c r="AC22" s="144">
        <f t="shared" si="25"/>
        <v>23.416666666666668</v>
      </c>
      <c r="AD22" s="144">
        <f t="shared" si="7"/>
        <v>1500220</v>
      </c>
      <c r="AE22" s="144">
        <f t="shared" si="8"/>
        <v>101160</v>
      </c>
      <c r="AF22" s="144">
        <f t="shared" si="9"/>
        <v>140500</v>
      </c>
      <c r="AG22" s="144">
        <f t="shared" si="10"/>
        <v>56200</v>
      </c>
      <c r="AH22" s="144">
        <f t="shared" si="11"/>
        <v>206066.66666666669</v>
      </c>
      <c r="AI22" s="144">
        <f t="shared" si="12"/>
        <v>18733.333333333336</v>
      </c>
      <c r="AJ22" s="144">
        <f t="shared" si="13"/>
        <v>10000</v>
      </c>
      <c r="AK22" s="144">
        <f t="shared" si="14"/>
        <v>22480</v>
      </c>
      <c r="AL22" s="144">
        <f t="shared" si="15"/>
        <v>620373.75</v>
      </c>
      <c r="AM22" s="144">
        <f t="shared" si="16"/>
        <v>2675733.75</v>
      </c>
      <c r="AN22" s="675">
        <f t="shared" si="17"/>
        <v>1605440</v>
      </c>
      <c r="AO22" s="675"/>
      <c r="AP22" s="675">
        <f t="shared" si="18"/>
        <v>1605440</v>
      </c>
      <c r="AQ22" s="675">
        <f t="shared" si="19"/>
        <v>535147</v>
      </c>
    </row>
    <row r="23" spans="1:43" ht="15" customHeight="1">
      <c r="A23" s="141" t="s">
        <v>540</v>
      </c>
      <c r="B23" s="240" t="s">
        <v>2108</v>
      </c>
      <c r="C23" s="240" t="s">
        <v>2099</v>
      </c>
      <c r="D23" s="672">
        <v>2</v>
      </c>
      <c r="E23" s="165">
        <v>4</v>
      </c>
      <c r="F23" s="165">
        <v>3</v>
      </c>
      <c r="G23" s="165">
        <v>32</v>
      </c>
      <c r="H23" s="165">
        <v>3</v>
      </c>
      <c r="I23" s="144">
        <f t="shared" si="1"/>
        <v>42</v>
      </c>
      <c r="J23" s="672">
        <v>3</v>
      </c>
      <c r="K23" s="672">
        <v>2</v>
      </c>
      <c r="L23" s="672">
        <v>5</v>
      </c>
      <c r="M23" s="672">
        <v>1</v>
      </c>
      <c r="N23" s="144">
        <f t="shared" si="21"/>
        <v>11</v>
      </c>
      <c r="O23" s="144">
        <f t="shared" ref="O23:O32" si="29">E23+J23</f>
        <v>7</v>
      </c>
      <c r="P23" s="144">
        <f t="shared" si="28"/>
        <v>5</v>
      </c>
      <c r="Q23" s="144">
        <f t="shared" si="28"/>
        <v>37</v>
      </c>
      <c r="R23" s="144">
        <f t="shared" si="28"/>
        <v>4</v>
      </c>
      <c r="S23" s="144">
        <f t="shared" si="23"/>
        <v>53</v>
      </c>
      <c r="T23" s="672">
        <v>10.833333333333334</v>
      </c>
      <c r="U23" s="672">
        <v>3</v>
      </c>
      <c r="V23" s="672">
        <v>32.333333333333336</v>
      </c>
      <c r="W23" s="672">
        <v>3</v>
      </c>
      <c r="X23" s="144">
        <f t="shared" si="24"/>
        <v>49.166666666666671</v>
      </c>
      <c r="Y23" s="672">
        <v>10.833333333333334</v>
      </c>
      <c r="Z23" s="672">
        <v>3</v>
      </c>
      <c r="AA23" s="672">
        <v>32.333333333333336</v>
      </c>
      <c r="AB23" s="672">
        <v>3</v>
      </c>
      <c r="AC23" s="144">
        <f t="shared" si="25"/>
        <v>49.166666666666671</v>
      </c>
      <c r="AD23" s="144">
        <f t="shared" si="7"/>
        <v>3139482</v>
      </c>
      <c r="AE23" s="144">
        <f t="shared" si="8"/>
        <v>212400.00000000003</v>
      </c>
      <c r="AF23" s="144">
        <f t="shared" si="9"/>
        <v>295000</v>
      </c>
      <c r="AG23" s="144">
        <f t="shared" si="10"/>
        <v>118000.00000000001</v>
      </c>
      <c r="AH23" s="144">
        <f t="shared" si="11"/>
        <v>432666.66666666669</v>
      </c>
      <c r="AI23" s="144">
        <f t="shared" si="12"/>
        <v>39333.333333333336</v>
      </c>
      <c r="AJ23" s="144">
        <f t="shared" si="13"/>
        <v>20000</v>
      </c>
      <c r="AK23" s="144">
        <f t="shared" si="14"/>
        <v>47200.000000000007</v>
      </c>
      <c r="AL23" s="144">
        <f t="shared" si="15"/>
        <v>1298472.7</v>
      </c>
      <c r="AM23" s="144">
        <f t="shared" si="16"/>
        <v>5602554.7000000002</v>
      </c>
      <c r="AN23" s="675">
        <f t="shared" si="17"/>
        <v>3361533</v>
      </c>
      <c r="AO23" s="675"/>
      <c r="AP23" s="675">
        <f t="shared" si="18"/>
        <v>3361533</v>
      </c>
      <c r="AQ23" s="675">
        <f t="shared" si="19"/>
        <v>1120511</v>
      </c>
    </row>
    <row r="24" spans="1:43" ht="15" customHeight="1">
      <c r="A24" s="141" t="s">
        <v>540</v>
      </c>
      <c r="B24" s="240" t="s">
        <v>2109</v>
      </c>
      <c r="C24" s="240" t="s">
        <v>2099</v>
      </c>
      <c r="D24" s="672">
        <v>1</v>
      </c>
      <c r="E24" s="165">
        <v>3</v>
      </c>
      <c r="F24" s="165">
        <v>2</v>
      </c>
      <c r="G24" s="165">
        <v>20</v>
      </c>
      <c r="H24" s="165">
        <v>3</v>
      </c>
      <c r="I24" s="144">
        <f t="shared" si="1"/>
        <v>28</v>
      </c>
      <c r="J24" s="672">
        <v>13</v>
      </c>
      <c r="K24" s="672">
        <v>0.66666666666666663</v>
      </c>
      <c r="L24" s="672">
        <v>1.75</v>
      </c>
      <c r="M24" s="672">
        <v>1</v>
      </c>
      <c r="N24" s="144">
        <f t="shared" si="21"/>
        <v>16.416666666666664</v>
      </c>
      <c r="O24" s="144">
        <f t="shared" si="29"/>
        <v>16</v>
      </c>
      <c r="P24" s="144">
        <f t="shared" si="28"/>
        <v>2.6666666666666665</v>
      </c>
      <c r="Q24" s="144">
        <f t="shared" si="28"/>
        <v>21.75</v>
      </c>
      <c r="R24" s="144">
        <f t="shared" si="28"/>
        <v>4</v>
      </c>
      <c r="S24" s="144">
        <f t="shared" si="23"/>
        <v>44.416666666666671</v>
      </c>
      <c r="T24" s="672">
        <v>9.5833333333333339</v>
      </c>
      <c r="U24" s="672">
        <v>4.333333333333333</v>
      </c>
      <c r="V24" s="672">
        <v>19.833333333333332</v>
      </c>
      <c r="W24" s="672">
        <v>1.9166666666666667</v>
      </c>
      <c r="X24" s="144">
        <f t="shared" si="24"/>
        <v>35.666666666666664</v>
      </c>
      <c r="Y24" s="672">
        <v>9.5833333333333339</v>
      </c>
      <c r="Z24" s="672">
        <v>4.333333333333333</v>
      </c>
      <c r="AA24" s="672">
        <v>19.833333333333332</v>
      </c>
      <c r="AB24" s="672">
        <v>1.9166666666666667</v>
      </c>
      <c r="AC24" s="144">
        <f t="shared" si="25"/>
        <v>35.666666666666664</v>
      </c>
      <c r="AD24" s="144">
        <f t="shared" si="7"/>
        <v>2298877</v>
      </c>
      <c r="AE24" s="144">
        <f t="shared" si="8"/>
        <v>154080</v>
      </c>
      <c r="AF24" s="144">
        <f t="shared" si="9"/>
        <v>214000</v>
      </c>
      <c r="AG24" s="144">
        <f t="shared" si="10"/>
        <v>85600</v>
      </c>
      <c r="AH24" s="144">
        <f t="shared" si="11"/>
        <v>313866.66666666663</v>
      </c>
      <c r="AI24" s="144">
        <f t="shared" si="12"/>
        <v>28533.333333333332</v>
      </c>
      <c r="AJ24" s="144">
        <f t="shared" si="13"/>
        <v>10000</v>
      </c>
      <c r="AK24" s="144">
        <f t="shared" si="14"/>
        <v>34240</v>
      </c>
      <c r="AL24" s="144">
        <f t="shared" si="15"/>
        <v>947990.6</v>
      </c>
      <c r="AM24" s="144">
        <f t="shared" si="16"/>
        <v>4087187.6</v>
      </c>
      <c r="AN24" s="675">
        <f t="shared" si="17"/>
        <v>2452313</v>
      </c>
      <c r="AO24" s="675"/>
      <c r="AP24" s="675">
        <f t="shared" si="18"/>
        <v>2452313</v>
      </c>
      <c r="AQ24" s="675">
        <f t="shared" si="19"/>
        <v>817438</v>
      </c>
    </row>
    <row r="25" spans="1:43" ht="15" customHeight="1">
      <c r="A25" s="141" t="s">
        <v>540</v>
      </c>
      <c r="B25" s="240" t="s">
        <v>1629</v>
      </c>
      <c r="C25" s="240" t="s">
        <v>2099</v>
      </c>
      <c r="D25" s="672">
        <v>1</v>
      </c>
      <c r="E25" s="165">
        <v>2</v>
      </c>
      <c r="F25" s="165">
        <v>2</v>
      </c>
      <c r="G25" s="165">
        <v>13</v>
      </c>
      <c r="H25" s="165">
        <v>2</v>
      </c>
      <c r="I25" s="144">
        <f t="shared" si="1"/>
        <v>19</v>
      </c>
      <c r="J25" s="672">
        <v>2</v>
      </c>
      <c r="K25" s="672">
        <v>0</v>
      </c>
      <c r="L25" s="672">
        <v>0.33333333333333331</v>
      </c>
      <c r="M25" s="672">
        <v>0</v>
      </c>
      <c r="N25" s="144">
        <f t="shared" si="21"/>
        <v>2.3333333333333335</v>
      </c>
      <c r="O25" s="144">
        <f t="shared" si="29"/>
        <v>4</v>
      </c>
      <c r="P25" s="144">
        <f t="shared" si="28"/>
        <v>2</v>
      </c>
      <c r="Q25" s="144">
        <f t="shared" si="28"/>
        <v>13.333333333333334</v>
      </c>
      <c r="R25" s="144">
        <f t="shared" si="28"/>
        <v>2</v>
      </c>
      <c r="S25" s="144">
        <f t="shared" si="23"/>
        <v>21.333333333333336</v>
      </c>
      <c r="T25" s="672">
        <v>4.083333333333333</v>
      </c>
      <c r="U25" s="672">
        <v>2</v>
      </c>
      <c r="V25" s="672">
        <v>13.666666666666666</v>
      </c>
      <c r="W25" s="672">
        <v>1</v>
      </c>
      <c r="X25" s="144">
        <f t="shared" si="24"/>
        <v>20.75</v>
      </c>
      <c r="Y25" s="672">
        <v>4.083333333333333</v>
      </c>
      <c r="Z25" s="672">
        <v>2</v>
      </c>
      <c r="AA25" s="672">
        <v>13.666666666666666</v>
      </c>
      <c r="AB25" s="672">
        <v>1</v>
      </c>
      <c r="AC25" s="144">
        <f t="shared" si="25"/>
        <v>20.75</v>
      </c>
      <c r="AD25" s="144">
        <f t="shared" si="7"/>
        <v>1323648.9999999998</v>
      </c>
      <c r="AE25" s="144">
        <f t="shared" si="8"/>
        <v>89640</v>
      </c>
      <c r="AF25" s="144">
        <f t="shared" si="9"/>
        <v>124500</v>
      </c>
      <c r="AG25" s="144">
        <f t="shared" si="10"/>
        <v>49800</v>
      </c>
      <c r="AH25" s="144">
        <f t="shared" si="11"/>
        <v>182600</v>
      </c>
      <c r="AI25" s="144">
        <f t="shared" si="12"/>
        <v>16600</v>
      </c>
      <c r="AJ25" s="144">
        <f t="shared" si="13"/>
        <v>10000</v>
      </c>
      <c r="AK25" s="144">
        <f t="shared" si="14"/>
        <v>19920</v>
      </c>
      <c r="AL25" s="144">
        <f t="shared" si="15"/>
        <v>548085.49</v>
      </c>
      <c r="AM25" s="144">
        <f t="shared" si="16"/>
        <v>2364794.4899999998</v>
      </c>
      <c r="AN25" s="675">
        <f t="shared" si="17"/>
        <v>1418877</v>
      </c>
      <c r="AO25" s="675"/>
      <c r="AP25" s="675">
        <f t="shared" si="18"/>
        <v>1418877</v>
      </c>
      <c r="AQ25" s="675">
        <f t="shared" si="19"/>
        <v>472959</v>
      </c>
    </row>
    <row r="26" spans="1:43" ht="15" customHeight="1">
      <c r="A26" s="141" t="s">
        <v>540</v>
      </c>
      <c r="B26" s="240" t="s">
        <v>403</v>
      </c>
      <c r="C26" s="240" t="s">
        <v>2099</v>
      </c>
      <c r="D26" s="672">
        <v>1</v>
      </c>
      <c r="E26" s="165">
        <v>2</v>
      </c>
      <c r="F26" s="165">
        <v>2</v>
      </c>
      <c r="G26" s="165">
        <v>16</v>
      </c>
      <c r="H26" s="165">
        <v>3</v>
      </c>
      <c r="I26" s="144">
        <f t="shared" si="1"/>
        <v>23</v>
      </c>
      <c r="J26" s="672">
        <v>1</v>
      </c>
      <c r="K26" s="672">
        <v>0</v>
      </c>
      <c r="L26" s="672">
        <v>0</v>
      </c>
      <c r="M26" s="672">
        <v>0</v>
      </c>
      <c r="N26" s="144">
        <f t="shared" si="21"/>
        <v>1</v>
      </c>
      <c r="O26" s="144">
        <f t="shared" si="29"/>
        <v>3</v>
      </c>
      <c r="P26" s="144">
        <f t="shared" si="28"/>
        <v>2</v>
      </c>
      <c r="Q26" s="144">
        <f t="shared" si="28"/>
        <v>16</v>
      </c>
      <c r="R26" s="144">
        <f t="shared" si="28"/>
        <v>3</v>
      </c>
      <c r="S26" s="144">
        <f t="shared" si="23"/>
        <v>24</v>
      </c>
      <c r="T26" s="672">
        <v>1.5</v>
      </c>
      <c r="U26" s="672">
        <v>2</v>
      </c>
      <c r="V26" s="672">
        <v>15.75</v>
      </c>
      <c r="W26" s="672">
        <v>1</v>
      </c>
      <c r="X26" s="144">
        <f t="shared" si="24"/>
        <v>20.25</v>
      </c>
      <c r="Y26" s="672">
        <v>1.5</v>
      </c>
      <c r="Z26" s="672">
        <v>2</v>
      </c>
      <c r="AA26" s="672">
        <v>15.75</v>
      </c>
      <c r="AB26" s="672">
        <v>1</v>
      </c>
      <c r="AC26" s="144">
        <f t="shared" si="25"/>
        <v>20.25</v>
      </c>
      <c r="AD26" s="144">
        <f t="shared" si="7"/>
        <v>1266972</v>
      </c>
      <c r="AE26" s="144">
        <f t="shared" si="8"/>
        <v>87480</v>
      </c>
      <c r="AF26" s="144">
        <f t="shared" si="9"/>
        <v>121500</v>
      </c>
      <c r="AG26" s="144">
        <f t="shared" si="10"/>
        <v>48600</v>
      </c>
      <c r="AH26" s="144">
        <f t="shared" si="11"/>
        <v>178200</v>
      </c>
      <c r="AI26" s="144">
        <f t="shared" si="12"/>
        <v>16200</v>
      </c>
      <c r="AJ26" s="144">
        <f t="shared" si="13"/>
        <v>10000</v>
      </c>
      <c r="AK26" s="144">
        <f t="shared" si="14"/>
        <v>19440</v>
      </c>
      <c r="AL26" s="144">
        <f t="shared" si="15"/>
        <v>526103.77</v>
      </c>
      <c r="AM26" s="144">
        <f t="shared" si="16"/>
        <v>2274495.77</v>
      </c>
      <c r="AN26" s="675">
        <f t="shared" si="17"/>
        <v>1364697</v>
      </c>
      <c r="AO26" s="675"/>
      <c r="AP26" s="675">
        <f t="shared" si="18"/>
        <v>1364697</v>
      </c>
      <c r="AQ26" s="675">
        <f t="shared" si="19"/>
        <v>454899</v>
      </c>
    </row>
    <row r="27" spans="1:43" ht="15" customHeight="1">
      <c r="A27" s="141" t="s">
        <v>540</v>
      </c>
      <c r="B27" s="240" t="s">
        <v>2110</v>
      </c>
      <c r="C27" s="240" t="s">
        <v>2101</v>
      </c>
      <c r="D27" s="672"/>
      <c r="E27" s="165">
        <v>0</v>
      </c>
      <c r="F27" s="165">
        <v>5</v>
      </c>
      <c r="G27" s="165">
        <v>0</v>
      </c>
      <c r="H27" s="165">
        <v>6</v>
      </c>
      <c r="I27" s="144">
        <f t="shared" si="1"/>
        <v>11</v>
      </c>
      <c r="J27" s="672">
        <v>11</v>
      </c>
      <c r="K27" s="672">
        <v>0.41666666666666669</v>
      </c>
      <c r="L27" s="672">
        <v>0</v>
      </c>
      <c r="M27" s="672">
        <v>0</v>
      </c>
      <c r="N27" s="144">
        <f t="shared" si="21"/>
        <v>11.416666666666666</v>
      </c>
      <c r="O27" s="144">
        <f t="shared" si="29"/>
        <v>11</v>
      </c>
      <c r="P27" s="144">
        <f t="shared" si="28"/>
        <v>5.416666666666667</v>
      </c>
      <c r="Q27" s="144">
        <f t="shared" si="28"/>
        <v>0</v>
      </c>
      <c r="R27" s="144">
        <f t="shared" si="28"/>
        <v>6</v>
      </c>
      <c r="S27" s="144">
        <f t="shared" si="23"/>
        <v>22.416666666666668</v>
      </c>
      <c r="T27" s="672">
        <v>5</v>
      </c>
      <c r="U27" s="672">
        <v>2</v>
      </c>
      <c r="V27" s="672">
        <v>0</v>
      </c>
      <c r="W27" s="672">
        <v>8.75</v>
      </c>
      <c r="X27" s="144">
        <f t="shared" si="24"/>
        <v>15.75</v>
      </c>
      <c r="Y27" s="672">
        <v>5</v>
      </c>
      <c r="Z27" s="672">
        <v>2</v>
      </c>
      <c r="AA27" s="672">
        <v>0</v>
      </c>
      <c r="AB27" s="672">
        <v>8.75</v>
      </c>
      <c r="AC27" s="144">
        <f t="shared" si="25"/>
        <v>15.75</v>
      </c>
      <c r="AD27" s="144">
        <f t="shared" si="7"/>
        <v>933270</v>
      </c>
      <c r="AE27" s="144">
        <f t="shared" si="8"/>
        <v>68040</v>
      </c>
      <c r="AF27" s="144">
        <f t="shared" si="9"/>
        <v>94500</v>
      </c>
      <c r="AG27" s="144">
        <f t="shared" si="10"/>
        <v>37800</v>
      </c>
      <c r="AH27" s="144">
        <f t="shared" si="11"/>
        <v>138600</v>
      </c>
      <c r="AI27" s="144">
        <f t="shared" si="12"/>
        <v>12600</v>
      </c>
      <c r="AJ27" s="144">
        <f t="shared" si="13"/>
        <v>0</v>
      </c>
      <c r="AK27" s="144">
        <f t="shared" si="14"/>
        <v>15120</v>
      </c>
      <c r="AL27" s="144">
        <f t="shared" si="15"/>
        <v>387763.09</v>
      </c>
      <c r="AM27" s="144">
        <f t="shared" si="16"/>
        <v>1687693.09</v>
      </c>
      <c r="AN27" s="675">
        <f t="shared" si="17"/>
        <v>1012616</v>
      </c>
      <c r="AO27" s="675"/>
      <c r="AP27" s="675">
        <f t="shared" si="18"/>
        <v>1012616</v>
      </c>
      <c r="AQ27" s="675">
        <f t="shared" si="19"/>
        <v>337539</v>
      </c>
    </row>
    <row r="28" spans="1:43" ht="15" customHeight="1">
      <c r="A28" s="141" t="s">
        <v>540</v>
      </c>
      <c r="B28" s="240" t="s">
        <v>889</v>
      </c>
      <c r="C28" s="240" t="s">
        <v>2101</v>
      </c>
      <c r="D28" s="672"/>
      <c r="E28" s="165">
        <v>10</v>
      </c>
      <c r="F28" s="165">
        <v>6</v>
      </c>
      <c r="G28" s="165">
        <v>0</v>
      </c>
      <c r="H28" s="165">
        <v>8</v>
      </c>
      <c r="I28" s="144">
        <f t="shared" si="1"/>
        <v>24</v>
      </c>
      <c r="J28" s="672">
        <v>2</v>
      </c>
      <c r="K28" s="672">
        <v>0</v>
      </c>
      <c r="L28" s="672">
        <v>0</v>
      </c>
      <c r="M28" s="672">
        <v>0</v>
      </c>
      <c r="N28" s="144">
        <f t="shared" si="21"/>
        <v>2</v>
      </c>
      <c r="O28" s="144">
        <f t="shared" si="29"/>
        <v>12</v>
      </c>
      <c r="P28" s="144">
        <f t="shared" si="28"/>
        <v>6</v>
      </c>
      <c r="Q28" s="144">
        <f t="shared" si="28"/>
        <v>0</v>
      </c>
      <c r="R28" s="144">
        <f t="shared" si="28"/>
        <v>8</v>
      </c>
      <c r="S28" s="144">
        <f t="shared" si="23"/>
        <v>26</v>
      </c>
      <c r="T28" s="672">
        <v>4</v>
      </c>
      <c r="U28" s="672">
        <v>7.25</v>
      </c>
      <c r="V28" s="672">
        <v>0.5</v>
      </c>
      <c r="W28" s="672">
        <v>9.6666666666666661</v>
      </c>
      <c r="X28" s="144">
        <f t="shared" si="24"/>
        <v>21.416666666666664</v>
      </c>
      <c r="Y28" s="672">
        <v>4</v>
      </c>
      <c r="Z28" s="672">
        <v>7.25</v>
      </c>
      <c r="AA28" s="672">
        <v>0.5</v>
      </c>
      <c r="AB28" s="672">
        <v>9.6666666666666661</v>
      </c>
      <c r="AC28" s="144">
        <f t="shared" si="25"/>
        <v>21.416666666666664</v>
      </c>
      <c r="AD28" s="144">
        <f t="shared" si="7"/>
        <v>1269730</v>
      </c>
      <c r="AE28" s="144">
        <f t="shared" si="8"/>
        <v>92519.999999999985</v>
      </c>
      <c r="AF28" s="144">
        <f t="shared" si="9"/>
        <v>128499.99999999999</v>
      </c>
      <c r="AG28" s="144">
        <f t="shared" si="10"/>
        <v>51399.999999999993</v>
      </c>
      <c r="AH28" s="144">
        <f t="shared" si="11"/>
        <v>188466.66666666666</v>
      </c>
      <c r="AI28" s="144">
        <f t="shared" si="12"/>
        <v>17133.333333333332</v>
      </c>
      <c r="AJ28" s="144">
        <f t="shared" si="13"/>
        <v>0</v>
      </c>
      <c r="AK28" s="144">
        <f t="shared" si="14"/>
        <v>20559.999999999996</v>
      </c>
      <c r="AL28" s="144">
        <f t="shared" si="15"/>
        <v>527518.99</v>
      </c>
      <c r="AM28" s="144">
        <f t="shared" si="16"/>
        <v>2295828.9900000002</v>
      </c>
      <c r="AN28" s="675">
        <f t="shared" si="17"/>
        <v>1377497</v>
      </c>
      <c r="AO28" s="675"/>
      <c r="AP28" s="675">
        <f t="shared" si="18"/>
        <v>1377497</v>
      </c>
      <c r="AQ28" s="675">
        <f t="shared" si="19"/>
        <v>459166</v>
      </c>
    </row>
    <row r="29" spans="1:43" ht="15" customHeight="1">
      <c r="A29" s="141" t="s">
        <v>540</v>
      </c>
      <c r="B29" s="240" t="s">
        <v>2111</v>
      </c>
      <c r="C29" s="240" t="s">
        <v>2101</v>
      </c>
      <c r="D29" s="672"/>
      <c r="E29" s="165">
        <v>0</v>
      </c>
      <c r="F29" s="165">
        <v>6</v>
      </c>
      <c r="G29" s="165">
        <v>0</v>
      </c>
      <c r="H29" s="165">
        <v>7</v>
      </c>
      <c r="I29" s="144">
        <f t="shared" si="1"/>
        <v>13</v>
      </c>
      <c r="J29" s="672">
        <v>0</v>
      </c>
      <c r="K29" s="672">
        <v>0</v>
      </c>
      <c r="L29" s="672">
        <v>0</v>
      </c>
      <c r="M29" s="672">
        <v>0</v>
      </c>
      <c r="N29" s="144">
        <f t="shared" si="21"/>
        <v>0</v>
      </c>
      <c r="O29" s="144">
        <f t="shared" si="29"/>
        <v>0</v>
      </c>
      <c r="P29" s="144">
        <f t="shared" si="28"/>
        <v>6</v>
      </c>
      <c r="Q29" s="144">
        <f t="shared" si="28"/>
        <v>0</v>
      </c>
      <c r="R29" s="144">
        <f t="shared" si="28"/>
        <v>7</v>
      </c>
      <c r="S29" s="144">
        <f t="shared" si="23"/>
        <v>13</v>
      </c>
      <c r="T29" s="672">
        <v>0</v>
      </c>
      <c r="U29" s="672">
        <v>1</v>
      </c>
      <c r="V29" s="672">
        <v>0</v>
      </c>
      <c r="W29" s="672">
        <v>12</v>
      </c>
      <c r="X29" s="144">
        <f t="shared" si="24"/>
        <v>13</v>
      </c>
      <c r="Y29" s="672">
        <v>0</v>
      </c>
      <c r="Z29" s="672">
        <v>1</v>
      </c>
      <c r="AA29" s="672">
        <v>0</v>
      </c>
      <c r="AB29" s="672">
        <v>12</v>
      </c>
      <c r="AC29" s="144">
        <f t="shared" si="25"/>
        <v>13</v>
      </c>
      <c r="AD29" s="144">
        <f t="shared" si="7"/>
        <v>675000</v>
      </c>
      <c r="AE29" s="144">
        <f t="shared" si="8"/>
        <v>56160</v>
      </c>
      <c r="AF29" s="144">
        <f t="shared" si="9"/>
        <v>78000</v>
      </c>
      <c r="AG29" s="144">
        <f t="shared" si="10"/>
        <v>31200</v>
      </c>
      <c r="AH29" s="144">
        <f t="shared" si="11"/>
        <v>114400</v>
      </c>
      <c r="AI29" s="144">
        <f t="shared" si="12"/>
        <v>10400</v>
      </c>
      <c r="AJ29" s="144">
        <f t="shared" si="13"/>
        <v>0</v>
      </c>
      <c r="AK29" s="144">
        <f t="shared" si="14"/>
        <v>12480</v>
      </c>
      <c r="AL29" s="144">
        <f t="shared" si="15"/>
        <v>285976.49</v>
      </c>
      <c r="AM29" s="144">
        <f t="shared" si="16"/>
        <v>1263616.49</v>
      </c>
      <c r="AN29" s="675">
        <f t="shared" si="17"/>
        <v>758170</v>
      </c>
      <c r="AO29" s="675"/>
      <c r="AP29" s="675">
        <f t="shared" si="18"/>
        <v>758170</v>
      </c>
      <c r="AQ29" s="675">
        <f t="shared" si="19"/>
        <v>252723</v>
      </c>
    </row>
    <row r="30" spans="1:43" ht="15" customHeight="1">
      <c r="A30" s="141" t="s">
        <v>540</v>
      </c>
      <c r="B30" s="240" t="s">
        <v>887</v>
      </c>
      <c r="C30" s="240" t="s">
        <v>2101</v>
      </c>
      <c r="D30" s="672"/>
      <c r="E30" s="165">
        <v>0</v>
      </c>
      <c r="F30" s="165">
        <v>5</v>
      </c>
      <c r="G30" s="165">
        <v>0</v>
      </c>
      <c r="H30" s="165">
        <v>6</v>
      </c>
      <c r="I30" s="144">
        <f t="shared" si="1"/>
        <v>11</v>
      </c>
      <c r="J30" s="672">
        <v>10.92</v>
      </c>
      <c r="K30" s="672">
        <v>0</v>
      </c>
      <c r="L30" s="672">
        <v>0</v>
      </c>
      <c r="M30" s="672">
        <v>0.5</v>
      </c>
      <c r="N30" s="144">
        <f t="shared" si="21"/>
        <v>11.42</v>
      </c>
      <c r="O30" s="144">
        <f t="shared" si="29"/>
        <v>10.92</v>
      </c>
      <c r="P30" s="144">
        <f t="shared" si="28"/>
        <v>5</v>
      </c>
      <c r="Q30" s="144">
        <f t="shared" si="28"/>
        <v>0</v>
      </c>
      <c r="R30" s="144">
        <f t="shared" si="28"/>
        <v>6.5</v>
      </c>
      <c r="S30" s="144">
        <f t="shared" si="23"/>
        <v>22.42</v>
      </c>
      <c r="T30" s="672">
        <v>3.4166666666666665</v>
      </c>
      <c r="U30" s="672">
        <v>7</v>
      </c>
      <c r="V30" s="672">
        <v>0</v>
      </c>
      <c r="W30" s="672">
        <v>4.916666666666667</v>
      </c>
      <c r="X30" s="144">
        <f t="shared" si="24"/>
        <v>15.333333333333332</v>
      </c>
      <c r="Y30" s="672">
        <v>3.4166666666666665</v>
      </c>
      <c r="Z30" s="672">
        <v>7</v>
      </c>
      <c r="AA30" s="672">
        <v>0</v>
      </c>
      <c r="AB30" s="672">
        <v>4.916666666666667</v>
      </c>
      <c r="AC30" s="144">
        <f t="shared" si="25"/>
        <v>15.333333333333332</v>
      </c>
      <c r="AD30" s="144">
        <f t="shared" si="7"/>
        <v>938446.99999999988</v>
      </c>
      <c r="AE30" s="144">
        <f t="shared" si="8"/>
        <v>66240</v>
      </c>
      <c r="AF30" s="144">
        <f t="shared" si="9"/>
        <v>92000</v>
      </c>
      <c r="AG30" s="144">
        <f t="shared" si="10"/>
        <v>36800</v>
      </c>
      <c r="AH30" s="144">
        <f t="shared" si="11"/>
        <v>134933.33333333331</v>
      </c>
      <c r="AI30" s="144">
        <f t="shared" si="12"/>
        <v>12266.666666666666</v>
      </c>
      <c r="AJ30" s="144">
        <f t="shared" si="13"/>
        <v>0</v>
      </c>
      <c r="AK30" s="144">
        <f t="shared" si="14"/>
        <v>14719.999999999998</v>
      </c>
      <c r="AL30" s="144">
        <f t="shared" si="15"/>
        <v>388183.94</v>
      </c>
      <c r="AM30" s="144">
        <f t="shared" si="16"/>
        <v>1683590.94</v>
      </c>
      <c r="AN30" s="675">
        <f t="shared" si="17"/>
        <v>1010155</v>
      </c>
      <c r="AO30" s="675"/>
      <c r="AP30" s="675">
        <f t="shared" si="18"/>
        <v>1010155</v>
      </c>
      <c r="AQ30" s="675">
        <f t="shared" si="19"/>
        <v>336718</v>
      </c>
    </row>
    <row r="31" spans="1:43" ht="15" customHeight="1">
      <c r="A31" s="141" t="s">
        <v>540</v>
      </c>
      <c r="B31" s="240" t="s">
        <v>2112</v>
      </c>
      <c r="C31" s="240" t="s">
        <v>2099</v>
      </c>
      <c r="D31" s="672">
        <v>1</v>
      </c>
      <c r="E31" s="165">
        <v>2</v>
      </c>
      <c r="F31" s="165">
        <v>2</v>
      </c>
      <c r="G31" s="165">
        <v>19</v>
      </c>
      <c r="H31" s="165">
        <v>3</v>
      </c>
      <c r="I31" s="144">
        <f t="shared" si="1"/>
        <v>26</v>
      </c>
      <c r="J31" s="672">
        <v>6</v>
      </c>
      <c r="K31" s="672">
        <v>0</v>
      </c>
      <c r="L31" s="672">
        <v>5.416666666666667</v>
      </c>
      <c r="M31" s="672">
        <v>3</v>
      </c>
      <c r="N31" s="144">
        <f t="shared" si="21"/>
        <v>14.416666666666668</v>
      </c>
      <c r="O31" s="144">
        <f t="shared" si="29"/>
        <v>8</v>
      </c>
      <c r="P31" s="144">
        <f t="shared" si="28"/>
        <v>2</v>
      </c>
      <c r="Q31" s="144">
        <f t="shared" si="28"/>
        <v>24.416666666666668</v>
      </c>
      <c r="R31" s="144">
        <f t="shared" si="28"/>
        <v>6</v>
      </c>
      <c r="S31" s="144">
        <f t="shared" si="23"/>
        <v>40.416666666666671</v>
      </c>
      <c r="T31" s="672">
        <v>10.083333333333334</v>
      </c>
      <c r="U31" s="672">
        <v>3</v>
      </c>
      <c r="V31" s="672">
        <v>17.333333333333332</v>
      </c>
      <c r="W31" s="672">
        <v>3.1666666666666665</v>
      </c>
      <c r="X31" s="144">
        <f t="shared" si="24"/>
        <v>33.583333333333329</v>
      </c>
      <c r="Y31" s="672">
        <v>10.083333333333334</v>
      </c>
      <c r="Z31" s="672">
        <v>3</v>
      </c>
      <c r="AA31" s="672">
        <v>17.333333333333332</v>
      </c>
      <c r="AB31" s="672">
        <v>3.1666666666666665</v>
      </c>
      <c r="AC31" s="144">
        <f t="shared" si="25"/>
        <v>33.583333333333329</v>
      </c>
      <c r="AD31" s="144">
        <f t="shared" si="7"/>
        <v>2158909</v>
      </c>
      <c r="AE31" s="144">
        <f t="shared" si="8"/>
        <v>145079.99999999997</v>
      </c>
      <c r="AF31" s="144">
        <f t="shared" si="9"/>
        <v>201499.99999999997</v>
      </c>
      <c r="AG31" s="144">
        <f t="shared" si="10"/>
        <v>80599.999999999985</v>
      </c>
      <c r="AH31" s="144">
        <f t="shared" si="11"/>
        <v>295533.33333333331</v>
      </c>
      <c r="AI31" s="144">
        <f t="shared" si="12"/>
        <v>26866.666666666664</v>
      </c>
      <c r="AJ31" s="144">
        <f t="shared" si="13"/>
        <v>10000</v>
      </c>
      <c r="AK31" s="144">
        <f t="shared" si="14"/>
        <v>32239.999999999996</v>
      </c>
      <c r="AL31" s="144">
        <f t="shared" si="15"/>
        <v>890792.45</v>
      </c>
      <c r="AM31" s="144">
        <f t="shared" si="16"/>
        <v>3841521.45</v>
      </c>
      <c r="AN31" s="675">
        <f t="shared" si="17"/>
        <v>2304913</v>
      </c>
      <c r="AO31" s="675"/>
      <c r="AP31" s="675">
        <f t="shared" si="18"/>
        <v>2304913</v>
      </c>
      <c r="AQ31" s="675">
        <f t="shared" si="19"/>
        <v>768304</v>
      </c>
    </row>
    <row r="32" spans="1:43" ht="15" customHeight="1">
      <c r="A32" s="141" t="s">
        <v>540</v>
      </c>
      <c r="B32" s="240" t="s">
        <v>2113</v>
      </c>
      <c r="C32" s="240" t="s">
        <v>2099</v>
      </c>
      <c r="D32" s="672">
        <v>1</v>
      </c>
      <c r="E32" s="165">
        <v>3</v>
      </c>
      <c r="F32" s="165">
        <v>2</v>
      </c>
      <c r="G32" s="165">
        <v>24</v>
      </c>
      <c r="H32" s="165">
        <v>3</v>
      </c>
      <c r="I32" s="144">
        <f t="shared" si="1"/>
        <v>32</v>
      </c>
      <c r="J32" s="672">
        <v>5.166666666666667</v>
      </c>
      <c r="K32" s="672">
        <v>2.6666666666666665</v>
      </c>
      <c r="L32" s="672">
        <v>3.3333333333333335</v>
      </c>
      <c r="M32" s="672">
        <v>3.8333333333333335</v>
      </c>
      <c r="N32" s="144">
        <f t="shared" si="21"/>
        <v>15.000000000000002</v>
      </c>
      <c r="O32" s="144">
        <f t="shared" si="29"/>
        <v>8.1666666666666679</v>
      </c>
      <c r="P32" s="144">
        <f t="shared" si="28"/>
        <v>4.6666666666666661</v>
      </c>
      <c r="Q32" s="144">
        <f t="shared" si="28"/>
        <v>27.333333333333332</v>
      </c>
      <c r="R32" s="144">
        <f t="shared" si="28"/>
        <v>6.8333333333333339</v>
      </c>
      <c r="S32" s="144">
        <f t="shared" si="23"/>
        <v>47</v>
      </c>
      <c r="T32" s="672">
        <v>16</v>
      </c>
      <c r="U32" s="672">
        <v>3.5833333333333335</v>
      </c>
      <c r="V32" s="672">
        <v>18.583333333333332</v>
      </c>
      <c r="W32" s="672">
        <v>2.6666666666666665</v>
      </c>
      <c r="X32" s="144">
        <f t="shared" si="24"/>
        <v>40.833333333333329</v>
      </c>
      <c r="Y32" s="672">
        <v>16</v>
      </c>
      <c r="Z32" s="672">
        <v>3.5833333333333335</v>
      </c>
      <c r="AA32" s="672">
        <v>18.583333333333332</v>
      </c>
      <c r="AB32" s="672">
        <v>2.6666666666666665</v>
      </c>
      <c r="AC32" s="144">
        <f t="shared" si="25"/>
        <v>40.833333333333329</v>
      </c>
      <c r="AD32" s="144">
        <f t="shared" si="7"/>
        <v>2675276</v>
      </c>
      <c r="AE32" s="144">
        <f t="shared" si="8"/>
        <v>176399.99999999997</v>
      </c>
      <c r="AF32" s="144">
        <f t="shared" si="9"/>
        <v>244999.99999999997</v>
      </c>
      <c r="AG32" s="144">
        <f t="shared" si="10"/>
        <v>97999.999999999985</v>
      </c>
      <c r="AH32" s="144">
        <f t="shared" si="11"/>
        <v>359333.33333333331</v>
      </c>
      <c r="AI32" s="144">
        <f t="shared" si="12"/>
        <v>32666.666666666664</v>
      </c>
      <c r="AJ32" s="144">
        <f t="shared" si="13"/>
        <v>10000</v>
      </c>
      <c r="AK32" s="144">
        <f t="shared" si="14"/>
        <v>39199.999999999993</v>
      </c>
      <c r="AL32" s="144">
        <f t="shared" si="15"/>
        <v>1100310.81</v>
      </c>
      <c r="AM32" s="144">
        <f t="shared" si="16"/>
        <v>4736186.8100000005</v>
      </c>
      <c r="AN32" s="675">
        <f t="shared" si="17"/>
        <v>2841712</v>
      </c>
      <c r="AO32" s="675"/>
      <c r="AP32" s="675">
        <f t="shared" si="18"/>
        <v>2841712</v>
      </c>
      <c r="AQ32" s="675">
        <f t="shared" si="19"/>
        <v>947237</v>
      </c>
    </row>
    <row r="33" spans="1:43" ht="15" customHeight="1">
      <c r="A33" s="676"/>
      <c r="B33" s="676" t="s">
        <v>2114</v>
      </c>
      <c r="C33" s="676"/>
      <c r="D33" s="146">
        <f>SUM(D22:D32)</f>
        <v>8</v>
      </c>
      <c r="E33" s="146">
        <f t="shared" ref="E33:AQ33" si="30">SUM(E22:E32)</f>
        <v>28</v>
      </c>
      <c r="F33" s="146">
        <f t="shared" si="30"/>
        <v>37</v>
      </c>
      <c r="G33" s="146">
        <f t="shared" si="30"/>
        <v>140</v>
      </c>
      <c r="H33" s="146">
        <f t="shared" si="30"/>
        <v>47</v>
      </c>
      <c r="I33" s="146">
        <f t="shared" si="30"/>
        <v>252</v>
      </c>
      <c r="J33" s="146">
        <f t="shared" si="30"/>
        <v>59.753333333333337</v>
      </c>
      <c r="K33" s="146">
        <f t="shared" si="30"/>
        <v>6.1666666666666661</v>
      </c>
      <c r="L33" s="146">
        <f t="shared" si="30"/>
        <v>16.25</v>
      </c>
      <c r="M33" s="146">
        <f t="shared" si="30"/>
        <v>9.3333333333333339</v>
      </c>
      <c r="N33" s="146">
        <f t="shared" si="30"/>
        <v>91.50333333333333</v>
      </c>
      <c r="O33" s="146">
        <f t="shared" si="30"/>
        <v>87.753333333333345</v>
      </c>
      <c r="P33" s="146">
        <f t="shared" si="30"/>
        <v>43.166666666666664</v>
      </c>
      <c r="Q33" s="146">
        <f t="shared" si="30"/>
        <v>156.25</v>
      </c>
      <c r="R33" s="146">
        <f t="shared" si="30"/>
        <v>56.333333333333336</v>
      </c>
      <c r="S33" s="146">
        <f t="shared" si="30"/>
        <v>343.50333333333333</v>
      </c>
      <c r="T33" s="146">
        <f t="shared" si="30"/>
        <v>69.666666666666671</v>
      </c>
      <c r="U33" s="146">
        <f t="shared" si="30"/>
        <v>36.666666666666664</v>
      </c>
      <c r="V33" s="146">
        <f t="shared" si="30"/>
        <v>133.75</v>
      </c>
      <c r="W33" s="146">
        <f t="shared" si="30"/>
        <v>49.083333333333329</v>
      </c>
      <c r="X33" s="146">
        <f t="shared" si="30"/>
        <v>289.16666666666663</v>
      </c>
      <c r="Y33" s="146">
        <f t="shared" si="30"/>
        <v>69.666666666666671</v>
      </c>
      <c r="Z33" s="146">
        <f t="shared" si="30"/>
        <v>36.666666666666664</v>
      </c>
      <c r="AA33" s="146">
        <f t="shared" si="30"/>
        <v>133.75</v>
      </c>
      <c r="AB33" s="146">
        <f t="shared" si="30"/>
        <v>49.083333333333329</v>
      </c>
      <c r="AC33" s="146">
        <f t="shared" si="30"/>
        <v>289.16666666666663</v>
      </c>
      <c r="AD33" s="146">
        <f t="shared" si="30"/>
        <v>18179832</v>
      </c>
      <c r="AE33" s="146">
        <f t="shared" si="30"/>
        <v>1249200</v>
      </c>
      <c r="AF33" s="146">
        <f t="shared" si="30"/>
        <v>1735000</v>
      </c>
      <c r="AG33" s="146">
        <f t="shared" si="30"/>
        <v>694000</v>
      </c>
      <c r="AH33" s="146">
        <f t="shared" si="30"/>
        <v>2544666.666666667</v>
      </c>
      <c r="AI33" s="146">
        <f t="shared" si="30"/>
        <v>231333.33333333331</v>
      </c>
      <c r="AJ33" s="146">
        <f t="shared" si="30"/>
        <v>80000</v>
      </c>
      <c r="AK33" s="146">
        <f t="shared" si="30"/>
        <v>277600</v>
      </c>
      <c r="AL33" s="146">
        <f t="shared" si="30"/>
        <v>7521572.0800000019</v>
      </c>
      <c r="AM33" s="146">
        <f t="shared" si="30"/>
        <v>32513204.079999998</v>
      </c>
      <c r="AN33" s="146">
        <f t="shared" si="30"/>
        <v>19507923</v>
      </c>
      <c r="AO33" s="146">
        <f t="shared" si="30"/>
        <v>0</v>
      </c>
      <c r="AP33" s="146">
        <f t="shared" si="30"/>
        <v>19507923</v>
      </c>
      <c r="AQ33" s="146">
        <f t="shared" si="30"/>
        <v>6502641</v>
      </c>
    </row>
    <row r="34" spans="1:43" ht="15" customHeight="1">
      <c r="A34" s="141" t="s">
        <v>539</v>
      </c>
      <c r="B34" s="240" t="s">
        <v>2115</v>
      </c>
      <c r="C34" s="240" t="s">
        <v>2099</v>
      </c>
      <c r="D34" s="672">
        <v>1</v>
      </c>
      <c r="E34" s="165">
        <v>2</v>
      </c>
      <c r="F34" s="165">
        <v>2</v>
      </c>
      <c r="G34" s="165">
        <v>15</v>
      </c>
      <c r="H34" s="165">
        <v>3</v>
      </c>
      <c r="I34" s="144">
        <f t="shared" si="1"/>
        <v>22</v>
      </c>
      <c r="J34" s="144">
        <v>1</v>
      </c>
      <c r="K34" s="144">
        <v>0</v>
      </c>
      <c r="L34" s="144">
        <v>0</v>
      </c>
      <c r="M34" s="144">
        <v>0</v>
      </c>
      <c r="N34" s="144">
        <f t="shared" si="21"/>
        <v>1</v>
      </c>
      <c r="O34" s="144">
        <f t="shared" ref="O34:R51" si="31">E34+J34</f>
        <v>3</v>
      </c>
      <c r="P34" s="144">
        <f t="shared" si="31"/>
        <v>2</v>
      </c>
      <c r="Q34" s="144">
        <f t="shared" si="31"/>
        <v>15</v>
      </c>
      <c r="R34" s="144">
        <f t="shared" si="31"/>
        <v>3</v>
      </c>
      <c r="S34" s="144">
        <f t="shared" si="23"/>
        <v>23</v>
      </c>
      <c r="T34" s="144">
        <v>2.5833333333333335</v>
      </c>
      <c r="U34" s="144">
        <v>2.6666666666666665</v>
      </c>
      <c r="V34" s="144">
        <v>15.75</v>
      </c>
      <c r="W34" s="144">
        <v>2.3333333333333335</v>
      </c>
      <c r="X34" s="144">
        <f t="shared" si="24"/>
        <v>23.333333333333332</v>
      </c>
      <c r="Y34" s="144">
        <v>3</v>
      </c>
      <c r="Z34" s="144">
        <v>2</v>
      </c>
      <c r="AA34" s="144">
        <v>15</v>
      </c>
      <c r="AB34" s="144">
        <v>3</v>
      </c>
      <c r="AC34" s="144">
        <f t="shared" si="25"/>
        <v>23</v>
      </c>
      <c r="AD34" s="144">
        <f t="shared" si="7"/>
        <v>1430532</v>
      </c>
      <c r="AE34" s="144">
        <f t="shared" si="8"/>
        <v>99360</v>
      </c>
      <c r="AF34" s="144">
        <f t="shared" si="9"/>
        <v>138000</v>
      </c>
      <c r="AG34" s="144">
        <f t="shared" si="10"/>
        <v>55200</v>
      </c>
      <c r="AH34" s="144">
        <f t="shared" si="11"/>
        <v>202400</v>
      </c>
      <c r="AI34" s="144">
        <f t="shared" si="12"/>
        <v>18400</v>
      </c>
      <c r="AJ34" s="144">
        <f t="shared" si="13"/>
        <v>10000</v>
      </c>
      <c r="AK34" s="144">
        <f t="shared" si="14"/>
        <v>22080</v>
      </c>
      <c r="AL34" s="144">
        <f t="shared" si="15"/>
        <v>594025.87</v>
      </c>
      <c r="AM34" s="144">
        <f t="shared" si="16"/>
        <v>2569997.87</v>
      </c>
      <c r="AN34" s="675">
        <f t="shared" si="17"/>
        <v>1541999</v>
      </c>
      <c r="AO34" s="675"/>
      <c r="AP34" s="675">
        <f t="shared" si="18"/>
        <v>1541999</v>
      </c>
      <c r="AQ34" s="675">
        <f t="shared" si="19"/>
        <v>514000</v>
      </c>
    </row>
    <row r="35" spans="1:43" ht="15" customHeight="1">
      <c r="A35" s="141" t="s">
        <v>539</v>
      </c>
      <c r="B35" s="240" t="s">
        <v>2116</v>
      </c>
      <c r="C35" s="240" t="s">
        <v>2099</v>
      </c>
      <c r="D35" s="672">
        <v>1</v>
      </c>
      <c r="E35" s="165">
        <v>2</v>
      </c>
      <c r="F35" s="165">
        <v>2</v>
      </c>
      <c r="G35" s="165">
        <v>13</v>
      </c>
      <c r="H35" s="165">
        <v>2</v>
      </c>
      <c r="I35" s="144">
        <f t="shared" si="1"/>
        <v>19</v>
      </c>
      <c r="J35" s="672">
        <v>0.41666666666666669</v>
      </c>
      <c r="K35" s="672">
        <v>0</v>
      </c>
      <c r="L35" s="672">
        <v>2</v>
      </c>
      <c r="M35" s="672">
        <v>0</v>
      </c>
      <c r="N35" s="144">
        <f t="shared" si="21"/>
        <v>2.4166666666666665</v>
      </c>
      <c r="O35" s="144">
        <f t="shared" si="31"/>
        <v>2.4166666666666665</v>
      </c>
      <c r="P35" s="144">
        <f t="shared" si="31"/>
        <v>2</v>
      </c>
      <c r="Q35" s="144">
        <f t="shared" si="31"/>
        <v>15</v>
      </c>
      <c r="R35" s="144">
        <f t="shared" si="31"/>
        <v>2</v>
      </c>
      <c r="S35" s="144">
        <f t="shared" si="23"/>
        <v>21.416666666666664</v>
      </c>
      <c r="T35" s="672">
        <v>2.3333333333333335</v>
      </c>
      <c r="U35" s="672">
        <v>2</v>
      </c>
      <c r="V35" s="672">
        <v>14.916666666666666</v>
      </c>
      <c r="W35" s="672">
        <v>2</v>
      </c>
      <c r="X35" s="144">
        <f t="shared" si="24"/>
        <v>21.25</v>
      </c>
      <c r="Y35" s="672">
        <v>2.3333333333333335</v>
      </c>
      <c r="Z35" s="672">
        <v>2</v>
      </c>
      <c r="AA35" s="672">
        <v>14.916666666666666</v>
      </c>
      <c r="AB35" s="672">
        <v>2</v>
      </c>
      <c r="AC35" s="144">
        <f t="shared" si="25"/>
        <v>21.25</v>
      </c>
      <c r="AD35" s="144">
        <f t="shared" si="7"/>
        <v>1326202</v>
      </c>
      <c r="AE35" s="144">
        <f t="shared" si="8"/>
        <v>91800</v>
      </c>
      <c r="AF35" s="144">
        <f t="shared" si="9"/>
        <v>127500</v>
      </c>
      <c r="AG35" s="144">
        <f t="shared" si="10"/>
        <v>51000</v>
      </c>
      <c r="AH35" s="144">
        <f t="shared" si="11"/>
        <v>187000</v>
      </c>
      <c r="AI35" s="144">
        <f t="shared" si="12"/>
        <v>17000</v>
      </c>
      <c r="AJ35" s="144">
        <f t="shared" si="13"/>
        <v>10000</v>
      </c>
      <c r="AK35" s="144">
        <f t="shared" si="14"/>
        <v>20400</v>
      </c>
      <c r="AL35" s="144">
        <f t="shared" si="15"/>
        <v>550714.63</v>
      </c>
      <c r="AM35" s="144">
        <f t="shared" si="16"/>
        <v>2381616.63</v>
      </c>
      <c r="AN35" s="675">
        <f t="shared" si="17"/>
        <v>1428970</v>
      </c>
      <c r="AO35" s="675"/>
      <c r="AP35" s="675">
        <f t="shared" si="18"/>
        <v>1428970</v>
      </c>
      <c r="AQ35" s="675">
        <f t="shared" si="19"/>
        <v>476323</v>
      </c>
    </row>
    <row r="36" spans="1:43" ht="15" customHeight="1">
      <c r="A36" s="141" t="s">
        <v>539</v>
      </c>
      <c r="B36" s="240" t="s">
        <v>2117</v>
      </c>
      <c r="C36" s="240" t="s">
        <v>2099</v>
      </c>
      <c r="D36" s="672">
        <v>2</v>
      </c>
      <c r="E36" s="165">
        <v>3</v>
      </c>
      <c r="F36" s="165">
        <v>3</v>
      </c>
      <c r="G36" s="165">
        <v>25</v>
      </c>
      <c r="H36" s="165">
        <v>3</v>
      </c>
      <c r="I36" s="144">
        <f t="shared" si="1"/>
        <v>34</v>
      </c>
      <c r="J36" s="672">
        <v>1</v>
      </c>
      <c r="K36" s="672">
        <v>1</v>
      </c>
      <c r="L36" s="672">
        <v>1</v>
      </c>
      <c r="M36" s="672">
        <v>0</v>
      </c>
      <c r="N36" s="144">
        <f t="shared" si="21"/>
        <v>3</v>
      </c>
      <c r="O36" s="144">
        <f t="shared" si="31"/>
        <v>4</v>
      </c>
      <c r="P36" s="144">
        <f t="shared" si="31"/>
        <v>4</v>
      </c>
      <c r="Q36" s="144">
        <f t="shared" si="31"/>
        <v>26</v>
      </c>
      <c r="R36" s="144">
        <f t="shared" si="31"/>
        <v>3</v>
      </c>
      <c r="S36" s="144">
        <f t="shared" si="23"/>
        <v>37</v>
      </c>
      <c r="T36" s="672">
        <v>2.6666666666666665</v>
      </c>
      <c r="U36" s="672">
        <v>2.5</v>
      </c>
      <c r="V36" s="672">
        <v>27.416666666666668</v>
      </c>
      <c r="W36" s="672">
        <v>3</v>
      </c>
      <c r="X36" s="144">
        <f t="shared" si="24"/>
        <v>35.583333333333336</v>
      </c>
      <c r="Y36" s="672">
        <v>2.6666666666666665</v>
      </c>
      <c r="Z36" s="672">
        <v>2.5</v>
      </c>
      <c r="AA36" s="672">
        <v>27.416666666666668</v>
      </c>
      <c r="AB36" s="672">
        <v>3</v>
      </c>
      <c r="AC36" s="144">
        <f t="shared" si="25"/>
        <v>35.583333333333336</v>
      </c>
      <c r="AD36" s="144">
        <f t="shared" si="7"/>
        <v>2211870.0000000005</v>
      </c>
      <c r="AE36" s="144">
        <f t="shared" si="8"/>
        <v>153720</v>
      </c>
      <c r="AF36" s="144">
        <f t="shared" si="9"/>
        <v>213500</v>
      </c>
      <c r="AG36" s="144">
        <f t="shared" si="10"/>
        <v>85400</v>
      </c>
      <c r="AH36" s="144">
        <f t="shared" si="11"/>
        <v>313133.33333333337</v>
      </c>
      <c r="AI36" s="144">
        <f t="shared" si="12"/>
        <v>28466.666666666668</v>
      </c>
      <c r="AJ36" s="144">
        <f t="shared" si="13"/>
        <v>20000</v>
      </c>
      <c r="AK36" s="144">
        <f t="shared" si="14"/>
        <v>34160</v>
      </c>
      <c r="AL36" s="144">
        <f t="shared" si="15"/>
        <v>920169.93</v>
      </c>
      <c r="AM36" s="144">
        <f t="shared" si="16"/>
        <v>3980419.9300000006</v>
      </c>
      <c r="AN36" s="675">
        <f t="shared" si="17"/>
        <v>2388252</v>
      </c>
      <c r="AO36" s="675"/>
      <c r="AP36" s="675">
        <f t="shared" si="18"/>
        <v>2388252</v>
      </c>
      <c r="AQ36" s="675">
        <f t="shared" si="19"/>
        <v>796084</v>
      </c>
    </row>
    <row r="37" spans="1:43" ht="15" customHeight="1">
      <c r="A37" s="141" t="s">
        <v>539</v>
      </c>
      <c r="B37" s="240" t="s">
        <v>2118</v>
      </c>
      <c r="C37" s="240" t="s">
        <v>2099</v>
      </c>
      <c r="D37" s="672">
        <v>3</v>
      </c>
      <c r="E37" s="165">
        <v>15</v>
      </c>
      <c r="F37" s="165">
        <v>6</v>
      </c>
      <c r="G37" s="165">
        <v>44</v>
      </c>
      <c r="H37" s="165">
        <v>5</v>
      </c>
      <c r="I37" s="144">
        <f t="shared" si="1"/>
        <v>70</v>
      </c>
      <c r="J37" s="672">
        <v>0</v>
      </c>
      <c r="K37" s="672">
        <v>2</v>
      </c>
      <c r="L37" s="672">
        <v>0</v>
      </c>
      <c r="M37" s="672">
        <v>0</v>
      </c>
      <c r="N37" s="144">
        <f t="shared" si="21"/>
        <v>2</v>
      </c>
      <c r="O37" s="144">
        <f t="shared" si="31"/>
        <v>15</v>
      </c>
      <c r="P37" s="144">
        <f t="shared" si="31"/>
        <v>8</v>
      </c>
      <c r="Q37" s="144">
        <f t="shared" si="31"/>
        <v>44</v>
      </c>
      <c r="R37" s="144">
        <f t="shared" si="31"/>
        <v>5</v>
      </c>
      <c r="S37" s="144">
        <f t="shared" si="23"/>
        <v>72</v>
      </c>
      <c r="T37" s="672">
        <v>13.666666666666666</v>
      </c>
      <c r="U37" s="672">
        <v>10</v>
      </c>
      <c r="V37" s="672">
        <v>44</v>
      </c>
      <c r="W37" s="672">
        <v>5</v>
      </c>
      <c r="X37" s="144">
        <f t="shared" si="24"/>
        <v>72.666666666666657</v>
      </c>
      <c r="Y37" s="672">
        <v>15</v>
      </c>
      <c r="Z37" s="672">
        <v>8</v>
      </c>
      <c r="AA37" s="672">
        <v>44</v>
      </c>
      <c r="AB37" s="672">
        <v>5</v>
      </c>
      <c r="AC37" s="144">
        <f t="shared" si="25"/>
        <v>72</v>
      </c>
      <c r="AD37" s="144">
        <f t="shared" si="7"/>
        <v>4584492</v>
      </c>
      <c r="AE37" s="144">
        <f t="shared" si="8"/>
        <v>311040</v>
      </c>
      <c r="AF37" s="144">
        <f t="shared" si="9"/>
        <v>432000</v>
      </c>
      <c r="AG37" s="144">
        <f t="shared" si="10"/>
        <v>172800</v>
      </c>
      <c r="AH37" s="144">
        <f t="shared" si="11"/>
        <v>633600</v>
      </c>
      <c r="AI37" s="144">
        <f t="shared" si="12"/>
        <v>57600</v>
      </c>
      <c r="AJ37" s="144">
        <f t="shared" si="13"/>
        <v>30000</v>
      </c>
      <c r="AK37" s="144">
        <f t="shared" si="14"/>
        <v>69120</v>
      </c>
      <c r="AL37" s="144">
        <f t="shared" si="15"/>
        <v>1897103.23</v>
      </c>
      <c r="AM37" s="144">
        <f t="shared" si="16"/>
        <v>8187755.2300000004</v>
      </c>
      <c r="AN37" s="675">
        <f t="shared" si="17"/>
        <v>4912653</v>
      </c>
      <c r="AO37" s="675"/>
      <c r="AP37" s="675">
        <f t="shared" si="18"/>
        <v>4912653</v>
      </c>
      <c r="AQ37" s="675">
        <f t="shared" si="19"/>
        <v>1637551</v>
      </c>
    </row>
    <row r="38" spans="1:43" ht="15" customHeight="1">
      <c r="A38" s="141" t="s">
        <v>539</v>
      </c>
      <c r="B38" s="240" t="s">
        <v>314</v>
      </c>
      <c r="C38" s="240" t="s">
        <v>2099</v>
      </c>
      <c r="D38" s="672">
        <v>2</v>
      </c>
      <c r="E38" s="165">
        <v>3</v>
      </c>
      <c r="F38" s="165">
        <v>3</v>
      </c>
      <c r="G38" s="165">
        <v>24</v>
      </c>
      <c r="H38" s="165">
        <v>3</v>
      </c>
      <c r="I38" s="144">
        <f t="shared" si="1"/>
        <v>33</v>
      </c>
      <c r="J38" s="672">
        <v>0</v>
      </c>
      <c r="K38" s="672">
        <v>1</v>
      </c>
      <c r="L38" s="672">
        <v>0</v>
      </c>
      <c r="M38" s="672">
        <v>0</v>
      </c>
      <c r="N38" s="144">
        <f t="shared" si="21"/>
        <v>1</v>
      </c>
      <c r="O38" s="144">
        <f t="shared" si="31"/>
        <v>3</v>
      </c>
      <c r="P38" s="144">
        <f t="shared" si="31"/>
        <v>4</v>
      </c>
      <c r="Q38" s="144">
        <f t="shared" si="31"/>
        <v>24</v>
      </c>
      <c r="R38" s="144">
        <f t="shared" si="31"/>
        <v>3</v>
      </c>
      <c r="S38" s="144">
        <f t="shared" si="23"/>
        <v>34</v>
      </c>
      <c r="T38" s="672">
        <v>6</v>
      </c>
      <c r="U38" s="672">
        <v>1</v>
      </c>
      <c r="V38" s="672">
        <v>25.583333333333332</v>
      </c>
      <c r="W38" s="672">
        <v>2</v>
      </c>
      <c r="X38" s="144">
        <f t="shared" si="24"/>
        <v>34.583333333333329</v>
      </c>
      <c r="Y38" s="672">
        <v>3</v>
      </c>
      <c r="Z38" s="672">
        <v>4</v>
      </c>
      <c r="AA38" s="672">
        <v>24</v>
      </c>
      <c r="AB38" s="672">
        <v>3</v>
      </c>
      <c r="AC38" s="144">
        <f t="shared" si="25"/>
        <v>34</v>
      </c>
      <c r="AD38" s="144">
        <f t="shared" si="7"/>
        <v>2117484</v>
      </c>
      <c r="AE38" s="144">
        <f t="shared" si="8"/>
        <v>146880</v>
      </c>
      <c r="AF38" s="144">
        <f t="shared" si="9"/>
        <v>204000</v>
      </c>
      <c r="AG38" s="144">
        <f t="shared" si="10"/>
        <v>81600</v>
      </c>
      <c r="AH38" s="144">
        <f t="shared" si="11"/>
        <v>299200</v>
      </c>
      <c r="AI38" s="144">
        <f t="shared" si="12"/>
        <v>27200</v>
      </c>
      <c r="AJ38" s="144">
        <f t="shared" si="13"/>
        <v>20000</v>
      </c>
      <c r="AK38" s="144">
        <f t="shared" si="14"/>
        <v>32640</v>
      </c>
      <c r="AL38" s="144">
        <f t="shared" si="15"/>
        <v>880986.36</v>
      </c>
      <c r="AM38" s="144">
        <f t="shared" si="16"/>
        <v>3809990.36</v>
      </c>
      <c r="AN38" s="675">
        <f t="shared" si="17"/>
        <v>2285994</v>
      </c>
      <c r="AO38" s="675"/>
      <c r="AP38" s="675">
        <f t="shared" si="18"/>
        <v>2285994</v>
      </c>
      <c r="AQ38" s="675">
        <f t="shared" si="19"/>
        <v>761998</v>
      </c>
    </row>
    <row r="39" spans="1:43" ht="15" customHeight="1">
      <c r="A39" s="141" t="s">
        <v>539</v>
      </c>
      <c r="B39" s="240" t="s">
        <v>313</v>
      </c>
      <c r="C39" s="240" t="s">
        <v>2099</v>
      </c>
      <c r="D39" s="672">
        <v>3</v>
      </c>
      <c r="E39" s="165">
        <v>4</v>
      </c>
      <c r="F39" s="165">
        <v>3</v>
      </c>
      <c r="G39" s="165">
        <v>32</v>
      </c>
      <c r="H39" s="165">
        <v>3</v>
      </c>
      <c r="I39" s="144">
        <f t="shared" si="1"/>
        <v>42</v>
      </c>
      <c r="J39" s="672">
        <v>1.6666666666666667</v>
      </c>
      <c r="K39" s="672">
        <v>1</v>
      </c>
      <c r="L39" s="672">
        <v>0</v>
      </c>
      <c r="M39" s="672">
        <v>1</v>
      </c>
      <c r="N39" s="144">
        <f t="shared" si="21"/>
        <v>3.666666666666667</v>
      </c>
      <c r="O39" s="144">
        <f t="shared" si="31"/>
        <v>5.666666666666667</v>
      </c>
      <c r="P39" s="144">
        <f t="shared" si="31"/>
        <v>4</v>
      </c>
      <c r="Q39" s="144">
        <f t="shared" si="31"/>
        <v>32</v>
      </c>
      <c r="R39" s="144">
        <f t="shared" si="31"/>
        <v>4</v>
      </c>
      <c r="S39" s="144">
        <f t="shared" si="23"/>
        <v>45.666666666666671</v>
      </c>
      <c r="T39" s="672">
        <v>4.583333333333333</v>
      </c>
      <c r="U39" s="672">
        <v>2.5</v>
      </c>
      <c r="V39" s="672">
        <v>33.916666666666664</v>
      </c>
      <c r="W39" s="672">
        <v>4</v>
      </c>
      <c r="X39" s="144">
        <f t="shared" si="24"/>
        <v>45</v>
      </c>
      <c r="Y39" s="672">
        <v>4.583333333333333</v>
      </c>
      <c r="Z39" s="672">
        <v>2.5</v>
      </c>
      <c r="AA39" s="672">
        <v>33.916666666666664</v>
      </c>
      <c r="AB39" s="672">
        <v>4</v>
      </c>
      <c r="AC39" s="144">
        <f t="shared" si="25"/>
        <v>45</v>
      </c>
      <c r="AD39" s="144">
        <f t="shared" si="7"/>
        <v>2806393</v>
      </c>
      <c r="AE39" s="144">
        <f t="shared" si="8"/>
        <v>194400</v>
      </c>
      <c r="AF39" s="144">
        <f t="shared" si="9"/>
        <v>270000</v>
      </c>
      <c r="AG39" s="144">
        <f t="shared" si="10"/>
        <v>108000</v>
      </c>
      <c r="AH39" s="144">
        <f t="shared" si="11"/>
        <v>396000</v>
      </c>
      <c r="AI39" s="144">
        <f t="shared" si="12"/>
        <v>36000</v>
      </c>
      <c r="AJ39" s="144">
        <f t="shared" si="13"/>
        <v>30000</v>
      </c>
      <c r="AK39" s="144">
        <f t="shared" si="14"/>
        <v>43200</v>
      </c>
      <c r="AL39" s="144">
        <f t="shared" si="15"/>
        <v>1168646.6000000001</v>
      </c>
      <c r="AM39" s="144">
        <f t="shared" si="16"/>
        <v>5052639.5999999996</v>
      </c>
      <c r="AN39" s="675">
        <f t="shared" si="17"/>
        <v>3031584</v>
      </c>
      <c r="AO39" s="675"/>
      <c r="AP39" s="675">
        <f t="shared" si="18"/>
        <v>3031584</v>
      </c>
      <c r="AQ39" s="675">
        <f t="shared" si="19"/>
        <v>1010528</v>
      </c>
    </row>
    <row r="40" spans="1:43" ht="15" customHeight="1">
      <c r="A40" s="141" t="s">
        <v>539</v>
      </c>
      <c r="B40" s="240" t="s">
        <v>2119</v>
      </c>
      <c r="C40" s="240" t="s">
        <v>2101</v>
      </c>
      <c r="D40" s="672"/>
      <c r="E40" s="165">
        <v>0</v>
      </c>
      <c r="F40" s="165">
        <v>4</v>
      </c>
      <c r="G40" s="165">
        <v>0</v>
      </c>
      <c r="H40" s="165">
        <v>4</v>
      </c>
      <c r="I40" s="144">
        <f t="shared" si="1"/>
        <v>8</v>
      </c>
      <c r="J40" s="672">
        <v>0</v>
      </c>
      <c r="K40" s="672">
        <v>0</v>
      </c>
      <c r="L40" s="672">
        <v>0</v>
      </c>
      <c r="M40" s="672">
        <v>0</v>
      </c>
      <c r="N40" s="144">
        <f t="shared" si="21"/>
        <v>0</v>
      </c>
      <c r="O40" s="144">
        <f t="shared" si="31"/>
        <v>0</v>
      </c>
      <c r="P40" s="144">
        <f t="shared" si="31"/>
        <v>4</v>
      </c>
      <c r="Q40" s="144">
        <f t="shared" si="31"/>
        <v>0</v>
      </c>
      <c r="R40" s="144">
        <f t="shared" si="31"/>
        <v>4</v>
      </c>
      <c r="S40" s="144">
        <f t="shared" si="23"/>
        <v>8</v>
      </c>
      <c r="T40" s="672">
        <v>0</v>
      </c>
      <c r="U40" s="672">
        <v>1</v>
      </c>
      <c r="V40" s="672">
        <v>0</v>
      </c>
      <c r="W40" s="672">
        <v>7</v>
      </c>
      <c r="X40" s="144">
        <f t="shared" si="24"/>
        <v>8</v>
      </c>
      <c r="Y40" s="672">
        <v>0</v>
      </c>
      <c r="Z40" s="672">
        <v>1</v>
      </c>
      <c r="AA40" s="672">
        <v>0</v>
      </c>
      <c r="AB40" s="672">
        <v>7</v>
      </c>
      <c r="AC40" s="144">
        <f t="shared" si="25"/>
        <v>8</v>
      </c>
      <c r="AD40" s="144">
        <f t="shared" si="7"/>
        <v>420000</v>
      </c>
      <c r="AE40" s="144">
        <f t="shared" si="8"/>
        <v>34560</v>
      </c>
      <c r="AF40" s="144">
        <f t="shared" si="9"/>
        <v>48000</v>
      </c>
      <c r="AG40" s="144">
        <f t="shared" si="10"/>
        <v>19200</v>
      </c>
      <c r="AH40" s="144">
        <f t="shared" si="11"/>
        <v>70400</v>
      </c>
      <c r="AI40" s="144">
        <f t="shared" si="12"/>
        <v>6400</v>
      </c>
      <c r="AJ40" s="144">
        <f t="shared" si="13"/>
        <v>0</v>
      </c>
      <c r="AK40" s="144">
        <f t="shared" si="14"/>
        <v>7680</v>
      </c>
      <c r="AL40" s="144">
        <f t="shared" si="15"/>
        <v>177635.81</v>
      </c>
      <c r="AM40" s="144">
        <f t="shared" si="16"/>
        <v>783875.81</v>
      </c>
      <c r="AN40" s="675">
        <f t="shared" si="17"/>
        <v>470325</v>
      </c>
      <c r="AO40" s="675"/>
      <c r="AP40" s="675">
        <f t="shared" si="18"/>
        <v>470325</v>
      </c>
      <c r="AQ40" s="675">
        <f t="shared" si="19"/>
        <v>156775</v>
      </c>
    </row>
    <row r="41" spans="1:43" ht="15" customHeight="1">
      <c r="A41" s="141" t="s">
        <v>539</v>
      </c>
      <c r="B41" s="240" t="s">
        <v>893</v>
      </c>
      <c r="C41" s="240" t="s">
        <v>2101</v>
      </c>
      <c r="D41" s="672"/>
      <c r="E41" s="165">
        <v>0</v>
      </c>
      <c r="F41" s="165">
        <v>6</v>
      </c>
      <c r="G41" s="165">
        <v>0</v>
      </c>
      <c r="H41" s="165">
        <v>8</v>
      </c>
      <c r="I41" s="144">
        <f t="shared" si="1"/>
        <v>14</v>
      </c>
      <c r="J41" s="672">
        <v>6.333333333333333</v>
      </c>
      <c r="K41" s="672">
        <v>0</v>
      </c>
      <c r="L41" s="672">
        <v>0</v>
      </c>
      <c r="M41" s="672">
        <v>0</v>
      </c>
      <c r="N41" s="144">
        <f t="shared" si="21"/>
        <v>6.333333333333333</v>
      </c>
      <c r="O41" s="144">
        <f t="shared" si="31"/>
        <v>6.333333333333333</v>
      </c>
      <c r="P41" s="144">
        <f t="shared" si="31"/>
        <v>6</v>
      </c>
      <c r="Q41" s="144">
        <f t="shared" si="31"/>
        <v>0</v>
      </c>
      <c r="R41" s="144">
        <f t="shared" si="31"/>
        <v>8</v>
      </c>
      <c r="S41" s="144">
        <f t="shared" si="23"/>
        <v>20.333333333333332</v>
      </c>
      <c r="T41" s="672">
        <v>3.5</v>
      </c>
      <c r="U41" s="672">
        <v>3</v>
      </c>
      <c r="V41" s="672">
        <v>0</v>
      </c>
      <c r="W41" s="672">
        <v>8.3333333333333339</v>
      </c>
      <c r="X41" s="144">
        <f t="shared" si="24"/>
        <v>14.833333333333334</v>
      </c>
      <c r="Y41" s="672">
        <v>3.5</v>
      </c>
      <c r="Z41" s="672">
        <v>3</v>
      </c>
      <c r="AA41" s="672">
        <v>0</v>
      </c>
      <c r="AB41" s="672">
        <v>8.3333333333333339</v>
      </c>
      <c r="AC41" s="144">
        <f t="shared" si="25"/>
        <v>14.833333333333334</v>
      </c>
      <c r="AD41" s="144">
        <f t="shared" si="7"/>
        <v>866714</v>
      </c>
      <c r="AE41" s="144">
        <f t="shared" si="8"/>
        <v>64080</v>
      </c>
      <c r="AF41" s="144">
        <f t="shared" si="9"/>
        <v>89000</v>
      </c>
      <c r="AG41" s="144">
        <f t="shared" si="10"/>
        <v>35600</v>
      </c>
      <c r="AH41" s="144">
        <f t="shared" si="11"/>
        <v>130533.33333333334</v>
      </c>
      <c r="AI41" s="144">
        <f t="shared" si="12"/>
        <v>11866.666666666668</v>
      </c>
      <c r="AJ41" s="144">
        <f t="shared" si="13"/>
        <v>0</v>
      </c>
      <c r="AK41" s="144">
        <f t="shared" si="14"/>
        <v>14240</v>
      </c>
      <c r="AL41" s="144">
        <f t="shared" si="15"/>
        <v>360818.8</v>
      </c>
      <c r="AM41" s="144">
        <f t="shared" si="16"/>
        <v>1572852.8</v>
      </c>
      <c r="AN41" s="675">
        <f t="shared" si="17"/>
        <v>943712</v>
      </c>
      <c r="AO41" s="675"/>
      <c r="AP41" s="675">
        <f t="shared" si="18"/>
        <v>943712</v>
      </c>
      <c r="AQ41" s="675">
        <f t="shared" si="19"/>
        <v>314571</v>
      </c>
    </row>
    <row r="42" spans="1:43" ht="15" customHeight="1">
      <c r="A42" s="141" t="s">
        <v>539</v>
      </c>
      <c r="B42" s="240" t="s">
        <v>311</v>
      </c>
      <c r="C42" s="240" t="s">
        <v>2101</v>
      </c>
      <c r="D42" s="672"/>
      <c r="E42" s="165">
        <v>0</v>
      </c>
      <c r="F42" s="165">
        <v>4</v>
      </c>
      <c r="G42" s="165">
        <v>0</v>
      </c>
      <c r="H42" s="165">
        <v>4</v>
      </c>
      <c r="I42" s="144">
        <f t="shared" si="1"/>
        <v>8</v>
      </c>
      <c r="J42" s="672">
        <v>0.5</v>
      </c>
      <c r="K42" s="672">
        <v>0</v>
      </c>
      <c r="L42" s="672">
        <v>0</v>
      </c>
      <c r="M42" s="672">
        <v>0</v>
      </c>
      <c r="N42" s="144">
        <f t="shared" si="21"/>
        <v>0.5</v>
      </c>
      <c r="O42" s="144">
        <f t="shared" si="31"/>
        <v>0.5</v>
      </c>
      <c r="P42" s="144">
        <f t="shared" si="31"/>
        <v>4</v>
      </c>
      <c r="Q42" s="144">
        <f t="shared" si="31"/>
        <v>0</v>
      </c>
      <c r="R42" s="144">
        <f t="shared" si="31"/>
        <v>4</v>
      </c>
      <c r="S42" s="144">
        <f t="shared" si="23"/>
        <v>8.5</v>
      </c>
      <c r="T42" s="672">
        <v>0.83333333333333337</v>
      </c>
      <c r="U42" s="672">
        <v>2</v>
      </c>
      <c r="V42" s="672">
        <v>2</v>
      </c>
      <c r="W42" s="672">
        <v>3</v>
      </c>
      <c r="X42" s="144">
        <f t="shared" si="24"/>
        <v>7.8333333333333339</v>
      </c>
      <c r="Y42" s="672">
        <v>0.83333333333333337</v>
      </c>
      <c r="Z42" s="672">
        <v>2</v>
      </c>
      <c r="AA42" s="672">
        <v>2</v>
      </c>
      <c r="AB42" s="672">
        <v>3</v>
      </c>
      <c r="AC42" s="144">
        <f t="shared" si="25"/>
        <v>7.8333333333333339</v>
      </c>
      <c r="AD42" s="144">
        <f t="shared" si="7"/>
        <v>463826.00000000006</v>
      </c>
      <c r="AE42" s="144">
        <f t="shared" si="8"/>
        <v>33840</v>
      </c>
      <c r="AF42" s="144">
        <f t="shared" si="9"/>
        <v>47000</v>
      </c>
      <c r="AG42" s="144">
        <f t="shared" si="10"/>
        <v>18800</v>
      </c>
      <c r="AH42" s="144">
        <f t="shared" si="11"/>
        <v>68933.333333333343</v>
      </c>
      <c r="AI42" s="144">
        <f t="shared" si="12"/>
        <v>6266.666666666667</v>
      </c>
      <c r="AJ42" s="144">
        <f t="shared" si="13"/>
        <v>0</v>
      </c>
      <c r="AK42" s="144">
        <f t="shared" si="14"/>
        <v>7520.0000000000009</v>
      </c>
      <c r="AL42" s="144">
        <f t="shared" si="15"/>
        <v>192734.14</v>
      </c>
      <c r="AM42" s="144">
        <f t="shared" si="16"/>
        <v>838920.14</v>
      </c>
      <c r="AN42" s="675">
        <f t="shared" si="17"/>
        <v>503352</v>
      </c>
      <c r="AO42" s="675"/>
      <c r="AP42" s="675">
        <f t="shared" si="18"/>
        <v>503352</v>
      </c>
      <c r="AQ42" s="675">
        <f t="shared" si="19"/>
        <v>167784</v>
      </c>
    </row>
    <row r="43" spans="1:43" ht="15" customHeight="1">
      <c r="A43" s="141" t="s">
        <v>539</v>
      </c>
      <c r="B43" s="240" t="s">
        <v>309</v>
      </c>
      <c r="C43" s="240" t="s">
        <v>2101</v>
      </c>
      <c r="D43" s="672"/>
      <c r="E43" s="165">
        <v>0</v>
      </c>
      <c r="F43" s="165">
        <v>4</v>
      </c>
      <c r="G43" s="165">
        <v>0</v>
      </c>
      <c r="H43" s="165">
        <v>5</v>
      </c>
      <c r="I43" s="144">
        <f t="shared" si="1"/>
        <v>9</v>
      </c>
      <c r="J43" s="672">
        <v>1.25</v>
      </c>
      <c r="K43" s="672">
        <v>1</v>
      </c>
      <c r="L43" s="672">
        <v>0</v>
      </c>
      <c r="M43" s="672">
        <v>0</v>
      </c>
      <c r="N43" s="144">
        <f t="shared" si="21"/>
        <v>2.25</v>
      </c>
      <c r="O43" s="144">
        <f t="shared" si="31"/>
        <v>1.25</v>
      </c>
      <c r="P43" s="144">
        <f t="shared" si="31"/>
        <v>5</v>
      </c>
      <c r="Q43" s="144">
        <f t="shared" si="31"/>
        <v>0</v>
      </c>
      <c r="R43" s="144">
        <f t="shared" si="31"/>
        <v>5</v>
      </c>
      <c r="S43" s="144">
        <f t="shared" si="23"/>
        <v>11.25</v>
      </c>
      <c r="T43" s="672">
        <v>1.25</v>
      </c>
      <c r="U43" s="672">
        <v>5</v>
      </c>
      <c r="V43" s="672">
        <v>0</v>
      </c>
      <c r="W43" s="672">
        <v>4.916666666666667</v>
      </c>
      <c r="X43" s="144">
        <f t="shared" si="24"/>
        <v>11.166666666666668</v>
      </c>
      <c r="Y43" s="672">
        <v>1.25</v>
      </c>
      <c r="Z43" s="672">
        <v>5</v>
      </c>
      <c r="AA43" s="672">
        <v>0</v>
      </c>
      <c r="AB43" s="672">
        <v>4.916666666666667</v>
      </c>
      <c r="AC43" s="144">
        <f t="shared" si="25"/>
        <v>11.166666666666668</v>
      </c>
      <c r="AD43" s="144">
        <f t="shared" si="7"/>
        <v>656005</v>
      </c>
      <c r="AE43" s="144">
        <f t="shared" si="8"/>
        <v>48240.000000000007</v>
      </c>
      <c r="AF43" s="144">
        <f t="shared" si="9"/>
        <v>67000</v>
      </c>
      <c r="AG43" s="144">
        <f t="shared" si="10"/>
        <v>26800.000000000004</v>
      </c>
      <c r="AH43" s="144">
        <f t="shared" si="11"/>
        <v>98266.666666666672</v>
      </c>
      <c r="AI43" s="144">
        <f t="shared" si="12"/>
        <v>8933.3333333333339</v>
      </c>
      <c r="AJ43" s="144">
        <f t="shared" si="13"/>
        <v>0</v>
      </c>
      <c r="AK43" s="144">
        <f t="shared" si="14"/>
        <v>10720.000000000002</v>
      </c>
      <c r="AL43" s="144">
        <f t="shared" si="15"/>
        <v>272891.58</v>
      </c>
      <c r="AM43" s="144">
        <f t="shared" si="16"/>
        <v>1188856.58</v>
      </c>
      <c r="AN43" s="675">
        <f t="shared" si="17"/>
        <v>713314</v>
      </c>
      <c r="AO43" s="675"/>
      <c r="AP43" s="675">
        <f t="shared" si="18"/>
        <v>713314</v>
      </c>
      <c r="AQ43" s="675">
        <f t="shared" si="19"/>
        <v>237771</v>
      </c>
    </row>
    <row r="44" spans="1:43" ht="15" customHeight="1">
      <c r="A44" s="141" t="s">
        <v>539</v>
      </c>
      <c r="B44" s="240" t="s">
        <v>2120</v>
      </c>
      <c r="C44" s="240" t="s">
        <v>2101</v>
      </c>
      <c r="D44" s="672"/>
      <c r="E44" s="165">
        <v>0</v>
      </c>
      <c r="F44" s="165">
        <v>4</v>
      </c>
      <c r="G44" s="165">
        <v>0</v>
      </c>
      <c r="H44" s="165">
        <v>5</v>
      </c>
      <c r="I44" s="144">
        <f t="shared" si="1"/>
        <v>9</v>
      </c>
      <c r="J44" s="672">
        <v>0</v>
      </c>
      <c r="K44" s="672">
        <v>0</v>
      </c>
      <c r="L44" s="672">
        <v>0</v>
      </c>
      <c r="M44" s="672">
        <v>8</v>
      </c>
      <c r="N44" s="144">
        <f t="shared" si="21"/>
        <v>8</v>
      </c>
      <c r="O44" s="144">
        <f t="shared" si="31"/>
        <v>0</v>
      </c>
      <c r="P44" s="144">
        <f t="shared" si="31"/>
        <v>4</v>
      </c>
      <c r="Q44" s="144">
        <f t="shared" si="31"/>
        <v>0</v>
      </c>
      <c r="R44" s="144">
        <f t="shared" si="31"/>
        <v>13</v>
      </c>
      <c r="S44" s="144">
        <f t="shared" si="23"/>
        <v>17</v>
      </c>
      <c r="T44" s="672">
        <v>0</v>
      </c>
      <c r="U44" s="672">
        <v>4</v>
      </c>
      <c r="V44" s="672">
        <v>1</v>
      </c>
      <c r="W44" s="672">
        <v>7</v>
      </c>
      <c r="X44" s="144">
        <f t="shared" si="24"/>
        <v>12</v>
      </c>
      <c r="Y44" s="672">
        <v>0</v>
      </c>
      <c r="Z44" s="672">
        <v>4</v>
      </c>
      <c r="AA44" s="672">
        <v>1</v>
      </c>
      <c r="AB44" s="672">
        <v>7</v>
      </c>
      <c r="AC44" s="144">
        <f t="shared" si="25"/>
        <v>12</v>
      </c>
      <c r="AD44" s="144">
        <f t="shared" si="7"/>
        <v>671328</v>
      </c>
      <c r="AE44" s="144">
        <f t="shared" si="8"/>
        <v>51840</v>
      </c>
      <c r="AF44" s="144">
        <f t="shared" si="9"/>
        <v>72000</v>
      </c>
      <c r="AG44" s="144">
        <f t="shared" si="10"/>
        <v>28800</v>
      </c>
      <c r="AH44" s="144">
        <f t="shared" si="11"/>
        <v>105600</v>
      </c>
      <c r="AI44" s="144">
        <f t="shared" si="12"/>
        <v>9600</v>
      </c>
      <c r="AJ44" s="144">
        <f t="shared" si="13"/>
        <v>0</v>
      </c>
      <c r="AK44" s="144">
        <f t="shared" si="14"/>
        <v>11520</v>
      </c>
      <c r="AL44" s="144">
        <f t="shared" si="15"/>
        <v>281230.95</v>
      </c>
      <c r="AM44" s="144">
        <f t="shared" si="16"/>
        <v>1231918.95</v>
      </c>
      <c r="AN44" s="675">
        <f t="shared" si="17"/>
        <v>739151</v>
      </c>
      <c r="AO44" s="675"/>
      <c r="AP44" s="675">
        <f t="shared" si="18"/>
        <v>739151</v>
      </c>
      <c r="AQ44" s="675">
        <f t="shared" si="19"/>
        <v>246384</v>
      </c>
    </row>
    <row r="45" spans="1:43" ht="15" customHeight="1">
      <c r="A45" s="141" t="s">
        <v>539</v>
      </c>
      <c r="B45" s="240" t="s">
        <v>2121</v>
      </c>
      <c r="C45" s="240" t="s">
        <v>2101</v>
      </c>
      <c r="D45" s="672"/>
      <c r="E45" s="165"/>
      <c r="F45" s="165"/>
      <c r="G45" s="165"/>
      <c r="H45" s="165"/>
      <c r="I45" s="144"/>
      <c r="J45" s="672"/>
      <c r="K45" s="672"/>
      <c r="L45" s="672"/>
      <c r="M45" s="672"/>
      <c r="N45" s="144"/>
      <c r="O45" s="144"/>
      <c r="P45" s="144"/>
      <c r="Q45" s="144"/>
      <c r="R45" s="144"/>
      <c r="S45" s="144"/>
      <c r="T45" s="672"/>
      <c r="U45" s="672"/>
      <c r="V45" s="672"/>
      <c r="W45" s="672"/>
      <c r="X45" s="144"/>
      <c r="Y45" s="672"/>
      <c r="Z45" s="672"/>
      <c r="AA45" s="672"/>
      <c r="AB45" s="672"/>
      <c r="AC45" s="144"/>
      <c r="AD45" s="144"/>
      <c r="AE45" s="144"/>
      <c r="AF45" s="144"/>
      <c r="AG45" s="144"/>
      <c r="AH45" s="144"/>
      <c r="AI45" s="144"/>
      <c r="AJ45" s="144"/>
      <c r="AK45" s="144"/>
      <c r="AL45" s="144"/>
      <c r="AM45" s="144">
        <f t="shared" si="16"/>
        <v>0</v>
      </c>
      <c r="AN45" s="675">
        <f t="shared" si="17"/>
        <v>0</v>
      </c>
      <c r="AO45" s="675">
        <v>20353.099999999999</v>
      </c>
      <c r="AP45" s="675">
        <f t="shared" si="18"/>
        <v>20353.099999999999</v>
      </c>
      <c r="AQ45" s="675">
        <f t="shared" si="19"/>
        <v>0</v>
      </c>
    </row>
    <row r="46" spans="1:43" ht="15" customHeight="1">
      <c r="A46" s="141" t="s">
        <v>539</v>
      </c>
      <c r="B46" s="240" t="s">
        <v>413</v>
      </c>
      <c r="C46" s="240" t="s">
        <v>2101</v>
      </c>
      <c r="D46" s="672"/>
      <c r="E46" s="165">
        <v>0</v>
      </c>
      <c r="F46" s="165">
        <v>4</v>
      </c>
      <c r="G46" s="165">
        <v>0</v>
      </c>
      <c r="H46" s="165">
        <v>5</v>
      </c>
      <c r="I46" s="144">
        <f t="shared" si="1"/>
        <v>9</v>
      </c>
      <c r="J46" s="672">
        <v>3</v>
      </c>
      <c r="K46" s="672">
        <v>0</v>
      </c>
      <c r="L46" s="672">
        <v>0</v>
      </c>
      <c r="M46" s="672">
        <v>0</v>
      </c>
      <c r="N46" s="144">
        <f t="shared" si="21"/>
        <v>3</v>
      </c>
      <c r="O46" s="144">
        <f t="shared" si="31"/>
        <v>3</v>
      </c>
      <c r="P46" s="144">
        <f t="shared" si="31"/>
        <v>4</v>
      </c>
      <c r="Q46" s="144">
        <f t="shared" si="31"/>
        <v>0</v>
      </c>
      <c r="R46" s="144">
        <f t="shared" si="31"/>
        <v>5</v>
      </c>
      <c r="S46" s="144">
        <f t="shared" si="23"/>
        <v>12</v>
      </c>
      <c r="T46" s="672">
        <v>1.3333333333333333</v>
      </c>
      <c r="U46" s="672">
        <v>6</v>
      </c>
      <c r="V46" s="672">
        <v>0</v>
      </c>
      <c r="W46" s="672">
        <v>3.8333333333333335</v>
      </c>
      <c r="X46" s="144">
        <f t="shared" si="24"/>
        <v>11.166666666666666</v>
      </c>
      <c r="Y46" s="672">
        <v>1.3333333333333333</v>
      </c>
      <c r="Z46" s="672">
        <v>6</v>
      </c>
      <c r="AA46" s="672">
        <v>0</v>
      </c>
      <c r="AB46" s="672">
        <v>3.8333333333333335</v>
      </c>
      <c r="AC46" s="144">
        <f t="shared" si="25"/>
        <v>11.166666666666666</v>
      </c>
      <c r="AD46" s="144">
        <f t="shared" si="7"/>
        <v>669772</v>
      </c>
      <c r="AE46" s="144">
        <f t="shared" si="8"/>
        <v>48240</v>
      </c>
      <c r="AF46" s="144">
        <f t="shared" si="9"/>
        <v>67000</v>
      </c>
      <c r="AG46" s="144">
        <f t="shared" si="10"/>
        <v>26800</v>
      </c>
      <c r="AH46" s="144">
        <f t="shared" si="11"/>
        <v>98266.666666666657</v>
      </c>
      <c r="AI46" s="144">
        <f t="shared" si="12"/>
        <v>8933.3333333333321</v>
      </c>
      <c r="AJ46" s="144">
        <f t="shared" si="13"/>
        <v>0</v>
      </c>
      <c r="AK46" s="144">
        <f t="shared" si="14"/>
        <v>10720</v>
      </c>
      <c r="AL46" s="144">
        <f t="shared" si="15"/>
        <v>277814.11</v>
      </c>
      <c r="AM46" s="144">
        <f t="shared" si="16"/>
        <v>1207546.1099999999</v>
      </c>
      <c r="AN46" s="675">
        <f t="shared" si="17"/>
        <v>724528</v>
      </c>
      <c r="AO46" s="675"/>
      <c r="AP46" s="675">
        <f t="shared" si="18"/>
        <v>724528</v>
      </c>
      <c r="AQ46" s="675">
        <f t="shared" si="19"/>
        <v>241509</v>
      </c>
    </row>
    <row r="47" spans="1:43" ht="15" customHeight="1">
      <c r="A47" s="141" t="s">
        <v>539</v>
      </c>
      <c r="B47" s="240" t="s">
        <v>892</v>
      </c>
      <c r="C47" s="240" t="s">
        <v>2101</v>
      </c>
      <c r="D47" s="672"/>
      <c r="E47" s="165">
        <v>0</v>
      </c>
      <c r="F47" s="165">
        <v>4</v>
      </c>
      <c r="G47" s="165">
        <v>0</v>
      </c>
      <c r="H47" s="165">
        <v>5</v>
      </c>
      <c r="I47" s="144">
        <f t="shared" si="1"/>
        <v>9</v>
      </c>
      <c r="J47" s="672">
        <v>0</v>
      </c>
      <c r="K47" s="672">
        <v>0</v>
      </c>
      <c r="L47" s="672">
        <v>0</v>
      </c>
      <c r="M47" s="672">
        <v>0</v>
      </c>
      <c r="N47" s="144">
        <f t="shared" si="21"/>
        <v>0</v>
      </c>
      <c r="O47" s="144">
        <f t="shared" si="31"/>
        <v>0</v>
      </c>
      <c r="P47" s="144">
        <f t="shared" si="31"/>
        <v>4</v>
      </c>
      <c r="Q47" s="144">
        <f t="shared" si="31"/>
        <v>0</v>
      </c>
      <c r="R47" s="144">
        <f t="shared" si="31"/>
        <v>5</v>
      </c>
      <c r="S47" s="144">
        <f t="shared" si="23"/>
        <v>9</v>
      </c>
      <c r="T47" s="672">
        <v>0.58333333333333337</v>
      </c>
      <c r="U47" s="672">
        <v>3</v>
      </c>
      <c r="V47" s="672">
        <v>0</v>
      </c>
      <c r="W47" s="672">
        <v>3</v>
      </c>
      <c r="X47" s="144">
        <f t="shared" si="24"/>
        <v>6.5833333333333339</v>
      </c>
      <c r="Y47" s="672">
        <v>0.58333333333333337</v>
      </c>
      <c r="Z47" s="672">
        <v>3</v>
      </c>
      <c r="AA47" s="672">
        <v>0</v>
      </c>
      <c r="AB47" s="672">
        <v>3</v>
      </c>
      <c r="AC47" s="144">
        <f t="shared" si="25"/>
        <v>6.5833333333333339</v>
      </c>
      <c r="AD47" s="144">
        <f t="shared" si="7"/>
        <v>384119</v>
      </c>
      <c r="AE47" s="144">
        <f t="shared" si="8"/>
        <v>28440.000000000004</v>
      </c>
      <c r="AF47" s="144">
        <f t="shared" si="9"/>
        <v>39500</v>
      </c>
      <c r="AG47" s="144">
        <f t="shared" si="10"/>
        <v>15800.000000000002</v>
      </c>
      <c r="AH47" s="144">
        <f t="shared" si="11"/>
        <v>57933.333333333336</v>
      </c>
      <c r="AI47" s="144">
        <f t="shared" si="12"/>
        <v>5266.666666666667</v>
      </c>
      <c r="AJ47" s="144">
        <f t="shared" si="13"/>
        <v>0</v>
      </c>
      <c r="AK47" s="144">
        <f t="shared" si="14"/>
        <v>6320.0000000000009</v>
      </c>
      <c r="AL47" s="144">
        <f t="shared" si="15"/>
        <v>159943.38</v>
      </c>
      <c r="AM47" s="144">
        <f t="shared" si="16"/>
        <v>697322.38</v>
      </c>
      <c r="AN47" s="675">
        <f t="shared" si="17"/>
        <v>418393</v>
      </c>
      <c r="AO47" s="675"/>
      <c r="AP47" s="675">
        <f t="shared" si="18"/>
        <v>418393</v>
      </c>
      <c r="AQ47" s="675">
        <f t="shared" si="19"/>
        <v>139464</v>
      </c>
    </row>
    <row r="48" spans="1:43" ht="15" customHeight="1">
      <c r="A48" s="141" t="s">
        <v>539</v>
      </c>
      <c r="B48" s="240" t="s">
        <v>891</v>
      </c>
      <c r="C48" s="240" t="s">
        <v>2101</v>
      </c>
      <c r="D48" s="672"/>
      <c r="E48" s="165">
        <v>0</v>
      </c>
      <c r="F48" s="165">
        <v>4</v>
      </c>
      <c r="G48" s="165">
        <v>0</v>
      </c>
      <c r="H48" s="165">
        <v>6</v>
      </c>
      <c r="I48" s="144">
        <f t="shared" si="1"/>
        <v>10</v>
      </c>
      <c r="J48" s="672">
        <v>5</v>
      </c>
      <c r="K48" s="672">
        <v>0</v>
      </c>
      <c r="L48" s="672">
        <v>0</v>
      </c>
      <c r="M48" s="672">
        <v>0</v>
      </c>
      <c r="N48" s="144">
        <f t="shared" si="21"/>
        <v>5</v>
      </c>
      <c r="O48" s="144">
        <f t="shared" si="31"/>
        <v>5</v>
      </c>
      <c r="P48" s="144">
        <f t="shared" si="31"/>
        <v>4</v>
      </c>
      <c r="Q48" s="144">
        <f t="shared" si="31"/>
        <v>0</v>
      </c>
      <c r="R48" s="144">
        <f t="shared" si="31"/>
        <v>6</v>
      </c>
      <c r="S48" s="144">
        <f t="shared" si="23"/>
        <v>15</v>
      </c>
      <c r="T48" s="672">
        <v>2.25</v>
      </c>
      <c r="U48" s="672">
        <v>5</v>
      </c>
      <c r="V48" s="672">
        <v>0</v>
      </c>
      <c r="W48" s="672">
        <v>7.666666666666667</v>
      </c>
      <c r="X48" s="144">
        <f t="shared" si="24"/>
        <v>14.916666666666668</v>
      </c>
      <c r="Y48" s="672">
        <v>2.25</v>
      </c>
      <c r="Z48" s="672">
        <v>5</v>
      </c>
      <c r="AA48" s="672">
        <v>0</v>
      </c>
      <c r="AB48" s="672">
        <v>7.666666666666667</v>
      </c>
      <c r="AC48" s="144">
        <f t="shared" si="25"/>
        <v>14.916666666666668</v>
      </c>
      <c r="AD48" s="144">
        <f t="shared" si="7"/>
        <v>868459.00000000012</v>
      </c>
      <c r="AE48" s="144">
        <f t="shared" si="8"/>
        <v>64440.000000000007</v>
      </c>
      <c r="AF48" s="144">
        <f t="shared" si="9"/>
        <v>89500</v>
      </c>
      <c r="AG48" s="144">
        <f t="shared" si="10"/>
        <v>35800</v>
      </c>
      <c r="AH48" s="144">
        <f t="shared" si="11"/>
        <v>131266.66666666669</v>
      </c>
      <c r="AI48" s="144">
        <f t="shared" si="12"/>
        <v>11933.333333333334</v>
      </c>
      <c r="AJ48" s="144">
        <f t="shared" si="13"/>
        <v>0</v>
      </c>
      <c r="AK48" s="144">
        <f t="shared" si="14"/>
        <v>14320.000000000002</v>
      </c>
      <c r="AL48" s="144">
        <f t="shared" si="15"/>
        <v>361728.79</v>
      </c>
      <c r="AM48" s="144">
        <f t="shared" si="16"/>
        <v>1577447.79</v>
      </c>
      <c r="AN48" s="675">
        <f t="shared" si="17"/>
        <v>946469</v>
      </c>
      <c r="AO48" s="675"/>
      <c r="AP48" s="675">
        <f t="shared" si="18"/>
        <v>946469</v>
      </c>
      <c r="AQ48" s="675">
        <f t="shared" si="19"/>
        <v>315490</v>
      </c>
    </row>
    <row r="49" spans="1:43" ht="15" customHeight="1">
      <c r="A49" s="141" t="s">
        <v>539</v>
      </c>
      <c r="B49" s="240" t="s">
        <v>2122</v>
      </c>
      <c r="C49" s="240" t="s">
        <v>2099</v>
      </c>
      <c r="D49" s="672">
        <v>2</v>
      </c>
      <c r="E49" s="165">
        <v>3</v>
      </c>
      <c r="F49" s="165">
        <v>3</v>
      </c>
      <c r="G49" s="165">
        <v>23</v>
      </c>
      <c r="H49" s="165">
        <v>3</v>
      </c>
      <c r="I49" s="144">
        <f t="shared" si="1"/>
        <v>32</v>
      </c>
      <c r="J49" s="672">
        <v>1</v>
      </c>
      <c r="K49" s="672">
        <v>0</v>
      </c>
      <c r="L49" s="672">
        <v>1</v>
      </c>
      <c r="M49" s="672">
        <v>0</v>
      </c>
      <c r="N49" s="144">
        <f t="shared" si="21"/>
        <v>2</v>
      </c>
      <c r="O49" s="144">
        <f t="shared" si="31"/>
        <v>4</v>
      </c>
      <c r="P49" s="144">
        <f t="shared" si="31"/>
        <v>3</v>
      </c>
      <c r="Q49" s="144">
        <f t="shared" si="31"/>
        <v>24</v>
      </c>
      <c r="R49" s="144">
        <f t="shared" si="31"/>
        <v>3</v>
      </c>
      <c r="S49" s="144">
        <f t="shared" si="23"/>
        <v>34</v>
      </c>
      <c r="T49" s="672">
        <v>5.583333333333333</v>
      </c>
      <c r="U49" s="672">
        <v>3</v>
      </c>
      <c r="V49" s="672">
        <v>22.833333333333332</v>
      </c>
      <c r="W49" s="672">
        <v>3</v>
      </c>
      <c r="X49" s="144">
        <f t="shared" si="24"/>
        <v>34.416666666666664</v>
      </c>
      <c r="Y49" s="144">
        <v>4</v>
      </c>
      <c r="Z49" s="144">
        <v>3</v>
      </c>
      <c r="AA49" s="144">
        <v>24</v>
      </c>
      <c r="AB49" s="144">
        <v>3</v>
      </c>
      <c r="AC49" s="144">
        <f t="shared" si="25"/>
        <v>34</v>
      </c>
      <c r="AD49" s="144">
        <f t="shared" si="7"/>
        <v>2126688</v>
      </c>
      <c r="AE49" s="144">
        <f t="shared" si="8"/>
        <v>146880</v>
      </c>
      <c r="AF49" s="144">
        <f t="shared" si="9"/>
        <v>204000</v>
      </c>
      <c r="AG49" s="144">
        <f t="shared" si="10"/>
        <v>81600</v>
      </c>
      <c r="AH49" s="144">
        <f t="shared" si="11"/>
        <v>299200</v>
      </c>
      <c r="AI49" s="144">
        <f t="shared" si="12"/>
        <v>27200</v>
      </c>
      <c r="AJ49" s="144">
        <f t="shared" si="13"/>
        <v>20000</v>
      </c>
      <c r="AK49" s="144">
        <f t="shared" si="14"/>
        <v>32640</v>
      </c>
      <c r="AL49" s="144">
        <f t="shared" si="15"/>
        <v>884277.35</v>
      </c>
      <c r="AM49" s="144">
        <f t="shared" si="16"/>
        <v>3822485.35</v>
      </c>
      <c r="AN49" s="675">
        <f t="shared" si="17"/>
        <v>2293491</v>
      </c>
      <c r="AO49" s="675"/>
      <c r="AP49" s="675">
        <f t="shared" si="18"/>
        <v>2293491</v>
      </c>
      <c r="AQ49" s="675">
        <f t="shared" si="19"/>
        <v>764497</v>
      </c>
    </row>
    <row r="50" spans="1:43" ht="15" customHeight="1">
      <c r="A50" s="141" t="s">
        <v>539</v>
      </c>
      <c r="B50" s="240" t="s">
        <v>2123</v>
      </c>
      <c r="C50" s="240" t="s">
        <v>2099</v>
      </c>
      <c r="D50" s="672">
        <v>1</v>
      </c>
      <c r="E50" s="165">
        <v>2</v>
      </c>
      <c r="F50" s="165">
        <v>2</v>
      </c>
      <c r="G50" s="165">
        <v>13</v>
      </c>
      <c r="H50" s="165">
        <v>2</v>
      </c>
      <c r="I50" s="144">
        <f t="shared" si="1"/>
        <v>19</v>
      </c>
      <c r="J50" s="672">
        <v>4.833333333333333</v>
      </c>
      <c r="K50" s="672">
        <v>1</v>
      </c>
      <c r="L50" s="672">
        <v>4.833333333333333</v>
      </c>
      <c r="M50" s="672">
        <v>0</v>
      </c>
      <c r="N50" s="144">
        <f t="shared" si="21"/>
        <v>10.666666666666666</v>
      </c>
      <c r="O50" s="144">
        <f t="shared" si="31"/>
        <v>6.833333333333333</v>
      </c>
      <c r="P50" s="144">
        <f t="shared" si="31"/>
        <v>3</v>
      </c>
      <c r="Q50" s="144">
        <f t="shared" si="31"/>
        <v>17.833333333333332</v>
      </c>
      <c r="R50" s="144">
        <f t="shared" si="31"/>
        <v>2</v>
      </c>
      <c r="S50" s="144">
        <f t="shared" si="23"/>
        <v>29.666666666666664</v>
      </c>
      <c r="T50" s="672">
        <v>8.25</v>
      </c>
      <c r="U50" s="672">
        <v>3</v>
      </c>
      <c r="V50" s="672">
        <v>11.25</v>
      </c>
      <c r="W50" s="672">
        <v>2</v>
      </c>
      <c r="X50" s="144">
        <f t="shared" si="24"/>
        <v>24.5</v>
      </c>
      <c r="Y50" s="144">
        <v>8.25</v>
      </c>
      <c r="Z50" s="144">
        <v>3</v>
      </c>
      <c r="AA50" s="144">
        <v>11.25</v>
      </c>
      <c r="AB50" s="144">
        <v>2</v>
      </c>
      <c r="AC50" s="144">
        <f t="shared" si="25"/>
        <v>24.5</v>
      </c>
      <c r="AD50" s="144">
        <f t="shared" si="7"/>
        <v>1587873</v>
      </c>
      <c r="AE50" s="144">
        <f t="shared" si="8"/>
        <v>105840</v>
      </c>
      <c r="AF50" s="144">
        <f t="shared" si="9"/>
        <v>147000</v>
      </c>
      <c r="AG50" s="144">
        <f t="shared" si="10"/>
        <v>58800</v>
      </c>
      <c r="AH50" s="144">
        <f t="shared" si="11"/>
        <v>215600</v>
      </c>
      <c r="AI50" s="144">
        <f t="shared" si="12"/>
        <v>19600</v>
      </c>
      <c r="AJ50" s="144">
        <f t="shared" si="13"/>
        <v>10000</v>
      </c>
      <c r="AK50" s="144">
        <f t="shared" si="14"/>
        <v>23520</v>
      </c>
      <c r="AL50" s="144">
        <f t="shared" si="15"/>
        <v>655433.57999999996</v>
      </c>
      <c r="AM50" s="144">
        <f t="shared" si="16"/>
        <v>2823666.58</v>
      </c>
      <c r="AN50" s="675">
        <f t="shared" si="17"/>
        <v>1694200</v>
      </c>
      <c r="AO50" s="675"/>
      <c r="AP50" s="675">
        <f t="shared" si="18"/>
        <v>1694200</v>
      </c>
      <c r="AQ50" s="675">
        <f t="shared" si="19"/>
        <v>564733</v>
      </c>
    </row>
    <row r="51" spans="1:43" s="678" customFormat="1" ht="15" customHeight="1">
      <c r="A51" s="141" t="s">
        <v>539</v>
      </c>
      <c r="B51" s="240" t="s">
        <v>812</v>
      </c>
      <c r="C51" s="240" t="s">
        <v>2099</v>
      </c>
      <c r="D51" s="672">
        <v>1</v>
      </c>
      <c r="E51" s="165">
        <v>1</v>
      </c>
      <c r="F51" s="165">
        <v>1</v>
      </c>
      <c r="G51" s="165">
        <v>3</v>
      </c>
      <c r="H51" s="165">
        <v>1</v>
      </c>
      <c r="I51" s="144">
        <f t="shared" si="1"/>
        <v>6</v>
      </c>
      <c r="J51" s="672">
        <v>1</v>
      </c>
      <c r="K51" s="672">
        <v>1</v>
      </c>
      <c r="L51" s="672">
        <v>0</v>
      </c>
      <c r="M51" s="672">
        <v>0</v>
      </c>
      <c r="N51" s="144">
        <f t="shared" si="21"/>
        <v>2</v>
      </c>
      <c r="O51" s="144">
        <f t="shared" si="31"/>
        <v>2</v>
      </c>
      <c r="P51" s="144">
        <f>F51+K51</f>
        <v>2</v>
      </c>
      <c r="Q51" s="144">
        <f>G51+L51</f>
        <v>3</v>
      </c>
      <c r="R51" s="144">
        <f>H51+M51</f>
        <v>1</v>
      </c>
      <c r="S51" s="144">
        <f t="shared" si="23"/>
        <v>8</v>
      </c>
      <c r="T51" s="672">
        <v>0.9</v>
      </c>
      <c r="U51" s="672">
        <v>0.7</v>
      </c>
      <c r="V51" s="672">
        <v>1.2</v>
      </c>
      <c r="W51" s="672">
        <v>0.5</v>
      </c>
      <c r="X51" s="144">
        <f t="shared" si="24"/>
        <v>3.3</v>
      </c>
      <c r="Y51" s="144">
        <v>0.9</v>
      </c>
      <c r="Z51" s="144">
        <v>0.7</v>
      </c>
      <c r="AA51" s="144">
        <v>1.2</v>
      </c>
      <c r="AB51" s="144">
        <v>0.5</v>
      </c>
      <c r="AC51" s="144">
        <f t="shared" si="25"/>
        <v>3.3</v>
      </c>
      <c r="AD51" s="144">
        <f t="shared" si="7"/>
        <v>209377.19999999998</v>
      </c>
      <c r="AE51" s="144">
        <f t="shared" si="8"/>
        <v>14256</v>
      </c>
      <c r="AF51" s="144">
        <f t="shared" si="9"/>
        <v>19800</v>
      </c>
      <c r="AG51" s="144">
        <f t="shared" si="10"/>
        <v>7920</v>
      </c>
      <c r="AH51" s="144">
        <f t="shared" si="11"/>
        <v>29040</v>
      </c>
      <c r="AI51" s="144">
        <f t="shared" si="12"/>
        <v>2640</v>
      </c>
      <c r="AJ51" s="144">
        <f t="shared" si="13"/>
        <v>10000</v>
      </c>
      <c r="AK51" s="144">
        <f t="shared" si="14"/>
        <v>3168</v>
      </c>
      <c r="AL51" s="144">
        <f t="shared" si="15"/>
        <v>89768.01</v>
      </c>
      <c r="AM51" s="144">
        <f t="shared" si="16"/>
        <v>385969.20999999996</v>
      </c>
      <c r="AN51" s="675">
        <f t="shared" si="17"/>
        <v>231582</v>
      </c>
      <c r="AO51" s="677"/>
      <c r="AP51" s="675">
        <f t="shared" si="18"/>
        <v>231582</v>
      </c>
      <c r="AQ51" s="675">
        <f t="shared" si="19"/>
        <v>77194</v>
      </c>
    </row>
    <row r="52" spans="1:43" ht="15" customHeight="1">
      <c r="A52" s="676"/>
      <c r="B52" s="676" t="s">
        <v>2124</v>
      </c>
      <c r="C52" s="676"/>
      <c r="D52" s="146">
        <f t="shared" ref="D52:AQ52" si="32">SUM(D34:D51)</f>
        <v>16</v>
      </c>
      <c r="E52" s="146">
        <f t="shared" si="32"/>
        <v>35</v>
      </c>
      <c r="F52" s="146">
        <f t="shared" si="32"/>
        <v>59</v>
      </c>
      <c r="G52" s="146">
        <f t="shared" si="32"/>
        <v>192</v>
      </c>
      <c r="H52" s="146">
        <f t="shared" si="32"/>
        <v>67</v>
      </c>
      <c r="I52" s="146">
        <f t="shared" si="32"/>
        <v>353</v>
      </c>
      <c r="J52" s="146">
        <f t="shared" si="32"/>
        <v>27</v>
      </c>
      <c r="K52" s="146">
        <f t="shared" si="32"/>
        <v>8</v>
      </c>
      <c r="L52" s="146">
        <f t="shared" si="32"/>
        <v>8.8333333333333321</v>
      </c>
      <c r="M52" s="146">
        <f t="shared" si="32"/>
        <v>9</v>
      </c>
      <c r="N52" s="146">
        <f t="shared" si="32"/>
        <v>52.833333333333329</v>
      </c>
      <c r="O52" s="146">
        <f t="shared" si="32"/>
        <v>62</v>
      </c>
      <c r="P52" s="146">
        <f t="shared" si="32"/>
        <v>67</v>
      </c>
      <c r="Q52" s="146">
        <f t="shared" si="32"/>
        <v>200.83333333333334</v>
      </c>
      <c r="R52" s="146">
        <f t="shared" si="32"/>
        <v>76</v>
      </c>
      <c r="S52" s="146">
        <f t="shared" si="32"/>
        <v>405.83333333333331</v>
      </c>
      <c r="T52" s="146">
        <f t="shared" si="32"/>
        <v>56.31666666666667</v>
      </c>
      <c r="U52" s="146">
        <f t="shared" si="32"/>
        <v>56.366666666666667</v>
      </c>
      <c r="V52" s="146">
        <f t="shared" si="32"/>
        <v>199.86666666666665</v>
      </c>
      <c r="W52" s="146">
        <f t="shared" si="32"/>
        <v>68.583333333333343</v>
      </c>
      <c r="X52" s="146">
        <f t="shared" si="32"/>
        <v>381.13333333333338</v>
      </c>
      <c r="Y52" s="146">
        <f t="shared" si="32"/>
        <v>53.483333333333334</v>
      </c>
      <c r="Z52" s="146">
        <f t="shared" si="32"/>
        <v>56.7</v>
      </c>
      <c r="AA52" s="146">
        <f t="shared" si="32"/>
        <v>198.7</v>
      </c>
      <c r="AB52" s="146">
        <f t="shared" si="32"/>
        <v>70.25</v>
      </c>
      <c r="AC52" s="146">
        <f t="shared" si="32"/>
        <v>379.13333333333338</v>
      </c>
      <c r="AD52" s="146">
        <f t="shared" si="32"/>
        <v>23401134.199999999</v>
      </c>
      <c r="AE52" s="146">
        <f t="shared" si="32"/>
        <v>1637856</v>
      </c>
      <c r="AF52" s="146">
        <f t="shared" si="32"/>
        <v>2274800</v>
      </c>
      <c r="AG52" s="146">
        <f t="shared" si="32"/>
        <v>909920</v>
      </c>
      <c r="AH52" s="146">
        <f t="shared" si="32"/>
        <v>3336373.3333333335</v>
      </c>
      <c r="AI52" s="146">
        <f t="shared" si="32"/>
        <v>303306.66666666669</v>
      </c>
      <c r="AJ52" s="146">
        <f t="shared" si="32"/>
        <v>160000</v>
      </c>
      <c r="AK52" s="146">
        <f t="shared" si="32"/>
        <v>363968</v>
      </c>
      <c r="AL52" s="146">
        <f t="shared" si="32"/>
        <v>9725923.120000001</v>
      </c>
      <c r="AM52" s="146">
        <f t="shared" si="32"/>
        <v>42113281.319999993</v>
      </c>
      <c r="AN52" s="146">
        <f t="shared" si="32"/>
        <v>25267969</v>
      </c>
      <c r="AO52" s="146">
        <f t="shared" si="32"/>
        <v>20353.099999999999</v>
      </c>
      <c r="AP52" s="146">
        <f t="shared" si="32"/>
        <v>25288322.100000001</v>
      </c>
      <c r="AQ52" s="146">
        <f t="shared" si="32"/>
        <v>8422656</v>
      </c>
    </row>
    <row r="53" spans="1:43" ht="15" customHeight="1">
      <c r="A53" s="141" t="s">
        <v>538</v>
      </c>
      <c r="B53" s="240" t="s">
        <v>2125</v>
      </c>
      <c r="C53" s="240" t="s">
        <v>2099</v>
      </c>
      <c r="D53" s="672">
        <v>2</v>
      </c>
      <c r="E53" s="165">
        <v>5</v>
      </c>
      <c r="F53" s="165">
        <v>3</v>
      </c>
      <c r="G53" s="165">
        <v>36</v>
      </c>
      <c r="H53" s="165">
        <v>4</v>
      </c>
      <c r="I53" s="144">
        <f t="shared" si="1"/>
        <v>48</v>
      </c>
      <c r="J53" s="672">
        <v>0.25</v>
      </c>
      <c r="K53" s="672">
        <v>0</v>
      </c>
      <c r="L53" s="672">
        <v>7</v>
      </c>
      <c r="M53" s="672">
        <v>0</v>
      </c>
      <c r="N53" s="144">
        <f t="shared" si="21"/>
        <v>7.25</v>
      </c>
      <c r="O53" s="144">
        <f t="shared" ref="O53:R70" si="33">E53+J53</f>
        <v>5.25</v>
      </c>
      <c r="P53" s="144">
        <f t="shared" si="33"/>
        <v>3</v>
      </c>
      <c r="Q53" s="144">
        <f t="shared" si="33"/>
        <v>43</v>
      </c>
      <c r="R53" s="144">
        <f t="shared" si="33"/>
        <v>4</v>
      </c>
      <c r="S53" s="144">
        <f t="shared" si="23"/>
        <v>55.25</v>
      </c>
      <c r="T53" s="672">
        <v>10.583333333333334</v>
      </c>
      <c r="U53" s="672">
        <v>4.5</v>
      </c>
      <c r="V53" s="672">
        <v>34.666666666666664</v>
      </c>
      <c r="W53" s="672">
        <v>2</v>
      </c>
      <c r="X53" s="144">
        <f t="shared" si="24"/>
        <v>51.75</v>
      </c>
      <c r="Y53" s="672">
        <v>10.583333333333334</v>
      </c>
      <c r="Z53" s="672">
        <v>4.5</v>
      </c>
      <c r="AA53" s="672">
        <v>34.666666666666664</v>
      </c>
      <c r="AB53" s="672">
        <v>2</v>
      </c>
      <c r="AC53" s="144">
        <f t="shared" si="25"/>
        <v>51.75</v>
      </c>
      <c r="AD53" s="144">
        <f t="shared" si="7"/>
        <v>3310363</v>
      </c>
      <c r="AE53" s="144">
        <f t="shared" si="8"/>
        <v>223560</v>
      </c>
      <c r="AF53" s="144">
        <f t="shared" si="9"/>
        <v>310500</v>
      </c>
      <c r="AG53" s="144">
        <f t="shared" si="10"/>
        <v>124200</v>
      </c>
      <c r="AH53" s="144">
        <f t="shared" si="11"/>
        <v>455400</v>
      </c>
      <c r="AI53" s="144">
        <f t="shared" si="12"/>
        <v>41400</v>
      </c>
      <c r="AJ53" s="144">
        <f t="shared" si="13"/>
        <v>20000</v>
      </c>
      <c r="AK53" s="144">
        <f t="shared" si="14"/>
        <v>49680</v>
      </c>
      <c r="AL53" s="144">
        <f t="shared" si="15"/>
        <v>1368440.4</v>
      </c>
      <c r="AM53" s="144">
        <f t="shared" si="16"/>
        <v>5903543.4000000004</v>
      </c>
      <c r="AN53" s="675">
        <f t="shared" si="17"/>
        <v>3542126</v>
      </c>
      <c r="AO53" s="675"/>
      <c r="AP53" s="675">
        <f t="shared" si="18"/>
        <v>3542126</v>
      </c>
      <c r="AQ53" s="675">
        <f t="shared" si="19"/>
        <v>1180709</v>
      </c>
    </row>
    <row r="54" spans="1:43" ht="15" customHeight="1">
      <c r="A54" s="141" t="s">
        <v>538</v>
      </c>
      <c r="B54" s="240" t="s">
        <v>2126</v>
      </c>
      <c r="C54" s="240" t="s">
        <v>2099</v>
      </c>
      <c r="D54" s="672">
        <v>2</v>
      </c>
      <c r="E54" s="165">
        <v>3</v>
      </c>
      <c r="F54" s="165">
        <v>3</v>
      </c>
      <c r="G54" s="165">
        <v>27</v>
      </c>
      <c r="H54" s="165">
        <v>3</v>
      </c>
      <c r="I54" s="144">
        <f t="shared" si="1"/>
        <v>36</v>
      </c>
      <c r="J54" s="672">
        <v>13</v>
      </c>
      <c r="K54" s="672">
        <v>0</v>
      </c>
      <c r="L54" s="672">
        <v>0</v>
      </c>
      <c r="M54" s="672">
        <v>0</v>
      </c>
      <c r="N54" s="144">
        <f t="shared" si="21"/>
        <v>13</v>
      </c>
      <c r="O54" s="144">
        <f t="shared" si="33"/>
        <v>16</v>
      </c>
      <c r="P54" s="144">
        <f t="shared" si="33"/>
        <v>3</v>
      </c>
      <c r="Q54" s="144">
        <f t="shared" si="33"/>
        <v>27</v>
      </c>
      <c r="R54" s="144">
        <f t="shared" si="33"/>
        <v>3</v>
      </c>
      <c r="S54" s="144">
        <f t="shared" si="23"/>
        <v>49</v>
      </c>
      <c r="T54" s="672">
        <v>13.083333333333334</v>
      </c>
      <c r="U54" s="672">
        <v>4</v>
      </c>
      <c r="V54" s="672">
        <v>22.916666666666668</v>
      </c>
      <c r="W54" s="672">
        <v>3.5</v>
      </c>
      <c r="X54" s="144">
        <f t="shared" si="24"/>
        <v>43.5</v>
      </c>
      <c r="Y54" s="672">
        <v>13.083333333333334</v>
      </c>
      <c r="Z54" s="672">
        <v>4</v>
      </c>
      <c r="AA54" s="672">
        <v>22.916666666666668</v>
      </c>
      <c r="AB54" s="672">
        <v>3.5</v>
      </c>
      <c r="AC54" s="144">
        <f t="shared" si="25"/>
        <v>43.5</v>
      </c>
      <c r="AD54" s="144">
        <f t="shared" si="7"/>
        <v>2803519</v>
      </c>
      <c r="AE54" s="144">
        <f t="shared" si="8"/>
        <v>187920</v>
      </c>
      <c r="AF54" s="144">
        <f t="shared" si="9"/>
        <v>261000</v>
      </c>
      <c r="AG54" s="144">
        <f t="shared" si="10"/>
        <v>104400</v>
      </c>
      <c r="AH54" s="144">
        <f t="shared" si="11"/>
        <v>382800</v>
      </c>
      <c r="AI54" s="144">
        <f t="shared" si="12"/>
        <v>34800</v>
      </c>
      <c r="AJ54" s="144">
        <f t="shared" si="13"/>
        <v>20000</v>
      </c>
      <c r="AK54" s="144">
        <f t="shared" si="14"/>
        <v>41760</v>
      </c>
      <c r="AL54" s="144">
        <f t="shared" si="15"/>
        <v>1158894.51</v>
      </c>
      <c r="AM54" s="144">
        <f t="shared" si="16"/>
        <v>4995093.51</v>
      </c>
      <c r="AN54" s="675">
        <f t="shared" si="17"/>
        <v>2997056</v>
      </c>
      <c r="AO54" s="675"/>
      <c r="AP54" s="675">
        <f t="shared" si="18"/>
        <v>2997056</v>
      </c>
      <c r="AQ54" s="675">
        <f t="shared" si="19"/>
        <v>999019</v>
      </c>
    </row>
    <row r="55" spans="1:43" ht="15" customHeight="1">
      <c r="A55" s="141" t="s">
        <v>538</v>
      </c>
      <c r="B55" s="240" t="s">
        <v>428</v>
      </c>
      <c r="C55" s="240" t="s">
        <v>2099</v>
      </c>
      <c r="D55" s="672">
        <v>2</v>
      </c>
      <c r="E55" s="165">
        <v>6</v>
      </c>
      <c r="F55" s="165">
        <v>3</v>
      </c>
      <c r="G55" s="165">
        <v>44</v>
      </c>
      <c r="H55" s="165">
        <v>5</v>
      </c>
      <c r="I55" s="144">
        <f t="shared" si="1"/>
        <v>58</v>
      </c>
      <c r="J55" s="672">
        <v>10</v>
      </c>
      <c r="K55" s="672">
        <v>2</v>
      </c>
      <c r="L55" s="672">
        <v>3</v>
      </c>
      <c r="M55" s="672">
        <v>1</v>
      </c>
      <c r="N55" s="144">
        <f t="shared" si="21"/>
        <v>16</v>
      </c>
      <c r="O55" s="144">
        <f t="shared" si="33"/>
        <v>16</v>
      </c>
      <c r="P55" s="144">
        <f t="shared" si="33"/>
        <v>5</v>
      </c>
      <c r="Q55" s="144">
        <f t="shared" si="33"/>
        <v>47</v>
      </c>
      <c r="R55" s="144">
        <f t="shared" si="33"/>
        <v>6</v>
      </c>
      <c r="S55" s="144">
        <f t="shared" si="23"/>
        <v>74</v>
      </c>
      <c r="T55" s="672">
        <v>12.666666666666666</v>
      </c>
      <c r="U55" s="672">
        <v>7.75</v>
      </c>
      <c r="V55" s="672">
        <v>40</v>
      </c>
      <c r="W55" s="672">
        <v>4.666666666666667</v>
      </c>
      <c r="X55" s="144">
        <f t="shared" si="24"/>
        <v>65.083333333333329</v>
      </c>
      <c r="Y55" s="672">
        <v>12.666666666666666</v>
      </c>
      <c r="Z55" s="672">
        <v>7.75</v>
      </c>
      <c r="AA55" s="672">
        <v>40</v>
      </c>
      <c r="AB55" s="672">
        <v>4.666666666666667</v>
      </c>
      <c r="AC55" s="144">
        <f t="shared" si="25"/>
        <v>65.083333333333329</v>
      </c>
      <c r="AD55" s="144">
        <f t="shared" si="7"/>
        <v>4133953.9999999995</v>
      </c>
      <c r="AE55" s="144">
        <f t="shared" si="8"/>
        <v>281160</v>
      </c>
      <c r="AF55" s="144">
        <f t="shared" si="9"/>
        <v>390500</v>
      </c>
      <c r="AG55" s="144">
        <f t="shared" si="10"/>
        <v>156200</v>
      </c>
      <c r="AH55" s="144">
        <f t="shared" si="11"/>
        <v>572733.33333333326</v>
      </c>
      <c r="AI55" s="144">
        <f t="shared" si="12"/>
        <v>52066.666666666664</v>
      </c>
      <c r="AJ55" s="144">
        <f t="shared" si="13"/>
        <v>20000</v>
      </c>
      <c r="AK55" s="144">
        <f t="shared" si="14"/>
        <v>62479.999999999993</v>
      </c>
      <c r="AL55" s="144">
        <f t="shared" si="15"/>
        <v>1708691.28</v>
      </c>
      <c r="AM55" s="144">
        <f t="shared" si="16"/>
        <v>7377785.2800000003</v>
      </c>
      <c r="AN55" s="675">
        <f t="shared" si="17"/>
        <v>4426671</v>
      </c>
      <c r="AO55" s="675"/>
      <c r="AP55" s="675">
        <f t="shared" si="18"/>
        <v>4426671</v>
      </c>
      <c r="AQ55" s="675">
        <f t="shared" si="19"/>
        <v>1475557</v>
      </c>
    </row>
    <row r="56" spans="1:43" ht="15" customHeight="1">
      <c r="A56" s="141" t="s">
        <v>538</v>
      </c>
      <c r="B56" s="240" t="s">
        <v>2127</v>
      </c>
      <c r="C56" s="240" t="s">
        <v>2099</v>
      </c>
      <c r="D56" s="672">
        <v>2</v>
      </c>
      <c r="E56" s="165">
        <v>4</v>
      </c>
      <c r="F56" s="165">
        <v>3</v>
      </c>
      <c r="G56" s="165">
        <v>33</v>
      </c>
      <c r="H56" s="165">
        <v>4</v>
      </c>
      <c r="I56" s="144">
        <f t="shared" si="1"/>
        <v>44</v>
      </c>
      <c r="J56" s="672">
        <v>7</v>
      </c>
      <c r="K56" s="672">
        <v>0</v>
      </c>
      <c r="L56" s="672">
        <v>1.9166666666666667</v>
      </c>
      <c r="M56" s="672">
        <v>0.33333333333333331</v>
      </c>
      <c r="N56" s="144">
        <f t="shared" si="21"/>
        <v>9.25</v>
      </c>
      <c r="O56" s="144">
        <f t="shared" si="33"/>
        <v>11</v>
      </c>
      <c r="P56" s="144">
        <f t="shared" si="33"/>
        <v>3</v>
      </c>
      <c r="Q56" s="144">
        <f t="shared" si="33"/>
        <v>34.916666666666664</v>
      </c>
      <c r="R56" s="144">
        <f t="shared" si="33"/>
        <v>4.333333333333333</v>
      </c>
      <c r="S56" s="144">
        <f t="shared" si="23"/>
        <v>53.25</v>
      </c>
      <c r="T56" s="672">
        <v>6.083333333333333</v>
      </c>
      <c r="U56" s="672">
        <v>2</v>
      </c>
      <c r="V56" s="672">
        <v>33</v>
      </c>
      <c r="W56" s="672">
        <v>4.083333333333333</v>
      </c>
      <c r="X56" s="144">
        <f t="shared" si="24"/>
        <v>45.166666666666664</v>
      </c>
      <c r="Y56" s="672">
        <v>6.083333333333333</v>
      </c>
      <c r="Z56" s="672">
        <v>2</v>
      </c>
      <c r="AA56" s="672">
        <v>33</v>
      </c>
      <c r="AB56" s="672">
        <v>4.083333333333333</v>
      </c>
      <c r="AC56" s="144">
        <f t="shared" si="25"/>
        <v>45.166666666666664</v>
      </c>
      <c r="AD56" s="144">
        <f t="shared" si="7"/>
        <v>2830315</v>
      </c>
      <c r="AE56" s="144">
        <f t="shared" si="8"/>
        <v>195120</v>
      </c>
      <c r="AF56" s="144">
        <f t="shared" si="9"/>
        <v>271000</v>
      </c>
      <c r="AG56" s="144">
        <f t="shared" si="10"/>
        <v>108400</v>
      </c>
      <c r="AH56" s="144">
        <f t="shared" si="11"/>
        <v>397466.66666666663</v>
      </c>
      <c r="AI56" s="144">
        <f t="shared" si="12"/>
        <v>36133.333333333328</v>
      </c>
      <c r="AJ56" s="144">
        <f t="shared" si="13"/>
        <v>20000</v>
      </c>
      <c r="AK56" s="144">
        <f t="shared" si="14"/>
        <v>43360</v>
      </c>
      <c r="AL56" s="144">
        <f t="shared" si="15"/>
        <v>1174196.6499999999</v>
      </c>
      <c r="AM56" s="144">
        <f t="shared" si="16"/>
        <v>5075991.6500000004</v>
      </c>
      <c r="AN56" s="675">
        <f t="shared" si="17"/>
        <v>3045595</v>
      </c>
      <c r="AO56" s="675"/>
      <c r="AP56" s="675">
        <f t="shared" si="18"/>
        <v>3045595</v>
      </c>
      <c r="AQ56" s="675">
        <f t="shared" si="19"/>
        <v>1015198</v>
      </c>
    </row>
    <row r="57" spans="1:43" ht="15" customHeight="1">
      <c r="A57" s="141" t="s">
        <v>538</v>
      </c>
      <c r="B57" s="240" t="s">
        <v>2128</v>
      </c>
      <c r="C57" s="240" t="s">
        <v>2101</v>
      </c>
      <c r="D57" s="672"/>
      <c r="E57" s="165">
        <v>6</v>
      </c>
      <c r="F57" s="165">
        <v>5</v>
      </c>
      <c r="G57" s="165">
        <v>0</v>
      </c>
      <c r="H57" s="165">
        <v>7</v>
      </c>
      <c r="I57" s="144">
        <f t="shared" si="1"/>
        <v>18</v>
      </c>
      <c r="J57" s="672">
        <v>3</v>
      </c>
      <c r="K57" s="672">
        <v>0</v>
      </c>
      <c r="L57" s="672">
        <v>0</v>
      </c>
      <c r="M57" s="672">
        <v>1</v>
      </c>
      <c r="N57" s="144">
        <f t="shared" si="21"/>
        <v>4</v>
      </c>
      <c r="O57" s="144">
        <f t="shared" si="33"/>
        <v>9</v>
      </c>
      <c r="P57" s="144">
        <f t="shared" si="33"/>
        <v>5</v>
      </c>
      <c r="Q57" s="144">
        <f t="shared" si="33"/>
        <v>0</v>
      </c>
      <c r="R57" s="144">
        <f t="shared" si="33"/>
        <v>8</v>
      </c>
      <c r="S57" s="144">
        <f t="shared" si="23"/>
        <v>22</v>
      </c>
      <c r="T57" s="672">
        <v>6.333333333333333</v>
      </c>
      <c r="U57" s="672">
        <v>4.083333333333333</v>
      </c>
      <c r="V57" s="672">
        <v>0</v>
      </c>
      <c r="W57" s="672">
        <v>9.25</v>
      </c>
      <c r="X57" s="144">
        <f t="shared" si="24"/>
        <v>19.666666666666664</v>
      </c>
      <c r="Y57" s="672">
        <v>6.333333333333333</v>
      </c>
      <c r="Z57" s="672">
        <v>4.083333333333333</v>
      </c>
      <c r="AA57" s="672">
        <v>0</v>
      </c>
      <c r="AB57" s="672">
        <v>9.25</v>
      </c>
      <c r="AC57" s="144">
        <f t="shared" si="25"/>
        <v>19.666666666666664</v>
      </c>
      <c r="AD57" s="144">
        <f t="shared" si="7"/>
        <v>1186292</v>
      </c>
      <c r="AE57" s="144">
        <f t="shared" si="8"/>
        <v>84959.999999999985</v>
      </c>
      <c r="AF57" s="144">
        <f t="shared" si="9"/>
        <v>117999.99999999999</v>
      </c>
      <c r="AG57" s="144">
        <f t="shared" si="10"/>
        <v>47199.999999999993</v>
      </c>
      <c r="AH57" s="144">
        <f t="shared" si="11"/>
        <v>173066.66666666666</v>
      </c>
      <c r="AI57" s="144">
        <f t="shared" si="12"/>
        <v>15733.333333333332</v>
      </c>
      <c r="AJ57" s="144">
        <f t="shared" si="13"/>
        <v>0</v>
      </c>
      <c r="AK57" s="144">
        <f t="shared" si="14"/>
        <v>18879.999999999996</v>
      </c>
      <c r="AL57" s="144">
        <f t="shared" si="15"/>
        <v>491677.9</v>
      </c>
      <c r="AM57" s="144">
        <f t="shared" si="16"/>
        <v>2135809.9</v>
      </c>
      <c r="AN57" s="675">
        <f t="shared" si="17"/>
        <v>1281486</v>
      </c>
      <c r="AO57" s="675"/>
      <c r="AP57" s="675">
        <f t="shared" si="18"/>
        <v>1281486</v>
      </c>
      <c r="AQ57" s="675">
        <f t="shared" si="19"/>
        <v>427162</v>
      </c>
    </row>
    <row r="58" spans="1:43" ht="15" customHeight="1">
      <c r="A58" s="141" t="s">
        <v>538</v>
      </c>
      <c r="B58" s="240" t="s">
        <v>896</v>
      </c>
      <c r="C58" s="240" t="s">
        <v>2101</v>
      </c>
      <c r="D58" s="672"/>
      <c r="E58" s="165">
        <v>0</v>
      </c>
      <c r="F58" s="165">
        <v>4</v>
      </c>
      <c r="G58" s="165">
        <v>0</v>
      </c>
      <c r="H58" s="165">
        <v>5</v>
      </c>
      <c r="I58" s="144">
        <f t="shared" si="1"/>
        <v>9</v>
      </c>
      <c r="J58" s="672">
        <v>5.5</v>
      </c>
      <c r="K58" s="672">
        <v>2</v>
      </c>
      <c r="L58" s="672">
        <v>0</v>
      </c>
      <c r="M58" s="672">
        <v>0</v>
      </c>
      <c r="N58" s="144">
        <f t="shared" si="21"/>
        <v>7.5</v>
      </c>
      <c r="O58" s="144">
        <f t="shared" si="33"/>
        <v>5.5</v>
      </c>
      <c r="P58" s="144">
        <f t="shared" si="33"/>
        <v>6</v>
      </c>
      <c r="Q58" s="144">
        <f t="shared" si="33"/>
        <v>0</v>
      </c>
      <c r="R58" s="144">
        <f t="shared" si="33"/>
        <v>5</v>
      </c>
      <c r="S58" s="144">
        <f t="shared" si="23"/>
        <v>16.5</v>
      </c>
      <c r="T58" s="672">
        <v>3.9166666666666665</v>
      </c>
      <c r="U58" s="672">
        <v>5.583333333333333</v>
      </c>
      <c r="V58" s="672">
        <v>1</v>
      </c>
      <c r="W58" s="672">
        <v>4.166666666666667</v>
      </c>
      <c r="X58" s="144">
        <f t="shared" si="24"/>
        <v>14.666666666666668</v>
      </c>
      <c r="Y58" s="672">
        <v>3.9166666666666665</v>
      </c>
      <c r="Z58" s="672">
        <v>5.583333333333333</v>
      </c>
      <c r="AA58" s="672">
        <v>1</v>
      </c>
      <c r="AB58" s="672">
        <v>4.166666666666667</v>
      </c>
      <c r="AC58" s="144">
        <f t="shared" si="25"/>
        <v>14.666666666666668</v>
      </c>
      <c r="AD58" s="144">
        <f t="shared" si="7"/>
        <v>909376.99999999988</v>
      </c>
      <c r="AE58" s="144">
        <f t="shared" si="8"/>
        <v>63360.000000000007</v>
      </c>
      <c r="AF58" s="144">
        <f t="shared" si="9"/>
        <v>88000</v>
      </c>
      <c r="AG58" s="144">
        <f t="shared" si="10"/>
        <v>35200</v>
      </c>
      <c r="AH58" s="144">
        <f t="shared" si="11"/>
        <v>129066.66666666667</v>
      </c>
      <c r="AI58" s="144">
        <f t="shared" si="12"/>
        <v>11733.333333333334</v>
      </c>
      <c r="AJ58" s="144">
        <f t="shared" si="13"/>
        <v>0</v>
      </c>
      <c r="AK58" s="144">
        <f t="shared" si="14"/>
        <v>14080.000000000002</v>
      </c>
      <c r="AL58" s="144">
        <f t="shared" si="15"/>
        <v>375501.29</v>
      </c>
      <c r="AM58" s="144">
        <f t="shared" si="16"/>
        <v>1626318.29</v>
      </c>
      <c r="AN58" s="675">
        <f t="shared" si="17"/>
        <v>975791</v>
      </c>
      <c r="AO58" s="675"/>
      <c r="AP58" s="675">
        <f t="shared" si="18"/>
        <v>975791</v>
      </c>
      <c r="AQ58" s="675">
        <f t="shared" si="19"/>
        <v>325264</v>
      </c>
    </row>
    <row r="59" spans="1:43" ht="15" customHeight="1">
      <c r="A59" s="141" t="s">
        <v>538</v>
      </c>
      <c r="B59" s="240" t="s">
        <v>898</v>
      </c>
      <c r="C59" s="240" t="s">
        <v>2101</v>
      </c>
      <c r="D59" s="672"/>
      <c r="E59" s="165">
        <v>0</v>
      </c>
      <c r="F59" s="165">
        <v>4.5</v>
      </c>
      <c r="G59" s="165">
        <v>0</v>
      </c>
      <c r="H59" s="165">
        <v>5.5</v>
      </c>
      <c r="I59" s="144">
        <f t="shared" si="1"/>
        <v>10</v>
      </c>
      <c r="J59" s="672">
        <v>4.25</v>
      </c>
      <c r="K59" s="672">
        <v>0</v>
      </c>
      <c r="L59" s="672">
        <v>0</v>
      </c>
      <c r="M59" s="672">
        <v>0</v>
      </c>
      <c r="N59" s="144">
        <f t="shared" si="21"/>
        <v>4.25</v>
      </c>
      <c r="O59" s="144">
        <f t="shared" si="33"/>
        <v>4.25</v>
      </c>
      <c r="P59" s="144">
        <f t="shared" si="33"/>
        <v>4.5</v>
      </c>
      <c r="Q59" s="144">
        <f t="shared" si="33"/>
        <v>0</v>
      </c>
      <c r="R59" s="144">
        <f t="shared" si="33"/>
        <v>5.5</v>
      </c>
      <c r="S59" s="144">
        <f t="shared" si="23"/>
        <v>14.25</v>
      </c>
      <c r="T59" s="672">
        <v>3.25</v>
      </c>
      <c r="U59" s="672">
        <v>3.9166666666666665</v>
      </c>
      <c r="V59" s="672">
        <v>0</v>
      </c>
      <c r="W59" s="672">
        <v>7.75</v>
      </c>
      <c r="X59" s="144">
        <f t="shared" si="24"/>
        <v>14.916666666666666</v>
      </c>
      <c r="Y59" s="672">
        <v>4.25</v>
      </c>
      <c r="Z59" s="672">
        <v>4.5</v>
      </c>
      <c r="AA59" s="672">
        <v>0</v>
      </c>
      <c r="AB59" s="672">
        <v>5.5</v>
      </c>
      <c r="AC59" s="144">
        <f t="shared" si="25"/>
        <v>14.25</v>
      </c>
      <c r="AD59" s="144">
        <f t="shared" si="7"/>
        <v>870867</v>
      </c>
      <c r="AE59" s="144">
        <f t="shared" si="8"/>
        <v>61560</v>
      </c>
      <c r="AF59" s="144">
        <f t="shared" si="9"/>
        <v>85500</v>
      </c>
      <c r="AG59" s="144">
        <f t="shared" si="10"/>
        <v>34200</v>
      </c>
      <c r="AH59" s="144">
        <f t="shared" si="11"/>
        <v>125400</v>
      </c>
      <c r="AI59" s="144">
        <f t="shared" si="12"/>
        <v>11400</v>
      </c>
      <c r="AJ59" s="144">
        <f t="shared" si="13"/>
        <v>0</v>
      </c>
      <c r="AK59" s="144">
        <f t="shared" si="14"/>
        <v>13680</v>
      </c>
      <c r="AL59" s="144">
        <f t="shared" si="15"/>
        <v>360301.41</v>
      </c>
      <c r="AM59" s="144">
        <f t="shared" si="16"/>
        <v>1562908.41</v>
      </c>
      <c r="AN59" s="675">
        <f t="shared" si="17"/>
        <v>937745</v>
      </c>
      <c r="AO59" s="675"/>
      <c r="AP59" s="675">
        <f t="shared" si="18"/>
        <v>937745</v>
      </c>
      <c r="AQ59" s="675">
        <f t="shared" si="19"/>
        <v>312582</v>
      </c>
    </row>
    <row r="60" spans="1:43" ht="15" customHeight="1">
      <c r="A60" s="141" t="s">
        <v>538</v>
      </c>
      <c r="B60" s="240" t="s">
        <v>897</v>
      </c>
      <c r="C60" s="240" t="s">
        <v>2101</v>
      </c>
      <c r="D60" s="672"/>
      <c r="E60" s="165">
        <v>4</v>
      </c>
      <c r="F60" s="165">
        <v>5</v>
      </c>
      <c r="G60" s="165">
        <v>0</v>
      </c>
      <c r="H60" s="165">
        <v>5.5</v>
      </c>
      <c r="I60" s="144">
        <f t="shared" si="1"/>
        <v>14.5</v>
      </c>
      <c r="J60" s="672">
        <v>5</v>
      </c>
      <c r="K60" s="672">
        <v>0</v>
      </c>
      <c r="L60" s="672">
        <v>0</v>
      </c>
      <c r="M60" s="672">
        <v>0</v>
      </c>
      <c r="N60" s="144">
        <f t="shared" si="21"/>
        <v>5</v>
      </c>
      <c r="O60" s="144">
        <f t="shared" si="33"/>
        <v>9</v>
      </c>
      <c r="P60" s="144">
        <f t="shared" si="33"/>
        <v>5</v>
      </c>
      <c r="Q60" s="144">
        <f t="shared" si="33"/>
        <v>0</v>
      </c>
      <c r="R60" s="144">
        <f t="shared" si="33"/>
        <v>5.5</v>
      </c>
      <c r="S60" s="144">
        <f t="shared" si="23"/>
        <v>19.5</v>
      </c>
      <c r="T60" s="672">
        <v>6.583333333333333</v>
      </c>
      <c r="U60" s="672">
        <v>5</v>
      </c>
      <c r="V60" s="672">
        <v>0</v>
      </c>
      <c r="W60" s="672">
        <v>8</v>
      </c>
      <c r="X60" s="144">
        <f t="shared" si="24"/>
        <v>19.583333333333332</v>
      </c>
      <c r="Y60" s="672">
        <v>9</v>
      </c>
      <c r="Z60" s="672">
        <v>5</v>
      </c>
      <c r="AA60" s="672">
        <v>0</v>
      </c>
      <c r="AB60" s="672">
        <v>5.5</v>
      </c>
      <c r="AC60" s="144">
        <f t="shared" si="25"/>
        <v>19.5</v>
      </c>
      <c r="AD60" s="144">
        <f t="shared" si="7"/>
        <v>1245336</v>
      </c>
      <c r="AE60" s="144">
        <f t="shared" si="8"/>
        <v>84240</v>
      </c>
      <c r="AF60" s="144">
        <f t="shared" si="9"/>
        <v>117000</v>
      </c>
      <c r="AG60" s="144">
        <f t="shared" si="10"/>
        <v>46800</v>
      </c>
      <c r="AH60" s="144">
        <f t="shared" si="11"/>
        <v>171600</v>
      </c>
      <c r="AI60" s="144">
        <f t="shared" si="12"/>
        <v>15600</v>
      </c>
      <c r="AJ60" s="144">
        <f t="shared" si="13"/>
        <v>0</v>
      </c>
      <c r="AK60" s="144">
        <f t="shared" si="14"/>
        <v>18720</v>
      </c>
      <c r="AL60" s="144">
        <f t="shared" si="15"/>
        <v>512217.57</v>
      </c>
      <c r="AM60" s="144">
        <f t="shared" si="16"/>
        <v>2211513.5699999998</v>
      </c>
      <c r="AN60" s="675">
        <f t="shared" si="17"/>
        <v>1326908</v>
      </c>
      <c r="AO60" s="675"/>
      <c r="AP60" s="675">
        <f t="shared" si="18"/>
        <v>1326908</v>
      </c>
      <c r="AQ60" s="675">
        <f t="shared" si="19"/>
        <v>442303</v>
      </c>
    </row>
    <row r="61" spans="1:43" ht="15" customHeight="1">
      <c r="A61" s="141" t="s">
        <v>538</v>
      </c>
      <c r="B61" s="240" t="s">
        <v>2129</v>
      </c>
      <c r="C61" s="240" t="s">
        <v>2101</v>
      </c>
      <c r="D61" s="672"/>
      <c r="E61" s="165">
        <v>0</v>
      </c>
      <c r="F61" s="165">
        <v>5</v>
      </c>
      <c r="G61" s="165">
        <v>0</v>
      </c>
      <c r="H61" s="165">
        <v>5</v>
      </c>
      <c r="I61" s="144">
        <f t="shared" si="1"/>
        <v>10</v>
      </c>
      <c r="J61" s="672">
        <v>6</v>
      </c>
      <c r="K61" s="672">
        <v>2</v>
      </c>
      <c r="L61" s="672">
        <v>0</v>
      </c>
      <c r="M61" s="672">
        <v>0</v>
      </c>
      <c r="N61" s="144">
        <f t="shared" si="21"/>
        <v>8</v>
      </c>
      <c r="O61" s="144">
        <f t="shared" si="33"/>
        <v>6</v>
      </c>
      <c r="P61" s="144">
        <f t="shared" si="33"/>
        <v>7</v>
      </c>
      <c r="Q61" s="144">
        <f t="shared" si="33"/>
        <v>0</v>
      </c>
      <c r="R61" s="144">
        <f t="shared" si="33"/>
        <v>5</v>
      </c>
      <c r="S61" s="144">
        <f t="shared" si="23"/>
        <v>18</v>
      </c>
      <c r="T61" s="672">
        <v>3.8333333333333335</v>
      </c>
      <c r="U61" s="672">
        <v>2</v>
      </c>
      <c r="V61" s="672">
        <v>0</v>
      </c>
      <c r="W61" s="672">
        <v>6.333333333333333</v>
      </c>
      <c r="X61" s="144">
        <f t="shared" si="24"/>
        <v>12.166666666666668</v>
      </c>
      <c r="Y61" s="672">
        <v>3.8333333333333335</v>
      </c>
      <c r="Z61" s="672">
        <v>2</v>
      </c>
      <c r="AA61" s="672">
        <v>0</v>
      </c>
      <c r="AB61" s="672">
        <v>6.333333333333333</v>
      </c>
      <c r="AC61" s="144">
        <f t="shared" si="25"/>
        <v>12.166666666666668</v>
      </c>
      <c r="AD61" s="144">
        <f t="shared" si="7"/>
        <v>725782</v>
      </c>
      <c r="AE61" s="144">
        <f t="shared" si="8"/>
        <v>52560.000000000007</v>
      </c>
      <c r="AF61" s="144">
        <f t="shared" si="9"/>
        <v>73000</v>
      </c>
      <c r="AG61" s="144">
        <f t="shared" si="10"/>
        <v>29200.000000000004</v>
      </c>
      <c r="AH61" s="144">
        <f t="shared" si="11"/>
        <v>107066.66666666667</v>
      </c>
      <c r="AI61" s="144">
        <f t="shared" si="12"/>
        <v>9733.3333333333339</v>
      </c>
      <c r="AJ61" s="144">
        <f t="shared" si="13"/>
        <v>0</v>
      </c>
      <c r="AK61" s="144">
        <f t="shared" si="14"/>
        <v>11680.000000000002</v>
      </c>
      <c r="AL61" s="144">
        <f t="shared" si="15"/>
        <v>301273.62</v>
      </c>
      <c r="AM61" s="144">
        <f t="shared" si="16"/>
        <v>1310295.6200000001</v>
      </c>
      <c r="AN61" s="675">
        <f t="shared" si="17"/>
        <v>786177</v>
      </c>
      <c r="AO61" s="675"/>
      <c r="AP61" s="675">
        <f t="shared" si="18"/>
        <v>786177</v>
      </c>
      <c r="AQ61" s="675">
        <f t="shared" si="19"/>
        <v>262059</v>
      </c>
    </row>
    <row r="62" spans="1:43" ht="15" customHeight="1">
      <c r="A62" s="141" t="s">
        <v>538</v>
      </c>
      <c r="B62" s="240" t="s">
        <v>2130</v>
      </c>
      <c r="C62" s="240" t="s">
        <v>2101</v>
      </c>
      <c r="D62" s="672"/>
      <c r="E62" s="165">
        <v>0</v>
      </c>
      <c r="F62" s="165">
        <v>4</v>
      </c>
      <c r="G62" s="165">
        <v>0</v>
      </c>
      <c r="H62" s="165">
        <v>5</v>
      </c>
      <c r="I62" s="144">
        <f t="shared" si="1"/>
        <v>9</v>
      </c>
      <c r="J62" s="672">
        <v>1.5</v>
      </c>
      <c r="K62" s="672">
        <v>0</v>
      </c>
      <c r="L62" s="672">
        <v>0</v>
      </c>
      <c r="M62" s="672">
        <v>3.5</v>
      </c>
      <c r="N62" s="144">
        <f t="shared" si="21"/>
        <v>5</v>
      </c>
      <c r="O62" s="144">
        <f t="shared" si="33"/>
        <v>1.5</v>
      </c>
      <c r="P62" s="144">
        <f t="shared" si="33"/>
        <v>4</v>
      </c>
      <c r="Q62" s="144">
        <f t="shared" si="33"/>
        <v>0</v>
      </c>
      <c r="R62" s="144">
        <f t="shared" si="33"/>
        <v>8.5</v>
      </c>
      <c r="S62" s="144">
        <f t="shared" si="23"/>
        <v>14</v>
      </c>
      <c r="T62" s="672">
        <v>0.91666666666666663</v>
      </c>
      <c r="U62" s="672">
        <v>1</v>
      </c>
      <c r="V62" s="672">
        <v>0</v>
      </c>
      <c r="W62" s="672">
        <v>9.8333333333333339</v>
      </c>
      <c r="X62" s="144">
        <f t="shared" si="24"/>
        <v>11.75</v>
      </c>
      <c r="Y62" s="672">
        <v>0.91666666666666663</v>
      </c>
      <c r="Z62" s="672">
        <v>1</v>
      </c>
      <c r="AA62" s="672">
        <v>0</v>
      </c>
      <c r="AB62" s="672">
        <v>9.8333333333333339</v>
      </c>
      <c r="AC62" s="144">
        <f t="shared" si="25"/>
        <v>11.75</v>
      </c>
      <c r="AD62" s="144">
        <f t="shared" si="7"/>
        <v>630687</v>
      </c>
      <c r="AE62" s="144">
        <f t="shared" si="8"/>
        <v>50760</v>
      </c>
      <c r="AF62" s="144">
        <f t="shared" si="9"/>
        <v>70500</v>
      </c>
      <c r="AG62" s="144">
        <f t="shared" si="10"/>
        <v>28200</v>
      </c>
      <c r="AH62" s="144">
        <f t="shared" si="11"/>
        <v>103400</v>
      </c>
      <c r="AI62" s="144">
        <f t="shared" si="12"/>
        <v>9400</v>
      </c>
      <c r="AJ62" s="144">
        <f t="shared" si="13"/>
        <v>0</v>
      </c>
      <c r="AK62" s="144">
        <f t="shared" si="14"/>
        <v>11280</v>
      </c>
      <c r="AL62" s="144">
        <f t="shared" si="15"/>
        <v>265841.21000000002</v>
      </c>
      <c r="AM62" s="144">
        <f t="shared" si="16"/>
        <v>1170068.21</v>
      </c>
      <c r="AN62" s="675">
        <f t="shared" si="17"/>
        <v>702041</v>
      </c>
      <c r="AO62" s="675"/>
      <c r="AP62" s="675">
        <f t="shared" si="18"/>
        <v>702041</v>
      </c>
      <c r="AQ62" s="675">
        <f t="shared" si="19"/>
        <v>234014</v>
      </c>
    </row>
    <row r="63" spans="1:43" ht="15" customHeight="1">
      <c r="A63" s="141" t="s">
        <v>538</v>
      </c>
      <c r="B63" s="240" t="s">
        <v>2131</v>
      </c>
      <c r="C63" s="240" t="s">
        <v>2101</v>
      </c>
      <c r="D63" s="672"/>
      <c r="E63" s="165">
        <v>0</v>
      </c>
      <c r="F63" s="165">
        <v>4</v>
      </c>
      <c r="G63" s="165">
        <v>0</v>
      </c>
      <c r="H63" s="165">
        <v>5</v>
      </c>
      <c r="I63" s="144">
        <f t="shared" si="1"/>
        <v>9</v>
      </c>
      <c r="J63" s="672">
        <v>8</v>
      </c>
      <c r="K63" s="672">
        <v>0</v>
      </c>
      <c r="L63" s="672">
        <v>0</v>
      </c>
      <c r="M63" s="672">
        <v>0</v>
      </c>
      <c r="N63" s="144">
        <f t="shared" si="21"/>
        <v>8</v>
      </c>
      <c r="O63" s="144">
        <f t="shared" si="33"/>
        <v>8</v>
      </c>
      <c r="P63" s="144">
        <f t="shared" si="33"/>
        <v>4</v>
      </c>
      <c r="Q63" s="144">
        <f t="shared" si="33"/>
        <v>0</v>
      </c>
      <c r="R63" s="144">
        <f t="shared" si="33"/>
        <v>5</v>
      </c>
      <c r="S63" s="144">
        <f t="shared" si="23"/>
        <v>17</v>
      </c>
      <c r="T63" s="672">
        <v>1</v>
      </c>
      <c r="U63" s="672">
        <v>5.833333333333333</v>
      </c>
      <c r="V63" s="672">
        <v>0</v>
      </c>
      <c r="W63" s="672">
        <v>8.1666666666666661</v>
      </c>
      <c r="X63" s="144">
        <f t="shared" si="24"/>
        <v>15</v>
      </c>
      <c r="Y63" s="672">
        <v>1</v>
      </c>
      <c r="Z63" s="672">
        <v>5.833333333333333</v>
      </c>
      <c r="AA63" s="672">
        <v>0</v>
      </c>
      <c r="AB63" s="672">
        <v>8.1666666666666661</v>
      </c>
      <c r="AC63" s="144">
        <f t="shared" si="25"/>
        <v>15</v>
      </c>
      <c r="AD63" s="144">
        <f t="shared" si="7"/>
        <v>856204</v>
      </c>
      <c r="AE63" s="144">
        <f t="shared" si="8"/>
        <v>64800</v>
      </c>
      <c r="AF63" s="144">
        <f t="shared" si="9"/>
        <v>90000</v>
      </c>
      <c r="AG63" s="144">
        <f t="shared" si="10"/>
        <v>36000</v>
      </c>
      <c r="AH63" s="144">
        <f t="shared" si="11"/>
        <v>132000</v>
      </c>
      <c r="AI63" s="144">
        <f t="shared" si="12"/>
        <v>12000</v>
      </c>
      <c r="AJ63" s="144">
        <f t="shared" si="13"/>
        <v>0</v>
      </c>
      <c r="AK63" s="144">
        <f t="shared" si="14"/>
        <v>14400</v>
      </c>
      <c r="AL63" s="144">
        <f t="shared" si="15"/>
        <v>357632.94</v>
      </c>
      <c r="AM63" s="144">
        <f t="shared" si="16"/>
        <v>1563036.94</v>
      </c>
      <c r="AN63" s="675">
        <f t="shared" si="17"/>
        <v>937822</v>
      </c>
      <c r="AO63" s="675"/>
      <c r="AP63" s="675">
        <f t="shared" si="18"/>
        <v>937822</v>
      </c>
      <c r="AQ63" s="675">
        <f t="shared" si="19"/>
        <v>312607</v>
      </c>
    </row>
    <row r="64" spans="1:43" ht="15" customHeight="1">
      <c r="A64" s="141" t="s">
        <v>538</v>
      </c>
      <c r="B64" s="240" t="s">
        <v>2132</v>
      </c>
      <c r="C64" s="240" t="s">
        <v>2099</v>
      </c>
      <c r="D64" s="672">
        <v>2</v>
      </c>
      <c r="E64" s="165">
        <v>3</v>
      </c>
      <c r="F64" s="165">
        <v>3</v>
      </c>
      <c r="G64" s="165">
        <v>25</v>
      </c>
      <c r="H64" s="165">
        <v>3</v>
      </c>
      <c r="I64" s="144">
        <f t="shared" si="1"/>
        <v>34</v>
      </c>
      <c r="J64" s="672">
        <v>7</v>
      </c>
      <c r="K64" s="672">
        <v>2.9166666666666665</v>
      </c>
      <c r="L64" s="672">
        <v>1</v>
      </c>
      <c r="M64" s="672">
        <v>0</v>
      </c>
      <c r="N64" s="144">
        <f t="shared" si="21"/>
        <v>10.916666666666666</v>
      </c>
      <c r="O64" s="144">
        <f t="shared" si="33"/>
        <v>10</v>
      </c>
      <c r="P64" s="144">
        <f t="shared" si="33"/>
        <v>5.9166666666666661</v>
      </c>
      <c r="Q64" s="144">
        <f t="shared" si="33"/>
        <v>26</v>
      </c>
      <c r="R64" s="144">
        <f t="shared" si="33"/>
        <v>3</v>
      </c>
      <c r="S64" s="144">
        <f t="shared" si="23"/>
        <v>44.916666666666664</v>
      </c>
      <c r="T64" s="672">
        <v>6</v>
      </c>
      <c r="U64" s="672">
        <v>3.8333333333333335</v>
      </c>
      <c r="V64" s="672">
        <v>23.5</v>
      </c>
      <c r="W64" s="672">
        <v>2</v>
      </c>
      <c r="X64" s="144">
        <f t="shared" si="24"/>
        <v>35.333333333333336</v>
      </c>
      <c r="Y64" s="672">
        <v>6</v>
      </c>
      <c r="Z64" s="672">
        <v>3.8333333333333335</v>
      </c>
      <c r="AA64" s="672">
        <v>23.5</v>
      </c>
      <c r="AB64" s="672">
        <v>2</v>
      </c>
      <c r="AC64" s="144">
        <f t="shared" si="25"/>
        <v>35.333333333333336</v>
      </c>
      <c r="AD64" s="144">
        <f t="shared" si="7"/>
        <v>2241432</v>
      </c>
      <c r="AE64" s="144">
        <f t="shared" si="8"/>
        <v>152640</v>
      </c>
      <c r="AF64" s="144">
        <f t="shared" si="9"/>
        <v>212000</v>
      </c>
      <c r="AG64" s="144">
        <f t="shared" si="10"/>
        <v>84800</v>
      </c>
      <c r="AH64" s="144">
        <f t="shared" si="11"/>
        <v>310933.33333333337</v>
      </c>
      <c r="AI64" s="144">
        <f t="shared" si="12"/>
        <v>28266.666666666668</v>
      </c>
      <c r="AJ64" s="144">
        <f t="shared" si="13"/>
        <v>20000</v>
      </c>
      <c r="AK64" s="144">
        <f t="shared" si="14"/>
        <v>33920</v>
      </c>
      <c r="AL64" s="144">
        <f t="shared" si="15"/>
        <v>929881.98</v>
      </c>
      <c r="AM64" s="144">
        <f t="shared" si="16"/>
        <v>4013873.98</v>
      </c>
      <c r="AN64" s="675">
        <f t="shared" si="17"/>
        <v>2408324</v>
      </c>
      <c r="AO64" s="675"/>
      <c r="AP64" s="675">
        <f t="shared" si="18"/>
        <v>2408324</v>
      </c>
      <c r="AQ64" s="675">
        <f t="shared" si="19"/>
        <v>802775</v>
      </c>
    </row>
    <row r="65" spans="1:43" ht="15" customHeight="1">
      <c r="A65" s="141" t="s">
        <v>538</v>
      </c>
      <c r="B65" s="240" t="s">
        <v>2133</v>
      </c>
      <c r="C65" s="240" t="s">
        <v>2101</v>
      </c>
      <c r="D65" s="672"/>
      <c r="E65" s="165">
        <v>0</v>
      </c>
      <c r="F65" s="165">
        <v>4</v>
      </c>
      <c r="G65" s="165">
        <v>0</v>
      </c>
      <c r="H65" s="165">
        <v>5</v>
      </c>
      <c r="I65" s="144">
        <f t="shared" si="1"/>
        <v>9</v>
      </c>
      <c r="J65" s="672">
        <v>6.33</v>
      </c>
      <c r="K65" s="672">
        <v>3</v>
      </c>
      <c r="L65" s="672">
        <v>0</v>
      </c>
      <c r="M65" s="672">
        <v>0.83333333333333337</v>
      </c>
      <c r="N65" s="144">
        <f t="shared" si="21"/>
        <v>10.163333333333334</v>
      </c>
      <c r="O65" s="144">
        <f t="shared" si="33"/>
        <v>6.33</v>
      </c>
      <c r="P65" s="144">
        <f t="shared" si="33"/>
        <v>7</v>
      </c>
      <c r="Q65" s="144">
        <f t="shared" si="33"/>
        <v>0</v>
      </c>
      <c r="R65" s="144">
        <f t="shared" si="33"/>
        <v>5.833333333333333</v>
      </c>
      <c r="S65" s="144">
        <f t="shared" si="23"/>
        <v>19.163333333333334</v>
      </c>
      <c r="T65" s="672">
        <v>6.333333333333333</v>
      </c>
      <c r="U65" s="672">
        <v>7</v>
      </c>
      <c r="V65" s="672">
        <v>0</v>
      </c>
      <c r="W65" s="672">
        <v>5.583333333333333</v>
      </c>
      <c r="X65" s="144">
        <f t="shared" si="24"/>
        <v>18.916666666666664</v>
      </c>
      <c r="Y65" s="672">
        <v>6.333333333333333</v>
      </c>
      <c r="Z65" s="672">
        <v>7</v>
      </c>
      <c r="AA65" s="672">
        <v>0</v>
      </c>
      <c r="AB65" s="672">
        <v>5.583333333333333</v>
      </c>
      <c r="AC65" s="144">
        <f t="shared" si="25"/>
        <v>18.916666666666664</v>
      </c>
      <c r="AD65" s="144">
        <f t="shared" si="7"/>
        <v>1183041.9999999998</v>
      </c>
      <c r="AE65" s="144">
        <f t="shared" si="8"/>
        <v>81719.999999999985</v>
      </c>
      <c r="AF65" s="144">
        <f t="shared" si="9"/>
        <v>113499.99999999999</v>
      </c>
      <c r="AG65" s="144">
        <f t="shared" si="10"/>
        <v>45399.999999999993</v>
      </c>
      <c r="AH65" s="144">
        <f t="shared" si="11"/>
        <v>166466.66666666666</v>
      </c>
      <c r="AI65" s="144">
        <f t="shared" si="12"/>
        <v>15133.333333333332</v>
      </c>
      <c r="AJ65" s="144">
        <f t="shared" si="13"/>
        <v>0</v>
      </c>
      <c r="AK65" s="144">
        <f t="shared" si="14"/>
        <v>18159.999999999996</v>
      </c>
      <c r="AL65" s="144">
        <f t="shared" si="15"/>
        <v>487941.39</v>
      </c>
      <c r="AM65" s="144">
        <f t="shared" si="16"/>
        <v>2111363.3899999997</v>
      </c>
      <c r="AN65" s="675">
        <f t="shared" si="17"/>
        <v>1266818</v>
      </c>
      <c r="AO65" s="675"/>
      <c r="AP65" s="675">
        <f t="shared" si="18"/>
        <v>1266818</v>
      </c>
      <c r="AQ65" s="675">
        <f t="shared" si="19"/>
        <v>422273</v>
      </c>
    </row>
    <row r="66" spans="1:43" ht="15" customHeight="1">
      <c r="A66" s="141" t="s">
        <v>538</v>
      </c>
      <c r="B66" s="240" t="s">
        <v>2134</v>
      </c>
      <c r="C66" s="240" t="s">
        <v>2099</v>
      </c>
      <c r="D66" s="672">
        <v>1</v>
      </c>
      <c r="E66" s="165">
        <v>2</v>
      </c>
      <c r="F66" s="165">
        <v>2</v>
      </c>
      <c r="G66" s="165">
        <v>17</v>
      </c>
      <c r="H66" s="165">
        <v>3</v>
      </c>
      <c r="I66" s="144">
        <f t="shared" si="1"/>
        <v>24</v>
      </c>
      <c r="J66" s="672">
        <v>6</v>
      </c>
      <c r="K66" s="672">
        <v>0</v>
      </c>
      <c r="L66" s="672">
        <v>4</v>
      </c>
      <c r="M66" s="672">
        <v>0</v>
      </c>
      <c r="N66" s="144">
        <f t="shared" si="21"/>
        <v>10</v>
      </c>
      <c r="O66" s="144">
        <f t="shared" si="33"/>
        <v>8</v>
      </c>
      <c r="P66" s="144">
        <f t="shared" si="33"/>
        <v>2</v>
      </c>
      <c r="Q66" s="144">
        <f t="shared" si="33"/>
        <v>21</v>
      </c>
      <c r="R66" s="144">
        <f t="shared" si="33"/>
        <v>3</v>
      </c>
      <c r="S66" s="144">
        <f t="shared" si="23"/>
        <v>34</v>
      </c>
      <c r="T66" s="672">
        <v>5.916666666666667</v>
      </c>
      <c r="U66" s="672">
        <v>2.6666666666666665</v>
      </c>
      <c r="V66" s="672">
        <v>15.666666666666666</v>
      </c>
      <c r="W66" s="672">
        <v>1.6666666666666667</v>
      </c>
      <c r="X66" s="144">
        <f t="shared" si="24"/>
        <v>25.916666666666668</v>
      </c>
      <c r="Y66" s="672">
        <v>5.916666666666667</v>
      </c>
      <c r="Z66" s="672">
        <v>2.6666666666666665</v>
      </c>
      <c r="AA66" s="672">
        <v>15.666666666666666</v>
      </c>
      <c r="AB66" s="672">
        <v>1.6666666666666667</v>
      </c>
      <c r="AC66" s="144">
        <f t="shared" si="25"/>
        <v>25.916666666666668</v>
      </c>
      <c r="AD66" s="144">
        <f t="shared" si="7"/>
        <v>1656679</v>
      </c>
      <c r="AE66" s="144">
        <f t="shared" si="8"/>
        <v>111960</v>
      </c>
      <c r="AF66" s="144">
        <f t="shared" si="9"/>
        <v>155500</v>
      </c>
      <c r="AG66" s="144">
        <f t="shared" si="10"/>
        <v>62200</v>
      </c>
      <c r="AH66" s="144">
        <f t="shared" si="11"/>
        <v>228066.66666666669</v>
      </c>
      <c r="AI66" s="144">
        <f t="shared" si="12"/>
        <v>20733.333333333336</v>
      </c>
      <c r="AJ66" s="144">
        <f t="shared" si="13"/>
        <v>10000</v>
      </c>
      <c r="AK66" s="144">
        <f t="shared" si="14"/>
        <v>24880</v>
      </c>
      <c r="AL66" s="144">
        <f t="shared" si="15"/>
        <v>684898.67</v>
      </c>
      <c r="AM66" s="144">
        <f t="shared" si="16"/>
        <v>2954917.67</v>
      </c>
      <c r="AN66" s="675">
        <f t="shared" si="17"/>
        <v>1772951</v>
      </c>
      <c r="AO66" s="675"/>
      <c r="AP66" s="675">
        <f t="shared" si="18"/>
        <v>1772951</v>
      </c>
      <c r="AQ66" s="675">
        <f t="shared" si="19"/>
        <v>590984</v>
      </c>
    </row>
    <row r="67" spans="1:43" ht="15" customHeight="1">
      <c r="A67" s="141" t="s">
        <v>538</v>
      </c>
      <c r="B67" s="240" t="s">
        <v>2135</v>
      </c>
      <c r="C67" s="240" t="s">
        <v>2099</v>
      </c>
      <c r="D67" s="672">
        <v>1</v>
      </c>
      <c r="E67" s="165">
        <v>1</v>
      </c>
      <c r="F67" s="165">
        <v>2</v>
      </c>
      <c r="G67" s="165">
        <v>11</v>
      </c>
      <c r="H67" s="165">
        <v>2</v>
      </c>
      <c r="I67" s="144">
        <f t="shared" si="1"/>
        <v>16</v>
      </c>
      <c r="J67" s="672">
        <v>5</v>
      </c>
      <c r="K67" s="672">
        <v>0</v>
      </c>
      <c r="L67" s="672">
        <v>1.75</v>
      </c>
      <c r="M67" s="672">
        <v>0</v>
      </c>
      <c r="N67" s="144">
        <f t="shared" si="21"/>
        <v>6.75</v>
      </c>
      <c r="O67" s="144">
        <f t="shared" si="33"/>
        <v>6</v>
      </c>
      <c r="P67" s="144">
        <f t="shared" si="33"/>
        <v>2</v>
      </c>
      <c r="Q67" s="144">
        <f t="shared" si="33"/>
        <v>12.75</v>
      </c>
      <c r="R67" s="144">
        <f t="shared" si="33"/>
        <v>2</v>
      </c>
      <c r="S67" s="144">
        <f t="shared" si="23"/>
        <v>22.75</v>
      </c>
      <c r="T67" s="672">
        <v>7.583333333333333</v>
      </c>
      <c r="U67" s="672">
        <v>1.5</v>
      </c>
      <c r="V67" s="672">
        <v>12.5</v>
      </c>
      <c r="W67" s="672">
        <v>1.1666666666666667</v>
      </c>
      <c r="X67" s="144">
        <f t="shared" si="24"/>
        <v>22.75</v>
      </c>
      <c r="Y67" s="672">
        <v>7.583333333333333</v>
      </c>
      <c r="Z67" s="672">
        <v>1.5</v>
      </c>
      <c r="AA67" s="672">
        <v>12.5</v>
      </c>
      <c r="AB67" s="672">
        <v>1.1666666666666667</v>
      </c>
      <c r="AC67" s="144">
        <f t="shared" si="25"/>
        <v>22.75</v>
      </c>
      <c r="AD67" s="144">
        <f t="shared" si="7"/>
        <v>1480646.9999999998</v>
      </c>
      <c r="AE67" s="144">
        <f t="shared" si="8"/>
        <v>98280</v>
      </c>
      <c r="AF67" s="144">
        <f t="shared" si="9"/>
        <v>136500</v>
      </c>
      <c r="AG67" s="144">
        <f t="shared" si="10"/>
        <v>54600</v>
      </c>
      <c r="AH67" s="144">
        <f t="shared" si="11"/>
        <v>200200</v>
      </c>
      <c r="AI67" s="144">
        <f t="shared" si="12"/>
        <v>18200</v>
      </c>
      <c r="AJ67" s="144">
        <f t="shared" si="13"/>
        <v>10000</v>
      </c>
      <c r="AK67" s="144">
        <f t="shared" si="14"/>
        <v>21840</v>
      </c>
      <c r="AL67" s="144">
        <f t="shared" si="15"/>
        <v>611086.85</v>
      </c>
      <c r="AM67" s="144">
        <f t="shared" si="16"/>
        <v>2631353.8499999996</v>
      </c>
      <c r="AN67" s="675">
        <f t="shared" si="17"/>
        <v>1578812</v>
      </c>
      <c r="AO67" s="675"/>
      <c r="AP67" s="675">
        <f t="shared" si="18"/>
        <v>1578812</v>
      </c>
      <c r="AQ67" s="675">
        <f t="shared" si="19"/>
        <v>526271</v>
      </c>
    </row>
    <row r="68" spans="1:43" ht="15" customHeight="1">
      <c r="A68" s="141" t="s">
        <v>538</v>
      </c>
      <c r="B68" s="240" t="s">
        <v>2136</v>
      </c>
      <c r="C68" s="240" t="s">
        <v>2101</v>
      </c>
      <c r="D68" s="672"/>
      <c r="E68" s="165">
        <v>0</v>
      </c>
      <c r="F68" s="165">
        <v>4</v>
      </c>
      <c r="G68" s="165">
        <v>0</v>
      </c>
      <c r="H68" s="165">
        <v>5</v>
      </c>
      <c r="I68" s="144">
        <f t="shared" si="1"/>
        <v>9</v>
      </c>
      <c r="J68" s="672">
        <v>3</v>
      </c>
      <c r="K68" s="672">
        <v>2</v>
      </c>
      <c r="L68" s="672">
        <v>0</v>
      </c>
      <c r="M68" s="672">
        <v>4</v>
      </c>
      <c r="N68" s="144">
        <f t="shared" si="21"/>
        <v>9</v>
      </c>
      <c r="O68" s="144">
        <f t="shared" si="33"/>
        <v>3</v>
      </c>
      <c r="P68" s="144">
        <f t="shared" si="33"/>
        <v>6</v>
      </c>
      <c r="Q68" s="144">
        <f t="shared" si="33"/>
        <v>0</v>
      </c>
      <c r="R68" s="144">
        <f t="shared" si="33"/>
        <v>9</v>
      </c>
      <c r="S68" s="144">
        <f t="shared" si="23"/>
        <v>18</v>
      </c>
      <c r="T68" s="672">
        <v>0.91666666666666663</v>
      </c>
      <c r="U68" s="672">
        <v>7</v>
      </c>
      <c r="V68" s="672">
        <v>0</v>
      </c>
      <c r="W68" s="672">
        <v>8.6666666666666661</v>
      </c>
      <c r="X68" s="144">
        <f t="shared" si="24"/>
        <v>16.583333333333332</v>
      </c>
      <c r="Y68" s="672">
        <v>0.91666666666666663</v>
      </c>
      <c r="Z68" s="672">
        <v>7</v>
      </c>
      <c r="AA68" s="672">
        <v>0</v>
      </c>
      <c r="AB68" s="672">
        <v>8.6666666666666661</v>
      </c>
      <c r="AC68" s="144">
        <f t="shared" si="25"/>
        <v>16.583333333333332</v>
      </c>
      <c r="AD68" s="144">
        <f t="shared" si="7"/>
        <v>949186.99999999988</v>
      </c>
      <c r="AE68" s="144">
        <f t="shared" si="8"/>
        <v>71640</v>
      </c>
      <c r="AF68" s="144">
        <f t="shared" si="9"/>
        <v>99500</v>
      </c>
      <c r="AG68" s="144">
        <f t="shared" si="10"/>
        <v>39800</v>
      </c>
      <c r="AH68" s="144">
        <f t="shared" si="11"/>
        <v>145933.33333333331</v>
      </c>
      <c r="AI68" s="144">
        <f t="shared" si="12"/>
        <v>13266.666666666666</v>
      </c>
      <c r="AJ68" s="144">
        <f t="shared" si="13"/>
        <v>0</v>
      </c>
      <c r="AK68" s="144">
        <f t="shared" si="14"/>
        <v>15919.999999999998</v>
      </c>
      <c r="AL68" s="144">
        <f t="shared" si="15"/>
        <v>396314.86</v>
      </c>
      <c r="AM68" s="144">
        <f t="shared" si="16"/>
        <v>1731561.8599999999</v>
      </c>
      <c r="AN68" s="675">
        <f t="shared" si="17"/>
        <v>1038937</v>
      </c>
      <c r="AO68" s="675"/>
      <c r="AP68" s="675">
        <f t="shared" si="18"/>
        <v>1038937</v>
      </c>
      <c r="AQ68" s="675">
        <f t="shared" si="19"/>
        <v>346312</v>
      </c>
    </row>
    <row r="69" spans="1:43" ht="15" customHeight="1">
      <c r="A69" s="141" t="s">
        <v>538</v>
      </c>
      <c r="B69" s="240" t="s">
        <v>2137</v>
      </c>
      <c r="C69" s="240" t="s">
        <v>2101</v>
      </c>
      <c r="D69" s="672"/>
      <c r="E69" s="165">
        <v>0</v>
      </c>
      <c r="F69" s="165">
        <v>2</v>
      </c>
      <c r="G69" s="165">
        <v>0</v>
      </c>
      <c r="H69" s="165">
        <v>4</v>
      </c>
      <c r="I69" s="144">
        <f t="shared" si="1"/>
        <v>6</v>
      </c>
      <c r="J69" s="672">
        <v>4</v>
      </c>
      <c r="K69" s="672">
        <v>2</v>
      </c>
      <c r="L69" s="672">
        <v>0</v>
      </c>
      <c r="M69" s="672">
        <v>1</v>
      </c>
      <c r="N69" s="144">
        <f t="shared" si="21"/>
        <v>7</v>
      </c>
      <c r="O69" s="144">
        <f t="shared" si="33"/>
        <v>4</v>
      </c>
      <c r="P69" s="144">
        <f t="shared" si="33"/>
        <v>4</v>
      </c>
      <c r="Q69" s="144">
        <f t="shared" si="33"/>
        <v>0</v>
      </c>
      <c r="R69" s="144">
        <f t="shared" si="33"/>
        <v>5</v>
      </c>
      <c r="S69" s="144">
        <f t="shared" si="23"/>
        <v>13</v>
      </c>
      <c r="T69" s="672">
        <v>1.5</v>
      </c>
      <c r="U69" s="672">
        <v>1.5</v>
      </c>
      <c r="V69" s="672">
        <v>0</v>
      </c>
      <c r="W69" s="672">
        <v>1.8</v>
      </c>
      <c r="X69" s="144">
        <f t="shared" si="24"/>
        <v>4.8</v>
      </c>
      <c r="Y69" s="672">
        <v>1.5</v>
      </c>
      <c r="Z69" s="672">
        <v>1.5</v>
      </c>
      <c r="AA69" s="672">
        <v>0</v>
      </c>
      <c r="AB69" s="672">
        <v>1.8</v>
      </c>
      <c r="AC69" s="144">
        <f t="shared" si="25"/>
        <v>4.8</v>
      </c>
      <c r="AD69" s="144">
        <f t="shared" si="7"/>
        <v>294606</v>
      </c>
      <c r="AE69" s="144">
        <f t="shared" si="8"/>
        <v>20736</v>
      </c>
      <c r="AF69" s="144">
        <f t="shared" si="9"/>
        <v>28800</v>
      </c>
      <c r="AG69" s="144">
        <f t="shared" si="10"/>
        <v>11520</v>
      </c>
      <c r="AH69" s="144">
        <f t="shared" si="11"/>
        <v>42240</v>
      </c>
      <c r="AI69" s="144">
        <f t="shared" si="12"/>
        <v>3840</v>
      </c>
      <c r="AJ69" s="144">
        <f t="shared" si="13"/>
        <v>0</v>
      </c>
      <c r="AK69" s="144">
        <f t="shared" si="14"/>
        <v>4608</v>
      </c>
      <c r="AL69" s="144">
        <f t="shared" si="15"/>
        <v>121815.69</v>
      </c>
      <c r="AM69" s="144">
        <f t="shared" si="16"/>
        <v>528165.68999999994</v>
      </c>
      <c r="AN69" s="675">
        <f t="shared" ref="AN69:AN117" si="34">ROUND(AM69*0.6,0)</f>
        <v>316899</v>
      </c>
      <c r="AO69" s="675"/>
      <c r="AP69" s="675">
        <f t="shared" ref="AP69:AP117" si="35">AN69+AO69</f>
        <v>316899</v>
      </c>
      <c r="AQ69" s="675">
        <f t="shared" ref="AQ69:AQ117" si="36">ROUND(AM69*0.2,0)</f>
        <v>105633</v>
      </c>
    </row>
    <row r="70" spans="1:43" ht="15" customHeight="1">
      <c r="A70" s="141" t="s">
        <v>538</v>
      </c>
      <c r="B70" s="240" t="s">
        <v>2138</v>
      </c>
      <c r="C70" s="240" t="s">
        <v>2099</v>
      </c>
      <c r="D70" s="672">
        <v>2</v>
      </c>
      <c r="E70" s="165">
        <v>2</v>
      </c>
      <c r="F70" s="165">
        <v>2</v>
      </c>
      <c r="G70" s="165">
        <v>19</v>
      </c>
      <c r="H70" s="165">
        <v>3</v>
      </c>
      <c r="I70" s="144">
        <f t="shared" si="1"/>
        <v>26</v>
      </c>
      <c r="J70" s="672">
        <v>7.833333333333333</v>
      </c>
      <c r="K70" s="672">
        <v>1.5</v>
      </c>
      <c r="L70" s="672">
        <v>5.25</v>
      </c>
      <c r="M70" s="672">
        <v>1.5</v>
      </c>
      <c r="N70" s="144">
        <f t="shared" si="21"/>
        <v>16.083333333333332</v>
      </c>
      <c r="O70" s="144">
        <f t="shared" si="33"/>
        <v>9.8333333333333321</v>
      </c>
      <c r="P70" s="144">
        <f>F70+K70</f>
        <v>3.5</v>
      </c>
      <c r="Q70" s="144">
        <f>G70+L70</f>
        <v>24.25</v>
      </c>
      <c r="R70" s="144">
        <f>H70+M70</f>
        <v>4.5</v>
      </c>
      <c r="S70" s="144">
        <f t="shared" si="23"/>
        <v>42.083333333333329</v>
      </c>
      <c r="T70" s="672">
        <v>8.8333333333333339</v>
      </c>
      <c r="U70" s="672">
        <v>4</v>
      </c>
      <c r="V70" s="672">
        <v>17</v>
      </c>
      <c r="W70" s="672">
        <v>2</v>
      </c>
      <c r="X70" s="144">
        <f t="shared" si="24"/>
        <v>31.833333333333336</v>
      </c>
      <c r="Y70" s="672">
        <v>8.8333333333333339</v>
      </c>
      <c r="Z70" s="672">
        <v>4</v>
      </c>
      <c r="AA70" s="672">
        <v>17</v>
      </c>
      <c r="AB70" s="672">
        <v>2</v>
      </c>
      <c r="AC70" s="144">
        <f t="shared" si="25"/>
        <v>31.833333333333336</v>
      </c>
      <c r="AD70" s="144">
        <f t="shared" ref="AD70:AD117" si="37">(Y70*6017+Z70*5250+AA70*5194+AB70*4250)*12</f>
        <v>2051378.0000000002</v>
      </c>
      <c r="AE70" s="144">
        <f t="shared" ref="AE70:AE117" si="38">AC70*4320</f>
        <v>137520</v>
      </c>
      <c r="AF70" s="144">
        <f t="shared" ref="AF70:AF117" si="39">AC70*6000</f>
        <v>191000</v>
      </c>
      <c r="AG70" s="144">
        <f t="shared" ref="AG70:AG117" si="40">AC70*2400</f>
        <v>76400</v>
      </c>
      <c r="AH70" s="144">
        <f t="shared" ref="AH70:AH117" si="41">AC70*8800</f>
        <v>280133.33333333337</v>
      </c>
      <c r="AI70" s="144">
        <f t="shared" ref="AI70:AI117" si="42">AC70*800</f>
        <v>25466.666666666668</v>
      </c>
      <c r="AJ70" s="144">
        <f t="shared" ref="AJ70:AJ117" si="43">D70*50*200</f>
        <v>20000</v>
      </c>
      <c r="AK70" s="144">
        <f t="shared" ref="AK70:AK117" si="44">AC70*960</f>
        <v>30560.000000000004</v>
      </c>
      <c r="AL70" s="144">
        <f t="shared" ref="AL70:AL117" si="45">ROUND((AD70+AH70+AI70+AJ70)*0.35756,2)</f>
        <v>849912.25</v>
      </c>
      <c r="AM70" s="144">
        <f t="shared" ref="AM70:AM117" si="46">SUM(AD70:AL70)</f>
        <v>3662370.25</v>
      </c>
      <c r="AN70" s="675">
        <f t="shared" si="34"/>
        <v>2197422</v>
      </c>
      <c r="AO70" s="675"/>
      <c r="AP70" s="675">
        <f t="shared" si="35"/>
        <v>2197422</v>
      </c>
      <c r="AQ70" s="675">
        <f t="shared" si="36"/>
        <v>732474</v>
      </c>
    </row>
    <row r="71" spans="1:43" ht="15" customHeight="1">
      <c r="A71" s="676"/>
      <c r="B71" s="676" t="s">
        <v>2139</v>
      </c>
      <c r="C71" s="676"/>
      <c r="D71" s="146">
        <f>SUM(D53:D70)</f>
        <v>14</v>
      </c>
      <c r="E71" s="146">
        <f t="shared" ref="E71:AQ71" si="47">SUM(E53:E70)</f>
        <v>36</v>
      </c>
      <c r="F71" s="146">
        <f t="shared" si="47"/>
        <v>62.5</v>
      </c>
      <c r="G71" s="146">
        <f t="shared" si="47"/>
        <v>212</v>
      </c>
      <c r="H71" s="146">
        <f t="shared" si="47"/>
        <v>79</v>
      </c>
      <c r="I71" s="146">
        <f t="shared" si="47"/>
        <v>389.5</v>
      </c>
      <c r="J71" s="146">
        <f t="shared" si="47"/>
        <v>102.66333333333333</v>
      </c>
      <c r="K71" s="146">
        <f t="shared" si="47"/>
        <v>17.416666666666664</v>
      </c>
      <c r="L71" s="146">
        <f t="shared" si="47"/>
        <v>23.916666666666664</v>
      </c>
      <c r="M71" s="146">
        <f t="shared" si="47"/>
        <v>13.166666666666666</v>
      </c>
      <c r="N71" s="146">
        <f t="shared" si="47"/>
        <v>157.16333333333336</v>
      </c>
      <c r="O71" s="146">
        <f t="shared" si="47"/>
        <v>138.66333333333333</v>
      </c>
      <c r="P71" s="146">
        <f t="shared" si="47"/>
        <v>79.916666666666657</v>
      </c>
      <c r="Q71" s="146">
        <f t="shared" si="47"/>
        <v>235.91666666666666</v>
      </c>
      <c r="R71" s="146">
        <f t="shared" si="47"/>
        <v>92.166666666666657</v>
      </c>
      <c r="S71" s="146">
        <f t="shared" si="47"/>
        <v>546.66333333333341</v>
      </c>
      <c r="T71" s="146">
        <f t="shared" si="47"/>
        <v>105.33333333333334</v>
      </c>
      <c r="U71" s="146">
        <f t="shared" si="47"/>
        <v>73.166666666666657</v>
      </c>
      <c r="V71" s="146">
        <f t="shared" si="47"/>
        <v>200.24999999999997</v>
      </c>
      <c r="W71" s="146">
        <f t="shared" si="47"/>
        <v>90.633333333333354</v>
      </c>
      <c r="X71" s="146">
        <f t="shared" si="47"/>
        <v>469.38333333333327</v>
      </c>
      <c r="Y71" s="146">
        <f t="shared" si="47"/>
        <v>108.75</v>
      </c>
      <c r="Z71" s="146">
        <f t="shared" si="47"/>
        <v>73.75</v>
      </c>
      <c r="AA71" s="146">
        <f t="shared" si="47"/>
        <v>200.24999999999997</v>
      </c>
      <c r="AB71" s="146">
        <f t="shared" si="47"/>
        <v>85.88333333333334</v>
      </c>
      <c r="AC71" s="146">
        <f t="shared" si="47"/>
        <v>468.63333333333327</v>
      </c>
      <c r="AD71" s="146">
        <f t="shared" si="47"/>
        <v>29359667</v>
      </c>
      <c r="AE71" s="146">
        <f t="shared" si="47"/>
        <v>2024496</v>
      </c>
      <c r="AF71" s="146">
        <f t="shared" si="47"/>
        <v>2811800</v>
      </c>
      <c r="AG71" s="146">
        <f t="shared" si="47"/>
        <v>1124720</v>
      </c>
      <c r="AH71" s="146">
        <f t="shared" si="47"/>
        <v>4123973.3333333335</v>
      </c>
      <c r="AI71" s="146">
        <f t="shared" si="47"/>
        <v>374906.66666666669</v>
      </c>
      <c r="AJ71" s="146">
        <f t="shared" si="47"/>
        <v>140000</v>
      </c>
      <c r="AK71" s="146">
        <f t="shared" si="47"/>
        <v>449888</v>
      </c>
      <c r="AL71" s="146">
        <f t="shared" si="47"/>
        <v>12156520.470000001</v>
      </c>
      <c r="AM71" s="146">
        <f t="shared" si="47"/>
        <v>52565971.469999999</v>
      </c>
      <c r="AN71" s="146">
        <f t="shared" si="47"/>
        <v>31539581</v>
      </c>
      <c r="AO71" s="146">
        <f t="shared" si="47"/>
        <v>0</v>
      </c>
      <c r="AP71" s="146">
        <f t="shared" si="47"/>
        <v>31539581</v>
      </c>
      <c r="AQ71" s="146">
        <f t="shared" si="47"/>
        <v>10513196</v>
      </c>
    </row>
    <row r="72" spans="1:43" ht="15" customHeight="1">
      <c r="A72" s="141" t="s">
        <v>537</v>
      </c>
      <c r="B72" s="240" t="s">
        <v>2140</v>
      </c>
      <c r="C72" s="240" t="s">
        <v>2099</v>
      </c>
      <c r="D72" s="672">
        <v>2</v>
      </c>
      <c r="E72" s="165">
        <v>4</v>
      </c>
      <c r="F72" s="165">
        <v>3</v>
      </c>
      <c r="G72" s="165">
        <v>31</v>
      </c>
      <c r="H72" s="165">
        <v>3</v>
      </c>
      <c r="I72" s="144">
        <f t="shared" ref="I72:I117" si="48">SUM(E72:H72)</f>
        <v>41</v>
      </c>
      <c r="J72" s="672">
        <v>1</v>
      </c>
      <c r="K72" s="672">
        <v>0</v>
      </c>
      <c r="L72" s="672">
        <v>4.666666666666667</v>
      </c>
      <c r="M72" s="672">
        <v>1.4166666666666667</v>
      </c>
      <c r="N72" s="144">
        <f t="shared" ref="N72:N117" si="49">SUM(J72:M72)</f>
        <v>7.0833333333333339</v>
      </c>
      <c r="O72" s="144">
        <f t="shared" ref="O72:R90" si="50">E72+J72</f>
        <v>5</v>
      </c>
      <c r="P72" s="144">
        <f t="shared" si="50"/>
        <v>3</v>
      </c>
      <c r="Q72" s="144">
        <f t="shared" si="50"/>
        <v>35.666666666666664</v>
      </c>
      <c r="R72" s="144">
        <f t="shared" si="50"/>
        <v>4.416666666666667</v>
      </c>
      <c r="S72" s="144">
        <f t="shared" ref="S72:S117" si="51">SUM(O72:R72)</f>
        <v>48.083333333333329</v>
      </c>
      <c r="T72" s="672">
        <v>6</v>
      </c>
      <c r="U72" s="672">
        <v>5</v>
      </c>
      <c r="V72" s="672">
        <v>27.5</v>
      </c>
      <c r="W72" s="672">
        <v>1.4166666666666667</v>
      </c>
      <c r="X72" s="144">
        <f t="shared" ref="X72:X117" si="52">SUM(T72:W72)</f>
        <v>39.916666666666664</v>
      </c>
      <c r="Y72" s="672">
        <v>6</v>
      </c>
      <c r="Z72" s="672">
        <v>5</v>
      </c>
      <c r="AA72" s="672">
        <v>27.5</v>
      </c>
      <c r="AB72" s="672">
        <v>1.4166666666666667</v>
      </c>
      <c r="AC72" s="144">
        <f t="shared" ref="AC72:AC117" si="53">SUM(Y72:AB72)</f>
        <v>39.916666666666664</v>
      </c>
      <c r="AD72" s="144">
        <f t="shared" si="37"/>
        <v>2534494</v>
      </c>
      <c r="AE72" s="144">
        <f t="shared" si="38"/>
        <v>172440</v>
      </c>
      <c r="AF72" s="144">
        <f t="shared" si="39"/>
        <v>239500</v>
      </c>
      <c r="AG72" s="144">
        <f t="shared" si="40"/>
        <v>95800</v>
      </c>
      <c r="AH72" s="144">
        <f t="shared" si="41"/>
        <v>351266.66666666663</v>
      </c>
      <c r="AI72" s="144">
        <f t="shared" si="42"/>
        <v>31933.333333333332</v>
      </c>
      <c r="AJ72" s="144">
        <f t="shared" si="43"/>
        <v>20000</v>
      </c>
      <c r="AK72" s="144">
        <f t="shared" si="44"/>
        <v>38320</v>
      </c>
      <c r="AL72" s="144">
        <f t="shared" si="45"/>
        <v>1050401.8700000001</v>
      </c>
      <c r="AM72" s="144">
        <f t="shared" si="46"/>
        <v>4534155.87</v>
      </c>
      <c r="AN72" s="675">
        <f t="shared" si="34"/>
        <v>2720494</v>
      </c>
      <c r="AO72" s="675"/>
      <c r="AP72" s="675">
        <f t="shared" si="35"/>
        <v>2720494</v>
      </c>
      <c r="AQ72" s="675">
        <f t="shared" si="36"/>
        <v>906831</v>
      </c>
    </row>
    <row r="73" spans="1:43" ht="15" customHeight="1">
      <c r="A73" s="141" t="s">
        <v>537</v>
      </c>
      <c r="B73" s="240" t="s">
        <v>2141</v>
      </c>
      <c r="C73" s="240" t="s">
        <v>2099</v>
      </c>
      <c r="D73" s="672">
        <v>1</v>
      </c>
      <c r="E73" s="165">
        <v>2</v>
      </c>
      <c r="F73" s="165">
        <v>2</v>
      </c>
      <c r="G73" s="165">
        <v>17</v>
      </c>
      <c r="H73" s="165">
        <v>3</v>
      </c>
      <c r="I73" s="144">
        <f t="shared" si="48"/>
        <v>24</v>
      </c>
      <c r="J73" s="672">
        <v>1</v>
      </c>
      <c r="K73" s="672">
        <v>0</v>
      </c>
      <c r="L73" s="672">
        <v>0</v>
      </c>
      <c r="M73" s="672">
        <v>0</v>
      </c>
      <c r="N73" s="144">
        <f t="shared" si="49"/>
        <v>1</v>
      </c>
      <c r="O73" s="144">
        <f t="shared" si="50"/>
        <v>3</v>
      </c>
      <c r="P73" s="144">
        <f t="shared" si="50"/>
        <v>2</v>
      </c>
      <c r="Q73" s="144">
        <f t="shared" si="50"/>
        <v>17</v>
      </c>
      <c r="R73" s="144">
        <f t="shared" si="50"/>
        <v>3</v>
      </c>
      <c r="S73" s="144">
        <f t="shared" si="51"/>
        <v>25</v>
      </c>
      <c r="T73" s="672">
        <v>4.583333333333333</v>
      </c>
      <c r="U73" s="672">
        <v>1</v>
      </c>
      <c r="V73" s="672">
        <v>18</v>
      </c>
      <c r="W73" s="672">
        <v>2</v>
      </c>
      <c r="X73" s="144">
        <f t="shared" si="52"/>
        <v>25.583333333333332</v>
      </c>
      <c r="Y73" s="672">
        <v>3</v>
      </c>
      <c r="Z73" s="672">
        <v>2</v>
      </c>
      <c r="AA73" s="672">
        <v>17</v>
      </c>
      <c r="AB73" s="672">
        <v>3</v>
      </c>
      <c r="AC73" s="144">
        <f t="shared" si="53"/>
        <v>25</v>
      </c>
      <c r="AD73" s="144">
        <f t="shared" si="37"/>
        <v>1555188</v>
      </c>
      <c r="AE73" s="144">
        <f t="shared" si="38"/>
        <v>108000</v>
      </c>
      <c r="AF73" s="144">
        <f t="shared" si="39"/>
        <v>150000</v>
      </c>
      <c r="AG73" s="144">
        <f t="shared" si="40"/>
        <v>60000</v>
      </c>
      <c r="AH73" s="144">
        <f t="shared" si="41"/>
        <v>220000</v>
      </c>
      <c r="AI73" s="144">
        <f t="shared" si="42"/>
        <v>20000</v>
      </c>
      <c r="AJ73" s="144">
        <f t="shared" si="43"/>
        <v>10000</v>
      </c>
      <c r="AK73" s="144">
        <f t="shared" si="44"/>
        <v>24000</v>
      </c>
      <c r="AL73" s="144">
        <f t="shared" si="45"/>
        <v>645463.02</v>
      </c>
      <c r="AM73" s="144">
        <f t="shared" si="46"/>
        <v>2792651.02</v>
      </c>
      <c r="AN73" s="675">
        <f t="shared" si="34"/>
        <v>1675591</v>
      </c>
      <c r="AO73" s="675"/>
      <c r="AP73" s="675">
        <f t="shared" si="35"/>
        <v>1675591</v>
      </c>
      <c r="AQ73" s="675">
        <f t="shared" si="36"/>
        <v>558530</v>
      </c>
    </row>
    <row r="74" spans="1:43" ht="15" customHeight="1">
      <c r="A74" s="141" t="s">
        <v>537</v>
      </c>
      <c r="B74" s="240" t="s">
        <v>2142</v>
      </c>
      <c r="C74" s="240" t="s">
        <v>2099</v>
      </c>
      <c r="D74" s="672">
        <v>2</v>
      </c>
      <c r="E74" s="165">
        <v>3</v>
      </c>
      <c r="F74" s="165">
        <v>3</v>
      </c>
      <c r="G74" s="165">
        <v>24</v>
      </c>
      <c r="H74" s="165">
        <v>3</v>
      </c>
      <c r="I74" s="144">
        <f t="shared" si="48"/>
        <v>33</v>
      </c>
      <c r="J74" s="672">
        <v>2</v>
      </c>
      <c r="K74" s="672">
        <v>1</v>
      </c>
      <c r="L74" s="672">
        <v>0</v>
      </c>
      <c r="M74" s="672">
        <v>0</v>
      </c>
      <c r="N74" s="144">
        <f t="shared" si="49"/>
        <v>3</v>
      </c>
      <c r="O74" s="144">
        <f t="shared" si="50"/>
        <v>5</v>
      </c>
      <c r="P74" s="144">
        <f t="shared" si="50"/>
        <v>4</v>
      </c>
      <c r="Q74" s="144">
        <f t="shared" si="50"/>
        <v>24</v>
      </c>
      <c r="R74" s="144">
        <f t="shared" si="50"/>
        <v>3</v>
      </c>
      <c r="S74" s="144">
        <f t="shared" si="51"/>
        <v>36</v>
      </c>
      <c r="T74" s="672">
        <v>3</v>
      </c>
      <c r="U74" s="672">
        <v>2</v>
      </c>
      <c r="V74" s="672">
        <v>24.25</v>
      </c>
      <c r="W74" s="672">
        <v>2</v>
      </c>
      <c r="X74" s="144">
        <f t="shared" si="52"/>
        <v>31.25</v>
      </c>
      <c r="Y74" s="672">
        <v>3</v>
      </c>
      <c r="Z74" s="672">
        <v>2</v>
      </c>
      <c r="AA74" s="672">
        <v>24.25</v>
      </c>
      <c r="AB74" s="672">
        <v>2</v>
      </c>
      <c r="AC74" s="144">
        <f t="shared" si="53"/>
        <v>31.25</v>
      </c>
      <c r="AD74" s="144">
        <f t="shared" si="37"/>
        <v>1956066</v>
      </c>
      <c r="AE74" s="144">
        <f t="shared" si="38"/>
        <v>135000</v>
      </c>
      <c r="AF74" s="144">
        <f t="shared" si="39"/>
        <v>187500</v>
      </c>
      <c r="AG74" s="144">
        <f t="shared" si="40"/>
        <v>75000</v>
      </c>
      <c r="AH74" s="144">
        <f t="shared" si="41"/>
        <v>275000</v>
      </c>
      <c r="AI74" s="144">
        <f t="shared" si="42"/>
        <v>25000</v>
      </c>
      <c r="AJ74" s="144">
        <f t="shared" si="43"/>
        <v>20000</v>
      </c>
      <c r="AK74" s="144">
        <f t="shared" si="44"/>
        <v>30000</v>
      </c>
      <c r="AL74" s="144">
        <f t="shared" si="45"/>
        <v>813830.16</v>
      </c>
      <c r="AM74" s="144">
        <f t="shared" si="46"/>
        <v>3517396.16</v>
      </c>
      <c r="AN74" s="675">
        <f t="shared" si="34"/>
        <v>2110438</v>
      </c>
      <c r="AO74" s="675"/>
      <c r="AP74" s="675">
        <f t="shared" si="35"/>
        <v>2110438</v>
      </c>
      <c r="AQ74" s="675">
        <f t="shared" si="36"/>
        <v>703479</v>
      </c>
    </row>
    <row r="75" spans="1:43" ht="15" customHeight="1">
      <c r="A75" s="141" t="s">
        <v>537</v>
      </c>
      <c r="B75" s="240" t="s">
        <v>450</v>
      </c>
      <c r="C75" s="240" t="s">
        <v>2099</v>
      </c>
      <c r="D75" s="672">
        <v>5</v>
      </c>
      <c r="E75" s="165">
        <v>7</v>
      </c>
      <c r="F75" s="165">
        <v>4</v>
      </c>
      <c r="G75" s="165">
        <v>59</v>
      </c>
      <c r="H75" s="165">
        <v>6</v>
      </c>
      <c r="I75" s="144">
        <f t="shared" si="48"/>
        <v>76</v>
      </c>
      <c r="J75" s="672">
        <v>4</v>
      </c>
      <c r="K75" s="672">
        <v>0</v>
      </c>
      <c r="L75" s="672">
        <v>0</v>
      </c>
      <c r="M75" s="672">
        <v>0</v>
      </c>
      <c r="N75" s="144">
        <f t="shared" si="49"/>
        <v>4</v>
      </c>
      <c r="O75" s="144">
        <f t="shared" si="50"/>
        <v>11</v>
      </c>
      <c r="P75" s="144">
        <f t="shared" si="50"/>
        <v>4</v>
      </c>
      <c r="Q75" s="144">
        <f t="shared" si="50"/>
        <v>59</v>
      </c>
      <c r="R75" s="144">
        <f t="shared" si="50"/>
        <v>6</v>
      </c>
      <c r="S75" s="144">
        <f t="shared" si="51"/>
        <v>80</v>
      </c>
      <c r="T75" s="672">
        <v>7.5</v>
      </c>
      <c r="U75" s="672">
        <v>9</v>
      </c>
      <c r="V75" s="672">
        <v>59.833333333333336</v>
      </c>
      <c r="W75" s="672">
        <v>3</v>
      </c>
      <c r="X75" s="144">
        <f t="shared" si="52"/>
        <v>79.333333333333343</v>
      </c>
      <c r="Y75" s="672">
        <v>7.5</v>
      </c>
      <c r="Z75" s="672">
        <v>9</v>
      </c>
      <c r="AA75" s="672">
        <v>59.833333333333336</v>
      </c>
      <c r="AB75" s="672">
        <v>3</v>
      </c>
      <c r="AC75" s="144">
        <f t="shared" si="53"/>
        <v>79.333333333333343</v>
      </c>
      <c r="AD75" s="144">
        <f t="shared" si="37"/>
        <v>4990822</v>
      </c>
      <c r="AE75" s="144">
        <f t="shared" si="38"/>
        <v>342720.00000000006</v>
      </c>
      <c r="AF75" s="144">
        <f t="shared" si="39"/>
        <v>476000.00000000006</v>
      </c>
      <c r="AG75" s="144">
        <f t="shared" si="40"/>
        <v>190400.00000000003</v>
      </c>
      <c r="AH75" s="144">
        <f t="shared" si="41"/>
        <v>698133.33333333337</v>
      </c>
      <c r="AI75" s="144">
        <f t="shared" si="42"/>
        <v>63466.666666666672</v>
      </c>
      <c r="AJ75" s="144">
        <f t="shared" si="43"/>
        <v>50000</v>
      </c>
      <c r="AK75" s="144">
        <f t="shared" si="44"/>
        <v>76160.000000000015</v>
      </c>
      <c r="AL75" s="144">
        <f t="shared" si="45"/>
        <v>2074714.01</v>
      </c>
      <c r="AM75" s="144">
        <f t="shared" si="46"/>
        <v>8962416.0099999998</v>
      </c>
      <c r="AN75" s="675">
        <f t="shared" si="34"/>
        <v>5377450</v>
      </c>
      <c r="AO75" s="675"/>
      <c r="AP75" s="675">
        <f t="shared" si="35"/>
        <v>5377450</v>
      </c>
      <c r="AQ75" s="675">
        <f t="shared" si="36"/>
        <v>1792483</v>
      </c>
    </row>
    <row r="76" spans="1:43" ht="15" customHeight="1">
      <c r="A76" s="141" t="s">
        <v>537</v>
      </c>
      <c r="B76" s="240" t="s">
        <v>2143</v>
      </c>
      <c r="C76" s="240" t="s">
        <v>2099</v>
      </c>
      <c r="D76" s="672">
        <v>2</v>
      </c>
      <c r="E76" s="165">
        <v>3</v>
      </c>
      <c r="F76" s="165">
        <v>3</v>
      </c>
      <c r="G76" s="165">
        <v>24</v>
      </c>
      <c r="H76" s="165">
        <v>3</v>
      </c>
      <c r="I76" s="144">
        <f t="shared" si="48"/>
        <v>33</v>
      </c>
      <c r="J76" s="672">
        <v>3</v>
      </c>
      <c r="K76" s="672">
        <v>1</v>
      </c>
      <c r="L76" s="672">
        <v>2</v>
      </c>
      <c r="M76" s="672">
        <v>0</v>
      </c>
      <c r="N76" s="144">
        <f t="shared" si="49"/>
        <v>6</v>
      </c>
      <c r="O76" s="144">
        <f t="shared" si="50"/>
        <v>6</v>
      </c>
      <c r="P76" s="144">
        <f t="shared" si="50"/>
        <v>4</v>
      </c>
      <c r="Q76" s="144">
        <f t="shared" si="50"/>
        <v>26</v>
      </c>
      <c r="R76" s="144">
        <f t="shared" si="50"/>
        <v>3</v>
      </c>
      <c r="S76" s="144">
        <f t="shared" si="51"/>
        <v>39</v>
      </c>
      <c r="T76" s="672">
        <v>5</v>
      </c>
      <c r="U76" s="672">
        <v>1</v>
      </c>
      <c r="V76" s="672">
        <v>24</v>
      </c>
      <c r="W76" s="672">
        <v>2</v>
      </c>
      <c r="X76" s="144">
        <f t="shared" si="52"/>
        <v>32</v>
      </c>
      <c r="Y76" s="672">
        <v>5</v>
      </c>
      <c r="Z76" s="672">
        <v>1</v>
      </c>
      <c r="AA76" s="672">
        <v>24</v>
      </c>
      <c r="AB76" s="672">
        <v>2</v>
      </c>
      <c r="AC76" s="144">
        <f t="shared" si="53"/>
        <v>32</v>
      </c>
      <c r="AD76" s="144">
        <f t="shared" si="37"/>
        <v>2021892</v>
      </c>
      <c r="AE76" s="144">
        <f t="shared" si="38"/>
        <v>138240</v>
      </c>
      <c r="AF76" s="144">
        <f t="shared" si="39"/>
        <v>192000</v>
      </c>
      <c r="AG76" s="144">
        <f t="shared" si="40"/>
        <v>76800</v>
      </c>
      <c r="AH76" s="144">
        <f t="shared" si="41"/>
        <v>281600</v>
      </c>
      <c r="AI76" s="144">
        <f t="shared" si="42"/>
        <v>25600</v>
      </c>
      <c r="AJ76" s="144">
        <f t="shared" si="43"/>
        <v>20000</v>
      </c>
      <c r="AK76" s="144">
        <f t="shared" si="44"/>
        <v>30720</v>
      </c>
      <c r="AL76" s="144">
        <f t="shared" si="45"/>
        <v>839941.34</v>
      </c>
      <c r="AM76" s="144">
        <f t="shared" si="46"/>
        <v>3626793.34</v>
      </c>
      <c r="AN76" s="675">
        <f t="shared" si="34"/>
        <v>2176076</v>
      </c>
      <c r="AO76" s="675"/>
      <c r="AP76" s="675">
        <f t="shared" si="35"/>
        <v>2176076</v>
      </c>
      <c r="AQ76" s="675">
        <f t="shared" si="36"/>
        <v>725359</v>
      </c>
    </row>
    <row r="77" spans="1:43" ht="15" customHeight="1">
      <c r="A77" s="141" t="s">
        <v>537</v>
      </c>
      <c r="B77" s="240" t="s">
        <v>447</v>
      </c>
      <c r="C77" s="240" t="s">
        <v>2101</v>
      </c>
      <c r="D77" s="672"/>
      <c r="E77" s="165">
        <v>10</v>
      </c>
      <c r="F77" s="165">
        <v>7</v>
      </c>
      <c r="G77" s="165">
        <v>0</v>
      </c>
      <c r="H77" s="165">
        <v>9</v>
      </c>
      <c r="I77" s="144">
        <f t="shared" si="48"/>
        <v>26</v>
      </c>
      <c r="J77" s="672">
        <v>1.4166666666666667</v>
      </c>
      <c r="K77" s="672">
        <v>0</v>
      </c>
      <c r="L77" s="672">
        <v>0</v>
      </c>
      <c r="M77" s="672">
        <v>0</v>
      </c>
      <c r="N77" s="144">
        <f t="shared" si="49"/>
        <v>1.4166666666666667</v>
      </c>
      <c r="O77" s="144">
        <f t="shared" si="50"/>
        <v>11.416666666666666</v>
      </c>
      <c r="P77" s="144">
        <f t="shared" si="50"/>
        <v>7</v>
      </c>
      <c r="Q77" s="144">
        <f t="shared" si="50"/>
        <v>0</v>
      </c>
      <c r="R77" s="144">
        <f t="shared" si="50"/>
        <v>9</v>
      </c>
      <c r="S77" s="144">
        <f t="shared" si="51"/>
        <v>27.416666666666664</v>
      </c>
      <c r="T77" s="672">
        <v>10.166666666666666</v>
      </c>
      <c r="U77" s="672">
        <v>2</v>
      </c>
      <c r="V77" s="672">
        <v>0</v>
      </c>
      <c r="W77" s="672">
        <v>9</v>
      </c>
      <c r="X77" s="144">
        <f t="shared" si="52"/>
        <v>21.166666666666664</v>
      </c>
      <c r="Y77" s="672">
        <v>10.166666666666666</v>
      </c>
      <c r="Z77" s="672">
        <v>2</v>
      </c>
      <c r="AA77" s="672">
        <v>0</v>
      </c>
      <c r="AB77" s="672">
        <v>9</v>
      </c>
      <c r="AC77" s="144">
        <f t="shared" si="53"/>
        <v>21.166666666666664</v>
      </c>
      <c r="AD77" s="144">
        <f t="shared" si="37"/>
        <v>1319074</v>
      </c>
      <c r="AE77" s="144">
        <f t="shared" si="38"/>
        <v>91439.999999999985</v>
      </c>
      <c r="AF77" s="144">
        <f t="shared" si="39"/>
        <v>126999.99999999999</v>
      </c>
      <c r="AG77" s="144">
        <f t="shared" si="40"/>
        <v>50799.999999999993</v>
      </c>
      <c r="AH77" s="144">
        <f t="shared" si="41"/>
        <v>186266.66666666666</v>
      </c>
      <c r="AI77" s="144">
        <f t="shared" si="42"/>
        <v>16933.333333333332</v>
      </c>
      <c r="AJ77" s="144">
        <f t="shared" si="43"/>
        <v>0</v>
      </c>
      <c r="AK77" s="144">
        <f t="shared" si="44"/>
        <v>20319.999999999996</v>
      </c>
      <c r="AL77" s="144">
        <f t="shared" si="45"/>
        <v>544304.29</v>
      </c>
      <c r="AM77" s="144">
        <f t="shared" si="46"/>
        <v>2356138.29</v>
      </c>
      <c r="AN77" s="675">
        <f t="shared" si="34"/>
        <v>1413683</v>
      </c>
      <c r="AO77" s="675"/>
      <c r="AP77" s="675">
        <f t="shared" si="35"/>
        <v>1413683</v>
      </c>
      <c r="AQ77" s="675">
        <f t="shared" si="36"/>
        <v>471228</v>
      </c>
    </row>
    <row r="78" spans="1:43" ht="15" customHeight="1">
      <c r="A78" s="141" t="s">
        <v>537</v>
      </c>
      <c r="B78" s="240" t="s">
        <v>446</v>
      </c>
      <c r="C78" s="240" t="s">
        <v>2101</v>
      </c>
      <c r="D78" s="672"/>
      <c r="E78" s="165">
        <v>0</v>
      </c>
      <c r="F78" s="165">
        <v>4</v>
      </c>
      <c r="G78" s="165">
        <v>0</v>
      </c>
      <c r="H78" s="165">
        <v>5</v>
      </c>
      <c r="I78" s="144">
        <f t="shared" si="48"/>
        <v>9</v>
      </c>
      <c r="J78" s="672">
        <v>1</v>
      </c>
      <c r="K78" s="672">
        <v>0</v>
      </c>
      <c r="L78" s="672">
        <v>0</v>
      </c>
      <c r="M78" s="672">
        <v>1</v>
      </c>
      <c r="N78" s="144">
        <f t="shared" si="49"/>
        <v>2</v>
      </c>
      <c r="O78" s="144">
        <f t="shared" si="50"/>
        <v>1</v>
      </c>
      <c r="P78" s="144">
        <f t="shared" si="50"/>
        <v>4</v>
      </c>
      <c r="Q78" s="144">
        <f t="shared" si="50"/>
        <v>0</v>
      </c>
      <c r="R78" s="144">
        <f t="shared" si="50"/>
        <v>6</v>
      </c>
      <c r="S78" s="144">
        <f t="shared" si="51"/>
        <v>11</v>
      </c>
      <c r="T78" s="672">
        <v>3.25</v>
      </c>
      <c r="U78" s="672">
        <v>1.9166666666666667</v>
      </c>
      <c r="V78" s="672">
        <v>0</v>
      </c>
      <c r="W78" s="672">
        <v>4.083333333333333</v>
      </c>
      <c r="X78" s="144">
        <f t="shared" si="52"/>
        <v>9.25</v>
      </c>
      <c r="Y78" s="672">
        <v>3.25</v>
      </c>
      <c r="Z78" s="672">
        <v>1.9166666666666667</v>
      </c>
      <c r="AA78" s="672">
        <v>0</v>
      </c>
      <c r="AB78" s="672">
        <v>4.083333333333333</v>
      </c>
      <c r="AC78" s="144">
        <f t="shared" si="53"/>
        <v>9.25</v>
      </c>
      <c r="AD78" s="144">
        <f t="shared" si="37"/>
        <v>563663</v>
      </c>
      <c r="AE78" s="144">
        <f t="shared" si="38"/>
        <v>39960</v>
      </c>
      <c r="AF78" s="144">
        <f t="shared" si="39"/>
        <v>55500</v>
      </c>
      <c r="AG78" s="144">
        <f t="shared" si="40"/>
        <v>22200</v>
      </c>
      <c r="AH78" s="144">
        <f t="shared" si="41"/>
        <v>81400</v>
      </c>
      <c r="AI78" s="144">
        <f t="shared" si="42"/>
        <v>7400</v>
      </c>
      <c r="AJ78" s="144">
        <f t="shared" si="43"/>
        <v>0</v>
      </c>
      <c r="AK78" s="144">
        <f t="shared" si="44"/>
        <v>8880</v>
      </c>
      <c r="AL78" s="144">
        <f t="shared" si="45"/>
        <v>233294.67</v>
      </c>
      <c r="AM78" s="144">
        <f t="shared" si="46"/>
        <v>1012297.67</v>
      </c>
      <c r="AN78" s="675">
        <f t="shared" si="34"/>
        <v>607379</v>
      </c>
      <c r="AO78" s="675"/>
      <c r="AP78" s="675">
        <f t="shared" si="35"/>
        <v>607379</v>
      </c>
      <c r="AQ78" s="675">
        <f t="shared" si="36"/>
        <v>202460</v>
      </c>
    </row>
    <row r="79" spans="1:43" ht="15" customHeight="1">
      <c r="A79" s="141" t="s">
        <v>537</v>
      </c>
      <c r="B79" s="240" t="s">
        <v>908</v>
      </c>
      <c r="C79" s="240" t="s">
        <v>2101</v>
      </c>
      <c r="D79" s="672"/>
      <c r="E79" s="165">
        <v>8</v>
      </c>
      <c r="F79" s="165">
        <v>6</v>
      </c>
      <c r="G79" s="165">
        <v>0</v>
      </c>
      <c r="H79" s="165">
        <v>8</v>
      </c>
      <c r="I79" s="144">
        <f t="shared" si="48"/>
        <v>22</v>
      </c>
      <c r="J79" s="672">
        <v>0.5</v>
      </c>
      <c r="K79" s="672">
        <v>0.5</v>
      </c>
      <c r="L79" s="672">
        <v>0</v>
      </c>
      <c r="M79" s="672">
        <v>0</v>
      </c>
      <c r="N79" s="144">
        <f t="shared" si="49"/>
        <v>1</v>
      </c>
      <c r="O79" s="144">
        <f t="shared" si="50"/>
        <v>8.5</v>
      </c>
      <c r="P79" s="144">
        <f t="shared" si="50"/>
        <v>6.5</v>
      </c>
      <c r="Q79" s="144">
        <f t="shared" si="50"/>
        <v>0</v>
      </c>
      <c r="R79" s="144">
        <f t="shared" si="50"/>
        <v>8</v>
      </c>
      <c r="S79" s="144">
        <f t="shared" si="51"/>
        <v>23</v>
      </c>
      <c r="T79" s="672">
        <v>5.583333333333333</v>
      </c>
      <c r="U79" s="672">
        <v>8</v>
      </c>
      <c r="V79" s="672">
        <v>0</v>
      </c>
      <c r="W79" s="672">
        <v>9.5</v>
      </c>
      <c r="X79" s="144">
        <f t="shared" si="52"/>
        <v>23.083333333333332</v>
      </c>
      <c r="Y79" s="672">
        <v>8.5</v>
      </c>
      <c r="Z79" s="672">
        <v>6.5</v>
      </c>
      <c r="AA79" s="672">
        <v>0</v>
      </c>
      <c r="AB79" s="672">
        <v>8</v>
      </c>
      <c r="AC79" s="144">
        <f t="shared" si="53"/>
        <v>23</v>
      </c>
      <c r="AD79" s="144">
        <f t="shared" si="37"/>
        <v>1431234</v>
      </c>
      <c r="AE79" s="144">
        <f t="shared" si="38"/>
        <v>99360</v>
      </c>
      <c r="AF79" s="144">
        <f t="shared" si="39"/>
        <v>138000</v>
      </c>
      <c r="AG79" s="144">
        <f t="shared" si="40"/>
        <v>55200</v>
      </c>
      <c r="AH79" s="144">
        <f t="shared" si="41"/>
        <v>202400</v>
      </c>
      <c r="AI79" s="144">
        <f t="shared" si="42"/>
        <v>18400</v>
      </c>
      <c r="AJ79" s="144">
        <f t="shared" si="43"/>
        <v>0</v>
      </c>
      <c r="AK79" s="144">
        <f t="shared" si="44"/>
        <v>22080</v>
      </c>
      <c r="AL79" s="144">
        <f t="shared" si="45"/>
        <v>590701.28</v>
      </c>
      <c r="AM79" s="144">
        <f t="shared" si="46"/>
        <v>2557375.2800000003</v>
      </c>
      <c r="AN79" s="675">
        <f t="shared" si="34"/>
        <v>1534425</v>
      </c>
      <c r="AO79" s="675"/>
      <c r="AP79" s="675">
        <f t="shared" si="35"/>
        <v>1534425</v>
      </c>
      <c r="AQ79" s="675">
        <f t="shared" si="36"/>
        <v>511475</v>
      </c>
    </row>
    <row r="80" spans="1:43" ht="15" customHeight="1">
      <c r="A80" s="141" t="s">
        <v>537</v>
      </c>
      <c r="B80" s="240" t="s">
        <v>445</v>
      </c>
      <c r="C80" s="240" t="s">
        <v>2101</v>
      </c>
      <c r="D80" s="672"/>
      <c r="E80" s="165">
        <v>10</v>
      </c>
      <c r="F80" s="165">
        <v>15</v>
      </c>
      <c r="G80" s="165">
        <v>0</v>
      </c>
      <c r="H80" s="165">
        <v>18</v>
      </c>
      <c r="I80" s="144">
        <f t="shared" si="48"/>
        <v>43</v>
      </c>
      <c r="J80" s="672">
        <v>0.66666666666666663</v>
      </c>
      <c r="K80" s="672">
        <v>0</v>
      </c>
      <c r="L80" s="672">
        <v>0</v>
      </c>
      <c r="M80" s="672">
        <v>0</v>
      </c>
      <c r="N80" s="144">
        <f t="shared" si="49"/>
        <v>0.66666666666666663</v>
      </c>
      <c r="O80" s="144">
        <f t="shared" si="50"/>
        <v>10.666666666666666</v>
      </c>
      <c r="P80" s="144">
        <f t="shared" si="50"/>
        <v>15</v>
      </c>
      <c r="Q80" s="144">
        <f t="shared" si="50"/>
        <v>0</v>
      </c>
      <c r="R80" s="144">
        <f t="shared" si="50"/>
        <v>18</v>
      </c>
      <c r="S80" s="144">
        <f t="shared" si="51"/>
        <v>43.666666666666664</v>
      </c>
      <c r="T80" s="672">
        <v>9.9166666666666661</v>
      </c>
      <c r="U80" s="672">
        <v>11.333333333333334</v>
      </c>
      <c r="V80" s="672">
        <v>0</v>
      </c>
      <c r="W80" s="672">
        <v>22.333333333333332</v>
      </c>
      <c r="X80" s="144">
        <f t="shared" si="52"/>
        <v>43.583333333333329</v>
      </c>
      <c r="Y80" s="672">
        <v>9.9166666666666661</v>
      </c>
      <c r="Z80" s="672">
        <v>11.333333333333334</v>
      </c>
      <c r="AA80" s="672">
        <v>0</v>
      </c>
      <c r="AB80" s="672">
        <v>22.333333333333332</v>
      </c>
      <c r="AC80" s="144">
        <f t="shared" si="53"/>
        <v>43.583333333333329</v>
      </c>
      <c r="AD80" s="144">
        <f t="shared" si="37"/>
        <v>2569023</v>
      </c>
      <c r="AE80" s="144">
        <f t="shared" si="38"/>
        <v>188279.99999999997</v>
      </c>
      <c r="AF80" s="144">
        <f t="shared" si="39"/>
        <v>261499.99999999997</v>
      </c>
      <c r="AG80" s="144">
        <f t="shared" si="40"/>
        <v>104599.99999999999</v>
      </c>
      <c r="AH80" s="144">
        <f t="shared" si="41"/>
        <v>383533.33333333331</v>
      </c>
      <c r="AI80" s="144">
        <f t="shared" si="42"/>
        <v>34866.666666666664</v>
      </c>
      <c r="AJ80" s="144">
        <f t="shared" si="43"/>
        <v>0</v>
      </c>
      <c r="AK80" s="144">
        <f t="shared" si="44"/>
        <v>41839.999999999993</v>
      </c>
      <c r="AL80" s="144">
        <f t="shared" si="45"/>
        <v>1068182.97</v>
      </c>
      <c r="AM80" s="144">
        <f t="shared" si="46"/>
        <v>4651825.97</v>
      </c>
      <c r="AN80" s="675">
        <f t="shared" si="34"/>
        <v>2791096</v>
      </c>
      <c r="AO80" s="675"/>
      <c r="AP80" s="675">
        <f t="shared" si="35"/>
        <v>2791096</v>
      </c>
      <c r="AQ80" s="675">
        <f t="shared" si="36"/>
        <v>930365</v>
      </c>
    </row>
    <row r="81" spans="1:43" ht="15" customHeight="1">
      <c r="A81" s="141" t="s">
        <v>537</v>
      </c>
      <c r="B81" s="240" t="s">
        <v>2144</v>
      </c>
      <c r="C81" s="240" t="s">
        <v>2101</v>
      </c>
      <c r="D81" s="672"/>
      <c r="E81" s="165">
        <v>0</v>
      </c>
      <c r="F81" s="165">
        <v>4</v>
      </c>
      <c r="G81" s="165">
        <v>0</v>
      </c>
      <c r="H81" s="165">
        <v>5</v>
      </c>
      <c r="I81" s="144">
        <f t="shared" si="48"/>
        <v>9</v>
      </c>
      <c r="J81" s="672">
        <v>0</v>
      </c>
      <c r="K81" s="672">
        <v>1.5</v>
      </c>
      <c r="L81" s="672">
        <v>0</v>
      </c>
      <c r="M81" s="672">
        <v>0</v>
      </c>
      <c r="N81" s="144">
        <f t="shared" si="49"/>
        <v>1.5</v>
      </c>
      <c r="O81" s="144">
        <f t="shared" si="50"/>
        <v>0</v>
      </c>
      <c r="P81" s="144">
        <f t="shared" si="50"/>
        <v>5.5</v>
      </c>
      <c r="Q81" s="144">
        <f t="shared" si="50"/>
        <v>0</v>
      </c>
      <c r="R81" s="144">
        <f t="shared" si="50"/>
        <v>5</v>
      </c>
      <c r="S81" s="144">
        <f t="shared" si="51"/>
        <v>10.5</v>
      </c>
      <c r="T81" s="672">
        <v>0</v>
      </c>
      <c r="U81" s="672">
        <v>2</v>
      </c>
      <c r="V81" s="672">
        <v>0</v>
      </c>
      <c r="W81" s="672">
        <v>5.416666666666667</v>
      </c>
      <c r="X81" s="144">
        <f t="shared" si="52"/>
        <v>7.416666666666667</v>
      </c>
      <c r="Y81" s="672">
        <v>0</v>
      </c>
      <c r="Z81" s="672">
        <v>2</v>
      </c>
      <c r="AA81" s="672">
        <v>0</v>
      </c>
      <c r="AB81" s="672">
        <v>5.416666666666667</v>
      </c>
      <c r="AC81" s="144">
        <f t="shared" si="53"/>
        <v>7.416666666666667</v>
      </c>
      <c r="AD81" s="144">
        <f t="shared" si="37"/>
        <v>402250</v>
      </c>
      <c r="AE81" s="144">
        <f t="shared" si="38"/>
        <v>32040</v>
      </c>
      <c r="AF81" s="144">
        <f t="shared" si="39"/>
        <v>44500</v>
      </c>
      <c r="AG81" s="144">
        <f t="shared" si="40"/>
        <v>17800</v>
      </c>
      <c r="AH81" s="144">
        <f t="shared" si="41"/>
        <v>65266.666666666672</v>
      </c>
      <c r="AI81" s="144">
        <f t="shared" si="42"/>
        <v>5933.3333333333339</v>
      </c>
      <c r="AJ81" s="144">
        <f t="shared" si="43"/>
        <v>0</v>
      </c>
      <c r="AK81" s="144">
        <f t="shared" si="44"/>
        <v>7120</v>
      </c>
      <c r="AL81" s="144">
        <f t="shared" si="45"/>
        <v>169286.78</v>
      </c>
      <c r="AM81" s="144">
        <f t="shared" si="46"/>
        <v>744196.78</v>
      </c>
      <c r="AN81" s="675">
        <f t="shared" si="34"/>
        <v>446518</v>
      </c>
      <c r="AO81" s="675"/>
      <c r="AP81" s="675">
        <f t="shared" si="35"/>
        <v>446518</v>
      </c>
      <c r="AQ81" s="675">
        <f t="shared" si="36"/>
        <v>148839</v>
      </c>
    </row>
    <row r="82" spans="1:43" ht="15" customHeight="1">
      <c r="A82" s="141" t="s">
        <v>537</v>
      </c>
      <c r="B82" s="240" t="s">
        <v>442</v>
      </c>
      <c r="C82" s="240" t="s">
        <v>2101</v>
      </c>
      <c r="D82" s="672"/>
      <c r="E82" s="165">
        <v>0</v>
      </c>
      <c r="F82" s="165">
        <v>5</v>
      </c>
      <c r="G82" s="165">
        <v>0</v>
      </c>
      <c r="H82" s="165">
        <v>5</v>
      </c>
      <c r="I82" s="144">
        <f t="shared" si="48"/>
        <v>10</v>
      </c>
      <c r="J82" s="672">
        <v>2</v>
      </c>
      <c r="K82" s="672">
        <v>0</v>
      </c>
      <c r="L82" s="672">
        <v>0</v>
      </c>
      <c r="M82" s="672">
        <v>0</v>
      </c>
      <c r="N82" s="144">
        <f t="shared" si="49"/>
        <v>2</v>
      </c>
      <c r="O82" s="144">
        <f t="shared" si="50"/>
        <v>2</v>
      </c>
      <c r="P82" s="144">
        <f t="shared" si="50"/>
        <v>5</v>
      </c>
      <c r="Q82" s="144">
        <f t="shared" si="50"/>
        <v>0</v>
      </c>
      <c r="R82" s="144">
        <f t="shared" si="50"/>
        <v>5</v>
      </c>
      <c r="S82" s="144">
        <f t="shared" si="51"/>
        <v>12</v>
      </c>
      <c r="T82" s="672">
        <v>1.5833333333333333</v>
      </c>
      <c r="U82" s="672">
        <v>2.25</v>
      </c>
      <c r="V82" s="672">
        <v>1.5</v>
      </c>
      <c r="W82" s="672">
        <v>6.5</v>
      </c>
      <c r="X82" s="144">
        <f t="shared" si="52"/>
        <v>11.833333333333332</v>
      </c>
      <c r="Y82" s="672">
        <v>1.5833333333333333</v>
      </c>
      <c r="Z82" s="672">
        <v>2.25</v>
      </c>
      <c r="AA82" s="672">
        <v>1.5</v>
      </c>
      <c r="AB82" s="672">
        <v>6.5</v>
      </c>
      <c r="AC82" s="144">
        <f t="shared" si="53"/>
        <v>11.833333333333332</v>
      </c>
      <c r="AD82" s="144">
        <f t="shared" si="37"/>
        <v>681065</v>
      </c>
      <c r="AE82" s="144">
        <f t="shared" si="38"/>
        <v>51119.999999999993</v>
      </c>
      <c r="AF82" s="144">
        <f t="shared" si="39"/>
        <v>71000</v>
      </c>
      <c r="AG82" s="144">
        <f t="shared" si="40"/>
        <v>28399.999999999996</v>
      </c>
      <c r="AH82" s="144">
        <f t="shared" si="41"/>
        <v>104133.33333333333</v>
      </c>
      <c r="AI82" s="144">
        <f t="shared" si="42"/>
        <v>9466.6666666666661</v>
      </c>
      <c r="AJ82" s="144">
        <f t="shared" si="43"/>
        <v>0</v>
      </c>
      <c r="AK82" s="144">
        <f t="shared" si="44"/>
        <v>11359.999999999998</v>
      </c>
      <c r="AL82" s="144">
        <f t="shared" si="45"/>
        <v>284140.42</v>
      </c>
      <c r="AM82" s="144">
        <f t="shared" si="46"/>
        <v>1240685.42</v>
      </c>
      <c r="AN82" s="675">
        <f t="shared" si="34"/>
        <v>744411</v>
      </c>
      <c r="AO82" s="675"/>
      <c r="AP82" s="675">
        <f t="shared" si="35"/>
        <v>744411</v>
      </c>
      <c r="AQ82" s="675">
        <f t="shared" si="36"/>
        <v>248137</v>
      </c>
    </row>
    <row r="83" spans="1:43" ht="15" customHeight="1">
      <c r="A83" s="141" t="s">
        <v>537</v>
      </c>
      <c r="B83" s="240" t="s">
        <v>907</v>
      </c>
      <c r="C83" s="240" t="s">
        <v>2101</v>
      </c>
      <c r="D83" s="672"/>
      <c r="E83" s="165">
        <v>0</v>
      </c>
      <c r="F83" s="165">
        <v>5</v>
      </c>
      <c r="G83" s="165">
        <v>0</v>
      </c>
      <c r="H83" s="165">
        <v>6</v>
      </c>
      <c r="I83" s="144">
        <f t="shared" si="48"/>
        <v>11</v>
      </c>
      <c r="J83" s="672">
        <v>3</v>
      </c>
      <c r="K83" s="672">
        <v>1</v>
      </c>
      <c r="L83" s="672">
        <v>0</v>
      </c>
      <c r="M83" s="672">
        <v>1.9166666666666667</v>
      </c>
      <c r="N83" s="144">
        <f t="shared" si="49"/>
        <v>5.916666666666667</v>
      </c>
      <c r="O83" s="144">
        <f t="shared" si="50"/>
        <v>3</v>
      </c>
      <c r="P83" s="144">
        <f t="shared" si="50"/>
        <v>6</v>
      </c>
      <c r="Q83" s="144">
        <f t="shared" si="50"/>
        <v>0</v>
      </c>
      <c r="R83" s="144">
        <f t="shared" si="50"/>
        <v>7.916666666666667</v>
      </c>
      <c r="S83" s="144">
        <f t="shared" si="51"/>
        <v>16.916666666666668</v>
      </c>
      <c r="T83" s="672">
        <v>1.3333333333333333</v>
      </c>
      <c r="U83" s="672">
        <v>7.583333333333333</v>
      </c>
      <c r="V83" s="672">
        <v>0</v>
      </c>
      <c r="W83" s="672">
        <v>8.4166666666666661</v>
      </c>
      <c r="X83" s="144">
        <f t="shared" si="52"/>
        <v>17.333333333333332</v>
      </c>
      <c r="Y83" s="672">
        <v>3</v>
      </c>
      <c r="Z83" s="672">
        <v>6</v>
      </c>
      <c r="AA83" s="672">
        <v>0</v>
      </c>
      <c r="AB83" s="672">
        <v>7.916666666666667</v>
      </c>
      <c r="AC83" s="144">
        <f t="shared" si="53"/>
        <v>16.916666666666668</v>
      </c>
      <c r="AD83" s="144">
        <f t="shared" si="37"/>
        <v>998362.00000000012</v>
      </c>
      <c r="AE83" s="144">
        <f t="shared" si="38"/>
        <v>73080</v>
      </c>
      <c r="AF83" s="144">
        <f t="shared" si="39"/>
        <v>101500</v>
      </c>
      <c r="AG83" s="144">
        <f t="shared" si="40"/>
        <v>40600</v>
      </c>
      <c r="AH83" s="144">
        <f t="shared" si="41"/>
        <v>148866.66666666669</v>
      </c>
      <c r="AI83" s="144">
        <f t="shared" si="42"/>
        <v>13533.333333333334</v>
      </c>
      <c r="AJ83" s="144">
        <f t="shared" si="43"/>
        <v>0</v>
      </c>
      <c r="AK83" s="144">
        <f t="shared" si="44"/>
        <v>16240.000000000002</v>
      </c>
      <c r="AL83" s="144">
        <f t="shared" si="45"/>
        <v>415042.06</v>
      </c>
      <c r="AM83" s="144">
        <f t="shared" si="46"/>
        <v>1807224.06</v>
      </c>
      <c r="AN83" s="675">
        <f t="shared" si="34"/>
        <v>1084334</v>
      </c>
      <c r="AO83" s="675"/>
      <c r="AP83" s="675">
        <f t="shared" si="35"/>
        <v>1084334</v>
      </c>
      <c r="AQ83" s="675">
        <f t="shared" si="36"/>
        <v>361445</v>
      </c>
    </row>
    <row r="84" spans="1:43" ht="15" customHeight="1">
      <c r="A84" s="141" t="s">
        <v>537</v>
      </c>
      <c r="B84" s="240" t="s">
        <v>906</v>
      </c>
      <c r="C84" s="240" t="s">
        <v>2101</v>
      </c>
      <c r="D84" s="672"/>
      <c r="E84" s="165">
        <v>0</v>
      </c>
      <c r="F84" s="165">
        <v>10</v>
      </c>
      <c r="G84" s="165">
        <v>0</v>
      </c>
      <c r="H84" s="165">
        <v>11</v>
      </c>
      <c r="I84" s="144">
        <f t="shared" si="48"/>
        <v>21</v>
      </c>
      <c r="J84" s="672">
        <v>20.333333333333332</v>
      </c>
      <c r="K84" s="672">
        <v>4.583333333333333</v>
      </c>
      <c r="L84" s="672">
        <v>0</v>
      </c>
      <c r="M84" s="672">
        <v>0</v>
      </c>
      <c r="N84" s="144">
        <f t="shared" si="49"/>
        <v>24.916666666666664</v>
      </c>
      <c r="O84" s="144">
        <f t="shared" si="50"/>
        <v>20.333333333333332</v>
      </c>
      <c r="P84" s="144">
        <f t="shared" si="50"/>
        <v>14.583333333333332</v>
      </c>
      <c r="Q84" s="144">
        <f t="shared" si="50"/>
        <v>0</v>
      </c>
      <c r="R84" s="144">
        <f t="shared" si="50"/>
        <v>11</v>
      </c>
      <c r="S84" s="144">
        <f t="shared" si="51"/>
        <v>45.916666666666664</v>
      </c>
      <c r="T84" s="672">
        <v>12.083333333333334</v>
      </c>
      <c r="U84" s="672">
        <v>10.166666666666666</v>
      </c>
      <c r="V84" s="672">
        <v>8.3333333333333329E-2</v>
      </c>
      <c r="W84" s="672">
        <v>12.25</v>
      </c>
      <c r="X84" s="144">
        <f t="shared" si="52"/>
        <v>34.583333333333329</v>
      </c>
      <c r="Y84" s="672">
        <v>12.083333333333334</v>
      </c>
      <c r="Z84" s="672">
        <v>10.166666666666666</v>
      </c>
      <c r="AA84" s="672">
        <v>8.3333333333333329E-2</v>
      </c>
      <c r="AB84" s="672">
        <v>12.25</v>
      </c>
      <c r="AC84" s="144">
        <f t="shared" si="53"/>
        <v>34.583333333333329</v>
      </c>
      <c r="AD84" s="144">
        <f t="shared" si="37"/>
        <v>2142909</v>
      </c>
      <c r="AE84" s="144">
        <f t="shared" si="38"/>
        <v>149399.99999999997</v>
      </c>
      <c r="AF84" s="144">
        <f t="shared" si="39"/>
        <v>207499.99999999997</v>
      </c>
      <c r="AG84" s="144">
        <f t="shared" si="40"/>
        <v>82999.999999999985</v>
      </c>
      <c r="AH84" s="144">
        <f t="shared" si="41"/>
        <v>304333.33333333331</v>
      </c>
      <c r="AI84" s="144">
        <f t="shared" si="42"/>
        <v>27666.666666666664</v>
      </c>
      <c r="AJ84" s="144">
        <f t="shared" si="43"/>
        <v>0</v>
      </c>
      <c r="AK84" s="144">
        <f t="shared" si="44"/>
        <v>33199.999999999993</v>
      </c>
      <c r="AL84" s="144">
        <f t="shared" si="45"/>
        <v>884928.46</v>
      </c>
      <c r="AM84" s="144">
        <f t="shared" si="46"/>
        <v>3832937.46</v>
      </c>
      <c r="AN84" s="675">
        <f t="shared" si="34"/>
        <v>2299762</v>
      </c>
      <c r="AO84" s="675"/>
      <c r="AP84" s="675">
        <f t="shared" si="35"/>
        <v>2299762</v>
      </c>
      <c r="AQ84" s="675">
        <f t="shared" si="36"/>
        <v>766587</v>
      </c>
    </row>
    <row r="85" spans="1:43" ht="15" customHeight="1">
      <c r="A85" s="141" t="s">
        <v>537</v>
      </c>
      <c r="B85" s="240" t="s">
        <v>438</v>
      </c>
      <c r="C85" s="240" t="s">
        <v>2099</v>
      </c>
      <c r="D85" s="672"/>
      <c r="E85" s="165">
        <v>0</v>
      </c>
      <c r="F85" s="165">
        <v>4</v>
      </c>
      <c r="G85" s="165">
        <v>0</v>
      </c>
      <c r="H85" s="165">
        <v>5</v>
      </c>
      <c r="I85" s="144">
        <f t="shared" si="48"/>
        <v>9</v>
      </c>
      <c r="J85" s="672">
        <v>2</v>
      </c>
      <c r="K85" s="672">
        <v>1</v>
      </c>
      <c r="L85" s="672">
        <v>0</v>
      </c>
      <c r="M85" s="672">
        <v>1</v>
      </c>
      <c r="N85" s="144">
        <f t="shared" si="49"/>
        <v>4</v>
      </c>
      <c r="O85" s="144">
        <f t="shared" si="50"/>
        <v>2</v>
      </c>
      <c r="P85" s="144">
        <f t="shared" si="50"/>
        <v>5</v>
      </c>
      <c r="Q85" s="144">
        <f t="shared" si="50"/>
        <v>0</v>
      </c>
      <c r="R85" s="144">
        <f t="shared" si="50"/>
        <v>6</v>
      </c>
      <c r="S85" s="144">
        <f t="shared" si="51"/>
        <v>13</v>
      </c>
      <c r="T85" s="672">
        <v>2.5833333333333335</v>
      </c>
      <c r="U85" s="672">
        <v>3</v>
      </c>
      <c r="V85" s="672">
        <v>0</v>
      </c>
      <c r="W85" s="672">
        <v>7</v>
      </c>
      <c r="X85" s="144">
        <f t="shared" si="52"/>
        <v>12.583333333333334</v>
      </c>
      <c r="Y85" s="672">
        <v>2.5833333333333335</v>
      </c>
      <c r="Z85" s="672">
        <v>3</v>
      </c>
      <c r="AA85" s="672">
        <v>0</v>
      </c>
      <c r="AB85" s="672">
        <v>7</v>
      </c>
      <c r="AC85" s="144">
        <f t="shared" si="53"/>
        <v>12.583333333333334</v>
      </c>
      <c r="AD85" s="144">
        <f t="shared" si="37"/>
        <v>732527</v>
      </c>
      <c r="AE85" s="144">
        <f t="shared" si="38"/>
        <v>54360</v>
      </c>
      <c r="AF85" s="144">
        <f t="shared" si="39"/>
        <v>75500</v>
      </c>
      <c r="AG85" s="144">
        <f t="shared" si="40"/>
        <v>30200</v>
      </c>
      <c r="AH85" s="144">
        <f t="shared" si="41"/>
        <v>110733.33333333334</v>
      </c>
      <c r="AI85" s="144">
        <f t="shared" si="42"/>
        <v>10066.666666666668</v>
      </c>
      <c r="AJ85" s="144">
        <f t="shared" si="43"/>
        <v>0</v>
      </c>
      <c r="AK85" s="144">
        <f t="shared" si="44"/>
        <v>12080</v>
      </c>
      <c r="AL85" s="144">
        <f t="shared" si="45"/>
        <v>305115.59999999998</v>
      </c>
      <c r="AM85" s="144">
        <f t="shared" si="46"/>
        <v>1330582.6000000001</v>
      </c>
      <c r="AN85" s="675">
        <f t="shared" si="34"/>
        <v>798350</v>
      </c>
      <c r="AO85" s="675"/>
      <c r="AP85" s="675">
        <f t="shared" si="35"/>
        <v>798350</v>
      </c>
      <c r="AQ85" s="675">
        <f t="shared" si="36"/>
        <v>266117</v>
      </c>
    </row>
    <row r="86" spans="1:43" ht="15" customHeight="1">
      <c r="A86" s="141" t="s">
        <v>537</v>
      </c>
      <c r="B86" s="240" t="s">
        <v>1447</v>
      </c>
      <c r="C86" s="240" t="s">
        <v>2099</v>
      </c>
      <c r="D86" s="672">
        <v>1</v>
      </c>
      <c r="E86" s="165">
        <v>2</v>
      </c>
      <c r="F86" s="165">
        <v>2</v>
      </c>
      <c r="G86" s="165">
        <v>16</v>
      </c>
      <c r="H86" s="165">
        <v>3</v>
      </c>
      <c r="I86" s="144">
        <f t="shared" si="48"/>
        <v>23</v>
      </c>
      <c r="J86" s="672">
        <v>1</v>
      </c>
      <c r="K86" s="672">
        <v>0.66666666666666663</v>
      </c>
      <c r="L86" s="672">
        <v>1.3333333333333333</v>
      </c>
      <c r="M86" s="672">
        <v>0</v>
      </c>
      <c r="N86" s="144">
        <f t="shared" si="49"/>
        <v>3</v>
      </c>
      <c r="O86" s="144">
        <f t="shared" si="50"/>
        <v>3</v>
      </c>
      <c r="P86" s="144">
        <f t="shared" si="50"/>
        <v>2.6666666666666665</v>
      </c>
      <c r="Q86" s="144">
        <f t="shared" si="50"/>
        <v>17.333333333333332</v>
      </c>
      <c r="R86" s="144">
        <f t="shared" si="50"/>
        <v>3</v>
      </c>
      <c r="S86" s="144">
        <f t="shared" si="51"/>
        <v>26</v>
      </c>
      <c r="T86" s="672">
        <v>5.25</v>
      </c>
      <c r="U86" s="672">
        <v>2.3333333333333335</v>
      </c>
      <c r="V86" s="672">
        <v>11.5</v>
      </c>
      <c r="W86" s="672">
        <v>0.83333333333333337</v>
      </c>
      <c r="X86" s="144">
        <f t="shared" si="52"/>
        <v>19.916666666666668</v>
      </c>
      <c r="Y86" s="672">
        <v>5.25</v>
      </c>
      <c r="Z86" s="672">
        <v>2.3333333333333335</v>
      </c>
      <c r="AA86" s="672">
        <v>11.5</v>
      </c>
      <c r="AB86" s="672">
        <v>0.83333333333333337</v>
      </c>
      <c r="AC86" s="144">
        <f t="shared" si="53"/>
        <v>19.916666666666668</v>
      </c>
      <c r="AD86" s="144">
        <f t="shared" si="37"/>
        <v>1285343</v>
      </c>
      <c r="AE86" s="144">
        <f t="shared" si="38"/>
        <v>86040</v>
      </c>
      <c r="AF86" s="144">
        <f t="shared" si="39"/>
        <v>119500</v>
      </c>
      <c r="AG86" s="144">
        <f t="shared" si="40"/>
        <v>47800</v>
      </c>
      <c r="AH86" s="144">
        <f t="shared" si="41"/>
        <v>175266.66666666669</v>
      </c>
      <c r="AI86" s="144">
        <f t="shared" si="42"/>
        <v>15933.333333333334</v>
      </c>
      <c r="AJ86" s="144">
        <f t="shared" si="43"/>
        <v>10000</v>
      </c>
      <c r="AK86" s="144">
        <f t="shared" si="44"/>
        <v>19120</v>
      </c>
      <c r="AL86" s="144">
        <f t="shared" si="45"/>
        <v>531528.31999999995</v>
      </c>
      <c r="AM86" s="144">
        <f t="shared" si="46"/>
        <v>2290531.3199999998</v>
      </c>
      <c r="AN86" s="675">
        <f t="shared" si="34"/>
        <v>1374319</v>
      </c>
      <c r="AO86" s="675"/>
      <c r="AP86" s="675">
        <f t="shared" si="35"/>
        <v>1374319</v>
      </c>
      <c r="AQ86" s="675">
        <f t="shared" si="36"/>
        <v>458106</v>
      </c>
    </row>
    <row r="87" spans="1:43" ht="15" customHeight="1">
      <c r="A87" s="141" t="s">
        <v>537</v>
      </c>
      <c r="B87" s="240" t="s">
        <v>1049</v>
      </c>
      <c r="C87" s="240" t="s">
        <v>2099</v>
      </c>
      <c r="D87" s="672">
        <v>1</v>
      </c>
      <c r="E87" s="165">
        <v>5</v>
      </c>
      <c r="F87" s="165">
        <v>3</v>
      </c>
      <c r="G87" s="165">
        <v>37</v>
      </c>
      <c r="H87" s="165">
        <v>4</v>
      </c>
      <c r="I87" s="144">
        <f t="shared" si="48"/>
        <v>49</v>
      </c>
      <c r="J87" s="672">
        <v>0</v>
      </c>
      <c r="K87" s="672">
        <v>0</v>
      </c>
      <c r="L87" s="672">
        <v>0</v>
      </c>
      <c r="M87" s="672">
        <v>0</v>
      </c>
      <c r="N87" s="144">
        <f t="shared" si="49"/>
        <v>0</v>
      </c>
      <c r="O87" s="144">
        <f t="shared" si="50"/>
        <v>5</v>
      </c>
      <c r="P87" s="144">
        <f t="shared" si="50"/>
        <v>3</v>
      </c>
      <c r="Q87" s="144">
        <f t="shared" si="50"/>
        <v>37</v>
      </c>
      <c r="R87" s="144">
        <f t="shared" si="50"/>
        <v>4</v>
      </c>
      <c r="S87" s="144">
        <f t="shared" si="51"/>
        <v>49</v>
      </c>
      <c r="T87" s="672">
        <v>0</v>
      </c>
      <c r="U87" s="672">
        <v>2</v>
      </c>
      <c r="V87" s="672">
        <v>40.333333333333336</v>
      </c>
      <c r="W87" s="672">
        <v>2</v>
      </c>
      <c r="X87" s="144">
        <f t="shared" si="52"/>
        <v>44.333333333333336</v>
      </c>
      <c r="Y87" s="672">
        <v>0</v>
      </c>
      <c r="Z87" s="672">
        <v>2</v>
      </c>
      <c r="AA87" s="672">
        <v>40.333333333333336</v>
      </c>
      <c r="AB87" s="672">
        <v>2</v>
      </c>
      <c r="AC87" s="144">
        <f t="shared" si="53"/>
        <v>44.333333333333336</v>
      </c>
      <c r="AD87" s="144">
        <f t="shared" si="37"/>
        <v>2741896</v>
      </c>
      <c r="AE87" s="144">
        <f t="shared" si="38"/>
        <v>191520</v>
      </c>
      <c r="AF87" s="144">
        <f t="shared" si="39"/>
        <v>266000</v>
      </c>
      <c r="AG87" s="144">
        <f t="shared" si="40"/>
        <v>106400</v>
      </c>
      <c r="AH87" s="144">
        <f t="shared" si="41"/>
        <v>390133.33333333337</v>
      </c>
      <c r="AI87" s="144">
        <f t="shared" si="42"/>
        <v>35466.666666666672</v>
      </c>
      <c r="AJ87" s="144">
        <f t="shared" si="43"/>
        <v>10000</v>
      </c>
      <c r="AK87" s="144">
        <f t="shared" si="44"/>
        <v>42560</v>
      </c>
      <c r="AL87" s="144">
        <f t="shared" si="45"/>
        <v>1136145.47</v>
      </c>
      <c r="AM87" s="144">
        <f t="shared" si="46"/>
        <v>4920121.47</v>
      </c>
      <c r="AN87" s="675">
        <f t="shared" si="34"/>
        <v>2952073</v>
      </c>
      <c r="AO87" s="675"/>
      <c r="AP87" s="675">
        <f t="shared" si="35"/>
        <v>2952073</v>
      </c>
      <c r="AQ87" s="675">
        <f t="shared" si="36"/>
        <v>984024</v>
      </c>
    </row>
    <row r="88" spans="1:43" s="678" customFormat="1" ht="15" customHeight="1">
      <c r="A88" s="141" t="s">
        <v>537</v>
      </c>
      <c r="B88" s="240" t="s">
        <v>2145</v>
      </c>
      <c r="C88" s="240" t="s">
        <v>2099</v>
      </c>
      <c r="D88" s="672">
        <v>1</v>
      </c>
      <c r="E88" s="165">
        <v>1</v>
      </c>
      <c r="F88" s="165">
        <v>1</v>
      </c>
      <c r="G88" s="165">
        <v>4</v>
      </c>
      <c r="H88" s="165">
        <v>1</v>
      </c>
      <c r="I88" s="144">
        <f t="shared" si="48"/>
        <v>7</v>
      </c>
      <c r="J88" s="672">
        <v>0</v>
      </c>
      <c r="K88" s="672">
        <v>1</v>
      </c>
      <c r="L88" s="672">
        <v>0</v>
      </c>
      <c r="M88" s="672">
        <v>0</v>
      </c>
      <c r="N88" s="144">
        <f t="shared" si="49"/>
        <v>1</v>
      </c>
      <c r="O88" s="144">
        <f t="shared" si="50"/>
        <v>1</v>
      </c>
      <c r="P88" s="144">
        <f t="shared" si="50"/>
        <v>2</v>
      </c>
      <c r="Q88" s="144">
        <f t="shared" si="50"/>
        <v>4</v>
      </c>
      <c r="R88" s="144">
        <f t="shared" si="50"/>
        <v>1</v>
      </c>
      <c r="S88" s="144">
        <f t="shared" si="51"/>
        <v>8</v>
      </c>
      <c r="T88" s="672">
        <v>0.33333333333333331</v>
      </c>
      <c r="U88" s="672">
        <v>0.58333333333333337</v>
      </c>
      <c r="V88" s="672">
        <v>1.3333333333333333</v>
      </c>
      <c r="W88" s="672">
        <v>0.33333333333333331</v>
      </c>
      <c r="X88" s="144">
        <f t="shared" si="52"/>
        <v>2.5833333333333335</v>
      </c>
      <c r="Y88" s="672">
        <v>0.33333333333333331</v>
      </c>
      <c r="Z88" s="672">
        <v>0.58333333333333337</v>
      </c>
      <c r="AA88" s="672">
        <v>1.3333333333333333</v>
      </c>
      <c r="AB88" s="672">
        <v>0.33333333333333331</v>
      </c>
      <c r="AC88" s="144">
        <f t="shared" si="53"/>
        <v>2.5833333333333335</v>
      </c>
      <c r="AD88" s="144">
        <f t="shared" si="37"/>
        <v>160922</v>
      </c>
      <c r="AE88" s="144">
        <f t="shared" si="38"/>
        <v>11160</v>
      </c>
      <c r="AF88" s="144">
        <f t="shared" si="39"/>
        <v>15500</v>
      </c>
      <c r="AG88" s="144">
        <f t="shared" si="40"/>
        <v>6200</v>
      </c>
      <c r="AH88" s="144">
        <f t="shared" si="41"/>
        <v>22733.333333333336</v>
      </c>
      <c r="AI88" s="144">
        <f t="shared" si="42"/>
        <v>2066.666666666667</v>
      </c>
      <c r="AJ88" s="144">
        <f t="shared" si="43"/>
        <v>10000</v>
      </c>
      <c r="AK88" s="144">
        <f t="shared" si="44"/>
        <v>2480</v>
      </c>
      <c r="AL88" s="144">
        <f t="shared" si="45"/>
        <v>69982.36</v>
      </c>
      <c r="AM88" s="144">
        <f t="shared" si="46"/>
        <v>301044.36</v>
      </c>
      <c r="AN88" s="675">
        <f t="shared" si="34"/>
        <v>180627</v>
      </c>
      <c r="AO88" s="677"/>
      <c r="AP88" s="675">
        <f t="shared" si="35"/>
        <v>180627</v>
      </c>
      <c r="AQ88" s="675">
        <f t="shared" si="36"/>
        <v>60209</v>
      </c>
    </row>
    <row r="89" spans="1:43" ht="15" customHeight="1">
      <c r="A89" s="141" t="s">
        <v>537</v>
      </c>
      <c r="B89" s="240" t="s">
        <v>2146</v>
      </c>
      <c r="C89" s="240" t="s">
        <v>2099</v>
      </c>
      <c r="D89" s="672">
        <v>1</v>
      </c>
      <c r="E89" s="165">
        <v>1</v>
      </c>
      <c r="F89" s="165">
        <v>1</v>
      </c>
      <c r="G89" s="165">
        <v>8</v>
      </c>
      <c r="H89" s="165">
        <v>1</v>
      </c>
      <c r="I89" s="144">
        <f t="shared" si="48"/>
        <v>11</v>
      </c>
      <c r="J89" s="672">
        <v>0</v>
      </c>
      <c r="K89" s="672">
        <v>2</v>
      </c>
      <c r="L89" s="672">
        <v>5</v>
      </c>
      <c r="M89" s="672">
        <v>1</v>
      </c>
      <c r="N89" s="144">
        <f t="shared" si="49"/>
        <v>8</v>
      </c>
      <c r="O89" s="144">
        <f t="shared" si="50"/>
        <v>1</v>
      </c>
      <c r="P89" s="144">
        <f t="shared" si="50"/>
        <v>3</v>
      </c>
      <c r="Q89" s="144">
        <f t="shared" si="50"/>
        <v>13</v>
      </c>
      <c r="R89" s="144">
        <f t="shared" si="50"/>
        <v>2</v>
      </c>
      <c r="S89" s="144">
        <f t="shared" si="51"/>
        <v>19</v>
      </c>
      <c r="T89" s="672">
        <v>0</v>
      </c>
      <c r="U89" s="672">
        <v>2</v>
      </c>
      <c r="V89" s="672">
        <v>6.166666666666667</v>
      </c>
      <c r="W89" s="672">
        <v>1</v>
      </c>
      <c r="X89" s="144">
        <f t="shared" si="52"/>
        <v>9.1666666666666679</v>
      </c>
      <c r="Y89" s="672">
        <v>0</v>
      </c>
      <c r="Z89" s="672">
        <v>2</v>
      </c>
      <c r="AA89" s="672">
        <v>6.166666666666667</v>
      </c>
      <c r="AB89" s="672">
        <v>1</v>
      </c>
      <c r="AC89" s="144">
        <f t="shared" si="53"/>
        <v>9.1666666666666679</v>
      </c>
      <c r="AD89" s="144">
        <f t="shared" si="37"/>
        <v>561356</v>
      </c>
      <c r="AE89" s="144">
        <f t="shared" si="38"/>
        <v>39600.000000000007</v>
      </c>
      <c r="AF89" s="144">
        <f t="shared" si="39"/>
        <v>55000.000000000007</v>
      </c>
      <c r="AG89" s="144">
        <f t="shared" si="40"/>
        <v>22000.000000000004</v>
      </c>
      <c r="AH89" s="144">
        <f t="shared" si="41"/>
        <v>80666.666666666672</v>
      </c>
      <c r="AI89" s="144">
        <f t="shared" si="42"/>
        <v>7333.3333333333339</v>
      </c>
      <c r="AJ89" s="144">
        <f t="shared" si="43"/>
        <v>10000</v>
      </c>
      <c r="AK89" s="144">
        <f t="shared" si="44"/>
        <v>8800.0000000000018</v>
      </c>
      <c r="AL89" s="144">
        <f t="shared" si="45"/>
        <v>235759.33</v>
      </c>
      <c r="AM89" s="144">
        <f t="shared" si="46"/>
        <v>1020515.33</v>
      </c>
      <c r="AN89" s="675">
        <f t="shared" si="34"/>
        <v>612309</v>
      </c>
      <c r="AO89" s="675"/>
      <c r="AP89" s="675">
        <f t="shared" si="35"/>
        <v>612309</v>
      </c>
      <c r="AQ89" s="675">
        <f t="shared" si="36"/>
        <v>204103</v>
      </c>
    </row>
    <row r="90" spans="1:43" ht="15" customHeight="1">
      <c r="A90" s="141" t="s">
        <v>537</v>
      </c>
      <c r="B90" s="240" t="s">
        <v>2147</v>
      </c>
      <c r="C90" s="240" t="s">
        <v>2101</v>
      </c>
      <c r="D90" s="672"/>
      <c r="E90" s="165">
        <v>0</v>
      </c>
      <c r="F90" s="165">
        <v>4</v>
      </c>
      <c r="G90" s="165">
        <v>0</v>
      </c>
      <c r="H90" s="165">
        <v>5</v>
      </c>
      <c r="I90" s="144">
        <f t="shared" si="48"/>
        <v>9</v>
      </c>
      <c r="J90" s="672">
        <v>4</v>
      </c>
      <c r="K90" s="672">
        <v>4</v>
      </c>
      <c r="L90" s="672">
        <v>0</v>
      </c>
      <c r="M90" s="672">
        <v>5.5</v>
      </c>
      <c r="N90" s="144">
        <f t="shared" si="49"/>
        <v>13.5</v>
      </c>
      <c r="O90" s="144">
        <f t="shared" si="50"/>
        <v>4</v>
      </c>
      <c r="P90" s="144">
        <f t="shared" si="50"/>
        <v>8</v>
      </c>
      <c r="Q90" s="144">
        <f t="shared" si="50"/>
        <v>0</v>
      </c>
      <c r="R90" s="144">
        <f t="shared" si="50"/>
        <v>10.5</v>
      </c>
      <c r="S90" s="144">
        <f t="shared" si="51"/>
        <v>22.5</v>
      </c>
      <c r="T90" s="672">
        <v>2.5833333333333335</v>
      </c>
      <c r="U90" s="672">
        <v>3</v>
      </c>
      <c r="V90" s="672">
        <v>0</v>
      </c>
      <c r="W90" s="672">
        <v>5.333333333333333</v>
      </c>
      <c r="X90" s="144">
        <f t="shared" si="52"/>
        <v>10.916666666666668</v>
      </c>
      <c r="Y90" s="672">
        <v>2.5833333333333335</v>
      </c>
      <c r="Z90" s="672">
        <v>3</v>
      </c>
      <c r="AA90" s="672">
        <v>0</v>
      </c>
      <c r="AB90" s="672">
        <v>5.333333333333333</v>
      </c>
      <c r="AC90" s="144">
        <f t="shared" si="53"/>
        <v>10.916666666666668</v>
      </c>
      <c r="AD90" s="144">
        <f t="shared" si="37"/>
        <v>647527</v>
      </c>
      <c r="AE90" s="144">
        <f t="shared" si="38"/>
        <v>47160.000000000007</v>
      </c>
      <c r="AF90" s="144">
        <f t="shared" si="39"/>
        <v>65500.000000000007</v>
      </c>
      <c r="AG90" s="144">
        <f t="shared" si="40"/>
        <v>26200.000000000004</v>
      </c>
      <c r="AH90" s="144">
        <f t="shared" si="41"/>
        <v>96066.666666666672</v>
      </c>
      <c r="AI90" s="144">
        <f t="shared" si="42"/>
        <v>8733.3333333333339</v>
      </c>
      <c r="AJ90" s="144">
        <f t="shared" si="43"/>
        <v>0</v>
      </c>
      <c r="AK90" s="144">
        <f t="shared" si="44"/>
        <v>10480.000000000002</v>
      </c>
      <c r="AL90" s="144">
        <f t="shared" si="45"/>
        <v>269002.03999999998</v>
      </c>
      <c r="AM90" s="144">
        <f t="shared" si="46"/>
        <v>1170669.04</v>
      </c>
      <c r="AN90" s="675">
        <f t="shared" si="34"/>
        <v>702401</v>
      </c>
      <c r="AO90" s="675"/>
      <c r="AP90" s="675">
        <f t="shared" si="35"/>
        <v>702401</v>
      </c>
      <c r="AQ90" s="675">
        <f t="shared" si="36"/>
        <v>234134</v>
      </c>
    </row>
    <row r="91" spans="1:43" ht="15" customHeight="1">
      <c r="A91" s="676"/>
      <c r="B91" s="676" t="s">
        <v>2148</v>
      </c>
      <c r="C91" s="676"/>
      <c r="D91" s="146">
        <f>SUM(D72:D90)</f>
        <v>16</v>
      </c>
      <c r="E91" s="146">
        <f t="shared" ref="E91:AQ91" si="54">SUM(E72:E90)</f>
        <v>56</v>
      </c>
      <c r="F91" s="146">
        <f t="shared" si="54"/>
        <v>86</v>
      </c>
      <c r="G91" s="146">
        <f t="shared" si="54"/>
        <v>220</v>
      </c>
      <c r="H91" s="146">
        <f t="shared" si="54"/>
        <v>104</v>
      </c>
      <c r="I91" s="146">
        <f t="shared" si="54"/>
        <v>466</v>
      </c>
      <c r="J91" s="146">
        <f t="shared" si="54"/>
        <v>46.916666666666664</v>
      </c>
      <c r="K91" s="146">
        <f t="shared" si="54"/>
        <v>18.25</v>
      </c>
      <c r="L91" s="146">
        <f t="shared" si="54"/>
        <v>13</v>
      </c>
      <c r="M91" s="146">
        <f t="shared" si="54"/>
        <v>11.833333333333334</v>
      </c>
      <c r="N91" s="146">
        <f t="shared" si="54"/>
        <v>90</v>
      </c>
      <c r="O91" s="146">
        <f t="shared" si="54"/>
        <v>102.91666666666666</v>
      </c>
      <c r="P91" s="146">
        <f t="shared" si="54"/>
        <v>104.25</v>
      </c>
      <c r="Q91" s="146">
        <f t="shared" si="54"/>
        <v>233</v>
      </c>
      <c r="R91" s="146">
        <f t="shared" si="54"/>
        <v>115.83333333333334</v>
      </c>
      <c r="S91" s="146">
        <f t="shared" si="54"/>
        <v>556</v>
      </c>
      <c r="T91" s="146">
        <f t="shared" si="54"/>
        <v>80.749999999999986</v>
      </c>
      <c r="U91" s="146">
        <f t="shared" si="54"/>
        <v>76.166666666666657</v>
      </c>
      <c r="V91" s="146">
        <f t="shared" si="54"/>
        <v>214.50000000000003</v>
      </c>
      <c r="W91" s="146">
        <f t="shared" si="54"/>
        <v>104.41666666666666</v>
      </c>
      <c r="X91" s="146">
        <f t="shared" si="54"/>
        <v>475.83333333333326</v>
      </c>
      <c r="Y91" s="146">
        <f t="shared" si="54"/>
        <v>83.749999999999986</v>
      </c>
      <c r="Z91" s="146">
        <f t="shared" si="54"/>
        <v>74.083333333333314</v>
      </c>
      <c r="AA91" s="146">
        <f t="shared" si="54"/>
        <v>213.50000000000003</v>
      </c>
      <c r="AB91" s="146">
        <f t="shared" si="54"/>
        <v>103.41666666666666</v>
      </c>
      <c r="AC91" s="146">
        <f t="shared" si="54"/>
        <v>474.74999999999994</v>
      </c>
      <c r="AD91" s="146">
        <f t="shared" si="54"/>
        <v>29295613</v>
      </c>
      <c r="AE91" s="146">
        <f t="shared" si="54"/>
        <v>2050920</v>
      </c>
      <c r="AF91" s="146">
        <f t="shared" si="54"/>
        <v>2848500</v>
      </c>
      <c r="AG91" s="146">
        <f t="shared" si="54"/>
        <v>1139400</v>
      </c>
      <c r="AH91" s="146">
        <f t="shared" si="54"/>
        <v>4177800.0000000005</v>
      </c>
      <c r="AI91" s="146">
        <f t="shared" si="54"/>
        <v>379800</v>
      </c>
      <c r="AJ91" s="146">
        <f t="shared" si="54"/>
        <v>160000</v>
      </c>
      <c r="AK91" s="146">
        <f t="shared" si="54"/>
        <v>455760</v>
      </c>
      <c r="AL91" s="146">
        <f t="shared" si="54"/>
        <v>12161764.450000001</v>
      </c>
      <c r="AM91" s="146">
        <f t="shared" si="54"/>
        <v>52669557.45000001</v>
      </c>
      <c r="AN91" s="146">
        <f t="shared" si="54"/>
        <v>31601736</v>
      </c>
      <c r="AO91" s="146">
        <f t="shared" si="54"/>
        <v>0</v>
      </c>
      <c r="AP91" s="146">
        <f t="shared" si="54"/>
        <v>31601736</v>
      </c>
      <c r="AQ91" s="146">
        <f t="shared" si="54"/>
        <v>10533911</v>
      </c>
    </row>
    <row r="92" spans="1:43" ht="15" customHeight="1">
      <c r="A92" s="141" t="s">
        <v>536</v>
      </c>
      <c r="B92" s="240" t="s">
        <v>2149</v>
      </c>
      <c r="C92" s="240" t="s">
        <v>2099</v>
      </c>
      <c r="D92" s="672">
        <v>2</v>
      </c>
      <c r="E92" s="144">
        <v>4</v>
      </c>
      <c r="F92" s="144">
        <v>3</v>
      </c>
      <c r="G92" s="144">
        <v>35</v>
      </c>
      <c r="H92" s="144">
        <v>4</v>
      </c>
      <c r="I92" s="144">
        <f t="shared" si="48"/>
        <v>46</v>
      </c>
      <c r="J92" s="672">
        <v>2.6666666666666665</v>
      </c>
      <c r="K92" s="672">
        <v>0</v>
      </c>
      <c r="L92" s="672">
        <v>3.3333333333333335</v>
      </c>
      <c r="M92" s="672">
        <v>0</v>
      </c>
      <c r="N92" s="144">
        <f t="shared" si="49"/>
        <v>6</v>
      </c>
      <c r="O92" s="144">
        <f t="shared" ref="O92:R97" si="55">E92+J92</f>
        <v>6.6666666666666661</v>
      </c>
      <c r="P92" s="144">
        <f t="shared" si="55"/>
        <v>3</v>
      </c>
      <c r="Q92" s="144">
        <f t="shared" si="55"/>
        <v>38.333333333333336</v>
      </c>
      <c r="R92" s="144">
        <f t="shared" si="55"/>
        <v>4</v>
      </c>
      <c r="S92" s="144">
        <f t="shared" si="51"/>
        <v>52</v>
      </c>
      <c r="T92" s="672">
        <v>9.5</v>
      </c>
      <c r="U92" s="672">
        <v>2</v>
      </c>
      <c r="V92" s="672">
        <v>32.583333333333336</v>
      </c>
      <c r="W92" s="672">
        <v>5.166666666666667</v>
      </c>
      <c r="X92" s="144">
        <f t="shared" si="52"/>
        <v>49.25</v>
      </c>
      <c r="Y92" s="672">
        <v>9.5</v>
      </c>
      <c r="Z92" s="672">
        <v>2</v>
      </c>
      <c r="AA92" s="672">
        <v>32.583333333333336</v>
      </c>
      <c r="AB92" s="672">
        <v>5.166666666666667</v>
      </c>
      <c r="AC92" s="144">
        <f t="shared" si="53"/>
        <v>49.25</v>
      </c>
      <c r="AD92" s="144">
        <f t="shared" si="37"/>
        <v>3106292</v>
      </c>
      <c r="AE92" s="144">
        <f t="shared" si="38"/>
        <v>212760</v>
      </c>
      <c r="AF92" s="144">
        <f t="shared" si="39"/>
        <v>295500</v>
      </c>
      <c r="AG92" s="144">
        <f t="shared" si="40"/>
        <v>118200</v>
      </c>
      <c r="AH92" s="144">
        <f t="shared" si="41"/>
        <v>433400</v>
      </c>
      <c r="AI92" s="144">
        <f t="shared" si="42"/>
        <v>39400</v>
      </c>
      <c r="AJ92" s="144">
        <f t="shared" si="43"/>
        <v>20000</v>
      </c>
      <c r="AK92" s="144">
        <f t="shared" si="44"/>
        <v>47280</v>
      </c>
      <c r="AL92" s="144">
        <f t="shared" si="45"/>
        <v>1286891.3400000001</v>
      </c>
      <c r="AM92" s="144">
        <f t="shared" si="46"/>
        <v>5559723.3399999999</v>
      </c>
      <c r="AN92" s="675">
        <f t="shared" si="34"/>
        <v>3335834</v>
      </c>
      <c r="AO92" s="675"/>
      <c r="AP92" s="675">
        <f t="shared" si="35"/>
        <v>3335834</v>
      </c>
      <c r="AQ92" s="675">
        <f t="shared" si="36"/>
        <v>1111945</v>
      </c>
    </row>
    <row r="93" spans="1:43" ht="15" customHeight="1">
      <c r="A93" s="141" t="s">
        <v>536</v>
      </c>
      <c r="B93" s="240" t="s">
        <v>2150</v>
      </c>
      <c r="C93" s="240" t="s">
        <v>2099</v>
      </c>
      <c r="D93" s="672">
        <v>1</v>
      </c>
      <c r="E93" s="144">
        <v>3</v>
      </c>
      <c r="F93" s="144">
        <v>2</v>
      </c>
      <c r="G93" s="144">
        <v>20</v>
      </c>
      <c r="H93" s="144">
        <v>3</v>
      </c>
      <c r="I93" s="144">
        <f t="shared" si="48"/>
        <v>28</v>
      </c>
      <c r="J93" s="672">
        <v>0</v>
      </c>
      <c r="K93" s="672">
        <v>0.41666666666666669</v>
      </c>
      <c r="L93" s="672">
        <v>0.41666666666666669</v>
      </c>
      <c r="M93" s="672">
        <v>0</v>
      </c>
      <c r="N93" s="144">
        <f t="shared" si="49"/>
        <v>0.83333333333333337</v>
      </c>
      <c r="O93" s="144">
        <f t="shared" si="55"/>
        <v>3</v>
      </c>
      <c r="P93" s="144">
        <f t="shared" si="55"/>
        <v>2.4166666666666665</v>
      </c>
      <c r="Q93" s="144">
        <f t="shared" si="55"/>
        <v>20.416666666666668</v>
      </c>
      <c r="R93" s="144">
        <f t="shared" si="55"/>
        <v>3</v>
      </c>
      <c r="S93" s="144">
        <f t="shared" si="51"/>
        <v>28.833333333333336</v>
      </c>
      <c r="T93" s="672">
        <v>2</v>
      </c>
      <c r="U93" s="672">
        <v>2.5</v>
      </c>
      <c r="V93" s="672">
        <v>18.833333333333332</v>
      </c>
      <c r="W93" s="672">
        <v>3.0833333333333335</v>
      </c>
      <c r="X93" s="144">
        <f t="shared" si="52"/>
        <v>26.416666666666664</v>
      </c>
      <c r="Y93" s="672">
        <v>2</v>
      </c>
      <c r="Z93" s="672">
        <v>2.5</v>
      </c>
      <c r="AA93" s="672">
        <v>18.833333333333332</v>
      </c>
      <c r="AB93" s="672">
        <v>3.0833333333333335</v>
      </c>
      <c r="AC93" s="144">
        <f t="shared" si="53"/>
        <v>26.416666666666664</v>
      </c>
      <c r="AD93" s="144">
        <f t="shared" si="37"/>
        <v>1633002</v>
      </c>
      <c r="AE93" s="144">
        <f t="shared" si="38"/>
        <v>114119.99999999999</v>
      </c>
      <c r="AF93" s="144">
        <f t="shared" si="39"/>
        <v>158500</v>
      </c>
      <c r="AG93" s="144">
        <f t="shared" si="40"/>
        <v>63399.999999999993</v>
      </c>
      <c r="AH93" s="144">
        <f t="shared" si="41"/>
        <v>232466.66666666666</v>
      </c>
      <c r="AI93" s="144">
        <f t="shared" si="42"/>
        <v>21133.333333333332</v>
      </c>
      <c r="AJ93" s="144">
        <f t="shared" si="43"/>
        <v>10000</v>
      </c>
      <c r="AK93" s="144">
        <f t="shared" si="44"/>
        <v>25359.999999999996</v>
      </c>
      <c r="AL93" s="144">
        <f t="shared" si="45"/>
        <v>678149.01</v>
      </c>
      <c r="AM93" s="144">
        <f t="shared" si="46"/>
        <v>2936131.01</v>
      </c>
      <c r="AN93" s="675">
        <f t="shared" si="34"/>
        <v>1761679</v>
      </c>
      <c r="AO93" s="675"/>
      <c r="AP93" s="675">
        <f t="shared" si="35"/>
        <v>1761679</v>
      </c>
      <c r="AQ93" s="675">
        <f t="shared" si="36"/>
        <v>587226</v>
      </c>
    </row>
    <row r="94" spans="1:43" ht="15" customHeight="1">
      <c r="A94" s="141" t="s">
        <v>536</v>
      </c>
      <c r="B94" s="240" t="s">
        <v>331</v>
      </c>
      <c r="C94" s="240" t="s">
        <v>2099</v>
      </c>
      <c r="D94" s="672">
        <v>1</v>
      </c>
      <c r="E94" s="144">
        <v>1</v>
      </c>
      <c r="F94" s="144">
        <v>1</v>
      </c>
      <c r="G94" s="144">
        <v>8</v>
      </c>
      <c r="H94" s="144">
        <v>2</v>
      </c>
      <c r="I94" s="144">
        <f t="shared" si="48"/>
        <v>12</v>
      </c>
      <c r="J94" s="672">
        <v>0</v>
      </c>
      <c r="K94" s="672">
        <v>0</v>
      </c>
      <c r="L94" s="672">
        <v>0</v>
      </c>
      <c r="M94" s="672">
        <v>0</v>
      </c>
      <c r="N94" s="144">
        <f t="shared" si="49"/>
        <v>0</v>
      </c>
      <c r="O94" s="144">
        <f t="shared" si="55"/>
        <v>1</v>
      </c>
      <c r="P94" s="144">
        <f t="shared" si="55"/>
        <v>1</v>
      </c>
      <c r="Q94" s="144">
        <f t="shared" si="55"/>
        <v>8</v>
      </c>
      <c r="R94" s="144">
        <f t="shared" si="55"/>
        <v>2</v>
      </c>
      <c r="S94" s="144">
        <f t="shared" si="51"/>
        <v>12</v>
      </c>
      <c r="T94" s="672">
        <v>0</v>
      </c>
      <c r="U94" s="672">
        <v>1</v>
      </c>
      <c r="V94" s="672">
        <v>8</v>
      </c>
      <c r="W94" s="672">
        <v>1</v>
      </c>
      <c r="X94" s="144">
        <f t="shared" si="52"/>
        <v>10</v>
      </c>
      <c r="Y94" s="672">
        <v>0</v>
      </c>
      <c r="Z94" s="672">
        <v>1</v>
      </c>
      <c r="AA94" s="672">
        <v>8</v>
      </c>
      <c r="AB94" s="672">
        <v>1</v>
      </c>
      <c r="AC94" s="144">
        <f t="shared" si="53"/>
        <v>10</v>
      </c>
      <c r="AD94" s="144">
        <f t="shared" si="37"/>
        <v>612624</v>
      </c>
      <c r="AE94" s="144">
        <f t="shared" si="38"/>
        <v>43200</v>
      </c>
      <c r="AF94" s="144">
        <f t="shared" si="39"/>
        <v>60000</v>
      </c>
      <c r="AG94" s="144">
        <f t="shared" si="40"/>
        <v>24000</v>
      </c>
      <c r="AH94" s="144">
        <f t="shared" si="41"/>
        <v>88000</v>
      </c>
      <c r="AI94" s="144">
        <f t="shared" si="42"/>
        <v>8000</v>
      </c>
      <c r="AJ94" s="144">
        <f t="shared" si="43"/>
        <v>10000</v>
      </c>
      <c r="AK94" s="144">
        <f t="shared" si="44"/>
        <v>9600</v>
      </c>
      <c r="AL94" s="144">
        <f t="shared" si="45"/>
        <v>256951.2</v>
      </c>
      <c r="AM94" s="144">
        <f t="shared" si="46"/>
        <v>1112375.2</v>
      </c>
      <c r="AN94" s="675">
        <f t="shared" si="34"/>
        <v>667425</v>
      </c>
      <c r="AO94" s="675"/>
      <c r="AP94" s="675">
        <f t="shared" si="35"/>
        <v>667425</v>
      </c>
      <c r="AQ94" s="675">
        <f t="shared" si="36"/>
        <v>222475</v>
      </c>
    </row>
    <row r="95" spans="1:43" ht="15" customHeight="1">
      <c r="A95" s="141" t="s">
        <v>536</v>
      </c>
      <c r="B95" s="240" t="s">
        <v>920</v>
      </c>
      <c r="C95" s="240" t="s">
        <v>2101</v>
      </c>
      <c r="D95" s="672"/>
      <c r="E95" s="144">
        <v>0</v>
      </c>
      <c r="F95" s="144">
        <v>4.5</v>
      </c>
      <c r="G95" s="144">
        <v>0</v>
      </c>
      <c r="H95" s="144">
        <v>5.5</v>
      </c>
      <c r="I95" s="144">
        <f t="shared" si="48"/>
        <v>10</v>
      </c>
      <c r="J95" s="672">
        <v>0</v>
      </c>
      <c r="K95" s="672">
        <v>1</v>
      </c>
      <c r="L95" s="672">
        <v>0</v>
      </c>
      <c r="M95" s="672">
        <v>0.75</v>
      </c>
      <c r="N95" s="144">
        <f t="shared" si="49"/>
        <v>1.75</v>
      </c>
      <c r="O95" s="144">
        <f t="shared" si="55"/>
        <v>0</v>
      </c>
      <c r="P95" s="144">
        <f t="shared" si="55"/>
        <v>5.5</v>
      </c>
      <c r="Q95" s="144">
        <f t="shared" si="55"/>
        <v>0</v>
      </c>
      <c r="R95" s="144">
        <f t="shared" si="55"/>
        <v>6.25</v>
      </c>
      <c r="S95" s="144">
        <f t="shared" si="51"/>
        <v>11.75</v>
      </c>
      <c r="T95" s="672">
        <v>0</v>
      </c>
      <c r="U95" s="672">
        <v>3</v>
      </c>
      <c r="V95" s="672">
        <v>0</v>
      </c>
      <c r="W95" s="672">
        <v>5.583333333333333</v>
      </c>
      <c r="X95" s="144">
        <f t="shared" si="52"/>
        <v>8.5833333333333321</v>
      </c>
      <c r="Y95" s="672">
        <v>0</v>
      </c>
      <c r="Z95" s="672">
        <v>3</v>
      </c>
      <c r="AA95" s="672">
        <v>0</v>
      </c>
      <c r="AB95" s="672">
        <v>5.583333333333333</v>
      </c>
      <c r="AC95" s="144">
        <f t="shared" si="53"/>
        <v>8.5833333333333321</v>
      </c>
      <c r="AD95" s="144">
        <f t="shared" si="37"/>
        <v>473750</v>
      </c>
      <c r="AE95" s="144">
        <f t="shared" si="38"/>
        <v>37079.999999999993</v>
      </c>
      <c r="AF95" s="144">
        <f t="shared" si="39"/>
        <v>51499.999999999993</v>
      </c>
      <c r="AG95" s="144">
        <f t="shared" si="40"/>
        <v>20599.999999999996</v>
      </c>
      <c r="AH95" s="144">
        <f t="shared" si="41"/>
        <v>75533.333333333328</v>
      </c>
      <c r="AI95" s="144">
        <f t="shared" si="42"/>
        <v>6866.6666666666661</v>
      </c>
      <c r="AJ95" s="144">
        <f t="shared" si="43"/>
        <v>0</v>
      </c>
      <c r="AK95" s="144">
        <f t="shared" si="44"/>
        <v>8239.9999999999982</v>
      </c>
      <c r="AL95" s="144">
        <f t="shared" si="45"/>
        <v>198856.99</v>
      </c>
      <c r="AM95" s="144">
        <f t="shared" si="46"/>
        <v>872426.99</v>
      </c>
      <c r="AN95" s="675">
        <f t="shared" si="34"/>
        <v>523456</v>
      </c>
      <c r="AO95" s="675"/>
      <c r="AP95" s="675">
        <f t="shared" si="35"/>
        <v>523456</v>
      </c>
      <c r="AQ95" s="675">
        <f t="shared" si="36"/>
        <v>174485</v>
      </c>
    </row>
    <row r="96" spans="1:43" ht="15" customHeight="1">
      <c r="A96" s="141" t="s">
        <v>536</v>
      </c>
      <c r="B96" s="240" t="s">
        <v>2151</v>
      </c>
      <c r="C96" s="240" t="s">
        <v>2101</v>
      </c>
      <c r="D96" s="672"/>
      <c r="E96" s="144">
        <v>0</v>
      </c>
      <c r="F96" s="144">
        <v>4</v>
      </c>
      <c r="G96" s="144">
        <v>0</v>
      </c>
      <c r="H96" s="144">
        <v>5</v>
      </c>
      <c r="I96" s="144">
        <f t="shared" si="48"/>
        <v>9</v>
      </c>
      <c r="J96" s="672">
        <v>0</v>
      </c>
      <c r="K96" s="672">
        <v>1</v>
      </c>
      <c r="L96" s="672">
        <v>0</v>
      </c>
      <c r="M96" s="672">
        <v>4</v>
      </c>
      <c r="N96" s="144">
        <f t="shared" si="49"/>
        <v>5</v>
      </c>
      <c r="O96" s="144">
        <f t="shared" si="55"/>
        <v>0</v>
      </c>
      <c r="P96" s="144">
        <f t="shared" si="55"/>
        <v>5</v>
      </c>
      <c r="Q96" s="144">
        <f t="shared" si="55"/>
        <v>0</v>
      </c>
      <c r="R96" s="144">
        <f t="shared" si="55"/>
        <v>9</v>
      </c>
      <c r="S96" s="144">
        <f t="shared" si="51"/>
        <v>14</v>
      </c>
      <c r="T96" s="672">
        <v>0</v>
      </c>
      <c r="U96" s="672">
        <v>5</v>
      </c>
      <c r="V96" s="672">
        <v>0</v>
      </c>
      <c r="W96" s="672">
        <v>9</v>
      </c>
      <c r="X96" s="144">
        <f t="shared" si="52"/>
        <v>14</v>
      </c>
      <c r="Y96" s="672">
        <v>0</v>
      </c>
      <c r="Z96" s="672">
        <v>5</v>
      </c>
      <c r="AA96" s="672">
        <v>0</v>
      </c>
      <c r="AB96" s="672">
        <v>9</v>
      </c>
      <c r="AC96" s="144">
        <f t="shared" si="53"/>
        <v>14</v>
      </c>
      <c r="AD96" s="144">
        <f t="shared" si="37"/>
        <v>774000</v>
      </c>
      <c r="AE96" s="144">
        <f t="shared" si="38"/>
        <v>60480</v>
      </c>
      <c r="AF96" s="144">
        <f t="shared" si="39"/>
        <v>84000</v>
      </c>
      <c r="AG96" s="144">
        <f t="shared" si="40"/>
        <v>33600</v>
      </c>
      <c r="AH96" s="144">
        <f t="shared" si="41"/>
        <v>123200</v>
      </c>
      <c r="AI96" s="144">
        <f t="shared" si="42"/>
        <v>11200</v>
      </c>
      <c r="AJ96" s="144">
        <f t="shared" si="43"/>
        <v>0</v>
      </c>
      <c r="AK96" s="144">
        <f t="shared" si="44"/>
        <v>13440</v>
      </c>
      <c r="AL96" s="144">
        <f t="shared" si="45"/>
        <v>324807.5</v>
      </c>
      <c r="AM96" s="144">
        <f t="shared" si="46"/>
        <v>1424727.5</v>
      </c>
      <c r="AN96" s="675">
        <f t="shared" si="34"/>
        <v>854837</v>
      </c>
      <c r="AO96" s="675"/>
      <c r="AP96" s="675">
        <f t="shared" si="35"/>
        <v>854837</v>
      </c>
      <c r="AQ96" s="675">
        <f t="shared" si="36"/>
        <v>284946</v>
      </c>
    </row>
    <row r="97" spans="1:43" ht="15" customHeight="1">
      <c r="A97" s="141" t="s">
        <v>536</v>
      </c>
      <c r="B97" s="240" t="s">
        <v>2152</v>
      </c>
      <c r="C97" s="240" t="s">
        <v>2101</v>
      </c>
      <c r="D97" s="672"/>
      <c r="E97" s="144">
        <v>0</v>
      </c>
      <c r="F97" s="144">
        <v>3</v>
      </c>
      <c r="G97" s="144">
        <v>0</v>
      </c>
      <c r="H97" s="144">
        <v>3</v>
      </c>
      <c r="I97" s="144">
        <f t="shared" si="48"/>
        <v>6</v>
      </c>
      <c r="J97" s="672">
        <v>0</v>
      </c>
      <c r="K97" s="672">
        <v>0</v>
      </c>
      <c r="L97" s="672">
        <v>0</v>
      </c>
      <c r="M97" s="672">
        <v>1</v>
      </c>
      <c r="N97" s="144">
        <f t="shared" si="49"/>
        <v>1</v>
      </c>
      <c r="O97" s="144">
        <f t="shared" si="55"/>
        <v>0</v>
      </c>
      <c r="P97" s="144">
        <f t="shared" si="55"/>
        <v>3</v>
      </c>
      <c r="Q97" s="144">
        <f t="shared" si="55"/>
        <v>0</v>
      </c>
      <c r="R97" s="144">
        <f t="shared" si="55"/>
        <v>4</v>
      </c>
      <c r="S97" s="144">
        <f t="shared" si="51"/>
        <v>7</v>
      </c>
      <c r="T97" s="672">
        <v>0</v>
      </c>
      <c r="U97" s="672">
        <v>2</v>
      </c>
      <c r="V97" s="672">
        <v>0</v>
      </c>
      <c r="W97" s="672">
        <v>5</v>
      </c>
      <c r="X97" s="144">
        <f t="shared" si="52"/>
        <v>7</v>
      </c>
      <c r="Y97" s="672">
        <v>0</v>
      </c>
      <c r="Z97" s="672">
        <v>2</v>
      </c>
      <c r="AA97" s="672">
        <v>0</v>
      </c>
      <c r="AB97" s="672">
        <v>5</v>
      </c>
      <c r="AC97" s="144">
        <f t="shared" si="53"/>
        <v>7</v>
      </c>
      <c r="AD97" s="144">
        <f t="shared" si="37"/>
        <v>381000</v>
      </c>
      <c r="AE97" s="144">
        <f t="shared" si="38"/>
        <v>30240</v>
      </c>
      <c r="AF97" s="144">
        <f t="shared" si="39"/>
        <v>42000</v>
      </c>
      <c r="AG97" s="144">
        <f t="shared" si="40"/>
        <v>16800</v>
      </c>
      <c r="AH97" s="144">
        <f t="shared" si="41"/>
        <v>61600</v>
      </c>
      <c r="AI97" s="144">
        <f t="shared" si="42"/>
        <v>5600</v>
      </c>
      <c r="AJ97" s="144">
        <f t="shared" si="43"/>
        <v>0</v>
      </c>
      <c r="AK97" s="144">
        <f t="shared" si="44"/>
        <v>6720</v>
      </c>
      <c r="AL97" s="144">
        <f t="shared" si="45"/>
        <v>160258.39000000001</v>
      </c>
      <c r="AM97" s="144">
        <f t="shared" si="46"/>
        <v>704218.39</v>
      </c>
      <c r="AN97" s="675">
        <f t="shared" si="34"/>
        <v>422531</v>
      </c>
      <c r="AO97" s="675"/>
      <c r="AP97" s="675">
        <f t="shared" si="35"/>
        <v>422531</v>
      </c>
      <c r="AQ97" s="675">
        <f t="shared" si="36"/>
        <v>140844</v>
      </c>
    </row>
    <row r="98" spans="1:43" ht="15" customHeight="1">
      <c r="A98" s="676"/>
      <c r="B98" s="676" t="s">
        <v>613</v>
      </c>
      <c r="C98" s="676"/>
      <c r="D98" s="146">
        <f t="shared" ref="D98:AQ98" si="56">SUM(D92:D97)</f>
        <v>4</v>
      </c>
      <c r="E98" s="146">
        <f t="shared" si="56"/>
        <v>8</v>
      </c>
      <c r="F98" s="146">
        <f t="shared" si="56"/>
        <v>17.5</v>
      </c>
      <c r="G98" s="146">
        <f t="shared" si="56"/>
        <v>63</v>
      </c>
      <c r="H98" s="146">
        <f t="shared" si="56"/>
        <v>22.5</v>
      </c>
      <c r="I98" s="146">
        <f t="shared" si="56"/>
        <v>111</v>
      </c>
      <c r="J98" s="146">
        <f t="shared" si="56"/>
        <v>2.6666666666666665</v>
      </c>
      <c r="K98" s="146">
        <f t="shared" si="56"/>
        <v>2.416666666666667</v>
      </c>
      <c r="L98" s="146">
        <f t="shared" si="56"/>
        <v>3.75</v>
      </c>
      <c r="M98" s="146">
        <f t="shared" si="56"/>
        <v>5.75</v>
      </c>
      <c r="N98" s="146">
        <f t="shared" si="56"/>
        <v>14.583333333333332</v>
      </c>
      <c r="O98" s="146">
        <f t="shared" si="56"/>
        <v>10.666666666666666</v>
      </c>
      <c r="P98" s="146">
        <f t="shared" si="56"/>
        <v>19.916666666666664</v>
      </c>
      <c r="Q98" s="146">
        <f t="shared" si="56"/>
        <v>66.75</v>
      </c>
      <c r="R98" s="146">
        <f t="shared" si="56"/>
        <v>28.25</v>
      </c>
      <c r="S98" s="146">
        <f t="shared" si="56"/>
        <v>125.58333333333334</v>
      </c>
      <c r="T98" s="146">
        <f t="shared" si="56"/>
        <v>11.5</v>
      </c>
      <c r="U98" s="146">
        <f t="shared" si="56"/>
        <v>15.5</v>
      </c>
      <c r="V98" s="146">
        <f t="shared" si="56"/>
        <v>59.416666666666671</v>
      </c>
      <c r="W98" s="146">
        <f t="shared" si="56"/>
        <v>28.833333333333332</v>
      </c>
      <c r="X98" s="146">
        <f t="shared" si="56"/>
        <v>115.24999999999999</v>
      </c>
      <c r="Y98" s="146">
        <f t="shared" si="56"/>
        <v>11.5</v>
      </c>
      <c r="Z98" s="146">
        <f t="shared" si="56"/>
        <v>15.5</v>
      </c>
      <c r="AA98" s="146">
        <f t="shared" si="56"/>
        <v>59.416666666666671</v>
      </c>
      <c r="AB98" s="146">
        <f t="shared" si="56"/>
        <v>28.833333333333332</v>
      </c>
      <c r="AC98" s="146">
        <f t="shared" si="56"/>
        <v>115.24999999999999</v>
      </c>
      <c r="AD98" s="146">
        <f t="shared" si="56"/>
        <v>6980668</v>
      </c>
      <c r="AE98" s="146">
        <f t="shared" si="56"/>
        <v>497880</v>
      </c>
      <c r="AF98" s="146">
        <f t="shared" si="56"/>
        <v>691500</v>
      </c>
      <c r="AG98" s="146">
        <f t="shared" si="56"/>
        <v>276600</v>
      </c>
      <c r="AH98" s="146">
        <f t="shared" si="56"/>
        <v>1014200</v>
      </c>
      <c r="AI98" s="146">
        <f t="shared" si="56"/>
        <v>92200</v>
      </c>
      <c r="AJ98" s="146">
        <f t="shared" si="56"/>
        <v>40000</v>
      </c>
      <c r="AK98" s="146">
        <f t="shared" si="56"/>
        <v>110640</v>
      </c>
      <c r="AL98" s="146">
        <f t="shared" si="56"/>
        <v>2905914.43</v>
      </c>
      <c r="AM98" s="146">
        <f t="shared" si="56"/>
        <v>12609602.43</v>
      </c>
      <c r="AN98" s="146">
        <f t="shared" si="56"/>
        <v>7565762</v>
      </c>
      <c r="AO98" s="146">
        <f t="shared" si="56"/>
        <v>0</v>
      </c>
      <c r="AP98" s="146">
        <f t="shared" si="56"/>
        <v>7565762</v>
      </c>
      <c r="AQ98" s="146">
        <f t="shared" si="56"/>
        <v>2521921</v>
      </c>
    </row>
    <row r="99" spans="1:43" ht="15" customHeight="1">
      <c r="A99" s="141" t="s">
        <v>535</v>
      </c>
      <c r="B99" s="679" t="s">
        <v>2153</v>
      </c>
      <c r="C99" s="240" t="s">
        <v>2099</v>
      </c>
      <c r="D99" s="672">
        <v>1</v>
      </c>
      <c r="E99" s="165">
        <v>3</v>
      </c>
      <c r="F99" s="165">
        <v>3</v>
      </c>
      <c r="G99" s="165">
        <v>27</v>
      </c>
      <c r="H99" s="165">
        <v>3</v>
      </c>
      <c r="I99" s="144">
        <f t="shared" si="48"/>
        <v>36</v>
      </c>
      <c r="J99" s="672">
        <v>1</v>
      </c>
      <c r="K99" s="672">
        <v>0</v>
      </c>
      <c r="L99" s="672">
        <v>0</v>
      </c>
      <c r="M99" s="672">
        <v>1</v>
      </c>
      <c r="N99" s="144">
        <f t="shared" si="49"/>
        <v>2</v>
      </c>
      <c r="O99" s="144">
        <f>E99+J99</f>
        <v>4</v>
      </c>
      <c r="P99" s="144">
        <f t="shared" ref="P99:R102" si="57">F99+K99</f>
        <v>3</v>
      </c>
      <c r="Q99" s="144">
        <f t="shared" si="57"/>
        <v>27</v>
      </c>
      <c r="R99" s="144">
        <f t="shared" si="57"/>
        <v>4</v>
      </c>
      <c r="S99" s="144">
        <f t="shared" si="51"/>
        <v>38</v>
      </c>
      <c r="T99" s="672">
        <v>4.5</v>
      </c>
      <c r="U99" s="672">
        <v>3</v>
      </c>
      <c r="V99" s="672">
        <v>27.666666666666668</v>
      </c>
      <c r="W99" s="672">
        <v>2.8333333333333335</v>
      </c>
      <c r="X99" s="144">
        <f t="shared" si="52"/>
        <v>38.000000000000007</v>
      </c>
      <c r="Y99" s="672">
        <v>4.5</v>
      </c>
      <c r="Z99" s="672">
        <v>3</v>
      </c>
      <c r="AA99" s="672">
        <v>27.666666666666668</v>
      </c>
      <c r="AB99" s="672">
        <v>2.8333333333333335</v>
      </c>
      <c r="AC99" s="144">
        <f t="shared" si="53"/>
        <v>38.000000000000007</v>
      </c>
      <c r="AD99" s="144">
        <f t="shared" si="37"/>
        <v>2382826</v>
      </c>
      <c r="AE99" s="144">
        <f t="shared" si="38"/>
        <v>164160.00000000003</v>
      </c>
      <c r="AF99" s="144">
        <f t="shared" si="39"/>
        <v>228000.00000000003</v>
      </c>
      <c r="AG99" s="144">
        <f t="shared" si="40"/>
        <v>91200.000000000015</v>
      </c>
      <c r="AH99" s="144">
        <f t="shared" si="41"/>
        <v>334400.00000000006</v>
      </c>
      <c r="AI99" s="144">
        <f t="shared" si="42"/>
        <v>30400.000000000007</v>
      </c>
      <c r="AJ99" s="144">
        <f t="shared" si="43"/>
        <v>10000</v>
      </c>
      <c r="AK99" s="144">
        <f t="shared" si="44"/>
        <v>36480.000000000007</v>
      </c>
      <c r="AL99" s="144">
        <f t="shared" si="45"/>
        <v>986016.75</v>
      </c>
      <c r="AM99" s="144">
        <f t="shared" si="46"/>
        <v>4263482.75</v>
      </c>
      <c r="AN99" s="675">
        <f t="shared" si="34"/>
        <v>2558090</v>
      </c>
      <c r="AO99" s="675"/>
      <c r="AP99" s="675">
        <f t="shared" si="35"/>
        <v>2558090</v>
      </c>
      <c r="AQ99" s="675">
        <f t="shared" si="36"/>
        <v>852697</v>
      </c>
    </row>
    <row r="100" spans="1:43" ht="15" customHeight="1">
      <c r="A100" s="141" t="s">
        <v>535</v>
      </c>
      <c r="B100" s="679" t="s">
        <v>462</v>
      </c>
      <c r="C100" s="240" t="s">
        <v>2099</v>
      </c>
      <c r="D100" s="672">
        <v>3</v>
      </c>
      <c r="E100" s="165">
        <v>4</v>
      </c>
      <c r="F100" s="165">
        <v>3</v>
      </c>
      <c r="G100" s="165">
        <v>34</v>
      </c>
      <c r="H100" s="165">
        <v>4</v>
      </c>
      <c r="I100" s="144">
        <f t="shared" si="48"/>
        <v>45</v>
      </c>
      <c r="J100" s="672">
        <v>0.25</v>
      </c>
      <c r="K100" s="672">
        <v>0</v>
      </c>
      <c r="L100" s="672">
        <v>1.9166666666666667</v>
      </c>
      <c r="M100" s="672">
        <v>0</v>
      </c>
      <c r="N100" s="144">
        <f t="shared" si="49"/>
        <v>2.166666666666667</v>
      </c>
      <c r="O100" s="144">
        <f>E100+J100</f>
        <v>4.25</v>
      </c>
      <c r="P100" s="144">
        <f t="shared" si="57"/>
        <v>3</v>
      </c>
      <c r="Q100" s="144">
        <f t="shared" si="57"/>
        <v>35.916666666666664</v>
      </c>
      <c r="R100" s="144">
        <f t="shared" si="57"/>
        <v>4</v>
      </c>
      <c r="S100" s="144">
        <f t="shared" si="51"/>
        <v>47.166666666666664</v>
      </c>
      <c r="T100" s="672">
        <v>0</v>
      </c>
      <c r="U100" s="672">
        <v>3.6666666666666665</v>
      </c>
      <c r="V100" s="672">
        <v>34.333333333333336</v>
      </c>
      <c r="W100" s="672">
        <v>3.8333333333333335</v>
      </c>
      <c r="X100" s="144">
        <f t="shared" si="52"/>
        <v>41.833333333333336</v>
      </c>
      <c r="Y100" s="144">
        <v>0</v>
      </c>
      <c r="Z100" s="144">
        <v>3.6666666666666665</v>
      </c>
      <c r="AA100" s="144">
        <v>34.333333333333336</v>
      </c>
      <c r="AB100" s="144">
        <v>3.8333333333333335</v>
      </c>
      <c r="AC100" s="144">
        <f t="shared" si="53"/>
        <v>41.833333333333336</v>
      </c>
      <c r="AD100" s="144">
        <f t="shared" si="37"/>
        <v>2566428</v>
      </c>
      <c r="AE100" s="144">
        <f t="shared" si="38"/>
        <v>180720</v>
      </c>
      <c r="AF100" s="144">
        <f t="shared" si="39"/>
        <v>251000</v>
      </c>
      <c r="AG100" s="144">
        <f t="shared" si="40"/>
        <v>100400</v>
      </c>
      <c r="AH100" s="144">
        <f t="shared" si="41"/>
        <v>368133.33333333337</v>
      </c>
      <c r="AI100" s="144">
        <f t="shared" si="42"/>
        <v>33466.666666666672</v>
      </c>
      <c r="AJ100" s="144">
        <f t="shared" si="43"/>
        <v>30000</v>
      </c>
      <c r="AK100" s="144">
        <f t="shared" si="44"/>
        <v>40160</v>
      </c>
      <c r="AL100" s="144">
        <f t="shared" si="45"/>
        <v>1071974.8899999999</v>
      </c>
      <c r="AM100" s="144">
        <f t="shared" si="46"/>
        <v>4642282.8899999997</v>
      </c>
      <c r="AN100" s="675">
        <f t="shared" si="34"/>
        <v>2785370</v>
      </c>
      <c r="AO100" s="675"/>
      <c r="AP100" s="675">
        <f t="shared" si="35"/>
        <v>2785370</v>
      </c>
      <c r="AQ100" s="675">
        <f t="shared" si="36"/>
        <v>928457</v>
      </c>
    </row>
    <row r="101" spans="1:43" ht="15" customHeight="1">
      <c r="A101" s="141" t="s">
        <v>535</v>
      </c>
      <c r="B101" s="240" t="s">
        <v>918</v>
      </c>
      <c r="C101" s="240" t="s">
        <v>2101</v>
      </c>
      <c r="D101" s="672"/>
      <c r="E101" s="165">
        <v>0</v>
      </c>
      <c r="F101" s="165">
        <v>6</v>
      </c>
      <c r="G101" s="165">
        <v>0</v>
      </c>
      <c r="H101" s="165">
        <v>7</v>
      </c>
      <c r="I101" s="144">
        <f t="shared" si="48"/>
        <v>13</v>
      </c>
      <c r="J101" s="672">
        <v>0</v>
      </c>
      <c r="K101" s="672">
        <v>0</v>
      </c>
      <c r="L101" s="672">
        <v>0</v>
      </c>
      <c r="M101" s="672">
        <v>0</v>
      </c>
      <c r="N101" s="144">
        <f t="shared" si="49"/>
        <v>0</v>
      </c>
      <c r="O101" s="144">
        <f>E101+J101</f>
        <v>0</v>
      </c>
      <c r="P101" s="144">
        <f t="shared" si="57"/>
        <v>6</v>
      </c>
      <c r="Q101" s="144">
        <f t="shared" si="57"/>
        <v>0</v>
      </c>
      <c r="R101" s="144">
        <f t="shared" si="57"/>
        <v>7</v>
      </c>
      <c r="S101" s="144">
        <f t="shared" si="51"/>
        <v>13</v>
      </c>
      <c r="T101" s="672">
        <v>0</v>
      </c>
      <c r="U101" s="672">
        <v>5</v>
      </c>
      <c r="V101" s="672">
        <v>0</v>
      </c>
      <c r="W101" s="672">
        <v>0</v>
      </c>
      <c r="X101" s="144">
        <f t="shared" si="52"/>
        <v>5</v>
      </c>
      <c r="Y101" s="672">
        <v>0</v>
      </c>
      <c r="Z101" s="672">
        <v>5</v>
      </c>
      <c r="AA101" s="672">
        <v>0</v>
      </c>
      <c r="AB101" s="672">
        <v>0</v>
      </c>
      <c r="AC101" s="144">
        <f t="shared" si="53"/>
        <v>5</v>
      </c>
      <c r="AD101" s="144">
        <f t="shared" si="37"/>
        <v>315000</v>
      </c>
      <c r="AE101" s="144">
        <f t="shared" si="38"/>
        <v>21600</v>
      </c>
      <c r="AF101" s="144">
        <f t="shared" si="39"/>
        <v>30000</v>
      </c>
      <c r="AG101" s="144">
        <f t="shared" si="40"/>
        <v>12000</v>
      </c>
      <c r="AH101" s="144">
        <f t="shared" si="41"/>
        <v>44000</v>
      </c>
      <c r="AI101" s="144">
        <f t="shared" si="42"/>
        <v>4000</v>
      </c>
      <c r="AJ101" s="144">
        <f t="shared" si="43"/>
        <v>0</v>
      </c>
      <c r="AK101" s="144">
        <f t="shared" si="44"/>
        <v>4800</v>
      </c>
      <c r="AL101" s="144">
        <f t="shared" si="45"/>
        <v>129794.28</v>
      </c>
      <c r="AM101" s="144">
        <f t="shared" si="46"/>
        <v>561194.28</v>
      </c>
      <c r="AN101" s="675">
        <f t="shared" si="34"/>
        <v>336717</v>
      </c>
      <c r="AO101" s="675"/>
      <c r="AP101" s="675">
        <f t="shared" si="35"/>
        <v>336717</v>
      </c>
      <c r="AQ101" s="675">
        <f t="shared" si="36"/>
        <v>112239</v>
      </c>
    </row>
    <row r="102" spans="1:43" ht="15" customHeight="1">
      <c r="A102" s="141" t="s">
        <v>535</v>
      </c>
      <c r="B102" s="240" t="s">
        <v>327</v>
      </c>
      <c r="C102" s="240" t="s">
        <v>2099</v>
      </c>
      <c r="D102" s="672">
        <v>1</v>
      </c>
      <c r="E102" s="165">
        <v>2</v>
      </c>
      <c r="F102" s="165">
        <v>2</v>
      </c>
      <c r="G102" s="165">
        <v>17</v>
      </c>
      <c r="H102" s="165">
        <v>3</v>
      </c>
      <c r="I102" s="144">
        <f t="shared" si="48"/>
        <v>24</v>
      </c>
      <c r="J102" s="672">
        <v>0.25</v>
      </c>
      <c r="K102" s="672">
        <v>0</v>
      </c>
      <c r="L102" s="672">
        <v>9.6666666666666661</v>
      </c>
      <c r="M102" s="672">
        <v>2.4166666666666665</v>
      </c>
      <c r="N102" s="144">
        <f t="shared" si="49"/>
        <v>12.333333333333332</v>
      </c>
      <c r="O102" s="144">
        <f>E102+J102</f>
        <v>2.25</v>
      </c>
      <c r="P102" s="144">
        <f t="shared" si="57"/>
        <v>2</v>
      </c>
      <c r="Q102" s="144">
        <f t="shared" si="57"/>
        <v>26.666666666666664</v>
      </c>
      <c r="R102" s="144">
        <f t="shared" si="57"/>
        <v>5.4166666666666661</v>
      </c>
      <c r="S102" s="144">
        <f t="shared" si="51"/>
        <v>36.333333333333329</v>
      </c>
      <c r="T102" s="672">
        <v>0</v>
      </c>
      <c r="U102" s="672">
        <v>3.1666666666666665</v>
      </c>
      <c r="V102" s="672">
        <v>9.1666666666666661</v>
      </c>
      <c r="W102" s="672">
        <v>5.416666666666667</v>
      </c>
      <c r="X102" s="144">
        <f t="shared" si="52"/>
        <v>17.75</v>
      </c>
      <c r="Y102" s="672">
        <v>0</v>
      </c>
      <c r="Z102" s="672">
        <v>3.1666666666666665</v>
      </c>
      <c r="AA102" s="672">
        <v>9.1666666666666661</v>
      </c>
      <c r="AB102" s="672">
        <v>5.416666666666667</v>
      </c>
      <c r="AC102" s="144">
        <f t="shared" si="53"/>
        <v>17.75</v>
      </c>
      <c r="AD102" s="144">
        <f t="shared" si="37"/>
        <v>1047090</v>
      </c>
      <c r="AE102" s="144">
        <f t="shared" si="38"/>
        <v>76680</v>
      </c>
      <c r="AF102" s="144">
        <f t="shared" si="39"/>
        <v>106500</v>
      </c>
      <c r="AG102" s="144">
        <f t="shared" si="40"/>
        <v>42600</v>
      </c>
      <c r="AH102" s="144">
        <f t="shared" si="41"/>
        <v>156200</v>
      </c>
      <c r="AI102" s="144">
        <f t="shared" si="42"/>
        <v>14200</v>
      </c>
      <c r="AJ102" s="144">
        <f t="shared" si="43"/>
        <v>10000</v>
      </c>
      <c r="AK102" s="144">
        <f t="shared" si="44"/>
        <v>17040</v>
      </c>
      <c r="AL102" s="144">
        <f t="shared" si="45"/>
        <v>438901.32</v>
      </c>
      <c r="AM102" s="144">
        <f t="shared" si="46"/>
        <v>1909211.32</v>
      </c>
      <c r="AN102" s="675">
        <f t="shared" si="34"/>
        <v>1145527</v>
      </c>
      <c r="AO102" s="675"/>
      <c r="AP102" s="675">
        <f t="shared" si="35"/>
        <v>1145527</v>
      </c>
      <c r="AQ102" s="675">
        <f t="shared" si="36"/>
        <v>381842</v>
      </c>
    </row>
    <row r="103" spans="1:43" ht="15" customHeight="1">
      <c r="A103" s="676"/>
      <c r="B103" s="676" t="s">
        <v>2154</v>
      </c>
      <c r="C103" s="676"/>
      <c r="D103" s="146">
        <f>SUM(D99:D102)</f>
        <v>5</v>
      </c>
      <c r="E103" s="146">
        <f t="shared" ref="E103:AQ103" si="58">SUM(E99:E102)</f>
        <v>9</v>
      </c>
      <c r="F103" s="146">
        <f t="shared" si="58"/>
        <v>14</v>
      </c>
      <c r="G103" s="146">
        <f t="shared" si="58"/>
        <v>78</v>
      </c>
      <c r="H103" s="146">
        <f t="shared" si="58"/>
        <v>17</v>
      </c>
      <c r="I103" s="146">
        <f t="shared" si="58"/>
        <v>118</v>
      </c>
      <c r="J103" s="146">
        <f t="shared" si="58"/>
        <v>1.5</v>
      </c>
      <c r="K103" s="146">
        <f t="shared" si="58"/>
        <v>0</v>
      </c>
      <c r="L103" s="146">
        <f t="shared" si="58"/>
        <v>11.583333333333332</v>
      </c>
      <c r="M103" s="146">
        <f t="shared" si="58"/>
        <v>3.4166666666666665</v>
      </c>
      <c r="N103" s="146">
        <f t="shared" si="58"/>
        <v>16.5</v>
      </c>
      <c r="O103" s="146">
        <f t="shared" si="58"/>
        <v>10.5</v>
      </c>
      <c r="P103" s="146">
        <f t="shared" si="58"/>
        <v>14</v>
      </c>
      <c r="Q103" s="146">
        <f t="shared" si="58"/>
        <v>89.583333333333329</v>
      </c>
      <c r="R103" s="146">
        <f t="shared" si="58"/>
        <v>20.416666666666664</v>
      </c>
      <c r="S103" s="146">
        <f t="shared" si="58"/>
        <v>134.5</v>
      </c>
      <c r="T103" s="146">
        <f t="shared" si="58"/>
        <v>4.5</v>
      </c>
      <c r="U103" s="146">
        <f t="shared" si="58"/>
        <v>14.833333333333332</v>
      </c>
      <c r="V103" s="146">
        <f t="shared" si="58"/>
        <v>71.166666666666671</v>
      </c>
      <c r="W103" s="146">
        <f t="shared" si="58"/>
        <v>12.083333333333334</v>
      </c>
      <c r="X103" s="146">
        <f t="shared" si="58"/>
        <v>102.58333333333334</v>
      </c>
      <c r="Y103" s="146">
        <f t="shared" si="58"/>
        <v>4.5</v>
      </c>
      <c r="Z103" s="146">
        <f t="shared" si="58"/>
        <v>14.833333333333332</v>
      </c>
      <c r="AA103" s="146">
        <f t="shared" si="58"/>
        <v>71.166666666666671</v>
      </c>
      <c r="AB103" s="146">
        <f t="shared" si="58"/>
        <v>12.083333333333334</v>
      </c>
      <c r="AC103" s="146">
        <f t="shared" si="58"/>
        <v>102.58333333333334</v>
      </c>
      <c r="AD103" s="146">
        <f t="shared" si="58"/>
        <v>6311344</v>
      </c>
      <c r="AE103" s="146">
        <f t="shared" si="58"/>
        <v>443160</v>
      </c>
      <c r="AF103" s="146">
        <f t="shared" si="58"/>
        <v>615500</v>
      </c>
      <c r="AG103" s="146">
        <f t="shared" si="58"/>
        <v>246200</v>
      </c>
      <c r="AH103" s="146">
        <f t="shared" si="58"/>
        <v>902733.33333333349</v>
      </c>
      <c r="AI103" s="146">
        <f t="shared" si="58"/>
        <v>82066.666666666686</v>
      </c>
      <c r="AJ103" s="146">
        <f t="shared" si="58"/>
        <v>50000</v>
      </c>
      <c r="AK103" s="146">
        <f t="shared" si="58"/>
        <v>98480</v>
      </c>
      <c r="AL103" s="146">
        <f t="shared" si="58"/>
        <v>2626687.2399999998</v>
      </c>
      <c r="AM103" s="146">
        <f t="shared" si="58"/>
        <v>11376171.24</v>
      </c>
      <c r="AN103" s="146">
        <f t="shared" si="58"/>
        <v>6825704</v>
      </c>
      <c r="AO103" s="146">
        <f t="shared" si="58"/>
        <v>0</v>
      </c>
      <c r="AP103" s="146">
        <f t="shared" si="58"/>
        <v>6825704</v>
      </c>
      <c r="AQ103" s="146">
        <f t="shared" si="58"/>
        <v>2275235</v>
      </c>
    </row>
    <row r="104" spans="1:43" ht="15" customHeight="1">
      <c r="A104" s="141" t="s">
        <v>542</v>
      </c>
      <c r="B104" s="240" t="s">
        <v>482</v>
      </c>
      <c r="C104" s="240" t="s">
        <v>2099</v>
      </c>
      <c r="D104" s="672">
        <v>2</v>
      </c>
      <c r="E104" s="165">
        <v>3</v>
      </c>
      <c r="F104" s="165">
        <v>3</v>
      </c>
      <c r="G104" s="165">
        <v>27</v>
      </c>
      <c r="H104" s="165">
        <v>3</v>
      </c>
      <c r="I104" s="144">
        <f t="shared" si="48"/>
        <v>36</v>
      </c>
      <c r="J104" s="672">
        <v>2</v>
      </c>
      <c r="K104" s="672">
        <v>0</v>
      </c>
      <c r="L104" s="672">
        <v>0</v>
      </c>
      <c r="M104" s="672">
        <v>0</v>
      </c>
      <c r="N104" s="144">
        <f t="shared" si="49"/>
        <v>2</v>
      </c>
      <c r="O104" s="144">
        <f>E104+J104</f>
        <v>5</v>
      </c>
      <c r="P104" s="144">
        <f t="shared" ref="P104:R117" si="59">F104+K104</f>
        <v>3</v>
      </c>
      <c r="Q104" s="144">
        <f t="shared" si="59"/>
        <v>27</v>
      </c>
      <c r="R104" s="144">
        <f t="shared" si="59"/>
        <v>3</v>
      </c>
      <c r="S104" s="144">
        <f t="shared" si="51"/>
        <v>38</v>
      </c>
      <c r="T104" s="680">
        <v>6</v>
      </c>
      <c r="U104" s="680">
        <v>3</v>
      </c>
      <c r="V104" s="680">
        <v>25.583333333333332</v>
      </c>
      <c r="W104" s="680">
        <v>2.6666666666666665</v>
      </c>
      <c r="X104" s="144">
        <f t="shared" si="52"/>
        <v>37.249999999999993</v>
      </c>
      <c r="Y104" s="672">
        <v>6</v>
      </c>
      <c r="Z104" s="672">
        <v>3</v>
      </c>
      <c r="AA104" s="672">
        <v>25.583333333333332</v>
      </c>
      <c r="AB104" s="672">
        <v>2.6666666666666665</v>
      </c>
      <c r="AC104" s="144">
        <f t="shared" si="53"/>
        <v>37.249999999999993</v>
      </c>
      <c r="AD104" s="144">
        <f t="shared" si="37"/>
        <v>2352782</v>
      </c>
      <c r="AE104" s="144">
        <f t="shared" si="38"/>
        <v>160919.99999999997</v>
      </c>
      <c r="AF104" s="144">
        <f t="shared" si="39"/>
        <v>223499.99999999997</v>
      </c>
      <c r="AG104" s="144">
        <f t="shared" si="40"/>
        <v>89399.999999999985</v>
      </c>
      <c r="AH104" s="144">
        <f t="shared" si="41"/>
        <v>327799.99999999994</v>
      </c>
      <c r="AI104" s="144">
        <f t="shared" si="42"/>
        <v>29799.999999999993</v>
      </c>
      <c r="AJ104" s="144">
        <f t="shared" si="43"/>
        <v>20000</v>
      </c>
      <c r="AK104" s="144">
        <f t="shared" si="44"/>
        <v>35759.999999999993</v>
      </c>
      <c r="AL104" s="144">
        <f t="shared" si="45"/>
        <v>976275.39</v>
      </c>
      <c r="AM104" s="144">
        <f t="shared" si="46"/>
        <v>4216237.3899999997</v>
      </c>
      <c r="AN104" s="675">
        <f t="shared" si="34"/>
        <v>2529742</v>
      </c>
      <c r="AO104" s="675"/>
      <c r="AP104" s="675">
        <f t="shared" si="35"/>
        <v>2529742</v>
      </c>
      <c r="AQ104" s="675">
        <f t="shared" si="36"/>
        <v>843247</v>
      </c>
    </row>
    <row r="105" spans="1:43" ht="15" customHeight="1">
      <c r="A105" s="141" t="s">
        <v>542</v>
      </c>
      <c r="B105" s="240" t="s">
        <v>2155</v>
      </c>
      <c r="C105" s="240" t="s">
        <v>2099</v>
      </c>
      <c r="D105" s="672">
        <v>2</v>
      </c>
      <c r="E105" s="165">
        <v>4</v>
      </c>
      <c r="F105" s="165">
        <v>3</v>
      </c>
      <c r="G105" s="165">
        <v>28</v>
      </c>
      <c r="H105" s="165">
        <v>3</v>
      </c>
      <c r="I105" s="144">
        <f t="shared" si="48"/>
        <v>38</v>
      </c>
      <c r="J105" s="672">
        <v>12</v>
      </c>
      <c r="K105" s="672">
        <v>0</v>
      </c>
      <c r="L105" s="672">
        <v>0</v>
      </c>
      <c r="M105" s="672">
        <v>0</v>
      </c>
      <c r="N105" s="144">
        <f t="shared" si="49"/>
        <v>12</v>
      </c>
      <c r="O105" s="144">
        <f t="shared" ref="O105:O117" si="60">E105+J105</f>
        <v>16</v>
      </c>
      <c r="P105" s="144">
        <f t="shared" si="59"/>
        <v>3</v>
      </c>
      <c r="Q105" s="144">
        <f t="shared" si="59"/>
        <v>28</v>
      </c>
      <c r="R105" s="144">
        <f t="shared" si="59"/>
        <v>3</v>
      </c>
      <c r="S105" s="144">
        <f t="shared" si="51"/>
        <v>50</v>
      </c>
      <c r="T105" s="672">
        <v>11.333333333333334</v>
      </c>
      <c r="U105" s="672">
        <v>3</v>
      </c>
      <c r="V105" s="672">
        <v>27</v>
      </c>
      <c r="W105" s="672">
        <v>3</v>
      </c>
      <c r="X105" s="144">
        <f t="shared" si="52"/>
        <v>44.333333333333336</v>
      </c>
      <c r="Y105" s="144">
        <v>11.333333333333334</v>
      </c>
      <c r="Z105" s="144">
        <v>3</v>
      </c>
      <c r="AA105" s="144">
        <v>27</v>
      </c>
      <c r="AB105" s="144">
        <v>3</v>
      </c>
      <c r="AC105" s="144">
        <f t="shared" si="53"/>
        <v>44.333333333333336</v>
      </c>
      <c r="AD105" s="144">
        <f t="shared" si="37"/>
        <v>2843168</v>
      </c>
      <c r="AE105" s="144">
        <f t="shared" si="38"/>
        <v>191520</v>
      </c>
      <c r="AF105" s="144">
        <f t="shared" si="39"/>
        <v>266000</v>
      </c>
      <c r="AG105" s="144">
        <f t="shared" si="40"/>
        <v>106400</v>
      </c>
      <c r="AH105" s="144">
        <f t="shared" si="41"/>
        <v>390133.33333333337</v>
      </c>
      <c r="AI105" s="144">
        <f t="shared" si="42"/>
        <v>35466.666666666672</v>
      </c>
      <c r="AJ105" s="144">
        <f t="shared" si="43"/>
        <v>20000</v>
      </c>
      <c r="AK105" s="144">
        <f t="shared" si="44"/>
        <v>42560</v>
      </c>
      <c r="AL105" s="144">
        <f t="shared" si="45"/>
        <v>1175931.8899999999</v>
      </c>
      <c r="AM105" s="144">
        <f t="shared" si="46"/>
        <v>5071179.8899999997</v>
      </c>
      <c r="AN105" s="675">
        <f t="shared" si="34"/>
        <v>3042708</v>
      </c>
      <c r="AO105" s="675"/>
      <c r="AP105" s="675">
        <f t="shared" si="35"/>
        <v>3042708</v>
      </c>
      <c r="AQ105" s="675">
        <f t="shared" si="36"/>
        <v>1014236</v>
      </c>
    </row>
    <row r="106" spans="1:43" ht="15" customHeight="1">
      <c r="A106" s="141" t="s">
        <v>542</v>
      </c>
      <c r="B106" s="240" t="s">
        <v>2156</v>
      </c>
      <c r="C106" s="240" t="s">
        <v>2099</v>
      </c>
      <c r="D106" s="672">
        <v>2</v>
      </c>
      <c r="E106" s="165">
        <v>5</v>
      </c>
      <c r="F106" s="165">
        <v>3</v>
      </c>
      <c r="G106" s="165">
        <v>37</v>
      </c>
      <c r="H106" s="165">
        <v>4</v>
      </c>
      <c r="I106" s="144">
        <f t="shared" si="48"/>
        <v>49</v>
      </c>
      <c r="J106" s="672">
        <v>5</v>
      </c>
      <c r="K106" s="672">
        <v>1</v>
      </c>
      <c r="L106" s="672">
        <v>0.91666666666666663</v>
      </c>
      <c r="M106" s="672">
        <v>2.9166666666666665</v>
      </c>
      <c r="N106" s="144">
        <f t="shared" si="49"/>
        <v>9.8333333333333339</v>
      </c>
      <c r="O106" s="144">
        <f t="shared" si="60"/>
        <v>10</v>
      </c>
      <c r="P106" s="144">
        <f t="shared" si="59"/>
        <v>4</v>
      </c>
      <c r="Q106" s="144">
        <f t="shared" si="59"/>
        <v>37.916666666666664</v>
      </c>
      <c r="R106" s="144">
        <f t="shared" si="59"/>
        <v>6.9166666666666661</v>
      </c>
      <c r="S106" s="144">
        <f t="shared" si="51"/>
        <v>58.833333333333329</v>
      </c>
      <c r="T106" s="672">
        <v>9.6666666666666661</v>
      </c>
      <c r="U106" s="672">
        <v>5.5</v>
      </c>
      <c r="V106" s="672">
        <v>36.5</v>
      </c>
      <c r="W106" s="672">
        <v>4.833333333333333</v>
      </c>
      <c r="X106" s="144">
        <f t="shared" si="52"/>
        <v>56.5</v>
      </c>
      <c r="Y106" s="144">
        <v>9.6666666666666661</v>
      </c>
      <c r="Z106" s="144">
        <v>5.5</v>
      </c>
      <c r="AA106" s="144">
        <v>36.5</v>
      </c>
      <c r="AB106" s="144">
        <v>4.833333333333333</v>
      </c>
      <c r="AC106" s="144">
        <f t="shared" si="53"/>
        <v>56.5</v>
      </c>
      <c r="AD106" s="144">
        <f t="shared" si="37"/>
        <v>3565944</v>
      </c>
      <c r="AE106" s="144">
        <f t="shared" si="38"/>
        <v>244080</v>
      </c>
      <c r="AF106" s="144">
        <f t="shared" si="39"/>
        <v>339000</v>
      </c>
      <c r="AG106" s="144">
        <f t="shared" si="40"/>
        <v>135600</v>
      </c>
      <c r="AH106" s="144">
        <f t="shared" si="41"/>
        <v>497200</v>
      </c>
      <c r="AI106" s="144">
        <f t="shared" si="42"/>
        <v>45200</v>
      </c>
      <c r="AJ106" s="144">
        <f t="shared" si="43"/>
        <v>20000</v>
      </c>
      <c r="AK106" s="144">
        <f t="shared" si="44"/>
        <v>54240</v>
      </c>
      <c r="AL106" s="144">
        <f t="shared" si="45"/>
        <v>1476130.68</v>
      </c>
      <c r="AM106" s="144">
        <f t="shared" si="46"/>
        <v>6377394.6799999997</v>
      </c>
      <c r="AN106" s="675">
        <f t="shared" si="34"/>
        <v>3826437</v>
      </c>
      <c r="AO106" s="675"/>
      <c r="AP106" s="675">
        <f t="shared" si="35"/>
        <v>3826437</v>
      </c>
      <c r="AQ106" s="675">
        <f t="shared" si="36"/>
        <v>1275479</v>
      </c>
    </row>
    <row r="107" spans="1:43" ht="15" customHeight="1">
      <c r="A107" s="141" t="s">
        <v>542</v>
      </c>
      <c r="B107" s="240" t="s">
        <v>2157</v>
      </c>
      <c r="C107" s="240" t="s">
        <v>2099</v>
      </c>
      <c r="D107" s="672">
        <v>3</v>
      </c>
      <c r="E107" s="165">
        <v>3</v>
      </c>
      <c r="F107" s="165">
        <v>3</v>
      </c>
      <c r="G107" s="165">
        <v>25</v>
      </c>
      <c r="H107" s="165">
        <v>3</v>
      </c>
      <c r="I107" s="144">
        <f t="shared" si="48"/>
        <v>34</v>
      </c>
      <c r="J107" s="672">
        <v>3</v>
      </c>
      <c r="K107" s="672">
        <v>0</v>
      </c>
      <c r="L107" s="672">
        <v>0</v>
      </c>
      <c r="M107" s="672">
        <v>0</v>
      </c>
      <c r="N107" s="144">
        <f t="shared" si="49"/>
        <v>3</v>
      </c>
      <c r="O107" s="144">
        <f t="shared" si="60"/>
        <v>6</v>
      </c>
      <c r="P107" s="144">
        <f t="shared" si="59"/>
        <v>3</v>
      </c>
      <c r="Q107" s="144">
        <f t="shared" si="59"/>
        <v>25</v>
      </c>
      <c r="R107" s="144">
        <f t="shared" si="59"/>
        <v>3</v>
      </c>
      <c r="S107" s="144">
        <f t="shared" si="51"/>
        <v>37</v>
      </c>
      <c r="T107" s="672">
        <v>1</v>
      </c>
      <c r="U107" s="672">
        <v>4</v>
      </c>
      <c r="V107" s="672">
        <v>25.333333333333332</v>
      </c>
      <c r="W107" s="672">
        <v>2.6666666666666665</v>
      </c>
      <c r="X107" s="144">
        <f t="shared" si="52"/>
        <v>33</v>
      </c>
      <c r="Y107" s="144">
        <v>1</v>
      </c>
      <c r="Z107" s="144">
        <v>4</v>
      </c>
      <c r="AA107" s="144">
        <v>25.333333333333332</v>
      </c>
      <c r="AB107" s="144">
        <v>2.6666666666666665</v>
      </c>
      <c r="AC107" s="144">
        <f t="shared" si="53"/>
        <v>33</v>
      </c>
      <c r="AD107" s="144">
        <f t="shared" si="37"/>
        <v>2039180</v>
      </c>
      <c r="AE107" s="144">
        <f t="shared" si="38"/>
        <v>142560</v>
      </c>
      <c r="AF107" s="144">
        <f t="shared" si="39"/>
        <v>198000</v>
      </c>
      <c r="AG107" s="144">
        <f t="shared" si="40"/>
        <v>79200</v>
      </c>
      <c r="AH107" s="144">
        <f t="shared" si="41"/>
        <v>290400</v>
      </c>
      <c r="AI107" s="144">
        <f t="shared" si="42"/>
        <v>26400</v>
      </c>
      <c r="AJ107" s="144">
        <f t="shared" si="43"/>
        <v>30000</v>
      </c>
      <c r="AK107" s="144">
        <f t="shared" si="44"/>
        <v>31680</v>
      </c>
      <c r="AL107" s="144">
        <f t="shared" si="45"/>
        <v>853131.01</v>
      </c>
      <c r="AM107" s="144">
        <f t="shared" si="46"/>
        <v>3690551.01</v>
      </c>
      <c r="AN107" s="675">
        <f t="shared" si="34"/>
        <v>2214331</v>
      </c>
      <c r="AO107" s="675"/>
      <c r="AP107" s="675">
        <f t="shared" si="35"/>
        <v>2214331</v>
      </c>
      <c r="AQ107" s="675">
        <f t="shared" si="36"/>
        <v>738110</v>
      </c>
    </row>
    <row r="108" spans="1:43" ht="15" customHeight="1">
      <c r="A108" s="141" t="s">
        <v>542</v>
      </c>
      <c r="B108" s="240" t="s">
        <v>477</v>
      </c>
      <c r="C108" s="240" t="s">
        <v>2101</v>
      </c>
      <c r="D108" s="672"/>
      <c r="E108" s="165">
        <v>0</v>
      </c>
      <c r="F108" s="165">
        <v>4</v>
      </c>
      <c r="G108" s="165">
        <v>0</v>
      </c>
      <c r="H108" s="165">
        <v>5</v>
      </c>
      <c r="I108" s="144">
        <f t="shared" si="48"/>
        <v>9</v>
      </c>
      <c r="J108" s="672">
        <v>0</v>
      </c>
      <c r="K108" s="672">
        <v>0</v>
      </c>
      <c r="L108" s="672">
        <v>0</v>
      </c>
      <c r="M108" s="672">
        <v>3</v>
      </c>
      <c r="N108" s="144">
        <f t="shared" si="49"/>
        <v>3</v>
      </c>
      <c r="O108" s="144">
        <f t="shared" si="60"/>
        <v>0</v>
      </c>
      <c r="P108" s="144">
        <f t="shared" si="59"/>
        <v>4</v>
      </c>
      <c r="Q108" s="144">
        <f t="shared" si="59"/>
        <v>0</v>
      </c>
      <c r="R108" s="144">
        <f t="shared" si="59"/>
        <v>8</v>
      </c>
      <c r="S108" s="144">
        <f t="shared" si="51"/>
        <v>12</v>
      </c>
      <c r="T108" s="672">
        <v>1</v>
      </c>
      <c r="U108" s="672">
        <v>3</v>
      </c>
      <c r="V108" s="672">
        <v>0</v>
      </c>
      <c r="W108" s="672">
        <v>8</v>
      </c>
      <c r="X108" s="144">
        <f t="shared" si="52"/>
        <v>12</v>
      </c>
      <c r="Y108" s="144">
        <v>1</v>
      </c>
      <c r="Z108" s="144">
        <v>3</v>
      </c>
      <c r="AA108" s="144">
        <v>0</v>
      </c>
      <c r="AB108" s="144">
        <v>8</v>
      </c>
      <c r="AC108" s="144">
        <f t="shared" si="53"/>
        <v>12</v>
      </c>
      <c r="AD108" s="144">
        <f t="shared" si="37"/>
        <v>669204</v>
      </c>
      <c r="AE108" s="144">
        <f t="shared" si="38"/>
        <v>51840</v>
      </c>
      <c r="AF108" s="144">
        <f t="shared" si="39"/>
        <v>72000</v>
      </c>
      <c r="AG108" s="144">
        <f t="shared" si="40"/>
        <v>28800</v>
      </c>
      <c r="AH108" s="144">
        <f t="shared" si="41"/>
        <v>105600</v>
      </c>
      <c r="AI108" s="144">
        <f t="shared" si="42"/>
        <v>9600</v>
      </c>
      <c r="AJ108" s="144">
        <f t="shared" si="43"/>
        <v>0</v>
      </c>
      <c r="AK108" s="144">
        <f t="shared" si="44"/>
        <v>11520</v>
      </c>
      <c r="AL108" s="144">
        <f t="shared" si="45"/>
        <v>280471.49</v>
      </c>
      <c r="AM108" s="144">
        <f t="shared" si="46"/>
        <v>1229035.49</v>
      </c>
      <c r="AN108" s="675">
        <f t="shared" si="34"/>
        <v>737421</v>
      </c>
      <c r="AO108" s="675"/>
      <c r="AP108" s="675">
        <f t="shared" si="35"/>
        <v>737421</v>
      </c>
      <c r="AQ108" s="675">
        <f t="shared" si="36"/>
        <v>245807</v>
      </c>
    </row>
    <row r="109" spans="1:43" ht="15" customHeight="1">
      <c r="A109" s="141" t="s">
        <v>542</v>
      </c>
      <c r="B109" s="240" t="s">
        <v>924</v>
      </c>
      <c r="C109" s="240" t="s">
        <v>2101</v>
      </c>
      <c r="D109" s="672"/>
      <c r="E109" s="165">
        <v>10</v>
      </c>
      <c r="F109" s="165">
        <v>12</v>
      </c>
      <c r="G109" s="165">
        <v>0</v>
      </c>
      <c r="H109" s="165">
        <v>14</v>
      </c>
      <c r="I109" s="144">
        <f t="shared" si="48"/>
        <v>36</v>
      </c>
      <c r="J109" s="672">
        <v>0</v>
      </c>
      <c r="K109" s="672">
        <v>0</v>
      </c>
      <c r="L109" s="672">
        <v>0</v>
      </c>
      <c r="M109" s="672">
        <v>0</v>
      </c>
      <c r="N109" s="144">
        <f t="shared" si="49"/>
        <v>0</v>
      </c>
      <c r="O109" s="144">
        <f t="shared" si="60"/>
        <v>10</v>
      </c>
      <c r="P109" s="144">
        <f t="shared" si="59"/>
        <v>12</v>
      </c>
      <c r="Q109" s="144">
        <f t="shared" si="59"/>
        <v>0</v>
      </c>
      <c r="R109" s="144">
        <f t="shared" si="59"/>
        <v>14</v>
      </c>
      <c r="S109" s="144">
        <f t="shared" si="51"/>
        <v>36</v>
      </c>
      <c r="T109" s="672">
        <v>16.833333333333332</v>
      </c>
      <c r="U109" s="672">
        <v>11.583333333333334</v>
      </c>
      <c r="V109" s="672">
        <v>0</v>
      </c>
      <c r="W109" s="672">
        <v>6.666666666666667</v>
      </c>
      <c r="X109" s="144">
        <f t="shared" si="52"/>
        <v>35.083333333333329</v>
      </c>
      <c r="Y109" s="144">
        <v>16.833333333333332</v>
      </c>
      <c r="Z109" s="144">
        <v>11.583333333333334</v>
      </c>
      <c r="AA109" s="144">
        <v>0</v>
      </c>
      <c r="AB109" s="144">
        <v>6.666666666666667</v>
      </c>
      <c r="AC109" s="144">
        <f t="shared" si="53"/>
        <v>35.083333333333329</v>
      </c>
      <c r="AD109" s="144">
        <f t="shared" si="37"/>
        <v>2285184</v>
      </c>
      <c r="AE109" s="144">
        <f t="shared" si="38"/>
        <v>151559.99999999997</v>
      </c>
      <c r="AF109" s="144">
        <f t="shared" si="39"/>
        <v>210499.99999999997</v>
      </c>
      <c r="AG109" s="144">
        <f t="shared" si="40"/>
        <v>84199.999999999985</v>
      </c>
      <c r="AH109" s="144">
        <f t="shared" si="41"/>
        <v>308733.33333333331</v>
      </c>
      <c r="AI109" s="144">
        <f t="shared" si="42"/>
        <v>28066.666666666664</v>
      </c>
      <c r="AJ109" s="144">
        <f t="shared" si="43"/>
        <v>0</v>
      </c>
      <c r="AK109" s="144">
        <f t="shared" si="44"/>
        <v>33679.999999999993</v>
      </c>
      <c r="AL109" s="144">
        <f t="shared" si="45"/>
        <v>937516.6</v>
      </c>
      <c r="AM109" s="144">
        <f t="shared" si="46"/>
        <v>4039440.6</v>
      </c>
      <c r="AN109" s="675">
        <f t="shared" si="34"/>
        <v>2423664</v>
      </c>
      <c r="AO109" s="675"/>
      <c r="AP109" s="675">
        <f t="shared" si="35"/>
        <v>2423664</v>
      </c>
      <c r="AQ109" s="675">
        <f t="shared" si="36"/>
        <v>807888</v>
      </c>
    </row>
    <row r="110" spans="1:43" ht="15" customHeight="1">
      <c r="A110" s="141" t="s">
        <v>542</v>
      </c>
      <c r="B110" s="240" t="s">
        <v>2158</v>
      </c>
      <c r="C110" s="240" t="s">
        <v>2101</v>
      </c>
      <c r="D110" s="672"/>
      <c r="E110" s="165">
        <v>0</v>
      </c>
      <c r="F110" s="165">
        <v>4</v>
      </c>
      <c r="G110" s="165">
        <v>0</v>
      </c>
      <c r="H110" s="165">
        <v>4</v>
      </c>
      <c r="I110" s="144">
        <f t="shared" si="48"/>
        <v>8</v>
      </c>
      <c r="J110" s="672">
        <v>4</v>
      </c>
      <c r="K110" s="672">
        <v>2</v>
      </c>
      <c r="L110" s="672">
        <v>0</v>
      </c>
      <c r="M110" s="672">
        <v>0</v>
      </c>
      <c r="N110" s="144">
        <f t="shared" si="49"/>
        <v>6</v>
      </c>
      <c r="O110" s="144">
        <f t="shared" si="60"/>
        <v>4</v>
      </c>
      <c r="P110" s="144">
        <f t="shared" si="59"/>
        <v>6</v>
      </c>
      <c r="Q110" s="144">
        <f t="shared" si="59"/>
        <v>0</v>
      </c>
      <c r="R110" s="144">
        <f t="shared" si="59"/>
        <v>4</v>
      </c>
      <c r="S110" s="144">
        <f t="shared" si="51"/>
        <v>14</v>
      </c>
      <c r="T110" s="672">
        <v>3.0833333333333335</v>
      </c>
      <c r="U110" s="672">
        <v>2.8333333333333335</v>
      </c>
      <c r="V110" s="672">
        <v>0</v>
      </c>
      <c r="W110" s="672">
        <v>3</v>
      </c>
      <c r="X110" s="144">
        <f t="shared" si="52"/>
        <v>8.9166666666666679</v>
      </c>
      <c r="Y110" s="144">
        <v>3.0833333333333335</v>
      </c>
      <c r="Z110" s="144">
        <v>2.8333333333333335</v>
      </c>
      <c r="AA110" s="144">
        <v>0</v>
      </c>
      <c r="AB110" s="144">
        <v>3</v>
      </c>
      <c r="AC110" s="144">
        <f t="shared" si="53"/>
        <v>8.9166666666666679</v>
      </c>
      <c r="AD110" s="144">
        <f t="shared" si="37"/>
        <v>554129</v>
      </c>
      <c r="AE110" s="144">
        <f t="shared" si="38"/>
        <v>38520.000000000007</v>
      </c>
      <c r="AF110" s="144">
        <f t="shared" si="39"/>
        <v>53500.000000000007</v>
      </c>
      <c r="AG110" s="144">
        <f t="shared" si="40"/>
        <v>21400.000000000004</v>
      </c>
      <c r="AH110" s="144">
        <f t="shared" si="41"/>
        <v>78466.666666666672</v>
      </c>
      <c r="AI110" s="144">
        <f t="shared" si="42"/>
        <v>7133.3333333333339</v>
      </c>
      <c r="AJ110" s="144">
        <f t="shared" si="43"/>
        <v>0</v>
      </c>
      <c r="AK110" s="144">
        <f t="shared" si="44"/>
        <v>8560.0000000000018</v>
      </c>
      <c r="AL110" s="144">
        <f t="shared" si="45"/>
        <v>228741.5</v>
      </c>
      <c r="AM110" s="144">
        <f t="shared" si="46"/>
        <v>990450.5</v>
      </c>
      <c r="AN110" s="675">
        <f t="shared" si="34"/>
        <v>594270</v>
      </c>
      <c r="AO110" s="675"/>
      <c r="AP110" s="675">
        <f t="shared" si="35"/>
        <v>594270</v>
      </c>
      <c r="AQ110" s="675">
        <f t="shared" si="36"/>
        <v>198090</v>
      </c>
    </row>
    <row r="111" spans="1:43" ht="15" customHeight="1">
      <c r="A111" s="141" t="s">
        <v>542</v>
      </c>
      <c r="B111" s="240" t="s">
        <v>475</v>
      </c>
      <c r="C111" s="240" t="s">
        <v>2101</v>
      </c>
      <c r="D111" s="672"/>
      <c r="E111" s="165">
        <v>0</v>
      </c>
      <c r="F111" s="165">
        <v>4</v>
      </c>
      <c r="G111" s="165">
        <v>0</v>
      </c>
      <c r="H111" s="165">
        <v>5.5</v>
      </c>
      <c r="I111" s="144">
        <f t="shared" si="48"/>
        <v>9.5</v>
      </c>
      <c r="J111" s="672">
        <v>0</v>
      </c>
      <c r="K111" s="672">
        <v>0</v>
      </c>
      <c r="L111" s="672">
        <v>0</v>
      </c>
      <c r="M111" s="672">
        <v>1</v>
      </c>
      <c r="N111" s="144">
        <f t="shared" si="49"/>
        <v>1</v>
      </c>
      <c r="O111" s="144">
        <f t="shared" si="60"/>
        <v>0</v>
      </c>
      <c r="P111" s="144">
        <f t="shared" si="59"/>
        <v>4</v>
      </c>
      <c r="Q111" s="144">
        <f t="shared" si="59"/>
        <v>0</v>
      </c>
      <c r="R111" s="144">
        <f t="shared" si="59"/>
        <v>6.5</v>
      </c>
      <c r="S111" s="144">
        <f t="shared" si="51"/>
        <v>10.5</v>
      </c>
      <c r="T111" s="672">
        <v>0</v>
      </c>
      <c r="U111" s="672">
        <v>2</v>
      </c>
      <c r="V111" s="672">
        <v>0</v>
      </c>
      <c r="W111" s="672">
        <v>6</v>
      </c>
      <c r="X111" s="144">
        <f t="shared" si="52"/>
        <v>8</v>
      </c>
      <c r="Y111" s="144">
        <v>0</v>
      </c>
      <c r="Z111" s="144">
        <v>2</v>
      </c>
      <c r="AA111" s="144">
        <v>0</v>
      </c>
      <c r="AB111" s="144">
        <v>6</v>
      </c>
      <c r="AC111" s="144">
        <f t="shared" si="53"/>
        <v>8</v>
      </c>
      <c r="AD111" s="144">
        <f t="shared" si="37"/>
        <v>432000</v>
      </c>
      <c r="AE111" s="144">
        <f t="shared" si="38"/>
        <v>34560</v>
      </c>
      <c r="AF111" s="144">
        <f t="shared" si="39"/>
        <v>48000</v>
      </c>
      <c r="AG111" s="144">
        <f t="shared" si="40"/>
        <v>19200</v>
      </c>
      <c r="AH111" s="144">
        <f t="shared" si="41"/>
        <v>70400</v>
      </c>
      <c r="AI111" s="144">
        <f t="shared" si="42"/>
        <v>6400</v>
      </c>
      <c r="AJ111" s="144">
        <f t="shared" si="43"/>
        <v>0</v>
      </c>
      <c r="AK111" s="144">
        <f t="shared" si="44"/>
        <v>7680</v>
      </c>
      <c r="AL111" s="144">
        <f t="shared" si="45"/>
        <v>181926.53</v>
      </c>
      <c r="AM111" s="144">
        <f t="shared" si="46"/>
        <v>800166.53</v>
      </c>
      <c r="AN111" s="675">
        <f t="shared" si="34"/>
        <v>480100</v>
      </c>
      <c r="AO111" s="675"/>
      <c r="AP111" s="675">
        <f t="shared" si="35"/>
        <v>480100</v>
      </c>
      <c r="AQ111" s="675">
        <f t="shared" si="36"/>
        <v>160033</v>
      </c>
    </row>
    <row r="112" spans="1:43" ht="15" customHeight="1">
      <c r="A112" s="141" t="s">
        <v>542</v>
      </c>
      <c r="B112" s="240" t="s">
        <v>922</v>
      </c>
      <c r="C112" s="240" t="s">
        <v>2101</v>
      </c>
      <c r="D112" s="672"/>
      <c r="E112" s="165">
        <v>0</v>
      </c>
      <c r="F112" s="165">
        <v>4</v>
      </c>
      <c r="G112" s="165">
        <v>0</v>
      </c>
      <c r="H112" s="165">
        <v>6</v>
      </c>
      <c r="I112" s="144">
        <f t="shared" si="48"/>
        <v>10</v>
      </c>
      <c r="J112" s="672">
        <v>1.9166666666666667</v>
      </c>
      <c r="K112" s="672">
        <v>1</v>
      </c>
      <c r="L112" s="672">
        <v>0</v>
      </c>
      <c r="M112" s="672">
        <v>0.91666666666666663</v>
      </c>
      <c r="N112" s="144">
        <f t="shared" si="49"/>
        <v>3.8333333333333335</v>
      </c>
      <c r="O112" s="144">
        <f t="shared" si="60"/>
        <v>1.9166666666666667</v>
      </c>
      <c r="P112" s="144">
        <f t="shared" si="59"/>
        <v>5</v>
      </c>
      <c r="Q112" s="144">
        <f t="shared" si="59"/>
        <v>0</v>
      </c>
      <c r="R112" s="144">
        <f t="shared" si="59"/>
        <v>6.916666666666667</v>
      </c>
      <c r="S112" s="144">
        <f t="shared" si="51"/>
        <v>13.833333333333334</v>
      </c>
      <c r="T112" s="672">
        <v>1.75</v>
      </c>
      <c r="U112" s="672">
        <v>1.5833333333333333</v>
      </c>
      <c r="V112" s="672">
        <v>0.41666666666666669</v>
      </c>
      <c r="W112" s="672">
        <v>5.416666666666667</v>
      </c>
      <c r="X112" s="144">
        <f t="shared" si="52"/>
        <v>9.1666666666666661</v>
      </c>
      <c r="Y112" s="144">
        <v>1.75</v>
      </c>
      <c r="Z112" s="144">
        <v>1.5833333333333333</v>
      </c>
      <c r="AA112" s="144">
        <v>0.41666666666666669</v>
      </c>
      <c r="AB112" s="144">
        <v>5.416666666666667</v>
      </c>
      <c r="AC112" s="144">
        <f t="shared" si="53"/>
        <v>9.1666666666666661</v>
      </c>
      <c r="AD112" s="144">
        <f t="shared" si="37"/>
        <v>528327</v>
      </c>
      <c r="AE112" s="144">
        <f t="shared" si="38"/>
        <v>39600</v>
      </c>
      <c r="AF112" s="144">
        <f t="shared" si="39"/>
        <v>55000</v>
      </c>
      <c r="AG112" s="144">
        <f t="shared" si="40"/>
        <v>22000</v>
      </c>
      <c r="AH112" s="144">
        <f t="shared" si="41"/>
        <v>80666.666666666657</v>
      </c>
      <c r="AI112" s="144">
        <f t="shared" si="42"/>
        <v>7333.333333333333</v>
      </c>
      <c r="AJ112" s="144">
        <f t="shared" si="43"/>
        <v>0</v>
      </c>
      <c r="AK112" s="144">
        <f t="shared" si="44"/>
        <v>8800</v>
      </c>
      <c r="AL112" s="144">
        <f t="shared" si="45"/>
        <v>220373.88</v>
      </c>
      <c r="AM112" s="144">
        <f t="shared" si="46"/>
        <v>962100.88</v>
      </c>
      <c r="AN112" s="675">
        <f t="shared" si="34"/>
        <v>577261</v>
      </c>
      <c r="AO112" s="675"/>
      <c r="AP112" s="675">
        <f t="shared" si="35"/>
        <v>577261</v>
      </c>
      <c r="AQ112" s="675">
        <f t="shared" si="36"/>
        <v>192420</v>
      </c>
    </row>
    <row r="113" spans="1:43" ht="15" customHeight="1">
      <c r="A113" s="141" t="s">
        <v>542</v>
      </c>
      <c r="B113" s="240" t="s">
        <v>925</v>
      </c>
      <c r="C113" s="240" t="s">
        <v>2101</v>
      </c>
      <c r="D113" s="672"/>
      <c r="E113" s="165">
        <v>0</v>
      </c>
      <c r="F113" s="165">
        <v>5</v>
      </c>
      <c r="G113" s="165">
        <v>0</v>
      </c>
      <c r="H113" s="165">
        <v>6</v>
      </c>
      <c r="I113" s="144">
        <f t="shared" si="48"/>
        <v>11</v>
      </c>
      <c r="J113" s="672">
        <v>2</v>
      </c>
      <c r="K113" s="672">
        <v>2</v>
      </c>
      <c r="L113" s="672">
        <v>0</v>
      </c>
      <c r="M113" s="672">
        <v>0</v>
      </c>
      <c r="N113" s="144">
        <f t="shared" si="49"/>
        <v>4</v>
      </c>
      <c r="O113" s="144">
        <f t="shared" si="60"/>
        <v>2</v>
      </c>
      <c r="P113" s="144">
        <f t="shared" si="59"/>
        <v>7</v>
      </c>
      <c r="Q113" s="144">
        <f t="shared" si="59"/>
        <v>0</v>
      </c>
      <c r="R113" s="144">
        <f t="shared" si="59"/>
        <v>6</v>
      </c>
      <c r="S113" s="144">
        <f t="shared" si="51"/>
        <v>15</v>
      </c>
      <c r="T113" s="672">
        <v>2</v>
      </c>
      <c r="U113" s="672">
        <v>7</v>
      </c>
      <c r="V113" s="672">
        <v>0</v>
      </c>
      <c r="W113" s="672">
        <v>6</v>
      </c>
      <c r="X113" s="144">
        <f t="shared" si="52"/>
        <v>15</v>
      </c>
      <c r="Y113" s="144">
        <v>2</v>
      </c>
      <c r="Z113" s="144">
        <v>7</v>
      </c>
      <c r="AA113" s="144">
        <v>0</v>
      </c>
      <c r="AB113" s="144">
        <v>6</v>
      </c>
      <c r="AC113" s="144">
        <f t="shared" si="53"/>
        <v>15</v>
      </c>
      <c r="AD113" s="144">
        <f t="shared" si="37"/>
        <v>891408</v>
      </c>
      <c r="AE113" s="144">
        <f t="shared" si="38"/>
        <v>64800</v>
      </c>
      <c r="AF113" s="144">
        <f t="shared" si="39"/>
        <v>90000</v>
      </c>
      <c r="AG113" s="144">
        <f t="shared" si="40"/>
        <v>36000</v>
      </c>
      <c r="AH113" s="144">
        <f t="shared" si="41"/>
        <v>132000</v>
      </c>
      <c r="AI113" s="144">
        <f t="shared" si="42"/>
        <v>12000</v>
      </c>
      <c r="AJ113" s="144">
        <f t="shared" si="43"/>
        <v>0</v>
      </c>
      <c r="AK113" s="144">
        <f t="shared" si="44"/>
        <v>14400</v>
      </c>
      <c r="AL113" s="144">
        <f t="shared" si="45"/>
        <v>370220.48</v>
      </c>
      <c r="AM113" s="144">
        <f t="shared" si="46"/>
        <v>1610828.48</v>
      </c>
      <c r="AN113" s="675">
        <f t="shared" si="34"/>
        <v>966497</v>
      </c>
      <c r="AO113" s="675"/>
      <c r="AP113" s="675">
        <f t="shared" si="35"/>
        <v>966497</v>
      </c>
      <c r="AQ113" s="675">
        <f t="shared" si="36"/>
        <v>322166</v>
      </c>
    </row>
    <row r="114" spans="1:43" ht="15" customHeight="1">
      <c r="A114" s="141" t="s">
        <v>542</v>
      </c>
      <c r="B114" s="240" t="s">
        <v>923</v>
      </c>
      <c r="C114" s="240" t="s">
        <v>2101</v>
      </c>
      <c r="D114" s="672"/>
      <c r="E114" s="165">
        <v>0</v>
      </c>
      <c r="F114" s="165">
        <v>6</v>
      </c>
      <c r="G114" s="165">
        <v>0</v>
      </c>
      <c r="H114" s="165">
        <v>6</v>
      </c>
      <c r="I114" s="144">
        <f t="shared" si="48"/>
        <v>12</v>
      </c>
      <c r="J114" s="672">
        <v>2</v>
      </c>
      <c r="K114" s="672">
        <v>5</v>
      </c>
      <c r="L114" s="672">
        <v>0</v>
      </c>
      <c r="M114" s="672">
        <v>1</v>
      </c>
      <c r="N114" s="144">
        <f t="shared" si="49"/>
        <v>8</v>
      </c>
      <c r="O114" s="144">
        <f t="shared" si="60"/>
        <v>2</v>
      </c>
      <c r="P114" s="144">
        <f t="shared" si="59"/>
        <v>11</v>
      </c>
      <c r="Q114" s="144">
        <f t="shared" si="59"/>
        <v>0</v>
      </c>
      <c r="R114" s="144">
        <f t="shared" si="59"/>
        <v>7</v>
      </c>
      <c r="S114" s="144">
        <f t="shared" si="51"/>
        <v>20</v>
      </c>
      <c r="T114" s="672">
        <v>2.8333333333333335</v>
      </c>
      <c r="U114" s="672">
        <v>10.166666666666666</v>
      </c>
      <c r="V114" s="672">
        <v>0</v>
      </c>
      <c r="W114" s="672">
        <v>6.083333333333333</v>
      </c>
      <c r="X114" s="144">
        <f t="shared" si="52"/>
        <v>19.083333333333332</v>
      </c>
      <c r="Y114" s="144">
        <v>2.8333333333333335</v>
      </c>
      <c r="Z114" s="144">
        <v>10.166666666666666</v>
      </c>
      <c r="AA114" s="144">
        <v>0</v>
      </c>
      <c r="AB114" s="144">
        <v>6.083333333333333</v>
      </c>
      <c r="AC114" s="144">
        <f t="shared" si="53"/>
        <v>19.083333333333332</v>
      </c>
      <c r="AD114" s="144">
        <f t="shared" si="37"/>
        <v>1155328</v>
      </c>
      <c r="AE114" s="144">
        <f t="shared" si="38"/>
        <v>82440</v>
      </c>
      <c r="AF114" s="144">
        <f t="shared" si="39"/>
        <v>114500</v>
      </c>
      <c r="AG114" s="144">
        <f t="shared" si="40"/>
        <v>45800</v>
      </c>
      <c r="AH114" s="144">
        <f t="shared" si="41"/>
        <v>167933.33333333331</v>
      </c>
      <c r="AI114" s="144">
        <f t="shared" si="42"/>
        <v>15266.666666666666</v>
      </c>
      <c r="AJ114" s="144">
        <f t="shared" si="43"/>
        <v>0</v>
      </c>
      <c r="AK114" s="144">
        <f t="shared" si="44"/>
        <v>18320</v>
      </c>
      <c r="AL114" s="144">
        <f t="shared" si="45"/>
        <v>478604.07</v>
      </c>
      <c r="AM114" s="144">
        <f t="shared" si="46"/>
        <v>2078192.07</v>
      </c>
      <c r="AN114" s="675">
        <f t="shared" si="34"/>
        <v>1246915</v>
      </c>
      <c r="AO114" s="675"/>
      <c r="AP114" s="675">
        <f t="shared" si="35"/>
        <v>1246915</v>
      </c>
      <c r="AQ114" s="675">
        <f t="shared" si="36"/>
        <v>415638</v>
      </c>
    </row>
    <row r="115" spans="1:43" ht="15" customHeight="1">
      <c r="A115" s="141" t="s">
        <v>542</v>
      </c>
      <c r="B115" s="240" t="s">
        <v>2159</v>
      </c>
      <c r="C115" s="240" t="s">
        <v>2101</v>
      </c>
      <c r="D115" s="672"/>
      <c r="E115" s="165">
        <v>0</v>
      </c>
      <c r="F115" s="165">
        <v>4</v>
      </c>
      <c r="G115" s="165">
        <v>0</v>
      </c>
      <c r="H115" s="165">
        <v>6</v>
      </c>
      <c r="I115" s="144">
        <f t="shared" si="48"/>
        <v>10</v>
      </c>
      <c r="J115" s="672">
        <v>0</v>
      </c>
      <c r="K115" s="672">
        <v>0</v>
      </c>
      <c r="L115" s="672">
        <v>0</v>
      </c>
      <c r="M115" s="672">
        <v>2</v>
      </c>
      <c r="N115" s="144">
        <f t="shared" si="49"/>
        <v>2</v>
      </c>
      <c r="O115" s="144">
        <f t="shared" si="60"/>
        <v>0</v>
      </c>
      <c r="P115" s="144">
        <f t="shared" si="59"/>
        <v>4</v>
      </c>
      <c r="Q115" s="144">
        <f t="shared" si="59"/>
        <v>0</v>
      </c>
      <c r="R115" s="144">
        <f t="shared" si="59"/>
        <v>8</v>
      </c>
      <c r="S115" s="144">
        <f t="shared" si="51"/>
        <v>12</v>
      </c>
      <c r="T115" s="672">
        <v>2.5833333333333335</v>
      </c>
      <c r="U115" s="672">
        <v>2.75</v>
      </c>
      <c r="V115" s="672">
        <v>0</v>
      </c>
      <c r="W115" s="672">
        <v>4.833333333333333</v>
      </c>
      <c r="X115" s="144">
        <f t="shared" si="52"/>
        <v>10.166666666666668</v>
      </c>
      <c r="Y115" s="144">
        <v>2.5833333333333335</v>
      </c>
      <c r="Z115" s="144">
        <v>2.75</v>
      </c>
      <c r="AA115" s="144">
        <v>0</v>
      </c>
      <c r="AB115" s="144">
        <v>4.833333333333333</v>
      </c>
      <c r="AC115" s="144">
        <f t="shared" si="53"/>
        <v>10.166666666666668</v>
      </c>
      <c r="AD115" s="144">
        <f t="shared" si="37"/>
        <v>606277</v>
      </c>
      <c r="AE115" s="144">
        <f t="shared" si="38"/>
        <v>43920.000000000007</v>
      </c>
      <c r="AF115" s="144">
        <f t="shared" si="39"/>
        <v>61000.000000000007</v>
      </c>
      <c r="AG115" s="144">
        <f t="shared" si="40"/>
        <v>24400.000000000004</v>
      </c>
      <c r="AH115" s="144">
        <f t="shared" si="41"/>
        <v>89466.666666666672</v>
      </c>
      <c r="AI115" s="144">
        <f t="shared" si="42"/>
        <v>8133.3333333333339</v>
      </c>
      <c r="AJ115" s="144">
        <f t="shared" si="43"/>
        <v>0</v>
      </c>
      <c r="AK115" s="144">
        <f t="shared" si="44"/>
        <v>9760.0000000000018</v>
      </c>
      <c r="AL115" s="144">
        <f t="shared" si="45"/>
        <v>251678.26</v>
      </c>
      <c r="AM115" s="144">
        <f t="shared" si="46"/>
        <v>1094635.26</v>
      </c>
      <c r="AN115" s="675">
        <f t="shared" si="34"/>
        <v>656781</v>
      </c>
      <c r="AO115" s="675"/>
      <c r="AP115" s="675">
        <f t="shared" si="35"/>
        <v>656781</v>
      </c>
      <c r="AQ115" s="675">
        <f t="shared" si="36"/>
        <v>218927</v>
      </c>
    </row>
    <row r="116" spans="1:43" ht="15" customHeight="1">
      <c r="A116" s="141" t="s">
        <v>542</v>
      </c>
      <c r="B116" s="240" t="s">
        <v>2160</v>
      </c>
      <c r="C116" s="240" t="s">
        <v>2099</v>
      </c>
      <c r="D116" s="672">
        <v>2</v>
      </c>
      <c r="E116" s="165">
        <v>3</v>
      </c>
      <c r="F116" s="165">
        <v>3</v>
      </c>
      <c r="G116" s="165">
        <v>22</v>
      </c>
      <c r="H116" s="165">
        <v>3</v>
      </c>
      <c r="I116" s="144">
        <f t="shared" si="48"/>
        <v>31</v>
      </c>
      <c r="J116" s="672">
        <v>6.416666666666667</v>
      </c>
      <c r="K116" s="672">
        <v>2.4166666666666665</v>
      </c>
      <c r="L116" s="672">
        <v>3</v>
      </c>
      <c r="M116" s="672">
        <v>0</v>
      </c>
      <c r="N116" s="144">
        <f t="shared" si="49"/>
        <v>11.833333333333334</v>
      </c>
      <c r="O116" s="144">
        <f t="shared" si="60"/>
        <v>9.4166666666666679</v>
      </c>
      <c r="P116" s="144">
        <f t="shared" si="59"/>
        <v>5.4166666666666661</v>
      </c>
      <c r="Q116" s="144">
        <f t="shared" si="59"/>
        <v>25</v>
      </c>
      <c r="R116" s="144">
        <f t="shared" si="59"/>
        <v>3</v>
      </c>
      <c r="S116" s="144">
        <f t="shared" si="51"/>
        <v>42.833333333333336</v>
      </c>
      <c r="T116" s="672">
        <v>12.25</v>
      </c>
      <c r="U116" s="672">
        <v>4.666666666666667</v>
      </c>
      <c r="V116" s="672">
        <v>22.166666666666668</v>
      </c>
      <c r="W116" s="672">
        <v>1.8333333333333333</v>
      </c>
      <c r="X116" s="144">
        <f t="shared" si="52"/>
        <v>40.916666666666671</v>
      </c>
      <c r="Y116" s="144">
        <v>12.25</v>
      </c>
      <c r="Z116" s="144">
        <v>4.666666666666667</v>
      </c>
      <c r="AA116" s="144">
        <v>22.166666666666668</v>
      </c>
      <c r="AB116" s="144">
        <v>1.8333333333333333</v>
      </c>
      <c r="AC116" s="144">
        <f t="shared" si="53"/>
        <v>40.916666666666671</v>
      </c>
      <c r="AD116" s="144">
        <f t="shared" si="37"/>
        <v>2653603</v>
      </c>
      <c r="AE116" s="144">
        <f t="shared" si="38"/>
        <v>176760.00000000003</v>
      </c>
      <c r="AF116" s="144">
        <f t="shared" si="39"/>
        <v>245500.00000000003</v>
      </c>
      <c r="AG116" s="144">
        <f t="shared" si="40"/>
        <v>98200.000000000015</v>
      </c>
      <c r="AH116" s="144">
        <f t="shared" si="41"/>
        <v>360066.66666666669</v>
      </c>
      <c r="AI116" s="144">
        <f t="shared" si="42"/>
        <v>32733.333333333336</v>
      </c>
      <c r="AJ116" s="144">
        <f t="shared" si="43"/>
        <v>20000</v>
      </c>
      <c r="AK116" s="144">
        <f t="shared" si="44"/>
        <v>39280.000000000007</v>
      </c>
      <c r="AL116" s="144">
        <f t="shared" si="45"/>
        <v>1096423.06</v>
      </c>
      <c r="AM116" s="144">
        <f t="shared" si="46"/>
        <v>4722566.0600000005</v>
      </c>
      <c r="AN116" s="675">
        <f t="shared" si="34"/>
        <v>2833540</v>
      </c>
      <c r="AO116" s="675"/>
      <c r="AP116" s="675">
        <f t="shared" si="35"/>
        <v>2833540</v>
      </c>
      <c r="AQ116" s="675">
        <f t="shared" si="36"/>
        <v>944513</v>
      </c>
    </row>
    <row r="117" spans="1:43" ht="15" customHeight="1">
      <c r="A117" s="141" t="s">
        <v>542</v>
      </c>
      <c r="B117" s="240" t="s">
        <v>2161</v>
      </c>
      <c r="C117" s="240" t="s">
        <v>2099</v>
      </c>
      <c r="D117" s="672">
        <v>1</v>
      </c>
      <c r="E117" s="165">
        <v>1</v>
      </c>
      <c r="F117" s="165">
        <v>1</v>
      </c>
      <c r="G117" s="165">
        <v>9</v>
      </c>
      <c r="H117" s="165">
        <v>1</v>
      </c>
      <c r="I117" s="144">
        <f t="shared" si="48"/>
        <v>12</v>
      </c>
      <c r="J117" s="672">
        <v>2</v>
      </c>
      <c r="K117" s="672">
        <v>2</v>
      </c>
      <c r="L117" s="672">
        <v>4</v>
      </c>
      <c r="M117" s="672">
        <v>1</v>
      </c>
      <c r="N117" s="144">
        <f t="shared" si="49"/>
        <v>9</v>
      </c>
      <c r="O117" s="144">
        <f t="shared" si="60"/>
        <v>3</v>
      </c>
      <c r="P117" s="144">
        <f t="shared" si="59"/>
        <v>3</v>
      </c>
      <c r="Q117" s="144">
        <f t="shared" si="59"/>
        <v>13</v>
      </c>
      <c r="R117" s="144">
        <f t="shared" si="59"/>
        <v>2</v>
      </c>
      <c r="S117" s="144">
        <f t="shared" si="51"/>
        <v>21</v>
      </c>
      <c r="T117" s="672">
        <v>2.3333333333333335</v>
      </c>
      <c r="U117" s="672">
        <v>2</v>
      </c>
      <c r="V117" s="672">
        <v>5.666666666666667</v>
      </c>
      <c r="W117" s="672">
        <v>1</v>
      </c>
      <c r="X117" s="144">
        <f t="shared" si="52"/>
        <v>11</v>
      </c>
      <c r="Y117" s="144">
        <v>2.3333333333333335</v>
      </c>
      <c r="Z117" s="144">
        <v>2</v>
      </c>
      <c r="AA117" s="144">
        <v>5.666666666666667</v>
      </c>
      <c r="AB117" s="144">
        <v>1</v>
      </c>
      <c r="AC117" s="144">
        <f t="shared" si="53"/>
        <v>11</v>
      </c>
      <c r="AD117" s="144">
        <f t="shared" si="37"/>
        <v>698668</v>
      </c>
      <c r="AE117" s="144">
        <f t="shared" si="38"/>
        <v>47520</v>
      </c>
      <c r="AF117" s="144">
        <f t="shared" si="39"/>
        <v>66000</v>
      </c>
      <c r="AG117" s="144">
        <f t="shared" si="40"/>
        <v>26400</v>
      </c>
      <c r="AH117" s="144">
        <f t="shared" si="41"/>
        <v>96800</v>
      </c>
      <c r="AI117" s="144">
        <f t="shared" si="42"/>
        <v>8800</v>
      </c>
      <c r="AJ117" s="144">
        <f t="shared" si="43"/>
        <v>10000</v>
      </c>
      <c r="AK117" s="144">
        <f t="shared" si="44"/>
        <v>10560</v>
      </c>
      <c r="AL117" s="144">
        <f t="shared" si="45"/>
        <v>291149.67</v>
      </c>
      <c r="AM117" s="144">
        <f t="shared" si="46"/>
        <v>1255897.67</v>
      </c>
      <c r="AN117" s="675">
        <f t="shared" si="34"/>
        <v>753539</v>
      </c>
      <c r="AO117" s="675"/>
      <c r="AP117" s="675">
        <f t="shared" si="35"/>
        <v>753539</v>
      </c>
      <c r="AQ117" s="675">
        <f t="shared" si="36"/>
        <v>251180</v>
      </c>
    </row>
    <row r="118" spans="1:43" ht="15" customHeight="1">
      <c r="A118" s="676"/>
      <c r="B118" s="676" t="s">
        <v>2162</v>
      </c>
      <c r="C118" s="676"/>
      <c r="D118" s="146">
        <f>SUM(D104:D117)</f>
        <v>12</v>
      </c>
      <c r="E118" s="146">
        <f t="shared" ref="E118:AQ118" si="61">SUM(E104:E117)</f>
        <v>29</v>
      </c>
      <c r="F118" s="146">
        <f t="shared" si="61"/>
        <v>59</v>
      </c>
      <c r="G118" s="146">
        <f t="shared" si="61"/>
        <v>148</v>
      </c>
      <c r="H118" s="146">
        <f t="shared" si="61"/>
        <v>69.5</v>
      </c>
      <c r="I118" s="146">
        <f t="shared" si="61"/>
        <v>305.5</v>
      </c>
      <c r="J118" s="146">
        <f t="shared" si="61"/>
        <v>40.333333333333336</v>
      </c>
      <c r="K118" s="146">
        <f t="shared" si="61"/>
        <v>15.416666666666666</v>
      </c>
      <c r="L118" s="146">
        <f t="shared" si="61"/>
        <v>7.9166666666666661</v>
      </c>
      <c r="M118" s="146">
        <f t="shared" si="61"/>
        <v>11.833333333333332</v>
      </c>
      <c r="N118" s="146">
        <f t="shared" si="61"/>
        <v>75.5</v>
      </c>
      <c r="O118" s="146">
        <f t="shared" si="61"/>
        <v>69.333333333333329</v>
      </c>
      <c r="P118" s="146">
        <f t="shared" si="61"/>
        <v>74.416666666666671</v>
      </c>
      <c r="Q118" s="146">
        <f t="shared" si="61"/>
        <v>155.91666666666666</v>
      </c>
      <c r="R118" s="146">
        <f t="shared" si="61"/>
        <v>81.333333333333329</v>
      </c>
      <c r="S118" s="146">
        <f t="shared" si="61"/>
        <v>380.99999999999994</v>
      </c>
      <c r="T118" s="146">
        <f t="shared" si="61"/>
        <v>72.666666666666671</v>
      </c>
      <c r="U118" s="146">
        <f t="shared" si="61"/>
        <v>63.083333333333336</v>
      </c>
      <c r="V118" s="146">
        <f t="shared" si="61"/>
        <v>142.66666666666666</v>
      </c>
      <c r="W118" s="146">
        <f t="shared" si="61"/>
        <v>62</v>
      </c>
      <c r="X118" s="146">
        <f t="shared" si="61"/>
        <v>340.41666666666663</v>
      </c>
      <c r="Y118" s="146">
        <f t="shared" si="61"/>
        <v>72.666666666666671</v>
      </c>
      <c r="Z118" s="146">
        <f t="shared" si="61"/>
        <v>63.083333333333336</v>
      </c>
      <c r="AA118" s="146">
        <f t="shared" si="61"/>
        <v>142.66666666666666</v>
      </c>
      <c r="AB118" s="146">
        <f t="shared" si="61"/>
        <v>62</v>
      </c>
      <c r="AC118" s="146">
        <f t="shared" si="61"/>
        <v>340.41666666666663</v>
      </c>
      <c r="AD118" s="146">
        <f t="shared" si="61"/>
        <v>21275202</v>
      </c>
      <c r="AE118" s="146">
        <f t="shared" si="61"/>
        <v>1470600</v>
      </c>
      <c r="AF118" s="146">
        <f t="shared" si="61"/>
        <v>2042500</v>
      </c>
      <c r="AG118" s="146">
        <f t="shared" si="61"/>
        <v>817000</v>
      </c>
      <c r="AH118" s="146">
        <f t="shared" si="61"/>
        <v>2995666.6666666665</v>
      </c>
      <c r="AI118" s="146">
        <f t="shared" si="61"/>
        <v>272333.33333333331</v>
      </c>
      <c r="AJ118" s="146">
        <f t="shared" si="61"/>
        <v>120000</v>
      </c>
      <c r="AK118" s="146">
        <f t="shared" si="61"/>
        <v>326800</v>
      </c>
      <c r="AL118" s="146">
        <f t="shared" si="61"/>
        <v>8818574.5099999998</v>
      </c>
      <c r="AM118" s="146">
        <f t="shared" si="61"/>
        <v>38138676.510000005</v>
      </c>
      <c r="AN118" s="146">
        <f t="shared" si="61"/>
        <v>22883206</v>
      </c>
      <c r="AO118" s="146">
        <f t="shared" si="61"/>
        <v>0</v>
      </c>
      <c r="AP118" s="146">
        <f t="shared" si="61"/>
        <v>22883206</v>
      </c>
      <c r="AQ118" s="146">
        <f t="shared" si="61"/>
        <v>7627734</v>
      </c>
    </row>
    <row r="119" spans="1:43" ht="15" customHeight="1">
      <c r="A119" s="676"/>
      <c r="B119" s="676" t="s">
        <v>487</v>
      </c>
      <c r="C119" s="676"/>
      <c r="D119" s="146">
        <f t="shared" ref="D119:AQ119" si="62">SUM(D118,D103,D98,D91,D71,D52,D33,D21,D13)</f>
        <v>90</v>
      </c>
      <c r="E119" s="146">
        <f t="shared" si="62"/>
        <v>229</v>
      </c>
      <c r="F119" s="146">
        <f t="shared" si="62"/>
        <v>397</v>
      </c>
      <c r="G119" s="146">
        <f t="shared" si="62"/>
        <v>1249</v>
      </c>
      <c r="H119" s="146">
        <f t="shared" si="62"/>
        <v>482</v>
      </c>
      <c r="I119" s="146">
        <f t="shared" si="62"/>
        <v>2357</v>
      </c>
      <c r="J119" s="146">
        <f t="shared" si="62"/>
        <v>311.33333333333331</v>
      </c>
      <c r="K119" s="146">
        <f t="shared" si="62"/>
        <v>74.083333333333329</v>
      </c>
      <c r="L119" s="146">
        <f t="shared" si="62"/>
        <v>88.666666666666671</v>
      </c>
      <c r="M119" s="146">
        <f t="shared" si="62"/>
        <v>69.5</v>
      </c>
      <c r="N119" s="146">
        <f t="shared" si="62"/>
        <v>548.16666666666663</v>
      </c>
      <c r="O119" s="146">
        <f t="shared" si="62"/>
        <v>541.83333333333326</v>
      </c>
      <c r="P119" s="146">
        <f t="shared" si="62"/>
        <v>474.08333333333337</v>
      </c>
      <c r="Q119" s="146">
        <f t="shared" si="62"/>
        <v>1337.6666666666667</v>
      </c>
      <c r="R119" s="146">
        <f t="shared" si="62"/>
        <v>551.58333333333326</v>
      </c>
      <c r="S119" s="146">
        <f t="shared" si="62"/>
        <v>2905.166666666667</v>
      </c>
      <c r="T119" s="146">
        <f t="shared" si="62"/>
        <v>449.73333333333335</v>
      </c>
      <c r="U119" s="146">
        <f t="shared" si="62"/>
        <v>392.0333333333333</v>
      </c>
      <c r="V119" s="146">
        <f t="shared" si="62"/>
        <v>1217.0333333333333</v>
      </c>
      <c r="W119" s="146">
        <f t="shared" si="62"/>
        <v>483.05000000000007</v>
      </c>
      <c r="X119" s="146">
        <f t="shared" si="62"/>
        <v>2541.85</v>
      </c>
      <c r="Y119" s="146">
        <f t="shared" si="62"/>
        <v>451.73333333333329</v>
      </c>
      <c r="Z119" s="146">
        <f t="shared" si="62"/>
        <v>393.95</v>
      </c>
      <c r="AA119" s="146">
        <f t="shared" si="62"/>
        <v>1214.95</v>
      </c>
      <c r="AB119" s="146">
        <f t="shared" si="62"/>
        <v>474.96666666666664</v>
      </c>
      <c r="AC119" s="146">
        <f t="shared" si="62"/>
        <v>2535.6</v>
      </c>
      <c r="AD119" s="146">
        <f t="shared" si="62"/>
        <v>157384507.19999999</v>
      </c>
      <c r="AE119" s="146">
        <f t="shared" si="62"/>
        <v>10953792</v>
      </c>
      <c r="AF119" s="146">
        <f t="shared" si="62"/>
        <v>15213600</v>
      </c>
      <c r="AG119" s="146">
        <f t="shared" si="62"/>
        <v>6085440</v>
      </c>
      <c r="AH119" s="146">
        <f t="shared" si="62"/>
        <v>22313280.000000004</v>
      </c>
      <c r="AI119" s="146">
        <f t="shared" si="62"/>
        <v>2028480</v>
      </c>
      <c r="AJ119" s="146">
        <f t="shared" si="62"/>
        <v>900000</v>
      </c>
      <c r="AK119" s="146">
        <f t="shared" si="62"/>
        <v>2434176</v>
      </c>
      <c r="AL119" s="146">
        <f t="shared" si="62"/>
        <v>65299848.100000001</v>
      </c>
      <c r="AM119" s="146">
        <f t="shared" si="62"/>
        <v>282613123.30000001</v>
      </c>
      <c r="AN119" s="146">
        <f t="shared" si="62"/>
        <v>169567877</v>
      </c>
      <c r="AO119" s="146">
        <f t="shared" si="62"/>
        <v>20353.099999999999</v>
      </c>
      <c r="AP119" s="146">
        <f t="shared" si="62"/>
        <v>169588230.09999999</v>
      </c>
      <c r="AQ119" s="146">
        <f t="shared" si="62"/>
        <v>56522624</v>
      </c>
    </row>
    <row r="120" spans="1:43">
      <c r="AM120" s="145"/>
      <c r="AN120" s="145"/>
    </row>
  </sheetData>
  <mergeCells count="15">
    <mergeCell ref="A1:AQ1"/>
    <mergeCell ref="A2:A3"/>
    <mergeCell ref="B2:B3"/>
    <mergeCell ref="C2:C3"/>
    <mergeCell ref="D2:D3"/>
    <mergeCell ref="E2:I2"/>
    <mergeCell ref="J2:N2"/>
    <mergeCell ref="O2:S2"/>
    <mergeCell ref="T2:X2"/>
    <mergeCell ref="Y2:AC2"/>
    <mergeCell ref="AD2:AM2"/>
    <mergeCell ref="AN2:AN3"/>
    <mergeCell ref="AO2:AO3"/>
    <mergeCell ref="AP2:AP3"/>
    <mergeCell ref="AQ2:AQ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0" orientation="landscape" verticalDpi="0" r:id="rId1"/>
  <headerFooter>
    <oddFooter>第 &amp;P 页，共 &amp;N 页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>
  <dimension ref="A1:AB80"/>
  <sheetViews>
    <sheetView topLeftCell="N16" workbookViewId="0">
      <selection activeCell="O11" sqref="O11"/>
    </sheetView>
  </sheetViews>
  <sheetFormatPr defaultRowHeight="11.25"/>
  <cols>
    <col min="1" max="1" width="4.5" style="115" customWidth="1"/>
    <col min="2" max="2" width="11" style="86" customWidth="1"/>
    <col min="3" max="3" width="5.5" style="86" customWidth="1"/>
    <col min="4" max="4" width="6.5" style="116" customWidth="1"/>
    <col min="5" max="18" width="12.625" style="86" customWidth="1"/>
    <col min="19" max="19" width="10.875" style="86" customWidth="1"/>
    <col min="20" max="20" width="11.75" style="86" customWidth="1"/>
    <col min="21" max="21" width="11.875" style="86" customWidth="1"/>
    <col min="22" max="22" width="10.125" style="86" customWidth="1"/>
    <col min="23" max="23" width="12.375" style="86" customWidth="1"/>
    <col min="24" max="25" width="11.5" style="86" customWidth="1"/>
    <col min="26" max="26" width="11.5" style="780" customWidth="1"/>
    <col min="27" max="27" width="11.625" style="86" customWidth="1"/>
    <col min="28" max="16384" width="9" style="86"/>
  </cols>
  <sheetData>
    <row r="1" spans="1:28" ht="25.5">
      <c r="A1" s="1079" t="s">
        <v>2502</v>
      </c>
      <c r="B1" s="1080"/>
      <c r="C1" s="1080"/>
      <c r="D1" s="1080"/>
      <c r="E1" s="1080"/>
      <c r="F1" s="1080"/>
      <c r="G1" s="1080"/>
      <c r="H1" s="1080"/>
      <c r="I1" s="1080"/>
      <c r="J1" s="1080"/>
      <c r="K1" s="1080"/>
      <c r="L1" s="1080"/>
      <c r="M1" s="1080"/>
      <c r="N1" s="1080"/>
      <c r="O1" s="1080"/>
      <c r="P1" s="1080"/>
      <c r="Q1" s="1080"/>
      <c r="R1" s="1080"/>
      <c r="S1" s="1080"/>
      <c r="T1" s="1080"/>
      <c r="U1" s="1080"/>
      <c r="V1" s="1080"/>
      <c r="W1" s="1080"/>
      <c r="X1" s="1080"/>
      <c r="Y1" s="1080"/>
      <c r="Z1" s="1080"/>
      <c r="AA1" s="1081"/>
    </row>
    <row r="2" spans="1:28" ht="20.100000000000001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2382</v>
      </c>
      <c r="F2" s="88" t="s">
        <v>2383</v>
      </c>
      <c r="G2" s="88" t="s">
        <v>583</v>
      </c>
      <c r="H2" s="88" t="s">
        <v>2384</v>
      </c>
      <c r="I2" s="88" t="s">
        <v>2385</v>
      </c>
      <c r="J2" s="88" t="s">
        <v>2386</v>
      </c>
      <c r="K2" s="88" t="s">
        <v>2387</v>
      </c>
      <c r="L2" s="88" t="s">
        <v>2388</v>
      </c>
      <c r="M2" s="88" t="s">
        <v>2389</v>
      </c>
      <c r="N2" s="88" t="s">
        <v>2390</v>
      </c>
      <c r="O2" s="88" t="s">
        <v>2391</v>
      </c>
      <c r="P2" s="88" t="s">
        <v>2392</v>
      </c>
      <c r="Q2" s="88" t="s">
        <v>2393</v>
      </c>
      <c r="R2" s="88" t="s">
        <v>2394</v>
      </c>
      <c r="S2" s="88" t="s">
        <v>2395</v>
      </c>
      <c r="T2" s="88" t="s">
        <v>2396</v>
      </c>
      <c r="U2" s="88" t="s">
        <v>2397</v>
      </c>
      <c r="V2" s="88" t="s">
        <v>2398</v>
      </c>
      <c r="W2" s="88" t="s">
        <v>2399</v>
      </c>
      <c r="X2" s="88" t="s">
        <v>2400</v>
      </c>
      <c r="Y2" s="88" t="s">
        <v>24</v>
      </c>
      <c r="Z2" s="803" t="s">
        <v>2401</v>
      </c>
      <c r="AA2" s="803" t="s">
        <v>2402</v>
      </c>
    </row>
    <row r="3" spans="1:28" ht="20.100000000000001" customHeight="1">
      <c r="A3" s="90" t="s">
        <v>26</v>
      </c>
      <c r="B3" s="91" t="s">
        <v>27</v>
      </c>
      <c r="C3" s="91"/>
      <c r="D3" s="92" t="s">
        <v>28</v>
      </c>
      <c r="E3" s="19">
        <f>E4+E31+E42</f>
        <v>123207915.34</v>
      </c>
      <c r="F3" s="19">
        <f t="shared" ref="F3:X3" si="0">F4+F31+F42</f>
        <v>41976862.129999995</v>
      </c>
      <c r="G3" s="19">
        <f t="shared" si="0"/>
        <v>35449802.689999998</v>
      </c>
      <c r="H3" s="19">
        <f t="shared" si="0"/>
        <v>44284545.079999998</v>
      </c>
      <c r="I3" s="19">
        <f t="shared" si="0"/>
        <v>151892894.99000001</v>
      </c>
      <c r="J3" s="19">
        <f t="shared" si="0"/>
        <v>26527606.120000001</v>
      </c>
      <c r="K3" s="19">
        <f t="shared" si="0"/>
        <v>59283696.82</v>
      </c>
      <c r="L3" s="19">
        <f t="shared" si="0"/>
        <v>25343258.060000002</v>
      </c>
      <c r="M3" s="19">
        <f t="shared" si="0"/>
        <v>53287091.229999997</v>
      </c>
      <c r="N3" s="19">
        <f t="shared" si="0"/>
        <v>37663021.160000004</v>
      </c>
      <c r="O3" s="19">
        <f t="shared" si="0"/>
        <v>17492343.490000002</v>
      </c>
      <c r="P3" s="19">
        <f t="shared" si="0"/>
        <v>17844488.07</v>
      </c>
      <c r="Q3" s="19">
        <f t="shared" si="0"/>
        <v>10936387.000000002</v>
      </c>
      <c r="R3" s="19">
        <f t="shared" si="0"/>
        <v>16508510.900000002</v>
      </c>
      <c r="S3" s="19">
        <f t="shared" si="0"/>
        <v>8055033.3600000003</v>
      </c>
      <c r="T3" s="19">
        <f t="shared" si="0"/>
        <v>6728114.5800000001</v>
      </c>
      <c r="U3" s="19">
        <f t="shared" si="0"/>
        <v>29295508.169999998</v>
      </c>
      <c r="V3" s="19">
        <f t="shared" si="0"/>
        <v>3408403.45</v>
      </c>
      <c r="W3" s="19">
        <f t="shared" si="0"/>
        <v>27230349.219999999</v>
      </c>
      <c r="X3" s="19">
        <f t="shared" si="0"/>
        <v>3053544.6</v>
      </c>
      <c r="Y3" s="771">
        <f t="shared" ref="Y3:Y66" si="1">SUM(E3:X3)</f>
        <v>739469376.46000016</v>
      </c>
      <c r="Z3" s="804">
        <v>687127662.75</v>
      </c>
      <c r="AA3" s="805">
        <f>Y3-Z3</f>
        <v>52341713.710000157</v>
      </c>
    </row>
    <row r="4" spans="1:28" ht="20.100000000000001" customHeight="1">
      <c r="A4" s="90" t="s">
        <v>29</v>
      </c>
      <c r="B4" s="91" t="s">
        <v>30</v>
      </c>
      <c r="C4" s="91"/>
      <c r="D4" s="92" t="s">
        <v>28</v>
      </c>
      <c r="E4" s="19">
        <f>E5+E8+E12+E15+E20+E25+E27+E29+E30</f>
        <v>104152162.83</v>
      </c>
      <c r="F4" s="19">
        <f t="shared" ref="F4:X4" si="2">F5+F8+F12+F15+F20+F25+F27+F29+F30</f>
        <v>34950593.459999993</v>
      </c>
      <c r="G4" s="19">
        <f t="shared" si="2"/>
        <v>29299436.68</v>
      </c>
      <c r="H4" s="19">
        <f t="shared" si="2"/>
        <v>37252331.100000001</v>
      </c>
      <c r="I4" s="19">
        <f t="shared" si="2"/>
        <v>127536359.39</v>
      </c>
      <c r="J4" s="19">
        <f t="shared" si="2"/>
        <v>22596180.010000002</v>
      </c>
      <c r="K4" s="19">
        <f t="shared" si="2"/>
        <v>49410116.619999997</v>
      </c>
      <c r="L4" s="19">
        <f t="shared" si="2"/>
        <v>21680712.650000002</v>
      </c>
      <c r="M4" s="19">
        <f t="shared" si="2"/>
        <v>45098282.369999997</v>
      </c>
      <c r="N4" s="19">
        <f t="shared" si="2"/>
        <v>32210540.440000001</v>
      </c>
      <c r="O4" s="19">
        <f t="shared" si="2"/>
        <v>14745767.49</v>
      </c>
      <c r="P4" s="19">
        <f t="shared" si="2"/>
        <v>15230489.039999999</v>
      </c>
      <c r="Q4" s="19">
        <f t="shared" si="2"/>
        <v>9513068.120000001</v>
      </c>
      <c r="R4" s="19">
        <f t="shared" si="2"/>
        <v>14003297.760000002</v>
      </c>
      <c r="S4" s="19">
        <f t="shared" si="2"/>
        <v>6842627.3300000001</v>
      </c>
      <c r="T4" s="19">
        <f t="shared" si="2"/>
        <v>5550677.4500000002</v>
      </c>
      <c r="U4" s="19">
        <f t="shared" si="2"/>
        <v>26134500.169999998</v>
      </c>
      <c r="V4" s="19">
        <f t="shared" si="2"/>
        <v>2340163.29</v>
      </c>
      <c r="W4" s="19">
        <f t="shared" si="2"/>
        <v>21978043.82</v>
      </c>
      <c r="X4" s="19">
        <f t="shared" si="2"/>
        <v>2560942.6</v>
      </c>
      <c r="Y4" s="771">
        <f t="shared" si="1"/>
        <v>623086292.62</v>
      </c>
      <c r="Z4" s="1082">
        <v>587923694.10000002</v>
      </c>
      <c r="AA4" s="1082">
        <f>Y4-Z4</f>
        <v>35162598.519999981</v>
      </c>
    </row>
    <row r="5" spans="1:28" ht="20.100000000000001" customHeight="1">
      <c r="A5" s="90" t="s">
        <v>31</v>
      </c>
      <c r="B5" s="91" t="s">
        <v>32</v>
      </c>
      <c r="C5" s="91"/>
      <c r="D5" s="92" t="s">
        <v>28</v>
      </c>
      <c r="E5" s="19">
        <f>E6+E7</f>
        <v>13855594</v>
      </c>
      <c r="F5" s="19">
        <f t="shared" ref="F5:X5" si="3">F6+F7</f>
        <v>4658235</v>
      </c>
      <c r="G5" s="19">
        <f t="shared" si="3"/>
        <v>3988575</v>
      </c>
      <c r="H5" s="19">
        <f t="shared" si="3"/>
        <v>4567034.0299999993</v>
      </c>
      <c r="I5" s="19">
        <f t="shared" si="3"/>
        <v>16204438</v>
      </c>
      <c r="J5" s="19">
        <f t="shared" si="3"/>
        <v>3124737.6100000003</v>
      </c>
      <c r="K5" s="19">
        <f t="shared" si="3"/>
        <v>5726168.9000000004</v>
      </c>
      <c r="L5" s="19">
        <f t="shared" si="3"/>
        <v>2967193</v>
      </c>
      <c r="M5" s="19">
        <f t="shared" si="3"/>
        <v>5470996.46</v>
      </c>
      <c r="N5" s="19">
        <f t="shared" si="3"/>
        <v>4605860.68</v>
      </c>
      <c r="O5" s="19">
        <f t="shared" si="3"/>
        <v>2123506</v>
      </c>
      <c r="P5" s="19">
        <f t="shared" si="3"/>
        <v>1927527.36</v>
      </c>
      <c r="Q5" s="19">
        <f t="shared" si="3"/>
        <v>1220972.3900000001</v>
      </c>
      <c r="R5" s="19">
        <f t="shared" si="3"/>
        <v>1983612</v>
      </c>
      <c r="S5" s="19">
        <f t="shared" si="3"/>
        <v>788768</v>
      </c>
      <c r="T5" s="19">
        <f t="shared" si="3"/>
        <v>680583</v>
      </c>
      <c r="U5" s="19">
        <f t="shared" si="3"/>
        <v>3711255.7199999997</v>
      </c>
      <c r="V5" s="19">
        <f t="shared" si="3"/>
        <v>308335</v>
      </c>
      <c r="W5" s="19">
        <f t="shared" si="3"/>
        <v>2678991</v>
      </c>
      <c r="X5" s="19">
        <f t="shared" si="3"/>
        <v>348912</v>
      </c>
      <c r="Y5" s="771">
        <f t="shared" si="1"/>
        <v>80941295.150000006</v>
      </c>
      <c r="Z5" s="1077"/>
      <c r="AA5" s="1077"/>
    </row>
    <row r="6" spans="1:28" ht="20.100000000000001" customHeight="1">
      <c r="A6" s="90" t="s">
        <v>33</v>
      </c>
      <c r="B6" s="91" t="s">
        <v>34</v>
      </c>
      <c r="C6" s="91" t="s">
        <v>35</v>
      </c>
      <c r="D6" s="92" t="s">
        <v>36</v>
      </c>
      <c r="E6" s="22">
        <f>7681689+20000</f>
        <v>7701689</v>
      </c>
      <c r="F6" s="22">
        <v>2606641</v>
      </c>
      <c r="G6" s="22">
        <v>2118569</v>
      </c>
      <c r="H6" s="22">
        <v>2831063.03</v>
      </c>
      <c r="I6" s="22">
        <f>9402820+20000</f>
        <v>9422820</v>
      </c>
      <c r="J6" s="22">
        <v>1624762.61</v>
      </c>
      <c r="K6" s="22">
        <v>3448269.9</v>
      </c>
      <c r="L6" s="22">
        <v>1522097</v>
      </c>
      <c r="M6" s="22">
        <v>3367404.46</v>
      </c>
      <c r="N6" s="22">
        <v>2520409.6800000002</v>
      </c>
      <c r="O6" s="22">
        <v>1114881</v>
      </c>
      <c r="P6" s="22">
        <v>1240785.8600000001</v>
      </c>
      <c r="Q6" s="22">
        <v>754694.39</v>
      </c>
      <c r="R6" s="22">
        <v>1081014</v>
      </c>
      <c r="S6" s="22">
        <v>500060</v>
      </c>
      <c r="T6" s="22">
        <v>431728</v>
      </c>
      <c r="U6" s="22">
        <v>2061574.72</v>
      </c>
      <c r="V6" s="22">
        <v>195304</v>
      </c>
      <c r="W6" s="22">
        <v>1783255</v>
      </c>
      <c r="X6" s="22">
        <v>180096</v>
      </c>
      <c r="Y6" s="771">
        <f t="shared" si="1"/>
        <v>46507118.649999999</v>
      </c>
      <c r="Z6" s="1077"/>
      <c r="AA6" s="1077"/>
      <c r="AB6" s="806"/>
    </row>
    <row r="7" spans="1:28" ht="20.100000000000001" customHeight="1">
      <c r="A7" s="90" t="s">
        <v>37</v>
      </c>
      <c r="B7" s="91" t="s">
        <v>38</v>
      </c>
      <c r="C7" s="91" t="s">
        <v>35</v>
      </c>
      <c r="D7" s="92" t="s">
        <v>36</v>
      </c>
      <c r="E7" s="22">
        <f>6143905+10000</f>
        <v>6153905</v>
      </c>
      <c r="F7" s="22">
        <v>2051594</v>
      </c>
      <c r="G7" s="22">
        <v>1870006</v>
      </c>
      <c r="H7" s="22">
        <v>1735971</v>
      </c>
      <c r="I7" s="22">
        <f>6771618+10000</f>
        <v>6781618</v>
      </c>
      <c r="J7" s="22">
        <v>1499975</v>
      </c>
      <c r="K7" s="22">
        <v>2277899</v>
      </c>
      <c r="L7" s="22">
        <v>1445096</v>
      </c>
      <c r="M7" s="22">
        <v>2103592</v>
      </c>
      <c r="N7" s="22">
        <v>2085451</v>
      </c>
      <c r="O7" s="22">
        <v>1008625</v>
      </c>
      <c r="P7" s="22">
        <v>686741.5</v>
      </c>
      <c r="Q7" s="22">
        <v>466278</v>
      </c>
      <c r="R7" s="22">
        <v>902598</v>
      </c>
      <c r="S7" s="22">
        <v>288708</v>
      </c>
      <c r="T7" s="22">
        <v>248855</v>
      </c>
      <c r="U7" s="22">
        <v>1649681</v>
      </c>
      <c r="V7" s="22">
        <v>113031</v>
      </c>
      <c r="W7" s="22">
        <v>895736</v>
      </c>
      <c r="X7" s="22">
        <v>168816</v>
      </c>
      <c r="Y7" s="771">
        <f t="shared" si="1"/>
        <v>34434176.5</v>
      </c>
      <c r="Z7" s="1077"/>
      <c r="AA7" s="1077"/>
    </row>
    <row r="8" spans="1:28" ht="20.100000000000001" customHeight="1">
      <c r="A8" s="90" t="s">
        <v>39</v>
      </c>
      <c r="B8" s="91" t="s">
        <v>40</v>
      </c>
      <c r="C8" s="91"/>
      <c r="D8" s="92" t="s">
        <v>28</v>
      </c>
      <c r="E8" s="19">
        <f>E9+E10</f>
        <v>1461764</v>
      </c>
      <c r="F8" s="19">
        <f t="shared" ref="F8:X8" si="4">F9+F10</f>
        <v>499903</v>
      </c>
      <c r="G8" s="19">
        <f t="shared" si="4"/>
        <v>410577</v>
      </c>
      <c r="H8" s="19">
        <f t="shared" si="4"/>
        <v>529333</v>
      </c>
      <c r="I8" s="19">
        <f t="shared" si="4"/>
        <v>1826642</v>
      </c>
      <c r="J8" s="19">
        <f t="shared" si="4"/>
        <v>332159</v>
      </c>
      <c r="K8" s="19">
        <f t="shared" si="4"/>
        <v>698887.5</v>
      </c>
      <c r="L8" s="19">
        <f t="shared" si="4"/>
        <v>296950</v>
      </c>
      <c r="M8" s="19">
        <f t="shared" si="4"/>
        <v>660878</v>
      </c>
      <c r="N8" s="19">
        <f t="shared" si="4"/>
        <v>499266</v>
      </c>
      <c r="O8" s="19">
        <f t="shared" si="4"/>
        <v>225526</v>
      </c>
      <c r="P8" s="19">
        <f t="shared" si="4"/>
        <v>249104</v>
      </c>
      <c r="Q8" s="19">
        <f t="shared" si="4"/>
        <v>150512</v>
      </c>
      <c r="R8" s="19">
        <f t="shared" si="4"/>
        <v>216884</v>
      </c>
      <c r="S8" s="19">
        <f t="shared" si="4"/>
        <v>107255</v>
      </c>
      <c r="T8" s="19">
        <f t="shared" si="4"/>
        <v>89165</v>
      </c>
      <c r="U8" s="19">
        <f t="shared" si="4"/>
        <v>414227</v>
      </c>
      <c r="V8" s="19">
        <f t="shared" si="4"/>
        <v>41475</v>
      </c>
      <c r="W8" s="19">
        <f t="shared" si="4"/>
        <v>328753</v>
      </c>
      <c r="X8" s="19">
        <f t="shared" si="4"/>
        <v>37464</v>
      </c>
      <c r="Y8" s="771">
        <f t="shared" si="1"/>
        <v>9076724.5</v>
      </c>
      <c r="Z8" s="1077"/>
      <c r="AA8" s="1077"/>
    </row>
    <row r="9" spans="1:28" ht="20.100000000000001" customHeight="1">
      <c r="A9" s="90" t="s">
        <v>41</v>
      </c>
      <c r="B9" s="91" t="s">
        <v>42</v>
      </c>
      <c r="C9" s="91" t="s">
        <v>35</v>
      </c>
      <c r="D9" s="92" t="s">
        <v>36</v>
      </c>
      <c r="E9" s="22">
        <v>19444</v>
      </c>
      <c r="F9" s="22">
        <v>6663</v>
      </c>
      <c r="G9" s="22">
        <v>6657</v>
      </c>
      <c r="H9" s="22">
        <v>5293</v>
      </c>
      <c r="I9" s="22">
        <v>21762</v>
      </c>
      <c r="J9" s="22">
        <v>5039</v>
      </c>
      <c r="K9" s="22">
        <v>6987.5</v>
      </c>
      <c r="L9" s="22">
        <v>4790</v>
      </c>
      <c r="M9" s="22">
        <v>7078</v>
      </c>
      <c r="N9" s="22">
        <v>8386</v>
      </c>
      <c r="O9" s="22">
        <v>3706</v>
      </c>
      <c r="P9" s="22">
        <v>2564</v>
      </c>
      <c r="Q9" s="22">
        <v>1792</v>
      </c>
      <c r="R9" s="22">
        <v>3284</v>
      </c>
      <c r="S9" s="22">
        <v>775</v>
      </c>
      <c r="T9" s="22">
        <v>915</v>
      </c>
      <c r="U9" s="22">
        <v>6587</v>
      </c>
      <c r="V9" s="22">
        <v>555</v>
      </c>
      <c r="W9" s="22">
        <v>2713</v>
      </c>
      <c r="X9" s="22">
        <v>504</v>
      </c>
      <c r="Y9" s="771">
        <f t="shared" si="1"/>
        <v>115494.5</v>
      </c>
      <c r="Z9" s="1077"/>
      <c r="AA9" s="1077"/>
    </row>
    <row r="10" spans="1:28" ht="20.100000000000001" customHeight="1">
      <c r="A10" s="90" t="s">
        <v>43</v>
      </c>
      <c r="B10" s="91" t="s">
        <v>44</v>
      </c>
      <c r="C10" s="91"/>
      <c r="D10" s="92" t="s">
        <v>28</v>
      </c>
      <c r="E10" s="19">
        <f>E11</f>
        <v>1442320</v>
      </c>
      <c r="F10" s="19">
        <f t="shared" ref="F10:X10" si="5">F11</f>
        <v>493240</v>
      </c>
      <c r="G10" s="19">
        <f t="shared" si="5"/>
        <v>403920</v>
      </c>
      <c r="H10" s="19">
        <f t="shared" si="5"/>
        <v>524040</v>
      </c>
      <c r="I10" s="19">
        <f t="shared" si="5"/>
        <v>1804880</v>
      </c>
      <c r="J10" s="19">
        <f t="shared" si="5"/>
        <v>327120</v>
      </c>
      <c r="K10" s="19">
        <f t="shared" si="5"/>
        <v>691900</v>
      </c>
      <c r="L10" s="19">
        <f t="shared" si="5"/>
        <v>292160</v>
      </c>
      <c r="M10" s="19">
        <f t="shared" si="5"/>
        <v>653800</v>
      </c>
      <c r="N10" s="19">
        <f t="shared" si="5"/>
        <v>490880</v>
      </c>
      <c r="O10" s="19">
        <f t="shared" si="5"/>
        <v>221820</v>
      </c>
      <c r="P10" s="19">
        <f t="shared" si="5"/>
        <v>246540</v>
      </c>
      <c r="Q10" s="19">
        <f t="shared" si="5"/>
        <v>148720</v>
      </c>
      <c r="R10" s="19">
        <f t="shared" si="5"/>
        <v>213600</v>
      </c>
      <c r="S10" s="19">
        <f t="shared" si="5"/>
        <v>106480</v>
      </c>
      <c r="T10" s="19">
        <f t="shared" si="5"/>
        <v>88250</v>
      </c>
      <c r="U10" s="19">
        <f t="shared" si="5"/>
        <v>407640</v>
      </c>
      <c r="V10" s="19">
        <f t="shared" si="5"/>
        <v>40920</v>
      </c>
      <c r="W10" s="19">
        <f t="shared" si="5"/>
        <v>326040</v>
      </c>
      <c r="X10" s="19">
        <f t="shared" si="5"/>
        <v>36960</v>
      </c>
      <c r="Y10" s="771">
        <f t="shared" si="1"/>
        <v>8961230</v>
      </c>
      <c r="Z10" s="1077"/>
      <c r="AA10" s="1077"/>
    </row>
    <row r="11" spans="1:28" s="96" customFormat="1" ht="20.100000000000001" customHeight="1">
      <c r="A11" s="90" t="s">
        <v>45</v>
      </c>
      <c r="B11" s="95" t="s">
        <v>2403</v>
      </c>
      <c r="C11" s="95" t="s">
        <v>35</v>
      </c>
      <c r="D11" s="92" t="s">
        <v>36</v>
      </c>
      <c r="E11" s="22">
        <v>1442320</v>
      </c>
      <c r="F11" s="22">
        <v>493240</v>
      </c>
      <c r="G11" s="22">
        <v>403920</v>
      </c>
      <c r="H11" s="22">
        <v>524040</v>
      </c>
      <c r="I11" s="22">
        <v>1804880</v>
      </c>
      <c r="J11" s="22">
        <v>327120</v>
      </c>
      <c r="K11" s="22">
        <v>691900</v>
      </c>
      <c r="L11" s="22">
        <v>292160</v>
      </c>
      <c r="M11" s="22">
        <v>653800</v>
      </c>
      <c r="N11" s="22">
        <v>490880</v>
      </c>
      <c r="O11" s="22">
        <v>221820</v>
      </c>
      <c r="P11" s="22">
        <v>246540</v>
      </c>
      <c r="Q11" s="22">
        <v>148720</v>
      </c>
      <c r="R11" s="22">
        <v>213600</v>
      </c>
      <c r="S11" s="22">
        <v>106480</v>
      </c>
      <c r="T11" s="22">
        <v>88250</v>
      </c>
      <c r="U11" s="22">
        <v>407640</v>
      </c>
      <c r="V11" s="22">
        <v>40920</v>
      </c>
      <c r="W11" s="22">
        <v>326040</v>
      </c>
      <c r="X11" s="22">
        <v>36960</v>
      </c>
      <c r="Y11" s="771">
        <f t="shared" si="1"/>
        <v>8961230</v>
      </c>
      <c r="Z11" s="1077"/>
      <c r="AA11" s="1077"/>
    </row>
    <row r="12" spans="1:28" ht="20.100000000000001" customHeight="1">
      <c r="A12" s="90" t="s">
        <v>47</v>
      </c>
      <c r="B12" s="91" t="s">
        <v>48</v>
      </c>
      <c r="C12" s="91"/>
      <c r="D12" s="92" t="s">
        <v>49</v>
      </c>
      <c r="E12" s="19">
        <f>E13+E14</f>
        <v>485099.36</v>
      </c>
      <c r="F12" s="19">
        <f t="shared" ref="F12:X12" si="6">F13+F14</f>
        <v>169848.15</v>
      </c>
      <c r="G12" s="19">
        <f t="shared" si="6"/>
        <v>138621.16</v>
      </c>
      <c r="H12" s="19">
        <f t="shared" si="6"/>
        <v>176260.21</v>
      </c>
      <c r="I12" s="19">
        <f t="shared" si="6"/>
        <v>599464</v>
      </c>
      <c r="J12" s="19">
        <f t="shared" si="6"/>
        <v>93115.75</v>
      </c>
      <c r="K12" s="19">
        <f t="shared" si="6"/>
        <v>213770.88999999998</v>
      </c>
      <c r="L12" s="19">
        <f t="shared" si="6"/>
        <v>94919.33</v>
      </c>
      <c r="M12" s="19">
        <f t="shared" si="6"/>
        <v>215205.34</v>
      </c>
      <c r="N12" s="19">
        <f t="shared" si="6"/>
        <v>149330.67000000001</v>
      </c>
      <c r="O12" s="19">
        <f t="shared" si="6"/>
        <v>72556.570000000007</v>
      </c>
      <c r="P12" s="19">
        <f t="shared" si="6"/>
        <v>69169.3</v>
      </c>
      <c r="Q12" s="19">
        <f t="shared" si="6"/>
        <v>46438.83</v>
      </c>
      <c r="R12" s="19">
        <f t="shared" si="6"/>
        <v>68872.66</v>
      </c>
      <c r="S12" s="19">
        <f t="shared" si="6"/>
        <v>33394.33</v>
      </c>
      <c r="T12" s="19">
        <f t="shared" si="6"/>
        <v>25667.03</v>
      </c>
      <c r="U12" s="19">
        <f t="shared" si="6"/>
        <v>126134.49</v>
      </c>
      <c r="V12" s="19">
        <f t="shared" si="6"/>
        <v>8424</v>
      </c>
      <c r="W12" s="19">
        <f t="shared" si="6"/>
        <v>89399.29</v>
      </c>
      <c r="X12" s="19">
        <f t="shared" si="6"/>
        <v>11694.59</v>
      </c>
      <c r="Y12" s="771">
        <f t="shared" si="1"/>
        <v>2887385.9499999997</v>
      </c>
      <c r="Z12" s="1077"/>
      <c r="AA12" s="1077"/>
    </row>
    <row r="13" spans="1:28" s="96" customFormat="1" ht="20.100000000000001" customHeight="1">
      <c r="A13" s="90" t="s">
        <v>50</v>
      </c>
      <c r="B13" s="95" t="s">
        <v>2404</v>
      </c>
      <c r="C13" s="95" t="s">
        <v>35</v>
      </c>
      <c r="D13" s="92" t="s">
        <v>2405</v>
      </c>
      <c r="E13" s="22">
        <v>164280.59</v>
      </c>
      <c r="F13" s="22">
        <v>59164.7</v>
      </c>
      <c r="G13" s="22">
        <v>46956.800000000003</v>
      </c>
      <c r="H13" s="22">
        <v>59685.279999999999</v>
      </c>
      <c r="I13" s="22">
        <v>202990.85</v>
      </c>
      <c r="J13" s="22">
        <v>22570.240000000002</v>
      </c>
      <c r="K13" s="22">
        <v>58576.02</v>
      </c>
      <c r="L13" s="22">
        <v>27291.34</v>
      </c>
      <c r="M13" s="22">
        <v>72890.22</v>
      </c>
      <c r="N13" s="22">
        <v>50566.9</v>
      </c>
      <c r="O13" s="22">
        <v>26762.65</v>
      </c>
      <c r="P13" s="22">
        <v>23422.23</v>
      </c>
      <c r="Q13" s="22">
        <v>15725.31</v>
      </c>
      <c r="R13" s="22">
        <v>26548.97</v>
      </c>
      <c r="S13" s="22">
        <v>11274.14</v>
      </c>
      <c r="T13" s="22">
        <v>8707.7099999999991</v>
      </c>
      <c r="U13" s="22">
        <v>43332.800000000003</v>
      </c>
      <c r="V13" s="22">
        <v>2853</v>
      </c>
      <c r="W13" s="22">
        <v>30289.01</v>
      </c>
      <c r="X13" s="22">
        <v>2835.13</v>
      </c>
      <c r="Y13" s="771">
        <f t="shared" si="1"/>
        <v>956723.89</v>
      </c>
      <c r="Z13" s="1077"/>
      <c r="AA13" s="1077"/>
    </row>
    <row r="14" spans="1:28" s="96" customFormat="1" ht="20.100000000000001" customHeight="1">
      <c r="A14" s="90" t="s">
        <v>52</v>
      </c>
      <c r="B14" s="95" t="s">
        <v>2406</v>
      </c>
      <c r="C14" s="95" t="s">
        <v>35</v>
      </c>
      <c r="D14" s="92" t="s">
        <v>2405</v>
      </c>
      <c r="E14" s="22">
        <v>320818.77</v>
      </c>
      <c r="F14" s="22">
        <v>110683.45</v>
      </c>
      <c r="G14" s="22">
        <v>91664.36</v>
      </c>
      <c r="H14" s="22">
        <v>116574.93</v>
      </c>
      <c r="I14" s="22">
        <v>396473.15</v>
      </c>
      <c r="J14" s="22">
        <v>70545.509999999995</v>
      </c>
      <c r="K14" s="22">
        <v>155194.87</v>
      </c>
      <c r="L14" s="22">
        <v>67627.990000000005</v>
      </c>
      <c r="M14" s="22">
        <v>142315.12</v>
      </c>
      <c r="N14" s="22">
        <v>98763.77</v>
      </c>
      <c r="O14" s="22">
        <v>45793.919999999998</v>
      </c>
      <c r="P14" s="22">
        <v>45747.07</v>
      </c>
      <c r="Q14" s="22">
        <v>30713.52</v>
      </c>
      <c r="R14" s="22">
        <v>42323.69</v>
      </c>
      <c r="S14" s="22">
        <v>22120.19</v>
      </c>
      <c r="T14" s="22">
        <v>16959.32</v>
      </c>
      <c r="U14" s="22">
        <v>82801.69</v>
      </c>
      <c r="V14" s="22">
        <v>5571</v>
      </c>
      <c r="W14" s="22">
        <v>59110.28</v>
      </c>
      <c r="X14" s="22">
        <v>8859.4599999999991</v>
      </c>
      <c r="Y14" s="771">
        <f t="shared" si="1"/>
        <v>1930662.0599999998</v>
      </c>
      <c r="Z14" s="1077"/>
      <c r="AA14" s="1077"/>
    </row>
    <row r="15" spans="1:28" ht="20.100000000000001" customHeight="1">
      <c r="A15" s="90" t="s">
        <v>53</v>
      </c>
      <c r="B15" s="91" t="s">
        <v>55</v>
      </c>
      <c r="C15" s="91"/>
      <c r="D15" s="92" t="s">
        <v>28</v>
      </c>
      <c r="E15" s="19">
        <f>E16+E17+E18+E19</f>
        <v>61304088.5</v>
      </c>
      <c r="F15" s="19">
        <f t="shared" ref="F15:X15" si="7">F16+F17+F18+F19</f>
        <v>20311395.75</v>
      </c>
      <c r="G15" s="19">
        <f t="shared" si="7"/>
        <v>16966160</v>
      </c>
      <c r="H15" s="19">
        <f t="shared" si="7"/>
        <v>22190288</v>
      </c>
      <c r="I15" s="19">
        <f t="shared" si="7"/>
        <v>75509774.5</v>
      </c>
      <c r="J15" s="19">
        <f t="shared" si="7"/>
        <v>13109718</v>
      </c>
      <c r="K15" s="19">
        <f t="shared" si="7"/>
        <v>29713433</v>
      </c>
      <c r="L15" s="19">
        <f t="shared" si="7"/>
        <v>12643121.5</v>
      </c>
      <c r="M15" s="19">
        <f t="shared" si="7"/>
        <v>26796075.5</v>
      </c>
      <c r="N15" s="19">
        <f t="shared" si="7"/>
        <v>18619440</v>
      </c>
      <c r="O15" s="19">
        <f t="shared" si="7"/>
        <v>8453835</v>
      </c>
      <c r="P15" s="19">
        <f t="shared" si="7"/>
        <v>9121940</v>
      </c>
      <c r="Q15" s="19">
        <f t="shared" si="7"/>
        <v>5510870</v>
      </c>
      <c r="R15" s="19">
        <f t="shared" si="7"/>
        <v>8074275</v>
      </c>
      <c r="S15" s="19">
        <f t="shared" si="7"/>
        <v>4085645</v>
      </c>
      <c r="T15" s="19">
        <f t="shared" si="7"/>
        <v>3324525</v>
      </c>
      <c r="U15" s="19">
        <f t="shared" si="7"/>
        <v>14916355</v>
      </c>
      <c r="V15" s="19">
        <f t="shared" si="7"/>
        <v>1518740</v>
      </c>
      <c r="W15" s="19">
        <f t="shared" si="7"/>
        <v>13898644</v>
      </c>
      <c r="X15" s="19">
        <f t="shared" si="7"/>
        <v>1407910</v>
      </c>
      <c r="Y15" s="771">
        <f t="shared" si="1"/>
        <v>367476233.75</v>
      </c>
      <c r="Z15" s="1077"/>
      <c r="AA15" s="1077"/>
    </row>
    <row r="16" spans="1:28" ht="20.100000000000001" customHeight="1">
      <c r="A16" s="90" t="s">
        <v>54</v>
      </c>
      <c r="B16" s="97" t="s">
        <v>57</v>
      </c>
      <c r="C16" s="97" t="s">
        <v>35</v>
      </c>
      <c r="D16" s="98" t="s">
        <v>2407</v>
      </c>
      <c r="E16" s="99">
        <v>54100632</v>
      </c>
      <c r="F16" s="99">
        <v>18482479</v>
      </c>
      <c r="G16" s="99">
        <v>15152414</v>
      </c>
      <c r="H16" s="99">
        <v>19666991</v>
      </c>
      <c r="I16" s="99">
        <v>69315742</v>
      </c>
      <c r="J16" s="99">
        <v>11731346</v>
      </c>
      <c r="K16" s="99">
        <v>26537431</v>
      </c>
      <c r="L16" s="99">
        <v>11264357</v>
      </c>
      <c r="M16" s="99">
        <v>25003160</v>
      </c>
      <c r="N16" s="99">
        <v>17697996</v>
      </c>
      <c r="O16" s="99">
        <v>7944779</v>
      </c>
      <c r="P16" s="99">
        <v>8587376</v>
      </c>
      <c r="Q16" s="99">
        <v>5085034</v>
      </c>
      <c r="R16" s="99">
        <v>7574271</v>
      </c>
      <c r="S16" s="99">
        <v>3956645</v>
      </c>
      <c r="T16" s="99">
        <v>2996729</v>
      </c>
      <c r="U16" s="99">
        <v>14446355</v>
      </c>
      <c r="V16" s="99">
        <v>1202724</v>
      </c>
      <c r="W16" s="99">
        <v>12388518</v>
      </c>
      <c r="X16" s="99">
        <v>1365910</v>
      </c>
      <c r="Y16" s="771">
        <f t="shared" si="1"/>
        <v>334500889</v>
      </c>
      <c r="Z16" s="1077"/>
      <c r="AA16" s="1077"/>
    </row>
    <row r="17" spans="1:27" ht="20.100000000000001" customHeight="1">
      <c r="A17" s="90" t="s">
        <v>56</v>
      </c>
      <c r="B17" s="97" t="s">
        <v>60</v>
      </c>
      <c r="C17" s="97" t="s">
        <v>35</v>
      </c>
      <c r="D17" s="98" t="s">
        <v>61</v>
      </c>
      <c r="E17" s="99">
        <v>698658</v>
      </c>
      <c r="F17" s="99">
        <v>285776</v>
      </c>
      <c r="G17" s="99">
        <v>303796</v>
      </c>
      <c r="H17" s="99">
        <v>305644</v>
      </c>
      <c r="I17" s="99">
        <v>739028</v>
      </c>
      <c r="J17" s="99">
        <v>513184</v>
      </c>
      <c r="K17" s="99">
        <v>661484</v>
      </c>
      <c r="L17" s="99">
        <v>478348</v>
      </c>
      <c r="M17" s="99">
        <v>288820</v>
      </c>
      <c r="N17" s="99">
        <v>336944</v>
      </c>
      <c r="O17" s="99">
        <v>244556</v>
      </c>
      <c r="P17" s="99">
        <v>246064</v>
      </c>
      <c r="Q17" s="99">
        <v>251836</v>
      </c>
      <c r="R17" s="99">
        <v>247004</v>
      </c>
      <c r="S17" s="99"/>
      <c r="T17" s="99">
        <v>223796</v>
      </c>
      <c r="U17" s="99"/>
      <c r="V17" s="99">
        <v>269516</v>
      </c>
      <c r="W17" s="99">
        <v>257472</v>
      </c>
      <c r="X17" s="99"/>
      <c r="Y17" s="771">
        <f t="shared" si="1"/>
        <v>6351926</v>
      </c>
      <c r="Z17" s="1077"/>
      <c r="AA17" s="1077"/>
    </row>
    <row r="18" spans="1:27" ht="20.100000000000001" customHeight="1">
      <c r="A18" s="90" t="s">
        <v>59</v>
      </c>
      <c r="B18" s="97" t="s">
        <v>2408</v>
      </c>
      <c r="C18" s="97" t="s">
        <v>35</v>
      </c>
      <c r="D18" s="92" t="s">
        <v>36</v>
      </c>
      <c r="E18" s="99">
        <v>1650500</v>
      </c>
      <c r="F18" s="99">
        <v>567000</v>
      </c>
      <c r="G18" s="99">
        <v>458500</v>
      </c>
      <c r="H18" s="99">
        <f>600000-9*500</f>
        <v>595500</v>
      </c>
      <c r="I18" s="99">
        <v>2090000</v>
      </c>
      <c r="J18" s="99">
        <v>371500</v>
      </c>
      <c r="K18" s="99">
        <v>813500</v>
      </c>
      <c r="L18" s="99">
        <v>355000</v>
      </c>
      <c r="M18" s="99">
        <v>757500</v>
      </c>
      <c r="N18" s="99">
        <v>584500</v>
      </c>
      <c r="O18" s="99">
        <v>264500</v>
      </c>
      <c r="P18" s="99">
        <v>288500</v>
      </c>
      <c r="Q18" s="99">
        <v>174000</v>
      </c>
      <c r="R18" s="99">
        <v>253000</v>
      </c>
      <c r="S18" s="99">
        <v>129000</v>
      </c>
      <c r="T18" s="99">
        <v>104000</v>
      </c>
      <c r="U18" s="99">
        <v>470000</v>
      </c>
      <c r="V18" s="99">
        <v>46500</v>
      </c>
      <c r="W18" s="99">
        <v>370500</v>
      </c>
      <c r="X18" s="99">
        <v>42000</v>
      </c>
      <c r="Y18" s="771">
        <f t="shared" si="1"/>
        <v>10385500</v>
      </c>
      <c r="Z18" s="1077"/>
      <c r="AA18" s="1077"/>
    </row>
    <row r="19" spans="1:27" ht="20.100000000000001" customHeight="1">
      <c r="A19" s="90" t="s">
        <v>62</v>
      </c>
      <c r="B19" s="97" t="s">
        <v>2409</v>
      </c>
      <c r="C19" s="97" t="s">
        <v>35</v>
      </c>
      <c r="D19" s="92" t="s">
        <v>36</v>
      </c>
      <c r="E19" s="99">
        <v>4854298.5</v>
      </c>
      <c r="F19" s="99">
        <v>976140.75</v>
      </c>
      <c r="G19" s="99">
        <v>1051450</v>
      </c>
      <c r="H19" s="99">
        <v>1622153</v>
      </c>
      <c r="I19" s="99">
        <v>3365004.5</v>
      </c>
      <c r="J19" s="99">
        <v>493688</v>
      </c>
      <c r="K19" s="99">
        <v>1701018</v>
      </c>
      <c r="L19" s="99">
        <v>545416.5</v>
      </c>
      <c r="M19" s="99">
        <v>746595.5</v>
      </c>
      <c r="N19" s="99"/>
      <c r="O19" s="99"/>
      <c r="P19" s="99"/>
      <c r="Q19" s="99"/>
      <c r="R19" s="99"/>
      <c r="S19" s="99"/>
      <c r="T19" s="99"/>
      <c r="U19" s="99"/>
      <c r="V19" s="99"/>
      <c r="W19" s="99">
        <v>882154</v>
      </c>
      <c r="X19" s="99"/>
      <c r="Y19" s="771">
        <f t="shared" si="1"/>
        <v>16237918.75</v>
      </c>
      <c r="Z19" s="1077"/>
      <c r="AA19" s="1077"/>
    </row>
    <row r="20" spans="1:27" ht="20.100000000000001" customHeight="1">
      <c r="A20" s="90" t="s">
        <v>64</v>
      </c>
      <c r="B20" s="91" t="s">
        <v>63</v>
      </c>
      <c r="C20" s="91"/>
      <c r="D20" s="98" t="s">
        <v>28</v>
      </c>
      <c r="E20" s="100">
        <f>E21+E22</f>
        <v>6982882.25</v>
      </c>
      <c r="F20" s="100">
        <f t="shared" ref="F20:X20" si="8">F21+F22</f>
        <v>2408733.83</v>
      </c>
      <c r="G20" s="100">
        <f t="shared" si="8"/>
        <v>2086040.75</v>
      </c>
      <c r="H20" s="100">
        <f t="shared" si="8"/>
        <v>2506808.5299999998</v>
      </c>
      <c r="I20" s="100">
        <f t="shared" si="8"/>
        <v>8628430.2400000002</v>
      </c>
      <c r="J20" s="100">
        <f t="shared" si="8"/>
        <v>1542232.23</v>
      </c>
      <c r="K20" s="100">
        <f t="shared" si="8"/>
        <v>3363868.29</v>
      </c>
      <c r="L20" s="100">
        <f t="shared" si="8"/>
        <v>1484953.95</v>
      </c>
      <c r="M20" s="100">
        <f t="shared" si="8"/>
        <v>3071792.25</v>
      </c>
      <c r="N20" s="100">
        <f t="shared" si="8"/>
        <v>2158746.16</v>
      </c>
      <c r="O20" s="100">
        <f t="shared" si="8"/>
        <v>1012943.84</v>
      </c>
      <c r="P20" s="100">
        <f t="shared" si="8"/>
        <v>1000695.04</v>
      </c>
      <c r="Q20" s="100">
        <f t="shared" si="8"/>
        <v>666030.82999999996</v>
      </c>
      <c r="R20" s="100">
        <f t="shared" si="8"/>
        <v>1012180.1699999999</v>
      </c>
      <c r="S20" s="100">
        <f t="shared" si="8"/>
        <v>479096.73</v>
      </c>
      <c r="T20" s="100">
        <f t="shared" si="8"/>
        <v>367490.66</v>
      </c>
      <c r="U20" s="100">
        <f t="shared" si="8"/>
        <v>1791644.72</v>
      </c>
      <c r="V20" s="100">
        <f t="shared" si="8"/>
        <v>114662.95</v>
      </c>
      <c r="W20" s="100">
        <f t="shared" si="8"/>
        <v>1253173.71</v>
      </c>
      <c r="X20" s="100">
        <f t="shared" si="8"/>
        <v>203376.33000000002</v>
      </c>
      <c r="Y20" s="771">
        <f t="shared" si="1"/>
        <v>42135783.460000001</v>
      </c>
      <c r="Z20" s="1077"/>
      <c r="AA20" s="1077"/>
    </row>
    <row r="21" spans="1:27" ht="20.100000000000001" customHeight="1">
      <c r="A21" s="90" t="s">
        <v>67</v>
      </c>
      <c r="B21" s="91" t="s">
        <v>2410</v>
      </c>
      <c r="C21" s="91" t="s">
        <v>66</v>
      </c>
      <c r="D21" s="92" t="s">
        <v>2405</v>
      </c>
      <c r="E21" s="99">
        <v>6415323.9299999997</v>
      </c>
      <c r="F21" s="99">
        <v>2213648.39</v>
      </c>
      <c r="G21" s="99">
        <v>1832328.26</v>
      </c>
      <c r="H21" s="99">
        <v>2331478.5299999998</v>
      </c>
      <c r="I21" s="99">
        <v>7929389.6900000004</v>
      </c>
      <c r="J21" s="99">
        <v>1409961.74</v>
      </c>
      <c r="K21" s="99">
        <v>3103865.87</v>
      </c>
      <c r="L21" s="99">
        <v>1352198.93</v>
      </c>
      <c r="M21" s="99">
        <v>2847552.25</v>
      </c>
      <c r="N21" s="99">
        <v>1975256.86</v>
      </c>
      <c r="O21" s="99">
        <v>915860.26</v>
      </c>
      <c r="P21" s="99">
        <v>914930.04</v>
      </c>
      <c r="Q21" s="99">
        <v>614265.82999999996</v>
      </c>
      <c r="R21" s="99">
        <v>846464.13</v>
      </c>
      <c r="S21" s="99">
        <v>444626.73</v>
      </c>
      <c r="T21" s="99">
        <v>338230.66</v>
      </c>
      <c r="U21" s="99">
        <v>1656024.72</v>
      </c>
      <c r="V21" s="99">
        <v>104762.95</v>
      </c>
      <c r="W21" s="99">
        <v>1182403.71</v>
      </c>
      <c r="X21" s="99">
        <v>177187.45</v>
      </c>
      <c r="Y21" s="771">
        <f t="shared" si="1"/>
        <v>38605760.93</v>
      </c>
      <c r="Z21" s="1077"/>
      <c r="AA21" s="1077"/>
    </row>
    <row r="22" spans="1:27" ht="20.100000000000001" customHeight="1">
      <c r="A22" s="90" t="s">
        <v>69</v>
      </c>
      <c r="B22" s="91" t="s">
        <v>2411</v>
      </c>
      <c r="C22" s="91"/>
      <c r="D22" s="98" t="s">
        <v>51</v>
      </c>
      <c r="E22" s="100">
        <f>E23+E24</f>
        <v>567558.32000000007</v>
      </c>
      <c r="F22" s="100">
        <f t="shared" ref="F22:X22" si="9">F23+F24</f>
        <v>195085.44</v>
      </c>
      <c r="G22" s="100">
        <f t="shared" si="9"/>
        <v>253712.49</v>
      </c>
      <c r="H22" s="100">
        <f t="shared" si="9"/>
        <v>175330</v>
      </c>
      <c r="I22" s="100">
        <f t="shared" si="9"/>
        <v>699040.55</v>
      </c>
      <c r="J22" s="100">
        <f t="shared" si="9"/>
        <v>132270.49</v>
      </c>
      <c r="K22" s="100">
        <f t="shared" si="9"/>
        <v>260002.42000000004</v>
      </c>
      <c r="L22" s="100">
        <f t="shared" si="9"/>
        <v>132755.01999999999</v>
      </c>
      <c r="M22" s="100">
        <f t="shared" si="9"/>
        <v>224240</v>
      </c>
      <c r="N22" s="100">
        <f t="shared" si="9"/>
        <v>183489.3</v>
      </c>
      <c r="O22" s="100">
        <f t="shared" si="9"/>
        <v>97083.58</v>
      </c>
      <c r="P22" s="100">
        <f t="shared" si="9"/>
        <v>85765</v>
      </c>
      <c r="Q22" s="100">
        <f t="shared" si="9"/>
        <v>51765</v>
      </c>
      <c r="R22" s="100">
        <f t="shared" si="9"/>
        <v>165716.03999999998</v>
      </c>
      <c r="S22" s="100">
        <f t="shared" si="9"/>
        <v>34470</v>
      </c>
      <c r="T22" s="100">
        <f t="shared" si="9"/>
        <v>29260</v>
      </c>
      <c r="U22" s="100">
        <f t="shared" si="9"/>
        <v>135620</v>
      </c>
      <c r="V22" s="100">
        <f t="shared" si="9"/>
        <v>9900</v>
      </c>
      <c r="W22" s="100">
        <f t="shared" si="9"/>
        <v>70770</v>
      </c>
      <c r="X22" s="100">
        <f t="shared" si="9"/>
        <v>26188.879999999997</v>
      </c>
      <c r="Y22" s="771">
        <f t="shared" si="1"/>
        <v>3530022.53</v>
      </c>
      <c r="Z22" s="1077"/>
      <c r="AA22" s="1077"/>
    </row>
    <row r="23" spans="1:27" ht="20.100000000000001" customHeight="1">
      <c r="A23" s="90" t="s">
        <v>72</v>
      </c>
      <c r="B23" s="91" t="s">
        <v>70</v>
      </c>
      <c r="C23" s="91" t="s">
        <v>66</v>
      </c>
      <c r="D23" s="92" t="s">
        <v>2412</v>
      </c>
      <c r="E23" s="99">
        <v>38623.320000000065</v>
      </c>
      <c r="F23" s="99">
        <v>10595.440000000002</v>
      </c>
      <c r="G23" s="99">
        <v>93882.49</v>
      </c>
      <c r="H23" s="99">
        <v>0</v>
      </c>
      <c r="I23" s="99">
        <v>56440.550000000047</v>
      </c>
      <c r="J23" s="99">
        <v>3710.49</v>
      </c>
      <c r="K23" s="99">
        <v>7067.4200000000419</v>
      </c>
      <c r="L23" s="99">
        <v>19755.01999999999</v>
      </c>
      <c r="M23" s="99">
        <v>2100</v>
      </c>
      <c r="N23" s="99">
        <v>17200</v>
      </c>
      <c r="O23" s="99">
        <v>4143.58</v>
      </c>
      <c r="P23" s="99">
        <v>0</v>
      </c>
      <c r="Q23" s="99"/>
      <c r="R23" s="99">
        <v>86016.04</v>
      </c>
      <c r="S23" s="99">
        <v>30870</v>
      </c>
      <c r="T23" s="99">
        <v>700</v>
      </c>
      <c r="U23" s="99">
        <v>4650</v>
      </c>
      <c r="V23" s="99"/>
      <c r="W23" s="99"/>
      <c r="X23" s="99">
        <v>10248.879999999999</v>
      </c>
      <c r="Y23" s="771">
        <f t="shared" si="1"/>
        <v>386003.2300000001</v>
      </c>
      <c r="Z23" s="1077"/>
      <c r="AA23" s="1077"/>
    </row>
    <row r="24" spans="1:27" ht="20.100000000000001" customHeight="1">
      <c r="A24" s="90" t="s">
        <v>74</v>
      </c>
      <c r="B24" s="91" t="s">
        <v>73</v>
      </c>
      <c r="C24" s="91" t="s">
        <v>66</v>
      </c>
      <c r="D24" s="92" t="s">
        <v>2412</v>
      </c>
      <c r="E24" s="99">
        <v>528935</v>
      </c>
      <c r="F24" s="99">
        <v>184490</v>
      </c>
      <c r="G24" s="99">
        <v>159830</v>
      </c>
      <c r="H24" s="99">
        <v>175330</v>
      </c>
      <c r="I24" s="99">
        <v>642600</v>
      </c>
      <c r="J24" s="99">
        <v>128560</v>
      </c>
      <c r="K24" s="99">
        <v>252935</v>
      </c>
      <c r="L24" s="99">
        <v>113000</v>
      </c>
      <c r="M24" s="99">
        <v>222140</v>
      </c>
      <c r="N24" s="99">
        <v>166289.29999999999</v>
      </c>
      <c r="O24" s="99">
        <v>92940</v>
      </c>
      <c r="P24" s="99">
        <v>85765</v>
      </c>
      <c r="Q24" s="99">
        <v>51765</v>
      </c>
      <c r="R24" s="99">
        <v>79700</v>
      </c>
      <c r="S24" s="99">
        <v>3600</v>
      </c>
      <c r="T24" s="99">
        <v>28560</v>
      </c>
      <c r="U24" s="99">
        <v>130970</v>
      </c>
      <c r="V24" s="99">
        <v>9900</v>
      </c>
      <c r="W24" s="99">
        <v>70770</v>
      </c>
      <c r="X24" s="99">
        <v>15940</v>
      </c>
      <c r="Y24" s="771">
        <f t="shared" si="1"/>
        <v>3144019.3</v>
      </c>
      <c r="Z24" s="1077"/>
      <c r="AA24" s="1077"/>
    </row>
    <row r="25" spans="1:27" ht="20.100000000000001" customHeight="1">
      <c r="A25" s="90" t="s">
        <v>76</v>
      </c>
      <c r="B25" s="91" t="s">
        <v>75</v>
      </c>
      <c r="C25" s="91"/>
      <c r="D25" s="92" t="s">
        <v>28</v>
      </c>
      <c r="E25" s="19">
        <f t="shared" ref="E25:X25" si="10">E26</f>
        <v>10264469.890000001</v>
      </c>
      <c r="F25" s="19">
        <f t="shared" si="10"/>
        <v>3541833.76</v>
      </c>
      <c r="G25" s="19">
        <f t="shared" si="10"/>
        <v>2931694.18</v>
      </c>
      <c r="H25" s="19">
        <f t="shared" si="10"/>
        <v>3730361.93</v>
      </c>
      <c r="I25" s="19">
        <f t="shared" si="10"/>
        <v>12686989.75</v>
      </c>
      <c r="J25" s="19">
        <f t="shared" si="10"/>
        <v>2256008.2799999998</v>
      </c>
      <c r="K25" s="19">
        <f t="shared" si="10"/>
        <v>4966180.32</v>
      </c>
      <c r="L25" s="19">
        <f t="shared" si="10"/>
        <v>2162525.02</v>
      </c>
      <c r="M25" s="19">
        <f t="shared" si="10"/>
        <v>4552346.97</v>
      </c>
      <c r="N25" s="19">
        <f t="shared" si="10"/>
        <v>3160426.54</v>
      </c>
      <c r="O25" s="19">
        <f t="shared" si="10"/>
        <v>1465372.68</v>
      </c>
      <c r="P25" s="19">
        <f t="shared" si="10"/>
        <v>1463886.34</v>
      </c>
      <c r="Q25" s="19">
        <f t="shared" si="10"/>
        <v>982824.52</v>
      </c>
      <c r="R25" s="19">
        <f t="shared" si="10"/>
        <v>1354341.13</v>
      </c>
      <c r="S25" s="19">
        <f t="shared" si="10"/>
        <v>707943.72</v>
      </c>
      <c r="T25" s="19">
        <f t="shared" si="10"/>
        <v>541137.96</v>
      </c>
      <c r="U25" s="19">
        <f t="shared" si="10"/>
        <v>2649639.02</v>
      </c>
      <c r="V25" s="19">
        <f t="shared" si="10"/>
        <v>178006.64</v>
      </c>
      <c r="W25" s="19">
        <f t="shared" si="10"/>
        <v>1891425.11</v>
      </c>
      <c r="X25" s="19">
        <f t="shared" si="10"/>
        <v>283498.88</v>
      </c>
      <c r="Y25" s="771">
        <f t="shared" si="1"/>
        <v>61770912.640000015</v>
      </c>
      <c r="Z25" s="1077"/>
      <c r="AA25" s="1077"/>
    </row>
    <row r="26" spans="1:27" s="96" customFormat="1" ht="20.100000000000001" customHeight="1">
      <c r="A26" s="90" t="s">
        <v>79</v>
      </c>
      <c r="B26" s="95" t="s">
        <v>2413</v>
      </c>
      <c r="C26" s="95" t="s">
        <v>78</v>
      </c>
      <c r="D26" s="92" t="s">
        <v>2405</v>
      </c>
      <c r="E26" s="22">
        <v>10264469.890000001</v>
      </c>
      <c r="F26" s="22">
        <v>3541833.76</v>
      </c>
      <c r="G26" s="22">
        <v>2931694.18</v>
      </c>
      <c r="H26" s="22">
        <v>3730361.93</v>
      </c>
      <c r="I26" s="22">
        <v>12686989.75</v>
      </c>
      <c r="J26" s="22">
        <v>2256008.2799999998</v>
      </c>
      <c r="K26" s="22">
        <v>4966180.32</v>
      </c>
      <c r="L26" s="22">
        <v>2162525.02</v>
      </c>
      <c r="M26" s="22">
        <v>4552346.97</v>
      </c>
      <c r="N26" s="22">
        <v>3160426.54</v>
      </c>
      <c r="O26" s="22">
        <v>1465372.68</v>
      </c>
      <c r="P26" s="22">
        <v>1463886.34</v>
      </c>
      <c r="Q26" s="22">
        <v>982824.52</v>
      </c>
      <c r="R26" s="22">
        <v>1354341.13</v>
      </c>
      <c r="S26" s="22">
        <v>707943.72</v>
      </c>
      <c r="T26" s="22">
        <v>541137.96</v>
      </c>
      <c r="U26" s="22">
        <v>2649639.02</v>
      </c>
      <c r="V26" s="22">
        <v>178006.64</v>
      </c>
      <c r="W26" s="22">
        <v>1891425.11</v>
      </c>
      <c r="X26" s="22">
        <v>283498.88</v>
      </c>
      <c r="Y26" s="771">
        <f t="shared" si="1"/>
        <v>61770912.640000015</v>
      </c>
      <c r="Z26" s="1077"/>
      <c r="AA26" s="1077"/>
    </row>
    <row r="27" spans="1:27" ht="20.100000000000001" customHeight="1">
      <c r="A27" s="90" t="s">
        <v>81</v>
      </c>
      <c r="B27" s="91" t="s">
        <v>80</v>
      </c>
      <c r="C27" s="91"/>
      <c r="D27" s="92" t="s">
        <v>28</v>
      </c>
      <c r="E27" s="19">
        <f t="shared" ref="E27:X27" si="11">E28</f>
        <v>5132326.83</v>
      </c>
      <c r="F27" s="19">
        <f t="shared" si="11"/>
        <v>1770937.97</v>
      </c>
      <c r="G27" s="19">
        <f t="shared" si="11"/>
        <v>1465868.59</v>
      </c>
      <c r="H27" s="19">
        <f t="shared" si="11"/>
        <v>1865208.4</v>
      </c>
      <c r="I27" s="19">
        <f t="shared" si="11"/>
        <v>6343602.9000000004</v>
      </c>
      <c r="J27" s="19">
        <f t="shared" si="11"/>
        <v>1128004.1399999999</v>
      </c>
      <c r="K27" s="19">
        <f t="shared" si="11"/>
        <v>2483127.7200000002</v>
      </c>
      <c r="L27" s="19">
        <f t="shared" si="11"/>
        <v>1078170.8500000001</v>
      </c>
      <c r="M27" s="19">
        <f t="shared" si="11"/>
        <v>2276231.85</v>
      </c>
      <c r="N27" s="19">
        <f t="shared" si="11"/>
        <v>1580237.39</v>
      </c>
      <c r="O27" s="19">
        <f t="shared" si="11"/>
        <v>732698.4</v>
      </c>
      <c r="P27" s="19">
        <f t="shared" si="11"/>
        <v>733359</v>
      </c>
      <c r="Q27" s="19">
        <f t="shared" si="11"/>
        <v>491419.55</v>
      </c>
      <c r="R27" s="19">
        <f t="shared" si="11"/>
        <v>677182.8</v>
      </c>
      <c r="S27" s="19">
        <f t="shared" si="11"/>
        <v>354032.24</v>
      </c>
      <c r="T27" s="19">
        <f t="shared" si="11"/>
        <v>270594.8</v>
      </c>
      <c r="U27" s="19">
        <f t="shared" si="11"/>
        <v>1324836.22</v>
      </c>
      <c r="V27" s="19">
        <f t="shared" si="11"/>
        <v>89003.7</v>
      </c>
      <c r="W27" s="19">
        <f t="shared" si="11"/>
        <v>945773.71</v>
      </c>
      <c r="X27" s="19">
        <f t="shared" si="11"/>
        <v>141750.79999999999</v>
      </c>
      <c r="Y27" s="771">
        <f t="shared" si="1"/>
        <v>30884367.859999999</v>
      </c>
      <c r="Z27" s="1077"/>
      <c r="AA27" s="1077"/>
    </row>
    <row r="28" spans="1:27" s="96" customFormat="1" ht="20.100000000000001" customHeight="1">
      <c r="A28" s="90" t="s">
        <v>84</v>
      </c>
      <c r="B28" s="95" t="s">
        <v>82</v>
      </c>
      <c r="C28" s="95" t="s">
        <v>83</v>
      </c>
      <c r="D28" s="92" t="s">
        <v>2405</v>
      </c>
      <c r="E28" s="22">
        <v>5132326.83</v>
      </c>
      <c r="F28" s="22">
        <v>1770937.97</v>
      </c>
      <c r="G28" s="22">
        <v>1465868.59</v>
      </c>
      <c r="H28" s="22">
        <v>1865208.4</v>
      </c>
      <c r="I28" s="22">
        <v>6343602.9000000004</v>
      </c>
      <c r="J28" s="22">
        <v>1128004.1399999999</v>
      </c>
      <c r="K28" s="22">
        <v>2483127.7200000002</v>
      </c>
      <c r="L28" s="22">
        <v>1078170.8500000001</v>
      </c>
      <c r="M28" s="22">
        <v>2276231.85</v>
      </c>
      <c r="N28" s="22">
        <v>1580237.39</v>
      </c>
      <c r="O28" s="22">
        <v>732698.4</v>
      </c>
      <c r="P28" s="22">
        <v>733359</v>
      </c>
      <c r="Q28" s="22">
        <v>491419.55</v>
      </c>
      <c r="R28" s="22">
        <v>677182.8</v>
      </c>
      <c r="S28" s="22">
        <v>354032.24</v>
      </c>
      <c r="T28" s="22">
        <v>270594.8</v>
      </c>
      <c r="U28" s="22">
        <v>1324836.22</v>
      </c>
      <c r="V28" s="22">
        <v>89003.7</v>
      </c>
      <c r="W28" s="22">
        <v>945773.71</v>
      </c>
      <c r="X28" s="22">
        <v>141750.79999999999</v>
      </c>
      <c r="Y28" s="771">
        <f t="shared" si="1"/>
        <v>30884367.859999999</v>
      </c>
      <c r="Z28" s="1077"/>
      <c r="AA28" s="1077"/>
    </row>
    <row r="29" spans="1:27" ht="20.100000000000001" customHeight="1">
      <c r="A29" s="90" t="s">
        <v>87</v>
      </c>
      <c r="B29" s="91" t="s">
        <v>2414</v>
      </c>
      <c r="C29" s="91" t="s">
        <v>88</v>
      </c>
      <c r="D29" s="92" t="s">
        <v>2415</v>
      </c>
      <c r="E29" s="99">
        <v>4571938</v>
      </c>
      <c r="F29" s="99">
        <v>1554206</v>
      </c>
      <c r="G29" s="99">
        <v>1285900</v>
      </c>
      <c r="H29" s="99">
        <v>1650037</v>
      </c>
      <c r="I29" s="99">
        <v>5606018</v>
      </c>
      <c r="J29" s="99">
        <v>990205</v>
      </c>
      <c r="K29" s="99">
        <f>2176828+10352</f>
        <v>2187180</v>
      </c>
      <c r="L29" s="99">
        <v>932879</v>
      </c>
      <c r="M29" s="99">
        <v>2016256</v>
      </c>
      <c r="N29" s="99">
        <v>1398733</v>
      </c>
      <c r="O29" s="99">
        <v>643829</v>
      </c>
      <c r="P29" s="99">
        <v>647808</v>
      </c>
      <c r="Q29" s="99">
        <v>436500</v>
      </c>
      <c r="R29" s="99">
        <v>600450</v>
      </c>
      <c r="S29" s="99">
        <v>281992.31</v>
      </c>
      <c r="T29" s="99">
        <f>242214+6300</f>
        <v>248514</v>
      </c>
      <c r="U29" s="99">
        <v>1167908</v>
      </c>
      <c r="V29" s="99">
        <v>81516</v>
      </c>
      <c r="W29" s="99">
        <v>879384</v>
      </c>
      <c r="X29" s="99">
        <v>124836</v>
      </c>
      <c r="Y29" s="771">
        <f t="shared" si="1"/>
        <v>27306089.309999999</v>
      </c>
      <c r="Z29" s="1077"/>
      <c r="AA29" s="1077"/>
    </row>
    <row r="30" spans="1:27" ht="20.100000000000001" customHeight="1">
      <c r="A30" s="90" t="s">
        <v>90</v>
      </c>
      <c r="B30" s="91" t="s">
        <v>2416</v>
      </c>
      <c r="C30" s="97" t="s">
        <v>35</v>
      </c>
      <c r="D30" s="93" t="s">
        <v>2417</v>
      </c>
      <c r="E30" s="99">
        <v>94000</v>
      </c>
      <c r="F30" s="99">
        <v>35500</v>
      </c>
      <c r="G30" s="99">
        <v>26000</v>
      </c>
      <c r="H30" s="99">
        <v>37000</v>
      </c>
      <c r="I30" s="99">
        <v>131000</v>
      </c>
      <c r="J30" s="99">
        <v>20000</v>
      </c>
      <c r="K30" s="99">
        <v>57500</v>
      </c>
      <c r="L30" s="99">
        <v>20000</v>
      </c>
      <c r="M30" s="99">
        <v>38500</v>
      </c>
      <c r="N30" s="99">
        <v>38500</v>
      </c>
      <c r="O30" s="99">
        <v>15500</v>
      </c>
      <c r="P30" s="99">
        <v>17000</v>
      </c>
      <c r="Q30" s="99">
        <v>7500</v>
      </c>
      <c r="R30" s="99">
        <v>15500</v>
      </c>
      <c r="S30" s="99">
        <v>4500</v>
      </c>
      <c r="T30" s="99">
        <v>3000</v>
      </c>
      <c r="U30" s="99">
        <v>32500</v>
      </c>
      <c r="V30" s="99"/>
      <c r="W30" s="99">
        <v>12500</v>
      </c>
      <c r="X30" s="99">
        <v>1500</v>
      </c>
      <c r="Y30" s="771">
        <f t="shared" si="1"/>
        <v>607500</v>
      </c>
      <c r="Z30" s="1083"/>
      <c r="AA30" s="1083"/>
    </row>
    <row r="31" spans="1:27" ht="20.100000000000001" customHeight="1">
      <c r="A31" s="90" t="s">
        <v>94</v>
      </c>
      <c r="B31" s="91" t="s">
        <v>95</v>
      </c>
      <c r="C31" s="91"/>
      <c r="D31" s="92" t="s">
        <v>28</v>
      </c>
      <c r="E31" s="19">
        <f>E32+E36+E38+E40</f>
        <v>2254769.2000000002</v>
      </c>
      <c r="F31" s="19">
        <f t="shared" ref="F31:X31" si="12">F32+F36+F38+F40</f>
        <v>934260</v>
      </c>
      <c r="G31" s="19">
        <f t="shared" si="12"/>
        <v>1131910</v>
      </c>
      <c r="H31" s="19">
        <f t="shared" si="12"/>
        <v>19710</v>
      </c>
      <c r="I31" s="19">
        <f t="shared" si="12"/>
        <v>1975110</v>
      </c>
      <c r="J31" s="19">
        <f t="shared" si="12"/>
        <v>527550</v>
      </c>
      <c r="K31" s="19">
        <f t="shared" si="12"/>
        <v>574700</v>
      </c>
      <c r="L31" s="19">
        <f t="shared" si="12"/>
        <v>348060</v>
      </c>
      <c r="M31" s="19">
        <f t="shared" si="12"/>
        <v>38850</v>
      </c>
      <c r="N31" s="19">
        <f t="shared" si="12"/>
        <v>787530</v>
      </c>
      <c r="O31" s="19">
        <f t="shared" si="12"/>
        <v>632305</v>
      </c>
      <c r="P31" s="19">
        <f t="shared" si="12"/>
        <v>29130</v>
      </c>
      <c r="Q31" s="19">
        <f t="shared" si="12"/>
        <v>2310</v>
      </c>
      <c r="R31" s="19">
        <f t="shared" si="12"/>
        <v>431700</v>
      </c>
      <c r="S31" s="19">
        <f t="shared" si="12"/>
        <v>4320</v>
      </c>
      <c r="T31" s="19">
        <f t="shared" si="12"/>
        <v>660</v>
      </c>
      <c r="U31" s="19">
        <f t="shared" si="12"/>
        <v>20940</v>
      </c>
      <c r="V31" s="19">
        <f t="shared" si="12"/>
        <v>870</v>
      </c>
      <c r="W31" s="19">
        <f t="shared" si="12"/>
        <v>131265</v>
      </c>
      <c r="X31" s="19">
        <f t="shared" si="12"/>
        <v>156720</v>
      </c>
      <c r="Y31" s="771">
        <f t="shared" si="1"/>
        <v>10002669.199999999</v>
      </c>
      <c r="Z31" s="1082">
        <v>208171.2</v>
      </c>
      <c r="AA31" s="1082">
        <f>Y31-Z31</f>
        <v>9794498</v>
      </c>
    </row>
    <row r="32" spans="1:27" ht="20.100000000000001" customHeight="1">
      <c r="A32" s="90" t="s">
        <v>96</v>
      </c>
      <c r="B32" s="91" t="s">
        <v>97</v>
      </c>
      <c r="C32" s="91"/>
      <c r="D32" s="92" t="s">
        <v>28</v>
      </c>
      <c r="E32" s="19">
        <f>E33+E34+E35</f>
        <v>0</v>
      </c>
      <c r="F32" s="19">
        <f t="shared" ref="F32:X32" si="13">F33+F34+F35</f>
        <v>0</v>
      </c>
      <c r="G32" s="19">
        <f t="shared" si="13"/>
        <v>0</v>
      </c>
      <c r="H32" s="19">
        <f t="shared" si="13"/>
        <v>0</v>
      </c>
      <c r="I32" s="19">
        <f t="shared" si="13"/>
        <v>0</v>
      </c>
      <c r="J32" s="19">
        <f t="shared" si="13"/>
        <v>0</v>
      </c>
      <c r="K32" s="19">
        <f t="shared" si="13"/>
        <v>0</v>
      </c>
      <c r="L32" s="19">
        <f t="shared" si="13"/>
        <v>0</v>
      </c>
      <c r="M32" s="19">
        <f t="shared" si="13"/>
        <v>0</v>
      </c>
      <c r="N32" s="19">
        <f t="shared" si="13"/>
        <v>0</v>
      </c>
      <c r="O32" s="19">
        <f t="shared" si="13"/>
        <v>0</v>
      </c>
      <c r="P32" s="19">
        <f t="shared" si="13"/>
        <v>0</v>
      </c>
      <c r="Q32" s="19">
        <f t="shared" si="13"/>
        <v>0</v>
      </c>
      <c r="R32" s="19">
        <f t="shared" si="13"/>
        <v>0</v>
      </c>
      <c r="S32" s="19">
        <f t="shared" si="13"/>
        <v>0</v>
      </c>
      <c r="T32" s="19">
        <f t="shared" si="13"/>
        <v>0</v>
      </c>
      <c r="U32" s="19">
        <f t="shared" si="13"/>
        <v>0</v>
      </c>
      <c r="V32" s="19">
        <f t="shared" si="13"/>
        <v>0</v>
      </c>
      <c r="W32" s="19">
        <f t="shared" si="13"/>
        <v>0</v>
      </c>
      <c r="X32" s="19">
        <f t="shared" si="13"/>
        <v>0</v>
      </c>
      <c r="Y32" s="771">
        <f t="shared" si="1"/>
        <v>0</v>
      </c>
      <c r="Z32" s="1077"/>
      <c r="AA32" s="1077"/>
    </row>
    <row r="33" spans="1:27" ht="20.100000000000001" customHeight="1">
      <c r="A33" s="90" t="s">
        <v>98</v>
      </c>
      <c r="B33" s="91" t="s">
        <v>2418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99"/>
      <c r="P33" s="99"/>
      <c r="Q33" s="99"/>
      <c r="R33" s="99"/>
      <c r="S33" s="99"/>
      <c r="T33" s="99"/>
      <c r="U33" s="99"/>
      <c r="V33" s="99"/>
      <c r="W33" s="99"/>
      <c r="X33" s="99"/>
      <c r="Y33" s="771">
        <f t="shared" si="1"/>
        <v>0</v>
      </c>
      <c r="Z33" s="1077"/>
      <c r="AA33" s="1077"/>
    </row>
    <row r="34" spans="1:27" ht="20.100000000000001" customHeight="1">
      <c r="A34" s="90" t="s">
        <v>102</v>
      </c>
      <c r="B34" s="91" t="s">
        <v>2419</v>
      </c>
      <c r="C34" s="91" t="s">
        <v>100</v>
      </c>
      <c r="D34" s="98" t="s">
        <v>101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99"/>
      <c r="P34" s="99"/>
      <c r="Q34" s="99"/>
      <c r="R34" s="99"/>
      <c r="S34" s="99"/>
      <c r="T34" s="99"/>
      <c r="U34" s="99"/>
      <c r="V34" s="99"/>
      <c r="W34" s="99"/>
      <c r="X34" s="99"/>
      <c r="Y34" s="771">
        <f t="shared" si="1"/>
        <v>0</v>
      </c>
      <c r="Z34" s="1077"/>
      <c r="AA34" s="1077"/>
    </row>
    <row r="35" spans="1:27" ht="20.100000000000001" customHeight="1">
      <c r="A35" s="90" t="s">
        <v>104</v>
      </c>
      <c r="B35" s="91" t="s">
        <v>2420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99"/>
      <c r="P35" s="99"/>
      <c r="Q35" s="99"/>
      <c r="R35" s="99"/>
      <c r="S35" s="99"/>
      <c r="T35" s="99"/>
      <c r="U35" s="99"/>
      <c r="V35" s="99"/>
      <c r="W35" s="99"/>
      <c r="X35" s="99"/>
      <c r="Y35" s="771">
        <f t="shared" si="1"/>
        <v>0</v>
      </c>
      <c r="Z35" s="1077"/>
      <c r="AA35" s="1077"/>
    </row>
    <row r="36" spans="1:27" ht="20.100000000000001" customHeight="1">
      <c r="A36" s="90" t="s">
        <v>107</v>
      </c>
      <c r="B36" s="91" t="s">
        <v>2421</v>
      </c>
      <c r="C36" s="91" t="s">
        <v>100</v>
      </c>
      <c r="D36" s="98" t="s">
        <v>2422</v>
      </c>
      <c r="E36" s="100">
        <f>E37</f>
        <v>2192190</v>
      </c>
      <c r="F36" s="100">
        <f t="shared" ref="F36:X36" si="14">F37</f>
        <v>927780</v>
      </c>
      <c r="G36" s="100">
        <f t="shared" si="14"/>
        <v>1121980</v>
      </c>
      <c r="H36" s="100">
        <f t="shared" si="14"/>
        <v>11880</v>
      </c>
      <c r="I36" s="100">
        <f t="shared" si="14"/>
        <v>1956300</v>
      </c>
      <c r="J36" s="100">
        <f t="shared" si="14"/>
        <v>524100</v>
      </c>
      <c r="K36" s="100">
        <f t="shared" si="14"/>
        <v>570980</v>
      </c>
      <c r="L36" s="100">
        <f t="shared" si="14"/>
        <v>345810</v>
      </c>
      <c r="M36" s="100">
        <f t="shared" si="14"/>
        <v>34860</v>
      </c>
      <c r="N36" s="100">
        <f t="shared" si="14"/>
        <v>780900</v>
      </c>
      <c r="O36" s="100">
        <f t="shared" si="14"/>
        <v>629155</v>
      </c>
      <c r="P36" s="100">
        <f t="shared" si="14"/>
        <v>25860</v>
      </c>
      <c r="Q36" s="100">
        <f t="shared" si="14"/>
        <v>0</v>
      </c>
      <c r="R36" s="100">
        <f t="shared" si="14"/>
        <v>425940</v>
      </c>
      <c r="S36" s="100">
        <f t="shared" si="14"/>
        <v>0</v>
      </c>
      <c r="T36" s="100">
        <f t="shared" si="14"/>
        <v>0</v>
      </c>
      <c r="U36" s="100">
        <f t="shared" si="14"/>
        <v>13020</v>
      </c>
      <c r="V36" s="100">
        <f t="shared" si="14"/>
        <v>0</v>
      </c>
      <c r="W36" s="100">
        <f t="shared" si="14"/>
        <v>129945</v>
      </c>
      <c r="X36" s="100">
        <f t="shared" si="14"/>
        <v>156360</v>
      </c>
      <c r="Y36" s="771">
        <f t="shared" si="1"/>
        <v>9847060</v>
      </c>
      <c r="Z36" s="1077"/>
      <c r="AA36" s="1077"/>
    </row>
    <row r="37" spans="1:27" ht="20.100000000000001" customHeight="1">
      <c r="A37" s="90" t="s">
        <v>109</v>
      </c>
      <c r="B37" s="91" t="s">
        <v>2423</v>
      </c>
      <c r="C37" s="91" t="s">
        <v>100</v>
      </c>
      <c r="D37" s="98" t="s">
        <v>2422</v>
      </c>
      <c r="E37" s="22">
        <f>(2719725+3255)-530790</f>
        <v>2192190</v>
      </c>
      <c r="F37" s="22">
        <v>927780</v>
      </c>
      <c r="G37" s="22">
        <v>1121980</v>
      </c>
      <c r="H37" s="22">
        <v>11880</v>
      </c>
      <c r="I37" s="22">
        <v>1956300</v>
      </c>
      <c r="J37" s="22">
        <v>524100</v>
      </c>
      <c r="K37" s="22">
        <v>570980</v>
      </c>
      <c r="L37" s="22">
        <v>345810</v>
      </c>
      <c r="M37" s="22">
        <v>34860</v>
      </c>
      <c r="N37" s="22">
        <v>780900</v>
      </c>
      <c r="O37" s="22">
        <v>629155</v>
      </c>
      <c r="P37" s="22">
        <v>25860</v>
      </c>
      <c r="Q37" s="22"/>
      <c r="R37" s="22">
        <v>425940</v>
      </c>
      <c r="S37" s="22"/>
      <c r="T37" s="22"/>
      <c r="U37" s="22">
        <v>13020</v>
      </c>
      <c r="V37" s="22"/>
      <c r="W37" s="22">
        <v>129945</v>
      </c>
      <c r="X37" s="22">
        <v>156360</v>
      </c>
      <c r="Y37" s="771">
        <f t="shared" si="1"/>
        <v>9847060</v>
      </c>
      <c r="Z37" s="1077"/>
      <c r="AA37" s="1077"/>
    </row>
    <row r="38" spans="1:27" ht="20.100000000000001" customHeight="1">
      <c r="A38" s="90" t="s">
        <v>111</v>
      </c>
      <c r="B38" s="91" t="s">
        <v>125</v>
      </c>
      <c r="C38" s="91"/>
      <c r="D38" s="92" t="s">
        <v>28</v>
      </c>
      <c r="E38" s="19">
        <f>E39</f>
        <v>17760</v>
      </c>
      <c r="F38" s="19">
        <f t="shared" ref="F38:X38" si="15">F39</f>
        <v>6480</v>
      </c>
      <c r="G38" s="19">
        <f t="shared" si="15"/>
        <v>9930</v>
      </c>
      <c r="H38" s="19">
        <f t="shared" si="15"/>
        <v>7830</v>
      </c>
      <c r="I38" s="19">
        <f t="shared" si="15"/>
        <v>18810</v>
      </c>
      <c r="J38" s="19">
        <f t="shared" si="15"/>
        <v>3450</v>
      </c>
      <c r="K38" s="19">
        <f t="shared" si="15"/>
        <v>3720</v>
      </c>
      <c r="L38" s="19">
        <f t="shared" si="15"/>
        <v>2250</v>
      </c>
      <c r="M38" s="19">
        <f t="shared" si="15"/>
        <v>3990</v>
      </c>
      <c r="N38" s="19">
        <f t="shared" si="15"/>
        <v>6630</v>
      </c>
      <c r="O38" s="19">
        <f t="shared" si="15"/>
        <v>3150</v>
      </c>
      <c r="P38" s="19">
        <f t="shared" si="15"/>
        <v>3270</v>
      </c>
      <c r="Q38" s="19">
        <f t="shared" si="15"/>
        <v>2310</v>
      </c>
      <c r="R38" s="19">
        <f t="shared" si="15"/>
        <v>5760</v>
      </c>
      <c r="S38" s="19">
        <f t="shared" si="15"/>
        <v>4320</v>
      </c>
      <c r="T38" s="19">
        <f t="shared" si="15"/>
        <v>660</v>
      </c>
      <c r="U38" s="19">
        <f t="shared" si="15"/>
        <v>7920</v>
      </c>
      <c r="V38" s="19">
        <f t="shared" si="15"/>
        <v>870</v>
      </c>
      <c r="W38" s="19">
        <f t="shared" si="15"/>
        <v>1320</v>
      </c>
      <c r="X38" s="19">
        <f t="shared" si="15"/>
        <v>360</v>
      </c>
      <c r="Y38" s="771">
        <f t="shared" si="1"/>
        <v>110790</v>
      </c>
      <c r="Z38" s="1077"/>
      <c r="AA38" s="1077"/>
    </row>
    <row r="39" spans="1:27" ht="20.100000000000001" customHeight="1">
      <c r="A39" s="90" t="s">
        <v>113</v>
      </c>
      <c r="B39" s="91" t="s">
        <v>127</v>
      </c>
      <c r="C39" s="91" t="s">
        <v>35</v>
      </c>
      <c r="D39" s="92" t="s">
        <v>36</v>
      </c>
      <c r="E39" s="22">
        <v>17760</v>
      </c>
      <c r="F39" s="22">
        <v>6480</v>
      </c>
      <c r="G39" s="22">
        <v>9930</v>
      </c>
      <c r="H39" s="22">
        <v>7830</v>
      </c>
      <c r="I39" s="22">
        <v>18810</v>
      </c>
      <c r="J39" s="22">
        <v>3450</v>
      </c>
      <c r="K39" s="22">
        <v>3720</v>
      </c>
      <c r="L39" s="22">
        <v>2250</v>
      </c>
      <c r="M39" s="22">
        <v>3990</v>
      </c>
      <c r="N39" s="22">
        <v>6630</v>
      </c>
      <c r="O39" s="22">
        <v>3150</v>
      </c>
      <c r="P39" s="22">
        <v>3270</v>
      </c>
      <c r="Q39" s="22">
        <v>2310</v>
      </c>
      <c r="R39" s="22">
        <v>5760</v>
      </c>
      <c r="S39" s="22">
        <v>4320</v>
      </c>
      <c r="T39" s="22">
        <v>660</v>
      </c>
      <c r="U39" s="22">
        <v>7920</v>
      </c>
      <c r="V39" s="22">
        <v>870</v>
      </c>
      <c r="W39" s="22">
        <v>1320</v>
      </c>
      <c r="X39" s="22">
        <v>360</v>
      </c>
      <c r="Y39" s="771">
        <f t="shared" si="1"/>
        <v>110790</v>
      </c>
      <c r="Z39" s="1077"/>
      <c r="AA39" s="1077"/>
    </row>
    <row r="40" spans="1:27" ht="20.100000000000001" customHeight="1">
      <c r="A40" s="90" t="s">
        <v>115</v>
      </c>
      <c r="B40" s="91" t="s">
        <v>129</v>
      </c>
      <c r="C40" s="91"/>
      <c r="D40" s="92" t="s">
        <v>28</v>
      </c>
      <c r="E40" s="19">
        <f>E41</f>
        <v>44819.199999999997</v>
      </c>
      <c r="F40" s="19">
        <f t="shared" ref="F40:X40" si="16">F41</f>
        <v>0</v>
      </c>
      <c r="G40" s="19">
        <f t="shared" si="16"/>
        <v>0</v>
      </c>
      <c r="H40" s="19">
        <f t="shared" si="16"/>
        <v>0</v>
      </c>
      <c r="I40" s="19">
        <f t="shared" si="16"/>
        <v>0</v>
      </c>
      <c r="J40" s="19">
        <f t="shared" si="16"/>
        <v>0</v>
      </c>
      <c r="K40" s="19">
        <f t="shared" si="16"/>
        <v>0</v>
      </c>
      <c r="L40" s="19">
        <f t="shared" si="16"/>
        <v>0</v>
      </c>
      <c r="M40" s="19">
        <f t="shared" si="16"/>
        <v>0</v>
      </c>
      <c r="N40" s="19">
        <f t="shared" si="16"/>
        <v>0</v>
      </c>
      <c r="O40" s="19">
        <f t="shared" si="16"/>
        <v>0</v>
      </c>
      <c r="P40" s="19">
        <f t="shared" si="16"/>
        <v>0</v>
      </c>
      <c r="Q40" s="19">
        <f t="shared" si="16"/>
        <v>0</v>
      </c>
      <c r="R40" s="19">
        <f t="shared" si="16"/>
        <v>0</v>
      </c>
      <c r="S40" s="19">
        <f t="shared" si="16"/>
        <v>0</v>
      </c>
      <c r="T40" s="19">
        <f t="shared" si="16"/>
        <v>0</v>
      </c>
      <c r="U40" s="19">
        <f t="shared" si="16"/>
        <v>0</v>
      </c>
      <c r="V40" s="19">
        <f t="shared" si="16"/>
        <v>0</v>
      </c>
      <c r="W40" s="19">
        <f t="shared" si="16"/>
        <v>0</v>
      </c>
      <c r="X40" s="19">
        <f t="shared" si="16"/>
        <v>0</v>
      </c>
      <c r="Y40" s="771">
        <f t="shared" si="1"/>
        <v>44819.199999999997</v>
      </c>
      <c r="Z40" s="1077"/>
      <c r="AA40" s="1077"/>
    </row>
    <row r="41" spans="1:27" ht="20.100000000000001" customHeight="1">
      <c r="A41" s="90" t="s">
        <v>116</v>
      </c>
      <c r="B41" s="91" t="s">
        <v>2424</v>
      </c>
      <c r="C41" s="91" t="s">
        <v>35</v>
      </c>
      <c r="D41" s="98" t="s">
        <v>140</v>
      </c>
      <c r="E41" s="99">
        <v>44819.199999999997</v>
      </c>
      <c r="F41" s="99"/>
      <c r="G41" s="99"/>
      <c r="H41" s="99">
        <v>0</v>
      </c>
      <c r="I41" s="99"/>
      <c r="J41" s="99"/>
      <c r="K41" s="99"/>
      <c r="L41" s="99"/>
      <c r="M41" s="99"/>
      <c r="N41" s="99"/>
      <c r="O41" s="99"/>
      <c r="P41" s="99"/>
      <c r="Q41" s="99"/>
      <c r="R41" s="99"/>
      <c r="S41" s="99"/>
      <c r="T41" s="99"/>
      <c r="U41" s="99"/>
      <c r="V41" s="99"/>
      <c r="W41" s="99"/>
      <c r="X41" s="99"/>
      <c r="Y41" s="771">
        <f t="shared" si="1"/>
        <v>44819.199999999997</v>
      </c>
      <c r="Z41" s="1083"/>
      <c r="AA41" s="1083"/>
    </row>
    <row r="42" spans="1:27" ht="20.100000000000001" customHeight="1">
      <c r="A42" s="90" t="s">
        <v>118</v>
      </c>
      <c r="B42" s="91" t="s">
        <v>142</v>
      </c>
      <c r="C42" s="91"/>
      <c r="D42" s="92" t="s">
        <v>28</v>
      </c>
      <c r="E42" s="771">
        <f>E43+E45+E47+E49+E51+E54+E56+E58+E62</f>
        <v>16800983.309999999</v>
      </c>
      <c r="F42" s="771">
        <f t="shared" ref="F42:X42" si="17">F43+F45+F47+F49+F51+F54+F56+F58+F62</f>
        <v>6092008.6699999999</v>
      </c>
      <c r="G42" s="771">
        <f t="shared" si="17"/>
        <v>5018456.01</v>
      </c>
      <c r="H42" s="771">
        <f t="shared" si="17"/>
        <v>7012503.9800000004</v>
      </c>
      <c r="I42" s="771">
        <f t="shared" si="17"/>
        <v>22381425.600000001</v>
      </c>
      <c r="J42" s="771">
        <f t="shared" si="17"/>
        <v>3403876.11</v>
      </c>
      <c r="K42" s="771">
        <f t="shared" si="17"/>
        <v>9298880.2000000011</v>
      </c>
      <c r="L42" s="771">
        <f t="shared" si="17"/>
        <v>3314485.4099999997</v>
      </c>
      <c r="M42" s="771">
        <f t="shared" si="17"/>
        <v>8149958.8600000003</v>
      </c>
      <c r="N42" s="771">
        <f t="shared" si="17"/>
        <v>4664950.72</v>
      </c>
      <c r="O42" s="771">
        <f>O43+O45+O47+O49+O51+O54+O56+O58+O62</f>
        <v>2114271</v>
      </c>
      <c r="P42" s="771">
        <f t="shared" si="17"/>
        <v>2584869.0300000003</v>
      </c>
      <c r="Q42" s="771">
        <f t="shared" si="17"/>
        <v>1421008.8800000001</v>
      </c>
      <c r="R42" s="771">
        <f t="shared" si="17"/>
        <v>2073513.1400000001</v>
      </c>
      <c r="S42" s="771">
        <f t="shared" si="17"/>
        <v>1208086.03</v>
      </c>
      <c r="T42" s="771">
        <f t="shared" si="17"/>
        <v>1176777.1299999999</v>
      </c>
      <c r="U42" s="771">
        <f t="shared" si="17"/>
        <v>3140068</v>
      </c>
      <c r="V42" s="771">
        <f t="shared" si="17"/>
        <v>1067370.1599999999</v>
      </c>
      <c r="W42" s="771">
        <f t="shared" si="17"/>
        <v>5121040.4000000004</v>
      </c>
      <c r="X42" s="771">
        <f t="shared" si="17"/>
        <v>335882</v>
      </c>
      <c r="Y42" s="771">
        <f t="shared" si="1"/>
        <v>106380414.63999999</v>
      </c>
      <c r="Z42" s="1076">
        <v>98995797.450000003</v>
      </c>
      <c r="AA42" s="1076">
        <v>7384617.1900000004</v>
      </c>
    </row>
    <row r="43" spans="1:27" ht="20.100000000000001" customHeight="1">
      <c r="A43" s="90" t="s">
        <v>120</v>
      </c>
      <c r="B43" s="91" t="s">
        <v>144</v>
      </c>
      <c r="C43" s="91"/>
      <c r="D43" s="92" t="s">
        <v>145</v>
      </c>
      <c r="E43" s="22">
        <v>12952615</v>
      </c>
      <c r="F43" s="22">
        <v>4678465</v>
      </c>
      <c r="G43" s="22">
        <f>3809720</f>
        <v>3809720</v>
      </c>
      <c r="H43" s="22">
        <v>5838955</v>
      </c>
      <c r="I43" s="22">
        <v>18013515</v>
      </c>
      <c r="J43" s="22">
        <v>2569315</v>
      </c>
      <c r="K43" s="22">
        <v>7601435</v>
      </c>
      <c r="L43" s="22">
        <v>2472145</v>
      </c>
      <c r="M43" s="22">
        <v>6657540</v>
      </c>
      <c r="N43" s="22">
        <v>3391290</v>
      </c>
      <c r="O43" s="22">
        <v>1436480</v>
      </c>
      <c r="P43" s="22">
        <v>1883310</v>
      </c>
      <c r="Q43" s="22">
        <v>1053910</v>
      </c>
      <c r="R43" s="22">
        <v>1465080</v>
      </c>
      <c r="S43" s="22">
        <v>877440</v>
      </c>
      <c r="T43" s="22">
        <v>858000</v>
      </c>
      <c r="U43" s="22">
        <v>2175980</v>
      </c>
      <c r="V43" s="22">
        <v>858000</v>
      </c>
      <c r="W43" s="22">
        <v>3877955</v>
      </c>
      <c r="X43" s="22">
        <v>156800</v>
      </c>
      <c r="Y43" s="771">
        <f t="shared" si="1"/>
        <v>82627950</v>
      </c>
      <c r="Z43" s="1077"/>
      <c r="AA43" s="1077"/>
    </row>
    <row r="44" spans="1:27" ht="20.100000000000001" customHeight="1">
      <c r="A44" s="90" t="s">
        <v>122</v>
      </c>
      <c r="B44" s="91" t="s">
        <v>2425</v>
      </c>
      <c r="C44" s="91" t="s">
        <v>2426</v>
      </c>
      <c r="D44" s="102" t="s">
        <v>2427</v>
      </c>
      <c r="E44" s="22">
        <v>647630.75</v>
      </c>
      <c r="F44" s="22">
        <v>233923.25</v>
      </c>
      <c r="G44" s="22">
        <v>190486</v>
      </c>
      <c r="H44" s="22">
        <v>291947.75</v>
      </c>
      <c r="I44" s="22">
        <v>900675.75000000012</v>
      </c>
      <c r="J44" s="22">
        <v>128465.75</v>
      </c>
      <c r="K44" s="22">
        <v>380071.75</v>
      </c>
      <c r="L44" s="22">
        <v>123607.25</v>
      </c>
      <c r="M44" s="22">
        <v>332877</v>
      </c>
      <c r="N44" s="22">
        <v>158982.5</v>
      </c>
      <c r="O44" s="22">
        <v>62028.5</v>
      </c>
      <c r="P44" s="22">
        <v>84298.5</v>
      </c>
      <c r="Q44" s="22">
        <v>52695.5</v>
      </c>
      <c r="R44" s="22">
        <v>62386</v>
      </c>
      <c r="S44" s="22">
        <v>40583</v>
      </c>
      <c r="T44" s="22">
        <v>26312</v>
      </c>
      <c r="U44" s="22">
        <v>108799</v>
      </c>
      <c r="V44" s="22">
        <v>11297</v>
      </c>
      <c r="W44" s="22">
        <v>193897.75</v>
      </c>
      <c r="X44" s="22">
        <v>7840</v>
      </c>
      <c r="Y44" s="771">
        <f t="shared" si="1"/>
        <v>4038805</v>
      </c>
      <c r="Z44" s="1077"/>
      <c r="AA44" s="1077"/>
    </row>
    <row r="45" spans="1:27" ht="20.100000000000001" customHeight="1">
      <c r="A45" s="90" t="s">
        <v>124</v>
      </c>
      <c r="B45" s="91" t="s">
        <v>183</v>
      </c>
      <c r="C45" s="91"/>
      <c r="D45" s="92"/>
      <c r="E45" s="19">
        <f>E46</f>
        <v>110033.33</v>
      </c>
      <c r="F45" s="19">
        <f t="shared" ref="F45:X45" si="18">F46</f>
        <v>37800</v>
      </c>
      <c r="G45" s="19">
        <f t="shared" si="18"/>
        <v>30566.67</v>
      </c>
      <c r="H45" s="19">
        <f t="shared" si="18"/>
        <v>39699.99</v>
      </c>
      <c r="I45" s="19">
        <f t="shared" si="18"/>
        <v>139333</v>
      </c>
      <c r="J45" s="19">
        <f t="shared" si="18"/>
        <v>24766.67</v>
      </c>
      <c r="K45" s="19">
        <f t="shared" si="18"/>
        <v>54233.33</v>
      </c>
      <c r="L45" s="19">
        <f t="shared" si="18"/>
        <v>23666.67</v>
      </c>
      <c r="M45" s="19">
        <f t="shared" si="18"/>
        <v>50500</v>
      </c>
      <c r="N45" s="19">
        <f t="shared" si="18"/>
        <v>38966.67</v>
      </c>
      <c r="O45" s="19">
        <f t="shared" si="18"/>
        <v>17634</v>
      </c>
      <c r="P45" s="19">
        <f t="shared" si="18"/>
        <v>19233.330000000002</v>
      </c>
      <c r="Q45" s="19">
        <f t="shared" si="18"/>
        <v>11600</v>
      </c>
      <c r="R45" s="19">
        <f t="shared" si="18"/>
        <v>16866.669999999998</v>
      </c>
      <c r="S45" s="19">
        <f t="shared" si="18"/>
        <v>8600</v>
      </c>
      <c r="T45" s="19">
        <f t="shared" si="18"/>
        <v>6933.33</v>
      </c>
      <c r="U45" s="19">
        <f t="shared" si="18"/>
        <v>31333.33</v>
      </c>
      <c r="V45" s="19">
        <f t="shared" si="18"/>
        <v>3099.99</v>
      </c>
      <c r="W45" s="19">
        <f t="shared" si="18"/>
        <v>24700</v>
      </c>
      <c r="X45" s="19">
        <f t="shared" si="18"/>
        <v>2800</v>
      </c>
      <c r="Y45" s="771">
        <f t="shared" si="1"/>
        <v>692366.97999999986</v>
      </c>
      <c r="Z45" s="1077"/>
      <c r="AA45" s="1077"/>
    </row>
    <row r="46" spans="1:27" s="96" customFormat="1" ht="20.100000000000001" customHeight="1">
      <c r="A46" s="90" t="s">
        <v>126</v>
      </c>
      <c r="B46" s="95" t="s">
        <v>185</v>
      </c>
      <c r="C46" s="95" t="s">
        <v>35</v>
      </c>
      <c r="D46" s="103" t="s">
        <v>2428</v>
      </c>
      <c r="E46" s="22">
        <v>110033.33</v>
      </c>
      <c r="F46" s="22">
        <v>37800</v>
      </c>
      <c r="G46" s="22">
        <v>30566.67</v>
      </c>
      <c r="H46" s="22">
        <v>39699.99</v>
      </c>
      <c r="I46" s="22">
        <v>139333</v>
      </c>
      <c r="J46" s="22">
        <v>24766.67</v>
      </c>
      <c r="K46" s="22">
        <v>54233.33</v>
      </c>
      <c r="L46" s="22">
        <v>23666.67</v>
      </c>
      <c r="M46" s="22">
        <v>50500</v>
      </c>
      <c r="N46" s="22">
        <v>38966.67</v>
      </c>
      <c r="O46" s="22">
        <v>17634</v>
      </c>
      <c r="P46" s="22">
        <v>19233.330000000002</v>
      </c>
      <c r="Q46" s="22">
        <f>29*400</f>
        <v>11600</v>
      </c>
      <c r="R46" s="22">
        <v>16866.669999999998</v>
      </c>
      <c r="S46" s="22">
        <v>8600</v>
      </c>
      <c r="T46" s="22">
        <v>6933.33</v>
      </c>
      <c r="U46" s="22">
        <v>31333.33</v>
      </c>
      <c r="V46" s="22">
        <v>3099.99</v>
      </c>
      <c r="W46" s="22">
        <v>24700</v>
      </c>
      <c r="X46" s="22">
        <v>2800</v>
      </c>
      <c r="Y46" s="771">
        <f t="shared" si="1"/>
        <v>692366.97999999986</v>
      </c>
      <c r="Z46" s="1077"/>
      <c r="AA46" s="1077"/>
    </row>
    <row r="47" spans="1:27" ht="20.100000000000001" customHeight="1">
      <c r="A47" s="90" t="s">
        <v>128</v>
      </c>
      <c r="B47" s="91" t="s">
        <v>188</v>
      </c>
      <c r="C47" s="91"/>
      <c r="D47" s="92" t="s">
        <v>28</v>
      </c>
      <c r="E47" s="19">
        <f>E48</f>
        <v>517599.45</v>
      </c>
      <c r="F47" s="19">
        <f t="shared" ref="F47:X47" si="19">F48</f>
        <v>197400</v>
      </c>
      <c r="G47" s="19">
        <f t="shared" si="19"/>
        <v>134278.20000000001</v>
      </c>
      <c r="H47" s="19">
        <f t="shared" si="19"/>
        <v>170335.95</v>
      </c>
      <c r="I47" s="19">
        <f t="shared" si="19"/>
        <v>522704</v>
      </c>
      <c r="J47" s="19">
        <f t="shared" si="19"/>
        <v>69477.45</v>
      </c>
      <c r="K47" s="19">
        <f t="shared" si="19"/>
        <v>191346.2</v>
      </c>
      <c r="L47" s="19">
        <f t="shared" si="19"/>
        <v>139283.54999999999</v>
      </c>
      <c r="M47" s="19">
        <f t="shared" si="19"/>
        <v>215373</v>
      </c>
      <c r="N47" s="19">
        <f t="shared" si="19"/>
        <v>147436.04999999999</v>
      </c>
      <c r="O47" s="19">
        <f t="shared" si="19"/>
        <v>64290</v>
      </c>
      <c r="P47" s="19">
        <f t="shared" si="19"/>
        <v>200240.1</v>
      </c>
      <c r="Q47" s="19">
        <f t="shared" si="19"/>
        <v>55978.8</v>
      </c>
      <c r="R47" s="19">
        <f t="shared" si="19"/>
        <v>69180</v>
      </c>
      <c r="S47" s="19">
        <f t="shared" si="19"/>
        <v>97500</v>
      </c>
      <c r="T47" s="19">
        <f t="shared" si="19"/>
        <v>104925</v>
      </c>
      <c r="U47" s="19">
        <f t="shared" si="19"/>
        <v>198000</v>
      </c>
      <c r="V47" s="19">
        <f t="shared" si="19"/>
        <v>99000</v>
      </c>
      <c r="W47" s="19">
        <f t="shared" si="19"/>
        <v>484158</v>
      </c>
      <c r="X47" s="19">
        <f t="shared" si="19"/>
        <v>42000</v>
      </c>
      <c r="Y47" s="771">
        <f t="shared" si="1"/>
        <v>3720505.7499999995</v>
      </c>
      <c r="Z47" s="1077"/>
      <c r="AA47" s="1077"/>
    </row>
    <row r="48" spans="1:27" s="96" customFormat="1" ht="20.100000000000001" customHeight="1">
      <c r="A48" s="90" t="s">
        <v>130</v>
      </c>
      <c r="B48" s="95" t="s">
        <v>190</v>
      </c>
      <c r="C48" s="95" t="s">
        <v>35</v>
      </c>
      <c r="D48" s="103" t="s">
        <v>2429</v>
      </c>
      <c r="E48" s="22">
        <v>517599.45</v>
      </c>
      <c r="F48" s="22">
        <v>197400</v>
      </c>
      <c r="G48" s="22">
        <v>134278.20000000001</v>
      </c>
      <c r="H48" s="22">
        <v>170335.95</v>
      </c>
      <c r="I48" s="22">
        <v>522704</v>
      </c>
      <c r="J48" s="22">
        <v>69477.45</v>
      </c>
      <c r="K48" s="22">
        <v>191346.2</v>
      </c>
      <c r="L48" s="22">
        <v>139283.54999999999</v>
      </c>
      <c r="M48" s="22">
        <v>215373</v>
      </c>
      <c r="N48" s="22">
        <f>147436.05</f>
        <v>147436.04999999999</v>
      </c>
      <c r="O48" s="22">
        <v>64290</v>
      </c>
      <c r="P48" s="22">
        <v>200240.1</v>
      </c>
      <c r="Q48" s="22">
        <f>3731.92*15</f>
        <v>55978.8</v>
      </c>
      <c r="R48" s="22">
        <v>69180</v>
      </c>
      <c r="S48" s="22">
        <v>97500</v>
      </c>
      <c r="T48" s="22">
        <v>104925</v>
      </c>
      <c r="U48" s="22">
        <v>198000</v>
      </c>
      <c r="V48" s="22">
        <v>99000</v>
      </c>
      <c r="W48" s="22">
        <v>484158</v>
      </c>
      <c r="X48" s="22">
        <v>42000</v>
      </c>
      <c r="Y48" s="771">
        <f t="shared" si="1"/>
        <v>3720505.7499999995</v>
      </c>
      <c r="Z48" s="1077"/>
      <c r="AA48" s="1077"/>
    </row>
    <row r="49" spans="1:27" ht="20.100000000000001" customHeight="1">
      <c r="A49" s="90" t="s">
        <v>133</v>
      </c>
      <c r="B49" s="91" t="s">
        <v>193</v>
      </c>
      <c r="C49" s="91"/>
      <c r="D49" s="92" t="s">
        <v>28</v>
      </c>
      <c r="E49" s="19">
        <f>E50</f>
        <v>139576</v>
      </c>
      <c r="F49" s="19">
        <f t="shared" ref="F49:X49" si="20">F50</f>
        <v>69528</v>
      </c>
      <c r="G49" s="19">
        <f t="shared" si="20"/>
        <v>51968</v>
      </c>
      <c r="H49" s="19">
        <f t="shared" si="20"/>
        <v>32584</v>
      </c>
      <c r="I49" s="19">
        <f t="shared" si="20"/>
        <v>98712</v>
      </c>
      <c r="J49" s="19">
        <f t="shared" si="20"/>
        <v>25808</v>
      </c>
      <c r="K49" s="19">
        <f t="shared" si="20"/>
        <v>52960</v>
      </c>
      <c r="L49" s="19">
        <f t="shared" si="20"/>
        <v>28680</v>
      </c>
      <c r="M49" s="19">
        <f t="shared" si="20"/>
        <v>63040</v>
      </c>
      <c r="N49" s="19">
        <f t="shared" si="20"/>
        <v>42640</v>
      </c>
      <c r="O49" s="19">
        <f t="shared" si="20"/>
        <v>18800</v>
      </c>
      <c r="P49" s="19">
        <f t="shared" si="20"/>
        <v>48357.599999999999</v>
      </c>
      <c r="Q49" s="19">
        <f t="shared" si="20"/>
        <v>14288</v>
      </c>
      <c r="R49" s="19">
        <f t="shared" si="20"/>
        <v>13736</v>
      </c>
      <c r="S49" s="19">
        <f t="shared" si="20"/>
        <v>18496.8</v>
      </c>
      <c r="T49" s="19">
        <f t="shared" si="20"/>
        <v>29584.799999999999</v>
      </c>
      <c r="U49" s="19">
        <f t="shared" si="20"/>
        <v>32800</v>
      </c>
      <c r="V49" s="19">
        <f t="shared" si="20"/>
        <v>18499.599999999999</v>
      </c>
      <c r="W49" s="19">
        <f t="shared" si="20"/>
        <v>137634.4</v>
      </c>
      <c r="X49" s="19">
        <f t="shared" si="20"/>
        <v>0</v>
      </c>
      <c r="Y49" s="771">
        <f t="shared" si="1"/>
        <v>937693.20000000007</v>
      </c>
      <c r="Z49" s="1077"/>
      <c r="AA49" s="1077"/>
    </row>
    <row r="50" spans="1:27" s="96" customFormat="1" ht="20.100000000000001" customHeight="1">
      <c r="A50" s="90" t="s">
        <v>136</v>
      </c>
      <c r="B50" s="95" t="s">
        <v>195</v>
      </c>
      <c r="C50" s="95" t="s">
        <v>35</v>
      </c>
      <c r="D50" s="103" t="s">
        <v>2430</v>
      </c>
      <c r="E50" s="22">
        <v>139576</v>
      </c>
      <c r="F50" s="22">
        <v>69528</v>
      </c>
      <c r="G50" s="22">
        <v>51968</v>
      </c>
      <c r="H50" s="22">
        <v>32584</v>
      </c>
      <c r="I50" s="22">
        <v>98712</v>
      </c>
      <c r="J50" s="22">
        <v>25808</v>
      </c>
      <c r="K50" s="22">
        <v>52960</v>
      </c>
      <c r="L50" s="22">
        <v>28680</v>
      </c>
      <c r="M50" s="22">
        <v>63040</v>
      </c>
      <c r="N50" s="22">
        <v>42640</v>
      </c>
      <c r="O50" s="22">
        <v>18800</v>
      </c>
      <c r="P50" s="22">
        <v>48357.599999999999</v>
      </c>
      <c r="Q50" s="22">
        <f>1786*8</f>
        <v>14288</v>
      </c>
      <c r="R50" s="22">
        <v>13736</v>
      </c>
      <c r="S50" s="22">
        <v>18496.8</v>
      </c>
      <c r="T50" s="22">
        <v>29584.799999999999</v>
      </c>
      <c r="U50" s="22">
        <v>32800</v>
      </c>
      <c r="V50" s="22">
        <v>18499.599999999999</v>
      </c>
      <c r="W50" s="22">
        <v>137634.4</v>
      </c>
      <c r="X50" s="22"/>
      <c r="Y50" s="771">
        <f t="shared" si="1"/>
        <v>937693.20000000007</v>
      </c>
      <c r="Z50" s="1077"/>
      <c r="AA50" s="1077"/>
    </row>
    <row r="51" spans="1:27" ht="20.100000000000001" customHeight="1">
      <c r="A51" s="90" t="s">
        <v>138</v>
      </c>
      <c r="B51" s="91" t="s">
        <v>2431</v>
      </c>
      <c r="C51" s="91"/>
      <c r="D51" s="92" t="s">
        <v>28</v>
      </c>
      <c r="E51" s="19">
        <f>E52+E53</f>
        <v>1680480</v>
      </c>
      <c r="F51" s="19">
        <f t="shared" ref="F51:X51" si="21">F52+F53</f>
        <v>609840</v>
      </c>
      <c r="G51" s="19">
        <f t="shared" si="21"/>
        <v>595800</v>
      </c>
      <c r="H51" s="19">
        <f t="shared" si="21"/>
        <v>433080</v>
      </c>
      <c r="I51" s="19">
        <f t="shared" si="21"/>
        <v>1954800</v>
      </c>
      <c r="J51" s="19">
        <f t="shared" si="21"/>
        <v>400320</v>
      </c>
      <c r="K51" s="19">
        <f t="shared" si="21"/>
        <v>724680</v>
      </c>
      <c r="L51" s="19">
        <f t="shared" si="21"/>
        <v>343440</v>
      </c>
      <c r="M51" s="19">
        <f t="shared" si="21"/>
        <v>554760</v>
      </c>
      <c r="N51" s="19">
        <f t="shared" si="21"/>
        <v>607680</v>
      </c>
      <c r="O51" s="19">
        <f t="shared" si="21"/>
        <v>345600</v>
      </c>
      <c r="P51" s="19">
        <f t="shared" si="21"/>
        <v>212040</v>
      </c>
      <c r="Q51" s="19">
        <f t="shared" si="21"/>
        <v>125280</v>
      </c>
      <c r="R51" s="19">
        <f t="shared" si="21"/>
        <v>293760</v>
      </c>
      <c r="S51" s="19">
        <f t="shared" si="21"/>
        <v>92880</v>
      </c>
      <c r="T51" s="19">
        <f t="shared" si="21"/>
        <v>74880</v>
      </c>
      <c r="U51" s="19">
        <f t="shared" si="21"/>
        <v>345600</v>
      </c>
      <c r="V51" s="19">
        <f t="shared" si="21"/>
        <v>33480</v>
      </c>
      <c r="W51" s="19">
        <f t="shared" si="21"/>
        <v>305640</v>
      </c>
      <c r="X51" s="19">
        <f t="shared" si="21"/>
        <v>64800</v>
      </c>
      <c r="Y51" s="771">
        <f t="shared" si="1"/>
        <v>9798840</v>
      </c>
      <c r="Z51" s="1077"/>
      <c r="AA51" s="1077"/>
    </row>
    <row r="52" spans="1:27" s="96" customFormat="1" ht="20.100000000000001" customHeight="1">
      <c r="A52" s="90" t="s">
        <v>141</v>
      </c>
      <c r="B52" s="95" t="s">
        <v>2432</v>
      </c>
      <c r="C52" s="95" t="s">
        <v>35</v>
      </c>
      <c r="D52" s="103" t="s">
        <v>2433</v>
      </c>
      <c r="E52" s="22">
        <v>1188360</v>
      </c>
      <c r="F52" s="22">
        <v>408240</v>
      </c>
      <c r="G52" s="22">
        <v>330120</v>
      </c>
      <c r="H52" s="22">
        <v>428760</v>
      </c>
      <c r="I52" s="22">
        <v>1504800</v>
      </c>
      <c r="J52" s="22">
        <v>267480</v>
      </c>
      <c r="K52" s="22">
        <v>585720</v>
      </c>
      <c r="L52" s="22">
        <v>255600</v>
      </c>
      <c r="M52" s="22">
        <v>545400</v>
      </c>
      <c r="N52" s="22">
        <v>420840</v>
      </c>
      <c r="O52" s="22">
        <v>190440</v>
      </c>
      <c r="P52" s="22">
        <v>207720</v>
      </c>
      <c r="Q52" s="22">
        <f>29*4320</f>
        <v>125280</v>
      </c>
      <c r="R52" s="22">
        <v>182160</v>
      </c>
      <c r="S52" s="22">
        <v>92880</v>
      </c>
      <c r="T52" s="22">
        <v>74880</v>
      </c>
      <c r="U52" s="22">
        <v>338400</v>
      </c>
      <c r="V52" s="22">
        <v>33480</v>
      </c>
      <c r="W52" s="22">
        <v>266760</v>
      </c>
      <c r="X52" s="22">
        <v>30240</v>
      </c>
      <c r="Y52" s="771">
        <f t="shared" si="1"/>
        <v>7477560</v>
      </c>
      <c r="Z52" s="1077"/>
      <c r="AA52" s="1077"/>
    </row>
    <row r="53" spans="1:27" s="96" customFormat="1" ht="20.100000000000001" customHeight="1">
      <c r="A53" s="90" t="s">
        <v>143</v>
      </c>
      <c r="B53" s="95" t="s">
        <v>2434</v>
      </c>
      <c r="C53" s="95" t="s">
        <v>35</v>
      </c>
      <c r="D53" s="103" t="s">
        <v>2435</v>
      </c>
      <c r="E53" s="22">
        <v>492120</v>
      </c>
      <c r="F53" s="22">
        <v>201600</v>
      </c>
      <c r="G53" s="22">
        <v>265680</v>
      </c>
      <c r="H53" s="22">
        <v>4320</v>
      </c>
      <c r="I53" s="22">
        <v>450000</v>
      </c>
      <c r="J53" s="22">
        <v>132840</v>
      </c>
      <c r="K53" s="22">
        <v>138960</v>
      </c>
      <c r="L53" s="22">
        <v>87840</v>
      </c>
      <c r="M53" s="22">
        <v>9360</v>
      </c>
      <c r="N53" s="22">
        <v>186840</v>
      </c>
      <c r="O53" s="22">
        <v>155160</v>
      </c>
      <c r="P53" s="22">
        <v>4320</v>
      </c>
      <c r="Q53" s="22"/>
      <c r="R53" s="22">
        <v>111600</v>
      </c>
      <c r="S53" s="22"/>
      <c r="T53" s="22"/>
      <c r="U53" s="22">
        <v>7200</v>
      </c>
      <c r="V53" s="22"/>
      <c r="W53" s="22">
        <v>38880</v>
      </c>
      <c r="X53" s="22">
        <v>34560</v>
      </c>
      <c r="Y53" s="771">
        <f t="shared" si="1"/>
        <v>2321280</v>
      </c>
      <c r="Z53" s="1077"/>
      <c r="AA53" s="1077"/>
    </row>
    <row r="54" spans="1:27" ht="20.100000000000001" customHeight="1">
      <c r="A54" s="90" t="s">
        <v>146</v>
      </c>
      <c r="B54" s="91" t="s">
        <v>2436</v>
      </c>
      <c r="C54" s="91"/>
      <c r="D54" s="92" t="s">
        <v>28</v>
      </c>
      <c r="E54" s="19">
        <f>E55</f>
        <v>1306262.8600000001</v>
      </c>
      <c r="F54" s="19">
        <f t="shared" ref="F54:X54" si="22">F55</f>
        <v>444059</v>
      </c>
      <c r="G54" s="19">
        <f t="shared" si="22"/>
        <v>367400</v>
      </c>
      <c r="H54" s="19">
        <f t="shared" si="22"/>
        <v>471438.71</v>
      </c>
      <c r="I54" s="19">
        <f t="shared" si="22"/>
        <v>1585894.6</v>
      </c>
      <c r="J54" s="19">
        <f t="shared" si="22"/>
        <v>282915.71000000002</v>
      </c>
      <c r="K54" s="19">
        <f t="shared" si="22"/>
        <v>624909</v>
      </c>
      <c r="L54" s="19">
        <f t="shared" si="22"/>
        <v>266536.86</v>
      </c>
      <c r="M54" s="19">
        <f t="shared" si="22"/>
        <v>576074</v>
      </c>
      <c r="N54" s="19">
        <f t="shared" si="22"/>
        <v>399638</v>
      </c>
      <c r="O54" s="19">
        <f t="shared" si="22"/>
        <v>183951</v>
      </c>
      <c r="P54" s="19">
        <f t="shared" si="22"/>
        <v>185088</v>
      </c>
      <c r="Q54" s="19">
        <f t="shared" si="22"/>
        <v>122852.08</v>
      </c>
      <c r="R54" s="19">
        <f t="shared" si="22"/>
        <v>171557.14</v>
      </c>
      <c r="S54" s="19">
        <f t="shared" si="22"/>
        <v>80569.23</v>
      </c>
      <c r="T54" s="19">
        <f t="shared" si="22"/>
        <v>69204</v>
      </c>
      <c r="U54" s="19">
        <f t="shared" si="22"/>
        <v>333688</v>
      </c>
      <c r="V54" s="19">
        <f t="shared" si="22"/>
        <v>23290.57</v>
      </c>
      <c r="W54" s="19">
        <f t="shared" si="22"/>
        <v>251253</v>
      </c>
      <c r="X54" s="19">
        <f t="shared" si="22"/>
        <v>34282</v>
      </c>
      <c r="Y54" s="771">
        <f t="shared" si="1"/>
        <v>7780863.7600000016</v>
      </c>
      <c r="Z54" s="1077"/>
      <c r="AA54" s="1077"/>
    </row>
    <row r="55" spans="1:27" s="96" customFormat="1" ht="20.100000000000001" customHeight="1">
      <c r="A55" s="90" t="s">
        <v>148</v>
      </c>
      <c r="B55" s="95" t="s">
        <v>209</v>
      </c>
      <c r="C55" s="95" t="s">
        <v>35</v>
      </c>
      <c r="D55" s="92" t="s">
        <v>2437</v>
      </c>
      <c r="E55" s="22">
        <v>1306262.8600000001</v>
      </c>
      <c r="F55" s="22">
        <v>444059</v>
      </c>
      <c r="G55" s="22">
        <v>367400</v>
      </c>
      <c r="H55" s="22">
        <v>471438.71</v>
      </c>
      <c r="I55" s="22">
        <v>1585894.6</v>
      </c>
      <c r="J55" s="22">
        <v>282915.71000000002</v>
      </c>
      <c r="K55" s="22">
        <v>624909</v>
      </c>
      <c r="L55" s="22">
        <v>266536.86</v>
      </c>
      <c r="M55" s="22">
        <v>576074</v>
      </c>
      <c r="N55" s="22">
        <v>399638</v>
      </c>
      <c r="O55" s="22">
        <v>183951</v>
      </c>
      <c r="P55" s="22">
        <v>185088</v>
      </c>
      <c r="Q55" s="22">
        <v>122852.08</v>
      </c>
      <c r="R55" s="22">
        <v>171557.14</v>
      </c>
      <c r="S55" s="22">
        <v>80569.23</v>
      </c>
      <c r="T55" s="22">
        <v>69204</v>
      </c>
      <c r="U55" s="22">
        <v>333688</v>
      </c>
      <c r="V55" s="22">
        <v>23290.57</v>
      </c>
      <c r="W55" s="22">
        <v>251253</v>
      </c>
      <c r="X55" s="22">
        <v>34282</v>
      </c>
      <c r="Y55" s="771">
        <f t="shared" si="1"/>
        <v>7780863.7600000016</v>
      </c>
      <c r="Z55" s="1077"/>
      <c r="AA55" s="1077"/>
    </row>
    <row r="56" spans="1:27" ht="20.100000000000001" customHeight="1">
      <c r="A56" s="90" t="s">
        <v>150</v>
      </c>
      <c r="B56" s="91" t="s">
        <v>2438</v>
      </c>
      <c r="C56" s="91"/>
      <c r="D56" s="92" t="s">
        <v>28</v>
      </c>
      <c r="E56" s="19">
        <f>E57</f>
        <v>32000</v>
      </c>
      <c r="F56" s="19">
        <f t="shared" ref="F56:X56" si="23">F57</f>
        <v>32000</v>
      </c>
      <c r="G56" s="19">
        <f t="shared" si="23"/>
        <v>2923.1399999999994</v>
      </c>
      <c r="H56" s="19">
        <f t="shared" si="23"/>
        <v>21260.33</v>
      </c>
      <c r="I56" s="19">
        <f t="shared" si="23"/>
        <v>12000</v>
      </c>
      <c r="J56" s="19">
        <f t="shared" si="23"/>
        <v>18473.27</v>
      </c>
      <c r="K56" s="19">
        <f t="shared" si="23"/>
        <v>0</v>
      </c>
      <c r="L56" s="19">
        <f t="shared" si="23"/>
        <v>32000</v>
      </c>
      <c r="M56" s="19">
        <f t="shared" si="23"/>
        <v>22755.86</v>
      </c>
      <c r="N56" s="19">
        <f t="shared" si="23"/>
        <v>15000</v>
      </c>
      <c r="O56" s="19">
        <f>O57</f>
        <v>0</v>
      </c>
      <c r="P56" s="19">
        <f t="shared" si="23"/>
        <v>0</v>
      </c>
      <c r="Q56" s="19">
        <f t="shared" si="23"/>
        <v>32000</v>
      </c>
      <c r="R56" s="19">
        <f t="shared" si="23"/>
        <v>0</v>
      </c>
      <c r="S56" s="19">
        <f t="shared" si="23"/>
        <v>0</v>
      </c>
      <c r="T56" s="19">
        <f t="shared" si="23"/>
        <v>0</v>
      </c>
      <c r="U56" s="19">
        <f t="shared" si="23"/>
        <v>0</v>
      </c>
      <c r="V56" s="19">
        <f t="shared" si="23"/>
        <v>0</v>
      </c>
      <c r="W56" s="19">
        <f t="shared" si="23"/>
        <v>0</v>
      </c>
      <c r="X56" s="19">
        <f t="shared" si="23"/>
        <v>0</v>
      </c>
      <c r="Y56" s="771">
        <f t="shared" si="1"/>
        <v>220412.59999999998</v>
      </c>
      <c r="Z56" s="1077"/>
      <c r="AA56" s="1077"/>
    </row>
    <row r="57" spans="1:27" ht="20.100000000000001" customHeight="1">
      <c r="A57" s="90" t="s">
        <v>152</v>
      </c>
      <c r="B57" s="91" t="s">
        <v>213</v>
      </c>
      <c r="C57" s="91" t="s">
        <v>35</v>
      </c>
      <c r="D57" s="102" t="s">
        <v>2439</v>
      </c>
      <c r="E57" s="22">
        <v>32000</v>
      </c>
      <c r="F57" s="22">
        <v>32000</v>
      </c>
      <c r="G57" s="22">
        <v>2923.1399999999994</v>
      </c>
      <c r="H57" s="22">
        <v>21260.33</v>
      </c>
      <c r="I57" s="22">
        <v>12000</v>
      </c>
      <c r="J57" s="22">
        <v>18473.27</v>
      </c>
      <c r="K57" s="22"/>
      <c r="L57" s="22">
        <v>32000</v>
      </c>
      <c r="M57" s="22">
        <v>22755.86</v>
      </c>
      <c r="N57" s="22">
        <v>15000</v>
      </c>
      <c r="O57" s="22"/>
      <c r="P57" s="22"/>
      <c r="Q57" s="22">
        <v>32000</v>
      </c>
      <c r="R57" s="22">
        <v>0</v>
      </c>
      <c r="S57" s="22"/>
      <c r="T57" s="22"/>
      <c r="U57" s="22"/>
      <c r="V57" s="22"/>
      <c r="W57" s="22"/>
      <c r="X57" s="22"/>
      <c r="Y57" s="771">
        <f t="shared" si="1"/>
        <v>220412.59999999998</v>
      </c>
      <c r="Z57" s="1077"/>
      <c r="AA57" s="1077"/>
    </row>
    <row r="58" spans="1:27" ht="20.100000000000001" customHeight="1">
      <c r="A58" s="90" t="s">
        <v>154</v>
      </c>
      <c r="B58" s="91" t="s">
        <v>2440</v>
      </c>
      <c r="C58" s="91"/>
      <c r="D58" s="92" t="s">
        <v>28</v>
      </c>
      <c r="E58" s="19">
        <f>E59+E61</f>
        <v>52416.67</v>
      </c>
      <c r="F58" s="19">
        <f t="shared" ref="F58:X58" si="24">F59+F61</f>
        <v>22916.67</v>
      </c>
      <c r="G58" s="19">
        <f t="shared" si="24"/>
        <v>25800</v>
      </c>
      <c r="H58" s="19">
        <f t="shared" si="24"/>
        <v>5150</v>
      </c>
      <c r="I58" s="19">
        <f t="shared" si="24"/>
        <v>54467</v>
      </c>
      <c r="J58" s="19">
        <f t="shared" si="24"/>
        <v>12800.01</v>
      </c>
      <c r="K58" s="19">
        <f t="shared" si="24"/>
        <v>17316.669999999998</v>
      </c>
      <c r="L58" s="19">
        <f t="shared" si="24"/>
        <v>8733.33</v>
      </c>
      <c r="M58" s="19">
        <f t="shared" si="24"/>
        <v>9916</v>
      </c>
      <c r="N58" s="19">
        <f t="shared" si="24"/>
        <v>22300</v>
      </c>
      <c r="O58" s="19">
        <f t="shared" si="24"/>
        <v>15516</v>
      </c>
      <c r="P58" s="19">
        <f t="shared" si="24"/>
        <v>4600</v>
      </c>
      <c r="Q58" s="19">
        <f t="shared" si="24"/>
        <v>5100</v>
      </c>
      <c r="R58" s="19">
        <f t="shared" si="24"/>
        <v>11333.33</v>
      </c>
      <c r="S58" s="19">
        <f t="shared" si="24"/>
        <v>600</v>
      </c>
      <c r="T58" s="19">
        <f t="shared" si="24"/>
        <v>1250</v>
      </c>
      <c r="U58" s="19">
        <f t="shared" si="24"/>
        <v>7666.67</v>
      </c>
      <c r="V58" s="19">
        <f t="shared" si="24"/>
        <v>0</v>
      </c>
      <c r="W58" s="19">
        <f t="shared" si="24"/>
        <v>7700</v>
      </c>
      <c r="X58" s="19">
        <f t="shared" si="24"/>
        <v>3200</v>
      </c>
      <c r="Y58" s="771">
        <f t="shared" si="1"/>
        <v>288782.34999999998</v>
      </c>
      <c r="Z58" s="1077"/>
      <c r="AA58" s="1077"/>
    </row>
    <row r="59" spans="1:27" ht="20.100000000000001" customHeight="1">
      <c r="A59" s="90" t="s">
        <v>156</v>
      </c>
      <c r="B59" s="91" t="s">
        <v>2441</v>
      </c>
      <c r="C59" s="91" t="s">
        <v>35</v>
      </c>
      <c r="D59" s="92" t="s">
        <v>28</v>
      </c>
      <c r="E59" s="19">
        <f>E60</f>
        <v>45566.67</v>
      </c>
      <c r="F59" s="19">
        <f t="shared" ref="F59:X59" si="25">F60</f>
        <v>18666.669999999998</v>
      </c>
      <c r="G59" s="19">
        <f t="shared" si="25"/>
        <v>24600</v>
      </c>
      <c r="H59" s="19">
        <f t="shared" si="25"/>
        <v>400</v>
      </c>
      <c r="I59" s="19">
        <f t="shared" si="25"/>
        <v>41667</v>
      </c>
      <c r="J59" s="19">
        <f t="shared" si="25"/>
        <v>12300.01</v>
      </c>
      <c r="K59" s="19">
        <f t="shared" si="25"/>
        <v>12866.67</v>
      </c>
      <c r="L59" s="19">
        <f t="shared" si="25"/>
        <v>8133.33</v>
      </c>
      <c r="M59" s="19">
        <f t="shared" si="25"/>
        <v>866</v>
      </c>
      <c r="N59" s="19">
        <f t="shared" si="25"/>
        <v>17300</v>
      </c>
      <c r="O59" s="19">
        <f t="shared" si="25"/>
        <v>14366</v>
      </c>
      <c r="P59" s="19">
        <f t="shared" si="25"/>
        <v>400</v>
      </c>
      <c r="Q59" s="19">
        <f t="shared" si="25"/>
        <v>0</v>
      </c>
      <c r="R59" s="19">
        <f t="shared" si="25"/>
        <v>10333.33</v>
      </c>
      <c r="S59" s="19">
        <f t="shared" si="25"/>
        <v>0</v>
      </c>
      <c r="T59" s="19">
        <f t="shared" si="25"/>
        <v>0</v>
      </c>
      <c r="U59" s="19">
        <f t="shared" si="25"/>
        <v>666.67</v>
      </c>
      <c r="V59" s="19">
        <f t="shared" si="25"/>
        <v>0</v>
      </c>
      <c r="W59" s="19">
        <f t="shared" si="25"/>
        <v>3600</v>
      </c>
      <c r="X59" s="19">
        <f t="shared" si="25"/>
        <v>3200</v>
      </c>
      <c r="Y59" s="771">
        <f t="shared" si="1"/>
        <v>214932.35</v>
      </c>
      <c r="Z59" s="1077"/>
      <c r="AA59" s="1077"/>
    </row>
    <row r="60" spans="1:27" s="96" customFormat="1" ht="20.100000000000001" customHeight="1">
      <c r="A60" s="90" t="s">
        <v>158</v>
      </c>
      <c r="B60" s="95" t="s">
        <v>227</v>
      </c>
      <c r="C60" s="95" t="s">
        <v>35</v>
      </c>
      <c r="D60" s="103" t="s">
        <v>2442</v>
      </c>
      <c r="E60" s="807">
        <v>45566.67</v>
      </c>
      <c r="F60" s="807">
        <v>18666.669999999998</v>
      </c>
      <c r="G60" s="807">
        <v>24600</v>
      </c>
      <c r="H60" s="807">
        <v>400</v>
      </c>
      <c r="I60" s="807">
        <v>41667</v>
      </c>
      <c r="J60" s="807">
        <v>12300.01</v>
      </c>
      <c r="K60" s="807">
        <v>12866.67</v>
      </c>
      <c r="L60" s="807">
        <v>8133.33</v>
      </c>
      <c r="M60" s="807">
        <v>866</v>
      </c>
      <c r="N60" s="807">
        <v>17300</v>
      </c>
      <c r="O60" s="807">
        <v>14366</v>
      </c>
      <c r="P60" s="807">
        <v>400</v>
      </c>
      <c r="Q60" s="807"/>
      <c r="R60" s="807">
        <v>10333.33</v>
      </c>
      <c r="S60" s="807"/>
      <c r="T60" s="807"/>
      <c r="U60" s="808">
        <v>666.67</v>
      </c>
      <c r="V60" s="807"/>
      <c r="W60" s="807">
        <v>3600</v>
      </c>
      <c r="X60" s="807">
        <v>3200</v>
      </c>
      <c r="Y60" s="771">
        <f t="shared" si="1"/>
        <v>214932.35</v>
      </c>
      <c r="Z60" s="1077"/>
      <c r="AA60" s="1077"/>
    </row>
    <row r="61" spans="1:27" ht="20.100000000000001" customHeight="1">
      <c r="A61" s="90" t="s">
        <v>160</v>
      </c>
      <c r="B61" s="91" t="s">
        <v>2443</v>
      </c>
      <c r="C61" s="91" t="s">
        <v>35</v>
      </c>
      <c r="D61" s="102" t="s">
        <v>2444</v>
      </c>
      <c r="E61" s="104">
        <v>6850</v>
      </c>
      <c r="F61" s="104">
        <v>4250</v>
      </c>
      <c r="G61" s="104">
        <v>1200</v>
      </c>
      <c r="H61" s="104">
        <v>4750</v>
      </c>
      <c r="I61" s="104">
        <v>12800</v>
      </c>
      <c r="J61" s="104">
        <v>500</v>
      </c>
      <c r="K61" s="104">
        <v>4450</v>
      </c>
      <c r="L61" s="104">
        <v>600</v>
      </c>
      <c r="M61" s="104">
        <f>9000+50</f>
        <v>9050</v>
      </c>
      <c r="N61" s="104">
        <v>5000</v>
      </c>
      <c r="O61" s="104">
        <v>1150</v>
      </c>
      <c r="P61" s="104">
        <v>4200</v>
      </c>
      <c r="Q61" s="104">
        <f>2500+2600</f>
        <v>5100</v>
      </c>
      <c r="R61" s="104">
        <v>1000</v>
      </c>
      <c r="S61" s="104">
        <v>600</v>
      </c>
      <c r="T61" s="104">
        <v>1250</v>
      </c>
      <c r="U61" s="104">
        <v>7000</v>
      </c>
      <c r="V61" s="104"/>
      <c r="W61" s="104">
        <v>4100</v>
      </c>
      <c r="X61" s="104"/>
      <c r="Y61" s="771">
        <f t="shared" si="1"/>
        <v>73850</v>
      </c>
      <c r="Z61" s="1077"/>
      <c r="AA61" s="1077"/>
    </row>
    <row r="62" spans="1:27" ht="20.100000000000001" customHeight="1">
      <c r="A62" s="90" t="s">
        <v>162</v>
      </c>
      <c r="B62" s="91" t="s">
        <v>2445</v>
      </c>
      <c r="C62" s="91"/>
      <c r="D62" s="92" t="s">
        <v>28</v>
      </c>
      <c r="E62" s="19">
        <f>E63</f>
        <v>10000</v>
      </c>
      <c r="F62" s="19">
        <f t="shared" ref="F62:X62" si="26">F63</f>
        <v>0</v>
      </c>
      <c r="G62" s="19">
        <f t="shared" si="26"/>
        <v>0</v>
      </c>
      <c r="H62" s="19">
        <f t="shared" si="26"/>
        <v>0</v>
      </c>
      <c r="I62" s="19">
        <f t="shared" si="26"/>
        <v>0</v>
      </c>
      <c r="J62" s="19">
        <f t="shared" si="26"/>
        <v>0</v>
      </c>
      <c r="K62" s="19">
        <f t="shared" si="26"/>
        <v>32000</v>
      </c>
      <c r="L62" s="19">
        <f t="shared" si="26"/>
        <v>0</v>
      </c>
      <c r="M62" s="19">
        <f t="shared" si="26"/>
        <v>0</v>
      </c>
      <c r="N62" s="19">
        <f t="shared" si="26"/>
        <v>0</v>
      </c>
      <c r="O62" s="19">
        <f>O63</f>
        <v>32000</v>
      </c>
      <c r="P62" s="19">
        <f t="shared" si="26"/>
        <v>32000</v>
      </c>
      <c r="Q62" s="19">
        <f t="shared" si="26"/>
        <v>0</v>
      </c>
      <c r="R62" s="19">
        <f t="shared" si="26"/>
        <v>32000</v>
      </c>
      <c r="S62" s="19">
        <f t="shared" si="26"/>
        <v>32000</v>
      </c>
      <c r="T62" s="19">
        <f t="shared" si="26"/>
        <v>32000</v>
      </c>
      <c r="U62" s="19">
        <f t="shared" si="26"/>
        <v>15000</v>
      </c>
      <c r="V62" s="19">
        <f t="shared" si="26"/>
        <v>32000</v>
      </c>
      <c r="W62" s="19">
        <f t="shared" si="26"/>
        <v>32000</v>
      </c>
      <c r="X62" s="19">
        <f t="shared" si="26"/>
        <v>32000</v>
      </c>
      <c r="Y62" s="771">
        <f t="shared" si="1"/>
        <v>313000</v>
      </c>
      <c r="Z62" s="1077"/>
      <c r="AA62" s="1077"/>
    </row>
    <row r="63" spans="1:27" ht="20.100000000000001" customHeight="1" thickBot="1">
      <c r="A63" s="90" t="s">
        <v>164</v>
      </c>
      <c r="B63" s="105" t="s">
        <v>237</v>
      </c>
      <c r="C63" s="91" t="s">
        <v>35</v>
      </c>
      <c r="D63" s="106" t="s">
        <v>2446</v>
      </c>
      <c r="E63" s="107">
        <v>10000</v>
      </c>
      <c r="F63" s="107"/>
      <c r="G63" s="107"/>
      <c r="H63" s="107"/>
      <c r="I63" s="107"/>
      <c r="J63" s="107"/>
      <c r="K63" s="107">
        <v>32000</v>
      </c>
      <c r="L63" s="107"/>
      <c r="M63" s="107"/>
      <c r="N63" s="107"/>
      <c r="O63" s="107">
        <v>32000</v>
      </c>
      <c r="P63" s="107">
        <v>32000</v>
      </c>
      <c r="Q63" s="107"/>
      <c r="R63" s="107">
        <v>32000</v>
      </c>
      <c r="S63" s="107">
        <v>32000</v>
      </c>
      <c r="T63" s="107">
        <v>32000</v>
      </c>
      <c r="U63" s="107">
        <v>15000</v>
      </c>
      <c r="V63" s="107">
        <v>32000</v>
      </c>
      <c r="W63" s="107">
        <v>32000</v>
      </c>
      <c r="X63" s="107">
        <v>32000</v>
      </c>
      <c r="Y63" s="771">
        <f t="shared" si="1"/>
        <v>313000</v>
      </c>
      <c r="Z63" s="1078"/>
      <c r="AA63" s="1078"/>
    </row>
    <row r="64" spans="1:27" ht="20.100000000000001" customHeight="1" thickTop="1">
      <c r="A64" s="90" t="s">
        <v>168</v>
      </c>
      <c r="B64" s="109" t="s">
        <v>240</v>
      </c>
      <c r="C64" s="109"/>
      <c r="D64" s="110"/>
      <c r="E64" s="111"/>
      <c r="F64" s="111"/>
      <c r="G64" s="111"/>
      <c r="H64" s="111"/>
      <c r="I64" s="111"/>
      <c r="J64" s="111"/>
      <c r="K64" s="111"/>
      <c r="L64" s="111"/>
      <c r="M64" s="111"/>
      <c r="N64" s="111"/>
      <c r="O64" s="111"/>
      <c r="P64" s="111"/>
      <c r="Q64" s="111"/>
      <c r="R64" s="111"/>
      <c r="S64" s="111"/>
      <c r="T64" s="111"/>
      <c r="U64" s="111"/>
      <c r="V64" s="111"/>
      <c r="W64" s="111"/>
      <c r="X64" s="111"/>
      <c r="Y64" s="771">
        <f t="shared" si="1"/>
        <v>0</v>
      </c>
      <c r="Z64" s="809"/>
      <c r="AA64" s="768"/>
    </row>
    <row r="65" spans="1:28" ht="20.100000000000001" customHeight="1">
      <c r="A65" s="90" t="s">
        <v>170</v>
      </c>
      <c r="B65" s="91" t="s">
        <v>242</v>
      </c>
      <c r="C65" s="91"/>
      <c r="D65" s="92" t="s">
        <v>2447</v>
      </c>
      <c r="E65" s="19">
        <f>E66+E67+E68+E69</f>
        <v>269</v>
      </c>
      <c r="F65" s="19">
        <f t="shared" ref="F65:X65" si="27">F66+F67+F68+F69</f>
        <v>92</v>
      </c>
      <c r="G65" s="19">
        <f t="shared" si="27"/>
        <v>76</v>
      </c>
      <c r="H65" s="19">
        <f t="shared" si="27"/>
        <v>100</v>
      </c>
      <c r="I65" s="19">
        <f t="shared" si="27"/>
        <v>356</v>
      </c>
      <c r="J65" s="19">
        <f t="shared" si="27"/>
        <v>60</v>
      </c>
      <c r="K65" s="19">
        <f t="shared" si="27"/>
        <v>134</v>
      </c>
      <c r="L65" s="19">
        <f t="shared" si="27"/>
        <v>57</v>
      </c>
      <c r="M65" s="19">
        <f t="shared" si="27"/>
        <v>128</v>
      </c>
      <c r="N65" s="19">
        <f t="shared" si="27"/>
        <v>98</v>
      </c>
      <c r="O65" s="19">
        <f t="shared" si="27"/>
        <v>44</v>
      </c>
      <c r="P65" s="19">
        <f t="shared" si="27"/>
        <v>48</v>
      </c>
      <c r="Q65" s="19">
        <f t="shared" si="27"/>
        <v>29</v>
      </c>
      <c r="R65" s="19">
        <f t="shared" si="27"/>
        <v>42</v>
      </c>
      <c r="S65" s="19">
        <f t="shared" si="27"/>
        <v>22</v>
      </c>
      <c r="T65" s="19">
        <f t="shared" si="27"/>
        <v>19</v>
      </c>
      <c r="U65" s="19">
        <f t="shared" si="27"/>
        <v>78</v>
      </c>
      <c r="V65" s="19">
        <f t="shared" si="27"/>
        <v>10</v>
      </c>
      <c r="W65" s="19">
        <f t="shared" si="27"/>
        <v>83</v>
      </c>
      <c r="X65" s="19">
        <f t="shared" si="27"/>
        <v>7</v>
      </c>
      <c r="Y65" s="771">
        <f t="shared" si="1"/>
        <v>1752</v>
      </c>
      <c r="Z65" s="770">
        <v>1715</v>
      </c>
      <c r="AA65" s="769">
        <f>Y65-Z65</f>
        <v>37</v>
      </c>
      <c r="AB65" s="810"/>
    </row>
    <row r="66" spans="1:28" ht="20.100000000000001" customHeight="1">
      <c r="A66" s="90" t="s">
        <v>172</v>
      </c>
      <c r="B66" s="113" t="s">
        <v>245</v>
      </c>
      <c r="C66" s="113"/>
      <c r="D66" s="98"/>
      <c r="E66" s="99">
        <v>269</v>
      </c>
      <c r="F66" s="99">
        <v>92</v>
      </c>
      <c r="G66" s="99">
        <v>76</v>
      </c>
      <c r="H66" s="99">
        <v>100</v>
      </c>
      <c r="I66" s="99"/>
      <c r="J66" s="99"/>
      <c r="K66" s="99"/>
      <c r="L66" s="99"/>
      <c r="M66" s="99"/>
      <c r="N66" s="99"/>
      <c r="O66" s="99"/>
      <c r="P66" s="99"/>
      <c r="Q66" s="99"/>
      <c r="R66" s="99"/>
      <c r="S66" s="99"/>
      <c r="T66" s="99"/>
      <c r="U66" s="99"/>
      <c r="V66" s="99"/>
      <c r="W66" s="99">
        <v>60</v>
      </c>
      <c r="X66" s="99"/>
      <c r="Y66" s="771">
        <f t="shared" si="1"/>
        <v>597</v>
      </c>
      <c r="Z66" s="770">
        <v>589</v>
      </c>
      <c r="AA66" s="769">
        <f t="shared" ref="AA66:AA78" si="28">Y66-Z66</f>
        <v>8</v>
      </c>
      <c r="AB66" s="810"/>
    </row>
    <row r="67" spans="1:28" ht="20.100000000000001" customHeight="1">
      <c r="A67" s="90" t="s">
        <v>174</v>
      </c>
      <c r="B67" s="113" t="s">
        <v>247</v>
      </c>
      <c r="C67" s="113"/>
      <c r="D67" s="92"/>
      <c r="E67" s="22"/>
      <c r="F67" s="22"/>
      <c r="G67" s="22"/>
      <c r="H67" s="22"/>
      <c r="I67" s="22">
        <v>356</v>
      </c>
      <c r="J67" s="22">
        <v>60</v>
      </c>
      <c r="K67" s="22">
        <v>134</v>
      </c>
      <c r="L67" s="22">
        <v>57</v>
      </c>
      <c r="M67" s="22">
        <v>128</v>
      </c>
      <c r="N67" s="22"/>
      <c r="O67" s="22"/>
      <c r="P67" s="22"/>
      <c r="Q67" s="22"/>
      <c r="R67" s="22"/>
      <c r="S67" s="22"/>
      <c r="T67" s="22"/>
      <c r="U67" s="22"/>
      <c r="V67" s="22"/>
      <c r="W67" s="22">
        <v>23</v>
      </c>
      <c r="X67" s="22"/>
      <c r="Y67" s="771">
        <f t="shared" ref="Y67:Y79" si="29">SUM(E67:X67)</f>
        <v>758</v>
      </c>
      <c r="Z67" s="770">
        <v>734</v>
      </c>
      <c r="AA67" s="769">
        <f t="shared" si="28"/>
        <v>24</v>
      </c>
      <c r="AB67" s="810"/>
    </row>
    <row r="68" spans="1:28" ht="20.100000000000001" customHeight="1">
      <c r="A68" s="90" t="s">
        <v>176</v>
      </c>
      <c r="B68" s="113" t="s">
        <v>249</v>
      </c>
      <c r="C68" s="113"/>
      <c r="D68" s="98"/>
      <c r="E68" s="99"/>
      <c r="F68" s="99"/>
      <c r="G68" s="99"/>
      <c r="H68" s="99"/>
      <c r="I68" s="99"/>
      <c r="J68" s="99"/>
      <c r="K68" s="99"/>
      <c r="L68" s="99"/>
      <c r="M68" s="99"/>
      <c r="N68" s="99">
        <v>98</v>
      </c>
      <c r="O68" s="99">
        <v>44</v>
      </c>
      <c r="P68" s="99">
        <v>48</v>
      </c>
      <c r="Q68" s="99">
        <v>29</v>
      </c>
      <c r="R68" s="99">
        <v>42</v>
      </c>
      <c r="S68" s="99">
        <v>22</v>
      </c>
      <c r="T68" s="99">
        <v>19</v>
      </c>
      <c r="U68" s="99">
        <v>78</v>
      </c>
      <c r="V68" s="99">
        <v>10</v>
      </c>
      <c r="W68" s="99"/>
      <c r="X68" s="99"/>
      <c r="Y68" s="771">
        <f t="shared" si="29"/>
        <v>390</v>
      </c>
      <c r="Z68" s="770">
        <v>385</v>
      </c>
      <c r="AA68" s="769">
        <f t="shared" si="28"/>
        <v>5</v>
      </c>
      <c r="AB68" s="810"/>
    </row>
    <row r="69" spans="1:28" ht="20.100000000000001" customHeight="1">
      <c r="A69" s="90" t="s">
        <v>178</v>
      </c>
      <c r="B69" s="113" t="s">
        <v>251</v>
      </c>
      <c r="C69" s="113"/>
      <c r="D69" s="98"/>
      <c r="E69" s="99"/>
      <c r="F69" s="99"/>
      <c r="G69" s="99"/>
      <c r="H69" s="99"/>
      <c r="I69" s="99"/>
      <c r="J69" s="99"/>
      <c r="K69" s="99"/>
      <c r="L69" s="99"/>
      <c r="M69" s="99"/>
      <c r="N69" s="99"/>
      <c r="O69" s="99"/>
      <c r="P69" s="99"/>
      <c r="Q69" s="99"/>
      <c r="R69" s="99"/>
      <c r="S69" s="99"/>
      <c r="T69" s="99"/>
      <c r="U69" s="99"/>
      <c r="V69" s="99"/>
      <c r="W69" s="99"/>
      <c r="X69" s="99">
        <v>7</v>
      </c>
      <c r="Y69" s="771">
        <f t="shared" si="29"/>
        <v>7</v>
      </c>
      <c r="Z69" s="770">
        <v>7</v>
      </c>
      <c r="AA69" s="769">
        <f t="shared" si="28"/>
        <v>0</v>
      </c>
      <c r="AB69" s="810"/>
    </row>
    <row r="70" spans="1:28" ht="20.100000000000001" customHeight="1">
      <c r="A70" s="90" t="s">
        <v>180</v>
      </c>
      <c r="B70" s="91" t="s">
        <v>253</v>
      </c>
      <c r="C70" s="91"/>
      <c r="D70" s="92" t="s">
        <v>2448</v>
      </c>
      <c r="E70" s="19">
        <f>E71+E72+E73+E74</f>
        <v>3448</v>
      </c>
      <c r="F70" s="19">
        <f t="shared" ref="F70:X70" si="30">F71+F72+F73+F74</f>
        <v>1280</v>
      </c>
      <c r="G70" s="19">
        <f t="shared" si="30"/>
        <v>1053</v>
      </c>
      <c r="H70" s="19">
        <f t="shared" si="30"/>
        <v>1580</v>
      </c>
      <c r="I70" s="19">
        <f t="shared" si="30"/>
        <v>5697</v>
      </c>
      <c r="J70" s="19">
        <f t="shared" si="30"/>
        <v>788</v>
      </c>
      <c r="K70" s="19">
        <f t="shared" si="30"/>
        <v>2410</v>
      </c>
      <c r="L70" s="19">
        <f t="shared" si="30"/>
        <v>785</v>
      </c>
      <c r="M70" s="19">
        <f t="shared" si="30"/>
        <v>2110</v>
      </c>
      <c r="N70" s="19">
        <f t="shared" si="30"/>
        <v>1030</v>
      </c>
      <c r="O70" s="19">
        <f t="shared" si="30"/>
        <v>406</v>
      </c>
      <c r="P70" s="19">
        <f t="shared" si="30"/>
        <v>591</v>
      </c>
      <c r="Q70" s="19">
        <f t="shared" si="30"/>
        <v>346</v>
      </c>
      <c r="R70" s="19">
        <f t="shared" si="30"/>
        <v>402</v>
      </c>
      <c r="S70" s="19">
        <f t="shared" si="30"/>
        <v>271</v>
      </c>
      <c r="T70" s="19">
        <f t="shared" si="30"/>
        <v>229</v>
      </c>
      <c r="U70" s="19">
        <f t="shared" si="30"/>
        <v>626</v>
      </c>
      <c r="V70" s="19">
        <f t="shared" si="30"/>
        <v>115</v>
      </c>
      <c r="W70" s="19">
        <f t="shared" si="30"/>
        <v>1403</v>
      </c>
      <c r="X70" s="19">
        <f t="shared" si="30"/>
        <v>0</v>
      </c>
      <c r="Y70" s="771">
        <f t="shared" si="29"/>
        <v>24570</v>
      </c>
      <c r="Z70" s="770">
        <v>23120</v>
      </c>
      <c r="AA70" s="769">
        <f t="shared" si="28"/>
        <v>1450</v>
      </c>
      <c r="AB70" s="810"/>
    </row>
    <row r="71" spans="1:28" ht="20.100000000000001" customHeight="1">
      <c r="A71" s="90" t="s">
        <v>182</v>
      </c>
      <c r="B71" s="113" t="s">
        <v>245</v>
      </c>
      <c r="C71" s="113"/>
      <c r="D71" s="98"/>
      <c r="E71" s="99">
        <v>3448</v>
      </c>
      <c r="F71" s="99">
        <v>1280</v>
      </c>
      <c r="G71" s="99">
        <v>1053</v>
      </c>
      <c r="H71" s="99">
        <v>1580</v>
      </c>
      <c r="I71" s="99"/>
      <c r="J71" s="99"/>
      <c r="K71" s="99"/>
      <c r="L71" s="99"/>
      <c r="M71" s="99"/>
      <c r="N71" s="99"/>
      <c r="O71" s="99"/>
      <c r="P71" s="99"/>
      <c r="Q71" s="99"/>
      <c r="R71" s="99"/>
      <c r="S71" s="99"/>
      <c r="T71" s="99"/>
      <c r="U71" s="99"/>
      <c r="V71" s="99"/>
      <c r="W71" s="99">
        <v>875</v>
      </c>
      <c r="X71" s="99"/>
      <c r="Y71" s="771">
        <f t="shared" si="29"/>
        <v>8236</v>
      </c>
      <c r="Z71" s="770">
        <v>7183</v>
      </c>
      <c r="AA71" s="769">
        <f t="shared" si="28"/>
        <v>1053</v>
      </c>
      <c r="AB71" s="810"/>
    </row>
    <row r="72" spans="1:28" ht="20.100000000000001" customHeight="1">
      <c r="A72" s="90" t="s">
        <v>184</v>
      </c>
      <c r="B72" s="113" t="s">
        <v>247</v>
      </c>
      <c r="C72" s="113"/>
      <c r="D72" s="92"/>
      <c r="E72" s="22"/>
      <c r="F72" s="22"/>
      <c r="G72" s="22"/>
      <c r="H72" s="22"/>
      <c r="I72" s="22">
        <v>5697</v>
      </c>
      <c r="J72" s="22">
        <v>788</v>
      </c>
      <c r="K72" s="22">
        <v>2410</v>
      </c>
      <c r="L72" s="22">
        <v>785</v>
      </c>
      <c r="M72" s="22">
        <v>2110</v>
      </c>
      <c r="N72" s="22"/>
      <c r="O72" s="22"/>
      <c r="P72" s="22"/>
      <c r="Q72" s="22"/>
      <c r="R72" s="22"/>
      <c r="S72" s="22"/>
      <c r="T72" s="22"/>
      <c r="U72" s="22"/>
      <c r="V72" s="22"/>
      <c r="W72" s="22">
        <v>528</v>
      </c>
      <c r="X72" s="22"/>
      <c r="Y72" s="771">
        <f t="shared" si="29"/>
        <v>12318</v>
      </c>
      <c r="Z72" s="770">
        <v>11593</v>
      </c>
      <c r="AA72" s="769">
        <f t="shared" si="28"/>
        <v>725</v>
      </c>
      <c r="AB72" s="810"/>
    </row>
    <row r="73" spans="1:28" ht="20.100000000000001" customHeight="1">
      <c r="A73" s="90" t="s">
        <v>187</v>
      </c>
      <c r="B73" s="113" t="s">
        <v>249</v>
      </c>
      <c r="C73" s="113"/>
      <c r="D73" s="98"/>
      <c r="E73" s="99"/>
      <c r="F73" s="99"/>
      <c r="G73" s="99"/>
      <c r="H73" s="99"/>
      <c r="I73" s="99"/>
      <c r="J73" s="99"/>
      <c r="K73" s="99"/>
      <c r="L73" s="99"/>
      <c r="M73" s="99"/>
      <c r="N73" s="99">
        <v>1030</v>
      </c>
      <c r="O73" s="99">
        <v>406</v>
      </c>
      <c r="P73" s="99">
        <v>591</v>
      </c>
      <c r="Q73" s="99">
        <v>346</v>
      </c>
      <c r="R73" s="99">
        <v>402</v>
      </c>
      <c r="S73" s="99">
        <v>271</v>
      </c>
      <c r="T73" s="99">
        <v>229</v>
      </c>
      <c r="U73" s="99">
        <v>626</v>
      </c>
      <c r="V73" s="99">
        <v>115</v>
      </c>
      <c r="W73" s="99"/>
      <c r="X73" s="99"/>
      <c r="Y73" s="771">
        <f t="shared" si="29"/>
        <v>4016</v>
      </c>
      <c r="Z73" s="770">
        <v>4344</v>
      </c>
      <c r="AA73" s="769">
        <f t="shared" si="28"/>
        <v>-328</v>
      </c>
      <c r="AB73" s="810"/>
    </row>
    <row r="74" spans="1:28" ht="20.100000000000001" customHeight="1">
      <c r="A74" s="90" t="s">
        <v>189</v>
      </c>
      <c r="B74" s="113" t="s">
        <v>251</v>
      </c>
      <c r="C74" s="113"/>
      <c r="D74" s="98"/>
      <c r="E74" s="99"/>
      <c r="F74" s="99"/>
      <c r="G74" s="99"/>
      <c r="H74" s="99"/>
      <c r="I74" s="99"/>
      <c r="J74" s="99"/>
      <c r="K74" s="99"/>
      <c r="L74" s="99"/>
      <c r="M74" s="99"/>
      <c r="N74" s="99"/>
      <c r="O74" s="99"/>
      <c r="P74" s="99"/>
      <c r="Q74" s="99"/>
      <c r="R74" s="99"/>
      <c r="S74" s="99"/>
      <c r="T74" s="99"/>
      <c r="U74" s="99"/>
      <c r="V74" s="99"/>
      <c r="W74" s="99"/>
      <c r="X74" s="99"/>
      <c r="Y74" s="771">
        <f t="shared" si="29"/>
        <v>0</v>
      </c>
      <c r="Z74" s="770">
        <v>0</v>
      </c>
      <c r="AA74" s="769">
        <f t="shared" si="28"/>
        <v>0</v>
      </c>
      <c r="AB74" s="810"/>
    </row>
    <row r="75" spans="1:28" ht="20.100000000000001" customHeight="1">
      <c r="A75" s="90" t="s">
        <v>192</v>
      </c>
      <c r="B75" s="91" t="s">
        <v>260</v>
      </c>
      <c r="C75" s="91"/>
      <c r="D75" s="102"/>
      <c r="E75" s="114"/>
      <c r="F75" s="114"/>
      <c r="G75" s="114"/>
      <c r="H75" s="114"/>
      <c r="I75" s="114"/>
      <c r="J75" s="114"/>
      <c r="K75" s="114"/>
      <c r="L75" s="114"/>
      <c r="M75" s="114"/>
      <c r="N75" s="114"/>
      <c r="O75" s="114"/>
      <c r="P75" s="114"/>
      <c r="Q75" s="114"/>
      <c r="R75" s="114"/>
      <c r="S75" s="114"/>
      <c r="T75" s="114"/>
      <c r="U75" s="114"/>
      <c r="V75" s="114"/>
      <c r="W75" s="114"/>
      <c r="X75" s="114"/>
      <c r="Y75" s="771">
        <f t="shared" si="29"/>
        <v>0</v>
      </c>
      <c r="Z75" s="770">
        <v>0</v>
      </c>
      <c r="AA75" s="769">
        <f t="shared" si="28"/>
        <v>0</v>
      </c>
      <c r="AB75" s="810"/>
    </row>
    <row r="76" spans="1:28" ht="20.100000000000001" customHeight="1">
      <c r="A76" s="90" t="s">
        <v>194</v>
      </c>
      <c r="B76" s="91" t="s">
        <v>261</v>
      </c>
      <c r="C76" s="91"/>
      <c r="D76" s="92"/>
      <c r="E76" s="22">
        <f>118+3</f>
        <v>121</v>
      </c>
      <c r="F76" s="22">
        <v>48</v>
      </c>
      <c r="G76" s="22">
        <v>63</v>
      </c>
      <c r="H76" s="22">
        <v>1</v>
      </c>
      <c r="I76" s="22">
        <v>107</v>
      </c>
      <c r="J76" s="22">
        <v>34</v>
      </c>
      <c r="K76" s="22">
        <v>34</v>
      </c>
      <c r="L76" s="22">
        <v>23</v>
      </c>
      <c r="M76" s="22">
        <v>3</v>
      </c>
      <c r="N76" s="22">
        <v>44</v>
      </c>
      <c r="O76" s="22">
        <v>36</v>
      </c>
      <c r="P76" s="22">
        <v>1</v>
      </c>
      <c r="Q76" s="22"/>
      <c r="R76" s="22">
        <v>26</v>
      </c>
      <c r="S76" s="22"/>
      <c r="T76" s="22"/>
      <c r="U76" s="22">
        <v>2</v>
      </c>
      <c r="V76" s="22"/>
      <c r="W76" s="22">
        <v>13</v>
      </c>
      <c r="X76" s="22">
        <v>8</v>
      </c>
      <c r="Y76" s="771">
        <f t="shared" si="29"/>
        <v>564</v>
      </c>
      <c r="Z76" s="770">
        <v>522</v>
      </c>
      <c r="AA76" s="769">
        <f t="shared" si="28"/>
        <v>42</v>
      </c>
      <c r="AB76" s="810"/>
    </row>
    <row r="77" spans="1:28" ht="20.100000000000001" customHeight="1">
      <c r="A77" s="90" t="s">
        <v>197</v>
      </c>
      <c r="B77" s="113" t="s">
        <v>262</v>
      </c>
      <c r="C77" s="113"/>
      <c r="D77" s="102"/>
      <c r="E77" s="22">
        <v>34506.629999999997</v>
      </c>
      <c r="F77" s="22">
        <v>13160</v>
      </c>
      <c r="G77" s="22">
        <v>8951.8799999999992</v>
      </c>
      <c r="H77" s="22">
        <v>11355.73</v>
      </c>
      <c r="I77" s="22">
        <v>34846.959999999999</v>
      </c>
      <c r="J77" s="22">
        <v>4631.83</v>
      </c>
      <c r="K77" s="22">
        <v>12756.42</v>
      </c>
      <c r="L77" s="22">
        <v>9285.57</v>
      </c>
      <c r="M77" s="22">
        <v>14358.21</v>
      </c>
      <c r="N77" s="22">
        <v>9829.07</v>
      </c>
      <c r="O77" s="22">
        <v>4286</v>
      </c>
      <c r="P77" s="22">
        <v>13349.34</v>
      </c>
      <c r="Q77" s="22">
        <v>3731.92</v>
      </c>
      <c r="R77" s="22">
        <v>4612</v>
      </c>
      <c r="S77" s="22">
        <v>6500</v>
      </c>
      <c r="T77" s="22">
        <v>6995</v>
      </c>
      <c r="U77" s="22">
        <v>13200</v>
      </c>
      <c r="V77" s="22">
        <v>6600</v>
      </c>
      <c r="W77" s="22">
        <v>32277.200000000001</v>
      </c>
      <c r="X77" s="22">
        <v>2800</v>
      </c>
      <c r="Y77" s="771">
        <f t="shared" si="29"/>
        <v>248033.76</v>
      </c>
      <c r="Z77" s="811">
        <v>240995.37999999998</v>
      </c>
      <c r="AA77" s="22">
        <f t="shared" si="28"/>
        <v>7038.3800000000338</v>
      </c>
      <c r="AB77" s="810"/>
    </row>
    <row r="78" spans="1:28" ht="20.100000000000001" customHeight="1">
      <c r="A78" s="90" t="s">
        <v>199</v>
      </c>
      <c r="B78" s="113" t="s">
        <v>263</v>
      </c>
      <c r="C78" s="113"/>
      <c r="D78" s="102"/>
      <c r="E78" s="22">
        <v>17447</v>
      </c>
      <c r="F78" s="22">
        <v>8691</v>
      </c>
      <c r="G78" s="22">
        <v>6496</v>
      </c>
      <c r="H78" s="22">
        <v>4073</v>
      </c>
      <c r="I78" s="22">
        <v>12339</v>
      </c>
      <c r="J78" s="22">
        <v>3226</v>
      </c>
      <c r="K78" s="22">
        <v>6620</v>
      </c>
      <c r="L78" s="22">
        <v>3585</v>
      </c>
      <c r="M78" s="22">
        <v>7880</v>
      </c>
      <c r="N78" s="22">
        <v>5330</v>
      </c>
      <c r="O78" s="22">
        <v>2350</v>
      </c>
      <c r="P78" s="22">
        <v>6044.7</v>
      </c>
      <c r="Q78" s="22">
        <v>1786</v>
      </c>
      <c r="R78" s="22">
        <v>1717</v>
      </c>
      <c r="S78" s="22">
        <v>2312.1</v>
      </c>
      <c r="T78" s="22">
        <v>3698.1</v>
      </c>
      <c r="U78" s="22">
        <v>4100</v>
      </c>
      <c r="V78" s="22">
        <v>2312.4499999999998</v>
      </c>
      <c r="W78" s="22">
        <v>17204.3</v>
      </c>
      <c r="X78" s="22"/>
      <c r="Y78" s="771">
        <f t="shared" si="29"/>
        <v>117211.65000000001</v>
      </c>
      <c r="Z78" s="811">
        <v>112257.7</v>
      </c>
      <c r="AA78" s="22">
        <f t="shared" si="28"/>
        <v>4953.9500000000116</v>
      </c>
      <c r="AB78" s="810"/>
    </row>
    <row r="79" spans="1:28">
      <c r="E79" s="86">
        <v>273</v>
      </c>
      <c r="F79" s="86">
        <v>93.5</v>
      </c>
      <c r="G79" s="86">
        <v>77</v>
      </c>
      <c r="H79" s="86">
        <v>99.5</v>
      </c>
      <c r="I79" s="86">
        <v>349</v>
      </c>
      <c r="J79" s="86">
        <v>61</v>
      </c>
      <c r="K79" s="86">
        <v>135.5</v>
      </c>
      <c r="L79" s="86">
        <v>58.5</v>
      </c>
      <c r="M79" s="86">
        <v>126</v>
      </c>
      <c r="N79" s="86">
        <v>98</v>
      </c>
      <c r="O79" s="86">
        <v>44.5</v>
      </c>
      <c r="P79" s="86">
        <v>48</v>
      </c>
      <c r="Q79" s="86">
        <v>29</v>
      </c>
      <c r="R79" s="86">
        <v>42.5</v>
      </c>
      <c r="S79" s="86">
        <v>21.5</v>
      </c>
      <c r="T79" s="86">
        <v>17.5</v>
      </c>
      <c r="U79" s="86">
        <v>78.5</v>
      </c>
      <c r="V79" s="86">
        <v>8</v>
      </c>
      <c r="W79" s="86">
        <v>63</v>
      </c>
      <c r="X79" s="86">
        <v>7</v>
      </c>
      <c r="Y79" s="771">
        <f t="shared" si="29"/>
        <v>1730.5</v>
      </c>
    </row>
    <row r="80" spans="1:28">
      <c r="E80" s="86">
        <f>E4/E79</f>
        <v>381509.75395604398</v>
      </c>
      <c r="F80" s="86">
        <f t="shared" ref="F80:Y80" si="31">F4/F79</f>
        <v>373803.13860962557</v>
      </c>
      <c r="G80" s="86">
        <f t="shared" si="31"/>
        <v>380512.16467532469</v>
      </c>
      <c r="H80" s="86">
        <f t="shared" si="31"/>
        <v>374395.28743718594</v>
      </c>
      <c r="I80" s="86">
        <f t="shared" si="31"/>
        <v>365433.69452722062</v>
      </c>
      <c r="J80" s="86">
        <f t="shared" si="31"/>
        <v>370429.18049180333</v>
      </c>
      <c r="K80" s="86">
        <f t="shared" si="31"/>
        <v>364650.30715867155</v>
      </c>
      <c r="L80" s="86">
        <f t="shared" si="31"/>
        <v>370610.47264957271</v>
      </c>
      <c r="M80" s="86">
        <f t="shared" si="31"/>
        <v>357922.87595238094</v>
      </c>
      <c r="N80" s="86">
        <f t="shared" si="31"/>
        <v>328678.98408163269</v>
      </c>
      <c r="O80" s="86">
        <f t="shared" si="31"/>
        <v>331365.56157303369</v>
      </c>
      <c r="P80" s="86">
        <f t="shared" si="31"/>
        <v>317301.85499999998</v>
      </c>
      <c r="Q80" s="86">
        <f t="shared" si="31"/>
        <v>328036.83172413794</v>
      </c>
      <c r="R80" s="86">
        <f t="shared" si="31"/>
        <v>329489.35905882355</v>
      </c>
      <c r="S80" s="86">
        <f t="shared" si="31"/>
        <v>318261.7362790698</v>
      </c>
      <c r="T80" s="86">
        <f t="shared" si="31"/>
        <v>317181.56857142859</v>
      </c>
      <c r="U80" s="86">
        <f t="shared" si="31"/>
        <v>332923.56904458598</v>
      </c>
      <c r="V80" s="86">
        <f t="shared" si="31"/>
        <v>292520.41125</v>
      </c>
      <c r="W80" s="86">
        <f t="shared" si="31"/>
        <v>348857.83841269842</v>
      </c>
      <c r="X80" s="86">
        <f t="shared" si="31"/>
        <v>365848.94285714289</v>
      </c>
      <c r="Y80" s="86">
        <f t="shared" si="31"/>
        <v>360061.42306847731</v>
      </c>
    </row>
  </sheetData>
  <protectedRanges>
    <protectedRange password="E9C1" sqref="D29 C30 A4:D5 A6:A78 B6:D28 B31:D78 A2:Z3 Y4:Z78 Y79" name="区域1_1"/>
    <protectedRange password="E9C1" sqref="B29:C29 B30" name="区域1_1_1"/>
    <protectedRange password="E9C1" sqref="D30" name="区域1_2"/>
  </protectedRanges>
  <mergeCells count="7">
    <mergeCell ref="Z42:Z63"/>
    <mergeCell ref="AA42:AA63"/>
    <mergeCell ref="A1:AA1"/>
    <mergeCell ref="Z4:Z30"/>
    <mergeCell ref="AA4:AA30"/>
    <mergeCell ref="Z31:Z41"/>
    <mergeCell ref="AA31:AA4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60" orientation="landscape" verticalDpi="0" r:id="rId1"/>
  <headerFooter>
    <oddFooter>第 &amp;P 页，共 &amp;N 页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dimension ref="A1:J23"/>
  <sheetViews>
    <sheetView workbookViewId="0">
      <selection activeCell="A24" sqref="A24:XFD118"/>
    </sheetView>
  </sheetViews>
  <sheetFormatPr defaultRowHeight="12"/>
  <cols>
    <col min="1" max="1" width="5.375" style="373" customWidth="1"/>
    <col min="2" max="2" width="26.875" style="511" customWidth="1"/>
    <col min="3" max="3" width="9.75" style="511" customWidth="1"/>
    <col min="4" max="4" width="8" style="511" customWidth="1"/>
    <col min="5" max="5" width="5.75" style="511" customWidth="1"/>
    <col min="6" max="7" width="9.875" style="800" customWidth="1"/>
    <col min="8" max="9" width="10" style="511" customWidth="1"/>
    <col min="10" max="10" width="14" style="511" customWidth="1"/>
    <col min="11" max="16384" width="9" style="511"/>
  </cols>
  <sheetData>
    <row r="1" spans="1:10" ht="20.25">
      <c r="A1" s="1084" t="s">
        <v>2494</v>
      </c>
      <c r="B1" s="1084"/>
      <c r="C1" s="1084"/>
      <c r="D1" s="1084"/>
      <c r="E1" s="1084"/>
      <c r="F1" s="1084"/>
      <c r="G1" s="1084"/>
      <c r="H1" s="1084"/>
      <c r="I1" s="1084"/>
      <c r="J1" s="1084"/>
    </row>
    <row r="2" spans="1:10" ht="24">
      <c r="A2" s="794" t="s">
        <v>1</v>
      </c>
      <c r="B2" s="794" t="s">
        <v>366</v>
      </c>
      <c r="C2" s="794" t="s">
        <v>367</v>
      </c>
      <c r="D2" s="794" t="s">
        <v>368</v>
      </c>
      <c r="E2" s="801" t="s">
        <v>2496</v>
      </c>
      <c r="F2" s="801" t="s">
        <v>2497</v>
      </c>
      <c r="G2" s="801" t="s">
        <v>2498</v>
      </c>
      <c r="H2" s="801" t="s">
        <v>2499</v>
      </c>
      <c r="I2" s="801" t="s">
        <v>2500</v>
      </c>
      <c r="J2" s="794" t="s">
        <v>371</v>
      </c>
    </row>
    <row r="3" spans="1:10" ht="13.5" customHeight="1">
      <c r="A3" s="794">
        <v>1</v>
      </c>
      <c r="B3" s="795" t="s">
        <v>438</v>
      </c>
      <c r="C3" s="795" t="s">
        <v>439</v>
      </c>
      <c r="D3" s="795" t="s">
        <v>374</v>
      </c>
      <c r="E3" s="795">
        <v>78</v>
      </c>
      <c r="F3" s="796">
        <v>76</v>
      </c>
      <c r="G3" s="797">
        <f t="shared" ref="G3:G23" si="0">(E3+F3)/2</f>
        <v>77</v>
      </c>
      <c r="H3" s="795">
        <v>191300</v>
      </c>
      <c r="I3" s="795">
        <v>9430</v>
      </c>
      <c r="J3" s="795">
        <f t="shared" ref="J3:J22" si="1">G3*(H3+I3)</f>
        <v>15456210</v>
      </c>
    </row>
    <row r="4" spans="1:10" ht="13.5" customHeight="1">
      <c r="A4" s="794">
        <v>2</v>
      </c>
      <c r="B4" s="795" t="s">
        <v>440</v>
      </c>
      <c r="C4" s="795" t="s">
        <v>439</v>
      </c>
      <c r="D4" s="795" t="s">
        <v>377</v>
      </c>
      <c r="E4" s="795">
        <v>43</v>
      </c>
      <c r="F4" s="796">
        <v>83</v>
      </c>
      <c r="G4" s="797">
        <f t="shared" si="0"/>
        <v>63</v>
      </c>
      <c r="H4" s="795">
        <v>191300</v>
      </c>
      <c r="I4" s="795">
        <v>9430</v>
      </c>
      <c r="J4" s="795">
        <f t="shared" si="1"/>
        <v>12645990</v>
      </c>
    </row>
    <row r="5" spans="1:10" ht="13.5" customHeight="1">
      <c r="A5" s="794">
        <v>3</v>
      </c>
      <c r="B5" s="795" t="s">
        <v>441</v>
      </c>
      <c r="C5" s="795" t="s">
        <v>439</v>
      </c>
      <c r="D5" s="795" t="s">
        <v>374</v>
      </c>
      <c r="E5" s="795">
        <v>277</v>
      </c>
      <c r="F5" s="796">
        <v>269</v>
      </c>
      <c r="G5" s="797">
        <f t="shared" si="0"/>
        <v>273</v>
      </c>
      <c r="H5" s="795">
        <v>191300</v>
      </c>
      <c r="I5" s="795">
        <v>9430</v>
      </c>
      <c r="J5" s="795">
        <f t="shared" si="1"/>
        <v>54799290</v>
      </c>
    </row>
    <row r="6" spans="1:10" ht="13.5" customHeight="1">
      <c r="A6" s="794">
        <v>4</v>
      </c>
      <c r="B6" s="795" t="s">
        <v>442</v>
      </c>
      <c r="C6" s="795" t="s">
        <v>439</v>
      </c>
      <c r="D6" s="795" t="s">
        <v>374</v>
      </c>
      <c r="E6" s="795">
        <v>95</v>
      </c>
      <c r="F6" s="796">
        <v>92</v>
      </c>
      <c r="G6" s="797">
        <f t="shared" si="0"/>
        <v>93.5</v>
      </c>
      <c r="H6" s="795">
        <v>191300</v>
      </c>
      <c r="I6" s="795">
        <v>9430</v>
      </c>
      <c r="J6" s="795">
        <f t="shared" si="1"/>
        <v>18768255</v>
      </c>
    </row>
    <row r="7" spans="1:10" ht="13.5" customHeight="1">
      <c r="A7" s="794">
        <v>5</v>
      </c>
      <c r="B7" s="795" t="s">
        <v>443</v>
      </c>
      <c r="C7" s="795" t="s">
        <v>439</v>
      </c>
      <c r="D7" s="795" t="s">
        <v>374</v>
      </c>
      <c r="E7" s="795">
        <v>99</v>
      </c>
      <c r="F7" s="796">
        <v>100</v>
      </c>
      <c r="G7" s="797">
        <f t="shared" si="0"/>
        <v>99.5</v>
      </c>
      <c r="H7" s="795">
        <v>191300</v>
      </c>
      <c r="I7" s="795">
        <v>9430</v>
      </c>
      <c r="J7" s="795">
        <f t="shared" si="1"/>
        <v>19972635</v>
      </c>
    </row>
    <row r="8" spans="1:10" ht="13.5" customHeight="1">
      <c r="A8" s="794">
        <v>6</v>
      </c>
      <c r="B8" s="795" t="s">
        <v>444</v>
      </c>
      <c r="C8" s="795" t="s">
        <v>439</v>
      </c>
      <c r="D8" s="795" t="s">
        <v>379</v>
      </c>
      <c r="E8" s="795">
        <v>60</v>
      </c>
      <c r="F8" s="796">
        <v>57</v>
      </c>
      <c r="G8" s="797">
        <f t="shared" si="0"/>
        <v>58.5</v>
      </c>
      <c r="H8" s="795">
        <v>191300</v>
      </c>
      <c r="I8" s="795">
        <v>9430</v>
      </c>
      <c r="J8" s="795">
        <f t="shared" si="1"/>
        <v>11742705</v>
      </c>
    </row>
    <row r="9" spans="1:10" ht="13.5" customHeight="1">
      <c r="A9" s="794">
        <v>7</v>
      </c>
      <c r="B9" s="795" t="s">
        <v>445</v>
      </c>
      <c r="C9" s="795" t="s">
        <v>439</v>
      </c>
      <c r="D9" s="795" t="s">
        <v>379</v>
      </c>
      <c r="E9" s="795">
        <v>342</v>
      </c>
      <c r="F9" s="796">
        <v>356</v>
      </c>
      <c r="G9" s="797">
        <f t="shared" si="0"/>
        <v>349</v>
      </c>
      <c r="H9" s="795">
        <v>191300</v>
      </c>
      <c r="I9" s="795">
        <v>9430</v>
      </c>
      <c r="J9" s="795">
        <f t="shared" si="1"/>
        <v>70054770</v>
      </c>
    </row>
    <row r="10" spans="1:10" ht="13.5" customHeight="1">
      <c r="A10" s="794">
        <v>8</v>
      </c>
      <c r="B10" s="795" t="s">
        <v>446</v>
      </c>
      <c r="C10" s="795" t="s">
        <v>439</v>
      </c>
      <c r="D10" s="795" t="s">
        <v>379</v>
      </c>
      <c r="E10" s="795">
        <v>62</v>
      </c>
      <c r="F10" s="796">
        <v>60</v>
      </c>
      <c r="G10" s="797">
        <f t="shared" si="0"/>
        <v>61</v>
      </c>
      <c r="H10" s="795">
        <v>191300</v>
      </c>
      <c r="I10" s="795">
        <v>9430</v>
      </c>
      <c r="J10" s="795">
        <f t="shared" si="1"/>
        <v>12244530</v>
      </c>
    </row>
    <row r="11" spans="1:10" ht="13.5" customHeight="1">
      <c r="A11" s="794">
        <v>9</v>
      </c>
      <c r="B11" s="795" t="s">
        <v>447</v>
      </c>
      <c r="C11" s="795" t="s">
        <v>439</v>
      </c>
      <c r="D11" s="795" t="s">
        <v>379</v>
      </c>
      <c r="E11" s="795">
        <v>137</v>
      </c>
      <c r="F11" s="796">
        <v>134</v>
      </c>
      <c r="G11" s="797">
        <f t="shared" si="0"/>
        <v>135.5</v>
      </c>
      <c r="H11" s="795">
        <v>191300</v>
      </c>
      <c r="I11" s="795">
        <v>9430</v>
      </c>
      <c r="J11" s="795">
        <f t="shared" si="1"/>
        <v>27198915</v>
      </c>
    </row>
    <row r="12" spans="1:10" ht="13.5" customHeight="1">
      <c r="A12" s="794">
        <v>10</v>
      </c>
      <c r="B12" s="795" t="s">
        <v>448</v>
      </c>
      <c r="C12" s="795" t="s">
        <v>439</v>
      </c>
      <c r="D12" s="795" t="s">
        <v>379</v>
      </c>
      <c r="E12" s="795">
        <v>124</v>
      </c>
      <c r="F12" s="796">
        <v>128</v>
      </c>
      <c r="G12" s="797">
        <f t="shared" si="0"/>
        <v>126</v>
      </c>
      <c r="H12" s="795">
        <v>191300</v>
      </c>
      <c r="I12" s="795">
        <v>9430</v>
      </c>
      <c r="J12" s="795">
        <f t="shared" si="1"/>
        <v>25291980</v>
      </c>
    </row>
    <row r="13" spans="1:10" ht="13.5" customHeight="1">
      <c r="A13" s="794">
        <v>11</v>
      </c>
      <c r="B13" s="795" t="s">
        <v>449</v>
      </c>
      <c r="C13" s="795" t="s">
        <v>439</v>
      </c>
      <c r="D13" s="795" t="s">
        <v>382</v>
      </c>
      <c r="E13" s="795">
        <v>43</v>
      </c>
      <c r="F13" s="796">
        <v>42</v>
      </c>
      <c r="G13" s="797">
        <f t="shared" si="0"/>
        <v>42.5</v>
      </c>
      <c r="H13" s="795">
        <v>174600</v>
      </c>
      <c r="I13" s="795">
        <v>9430</v>
      </c>
      <c r="J13" s="795">
        <f t="shared" si="1"/>
        <v>7821275</v>
      </c>
    </row>
    <row r="14" spans="1:10" ht="13.5" customHeight="1">
      <c r="A14" s="794">
        <v>12</v>
      </c>
      <c r="B14" s="795" t="s">
        <v>450</v>
      </c>
      <c r="C14" s="795" t="s">
        <v>439</v>
      </c>
      <c r="D14" s="795" t="s">
        <v>382</v>
      </c>
      <c r="E14" s="795">
        <v>98</v>
      </c>
      <c r="F14" s="796">
        <v>98</v>
      </c>
      <c r="G14" s="797">
        <f t="shared" si="0"/>
        <v>98</v>
      </c>
      <c r="H14" s="795">
        <v>174600</v>
      </c>
      <c r="I14" s="795">
        <v>9430</v>
      </c>
      <c r="J14" s="795">
        <f t="shared" si="1"/>
        <v>18034940</v>
      </c>
    </row>
    <row r="15" spans="1:10" ht="13.5" customHeight="1">
      <c r="A15" s="794">
        <v>13</v>
      </c>
      <c r="B15" s="795" t="s">
        <v>451</v>
      </c>
      <c r="C15" s="795" t="s">
        <v>439</v>
      </c>
      <c r="D15" s="795" t="s">
        <v>382</v>
      </c>
      <c r="E15" s="795">
        <v>45</v>
      </c>
      <c r="F15" s="796">
        <v>44</v>
      </c>
      <c r="G15" s="797">
        <f t="shared" si="0"/>
        <v>44.5</v>
      </c>
      <c r="H15" s="795">
        <v>174600</v>
      </c>
      <c r="I15" s="795">
        <v>9430</v>
      </c>
      <c r="J15" s="795">
        <f t="shared" si="1"/>
        <v>8189335</v>
      </c>
    </row>
    <row r="16" spans="1:10" ht="13.5" customHeight="1">
      <c r="A16" s="794">
        <v>14</v>
      </c>
      <c r="B16" s="795" t="s">
        <v>452</v>
      </c>
      <c r="C16" s="795" t="s">
        <v>439</v>
      </c>
      <c r="D16" s="795" t="s">
        <v>382</v>
      </c>
      <c r="E16" s="795">
        <v>48</v>
      </c>
      <c r="F16" s="796">
        <v>48</v>
      </c>
      <c r="G16" s="797">
        <f t="shared" si="0"/>
        <v>48</v>
      </c>
      <c r="H16" s="795">
        <v>174600</v>
      </c>
      <c r="I16" s="795">
        <v>9430</v>
      </c>
      <c r="J16" s="795">
        <f t="shared" si="1"/>
        <v>8833440</v>
      </c>
    </row>
    <row r="17" spans="1:10" ht="13.5" customHeight="1">
      <c r="A17" s="794">
        <v>15</v>
      </c>
      <c r="B17" s="795" t="s">
        <v>453</v>
      </c>
      <c r="C17" s="795" t="s">
        <v>439</v>
      </c>
      <c r="D17" s="795" t="s">
        <v>382</v>
      </c>
      <c r="E17" s="795">
        <v>21</v>
      </c>
      <c r="F17" s="796">
        <v>22</v>
      </c>
      <c r="G17" s="797">
        <f t="shared" si="0"/>
        <v>21.5</v>
      </c>
      <c r="H17" s="795">
        <v>174600</v>
      </c>
      <c r="I17" s="795">
        <v>9430</v>
      </c>
      <c r="J17" s="795">
        <f t="shared" si="1"/>
        <v>3956645</v>
      </c>
    </row>
    <row r="18" spans="1:10" ht="13.5" customHeight="1">
      <c r="A18" s="794">
        <v>16</v>
      </c>
      <c r="B18" s="795" t="s">
        <v>454</v>
      </c>
      <c r="C18" s="795" t="s">
        <v>439</v>
      </c>
      <c r="D18" s="795" t="s">
        <v>382</v>
      </c>
      <c r="E18" s="795">
        <v>29</v>
      </c>
      <c r="F18" s="796">
        <v>29</v>
      </c>
      <c r="G18" s="797">
        <f t="shared" si="0"/>
        <v>29</v>
      </c>
      <c r="H18" s="795">
        <v>174600</v>
      </c>
      <c r="I18" s="795">
        <v>9430</v>
      </c>
      <c r="J18" s="795">
        <f t="shared" si="1"/>
        <v>5336870</v>
      </c>
    </row>
    <row r="19" spans="1:10" ht="13.5" customHeight="1">
      <c r="A19" s="794">
        <v>17</v>
      </c>
      <c r="B19" s="795" t="s">
        <v>455</v>
      </c>
      <c r="C19" s="795" t="s">
        <v>439</v>
      </c>
      <c r="D19" s="795" t="s">
        <v>382</v>
      </c>
      <c r="E19" s="795">
        <v>16</v>
      </c>
      <c r="F19" s="796">
        <v>19</v>
      </c>
      <c r="G19" s="797">
        <f t="shared" si="0"/>
        <v>17.5</v>
      </c>
      <c r="H19" s="795">
        <v>174600</v>
      </c>
      <c r="I19" s="795">
        <v>9430</v>
      </c>
      <c r="J19" s="795">
        <f t="shared" si="1"/>
        <v>3220525</v>
      </c>
    </row>
    <row r="20" spans="1:10" ht="13.5" customHeight="1">
      <c r="A20" s="794">
        <v>18</v>
      </c>
      <c r="B20" s="795" t="s">
        <v>456</v>
      </c>
      <c r="C20" s="795" t="s">
        <v>439</v>
      </c>
      <c r="D20" s="795" t="s">
        <v>382</v>
      </c>
      <c r="E20" s="795">
        <v>79</v>
      </c>
      <c r="F20" s="796">
        <v>78</v>
      </c>
      <c r="G20" s="797">
        <f t="shared" si="0"/>
        <v>78.5</v>
      </c>
      <c r="H20" s="795">
        <v>174600</v>
      </c>
      <c r="I20" s="795">
        <v>9430</v>
      </c>
      <c r="J20" s="795">
        <f t="shared" si="1"/>
        <v>14446355</v>
      </c>
    </row>
    <row r="21" spans="1:10" ht="13.5" customHeight="1">
      <c r="A21" s="794">
        <v>19</v>
      </c>
      <c r="B21" s="795" t="s">
        <v>457</v>
      </c>
      <c r="C21" s="795" t="s">
        <v>439</v>
      </c>
      <c r="D21" s="795" t="s">
        <v>382</v>
      </c>
      <c r="E21" s="795">
        <v>6</v>
      </c>
      <c r="F21" s="796">
        <v>10</v>
      </c>
      <c r="G21" s="797">
        <f t="shared" si="0"/>
        <v>8</v>
      </c>
      <c r="H21" s="795">
        <v>174600</v>
      </c>
      <c r="I21" s="795">
        <v>9430</v>
      </c>
      <c r="J21" s="795">
        <f t="shared" si="1"/>
        <v>1472240</v>
      </c>
    </row>
    <row r="22" spans="1:10" ht="13.5" customHeight="1">
      <c r="A22" s="794">
        <v>20</v>
      </c>
      <c r="B22" s="795" t="s">
        <v>458</v>
      </c>
      <c r="C22" s="795" t="s">
        <v>439</v>
      </c>
      <c r="D22" s="795" t="s">
        <v>275</v>
      </c>
      <c r="E22" s="795">
        <v>7</v>
      </c>
      <c r="F22" s="796">
        <v>7</v>
      </c>
      <c r="G22" s="797">
        <f t="shared" si="0"/>
        <v>7</v>
      </c>
      <c r="H22" s="795">
        <v>185700</v>
      </c>
      <c r="I22" s="795">
        <v>9430</v>
      </c>
      <c r="J22" s="795">
        <f t="shared" si="1"/>
        <v>1365910</v>
      </c>
    </row>
    <row r="23" spans="1:10" ht="13.5" customHeight="1">
      <c r="A23" s="794"/>
      <c r="B23" s="795"/>
      <c r="C23" s="799" t="s">
        <v>459</v>
      </c>
      <c r="D23" s="795"/>
      <c r="E23" s="798">
        <f>SUM(E3:E22)</f>
        <v>1709</v>
      </c>
      <c r="F23" s="798">
        <f>SUM(F3:F22)</f>
        <v>1752</v>
      </c>
      <c r="G23" s="797">
        <f t="shared" si="0"/>
        <v>1730.5</v>
      </c>
      <c r="H23" s="798"/>
      <c r="I23" s="798"/>
      <c r="J23" s="795">
        <f>SUM(J3:J22)</f>
        <v>340852815</v>
      </c>
    </row>
  </sheetData>
  <mergeCells count="1">
    <mergeCell ref="A1:J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portrait" verticalDpi="0" r:id="rId1"/>
  <headerFooter>
    <oddFooter>第 &amp;P 页，共 &amp;N 页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>
  <dimension ref="A1:K4"/>
  <sheetViews>
    <sheetView workbookViewId="0">
      <selection activeCell="A5" sqref="A5:XFD14"/>
    </sheetView>
  </sheetViews>
  <sheetFormatPr defaultColWidth="9" defaultRowHeight="45" customHeight="1"/>
  <cols>
    <col min="1" max="1" width="22.75" style="786" customWidth="1"/>
    <col min="2" max="2" width="32.125" style="786" customWidth="1"/>
    <col min="3" max="3" width="14.375" style="786" customWidth="1"/>
    <col min="4" max="4" width="13.875" style="786" customWidth="1"/>
    <col min="5" max="5" width="14.125" style="786" customWidth="1"/>
    <col min="6" max="6" width="13.5" style="786" hidden="1" customWidth="1"/>
    <col min="7" max="7" width="12.875" style="786" customWidth="1"/>
    <col min="8" max="9" width="16.5" style="786" customWidth="1"/>
    <col min="10" max="10" width="17.5" style="793" customWidth="1"/>
    <col min="11" max="11" width="22.5" style="786" customWidth="1"/>
    <col min="12" max="16384" width="9" style="786"/>
  </cols>
  <sheetData>
    <row r="1" spans="1:11" ht="39.75" customHeight="1">
      <c r="A1" s="1085" t="s">
        <v>2493</v>
      </c>
      <c r="B1" s="1085"/>
      <c r="C1" s="1085"/>
      <c r="D1" s="1085"/>
      <c r="E1" s="1085"/>
      <c r="F1" s="1085"/>
      <c r="G1" s="1085"/>
      <c r="H1" s="1085"/>
      <c r="I1" s="1085"/>
      <c r="J1" s="1085"/>
      <c r="K1" s="1086"/>
    </row>
    <row r="2" spans="1:11" s="789" customFormat="1" ht="41.25" customHeight="1">
      <c r="A2" s="787" t="s">
        <v>595</v>
      </c>
      <c r="B2" s="787" t="s">
        <v>2</v>
      </c>
      <c r="C2" s="788" t="s">
        <v>2485</v>
      </c>
      <c r="D2" s="788" t="s">
        <v>2486</v>
      </c>
      <c r="E2" s="788" t="s">
        <v>2487</v>
      </c>
      <c r="F2" s="788" t="s">
        <v>2488</v>
      </c>
      <c r="G2" s="788" t="s">
        <v>2489</v>
      </c>
      <c r="H2" s="788" t="s">
        <v>2490</v>
      </c>
      <c r="I2" s="788" t="s">
        <v>2491</v>
      </c>
      <c r="J2" s="788" t="s">
        <v>2492</v>
      </c>
      <c r="K2" s="787" t="s">
        <v>25</v>
      </c>
    </row>
    <row r="3" spans="1:11" s="792" customFormat="1" ht="30" customHeight="1">
      <c r="A3" s="791" t="s">
        <v>1517</v>
      </c>
      <c r="B3" s="787" t="s">
        <v>2482</v>
      </c>
      <c r="C3" s="790">
        <v>910389.89</v>
      </c>
      <c r="D3" s="790">
        <v>645808.99</v>
      </c>
      <c r="E3" s="790">
        <v>590140</v>
      </c>
      <c r="F3" s="790" t="s">
        <v>2481</v>
      </c>
      <c r="G3" s="790">
        <v>60607</v>
      </c>
      <c r="H3" s="790">
        <f>E3+G3</f>
        <v>650747</v>
      </c>
      <c r="I3" s="790">
        <v>728312</v>
      </c>
      <c r="J3" s="790">
        <f t="shared" ref="J3" si="0">H3-I3</f>
        <v>-77565</v>
      </c>
      <c r="K3" s="787" t="s">
        <v>2501</v>
      </c>
    </row>
    <row r="4" spans="1:11" s="792" customFormat="1" ht="30" customHeight="1">
      <c r="A4" s="791"/>
      <c r="B4" s="787" t="s">
        <v>2480</v>
      </c>
      <c r="C4" s="790"/>
      <c r="D4" s="790"/>
      <c r="E4" s="790"/>
      <c r="F4" s="790"/>
      <c r="G4" s="790"/>
      <c r="H4" s="790"/>
      <c r="I4" s="790"/>
      <c r="J4" s="790">
        <f>SUM(J3)</f>
        <v>-77565</v>
      </c>
      <c r="K4" s="787"/>
    </row>
  </sheetData>
  <mergeCells count="1">
    <mergeCell ref="A1:K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0" orientation="landscape" verticalDpi="0" r:id="rId1"/>
  <headerFooter>
    <oddFooter>第 &amp;P 页，共 &amp;N 页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>
  <dimension ref="A1:AY23"/>
  <sheetViews>
    <sheetView topLeftCell="B1" workbookViewId="0">
      <pane xSplit="2" ySplit="3" topLeftCell="AM4" activePane="bottomRight" state="frozen"/>
      <selection activeCell="B1" sqref="B1"/>
      <selection pane="topRight" activeCell="D1" sqref="D1"/>
      <selection pane="bottomLeft" activeCell="B4" sqref="B4"/>
      <selection pane="bottomRight" activeCell="B24" sqref="A24:XFD113"/>
    </sheetView>
  </sheetViews>
  <sheetFormatPr defaultColWidth="9" defaultRowHeight="11.25"/>
  <cols>
    <col min="1" max="1" width="8.125" style="137" hidden="1" customWidth="1"/>
    <col min="2" max="2" width="20.375" style="137" customWidth="1"/>
    <col min="3" max="3" width="5.75" style="137" customWidth="1"/>
    <col min="4" max="4" width="9.75" style="137" hidden="1" customWidth="1"/>
    <col min="5" max="24" width="9" style="137" hidden="1" customWidth="1"/>
    <col min="25" max="25" width="8.375" style="137" hidden="1" customWidth="1"/>
    <col min="26" max="26" width="9.625" style="137" hidden="1" customWidth="1"/>
    <col min="27" max="27" width="9.375" style="137" hidden="1" customWidth="1"/>
    <col min="28" max="28" width="12.5" style="137" hidden="1" customWidth="1"/>
    <col min="29" max="29" width="9.875" style="137" hidden="1" customWidth="1"/>
    <col min="30" max="30" width="11.625" style="137" customWidth="1"/>
    <col min="31" max="31" width="10.5" style="137" customWidth="1"/>
    <col min="32" max="32" width="10.875" style="137" customWidth="1"/>
    <col min="33" max="33" width="11.375" style="137" customWidth="1"/>
    <col min="34" max="34" width="11.625" style="137" customWidth="1"/>
    <col min="35" max="35" width="11.375" style="137" customWidth="1"/>
    <col min="36" max="36" width="9.125" style="137" bestFit="1" customWidth="1"/>
    <col min="37" max="37" width="11" style="137" customWidth="1"/>
    <col min="38" max="39" width="12.125" style="137" customWidth="1"/>
    <col min="40" max="40" width="9.125" style="137" customWidth="1"/>
    <col min="41" max="41" width="9.875" style="137" customWidth="1"/>
    <col min="42" max="43" width="12.5" style="137" customWidth="1"/>
    <col min="44" max="44" width="14.875" style="137" customWidth="1"/>
    <col min="45" max="45" width="12.5" style="137" customWidth="1"/>
    <col min="46" max="46" width="12.375" style="137" customWidth="1"/>
    <col min="47" max="47" width="11.625" style="137" customWidth="1"/>
    <col min="48" max="49" width="14" style="137" customWidth="1"/>
    <col min="50" max="50" width="9.75" style="137" bestFit="1" customWidth="1"/>
    <col min="51" max="16384" width="9" style="137"/>
  </cols>
  <sheetData>
    <row r="1" spans="1:51" ht="18.75">
      <c r="A1" s="1087" t="s">
        <v>2091</v>
      </c>
      <c r="B1" s="876"/>
      <c r="C1" s="876"/>
      <c r="D1" s="876"/>
      <c r="E1" s="876"/>
      <c r="F1" s="876"/>
      <c r="G1" s="876"/>
      <c r="H1" s="876"/>
      <c r="I1" s="876"/>
      <c r="J1" s="876"/>
      <c r="K1" s="876"/>
      <c r="L1" s="876"/>
      <c r="M1" s="876"/>
      <c r="N1" s="876"/>
      <c r="O1" s="876"/>
      <c r="P1" s="876"/>
      <c r="Q1" s="876"/>
      <c r="R1" s="876"/>
      <c r="S1" s="876"/>
      <c r="T1" s="876"/>
      <c r="U1" s="876"/>
      <c r="V1" s="876"/>
      <c r="W1" s="876"/>
      <c r="X1" s="876"/>
      <c r="Y1" s="876"/>
      <c r="Z1" s="876"/>
      <c r="AA1" s="876"/>
      <c r="AB1" s="876"/>
      <c r="AC1" s="876"/>
      <c r="AD1" s="876"/>
      <c r="AE1" s="876"/>
      <c r="AF1" s="876"/>
      <c r="AG1" s="876"/>
      <c r="AH1" s="876"/>
      <c r="AI1" s="876"/>
      <c r="AJ1" s="876"/>
      <c r="AK1" s="876"/>
      <c r="AL1" s="876"/>
      <c r="AM1" s="876"/>
      <c r="AN1" s="876"/>
      <c r="AO1" s="876"/>
      <c r="AP1" s="876"/>
      <c r="AQ1" s="876"/>
      <c r="AR1" s="876"/>
      <c r="AS1" s="876"/>
      <c r="AT1" s="876"/>
      <c r="AU1" s="825"/>
      <c r="AV1" s="825"/>
      <c r="AW1" s="825"/>
    </row>
    <row r="2" spans="1:51" ht="11.25" customHeight="1">
      <c r="A2" s="1069" t="s">
        <v>594</v>
      </c>
      <c r="B2" s="1069" t="s">
        <v>595</v>
      </c>
      <c r="C2" s="1069" t="s">
        <v>596</v>
      </c>
      <c r="D2" s="1069" t="s">
        <v>2092</v>
      </c>
      <c r="E2" s="1069" t="s">
        <v>597</v>
      </c>
      <c r="F2" s="1069"/>
      <c r="G2" s="1069"/>
      <c r="H2" s="1069"/>
      <c r="I2" s="1069"/>
      <c r="J2" s="1069" t="s">
        <v>2093</v>
      </c>
      <c r="K2" s="1069"/>
      <c r="L2" s="1069"/>
      <c r="M2" s="1069"/>
      <c r="N2" s="1069"/>
      <c r="O2" s="853" t="s">
        <v>2094</v>
      </c>
      <c r="P2" s="853"/>
      <c r="Q2" s="853"/>
      <c r="R2" s="853"/>
      <c r="S2" s="853"/>
      <c r="T2" s="853" t="s">
        <v>598</v>
      </c>
      <c r="U2" s="853"/>
      <c r="V2" s="853"/>
      <c r="W2" s="853"/>
      <c r="X2" s="853"/>
      <c r="Y2" s="853" t="s">
        <v>599</v>
      </c>
      <c r="Z2" s="853"/>
      <c r="AA2" s="853"/>
      <c r="AB2" s="853"/>
      <c r="AC2" s="853"/>
      <c r="AD2" s="1069" t="s">
        <v>2468</v>
      </c>
      <c r="AE2" s="1069"/>
      <c r="AF2" s="1069"/>
      <c r="AG2" s="1069"/>
      <c r="AH2" s="1069"/>
      <c r="AI2" s="1069"/>
      <c r="AJ2" s="1069"/>
      <c r="AK2" s="1069"/>
      <c r="AL2" s="1069"/>
      <c r="AM2" s="1069"/>
      <c r="AN2" s="1069"/>
      <c r="AO2" s="1069"/>
      <c r="AP2" s="1069"/>
      <c r="AQ2" s="1073" t="s">
        <v>2469</v>
      </c>
      <c r="AR2" s="1073" t="s">
        <v>2495</v>
      </c>
      <c r="AS2" s="1073" t="s">
        <v>2472</v>
      </c>
      <c r="AT2" s="1073" t="s">
        <v>2473</v>
      </c>
      <c r="AU2" s="1088" t="s">
        <v>2474</v>
      </c>
      <c r="AV2" s="1074" t="s">
        <v>2475</v>
      </c>
      <c r="AW2" s="1074" t="s">
        <v>2479</v>
      </c>
    </row>
    <row r="3" spans="1:51" ht="33.75">
      <c r="A3" s="1069"/>
      <c r="B3" s="1069"/>
      <c r="C3" s="1069"/>
      <c r="D3" s="1069"/>
      <c r="E3" s="671" t="s">
        <v>600</v>
      </c>
      <c r="F3" s="671" t="s">
        <v>601</v>
      </c>
      <c r="G3" s="671" t="s">
        <v>602</v>
      </c>
      <c r="H3" s="671" t="s">
        <v>603</v>
      </c>
      <c r="I3" s="773" t="s">
        <v>24</v>
      </c>
      <c r="J3" s="671" t="s">
        <v>600</v>
      </c>
      <c r="K3" s="671" t="s">
        <v>601</v>
      </c>
      <c r="L3" s="671" t="s">
        <v>602</v>
      </c>
      <c r="M3" s="671" t="s">
        <v>603</v>
      </c>
      <c r="N3" s="773" t="s">
        <v>24</v>
      </c>
      <c r="O3" s="671" t="s">
        <v>600</v>
      </c>
      <c r="P3" s="671" t="s">
        <v>601</v>
      </c>
      <c r="Q3" s="671" t="s">
        <v>602</v>
      </c>
      <c r="R3" s="671" t="s">
        <v>603</v>
      </c>
      <c r="S3" s="779" t="s">
        <v>24</v>
      </c>
      <c r="T3" s="671" t="s">
        <v>600</v>
      </c>
      <c r="U3" s="671" t="s">
        <v>601</v>
      </c>
      <c r="V3" s="671" t="s">
        <v>602</v>
      </c>
      <c r="W3" s="671" t="s">
        <v>603</v>
      </c>
      <c r="X3" s="779" t="s">
        <v>24</v>
      </c>
      <c r="Y3" s="671" t="s">
        <v>600</v>
      </c>
      <c r="Z3" s="671" t="s">
        <v>601</v>
      </c>
      <c r="AA3" s="671" t="s">
        <v>602</v>
      </c>
      <c r="AB3" s="671" t="s">
        <v>603</v>
      </c>
      <c r="AC3" s="773" t="s">
        <v>24</v>
      </c>
      <c r="AD3" s="671" t="s">
        <v>604</v>
      </c>
      <c r="AE3" s="671" t="s">
        <v>605</v>
      </c>
      <c r="AF3" s="671" t="s">
        <v>606</v>
      </c>
      <c r="AG3" s="671" t="s">
        <v>607</v>
      </c>
      <c r="AH3" s="671" t="s">
        <v>608</v>
      </c>
      <c r="AI3" s="671" t="s">
        <v>609</v>
      </c>
      <c r="AJ3" s="671" t="s">
        <v>2097</v>
      </c>
      <c r="AK3" s="671" t="s">
        <v>614</v>
      </c>
      <c r="AL3" s="671" t="s">
        <v>2466</v>
      </c>
      <c r="AM3" s="671" t="s">
        <v>2471</v>
      </c>
      <c r="AN3" s="671" t="s">
        <v>2470</v>
      </c>
      <c r="AO3" s="671" t="s">
        <v>2467</v>
      </c>
      <c r="AP3" s="773" t="s">
        <v>531</v>
      </c>
      <c r="AQ3" s="1071"/>
      <c r="AR3" s="1071"/>
      <c r="AS3" s="1071"/>
      <c r="AT3" s="1071"/>
      <c r="AU3" s="1089"/>
      <c r="AV3" s="1075"/>
      <c r="AW3" s="1075"/>
    </row>
    <row r="4" spans="1:51" ht="15" customHeight="1">
      <c r="A4" s="141" t="s">
        <v>537</v>
      </c>
      <c r="B4" s="240" t="s">
        <v>2140</v>
      </c>
      <c r="C4" s="240" t="s">
        <v>2099</v>
      </c>
      <c r="D4" s="672">
        <v>2</v>
      </c>
      <c r="E4" s="165">
        <v>3</v>
      </c>
      <c r="F4" s="165">
        <v>3</v>
      </c>
      <c r="G4" s="165">
        <v>28</v>
      </c>
      <c r="H4" s="165">
        <v>2.67</v>
      </c>
      <c r="I4" s="144">
        <f t="shared" ref="I4:I22" si="0">SUM(E4:H4)</f>
        <v>36.67</v>
      </c>
      <c r="J4" s="672">
        <v>4.42</v>
      </c>
      <c r="K4" s="672">
        <v>1</v>
      </c>
      <c r="L4" s="672">
        <v>1</v>
      </c>
      <c r="M4" s="672">
        <v>0</v>
      </c>
      <c r="N4" s="144">
        <f t="shared" ref="N4:N22" si="1">SUM(J4:M4)</f>
        <v>6.42</v>
      </c>
      <c r="O4" s="144">
        <f t="shared" ref="O4:R22" si="2">E4+J4</f>
        <v>7.42</v>
      </c>
      <c r="P4" s="144">
        <f t="shared" si="2"/>
        <v>4</v>
      </c>
      <c r="Q4" s="144">
        <f t="shared" si="2"/>
        <v>29</v>
      </c>
      <c r="R4" s="144">
        <f t="shared" si="2"/>
        <v>2.67</v>
      </c>
      <c r="S4" s="144">
        <f t="shared" ref="S4:S22" si="3">SUM(O4:R4)</f>
        <v>43.09</v>
      </c>
      <c r="T4" s="672">
        <v>6.67</v>
      </c>
      <c r="U4" s="672">
        <v>4.17</v>
      </c>
      <c r="V4" s="672">
        <v>29.92</v>
      </c>
      <c r="W4" s="672">
        <v>2</v>
      </c>
      <c r="X4" s="144">
        <f t="shared" ref="X4:X22" si="4">SUM(T4:W4)</f>
        <v>42.760000000000005</v>
      </c>
      <c r="Y4" s="672">
        <v>6.67</v>
      </c>
      <c r="Z4" s="672">
        <v>4.17</v>
      </c>
      <c r="AA4" s="672">
        <v>29.92</v>
      </c>
      <c r="AB4" s="672">
        <v>2</v>
      </c>
      <c r="AC4" s="144">
        <f t="shared" ref="AC4:AC22" si="5">SUM(Y4:AB4)</f>
        <v>42.760000000000005</v>
      </c>
      <c r="AD4" s="144">
        <f t="shared" ref="AD4:AD22" si="6">(Y4*6017+Z4*5250+AA4*5194+AB4*4250)*12+AB4*50*5</f>
        <v>2711664.44</v>
      </c>
      <c r="AE4" s="144">
        <f t="shared" ref="AE4:AE22" si="7">AC4*4320</f>
        <v>184723.20000000001</v>
      </c>
      <c r="AF4" s="144">
        <f t="shared" ref="AF4:AF22" si="8">AC4*6000</f>
        <v>256560.00000000003</v>
      </c>
      <c r="AG4" s="144">
        <f t="shared" ref="AG4:AG22" si="9">AC4*2400</f>
        <v>102624.00000000001</v>
      </c>
      <c r="AH4" s="144">
        <f t="shared" ref="AH4:AH22" si="10">AC4*8800</f>
        <v>376288.00000000006</v>
      </c>
      <c r="AI4" s="144">
        <f t="shared" ref="AI4:AI22" si="11">AC4*800</f>
        <v>34208.000000000007</v>
      </c>
      <c r="AJ4" s="144">
        <f t="shared" ref="AJ4:AJ22" si="12">D4*50*200</f>
        <v>20000</v>
      </c>
      <c r="AK4" s="144">
        <f t="shared" ref="AK4:AK22" si="13">AC4*960</f>
        <v>41049.600000000006</v>
      </c>
      <c r="AL4" s="144">
        <f t="shared" ref="AL4:AL22" si="14">ROUND((AD4+AH4+AI4+AJ4+AM4)*0.35256,2)</f>
        <v>1107800.08</v>
      </c>
      <c r="AN4" s="144"/>
      <c r="AO4" s="144">
        <v>15300</v>
      </c>
      <c r="AP4" s="144">
        <f>SUM(AD4:AO4)</f>
        <v>4850217.32</v>
      </c>
      <c r="AQ4" s="144">
        <v>4681752.8</v>
      </c>
      <c r="AR4" s="144">
        <f t="shared" ref="AR4:AR22" si="15">(Y4*450+Z4*300+AA4*100+AB4*50)*6+AC4*300-AB4*50*5</f>
        <v>56395</v>
      </c>
      <c r="AS4" s="144">
        <f t="shared" ref="AS4:AS22" si="16">AQ4+AR4</f>
        <v>4738147.8</v>
      </c>
      <c r="AT4" s="675">
        <v>2720494</v>
      </c>
      <c r="AU4" s="776">
        <v>906831</v>
      </c>
      <c r="AV4" s="610">
        <f t="shared" ref="AV4:AV22" si="17">AS4-AT4-AU4</f>
        <v>1110822.7999999998</v>
      </c>
      <c r="AW4" s="610"/>
      <c r="AX4" s="145">
        <f>AP4-AQ4</f>
        <v>168464.52000000048</v>
      </c>
    </row>
    <row r="5" spans="1:51" ht="15" customHeight="1">
      <c r="A5" s="141" t="s">
        <v>537</v>
      </c>
      <c r="B5" s="240" t="s">
        <v>2141</v>
      </c>
      <c r="C5" s="240" t="s">
        <v>2099</v>
      </c>
      <c r="D5" s="672">
        <v>1</v>
      </c>
      <c r="E5" s="165">
        <v>3.67</v>
      </c>
      <c r="F5" s="165">
        <v>2</v>
      </c>
      <c r="G5" s="165">
        <v>17</v>
      </c>
      <c r="H5" s="165">
        <v>2.67</v>
      </c>
      <c r="I5" s="144">
        <f t="shared" si="0"/>
        <v>25.340000000000003</v>
      </c>
      <c r="J5" s="672"/>
      <c r="K5" s="672"/>
      <c r="L5" s="672"/>
      <c r="M5" s="672"/>
      <c r="N5" s="144">
        <f t="shared" si="1"/>
        <v>0</v>
      </c>
      <c r="O5" s="144">
        <f t="shared" si="2"/>
        <v>3.67</v>
      </c>
      <c r="P5" s="144">
        <f t="shared" si="2"/>
        <v>2</v>
      </c>
      <c r="Q5" s="144">
        <f t="shared" si="2"/>
        <v>17</v>
      </c>
      <c r="R5" s="144">
        <f t="shared" si="2"/>
        <v>2.67</v>
      </c>
      <c r="S5" s="144">
        <f t="shared" si="3"/>
        <v>25.340000000000003</v>
      </c>
      <c r="T5" s="672">
        <v>4</v>
      </c>
      <c r="U5" s="672">
        <v>1.58</v>
      </c>
      <c r="V5" s="672">
        <v>18</v>
      </c>
      <c r="W5" s="672">
        <v>1.42</v>
      </c>
      <c r="X5" s="144">
        <f t="shared" si="4"/>
        <v>25</v>
      </c>
      <c r="Y5" s="672">
        <v>4</v>
      </c>
      <c r="Z5" s="672">
        <v>1.58</v>
      </c>
      <c r="AA5" s="672">
        <v>18</v>
      </c>
      <c r="AB5" s="672">
        <v>1.42</v>
      </c>
      <c r="AC5" s="144">
        <f t="shared" si="5"/>
        <v>25</v>
      </c>
      <c r="AD5" s="144">
        <f t="shared" si="6"/>
        <v>1583035</v>
      </c>
      <c r="AE5" s="144">
        <f t="shared" si="7"/>
        <v>108000</v>
      </c>
      <c r="AF5" s="144">
        <f t="shared" si="8"/>
        <v>150000</v>
      </c>
      <c r="AG5" s="144">
        <f t="shared" si="9"/>
        <v>60000</v>
      </c>
      <c r="AH5" s="144">
        <f t="shared" si="10"/>
        <v>220000</v>
      </c>
      <c r="AI5" s="144">
        <f t="shared" si="11"/>
        <v>20000</v>
      </c>
      <c r="AJ5" s="144">
        <f t="shared" si="12"/>
        <v>10000</v>
      </c>
      <c r="AK5" s="144">
        <f t="shared" si="13"/>
        <v>24000</v>
      </c>
      <c r="AL5" s="144">
        <f t="shared" si="14"/>
        <v>646254.81999999995</v>
      </c>
      <c r="AM5" s="144"/>
      <c r="AN5" s="144"/>
      <c r="AO5" s="144"/>
      <c r="AP5" s="144">
        <f t="shared" ref="AP5:AP22" si="18">SUM(AD5:AO5)</f>
        <v>2821289.82</v>
      </c>
      <c r="AQ5" s="144">
        <v>2779135.4</v>
      </c>
      <c r="AR5" s="144">
        <f t="shared" si="15"/>
        <v>32015</v>
      </c>
      <c r="AS5" s="144">
        <f t="shared" si="16"/>
        <v>2811150.4</v>
      </c>
      <c r="AT5" s="675">
        <v>1675591</v>
      </c>
      <c r="AU5" s="776">
        <v>558530</v>
      </c>
      <c r="AV5" s="610">
        <f t="shared" si="17"/>
        <v>577029.39999999991</v>
      </c>
      <c r="AW5" s="610"/>
      <c r="AX5" s="145">
        <f t="shared" ref="AX5:AX22" si="19">AP5-AQ5</f>
        <v>42154.419999999925</v>
      </c>
    </row>
    <row r="6" spans="1:51" ht="15" customHeight="1">
      <c r="A6" s="141" t="s">
        <v>537</v>
      </c>
      <c r="B6" s="240" t="s">
        <v>2142</v>
      </c>
      <c r="C6" s="240" t="s">
        <v>2099</v>
      </c>
      <c r="D6" s="672">
        <v>2</v>
      </c>
      <c r="E6" s="165">
        <v>0</v>
      </c>
      <c r="F6" s="165">
        <v>2</v>
      </c>
      <c r="G6" s="165">
        <v>23.33</v>
      </c>
      <c r="H6" s="165">
        <v>2.67</v>
      </c>
      <c r="I6" s="144">
        <f t="shared" si="0"/>
        <v>28</v>
      </c>
      <c r="J6" s="672"/>
      <c r="K6" s="672"/>
      <c r="L6" s="672"/>
      <c r="M6" s="672"/>
      <c r="N6" s="144">
        <f t="shared" si="1"/>
        <v>0</v>
      </c>
      <c r="O6" s="144">
        <f t="shared" si="2"/>
        <v>0</v>
      </c>
      <c r="P6" s="144">
        <f t="shared" si="2"/>
        <v>2</v>
      </c>
      <c r="Q6" s="144">
        <f t="shared" si="2"/>
        <v>23.33</v>
      </c>
      <c r="R6" s="144">
        <f t="shared" si="2"/>
        <v>2.67</v>
      </c>
      <c r="S6" s="144">
        <f t="shared" si="3"/>
        <v>28</v>
      </c>
      <c r="T6" s="672">
        <v>2.58</v>
      </c>
      <c r="U6" s="672">
        <v>1.58</v>
      </c>
      <c r="V6" s="672">
        <v>22.5</v>
      </c>
      <c r="W6" s="672">
        <v>1.83</v>
      </c>
      <c r="X6" s="144">
        <f t="shared" si="4"/>
        <v>28.490000000000002</v>
      </c>
      <c r="Y6" s="672">
        <v>0</v>
      </c>
      <c r="Z6" s="672">
        <v>2</v>
      </c>
      <c r="AA6" s="672">
        <v>23.33</v>
      </c>
      <c r="AB6" s="672">
        <v>2.67</v>
      </c>
      <c r="AC6" s="144">
        <f t="shared" si="5"/>
        <v>28</v>
      </c>
      <c r="AD6" s="144">
        <f t="shared" si="6"/>
        <v>1716949.7399999998</v>
      </c>
      <c r="AE6" s="144">
        <f t="shared" si="7"/>
        <v>120960</v>
      </c>
      <c r="AF6" s="144">
        <f t="shared" si="8"/>
        <v>168000</v>
      </c>
      <c r="AG6" s="144">
        <f t="shared" si="9"/>
        <v>67200</v>
      </c>
      <c r="AH6" s="144">
        <f t="shared" si="10"/>
        <v>246400</v>
      </c>
      <c r="AI6" s="144">
        <f t="shared" si="11"/>
        <v>22400</v>
      </c>
      <c r="AJ6" s="144">
        <f t="shared" si="12"/>
        <v>20000</v>
      </c>
      <c r="AK6" s="144">
        <f t="shared" si="13"/>
        <v>26880</v>
      </c>
      <c r="AL6" s="144">
        <f t="shared" si="14"/>
        <v>707147.13</v>
      </c>
      <c r="AM6" s="144"/>
      <c r="AN6" s="144"/>
      <c r="AO6" s="144"/>
      <c r="AP6" s="144">
        <f t="shared" si="18"/>
        <v>3095936.8699999996</v>
      </c>
      <c r="AQ6" s="144">
        <v>3126560.6</v>
      </c>
      <c r="AR6" s="144">
        <f t="shared" si="15"/>
        <v>26131.5</v>
      </c>
      <c r="AS6" s="144">
        <f t="shared" si="16"/>
        <v>3152692.1</v>
      </c>
      <c r="AT6" s="675">
        <v>2110438</v>
      </c>
      <c r="AU6" s="776">
        <v>703479</v>
      </c>
      <c r="AV6" s="610">
        <f t="shared" si="17"/>
        <v>338775.10000000009</v>
      </c>
      <c r="AW6" s="610"/>
      <c r="AX6" s="145">
        <f t="shared" si="19"/>
        <v>-30623.730000000447</v>
      </c>
      <c r="AY6" s="137" t="s">
        <v>2476</v>
      </c>
    </row>
    <row r="7" spans="1:51" ht="15" customHeight="1">
      <c r="A7" s="141" t="s">
        <v>537</v>
      </c>
      <c r="B7" s="240" t="s">
        <v>450</v>
      </c>
      <c r="C7" s="240" t="s">
        <v>2099</v>
      </c>
      <c r="D7" s="672">
        <v>5</v>
      </c>
      <c r="E7" s="165">
        <v>9.33</v>
      </c>
      <c r="F7" s="165">
        <v>2.67</v>
      </c>
      <c r="G7" s="165">
        <v>58.67</v>
      </c>
      <c r="H7" s="165">
        <v>5</v>
      </c>
      <c r="I7" s="144">
        <f t="shared" si="0"/>
        <v>75.67</v>
      </c>
      <c r="J7" s="672"/>
      <c r="K7" s="672"/>
      <c r="L7" s="672"/>
      <c r="M7" s="672"/>
      <c r="N7" s="144">
        <f t="shared" si="1"/>
        <v>0</v>
      </c>
      <c r="O7" s="144">
        <f t="shared" si="2"/>
        <v>9.33</v>
      </c>
      <c r="P7" s="144">
        <f t="shared" si="2"/>
        <v>2.67</v>
      </c>
      <c r="Q7" s="144">
        <f t="shared" si="2"/>
        <v>58.67</v>
      </c>
      <c r="R7" s="144">
        <f t="shared" si="2"/>
        <v>5</v>
      </c>
      <c r="S7" s="144">
        <f t="shared" si="3"/>
        <v>75.67</v>
      </c>
      <c r="T7" s="672">
        <v>1.67</v>
      </c>
      <c r="U7" s="672">
        <v>5.33</v>
      </c>
      <c r="V7" s="672">
        <v>56.17</v>
      </c>
      <c r="W7" s="672">
        <v>3</v>
      </c>
      <c r="X7" s="144">
        <f t="shared" si="4"/>
        <v>66.17</v>
      </c>
      <c r="Y7" s="672">
        <v>1.67</v>
      </c>
      <c r="Z7" s="672">
        <v>5.33</v>
      </c>
      <c r="AA7" s="672">
        <v>56.17</v>
      </c>
      <c r="AB7" s="672">
        <v>3</v>
      </c>
      <c r="AC7" s="144">
        <f t="shared" si="5"/>
        <v>66.17</v>
      </c>
      <c r="AD7" s="144">
        <f t="shared" si="6"/>
        <v>4111084.44</v>
      </c>
      <c r="AE7" s="144">
        <f t="shared" si="7"/>
        <v>285854.40000000002</v>
      </c>
      <c r="AF7" s="144">
        <f t="shared" si="8"/>
        <v>397020</v>
      </c>
      <c r="AG7" s="144">
        <f t="shared" si="9"/>
        <v>158808</v>
      </c>
      <c r="AH7" s="144">
        <f t="shared" si="10"/>
        <v>582296</v>
      </c>
      <c r="AI7" s="144">
        <f t="shared" si="11"/>
        <v>52936</v>
      </c>
      <c r="AJ7" s="144">
        <f t="shared" si="12"/>
        <v>50000</v>
      </c>
      <c r="AK7" s="144">
        <f t="shared" si="13"/>
        <v>63523.200000000004</v>
      </c>
      <c r="AL7" s="144">
        <f t="shared" si="14"/>
        <v>1690989.32</v>
      </c>
      <c r="AN7" s="144"/>
      <c r="AO7" s="144">
        <v>122775</v>
      </c>
      <c r="AP7" s="144">
        <f>SUM(AD7:AO7)</f>
        <v>7515286.3600000003</v>
      </c>
      <c r="AQ7" s="144">
        <v>7392802.4499999993</v>
      </c>
      <c r="AR7" s="144">
        <f t="shared" si="15"/>
        <v>67806</v>
      </c>
      <c r="AS7" s="144">
        <f t="shared" si="16"/>
        <v>7460608.4499999993</v>
      </c>
      <c r="AT7" s="675">
        <v>5377450</v>
      </c>
      <c r="AU7" s="776">
        <v>1792483</v>
      </c>
      <c r="AV7" s="610">
        <f t="shared" si="17"/>
        <v>290675.44999999925</v>
      </c>
      <c r="AW7" s="610"/>
      <c r="AX7" s="145">
        <f t="shared" si="19"/>
        <v>122483.91000000108</v>
      </c>
    </row>
    <row r="8" spans="1:51" ht="15" customHeight="1">
      <c r="A8" s="141" t="s">
        <v>537</v>
      </c>
      <c r="B8" s="240" t="s">
        <v>2143</v>
      </c>
      <c r="C8" s="240" t="s">
        <v>2099</v>
      </c>
      <c r="D8" s="672">
        <v>2</v>
      </c>
      <c r="E8" s="165">
        <v>0</v>
      </c>
      <c r="F8" s="165">
        <v>2</v>
      </c>
      <c r="G8" s="165">
        <v>23.33</v>
      </c>
      <c r="H8" s="165">
        <v>2.67</v>
      </c>
      <c r="I8" s="144">
        <f t="shared" si="0"/>
        <v>28</v>
      </c>
      <c r="J8" s="672">
        <v>1.67</v>
      </c>
      <c r="K8" s="672"/>
      <c r="L8" s="672">
        <v>0.33</v>
      </c>
      <c r="M8" s="672"/>
      <c r="N8" s="144">
        <f t="shared" si="1"/>
        <v>2</v>
      </c>
      <c r="O8" s="144">
        <f t="shared" si="2"/>
        <v>1.67</v>
      </c>
      <c r="P8" s="144">
        <f t="shared" si="2"/>
        <v>2</v>
      </c>
      <c r="Q8" s="144">
        <f t="shared" si="2"/>
        <v>23.659999999999997</v>
      </c>
      <c r="R8" s="144">
        <f t="shared" si="2"/>
        <v>2.67</v>
      </c>
      <c r="S8" s="144">
        <f t="shared" si="3"/>
        <v>30</v>
      </c>
      <c r="T8" s="672">
        <v>3.67</v>
      </c>
      <c r="U8" s="672">
        <v>1</v>
      </c>
      <c r="V8" s="672">
        <v>23.58</v>
      </c>
      <c r="W8" s="672">
        <v>1.75</v>
      </c>
      <c r="X8" s="144">
        <f t="shared" si="4"/>
        <v>30</v>
      </c>
      <c r="Y8" s="672">
        <v>3.67</v>
      </c>
      <c r="Z8" s="672">
        <v>1</v>
      </c>
      <c r="AA8" s="672">
        <v>23.58</v>
      </c>
      <c r="AB8" s="672">
        <v>1.75</v>
      </c>
      <c r="AC8" s="144">
        <f t="shared" si="5"/>
        <v>30</v>
      </c>
      <c r="AD8" s="144">
        <f t="shared" si="6"/>
        <v>1887370.4199999997</v>
      </c>
      <c r="AE8" s="144">
        <f t="shared" si="7"/>
        <v>129600</v>
      </c>
      <c r="AF8" s="144">
        <f t="shared" si="8"/>
        <v>180000</v>
      </c>
      <c r="AG8" s="144">
        <f t="shared" si="9"/>
        <v>72000</v>
      </c>
      <c r="AH8" s="144">
        <f t="shared" si="10"/>
        <v>264000</v>
      </c>
      <c r="AI8" s="144">
        <f t="shared" si="11"/>
        <v>24000</v>
      </c>
      <c r="AJ8" s="144">
        <f t="shared" si="12"/>
        <v>20000</v>
      </c>
      <c r="AK8" s="144">
        <f t="shared" si="13"/>
        <v>28800</v>
      </c>
      <c r="AL8" s="144">
        <f t="shared" si="14"/>
        <v>773999.8</v>
      </c>
      <c r="AM8" s="144"/>
      <c r="AN8" s="144"/>
      <c r="AO8" s="144"/>
      <c r="AP8" s="144">
        <f t="shared" si="18"/>
        <v>3379770.2199999997</v>
      </c>
      <c r="AQ8" s="144">
        <v>3441957.98</v>
      </c>
      <c r="AR8" s="144">
        <f t="shared" si="15"/>
        <v>34944.5</v>
      </c>
      <c r="AS8" s="144">
        <f t="shared" si="16"/>
        <v>3476902.48</v>
      </c>
      <c r="AT8" s="675">
        <v>2176076</v>
      </c>
      <c r="AU8" s="776">
        <v>725359</v>
      </c>
      <c r="AV8" s="610">
        <f t="shared" si="17"/>
        <v>575467.48</v>
      </c>
      <c r="AW8" s="610"/>
      <c r="AX8" s="145">
        <f t="shared" si="19"/>
        <v>-62187.760000000242</v>
      </c>
      <c r="AY8" s="137" t="s">
        <v>2476</v>
      </c>
    </row>
    <row r="9" spans="1:51" ht="15" customHeight="1">
      <c r="A9" s="141" t="s">
        <v>537</v>
      </c>
      <c r="B9" s="240" t="s">
        <v>447</v>
      </c>
      <c r="C9" s="240" t="s">
        <v>2101</v>
      </c>
      <c r="D9" s="672"/>
      <c r="E9" s="165">
        <v>10</v>
      </c>
      <c r="F9" s="165">
        <v>5.67</v>
      </c>
      <c r="G9" s="165">
        <v>0</v>
      </c>
      <c r="H9" s="165">
        <v>8.33</v>
      </c>
      <c r="I9" s="144">
        <f t="shared" si="0"/>
        <v>24</v>
      </c>
      <c r="J9" s="672"/>
      <c r="K9" s="672"/>
      <c r="L9" s="672"/>
      <c r="M9" s="672"/>
      <c r="N9" s="144">
        <f t="shared" si="1"/>
        <v>0</v>
      </c>
      <c r="O9" s="144">
        <f t="shared" si="2"/>
        <v>10</v>
      </c>
      <c r="P9" s="144">
        <f t="shared" si="2"/>
        <v>5.67</v>
      </c>
      <c r="Q9" s="144">
        <f t="shared" si="2"/>
        <v>0</v>
      </c>
      <c r="R9" s="144">
        <f t="shared" si="2"/>
        <v>8.33</v>
      </c>
      <c r="S9" s="144">
        <f t="shared" si="3"/>
        <v>24</v>
      </c>
      <c r="T9" s="672">
        <v>9.42</v>
      </c>
      <c r="U9" s="672">
        <v>2</v>
      </c>
      <c r="V9" s="672">
        <v>0</v>
      </c>
      <c r="W9" s="672">
        <v>9</v>
      </c>
      <c r="X9" s="144">
        <f t="shared" si="4"/>
        <v>20.420000000000002</v>
      </c>
      <c r="Y9" s="672">
        <v>9.42</v>
      </c>
      <c r="Z9" s="672">
        <v>2</v>
      </c>
      <c r="AA9" s="672">
        <v>0</v>
      </c>
      <c r="AB9" s="672">
        <v>9</v>
      </c>
      <c r="AC9" s="144">
        <f t="shared" si="5"/>
        <v>20.420000000000002</v>
      </c>
      <c r="AD9" s="144">
        <f t="shared" si="6"/>
        <v>1267411.68</v>
      </c>
      <c r="AE9" s="144">
        <f t="shared" si="7"/>
        <v>88214.400000000009</v>
      </c>
      <c r="AF9" s="144">
        <f t="shared" si="8"/>
        <v>122520.00000000001</v>
      </c>
      <c r="AG9" s="144">
        <f t="shared" si="9"/>
        <v>49008.000000000007</v>
      </c>
      <c r="AH9" s="144">
        <f t="shared" si="10"/>
        <v>179696.00000000003</v>
      </c>
      <c r="AI9" s="144">
        <f t="shared" si="11"/>
        <v>16336.000000000002</v>
      </c>
      <c r="AJ9" s="144">
        <f t="shared" si="12"/>
        <v>0</v>
      </c>
      <c r="AK9" s="144">
        <f t="shared" si="13"/>
        <v>19603.2</v>
      </c>
      <c r="AL9" s="144">
        <f t="shared" si="14"/>
        <v>528783.82999999996</v>
      </c>
      <c r="AM9" s="144">
        <v>36397</v>
      </c>
      <c r="AN9" s="144"/>
      <c r="AO9" s="144"/>
      <c r="AP9" s="144">
        <f t="shared" si="18"/>
        <v>2307970.11</v>
      </c>
      <c r="AQ9" s="144">
        <v>2275885.6</v>
      </c>
      <c r="AR9" s="144">
        <f t="shared" si="15"/>
        <v>35610</v>
      </c>
      <c r="AS9" s="144">
        <f t="shared" si="16"/>
        <v>2311495.6</v>
      </c>
      <c r="AT9" s="675">
        <v>1413683</v>
      </c>
      <c r="AU9" s="776">
        <v>471228</v>
      </c>
      <c r="AV9" s="610">
        <f t="shared" si="17"/>
        <v>426584.60000000009</v>
      </c>
      <c r="AW9" s="610"/>
      <c r="AX9" s="145">
        <f t="shared" si="19"/>
        <v>32084.509999999776</v>
      </c>
    </row>
    <row r="10" spans="1:51" ht="15" customHeight="1">
      <c r="A10" s="141" t="s">
        <v>537</v>
      </c>
      <c r="B10" s="240" t="s">
        <v>446</v>
      </c>
      <c r="C10" s="240" t="s">
        <v>2101</v>
      </c>
      <c r="D10" s="672"/>
      <c r="E10" s="165">
        <v>0</v>
      </c>
      <c r="F10" s="165">
        <v>4</v>
      </c>
      <c r="G10" s="165">
        <v>0</v>
      </c>
      <c r="H10" s="165">
        <v>5</v>
      </c>
      <c r="I10" s="144">
        <f t="shared" si="0"/>
        <v>9</v>
      </c>
      <c r="J10" s="672"/>
      <c r="K10" s="672"/>
      <c r="L10" s="672"/>
      <c r="M10" s="672"/>
      <c r="N10" s="144">
        <f t="shared" si="1"/>
        <v>0</v>
      </c>
      <c r="O10" s="144">
        <f t="shared" si="2"/>
        <v>0</v>
      </c>
      <c r="P10" s="144">
        <f t="shared" si="2"/>
        <v>4</v>
      </c>
      <c r="Q10" s="144">
        <f t="shared" si="2"/>
        <v>0</v>
      </c>
      <c r="R10" s="144">
        <f t="shared" si="2"/>
        <v>5</v>
      </c>
      <c r="S10" s="144">
        <f t="shared" si="3"/>
        <v>9</v>
      </c>
      <c r="T10" s="672">
        <v>1.33</v>
      </c>
      <c r="U10" s="672">
        <v>2</v>
      </c>
      <c r="V10" s="672">
        <v>0</v>
      </c>
      <c r="W10" s="672">
        <v>4.75</v>
      </c>
      <c r="X10" s="144">
        <f t="shared" si="4"/>
        <v>8.08</v>
      </c>
      <c r="Y10" s="672">
        <v>1.33</v>
      </c>
      <c r="Z10" s="672">
        <v>2</v>
      </c>
      <c r="AA10" s="672">
        <v>0</v>
      </c>
      <c r="AB10" s="672">
        <v>4.75</v>
      </c>
      <c r="AC10" s="144">
        <f t="shared" si="5"/>
        <v>8.08</v>
      </c>
      <c r="AD10" s="144">
        <f t="shared" si="6"/>
        <v>465468.82</v>
      </c>
      <c r="AE10" s="144">
        <f t="shared" si="7"/>
        <v>34905.599999999999</v>
      </c>
      <c r="AF10" s="144">
        <f t="shared" si="8"/>
        <v>48480</v>
      </c>
      <c r="AG10" s="144">
        <f t="shared" si="9"/>
        <v>19392</v>
      </c>
      <c r="AH10" s="144">
        <f t="shared" si="10"/>
        <v>71104</v>
      </c>
      <c r="AI10" s="144">
        <f t="shared" si="11"/>
        <v>6464</v>
      </c>
      <c r="AJ10" s="144">
        <f t="shared" si="12"/>
        <v>0</v>
      </c>
      <c r="AK10" s="144">
        <f t="shared" si="13"/>
        <v>7756.8</v>
      </c>
      <c r="AL10" s="144">
        <f t="shared" si="14"/>
        <v>200353.44</v>
      </c>
      <c r="AM10" s="144">
        <v>25245</v>
      </c>
      <c r="AN10" s="144"/>
      <c r="AO10" s="144"/>
      <c r="AP10" s="144">
        <f t="shared" si="18"/>
        <v>879169.65999999992</v>
      </c>
      <c r="AQ10" s="144">
        <v>890363.5</v>
      </c>
      <c r="AR10" s="144">
        <f t="shared" si="15"/>
        <v>9852.5</v>
      </c>
      <c r="AS10" s="144">
        <f t="shared" si="16"/>
        <v>900216</v>
      </c>
      <c r="AT10" s="675">
        <v>607379</v>
      </c>
      <c r="AU10" s="776">
        <v>202460</v>
      </c>
      <c r="AV10" s="610">
        <f t="shared" si="17"/>
        <v>90377</v>
      </c>
      <c r="AW10" s="610"/>
      <c r="AX10" s="145">
        <f t="shared" si="19"/>
        <v>-11193.840000000084</v>
      </c>
      <c r="AY10" s="137" t="s">
        <v>2477</v>
      </c>
    </row>
    <row r="11" spans="1:51" ht="15" customHeight="1">
      <c r="A11" s="141" t="s">
        <v>537</v>
      </c>
      <c r="B11" s="240" t="s">
        <v>908</v>
      </c>
      <c r="C11" s="240" t="s">
        <v>2101</v>
      </c>
      <c r="D11" s="672"/>
      <c r="E11" s="165">
        <v>7</v>
      </c>
      <c r="F11" s="165">
        <v>5.33</v>
      </c>
      <c r="G11" s="165">
        <v>0</v>
      </c>
      <c r="H11" s="165">
        <v>8</v>
      </c>
      <c r="I11" s="144">
        <f t="shared" si="0"/>
        <v>20.329999999999998</v>
      </c>
      <c r="J11" s="672">
        <v>4</v>
      </c>
      <c r="K11" s="672">
        <v>0</v>
      </c>
      <c r="L11" s="672">
        <v>0</v>
      </c>
      <c r="M11" s="672">
        <v>0</v>
      </c>
      <c r="N11" s="144">
        <f t="shared" si="1"/>
        <v>4</v>
      </c>
      <c r="O11" s="144">
        <f t="shared" si="2"/>
        <v>11</v>
      </c>
      <c r="P11" s="144">
        <f t="shared" si="2"/>
        <v>5.33</v>
      </c>
      <c r="Q11" s="144">
        <f t="shared" si="2"/>
        <v>0</v>
      </c>
      <c r="R11" s="144">
        <f t="shared" si="2"/>
        <v>8</v>
      </c>
      <c r="S11" s="144">
        <f t="shared" si="3"/>
        <v>24.33</v>
      </c>
      <c r="T11" s="672">
        <v>5.5</v>
      </c>
      <c r="U11" s="672">
        <v>8.75</v>
      </c>
      <c r="V11" s="672">
        <v>0</v>
      </c>
      <c r="W11" s="672">
        <v>9.33</v>
      </c>
      <c r="X11" s="144">
        <f t="shared" si="4"/>
        <v>23.58</v>
      </c>
      <c r="Y11" s="672">
        <v>5.5</v>
      </c>
      <c r="Z11" s="672">
        <v>8.75</v>
      </c>
      <c r="AA11" s="672">
        <v>0</v>
      </c>
      <c r="AB11" s="672">
        <v>9.33</v>
      </c>
      <c r="AC11" s="144">
        <f t="shared" si="5"/>
        <v>23.58</v>
      </c>
      <c r="AD11" s="144">
        <f t="shared" si="6"/>
        <v>1426534.5</v>
      </c>
      <c r="AE11" s="144">
        <f t="shared" si="7"/>
        <v>101865.59999999999</v>
      </c>
      <c r="AF11" s="144">
        <f t="shared" si="8"/>
        <v>141480</v>
      </c>
      <c r="AG11" s="144">
        <f t="shared" si="9"/>
        <v>56591.999999999993</v>
      </c>
      <c r="AH11" s="144">
        <f t="shared" si="10"/>
        <v>207503.99999999997</v>
      </c>
      <c r="AI11" s="144">
        <f t="shared" si="11"/>
        <v>18864</v>
      </c>
      <c r="AJ11" s="144">
        <f t="shared" si="12"/>
        <v>0</v>
      </c>
      <c r="AK11" s="144">
        <f t="shared" si="13"/>
        <v>22636.799999999999</v>
      </c>
      <c r="AL11" s="144">
        <f t="shared" si="14"/>
        <v>588062.15</v>
      </c>
      <c r="AM11" s="144">
        <v>15075</v>
      </c>
      <c r="AN11" s="144"/>
      <c r="AO11" s="144"/>
      <c r="AP11" s="144">
        <f t="shared" si="18"/>
        <v>2578614.0500000003</v>
      </c>
      <c r="AQ11" s="144">
        <v>2524490.9</v>
      </c>
      <c r="AR11" s="144">
        <f t="shared" si="15"/>
        <v>38140.5</v>
      </c>
      <c r="AS11" s="144">
        <f t="shared" si="16"/>
        <v>2562631.4</v>
      </c>
      <c r="AT11" s="675">
        <v>1534425</v>
      </c>
      <c r="AU11" s="776">
        <v>511475</v>
      </c>
      <c r="AV11" s="610">
        <f t="shared" si="17"/>
        <v>516731.39999999991</v>
      </c>
      <c r="AW11" s="610"/>
      <c r="AX11" s="145">
        <f t="shared" si="19"/>
        <v>54123.150000000373</v>
      </c>
    </row>
    <row r="12" spans="1:51" ht="15" customHeight="1">
      <c r="A12" s="141" t="s">
        <v>537</v>
      </c>
      <c r="B12" s="240" t="s">
        <v>445</v>
      </c>
      <c r="C12" s="240" t="s">
        <v>2101</v>
      </c>
      <c r="D12" s="672"/>
      <c r="E12" s="165">
        <v>8.33</v>
      </c>
      <c r="F12" s="165">
        <v>15.33</v>
      </c>
      <c r="G12" s="165">
        <v>0</v>
      </c>
      <c r="H12" s="165">
        <v>19</v>
      </c>
      <c r="I12" s="144">
        <f t="shared" si="0"/>
        <v>42.66</v>
      </c>
      <c r="J12" s="672">
        <v>2.33</v>
      </c>
      <c r="K12" s="672">
        <v>0</v>
      </c>
      <c r="L12" s="672">
        <v>0</v>
      </c>
      <c r="M12" s="672">
        <v>0</v>
      </c>
      <c r="N12" s="144">
        <f t="shared" si="1"/>
        <v>2.33</v>
      </c>
      <c r="O12" s="144">
        <f t="shared" si="2"/>
        <v>10.66</v>
      </c>
      <c r="P12" s="144">
        <f t="shared" si="2"/>
        <v>15.33</v>
      </c>
      <c r="Q12" s="144">
        <f t="shared" si="2"/>
        <v>0</v>
      </c>
      <c r="R12" s="144">
        <f t="shared" si="2"/>
        <v>19</v>
      </c>
      <c r="S12" s="144">
        <f t="shared" si="3"/>
        <v>44.99</v>
      </c>
      <c r="T12" s="672">
        <v>11</v>
      </c>
      <c r="U12" s="672">
        <v>9.5</v>
      </c>
      <c r="V12" s="672">
        <v>0</v>
      </c>
      <c r="W12" s="672">
        <v>23</v>
      </c>
      <c r="X12" s="144">
        <f t="shared" si="4"/>
        <v>43.5</v>
      </c>
      <c r="Y12" s="672">
        <v>11</v>
      </c>
      <c r="Z12" s="672">
        <v>9.5</v>
      </c>
      <c r="AA12" s="672">
        <v>0</v>
      </c>
      <c r="AB12" s="672">
        <v>23</v>
      </c>
      <c r="AC12" s="144">
        <f t="shared" si="5"/>
        <v>43.5</v>
      </c>
      <c r="AD12" s="144">
        <f t="shared" si="6"/>
        <v>2571494</v>
      </c>
      <c r="AE12" s="144">
        <f t="shared" si="7"/>
        <v>187920</v>
      </c>
      <c r="AF12" s="144">
        <f t="shared" si="8"/>
        <v>261000</v>
      </c>
      <c r="AG12" s="144">
        <f t="shared" si="9"/>
        <v>104400</v>
      </c>
      <c r="AH12" s="144">
        <f t="shared" si="10"/>
        <v>382800</v>
      </c>
      <c r="AI12" s="144">
        <f t="shared" si="11"/>
        <v>34800</v>
      </c>
      <c r="AJ12" s="144">
        <f t="shared" si="12"/>
        <v>0</v>
      </c>
      <c r="AK12" s="144">
        <f t="shared" si="13"/>
        <v>41760</v>
      </c>
      <c r="AL12" s="144">
        <f t="shared" si="14"/>
        <v>1139642.44</v>
      </c>
      <c r="AM12" s="144">
        <v>243384</v>
      </c>
      <c r="AN12" s="144"/>
      <c r="AO12" s="144"/>
      <c r="AP12" s="144">
        <f t="shared" si="18"/>
        <v>4967200.4399999995</v>
      </c>
      <c r="AQ12" s="144">
        <v>4663718.9000000004</v>
      </c>
      <c r="AR12" s="144">
        <f t="shared" si="15"/>
        <v>61000</v>
      </c>
      <c r="AS12" s="144">
        <f t="shared" si="16"/>
        <v>4724718.9000000004</v>
      </c>
      <c r="AT12" s="675">
        <v>2791096</v>
      </c>
      <c r="AU12" s="776">
        <v>930365</v>
      </c>
      <c r="AV12" s="610">
        <f t="shared" si="17"/>
        <v>1003257.9000000004</v>
      </c>
      <c r="AW12" s="610"/>
      <c r="AX12" s="145">
        <f t="shared" si="19"/>
        <v>303481.53999999911</v>
      </c>
    </row>
    <row r="13" spans="1:51" ht="15" customHeight="1">
      <c r="A13" s="141" t="s">
        <v>537</v>
      </c>
      <c r="B13" s="240" t="s">
        <v>2144</v>
      </c>
      <c r="C13" s="240" t="s">
        <v>2101</v>
      </c>
      <c r="D13" s="672"/>
      <c r="E13" s="165">
        <v>0</v>
      </c>
      <c r="F13" s="165">
        <v>4</v>
      </c>
      <c r="G13" s="165">
        <v>0</v>
      </c>
      <c r="H13" s="165">
        <v>5</v>
      </c>
      <c r="I13" s="144">
        <f t="shared" si="0"/>
        <v>9</v>
      </c>
      <c r="J13" s="672"/>
      <c r="K13" s="672"/>
      <c r="L13" s="672"/>
      <c r="M13" s="672"/>
      <c r="N13" s="144">
        <f t="shared" si="1"/>
        <v>0</v>
      </c>
      <c r="O13" s="144">
        <f t="shared" si="2"/>
        <v>0</v>
      </c>
      <c r="P13" s="144">
        <f t="shared" si="2"/>
        <v>4</v>
      </c>
      <c r="Q13" s="144">
        <f t="shared" si="2"/>
        <v>0</v>
      </c>
      <c r="R13" s="144">
        <f t="shared" si="2"/>
        <v>5</v>
      </c>
      <c r="S13" s="144">
        <f t="shared" si="3"/>
        <v>9</v>
      </c>
      <c r="T13" s="672">
        <v>0.75</v>
      </c>
      <c r="U13" s="672">
        <v>2.83</v>
      </c>
      <c r="V13" s="672">
        <v>0</v>
      </c>
      <c r="W13" s="672">
        <v>5.17</v>
      </c>
      <c r="X13" s="144">
        <f t="shared" si="4"/>
        <v>8.75</v>
      </c>
      <c r="Y13" s="672">
        <v>0.75</v>
      </c>
      <c r="Z13" s="672">
        <v>2.83</v>
      </c>
      <c r="AA13" s="672">
        <v>0</v>
      </c>
      <c r="AB13" s="672">
        <v>5.17</v>
      </c>
      <c r="AC13" s="144">
        <f t="shared" si="5"/>
        <v>8.75</v>
      </c>
      <c r="AD13" s="144">
        <f t="shared" si="6"/>
        <v>497405.5</v>
      </c>
      <c r="AE13" s="144">
        <f t="shared" si="7"/>
        <v>37800</v>
      </c>
      <c r="AF13" s="144">
        <f t="shared" si="8"/>
        <v>52500</v>
      </c>
      <c r="AG13" s="144">
        <f t="shared" si="9"/>
        <v>21000</v>
      </c>
      <c r="AH13" s="144">
        <f t="shared" si="10"/>
        <v>77000</v>
      </c>
      <c r="AI13" s="144">
        <f t="shared" si="11"/>
        <v>7000</v>
      </c>
      <c r="AJ13" s="144">
        <f t="shared" si="12"/>
        <v>0</v>
      </c>
      <c r="AK13" s="144">
        <f t="shared" si="13"/>
        <v>8400</v>
      </c>
      <c r="AL13" s="144">
        <f t="shared" si="14"/>
        <v>204980.32</v>
      </c>
      <c r="AM13" s="144"/>
      <c r="AN13" s="144"/>
      <c r="AO13" s="144"/>
      <c r="AP13" s="144">
        <f t="shared" si="18"/>
        <v>906085.82000000007</v>
      </c>
      <c r="AQ13" s="144">
        <v>927104.94</v>
      </c>
      <c r="AR13" s="144">
        <f t="shared" si="15"/>
        <v>10002.5</v>
      </c>
      <c r="AS13" s="144">
        <f t="shared" si="16"/>
        <v>937107.44</v>
      </c>
      <c r="AT13" s="675">
        <v>446518</v>
      </c>
      <c r="AU13" s="776">
        <v>148839</v>
      </c>
      <c r="AV13" s="610">
        <f t="shared" si="17"/>
        <v>341750.43999999994</v>
      </c>
      <c r="AW13" s="610"/>
      <c r="AX13" s="145">
        <f t="shared" si="19"/>
        <v>-21019.119999999879</v>
      </c>
      <c r="AY13" s="137" t="s">
        <v>2477</v>
      </c>
    </row>
    <row r="14" spans="1:51" ht="15" customHeight="1">
      <c r="A14" s="141" t="s">
        <v>537</v>
      </c>
      <c r="B14" s="240" t="s">
        <v>442</v>
      </c>
      <c r="C14" s="240" t="s">
        <v>2101</v>
      </c>
      <c r="D14" s="672"/>
      <c r="E14" s="165">
        <v>0</v>
      </c>
      <c r="F14" s="165">
        <v>5</v>
      </c>
      <c r="G14" s="165">
        <v>0</v>
      </c>
      <c r="H14" s="165">
        <v>6</v>
      </c>
      <c r="I14" s="144">
        <f t="shared" si="0"/>
        <v>11</v>
      </c>
      <c r="J14" s="672">
        <v>1</v>
      </c>
      <c r="K14" s="672">
        <v>0</v>
      </c>
      <c r="L14" s="672">
        <v>0</v>
      </c>
      <c r="M14" s="672">
        <v>0</v>
      </c>
      <c r="N14" s="144">
        <f t="shared" si="1"/>
        <v>1</v>
      </c>
      <c r="O14" s="144">
        <f t="shared" si="2"/>
        <v>1</v>
      </c>
      <c r="P14" s="144">
        <f t="shared" si="2"/>
        <v>5</v>
      </c>
      <c r="Q14" s="144">
        <f t="shared" si="2"/>
        <v>0</v>
      </c>
      <c r="R14" s="144">
        <f t="shared" si="2"/>
        <v>6</v>
      </c>
      <c r="S14" s="144">
        <f t="shared" si="3"/>
        <v>12</v>
      </c>
      <c r="T14" s="672">
        <v>1.33</v>
      </c>
      <c r="U14" s="672">
        <v>3.33</v>
      </c>
      <c r="V14" s="672">
        <v>2</v>
      </c>
      <c r="W14" s="672">
        <v>5.17</v>
      </c>
      <c r="X14" s="144">
        <f t="shared" si="4"/>
        <v>11.83</v>
      </c>
      <c r="Y14" s="672">
        <v>1.33</v>
      </c>
      <c r="Z14" s="672">
        <v>3.33</v>
      </c>
      <c r="AA14" s="672">
        <v>2</v>
      </c>
      <c r="AB14" s="672">
        <v>5.17</v>
      </c>
      <c r="AC14" s="144">
        <f t="shared" si="5"/>
        <v>11.83</v>
      </c>
      <c r="AD14" s="144">
        <f t="shared" si="6"/>
        <v>695439.82000000007</v>
      </c>
      <c r="AE14" s="144">
        <f t="shared" si="7"/>
        <v>51105.599999999999</v>
      </c>
      <c r="AF14" s="144">
        <f t="shared" si="8"/>
        <v>70980</v>
      </c>
      <c r="AG14" s="144">
        <f t="shared" si="9"/>
        <v>28392</v>
      </c>
      <c r="AH14" s="144">
        <f t="shared" si="10"/>
        <v>104104</v>
      </c>
      <c r="AI14" s="144">
        <f t="shared" si="11"/>
        <v>9464</v>
      </c>
      <c r="AJ14" s="144">
        <f t="shared" si="12"/>
        <v>0</v>
      </c>
      <c r="AK14" s="144">
        <f t="shared" si="13"/>
        <v>11356.8</v>
      </c>
      <c r="AL14" s="144">
        <f t="shared" si="14"/>
        <v>296976.90999999997</v>
      </c>
      <c r="AM14" s="144">
        <v>33336.5</v>
      </c>
      <c r="AN14" s="144"/>
      <c r="AO14" s="144"/>
      <c r="AP14" s="144">
        <f t="shared" si="18"/>
        <v>1301155.6300000001</v>
      </c>
      <c r="AQ14" s="144">
        <v>1274979.7</v>
      </c>
      <c r="AR14" s="144">
        <f t="shared" si="15"/>
        <v>14592.5</v>
      </c>
      <c r="AS14" s="144">
        <f t="shared" si="16"/>
        <v>1289572.2</v>
      </c>
      <c r="AT14" s="675">
        <v>744411</v>
      </c>
      <c r="AU14" s="776">
        <v>248137</v>
      </c>
      <c r="AV14" s="610">
        <f t="shared" si="17"/>
        <v>297024.19999999995</v>
      </c>
      <c r="AW14" s="610"/>
      <c r="AX14" s="145">
        <f t="shared" si="19"/>
        <v>26175.930000000168</v>
      </c>
    </row>
    <row r="15" spans="1:51" ht="15" customHeight="1">
      <c r="A15" s="141" t="s">
        <v>537</v>
      </c>
      <c r="B15" s="240" t="s">
        <v>907</v>
      </c>
      <c r="C15" s="240" t="s">
        <v>2101</v>
      </c>
      <c r="D15" s="672"/>
      <c r="E15" s="165">
        <v>8</v>
      </c>
      <c r="F15" s="165">
        <v>4</v>
      </c>
      <c r="G15" s="165">
        <v>0</v>
      </c>
      <c r="H15" s="165">
        <v>5</v>
      </c>
      <c r="I15" s="144">
        <f t="shared" si="0"/>
        <v>17</v>
      </c>
      <c r="J15" s="672">
        <v>1</v>
      </c>
      <c r="K15" s="672">
        <v>0</v>
      </c>
      <c r="L15" s="672">
        <v>0</v>
      </c>
      <c r="M15" s="672">
        <v>0</v>
      </c>
      <c r="N15" s="144">
        <f t="shared" si="1"/>
        <v>1</v>
      </c>
      <c r="O15" s="144">
        <f t="shared" si="2"/>
        <v>9</v>
      </c>
      <c r="P15" s="144">
        <f t="shared" si="2"/>
        <v>4</v>
      </c>
      <c r="Q15" s="144">
        <f t="shared" si="2"/>
        <v>0</v>
      </c>
      <c r="R15" s="144">
        <f t="shared" si="2"/>
        <v>5</v>
      </c>
      <c r="S15" s="144">
        <f t="shared" si="3"/>
        <v>18</v>
      </c>
      <c r="T15" s="672">
        <v>1</v>
      </c>
      <c r="U15" s="672">
        <v>8.17</v>
      </c>
      <c r="V15" s="672">
        <v>0</v>
      </c>
      <c r="W15" s="672">
        <v>8.83</v>
      </c>
      <c r="X15" s="144">
        <f t="shared" si="4"/>
        <v>18</v>
      </c>
      <c r="Y15" s="672">
        <v>1</v>
      </c>
      <c r="Z15" s="672">
        <v>8.17</v>
      </c>
      <c r="AA15" s="672">
        <v>0</v>
      </c>
      <c r="AB15" s="672">
        <v>8.83</v>
      </c>
      <c r="AC15" s="144">
        <f t="shared" si="5"/>
        <v>18</v>
      </c>
      <c r="AD15" s="144">
        <f t="shared" si="6"/>
        <v>1039451.5</v>
      </c>
      <c r="AE15" s="144">
        <f t="shared" si="7"/>
        <v>77760</v>
      </c>
      <c r="AF15" s="144">
        <f t="shared" si="8"/>
        <v>108000</v>
      </c>
      <c r="AG15" s="144">
        <f t="shared" si="9"/>
        <v>43200</v>
      </c>
      <c r="AH15" s="144">
        <f t="shared" si="10"/>
        <v>158400</v>
      </c>
      <c r="AI15" s="144">
        <f t="shared" si="11"/>
        <v>14400</v>
      </c>
      <c r="AJ15" s="144">
        <f t="shared" si="12"/>
        <v>0</v>
      </c>
      <c r="AK15" s="144">
        <f t="shared" si="13"/>
        <v>17280</v>
      </c>
      <c r="AL15" s="144">
        <f t="shared" si="14"/>
        <v>427391.39</v>
      </c>
      <c r="AM15" s="144"/>
      <c r="AN15" s="144"/>
      <c r="AO15" s="144"/>
      <c r="AP15" s="144">
        <f t="shared" si="18"/>
        <v>1885882.8900000001</v>
      </c>
      <c r="AQ15" s="144">
        <v>1818643.6</v>
      </c>
      <c r="AR15" s="144">
        <f t="shared" si="15"/>
        <v>23247.5</v>
      </c>
      <c r="AS15" s="144">
        <f t="shared" si="16"/>
        <v>1841891.1</v>
      </c>
      <c r="AT15" s="675">
        <v>1084334</v>
      </c>
      <c r="AU15" s="776">
        <v>361445</v>
      </c>
      <c r="AV15" s="610">
        <f t="shared" si="17"/>
        <v>396112.10000000009</v>
      </c>
      <c r="AW15" s="610"/>
      <c r="AX15" s="145">
        <f t="shared" si="19"/>
        <v>67239.290000000037</v>
      </c>
    </row>
    <row r="16" spans="1:51" ht="15" customHeight="1">
      <c r="A16" s="141" t="s">
        <v>537</v>
      </c>
      <c r="B16" s="240" t="s">
        <v>906</v>
      </c>
      <c r="C16" s="240" t="s">
        <v>2101</v>
      </c>
      <c r="D16" s="672"/>
      <c r="E16" s="165">
        <v>5</v>
      </c>
      <c r="F16" s="165">
        <v>10</v>
      </c>
      <c r="G16" s="165">
        <v>0</v>
      </c>
      <c r="H16" s="165">
        <v>10</v>
      </c>
      <c r="I16" s="144">
        <f t="shared" si="0"/>
        <v>25</v>
      </c>
      <c r="J16" s="672">
        <v>4</v>
      </c>
      <c r="K16" s="672">
        <v>1.67</v>
      </c>
      <c r="L16" s="672">
        <v>0</v>
      </c>
      <c r="M16" s="672">
        <v>0</v>
      </c>
      <c r="N16" s="144">
        <f t="shared" si="1"/>
        <v>5.67</v>
      </c>
      <c r="O16" s="144">
        <f t="shared" si="2"/>
        <v>9</v>
      </c>
      <c r="P16" s="144">
        <f t="shared" si="2"/>
        <v>11.67</v>
      </c>
      <c r="Q16" s="144">
        <f t="shared" si="2"/>
        <v>0</v>
      </c>
      <c r="R16" s="144">
        <f t="shared" si="2"/>
        <v>10</v>
      </c>
      <c r="S16" s="144">
        <f t="shared" si="3"/>
        <v>30.67</v>
      </c>
      <c r="T16" s="672">
        <v>7.08</v>
      </c>
      <c r="U16" s="672">
        <v>11</v>
      </c>
      <c r="V16" s="672">
        <v>0</v>
      </c>
      <c r="W16" s="672">
        <v>12.5</v>
      </c>
      <c r="X16" s="144">
        <f t="shared" si="4"/>
        <v>30.58</v>
      </c>
      <c r="Y16" s="672">
        <v>7.08</v>
      </c>
      <c r="Z16" s="672">
        <v>11</v>
      </c>
      <c r="AA16" s="672">
        <v>0</v>
      </c>
      <c r="AB16" s="672">
        <v>12.5</v>
      </c>
      <c r="AC16" s="144">
        <f t="shared" si="5"/>
        <v>30.58</v>
      </c>
      <c r="AD16" s="144">
        <f t="shared" si="6"/>
        <v>1844829.3199999998</v>
      </c>
      <c r="AE16" s="144">
        <f t="shared" si="7"/>
        <v>132105.60000000001</v>
      </c>
      <c r="AF16" s="144">
        <f t="shared" si="8"/>
        <v>183480</v>
      </c>
      <c r="AG16" s="144">
        <f t="shared" si="9"/>
        <v>73392</v>
      </c>
      <c r="AH16" s="144">
        <f t="shared" si="10"/>
        <v>269104</v>
      </c>
      <c r="AI16" s="144">
        <f t="shared" si="11"/>
        <v>24464</v>
      </c>
      <c r="AJ16" s="144">
        <f t="shared" si="12"/>
        <v>0</v>
      </c>
      <c r="AK16" s="144">
        <f t="shared" si="13"/>
        <v>29356.799999999999</v>
      </c>
      <c r="AL16" s="144">
        <f t="shared" si="14"/>
        <v>788488.04</v>
      </c>
      <c r="AM16" s="144">
        <v>98067.5</v>
      </c>
      <c r="AN16" s="144"/>
      <c r="AO16" s="144"/>
      <c r="AP16" s="144">
        <f t="shared" si="18"/>
        <v>3443287.26</v>
      </c>
      <c r="AQ16" s="144">
        <v>3023448.17</v>
      </c>
      <c r="AR16" s="144">
        <f t="shared" si="15"/>
        <v>48715</v>
      </c>
      <c r="AS16" s="144">
        <f t="shared" si="16"/>
        <v>3072163.17</v>
      </c>
      <c r="AT16" s="675">
        <v>2299762</v>
      </c>
      <c r="AU16" s="776">
        <v>766587</v>
      </c>
      <c r="AV16" s="610">
        <f t="shared" si="17"/>
        <v>5814.1699999999255</v>
      </c>
      <c r="AW16" s="610"/>
      <c r="AX16" s="145">
        <f t="shared" si="19"/>
        <v>419839.08999999985</v>
      </c>
    </row>
    <row r="17" spans="1:50" ht="15" customHeight="1">
      <c r="A17" s="141" t="s">
        <v>537</v>
      </c>
      <c r="B17" s="240" t="s">
        <v>438</v>
      </c>
      <c r="C17" s="240" t="s">
        <v>2101</v>
      </c>
      <c r="D17" s="672"/>
      <c r="E17" s="165">
        <v>0</v>
      </c>
      <c r="F17" s="165">
        <v>5</v>
      </c>
      <c r="G17" s="165">
        <v>0</v>
      </c>
      <c r="H17" s="165">
        <v>6</v>
      </c>
      <c r="I17" s="144">
        <f t="shared" si="0"/>
        <v>11</v>
      </c>
      <c r="J17" s="672">
        <v>3</v>
      </c>
      <c r="K17" s="672">
        <v>0</v>
      </c>
      <c r="L17" s="672">
        <v>0</v>
      </c>
      <c r="M17" s="672">
        <v>0</v>
      </c>
      <c r="N17" s="144">
        <f t="shared" si="1"/>
        <v>3</v>
      </c>
      <c r="O17" s="144">
        <f t="shared" si="2"/>
        <v>3</v>
      </c>
      <c r="P17" s="144">
        <f t="shared" si="2"/>
        <v>5</v>
      </c>
      <c r="Q17" s="144">
        <f t="shared" si="2"/>
        <v>0</v>
      </c>
      <c r="R17" s="144">
        <f t="shared" si="2"/>
        <v>6</v>
      </c>
      <c r="S17" s="144">
        <f t="shared" si="3"/>
        <v>14</v>
      </c>
      <c r="T17" s="672">
        <v>3.5</v>
      </c>
      <c r="U17" s="672">
        <v>3</v>
      </c>
      <c r="V17" s="672">
        <v>0</v>
      </c>
      <c r="W17" s="672">
        <v>6.83</v>
      </c>
      <c r="X17" s="144">
        <f t="shared" si="4"/>
        <v>13.33</v>
      </c>
      <c r="Y17" s="672">
        <v>3.5</v>
      </c>
      <c r="Z17" s="672">
        <v>3</v>
      </c>
      <c r="AA17" s="672">
        <v>0</v>
      </c>
      <c r="AB17" s="672">
        <v>6.83</v>
      </c>
      <c r="AC17" s="144">
        <f t="shared" si="5"/>
        <v>13.33</v>
      </c>
      <c r="AD17" s="144">
        <f t="shared" si="6"/>
        <v>791751.5</v>
      </c>
      <c r="AE17" s="144">
        <f t="shared" si="7"/>
        <v>57585.599999999999</v>
      </c>
      <c r="AF17" s="144">
        <f t="shared" si="8"/>
        <v>79980</v>
      </c>
      <c r="AG17" s="144">
        <f t="shared" si="9"/>
        <v>31992</v>
      </c>
      <c r="AH17" s="144">
        <f t="shared" si="10"/>
        <v>117304</v>
      </c>
      <c r="AI17" s="144">
        <f t="shared" si="11"/>
        <v>10664</v>
      </c>
      <c r="AJ17" s="144">
        <f t="shared" si="12"/>
        <v>0</v>
      </c>
      <c r="AK17" s="144">
        <f t="shared" si="13"/>
        <v>12796.8</v>
      </c>
      <c r="AL17" s="144">
        <f t="shared" si="14"/>
        <v>329733.5</v>
      </c>
      <c r="AM17" s="144">
        <v>15535.5</v>
      </c>
      <c r="AN17" s="144"/>
      <c r="AO17" s="144"/>
      <c r="AP17" s="144">
        <f t="shared" si="18"/>
        <v>1447342.9000000001</v>
      </c>
      <c r="AQ17" s="144">
        <v>1322307.7</v>
      </c>
      <c r="AR17" s="144">
        <f t="shared" si="15"/>
        <v>19190.5</v>
      </c>
      <c r="AS17" s="144">
        <f t="shared" si="16"/>
        <v>1341498.2</v>
      </c>
      <c r="AT17" s="675">
        <v>798350</v>
      </c>
      <c r="AU17" s="776">
        <v>266117</v>
      </c>
      <c r="AV17" s="610">
        <f t="shared" si="17"/>
        <v>277031.19999999995</v>
      </c>
      <c r="AW17" s="610"/>
      <c r="AX17" s="145">
        <f t="shared" si="19"/>
        <v>125035.20000000019</v>
      </c>
    </row>
    <row r="18" spans="1:50" ht="15" customHeight="1">
      <c r="A18" s="141" t="s">
        <v>537</v>
      </c>
      <c r="B18" s="240" t="s">
        <v>1447</v>
      </c>
      <c r="C18" s="240" t="s">
        <v>2099</v>
      </c>
      <c r="D18" s="672">
        <v>1</v>
      </c>
      <c r="E18" s="165">
        <v>3</v>
      </c>
      <c r="F18" s="165">
        <v>2</v>
      </c>
      <c r="G18" s="165">
        <v>15.67</v>
      </c>
      <c r="H18" s="165">
        <v>2</v>
      </c>
      <c r="I18" s="144">
        <f t="shared" si="0"/>
        <v>22.67</v>
      </c>
      <c r="J18" s="672">
        <v>3</v>
      </c>
      <c r="K18" s="672">
        <v>0</v>
      </c>
      <c r="L18" s="672">
        <v>0</v>
      </c>
      <c r="M18" s="672">
        <v>0</v>
      </c>
      <c r="N18" s="144">
        <f t="shared" si="1"/>
        <v>3</v>
      </c>
      <c r="O18" s="144">
        <f t="shared" si="2"/>
        <v>6</v>
      </c>
      <c r="P18" s="144">
        <f t="shared" si="2"/>
        <v>2</v>
      </c>
      <c r="Q18" s="144">
        <f t="shared" si="2"/>
        <v>15.67</v>
      </c>
      <c r="R18" s="144">
        <f t="shared" si="2"/>
        <v>2</v>
      </c>
      <c r="S18" s="144">
        <f t="shared" si="3"/>
        <v>25.67</v>
      </c>
      <c r="T18" s="672">
        <v>5.5</v>
      </c>
      <c r="U18" s="672">
        <v>2.25</v>
      </c>
      <c r="V18" s="672">
        <v>15</v>
      </c>
      <c r="W18" s="672">
        <v>2</v>
      </c>
      <c r="X18" s="144">
        <f t="shared" si="4"/>
        <v>24.75</v>
      </c>
      <c r="Y18" s="672">
        <v>5.5</v>
      </c>
      <c r="Z18" s="672">
        <v>2.25</v>
      </c>
      <c r="AA18" s="672">
        <v>15</v>
      </c>
      <c r="AB18" s="672">
        <v>2</v>
      </c>
      <c r="AC18" s="144">
        <f t="shared" si="5"/>
        <v>24.75</v>
      </c>
      <c r="AD18" s="144">
        <f t="shared" si="6"/>
        <v>1576292</v>
      </c>
      <c r="AE18" s="144">
        <f t="shared" si="7"/>
        <v>106920</v>
      </c>
      <c r="AF18" s="144">
        <f t="shared" si="8"/>
        <v>148500</v>
      </c>
      <c r="AG18" s="144">
        <f t="shared" si="9"/>
        <v>59400</v>
      </c>
      <c r="AH18" s="144">
        <f t="shared" si="10"/>
        <v>217800</v>
      </c>
      <c r="AI18" s="144">
        <f t="shared" si="11"/>
        <v>19800</v>
      </c>
      <c r="AJ18" s="144">
        <f t="shared" si="12"/>
        <v>10000</v>
      </c>
      <c r="AK18" s="144">
        <f t="shared" si="13"/>
        <v>23760</v>
      </c>
      <c r="AL18" s="144">
        <f t="shared" si="14"/>
        <v>643031.36</v>
      </c>
      <c r="AM18" s="144"/>
      <c r="AN18" s="144"/>
      <c r="AO18" s="144"/>
      <c r="AP18" s="144">
        <f t="shared" si="18"/>
        <v>2805503.36</v>
      </c>
      <c r="AQ18" s="144">
        <v>2677947.4</v>
      </c>
      <c r="AR18" s="144">
        <f t="shared" si="15"/>
        <v>35425</v>
      </c>
      <c r="AS18" s="144">
        <f t="shared" si="16"/>
        <v>2713372.4</v>
      </c>
      <c r="AT18" s="675">
        <v>1374319</v>
      </c>
      <c r="AU18" s="776">
        <v>458106</v>
      </c>
      <c r="AV18" s="610">
        <f t="shared" si="17"/>
        <v>880947.39999999991</v>
      </c>
      <c r="AW18" s="610"/>
      <c r="AX18" s="145">
        <f t="shared" si="19"/>
        <v>127555.95999999996</v>
      </c>
    </row>
    <row r="19" spans="1:50" ht="15" customHeight="1">
      <c r="A19" s="141" t="s">
        <v>537</v>
      </c>
      <c r="B19" s="240" t="s">
        <v>1049</v>
      </c>
      <c r="C19" s="240" t="s">
        <v>2099</v>
      </c>
      <c r="D19" s="672">
        <v>1</v>
      </c>
      <c r="E19" s="165">
        <v>0</v>
      </c>
      <c r="F19" s="165">
        <v>2</v>
      </c>
      <c r="G19" s="165">
        <v>36.67</v>
      </c>
      <c r="H19" s="165">
        <v>2.67</v>
      </c>
      <c r="I19" s="144">
        <f t="shared" si="0"/>
        <v>41.34</v>
      </c>
      <c r="J19" s="672"/>
      <c r="K19" s="672"/>
      <c r="L19" s="672">
        <v>1.67</v>
      </c>
      <c r="M19" s="672"/>
      <c r="N19" s="144">
        <f t="shared" si="1"/>
        <v>1.67</v>
      </c>
      <c r="O19" s="144">
        <f t="shared" si="2"/>
        <v>0</v>
      </c>
      <c r="P19" s="144">
        <f t="shared" si="2"/>
        <v>2</v>
      </c>
      <c r="Q19" s="144">
        <f t="shared" si="2"/>
        <v>38.340000000000003</v>
      </c>
      <c r="R19" s="144">
        <f t="shared" si="2"/>
        <v>2.67</v>
      </c>
      <c r="S19" s="144">
        <f t="shared" si="3"/>
        <v>43.010000000000005</v>
      </c>
      <c r="T19" s="672">
        <v>0</v>
      </c>
      <c r="U19" s="672">
        <v>2</v>
      </c>
      <c r="V19" s="672">
        <v>39</v>
      </c>
      <c r="W19" s="672">
        <v>2</v>
      </c>
      <c r="X19" s="144">
        <f t="shared" si="4"/>
        <v>43</v>
      </c>
      <c r="Y19" s="672">
        <v>0</v>
      </c>
      <c r="Z19" s="672">
        <v>2</v>
      </c>
      <c r="AA19" s="672">
        <v>39</v>
      </c>
      <c r="AB19" s="672">
        <v>2</v>
      </c>
      <c r="AC19" s="144">
        <f t="shared" si="5"/>
        <v>43</v>
      </c>
      <c r="AD19" s="144">
        <f t="shared" si="6"/>
        <v>2659292</v>
      </c>
      <c r="AE19" s="144">
        <f t="shared" si="7"/>
        <v>185760</v>
      </c>
      <c r="AF19" s="144">
        <f t="shared" si="8"/>
        <v>258000</v>
      </c>
      <c r="AG19" s="144">
        <f t="shared" si="9"/>
        <v>103200</v>
      </c>
      <c r="AH19" s="144">
        <f t="shared" si="10"/>
        <v>378400</v>
      </c>
      <c r="AI19" s="144">
        <f t="shared" si="11"/>
        <v>34400</v>
      </c>
      <c r="AJ19" s="144">
        <f t="shared" si="12"/>
        <v>10000</v>
      </c>
      <c r="AK19" s="144">
        <f t="shared" si="13"/>
        <v>41280</v>
      </c>
      <c r="AL19" s="144">
        <f t="shared" si="14"/>
        <v>1086622.3600000001</v>
      </c>
      <c r="AM19" s="144"/>
      <c r="AN19" s="144"/>
      <c r="AO19" s="144"/>
      <c r="AP19" s="144">
        <f t="shared" si="18"/>
        <v>4756954.3600000003</v>
      </c>
      <c r="AQ19" s="144">
        <v>4720302.5999999996</v>
      </c>
      <c r="AR19" s="144">
        <f t="shared" si="15"/>
        <v>40000</v>
      </c>
      <c r="AS19" s="144">
        <f t="shared" si="16"/>
        <v>4760302.5999999996</v>
      </c>
      <c r="AT19" s="675">
        <v>2952073</v>
      </c>
      <c r="AU19" s="776">
        <v>984024</v>
      </c>
      <c r="AV19" s="610">
        <f t="shared" si="17"/>
        <v>824205.59999999963</v>
      </c>
      <c r="AW19" s="610"/>
      <c r="AX19" s="145">
        <f t="shared" si="19"/>
        <v>36651.760000000708</v>
      </c>
    </row>
    <row r="20" spans="1:50" s="678" customFormat="1" ht="15" customHeight="1">
      <c r="A20" s="141" t="s">
        <v>537</v>
      </c>
      <c r="B20" s="240" t="s">
        <v>2145</v>
      </c>
      <c r="C20" s="240" t="s">
        <v>2099</v>
      </c>
      <c r="D20" s="672">
        <v>1</v>
      </c>
      <c r="E20" s="165">
        <v>0</v>
      </c>
      <c r="F20" s="165">
        <v>2</v>
      </c>
      <c r="G20" s="165">
        <v>7</v>
      </c>
      <c r="H20" s="165">
        <v>1</v>
      </c>
      <c r="I20" s="144">
        <f t="shared" si="0"/>
        <v>10</v>
      </c>
      <c r="J20" s="672"/>
      <c r="K20" s="672"/>
      <c r="L20" s="672"/>
      <c r="M20" s="672"/>
      <c r="N20" s="144">
        <f t="shared" si="1"/>
        <v>0</v>
      </c>
      <c r="O20" s="144">
        <f t="shared" si="2"/>
        <v>0</v>
      </c>
      <c r="P20" s="144">
        <f t="shared" si="2"/>
        <v>2</v>
      </c>
      <c r="Q20" s="144">
        <f t="shared" si="2"/>
        <v>7</v>
      </c>
      <c r="R20" s="144">
        <f t="shared" si="2"/>
        <v>1</v>
      </c>
      <c r="S20" s="144">
        <f t="shared" si="3"/>
        <v>10</v>
      </c>
      <c r="T20" s="672">
        <v>0.83</v>
      </c>
      <c r="U20" s="672">
        <v>1.92</v>
      </c>
      <c r="V20" s="672">
        <v>5.08</v>
      </c>
      <c r="W20" s="672">
        <v>0.92</v>
      </c>
      <c r="X20" s="144">
        <f t="shared" si="4"/>
        <v>8.75</v>
      </c>
      <c r="Y20" s="672">
        <v>0.83</v>
      </c>
      <c r="Z20" s="672">
        <v>1.92</v>
      </c>
      <c r="AA20" s="672">
        <v>5.08</v>
      </c>
      <c r="AB20" s="672">
        <v>0.92</v>
      </c>
      <c r="AC20" s="144">
        <f t="shared" si="5"/>
        <v>8.75</v>
      </c>
      <c r="AD20" s="144">
        <f t="shared" si="6"/>
        <v>544665.56000000006</v>
      </c>
      <c r="AE20" s="144">
        <f t="shared" si="7"/>
        <v>37800</v>
      </c>
      <c r="AF20" s="144">
        <f t="shared" si="8"/>
        <v>52500</v>
      </c>
      <c r="AG20" s="144">
        <f t="shared" si="9"/>
        <v>21000</v>
      </c>
      <c r="AH20" s="144">
        <f t="shared" si="10"/>
        <v>77000</v>
      </c>
      <c r="AI20" s="144">
        <f t="shared" si="11"/>
        <v>7000</v>
      </c>
      <c r="AJ20" s="144">
        <f t="shared" si="12"/>
        <v>10000</v>
      </c>
      <c r="AK20" s="144">
        <f t="shared" si="13"/>
        <v>8400</v>
      </c>
      <c r="AL20" s="144">
        <f t="shared" si="14"/>
        <v>225167.93</v>
      </c>
      <c r="AM20" s="144"/>
      <c r="AN20" s="144"/>
      <c r="AO20" s="144"/>
      <c r="AP20" s="144">
        <f t="shared" si="18"/>
        <v>983533.49</v>
      </c>
      <c r="AQ20" s="144">
        <v>966850.86</v>
      </c>
      <c r="AR20" s="144">
        <f t="shared" si="15"/>
        <v>11416</v>
      </c>
      <c r="AS20" s="144">
        <f t="shared" si="16"/>
        <v>978266.86</v>
      </c>
      <c r="AT20" s="675">
        <v>180627</v>
      </c>
      <c r="AU20" s="778">
        <v>60209</v>
      </c>
      <c r="AV20" s="610">
        <f t="shared" si="17"/>
        <v>737430.86</v>
      </c>
      <c r="AW20" s="610"/>
      <c r="AX20" s="145">
        <f t="shared" si="19"/>
        <v>16682.630000000005</v>
      </c>
    </row>
    <row r="21" spans="1:50" ht="15" customHeight="1">
      <c r="A21" s="141" t="s">
        <v>537</v>
      </c>
      <c r="B21" s="240" t="s">
        <v>2146</v>
      </c>
      <c r="C21" s="240" t="s">
        <v>2099</v>
      </c>
      <c r="D21" s="672">
        <v>1</v>
      </c>
      <c r="E21" s="165">
        <v>0</v>
      </c>
      <c r="F21" s="165">
        <v>1.33</v>
      </c>
      <c r="G21" s="165">
        <v>9.67</v>
      </c>
      <c r="H21" s="165">
        <v>1.33</v>
      </c>
      <c r="I21" s="144">
        <f t="shared" si="0"/>
        <v>12.33</v>
      </c>
      <c r="J21" s="672">
        <v>2</v>
      </c>
      <c r="K21" s="672">
        <v>0</v>
      </c>
      <c r="L21" s="672">
        <v>1</v>
      </c>
      <c r="M21" s="672">
        <v>0</v>
      </c>
      <c r="N21" s="144">
        <f t="shared" si="1"/>
        <v>3</v>
      </c>
      <c r="O21" s="144">
        <f t="shared" si="2"/>
        <v>2</v>
      </c>
      <c r="P21" s="144">
        <f t="shared" si="2"/>
        <v>1.33</v>
      </c>
      <c r="Q21" s="144">
        <f t="shared" si="2"/>
        <v>10.67</v>
      </c>
      <c r="R21" s="144">
        <f t="shared" si="2"/>
        <v>1.33</v>
      </c>
      <c r="S21" s="144">
        <f t="shared" si="3"/>
        <v>15.33</v>
      </c>
      <c r="T21" s="672">
        <v>1.33</v>
      </c>
      <c r="U21" s="672">
        <v>2</v>
      </c>
      <c r="V21" s="672">
        <v>9.92</v>
      </c>
      <c r="W21" s="672">
        <v>1.33</v>
      </c>
      <c r="X21" s="144">
        <f t="shared" si="4"/>
        <v>14.58</v>
      </c>
      <c r="Y21" s="672">
        <v>1.33</v>
      </c>
      <c r="Z21" s="672">
        <v>2</v>
      </c>
      <c r="AA21" s="672">
        <v>9.92</v>
      </c>
      <c r="AB21" s="672">
        <v>1.33</v>
      </c>
      <c r="AC21" s="144">
        <f t="shared" si="5"/>
        <v>14.58</v>
      </c>
      <c r="AD21" s="144">
        <f t="shared" si="6"/>
        <v>908487.58</v>
      </c>
      <c r="AE21" s="144">
        <f t="shared" si="7"/>
        <v>62985.599999999999</v>
      </c>
      <c r="AF21" s="144">
        <f t="shared" si="8"/>
        <v>87480</v>
      </c>
      <c r="AG21" s="144">
        <f t="shared" si="9"/>
        <v>34992</v>
      </c>
      <c r="AH21" s="144">
        <f t="shared" si="10"/>
        <v>128304</v>
      </c>
      <c r="AI21" s="144">
        <f t="shared" si="11"/>
        <v>11664</v>
      </c>
      <c r="AJ21" s="144">
        <f t="shared" si="12"/>
        <v>10000</v>
      </c>
      <c r="AK21" s="144">
        <f t="shared" si="13"/>
        <v>13996.8</v>
      </c>
      <c r="AL21" s="144">
        <f t="shared" si="14"/>
        <v>373169.1</v>
      </c>
      <c r="AN21" s="144"/>
      <c r="AO21" s="144">
        <v>9315</v>
      </c>
      <c r="AP21" s="144">
        <f>SUM(AD21:AO21)</f>
        <v>1640394.08</v>
      </c>
      <c r="AQ21" s="144">
        <v>1580269.4</v>
      </c>
      <c r="AR21" s="144">
        <f t="shared" si="15"/>
        <v>17583.5</v>
      </c>
      <c r="AS21" s="144">
        <f t="shared" si="16"/>
        <v>1597852.9</v>
      </c>
      <c r="AT21" s="675">
        <v>612309</v>
      </c>
      <c r="AU21" s="776">
        <v>204103</v>
      </c>
      <c r="AV21" s="610">
        <f t="shared" si="17"/>
        <v>781440.89999999991</v>
      </c>
      <c r="AW21" s="610"/>
      <c r="AX21" s="145">
        <f t="shared" si="19"/>
        <v>60124.680000000168</v>
      </c>
    </row>
    <row r="22" spans="1:50" ht="15" customHeight="1">
      <c r="A22" s="141" t="s">
        <v>537</v>
      </c>
      <c r="B22" s="240" t="s">
        <v>2147</v>
      </c>
      <c r="C22" s="240" t="s">
        <v>2101</v>
      </c>
      <c r="D22" s="672"/>
      <c r="E22" s="165">
        <v>3</v>
      </c>
      <c r="F22" s="165">
        <v>3.33</v>
      </c>
      <c r="G22" s="165">
        <v>0</v>
      </c>
      <c r="H22" s="165">
        <v>5.33</v>
      </c>
      <c r="I22" s="144">
        <f t="shared" si="0"/>
        <v>11.66</v>
      </c>
      <c r="J22" s="672">
        <v>6</v>
      </c>
      <c r="K22" s="672">
        <v>1</v>
      </c>
      <c r="L22" s="672">
        <v>0</v>
      </c>
      <c r="M22" s="672">
        <v>1</v>
      </c>
      <c r="N22" s="144">
        <f t="shared" si="1"/>
        <v>8</v>
      </c>
      <c r="O22" s="144">
        <f t="shared" si="2"/>
        <v>9</v>
      </c>
      <c r="P22" s="144">
        <f t="shared" si="2"/>
        <v>4.33</v>
      </c>
      <c r="Q22" s="144">
        <f t="shared" si="2"/>
        <v>0</v>
      </c>
      <c r="R22" s="144">
        <f t="shared" si="2"/>
        <v>6.33</v>
      </c>
      <c r="S22" s="144">
        <f t="shared" si="3"/>
        <v>19.66</v>
      </c>
      <c r="T22" s="672">
        <v>7.17</v>
      </c>
      <c r="U22" s="672">
        <v>4.5</v>
      </c>
      <c r="V22" s="672">
        <v>0</v>
      </c>
      <c r="W22" s="672">
        <v>7.67</v>
      </c>
      <c r="X22" s="144">
        <f t="shared" si="4"/>
        <v>19.34</v>
      </c>
      <c r="Y22" s="672">
        <v>7.17</v>
      </c>
      <c r="Z22" s="672">
        <v>4.5</v>
      </c>
      <c r="AA22" s="672">
        <v>0</v>
      </c>
      <c r="AB22" s="672">
        <v>7.67</v>
      </c>
      <c r="AC22" s="144">
        <f t="shared" si="5"/>
        <v>19.34</v>
      </c>
      <c r="AD22" s="144">
        <f t="shared" si="6"/>
        <v>1194290.18</v>
      </c>
      <c r="AE22" s="144">
        <f t="shared" si="7"/>
        <v>83548.800000000003</v>
      </c>
      <c r="AF22" s="144">
        <f t="shared" si="8"/>
        <v>116040</v>
      </c>
      <c r="AG22" s="144">
        <f t="shared" si="9"/>
        <v>46416</v>
      </c>
      <c r="AH22" s="144">
        <f t="shared" si="10"/>
        <v>170192</v>
      </c>
      <c r="AI22" s="144">
        <f t="shared" si="11"/>
        <v>15472</v>
      </c>
      <c r="AJ22" s="144">
        <f t="shared" si="12"/>
        <v>0</v>
      </c>
      <c r="AK22" s="144">
        <f t="shared" si="13"/>
        <v>18566.400000000001</v>
      </c>
      <c r="AL22" s="144">
        <f t="shared" si="14"/>
        <v>714847.46</v>
      </c>
      <c r="AM22" s="144">
        <v>647636.75</v>
      </c>
      <c r="AN22" s="144"/>
      <c r="AO22" s="144"/>
      <c r="AP22" s="144">
        <f t="shared" si="18"/>
        <v>3007009.59</v>
      </c>
      <c r="AQ22" s="144">
        <v>2862164.05</v>
      </c>
      <c r="AR22" s="144">
        <f t="shared" si="15"/>
        <v>33644.5</v>
      </c>
      <c r="AS22" s="144">
        <f t="shared" si="16"/>
        <v>2895808.55</v>
      </c>
      <c r="AT22" s="675">
        <v>702401</v>
      </c>
      <c r="AU22" s="776">
        <v>234134</v>
      </c>
      <c r="AV22" s="610">
        <f t="shared" si="17"/>
        <v>1959273.5499999998</v>
      </c>
      <c r="AW22" s="610"/>
      <c r="AX22" s="145">
        <f t="shared" si="19"/>
        <v>144845.54000000004</v>
      </c>
    </row>
    <row r="23" spans="1:50" s="775" customFormat="1" ht="15" customHeight="1">
      <c r="A23" s="774"/>
      <c r="B23" s="774" t="s">
        <v>2148</v>
      </c>
      <c r="C23" s="774"/>
      <c r="D23" s="146">
        <f>SUM(D4:D22)</f>
        <v>16</v>
      </c>
      <c r="E23" s="146">
        <f t="shared" ref="E23:AW23" si="20">SUM(E4:E22)</f>
        <v>60.33</v>
      </c>
      <c r="F23" s="146">
        <f t="shared" si="20"/>
        <v>80.66</v>
      </c>
      <c r="G23" s="146">
        <f t="shared" si="20"/>
        <v>219.33999999999995</v>
      </c>
      <c r="H23" s="146">
        <f t="shared" si="20"/>
        <v>100.33999999999999</v>
      </c>
      <c r="I23" s="146">
        <f t="shared" si="20"/>
        <v>460.66999999999996</v>
      </c>
      <c r="J23" s="146">
        <f t="shared" si="20"/>
        <v>32.42</v>
      </c>
      <c r="K23" s="146">
        <f t="shared" si="20"/>
        <v>3.67</v>
      </c>
      <c r="L23" s="146">
        <f t="shared" si="20"/>
        <v>4</v>
      </c>
      <c r="M23" s="146">
        <f t="shared" si="20"/>
        <v>1</v>
      </c>
      <c r="N23" s="146">
        <f t="shared" si="20"/>
        <v>41.09</v>
      </c>
      <c r="O23" s="146">
        <f t="shared" si="20"/>
        <v>92.75</v>
      </c>
      <c r="P23" s="146">
        <f t="shared" si="20"/>
        <v>84.33</v>
      </c>
      <c r="Q23" s="146">
        <f t="shared" si="20"/>
        <v>223.33999999999997</v>
      </c>
      <c r="R23" s="146">
        <f t="shared" si="20"/>
        <v>101.33999999999999</v>
      </c>
      <c r="S23" s="146">
        <f t="shared" si="20"/>
        <v>501.76000000000005</v>
      </c>
      <c r="T23" s="146">
        <f t="shared" si="20"/>
        <v>74.33</v>
      </c>
      <c r="U23" s="146">
        <f t="shared" si="20"/>
        <v>76.91</v>
      </c>
      <c r="V23" s="146">
        <f t="shared" si="20"/>
        <v>221.17000000000002</v>
      </c>
      <c r="W23" s="146">
        <f t="shared" si="20"/>
        <v>108.5</v>
      </c>
      <c r="X23" s="146">
        <f t="shared" si="20"/>
        <v>480.90999999999997</v>
      </c>
      <c r="Y23" s="146">
        <f t="shared" si="20"/>
        <v>71.75</v>
      </c>
      <c r="Z23" s="146">
        <f t="shared" si="20"/>
        <v>77.33</v>
      </c>
      <c r="AA23" s="146">
        <f t="shared" si="20"/>
        <v>222</v>
      </c>
      <c r="AB23" s="146">
        <f t="shared" si="20"/>
        <v>109.34</v>
      </c>
      <c r="AC23" s="146">
        <f t="shared" si="20"/>
        <v>480.41999999999996</v>
      </c>
      <c r="AD23" s="146">
        <f t="shared" si="20"/>
        <v>29492917.999999996</v>
      </c>
      <c r="AE23" s="146">
        <f t="shared" si="20"/>
        <v>2075414.4000000006</v>
      </c>
      <c r="AF23" s="146">
        <f t="shared" si="20"/>
        <v>2882520</v>
      </c>
      <c r="AG23" s="146">
        <f t="shared" si="20"/>
        <v>1153008</v>
      </c>
      <c r="AH23" s="146">
        <f t="shared" si="20"/>
        <v>4227696</v>
      </c>
      <c r="AI23" s="146">
        <f t="shared" si="20"/>
        <v>384336</v>
      </c>
      <c r="AJ23" s="146">
        <f t="shared" si="20"/>
        <v>160000</v>
      </c>
      <c r="AK23" s="146">
        <f t="shared" si="20"/>
        <v>461203.19999999995</v>
      </c>
      <c r="AL23" s="146">
        <f t="shared" si="20"/>
        <v>12473441.379999999</v>
      </c>
      <c r="AM23" s="146">
        <f t="shared" si="20"/>
        <v>1114677.25</v>
      </c>
      <c r="AN23" s="146">
        <f t="shared" si="20"/>
        <v>0</v>
      </c>
      <c r="AO23" s="146">
        <f t="shared" si="20"/>
        <v>147390</v>
      </c>
      <c r="AP23" s="146">
        <f t="shared" si="20"/>
        <v>54572604.230000004</v>
      </c>
      <c r="AQ23" s="146">
        <f t="shared" si="20"/>
        <v>52950686.550000004</v>
      </c>
      <c r="AR23" s="146">
        <f t="shared" si="20"/>
        <v>615712</v>
      </c>
      <c r="AS23" s="146">
        <f t="shared" si="20"/>
        <v>53566398.550000004</v>
      </c>
      <c r="AT23" s="146">
        <f t="shared" si="20"/>
        <v>31601736</v>
      </c>
      <c r="AU23" s="777">
        <f t="shared" si="20"/>
        <v>10533911</v>
      </c>
      <c r="AV23" s="146">
        <f t="shared" si="20"/>
        <v>11430751.549999997</v>
      </c>
      <c r="AW23" s="146">
        <f t="shared" si="20"/>
        <v>0</v>
      </c>
    </row>
  </sheetData>
  <autoFilter ref="B2:AV23">
    <filterColumn colId="3" showButton="0"/>
    <filterColumn colId="4" showButton="0"/>
    <filterColumn colId="5" showButton="0"/>
    <filterColumn colId="6" showButton="0"/>
    <filterColumn colId="8" showButton="0"/>
    <filterColumn colId="9" showButton="0"/>
    <filterColumn colId="10" showButton="0"/>
    <filterColumn colId="11" showButton="0"/>
    <filterColumn colId="13" showButton="0"/>
    <filterColumn colId="14" showButton="0"/>
    <filterColumn colId="15" showButton="0"/>
    <filterColumn colId="16" showButton="0"/>
    <filterColumn colId="18" showButton="0"/>
    <filterColumn colId="19" showButton="0"/>
    <filterColumn colId="20" showButton="0"/>
    <filterColumn colId="21" showButton="0"/>
    <filterColumn colId="23" showButton="0"/>
    <filterColumn colId="24" showButton="0"/>
    <filterColumn colId="25" showButton="0"/>
    <filterColumn colId="26" showButton="0"/>
    <filterColumn colId="28" showButton="0"/>
    <filterColumn colId="29" showButton="0"/>
    <filterColumn colId="30" showButton="0"/>
    <filterColumn colId="31" showButton="0"/>
    <filterColumn colId="32" showButton="0"/>
    <filterColumn colId="33" showButton="0"/>
    <filterColumn colId="34" showButton="0"/>
    <filterColumn colId="35" showButton="0"/>
    <filterColumn colId="36" showButton="0"/>
    <filterColumn colId="37" showButton="0"/>
    <filterColumn colId="38" showButton="0"/>
    <filterColumn colId="39" showButton="0"/>
  </autoFilter>
  <mergeCells count="18">
    <mergeCell ref="AQ2:AQ3"/>
    <mergeCell ref="AU2:AU3"/>
    <mergeCell ref="AT2:AT3"/>
    <mergeCell ref="AS2:AS3"/>
    <mergeCell ref="AV2:AV3"/>
    <mergeCell ref="AW2:AW3"/>
    <mergeCell ref="A1:AW1"/>
    <mergeCell ref="A2:A3"/>
    <mergeCell ref="B2:B3"/>
    <mergeCell ref="C2:C3"/>
    <mergeCell ref="D2:D3"/>
    <mergeCell ref="E2:I2"/>
    <mergeCell ref="J2:N2"/>
    <mergeCell ref="O2:S2"/>
    <mergeCell ref="T2:X2"/>
    <mergeCell ref="Y2:AC2"/>
    <mergeCell ref="AR2:AR3"/>
    <mergeCell ref="AD2:AP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75" orientation="landscape" verticalDpi="0" r:id="rId1"/>
  <headerFooter>
    <oddFooter>第 &amp;P 页，共 &amp;N 页</oddFooter>
  </headerFooter>
</worksheet>
</file>

<file path=xl/worksheets/sheet46.xml><?xml version="1.0" encoding="utf-8"?>
<worksheet xmlns="http://schemas.openxmlformats.org/spreadsheetml/2006/main" xmlns:r="http://schemas.openxmlformats.org/officeDocument/2006/relationships">
  <dimension ref="A1:F9"/>
  <sheetViews>
    <sheetView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A10" sqref="A10:XFD45"/>
    </sheetView>
  </sheetViews>
  <sheetFormatPr defaultRowHeight="13.5" outlineLevelRow="2"/>
  <cols>
    <col min="1" max="1" width="9" style="155"/>
    <col min="2" max="2" width="36.25" style="155" customWidth="1"/>
    <col min="3" max="3" width="15.375" style="155" customWidth="1"/>
    <col min="4" max="5" width="9" style="155"/>
    <col min="6" max="6" width="13.375" style="155" customWidth="1"/>
    <col min="7" max="16384" width="9" style="155"/>
  </cols>
  <sheetData>
    <row r="1" spans="1:6" ht="23.25" customHeight="1">
      <c r="A1" s="995" t="s">
        <v>2449</v>
      </c>
      <c r="B1" s="996"/>
      <c r="C1" s="996"/>
      <c r="D1" s="996"/>
      <c r="E1" s="1090"/>
      <c r="F1" s="1090"/>
    </row>
    <row r="2" spans="1:6" ht="15" customHeight="1">
      <c r="A2" s="723" t="s">
        <v>2460</v>
      </c>
      <c r="B2" s="723" t="s">
        <v>2461</v>
      </c>
      <c r="C2" s="152" t="s">
        <v>2462</v>
      </c>
      <c r="D2" s="152" t="s">
        <v>2463</v>
      </c>
      <c r="E2" s="152" t="s">
        <v>2464</v>
      </c>
      <c r="F2" s="194" t="s">
        <v>2478</v>
      </c>
    </row>
    <row r="3" spans="1:6" ht="15" customHeight="1" outlineLevel="2">
      <c r="A3" s="723" t="s">
        <v>2465</v>
      </c>
      <c r="B3" s="723" t="s">
        <v>441</v>
      </c>
      <c r="C3" s="152">
        <v>336046</v>
      </c>
      <c r="D3" s="152">
        <v>336046</v>
      </c>
      <c r="E3" s="152">
        <f t="shared" ref="E3:E8" si="0">C3-D3</f>
        <v>0</v>
      </c>
      <c r="F3" s="782"/>
    </row>
    <row r="4" spans="1:6" ht="15" customHeight="1" outlineLevel="2">
      <c r="A4" s="723" t="s">
        <v>2465</v>
      </c>
      <c r="B4" s="723" t="s">
        <v>442</v>
      </c>
      <c r="C4" s="152">
        <v>127206</v>
      </c>
      <c r="D4" s="152">
        <v>127206</v>
      </c>
      <c r="E4" s="152">
        <f t="shared" si="0"/>
        <v>0</v>
      </c>
      <c r="F4" s="782"/>
    </row>
    <row r="5" spans="1:6" ht="15" customHeight="1" outlineLevel="2">
      <c r="A5" s="723" t="s">
        <v>2465</v>
      </c>
      <c r="B5" s="723" t="s">
        <v>438</v>
      </c>
      <c r="C5" s="152">
        <v>109932</v>
      </c>
      <c r="D5" s="152">
        <v>109932</v>
      </c>
      <c r="E5" s="152">
        <f t="shared" si="0"/>
        <v>0</v>
      </c>
      <c r="F5" s="782"/>
    </row>
    <row r="6" spans="1:6" ht="15" customHeight="1" outlineLevel="2">
      <c r="A6" s="723" t="s">
        <v>2465</v>
      </c>
      <c r="B6" s="723" t="s">
        <v>445</v>
      </c>
      <c r="C6" s="152">
        <f>218632+103696+11640</f>
        <v>333968</v>
      </c>
      <c r="D6" s="152">
        <v>101402</v>
      </c>
      <c r="E6" s="152">
        <f t="shared" si="0"/>
        <v>232566</v>
      </c>
      <c r="F6" s="782"/>
    </row>
    <row r="7" spans="1:6" ht="15" customHeight="1" outlineLevel="2">
      <c r="A7" s="723" t="s">
        <v>2465</v>
      </c>
      <c r="B7" s="723" t="s">
        <v>446</v>
      </c>
      <c r="C7" s="152">
        <v>105818</v>
      </c>
      <c r="D7" s="152">
        <v>105818</v>
      </c>
      <c r="E7" s="152">
        <f t="shared" si="0"/>
        <v>0</v>
      </c>
      <c r="F7" s="782"/>
    </row>
    <row r="8" spans="1:6" ht="15" customHeight="1" outlineLevel="2">
      <c r="A8" s="723" t="s">
        <v>2465</v>
      </c>
      <c r="B8" s="723" t="s">
        <v>447</v>
      </c>
      <c r="C8" s="152">
        <f>87196+4454</f>
        <v>91650</v>
      </c>
      <c r="D8" s="152"/>
      <c r="E8" s="152">
        <f t="shared" si="0"/>
        <v>91650</v>
      </c>
      <c r="F8" s="782"/>
    </row>
    <row r="9" spans="1:6" ht="15" customHeight="1" outlineLevel="1">
      <c r="A9" s="785" t="s">
        <v>562</v>
      </c>
      <c r="B9" s="783"/>
      <c r="C9" s="784">
        <f>SUBTOTAL(9,C3:C8)</f>
        <v>1104620</v>
      </c>
      <c r="D9" s="784">
        <f>SUBTOTAL(9,D3:D8)</f>
        <v>780404</v>
      </c>
      <c r="E9" s="784">
        <f t="shared" ref="E9:F9" si="1">SUBTOTAL(9,E3:E8)</f>
        <v>324216</v>
      </c>
      <c r="F9" s="784">
        <f t="shared" si="1"/>
        <v>0</v>
      </c>
    </row>
  </sheetData>
  <mergeCells count="1">
    <mergeCell ref="A1:F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portrait" verticalDpi="0" r:id="rId1"/>
  <headerFooter>
    <oddFooter>第 &amp;P 页，共 &amp;N 页</oddFooter>
  </headerFooter>
</worksheet>
</file>

<file path=xl/worksheets/sheet47.xml><?xml version="1.0" encoding="utf-8"?>
<worksheet xmlns="http://schemas.openxmlformats.org/spreadsheetml/2006/main" xmlns:r="http://schemas.openxmlformats.org/officeDocument/2006/relationships">
  <dimension ref="A1:I28"/>
  <sheetViews>
    <sheetView workbookViewId="0">
      <selection activeCell="A29" sqref="A29:XFD113"/>
    </sheetView>
  </sheetViews>
  <sheetFormatPr defaultRowHeight="13.5" outlineLevelRow="2"/>
  <cols>
    <col min="1" max="1" width="5.75" style="155" customWidth="1"/>
    <col min="2" max="2" width="8.125" style="155" customWidth="1"/>
    <col min="3" max="3" width="31.375" style="155" customWidth="1"/>
    <col min="4" max="4" width="13.75" style="155" customWidth="1"/>
    <col min="5" max="6" width="14" style="155" bestFit="1" customWidth="1"/>
    <col min="7" max="7" width="12.875" style="155" customWidth="1"/>
    <col min="8" max="8" width="14" style="155" customWidth="1"/>
    <col min="9" max="9" width="13.625" style="155" customWidth="1"/>
    <col min="10" max="16384" width="9" style="155"/>
  </cols>
  <sheetData>
    <row r="1" spans="1:9" ht="35.25" customHeight="1">
      <c r="A1" s="1091" t="s">
        <v>2381</v>
      </c>
      <c r="B1" s="1092"/>
      <c r="C1" s="1092"/>
      <c r="D1" s="1092"/>
      <c r="E1" s="1092"/>
      <c r="F1" s="1092"/>
      <c r="G1" s="1092"/>
      <c r="H1" s="1093"/>
      <c r="I1" s="1093"/>
    </row>
    <row r="2" spans="1:9" ht="34.15" customHeight="1">
      <c r="A2" s="765" t="s">
        <v>1</v>
      </c>
      <c r="B2" s="765" t="s">
        <v>2303</v>
      </c>
      <c r="C2" s="765" t="s">
        <v>2348</v>
      </c>
      <c r="D2" s="765" t="s">
        <v>2349</v>
      </c>
      <c r="E2" s="765" t="s">
        <v>2350</v>
      </c>
      <c r="F2" s="765" t="s">
        <v>2351</v>
      </c>
      <c r="G2" s="766" t="s">
        <v>2352</v>
      </c>
      <c r="H2" s="781" t="s">
        <v>2483</v>
      </c>
      <c r="I2" s="781" t="s">
        <v>2484</v>
      </c>
    </row>
    <row r="3" spans="1:9" outlineLevel="2">
      <c r="A3" s="765">
        <v>25</v>
      </c>
      <c r="B3" s="765" t="s">
        <v>2354</v>
      </c>
      <c r="C3" s="765" t="s">
        <v>449</v>
      </c>
      <c r="D3" s="765" t="s">
        <v>2355</v>
      </c>
      <c r="E3" s="765" t="s">
        <v>2353</v>
      </c>
      <c r="F3" s="765" t="s">
        <v>382</v>
      </c>
      <c r="G3" s="765">
        <f>VLOOKUP(F3,[3]Sheet2!A:B,2,FALSE)</f>
        <v>92157</v>
      </c>
      <c r="H3" s="782">
        <v>92157</v>
      </c>
      <c r="I3" s="782"/>
    </row>
    <row r="4" spans="1:9" outlineLevel="2">
      <c r="A4" s="765">
        <v>26</v>
      </c>
      <c r="B4" s="765" t="s">
        <v>2356</v>
      </c>
      <c r="C4" s="765" t="s">
        <v>644</v>
      </c>
      <c r="D4" s="765" t="s">
        <v>2355</v>
      </c>
      <c r="E4" s="765" t="s">
        <v>2353</v>
      </c>
      <c r="F4" s="765" t="s">
        <v>382</v>
      </c>
      <c r="G4" s="765">
        <f>VLOOKUP(F4,[3]Sheet2!A:B,2,FALSE)</f>
        <v>92157</v>
      </c>
      <c r="H4" s="782">
        <v>92157</v>
      </c>
      <c r="I4" s="782"/>
    </row>
    <row r="5" spans="1:9" outlineLevel="2">
      <c r="A5" s="765">
        <v>27</v>
      </c>
      <c r="B5" s="765" t="s">
        <v>2357</v>
      </c>
      <c r="C5" s="765" t="s">
        <v>457</v>
      </c>
      <c r="D5" s="765" t="s">
        <v>2355</v>
      </c>
      <c r="E5" s="765" t="s">
        <v>2353</v>
      </c>
      <c r="F5" s="765" t="s">
        <v>382</v>
      </c>
      <c r="G5" s="765">
        <f>VLOOKUP(F5,[3]Sheet2!A:B,2,FALSE)</f>
        <v>92157</v>
      </c>
      <c r="H5" s="782">
        <v>92157</v>
      </c>
      <c r="I5" s="782"/>
    </row>
    <row r="6" spans="1:9" outlineLevel="2">
      <c r="A6" s="765">
        <v>28</v>
      </c>
      <c r="B6" s="765" t="s">
        <v>2358</v>
      </c>
      <c r="C6" s="765" t="s">
        <v>445</v>
      </c>
      <c r="D6" s="765" t="s">
        <v>2355</v>
      </c>
      <c r="E6" s="765" t="s">
        <v>2353</v>
      </c>
      <c r="F6" s="765" t="s">
        <v>379</v>
      </c>
      <c r="G6" s="765">
        <f>VLOOKUP(F6,[3]Sheet2!A:B,2,FALSE)</f>
        <v>101253</v>
      </c>
      <c r="H6" s="782">
        <v>101253</v>
      </c>
      <c r="I6" s="782"/>
    </row>
    <row r="7" spans="1:9" outlineLevel="2">
      <c r="A7" s="765">
        <v>29</v>
      </c>
      <c r="B7" s="765" t="s">
        <v>2359</v>
      </c>
      <c r="C7" s="765" t="s">
        <v>445</v>
      </c>
      <c r="D7" s="765" t="s">
        <v>2355</v>
      </c>
      <c r="E7" s="765" t="s">
        <v>2353</v>
      </c>
      <c r="F7" s="765" t="s">
        <v>379</v>
      </c>
      <c r="G7" s="765">
        <f>VLOOKUP(F7,[3]Sheet2!A:B,2,FALSE)</f>
        <v>101253</v>
      </c>
      <c r="H7" s="782">
        <v>101253</v>
      </c>
      <c r="I7" s="782"/>
    </row>
    <row r="8" spans="1:9" outlineLevel="2">
      <c r="A8" s="765">
        <v>30</v>
      </c>
      <c r="B8" s="765" t="s">
        <v>2360</v>
      </c>
      <c r="C8" s="765" t="s">
        <v>445</v>
      </c>
      <c r="D8" s="765" t="s">
        <v>2355</v>
      </c>
      <c r="E8" s="765" t="s">
        <v>2353</v>
      </c>
      <c r="F8" s="765" t="s">
        <v>379</v>
      </c>
      <c r="G8" s="765">
        <f>VLOOKUP(F8,[3]Sheet2!A:B,2,FALSE)</f>
        <v>101253</v>
      </c>
      <c r="H8" s="782">
        <v>101253</v>
      </c>
      <c r="I8" s="782"/>
    </row>
    <row r="9" spans="1:9" outlineLevel="2">
      <c r="A9" s="765">
        <v>31</v>
      </c>
      <c r="B9" s="765" t="s">
        <v>2361</v>
      </c>
      <c r="C9" s="765" t="s">
        <v>445</v>
      </c>
      <c r="D9" s="765" t="s">
        <v>2362</v>
      </c>
      <c r="E9" s="765" t="s">
        <v>2353</v>
      </c>
      <c r="F9" s="765" t="s">
        <v>379</v>
      </c>
      <c r="G9" s="765">
        <f>VLOOKUP(F9,[3]Sheet2!A:B,2,FALSE)</f>
        <v>101253</v>
      </c>
      <c r="H9" s="782">
        <v>101253</v>
      </c>
      <c r="I9" s="782"/>
    </row>
    <row r="10" spans="1:9" outlineLevel="2">
      <c r="A10" s="765">
        <v>32</v>
      </c>
      <c r="B10" s="765" t="s">
        <v>2363</v>
      </c>
      <c r="C10" s="765" t="s">
        <v>448</v>
      </c>
      <c r="D10" s="765" t="s">
        <v>2362</v>
      </c>
      <c r="E10" s="765" t="s">
        <v>2353</v>
      </c>
      <c r="F10" s="765" t="s">
        <v>379</v>
      </c>
      <c r="G10" s="765">
        <f>VLOOKUP(F10,[3]Sheet2!A:B,2,FALSE)</f>
        <v>101253</v>
      </c>
      <c r="H10" s="782">
        <v>101253</v>
      </c>
      <c r="I10" s="782"/>
    </row>
    <row r="11" spans="1:9" outlineLevel="2">
      <c r="A11" s="765">
        <v>33</v>
      </c>
      <c r="B11" s="765" t="s">
        <v>2364</v>
      </c>
      <c r="C11" s="765" t="s">
        <v>438</v>
      </c>
      <c r="D11" s="765" t="s">
        <v>2362</v>
      </c>
      <c r="E11" s="765" t="s">
        <v>2353</v>
      </c>
      <c r="F11" s="765" t="s">
        <v>374</v>
      </c>
      <c r="G11" s="765">
        <f>VLOOKUP(F11,[3]Sheet2!A:B,2,FALSE)</f>
        <v>106938</v>
      </c>
      <c r="H11" s="782">
        <v>106938</v>
      </c>
      <c r="I11" s="782"/>
    </row>
    <row r="12" spans="1:9" outlineLevel="2">
      <c r="A12" s="765">
        <v>34</v>
      </c>
      <c r="B12" s="765" t="s">
        <v>2365</v>
      </c>
      <c r="C12" s="765" t="s">
        <v>441</v>
      </c>
      <c r="D12" s="765" t="s">
        <v>2362</v>
      </c>
      <c r="E12" s="765" t="s">
        <v>2353</v>
      </c>
      <c r="F12" s="765" t="s">
        <v>374</v>
      </c>
      <c r="G12" s="765">
        <f>VLOOKUP(F12,[3]Sheet2!A:B,2,FALSE)</f>
        <v>106938</v>
      </c>
      <c r="H12" s="782">
        <v>106938</v>
      </c>
      <c r="I12" s="782"/>
    </row>
    <row r="13" spans="1:9" outlineLevel="2">
      <c r="A13" s="765">
        <v>35</v>
      </c>
      <c r="B13" s="765" t="s">
        <v>2366</v>
      </c>
      <c r="C13" s="765" t="s">
        <v>441</v>
      </c>
      <c r="D13" s="765" t="s">
        <v>2362</v>
      </c>
      <c r="E13" s="765" t="s">
        <v>2353</v>
      </c>
      <c r="F13" s="765" t="s">
        <v>374</v>
      </c>
      <c r="G13" s="765">
        <f>VLOOKUP(F13,[3]Sheet2!A:B,2,FALSE)</f>
        <v>106938</v>
      </c>
      <c r="H13" s="782">
        <v>106938</v>
      </c>
      <c r="I13" s="782"/>
    </row>
    <row r="14" spans="1:9" outlineLevel="2">
      <c r="A14" s="765">
        <v>36</v>
      </c>
      <c r="B14" s="765" t="s">
        <v>2367</v>
      </c>
      <c r="C14" s="765" t="s">
        <v>441</v>
      </c>
      <c r="D14" s="765" t="s">
        <v>2355</v>
      </c>
      <c r="E14" s="765" t="s">
        <v>2353</v>
      </c>
      <c r="F14" s="765" t="s">
        <v>374</v>
      </c>
      <c r="G14" s="765">
        <f>VLOOKUP(F14,[3]Sheet2!A:B,2,FALSE)</f>
        <v>106938</v>
      </c>
      <c r="H14" s="782">
        <v>106938</v>
      </c>
      <c r="I14" s="782"/>
    </row>
    <row r="15" spans="1:9" outlineLevel="2">
      <c r="A15" s="765">
        <v>37</v>
      </c>
      <c r="B15" s="765" t="s">
        <v>2368</v>
      </c>
      <c r="C15" s="765" t="s">
        <v>443</v>
      </c>
      <c r="D15" s="765" t="s">
        <v>2355</v>
      </c>
      <c r="E15" s="765" t="s">
        <v>2353</v>
      </c>
      <c r="F15" s="765" t="s">
        <v>374</v>
      </c>
      <c r="G15" s="765">
        <f>VLOOKUP(F15,[3]Sheet2!A:B,2,FALSE)</f>
        <v>106938</v>
      </c>
      <c r="H15" s="782">
        <v>106938</v>
      </c>
      <c r="I15" s="782"/>
    </row>
    <row r="16" spans="1:9" outlineLevel="2">
      <c r="A16" s="765">
        <v>38</v>
      </c>
      <c r="B16" s="765" t="s">
        <v>2369</v>
      </c>
      <c r="C16" s="765" t="s">
        <v>443</v>
      </c>
      <c r="D16" s="765" t="s">
        <v>2355</v>
      </c>
      <c r="E16" s="765" t="s">
        <v>2353</v>
      </c>
      <c r="F16" s="765" t="s">
        <v>374</v>
      </c>
      <c r="G16" s="765">
        <f>VLOOKUP(F16,[3]Sheet2!A:B,2,FALSE)</f>
        <v>106938</v>
      </c>
      <c r="H16" s="782">
        <v>106938</v>
      </c>
      <c r="I16" s="782"/>
    </row>
    <row r="17" spans="1:9" outlineLevel="2">
      <c r="A17" s="765">
        <v>39</v>
      </c>
      <c r="B17" s="765" t="s">
        <v>2370</v>
      </c>
      <c r="C17" s="765" t="s">
        <v>443</v>
      </c>
      <c r="D17" s="765" t="s">
        <v>2355</v>
      </c>
      <c r="E17" s="765" t="s">
        <v>2353</v>
      </c>
      <c r="F17" s="765" t="s">
        <v>374</v>
      </c>
      <c r="G17" s="765">
        <f>VLOOKUP(F17,[3]Sheet2!A:B,2,FALSE)</f>
        <v>106938</v>
      </c>
      <c r="H17" s="782">
        <v>106938</v>
      </c>
      <c r="I17" s="782"/>
    </row>
    <row r="18" spans="1:9" outlineLevel="2">
      <c r="A18" s="765">
        <v>40</v>
      </c>
      <c r="B18" s="765" t="s">
        <v>2371</v>
      </c>
      <c r="C18" s="765" t="s">
        <v>443</v>
      </c>
      <c r="D18" s="765" t="s">
        <v>2355</v>
      </c>
      <c r="E18" s="765" t="s">
        <v>2353</v>
      </c>
      <c r="F18" s="765" t="s">
        <v>374</v>
      </c>
      <c r="G18" s="765">
        <f>VLOOKUP(F18,[3]Sheet2!A:B,2,FALSE)</f>
        <v>106938</v>
      </c>
      <c r="H18" s="782">
        <v>106938</v>
      </c>
      <c r="I18" s="782"/>
    </row>
    <row r="19" spans="1:9" outlineLevel="2">
      <c r="A19" s="765">
        <v>41</v>
      </c>
      <c r="B19" s="765" t="s">
        <v>2372</v>
      </c>
      <c r="C19" s="765" t="s">
        <v>443</v>
      </c>
      <c r="D19" s="765" t="s">
        <v>2355</v>
      </c>
      <c r="E19" s="765" t="s">
        <v>2353</v>
      </c>
      <c r="F19" s="765" t="s">
        <v>374</v>
      </c>
      <c r="G19" s="765">
        <f>VLOOKUP(F19,[3]Sheet2!A:B,2,FALSE)</f>
        <v>106938</v>
      </c>
      <c r="H19" s="782">
        <v>106938</v>
      </c>
      <c r="I19" s="782"/>
    </row>
    <row r="20" spans="1:9" outlineLevel="2">
      <c r="A20" s="765">
        <v>42</v>
      </c>
      <c r="B20" s="765" t="s">
        <v>2373</v>
      </c>
      <c r="C20" s="765" t="s">
        <v>643</v>
      </c>
      <c r="D20" s="765" t="s">
        <v>2355</v>
      </c>
      <c r="E20" s="765" t="s">
        <v>2353</v>
      </c>
      <c r="F20" s="765" t="s">
        <v>374</v>
      </c>
      <c r="G20" s="765">
        <f>VLOOKUP(F20,[3]Sheet2!A:B,2,FALSE)</f>
        <v>106938</v>
      </c>
      <c r="H20" s="782">
        <v>106938</v>
      </c>
      <c r="I20" s="782"/>
    </row>
    <row r="21" spans="1:9" outlineLevel="2">
      <c r="A21" s="765">
        <v>43</v>
      </c>
      <c r="B21" s="765" t="s">
        <v>2374</v>
      </c>
      <c r="C21" s="765" t="s">
        <v>643</v>
      </c>
      <c r="D21" s="765" t="s">
        <v>2355</v>
      </c>
      <c r="E21" s="765" t="s">
        <v>2353</v>
      </c>
      <c r="F21" s="765" t="s">
        <v>374</v>
      </c>
      <c r="G21" s="765">
        <f>VLOOKUP(F21,[3]Sheet2!A:B,2,FALSE)</f>
        <v>106938</v>
      </c>
      <c r="H21" s="782">
        <v>106938</v>
      </c>
      <c r="I21" s="782"/>
    </row>
    <row r="22" spans="1:9" outlineLevel="2">
      <c r="A22" s="765">
        <v>44</v>
      </c>
      <c r="B22" s="765" t="s">
        <v>2375</v>
      </c>
      <c r="C22" s="765" t="s">
        <v>643</v>
      </c>
      <c r="D22" s="765" t="s">
        <v>2355</v>
      </c>
      <c r="E22" s="765" t="s">
        <v>2353</v>
      </c>
      <c r="F22" s="765" t="s">
        <v>374</v>
      </c>
      <c r="G22" s="765">
        <f>VLOOKUP(F22,[3]Sheet2!A:B,2,FALSE)</f>
        <v>106938</v>
      </c>
      <c r="H22" s="782">
        <v>106938</v>
      </c>
      <c r="I22" s="782"/>
    </row>
    <row r="23" spans="1:9" outlineLevel="2">
      <c r="A23" s="765">
        <v>45</v>
      </c>
      <c r="B23" s="765" t="s">
        <v>2376</v>
      </c>
      <c r="C23" s="765" t="s">
        <v>643</v>
      </c>
      <c r="D23" s="765" t="s">
        <v>2355</v>
      </c>
      <c r="E23" s="765" t="s">
        <v>2353</v>
      </c>
      <c r="F23" s="765" t="s">
        <v>374</v>
      </c>
      <c r="G23" s="765">
        <f>VLOOKUP(F23,[3]Sheet2!A:B,2,FALSE)</f>
        <v>106938</v>
      </c>
      <c r="H23" s="782">
        <v>106938</v>
      </c>
      <c r="I23" s="782"/>
    </row>
    <row r="24" spans="1:9" outlineLevel="2">
      <c r="A24" s="765">
        <v>46</v>
      </c>
      <c r="B24" s="765" t="s">
        <v>2377</v>
      </c>
      <c r="C24" s="765" t="s">
        <v>442</v>
      </c>
      <c r="D24" s="765" t="s">
        <v>2355</v>
      </c>
      <c r="E24" s="765" t="s">
        <v>2353</v>
      </c>
      <c r="F24" s="765" t="s">
        <v>374</v>
      </c>
      <c r="G24" s="765">
        <f>VLOOKUP(F24,[3]Sheet2!A:B,2,FALSE)</f>
        <v>106938</v>
      </c>
      <c r="H24" s="782">
        <v>106938</v>
      </c>
      <c r="I24" s="782"/>
    </row>
    <row r="25" spans="1:9" outlineLevel="2">
      <c r="A25" s="765">
        <v>47</v>
      </c>
      <c r="B25" s="765" t="s">
        <v>2378</v>
      </c>
      <c r="C25" s="765" t="s">
        <v>442</v>
      </c>
      <c r="D25" s="765" t="s">
        <v>2355</v>
      </c>
      <c r="E25" s="765" t="s">
        <v>2353</v>
      </c>
      <c r="F25" s="765" t="s">
        <v>374</v>
      </c>
      <c r="G25" s="765">
        <f>VLOOKUP(F25,[3]Sheet2!A:B,2,FALSE)</f>
        <v>106938</v>
      </c>
      <c r="H25" s="782">
        <v>106938</v>
      </c>
      <c r="I25" s="782"/>
    </row>
    <row r="26" spans="1:9" outlineLevel="2">
      <c r="A26" s="765">
        <v>48</v>
      </c>
      <c r="B26" s="765" t="s">
        <v>2379</v>
      </c>
      <c r="C26" s="765" t="s">
        <v>442</v>
      </c>
      <c r="D26" s="765" t="s">
        <v>2355</v>
      </c>
      <c r="E26" s="765" t="s">
        <v>2353</v>
      </c>
      <c r="F26" s="765" t="s">
        <v>374</v>
      </c>
      <c r="G26" s="765">
        <f>VLOOKUP(F26,[3]Sheet2!A:B,2,FALSE)</f>
        <v>106938</v>
      </c>
      <c r="H26" s="782">
        <v>106938</v>
      </c>
      <c r="I26" s="782"/>
    </row>
    <row r="27" spans="1:9" outlineLevel="2">
      <c r="A27" s="765">
        <v>49</v>
      </c>
      <c r="B27" s="765" t="s">
        <v>2380</v>
      </c>
      <c r="C27" s="765" t="s">
        <v>442</v>
      </c>
      <c r="D27" s="765" t="s">
        <v>2355</v>
      </c>
      <c r="E27" s="765" t="s">
        <v>2353</v>
      </c>
      <c r="F27" s="765" t="s">
        <v>374</v>
      </c>
      <c r="G27" s="765">
        <f>VLOOKUP(F27,[3]Sheet2!A:B,2,FALSE)</f>
        <v>106938</v>
      </c>
      <c r="H27" s="782">
        <v>106938</v>
      </c>
      <c r="I27" s="782"/>
    </row>
    <row r="28" spans="1:9" outlineLevel="1">
      <c r="A28" s="765"/>
      <c r="B28" s="765"/>
      <c r="C28" s="765"/>
      <c r="D28" s="767" t="s">
        <v>740</v>
      </c>
      <c r="E28" s="765"/>
      <c r="F28" s="765"/>
      <c r="G28" s="765">
        <f>SUBTOTAL(9,G3:G27)</f>
        <v>2600682</v>
      </c>
      <c r="H28" s="781">
        <f t="shared" ref="H28:I28" si="0">SUBTOTAL(9,H3:H27)</f>
        <v>2600682</v>
      </c>
      <c r="I28" s="781">
        <f t="shared" si="0"/>
        <v>0</v>
      </c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48.xml><?xml version="1.0" encoding="utf-8"?>
<worksheet xmlns="http://schemas.openxmlformats.org/spreadsheetml/2006/main" xmlns:r="http://schemas.openxmlformats.org/officeDocument/2006/relationships">
  <dimension ref="A1:E23"/>
  <sheetViews>
    <sheetView workbookViewId="0">
      <selection activeCell="A24" sqref="A24:XFD118"/>
    </sheetView>
  </sheetViews>
  <sheetFormatPr defaultRowHeight="13.5" outlineLevelRow="2"/>
  <cols>
    <col min="1" max="1" width="13.25" style="155" customWidth="1"/>
    <col min="2" max="2" width="34.125" customWidth="1"/>
    <col min="3" max="3" width="20.625" style="155" customWidth="1"/>
    <col min="4" max="5" width="20.625" customWidth="1"/>
  </cols>
  <sheetData>
    <row r="1" spans="1:5" s="802" customFormat="1" ht="20.25">
      <c r="A1" s="1094" t="s">
        <v>2450</v>
      </c>
      <c r="B1" s="1095"/>
      <c r="C1" s="1095"/>
      <c r="D1" s="1095"/>
      <c r="E1" s="1095"/>
    </row>
    <row r="2" spans="1:5" s="155" customFormat="1">
      <c r="A2" s="723" t="s">
        <v>2451</v>
      </c>
      <c r="B2" s="723" t="s">
        <v>2452</v>
      </c>
      <c r="C2" s="723" t="s">
        <v>2454</v>
      </c>
      <c r="D2" s="723" t="s">
        <v>2455</v>
      </c>
      <c r="E2" s="723" t="s">
        <v>2456</v>
      </c>
    </row>
    <row r="3" spans="1:5" outlineLevel="2">
      <c r="A3" s="723" t="s">
        <v>2453</v>
      </c>
      <c r="B3" s="723" t="s">
        <v>441</v>
      </c>
      <c r="C3" s="723">
        <v>766466.5</v>
      </c>
      <c r="D3" s="723">
        <v>875679.43</v>
      </c>
      <c r="E3" s="723">
        <f t="shared" ref="E3:E22" si="0">C3-D3</f>
        <v>-109212.93000000005</v>
      </c>
    </row>
    <row r="4" spans="1:5" outlineLevel="2">
      <c r="A4" s="723" t="s">
        <v>2453</v>
      </c>
      <c r="B4" s="723" t="s">
        <v>442</v>
      </c>
      <c r="C4" s="723">
        <v>262072.1</v>
      </c>
      <c r="D4" s="723">
        <v>313457.14</v>
      </c>
      <c r="E4" s="723">
        <f t="shared" si="0"/>
        <v>-51385.040000000008</v>
      </c>
    </row>
    <row r="5" spans="1:5" outlineLevel="2">
      <c r="A5" s="723" t="s">
        <v>2453</v>
      </c>
      <c r="B5" s="723" t="s">
        <v>438</v>
      </c>
      <c r="C5" s="723">
        <v>237583.6</v>
      </c>
      <c r="D5" s="723">
        <v>271041.43</v>
      </c>
      <c r="E5" s="723">
        <f t="shared" si="0"/>
        <v>-33457.829999999987</v>
      </c>
    </row>
    <row r="6" spans="1:5" outlineLevel="2">
      <c r="A6" s="723" t="s">
        <v>2453</v>
      </c>
      <c r="B6" s="723" t="s">
        <v>443</v>
      </c>
      <c r="C6" s="723">
        <v>268576.8</v>
      </c>
      <c r="D6" s="723">
        <v>337808.57</v>
      </c>
      <c r="E6" s="723">
        <f t="shared" si="0"/>
        <v>-69231.770000000019</v>
      </c>
    </row>
    <row r="7" spans="1:5" outlineLevel="2">
      <c r="A7" s="723" t="s">
        <v>2453</v>
      </c>
      <c r="B7" s="723" t="s">
        <v>445</v>
      </c>
      <c r="C7" s="723">
        <v>905758.1</v>
      </c>
      <c r="D7" s="723">
        <v>1129024.29</v>
      </c>
      <c r="E7" s="723">
        <f t="shared" si="0"/>
        <v>-223266.19000000006</v>
      </c>
    </row>
    <row r="8" spans="1:5" outlineLevel="2">
      <c r="A8" s="723" t="s">
        <v>2453</v>
      </c>
      <c r="B8" s="723" t="s">
        <v>446</v>
      </c>
      <c r="C8" s="723">
        <v>172837.7</v>
      </c>
      <c r="D8" s="723">
        <v>204467.14</v>
      </c>
      <c r="E8" s="723">
        <f t="shared" si="0"/>
        <v>-31629.440000000002</v>
      </c>
    </row>
    <row r="9" spans="1:5" outlineLevel="2">
      <c r="A9" s="723" t="s">
        <v>2453</v>
      </c>
      <c r="B9" s="723" t="s">
        <v>447</v>
      </c>
      <c r="C9" s="723">
        <v>374690.8</v>
      </c>
      <c r="D9" s="723">
        <v>456364.29</v>
      </c>
      <c r="E9" s="723">
        <f t="shared" si="0"/>
        <v>-81673.489999999991</v>
      </c>
    </row>
    <row r="10" spans="1:5" outlineLevel="2">
      <c r="A10" s="723" t="s">
        <v>2453</v>
      </c>
      <c r="B10" s="723" t="s">
        <v>444</v>
      </c>
      <c r="C10" s="723">
        <v>167541.79999999999</v>
      </c>
      <c r="D10" s="723">
        <v>193523.14</v>
      </c>
      <c r="E10" s="723">
        <f t="shared" si="0"/>
        <v>-25981.340000000026</v>
      </c>
    </row>
    <row r="11" spans="1:5" outlineLevel="2">
      <c r="A11" s="723" t="s">
        <v>2453</v>
      </c>
      <c r="B11" s="723" t="s">
        <v>448</v>
      </c>
      <c r="C11" s="723">
        <v>326138.59999999998</v>
      </c>
      <c r="D11" s="723">
        <v>402351.43</v>
      </c>
      <c r="E11" s="723">
        <f t="shared" si="0"/>
        <v>-76212.830000000016</v>
      </c>
    </row>
    <row r="12" spans="1:5" outlineLevel="2">
      <c r="A12" s="723" t="s">
        <v>2453</v>
      </c>
      <c r="B12" s="723" t="s">
        <v>450</v>
      </c>
      <c r="C12" s="723">
        <v>239422.5</v>
      </c>
      <c r="D12" s="723">
        <v>279506.57</v>
      </c>
      <c r="E12" s="723">
        <f t="shared" si="0"/>
        <v>-40084.070000000007</v>
      </c>
    </row>
    <row r="13" spans="1:5" outlineLevel="2">
      <c r="A13" s="723" t="s">
        <v>2453</v>
      </c>
      <c r="B13" s="723" t="s">
        <v>451</v>
      </c>
      <c r="C13" s="723">
        <v>116579.3</v>
      </c>
      <c r="D13" s="723">
        <v>136085.14000000001</v>
      </c>
      <c r="E13" s="723">
        <f t="shared" si="0"/>
        <v>-19505.840000000011</v>
      </c>
    </row>
    <row r="14" spans="1:5" outlineLevel="2">
      <c r="A14" s="723" t="s">
        <v>2453</v>
      </c>
      <c r="B14" s="723" t="s">
        <v>452</v>
      </c>
      <c r="C14" s="723">
        <v>108446.8</v>
      </c>
      <c r="D14" s="723">
        <v>129944.57</v>
      </c>
      <c r="E14" s="723">
        <f t="shared" si="0"/>
        <v>-21497.770000000004</v>
      </c>
    </row>
    <row r="15" spans="1:5" outlineLevel="2">
      <c r="A15" s="723" t="s">
        <v>2453</v>
      </c>
      <c r="B15" s="723" t="s">
        <v>454</v>
      </c>
      <c r="C15" s="723">
        <v>72865.8</v>
      </c>
      <c r="D15" s="723">
        <v>89107.71</v>
      </c>
      <c r="E15" s="723">
        <f t="shared" si="0"/>
        <v>-16241.910000000003</v>
      </c>
    </row>
    <row r="16" spans="1:5" outlineLevel="2">
      <c r="A16" s="723" t="s">
        <v>2453</v>
      </c>
      <c r="B16" s="723" t="s">
        <v>449</v>
      </c>
      <c r="C16" s="723">
        <v>105155.5</v>
      </c>
      <c r="D16" s="723">
        <v>121374</v>
      </c>
      <c r="E16" s="723">
        <f t="shared" si="0"/>
        <v>-16218.5</v>
      </c>
    </row>
    <row r="17" spans="1:5" outlineLevel="2">
      <c r="A17" s="723" t="s">
        <v>2453</v>
      </c>
      <c r="B17" s="723" t="s">
        <v>458</v>
      </c>
      <c r="C17" s="723">
        <v>21036.5</v>
      </c>
      <c r="D17" s="723">
        <v>25711.71</v>
      </c>
      <c r="E17" s="723">
        <f t="shared" si="0"/>
        <v>-4675.2099999999991</v>
      </c>
    </row>
    <row r="18" spans="1:5" outlineLevel="2">
      <c r="A18" s="723" t="s">
        <v>2453</v>
      </c>
      <c r="B18" s="723" t="s">
        <v>453</v>
      </c>
      <c r="C18" s="723">
        <v>35382.9</v>
      </c>
      <c r="D18" s="723">
        <v>57561.43</v>
      </c>
      <c r="E18" s="723">
        <f t="shared" si="0"/>
        <v>-22178.53</v>
      </c>
    </row>
    <row r="19" spans="1:5" outlineLevel="2">
      <c r="A19" s="723" t="s">
        <v>2453</v>
      </c>
      <c r="B19" s="723" t="s">
        <v>2287</v>
      </c>
      <c r="C19" s="723">
        <v>71861.37</v>
      </c>
      <c r="D19" s="723">
        <v>135365.14000000001</v>
      </c>
      <c r="E19" s="723">
        <f t="shared" si="0"/>
        <v>-63503.770000000019</v>
      </c>
    </row>
    <row r="20" spans="1:5" outlineLevel="2">
      <c r="A20" s="723" t="s">
        <v>2453</v>
      </c>
      <c r="B20" s="723" t="s">
        <v>2457</v>
      </c>
      <c r="C20" s="723">
        <v>28454.5</v>
      </c>
      <c r="D20" s="723">
        <v>45311.14</v>
      </c>
      <c r="E20" s="723">
        <f t="shared" si="0"/>
        <v>-16856.64</v>
      </c>
    </row>
    <row r="21" spans="1:5" outlineLevel="2">
      <c r="A21" s="723" t="s">
        <v>2453</v>
      </c>
      <c r="B21" s="723" t="s">
        <v>2458</v>
      </c>
      <c r="C21" s="723">
        <v>204292.3</v>
      </c>
      <c r="D21" s="723">
        <v>237880.29</v>
      </c>
      <c r="E21" s="723">
        <f t="shared" si="0"/>
        <v>-33587.99000000002</v>
      </c>
    </row>
    <row r="22" spans="1:5" outlineLevel="2">
      <c r="A22" s="723" t="s">
        <v>2453</v>
      </c>
      <c r="B22" s="723" t="s">
        <v>2459</v>
      </c>
      <c r="C22" s="723">
        <v>4697.1000000000004</v>
      </c>
      <c r="D22" s="723">
        <v>16714.29</v>
      </c>
      <c r="E22" s="723">
        <f t="shared" si="0"/>
        <v>-12017.19</v>
      </c>
    </row>
    <row r="23" spans="1:5" s="155" customFormat="1" outlineLevel="1">
      <c r="A23" s="772" t="s">
        <v>562</v>
      </c>
      <c r="B23" s="723"/>
      <c r="C23" s="723">
        <f>SUBTOTAL(9,C3:C22)</f>
        <v>4489860.5699999984</v>
      </c>
      <c r="D23" s="723">
        <f>SUBTOTAL(9,D3:D22)</f>
        <v>5458278.8499999996</v>
      </c>
      <c r="E23" s="723">
        <f>SUBTOTAL(9,E3:E22)</f>
        <v>-968418.28000000038</v>
      </c>
    </row>
  </sheetData>
  <mergeCells count="1">
    <mergeCell ref="A1:E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49.xml><?xml version="1.0" encoding="utf-8"?>
<worksheet xmlns="http://schemas.openxmlformats.org/spreadsheetml/2006/main" xmlns:r="http://schemas.openxmlformats.org/officeDocument/2006/relationships">
  <dimension ref="A1:J40"/>
  <sheetViews>
    <sheetView topLeftCell="A22" workbookViewId="0">
      <selection activeCell="A40" sqref="A40:XFD161"/>
    </sheetView>
  </sheetViews>
  <sheetFormatPr defaultRowHeight="13.5"/>
  <cols>
    <col min="1" max="1" width="6" customWidth="1"/>
    <col min="2" max="2" width="27.5" customWidth="1"/>
    <col min="3" max="3" width="15.75" customWidth="1"/>
    <col min="4" max="4" width="12" customWidth="1"/>
    <col min="5" max="5" width="19.875" customWidth="1"/>
    <col min="7" max="7" width="9.75" bestFit="1" customWidth="1"/>
    <col min="9" max="9" width="15.125" customWidth="1"/>
    <col min="10" max="10" width="18.75" customWidth="1"/>
  </cols>
  <sheetData>
    <row r="1" spans="1:10" ht="18.75">
      <c r="A1" s="855" t="s">
        <v>2285</v>
      </c>
      <c r="B1" s="855"/>
      <c r="C1" s="855"/>
      <c r="D1" s="855"/>
      <c r="E1" s="855"/>
      <c r="F1" s="855"/>
      <c r="G1" s="855"/>
      <c r="H1" s="855"/>
      <c r="I1" s="855"/>
      <c r="J1" s="855"/>
    </row>
    <row r="2" spans="1:10">
      <c r="A2" s="1097" t="s">
        <v>1</v>
      </c>
      <c r="B2" s="1098" t="s">
        <v>366</v>
      </c>
      <c r="C2" s="1098" t="s">
        <v>2</v>
      </c>
      <c r="D2" s="1098" t="s">
        <v>691</v>
      </c>
      <c r="E2" s="1098" t="s">
        <v>692</v>
      </c>
      <c r="F2" s="1098" t="s">
        <v>2267</v>
      </c>
      <c r="G2" s="1098" t="s">
        <v>695</v>
      </c>
      <c r="H2" s="1098" t="s">
        <v>694</v>
      </c>
      <c r="I2" s="1098" t="s">
        <v>696</v>
      </c>
      <c r="J2" s="1096" t="s">
        <v>25</v>
      </c>
    </row>
    <row r="3" spans="1:10">
      <c r="A3" s="1097"/>
      <c r="B3" s="1098"/>
      <c r="C3" s="1098"/>
      <c r="D3" s="1098"/>
      <c r="E3" s="1098"/>
      <c r="F3" s="1098"/>
      <c r="G3" s="1098"/>
      <c r="H3" s="1098"/>
      <c r="I3" s="1098"/>
      <c r="J3" s="1096"/>
    </row>
    <row r="4" spans="1:10" ht="18" customHeight="1">
      <c r="A4" s="722">
        <v>1</v>
      </c>
      <c r="B4" s="725" t="s">
        <v>443</v>
      </c>
      <c r="C4" s="725" t="s">
        <v>1168</v>
      </c>
      <c r="D4" s="726" t="s">
        <v>1172</v>
      </c>
      <c r="E4" s="726" t="s">
        <v>2268</v>
      </c>
      <c r="F4" s="725"/>
      <c r="G4" s="724">
        <v>18000</v>
      </c>
      <c r="H4" s="722">
        <v>2</v>
      </c>
      <c r="I4" s="724">
        <f t="shared" ref="I4:I14" si="0">G4*H4</f>
        <v>36000</v>
      </c>
      <c r="J4" s="724"/>
    </row>
    <row r="5" spans="1:10" ht="18" customHeight="1">
      <c r="A5" s="722">
        <v>1</v>
      </c>
      <c r="B5" s="725" t="s">
        <v>443</v>
      </c>
      <c r="C5" s="725" t="s">
        <v>1168</v>
      </c>
      <c r="D5" s="727" t="s">
        <v>1169</v>
      </c>
      <c r="E5" s="725" t="s">
        <v>2269</v>
      </c>
      <c r="F5" s="725" t="s">
        <v>1171</v>
      </c>
      <c r="G5" s="724">
        <v>59000</v>
      </c>
      <c r="H5" s="722">
        <v>1</v>
      </c>
      <c r="I5" s="724">
        <f t="shared" si="0"/>
        <v>59000</v>
      </c>
      <c r="J5" s="724"/>
    </row>
    <row r="6" spans="1:10" ht="18" customHeight="1">
      <c r="A6" s="722">
        <v>1</v>
      </c>
      <c r="B6" s="725" t="s">
        <v>443</v>
      </c>
      <c r="C6" s="725" t="s">
        <v>1168</v>
      </c>
      <c r="D6" s="727" t="s">
        <v>1169</v>
      </c>
      <c r="E6" s="725" t="s">
        <v>2270</v>
      </c>
      <c r="F6" s="725" t="s">
        <v>1171</v>
      </c>
      <c r="G6" s="724">
        <v>71000</v>
      </c>
      <c r="H6" s="722">
        <v>1</v>
      </c>
      <c r="I6" s="724">
        <f t="shared" si="0"/>
        <v>71000</v>
      </c>
      <c r="J6" s="724"/>
    </row>
    <row r="7" spans="1:10" ht="18" customHeight="1">
      <c r="A7" s="722">
        <v>1</v>
      </c>
      <c r="B7" s="725" t="s">
        <v>443</v>
      </c>
      <c r="C7" s="725" t="s">
        <v>1168</v>
      </c>
      <c r="D7" s="725" t="s">
        <v>2271</v>
      </c>
      <c r="E7" s="725" t="s">
        <v>2272</v>
      </c>
      <c r="F7" s="725"/>
      <c r="G7" s="724">
        <v>3000</v>
      </c>
      <c r="H7" s="722">
        <v>1</v>
      </c>
      <c r="I7" s="724">
        <f t="shared" si="0"/>
        <v>3000</v>
      </c>
      <c r="J7" s="724"/>
    </row>
    <row r="8" spans="1:10" ht="18" customHeight="1">
      <c r="A8" s="722">
        <v>1</v>
      </c>
      <c r="B8" s="725" t="s">
        <v>443</v>
      </c>
      <c r="C8" s="725" t="s">
        <v>1168</v>
      </c>
      <c r="D8" s="725" t="s">
        <v>2190</v>
      </c>
      <c r="E8" s="725" t="s">
        <v>2273</v>
      </c>
      <c r="F8" s="725" t="s">
        <v>1897</v>
      </c>
      <c r="G8" s="724">
        <v>7300</v>
      </c>
      <c r="H8" s="722">
        <v>10</v>
      </c>
      <c r="I8" s="724">
        <f t="shared" si="0"/>
        <v>73000</v>
      </c>
      <c r="J8" s="724"/>
    </row>
    <row r="9" spans="1:10" ht="18" customHeight="1">
      <c r="A9" s="722">
        <v>1</v>
      </c>
      <c r="B9" s="725" t="s">
        <v>443</v>
      </c>
      <c r="C9" s="725" t="s">
        <v>1168</v>
      </c>
      <c r="D9" s="725" t="s">
        <v>2274</v>
      </c>
      <c r="E9" s="725" t="s">
        <v>2275</v>
      </c>
      <c r="F9" s="725"/>
      <c r="G9" s="724">
        <v>5000</v>
      </c>
      <c r="H9" s="722">
        <v>12</v>
      </c>
      <c r="I9" s="724">
        <f t="shared" si="0"/>
        <v>60000</v>
      </c>
      <c r="J9" s="724"/>
    </row>
    <row r="10" spans="1:10" ht="18" customHeight="1">
      <c r="A10" s="722">
        <v>1</v>
      </c>
      <c r="B10" s="725" t="s">
        <v>443</v>
      </c>
      <c r="C10" s="725" t="s">
        <v>1168</v>
      </c>
      <c r="D10" s="725" t="s">
        <v>2276</v>
      </c>
      <c r="E10" s="725" t="s">
        <v>2277</v>
      </c>
      <c r="F10" s="725"/>
      <c r="G10" s="724">
        <v>4000</v>
      </c>
      <c r="H10" s="722">
        <v>1</v>
      </c>
      <c r="I10" s="724">
        <f t="shared" si="0"/>
        <v>4000</v>
      </c>
      <c r="J10" s="724"/>
    </row>
    <row r="11" spans="1:10" ht="18" customHeight="1">
      <c r="A11" s="722">
        <v>1</v>
      </c>
      <c r="B11" s="725" t="s">
        <v>443</v>
      </c>
      <c r="C11" s="725" t="s">
        <v>1168</v>
      </c>
      <c r="D11" s="725" t="s">
        <v>2276</v>
      </c>
      <c r="E11" s="725" t="s">
        <v>2278</v>
      </c>
      <c r="F11" s="725"/>
      <c r="G11" s="724">
        <v>700</v>
      </c>
      <c r="H11" s="722">
        <v>20</v>
      </c>
      <c r="I11" s="724">
        <f t="shared" si="0"/>
        <v>14000</v>
      </c>
      <c r="J11" s="724"/>
    </row>
    <row r="12" spans="1:10" ht="18" customHeight="1">
      <c r="A12" s="722">
        <v>1</v>
      </c>
      <c r="B12" s="725" t="s">
        <v>443</v>
      </c>
      <c r="C12" s="725" t="s">
        <v>1168</v>
      </c>
      <c r="D12" s="725" t="s">
        <v>2279</v>
      </c>
      <c r="E12" s="725" t="s">
        <v>2280</v>
      </c>
      <c r="F12" s="725"/>
      <c r="G12" s="724">
        <v>4500</v>
      </c>
      <c r="H12" s="722">
        <v>1</v>
      </c>
      <c r="I12" s="724">
        <f t="shared" si="0"/>
        <v>4500</v>
      </c>
      <c r="J12" s="724"/>
    </row>
    <row r="13" spans="1:10" ht="18" customHeight="1">
      <c r="A13" s="722">
        <v>1</v>
      </c>
      <c r="B13" s="725" t="s">
        <v>443</v>
      </c>
      <c r="C13" s="725" t="s">
        <v>1168</v>
      </c>
      <c r="D13" s="725" t="s">
        <v>2281</v>
      </c>
      <c r="E13" s="725" t="s">
        <v>2282</v>
      </c>
      <c r="F13" s="725"/>
      <c r="G13" s="724">
        <v>15500</v>
      </c>
      <c r="H13" s="722">
        <v>1</v>
      </c>
      <c r="I13" s="724">
        <f t="shared" si="0"/>
        <v>15500</v>
      </c>
      <c r="J13" s="724"/>
    </row>
    <row r="14" spans="1:10" ht="18" customHeight="1">
      <c r="A14" s="722">
        <v>1</v>
      </c>
      <c r="B14" s="725" t="s">
        <v>443</v>
      </c>
      <c r="C14" s="725" t="s">
        <v>1168</v>
      </c>
      <c r="D14" s="725" t="s">
        <v>2283</v>
      </c>
      <c r="E14" s="725" t="s">
        <v>2284</v>
      </c>
      <c r="F14" s="725"/>
      <c r="G14" s="724">
        <v>2500</v>
      </c>
      <c r="H14" s="722">
        <v>2</v>
      </c>
      <c r="I14" s="724">
        <f t="shared" si="0"/>
        <v>5000</v>
      </c>
      <c r="J14" s="724"/>
    </row>
    <row r="15" spans="1:10" s="155" customFormat="1" ht="18" customHeight="1">
      <c r="A15" s="731">
        <v>2</v>
      </c>
      <c r="B15" s="732" t="s">
        <v>2287</v>
      </c>
      <c r="C15" s="733" t="s">
        <v>2288</v>
      </c>
      <c r="D15" s="732" t="s">
        <v>1169</v>
      </c>
      <c r="E15" s="732" t="s">
        <v>2173</v>
      </c>
      <c r="F15" s="734"/>
      <c r="G15" s="735">
        <v>400</v>
      </c>
      <c r="H15" s="734">
        <v>225</v>
      </c>
      <c r="I15" s="736">
        <v>90000</v>
      </c>
      <c r="J15" s="730"/>
    </row>
    <row r="16" spans="1:10" s="155" customFormat="1" ht="18" customHeight="1">
      <c r="A16" s="731">
        <v>2</v>
      </c>
      <c r="B16" s="732" t="s">
        <v>643</v>
      </c>
      <c r="C16" s="733" t="s">
        <v>2288</v>
      </c>
      <c r="D16" s="732" t="s">
        <v>1169</v>
      </c>
      <c r="E16" s="737" t="s">
        <v>1872</v>
      </c>
      <c r="F16" s="734"/>
      <c r="G16" s="735">
        <v>2000</v>
      </c>
      <c r="H16" s="734">
        <v>5</v>
      </c>
      <c r="I16" s="736">
        <v>10000</v>
      </c>
      <c r="J16" s="730"/>
    </row>
    <row r="17" spans="1:10" s="155" customFormat="1" ht="18" customHeight="1">
      <c r="A17" s="731">
        <v>2</v>
      </c>
      <c r="B17" s="732" t="s">
        <v>643</v>
      </c>
      <c r="C17" s="733" t="s">
        <v>2288</v>
      </c>
      <c r="D17" s="732" t="s">
        <v>1169</v>
      </c>
      <c r="E17" s="737" t="s">
        <v>2174</v>
      </c>
      <c r="F17" s="734"/>
      <c r="G17" s="735">
        <v>3500</v>
      </c>
      <c r="H17" s="734">
        <v>5</v>
      </c>
      <c r="I17" s="736">
        <v>17500</v>
      </c>
      <c r="J17" s="730"/>
    </row>
    <row r="18" spans="1:10" s="155" customFormat="1" ht="18" customHeight="1">
      <c r="A18" s="731">
        <v>2</v>
      </c>
      <c r="B18" s="732" t="s">
        <v>643</v>
      </c>
      <c r="C18" s="733" t="s">
        <v>2288</v>
      </c>
      <c r="D18" s="732" t="s">
        <v>1169</v>
      </c>
      <c r="E18" s="737" t="s">
        <v>2229</v>
      </c>
      <c r="F18" s="734"/>
      <c r="G18" s="735">
        <v>1100</v>
      </c>
      <c r="H18" s="734">
        <v>5</v>
      </c>
      <c r="I18" s="736">
        <v>5500</v>
      </c>
      <c r="J18" s="730"/>
    </row>
    <row r="19" spans="1:10" s="155" customFormat="1" ht="18" customHeight="1">
      <c r="A19" s="731">
        <v>2</v>
      </c>
      <c r="B19" s="732" t="s">
        <v>643</v>
      </c>
      <c r="C19" s="733" t="s">
        <v>2288</v>
      </c>
      <c r="D19" s="732" t="s">
        <v>1169</v>
      </c>
      <c r="E19" s="737" t="s">
        <v>2198</v>
      </c>
      <c r="F19" s="734"/>
      <c r="G19" s="735">
        <v>1600</v>
      </c>
      <c r="H19" s="734">
        <v>20</v>
      </c>
      <c r="I19" s="736">
        <v>32000</v>
      </c>
      <c r="J19" s="730"/>
    </row>
    <row r="20" spans="1:10" s="155" customFormat="1" ht="18" customHeight="1">
      <c r="A20" s="731">
        <v>2</v>
      </c>
      <c r="B20" s="732" t="s">
        <v>643</v>
      </c>
      <c r="C20" s="733" t="s">
        <v>2288</v>
      </c>
      <c r="D20" s="732" t="s">
        <v>1169</v>
      </c>
      <c r="E20" s="737" t="s">
        <v>2199</v>
      </c>
      <c r="F20" s="734"/>
      <c r="G20" s="735">
        <v>700</v>
      </c>
      <c r="H20" s="734">
        <v>10</v>
      </c>
      <c r="I20" s="736">
        <v>7000</v>
      </c>
      <c r="J20" s="730"/>
    </row>
    <row r="21" spans="1:10" s="216" customFormat="1" ht="18" customHeight="1">
      <c r="A21" s="731">
        <v>2</v>
      </c>
      <c r="B21" s="732" t="s">
        <v>643</v>
      </c>
      <c r="C21" s="733" t="s">
        <v>2288</v>
      </c>
      <c r="D21" s="732" t="s">
        <v>1172</v>
      </c>
      <c r="E21" s="737" t="s">
        <v>2175</v>
      </c>
      <c r="F21" s="734"/>
      <c r="G21" s="735">
        <v>18000</v>
      </c>
      <c r="H21" s="734">
        <v>5</v>
      </c>
      <c r="I21" s="736">
        <v>90000</v>
      </c>
      <c r="J21" s="730"/>
    </row>
    <row r="22" spans="1:10" s="155" customFormat="1" ht="18" customHeight="1">
      <c r="A22" s="731">
        <v>2</v>
      </c>
      <c r="B22" s="732" t="s">
        <v>643</v>
      </c>
      <c r="C22" s="733" t="s">
        <v>2288</v>
      </c>
      <c r="D22" s="738" t="s">
        <v>2200</v>
      </c>
      <c r="E22" s="737" t="s">
        <v>2201</v>
      </c>
      <c r="F22" s="734"/>
      <c r="G22" s="735">
        <v>5000</v>
      </c>
      <c r="H22" s="734">
        <v>20</v>
      </c>
      <c r="I22" s="736">
        <v>100000</v>
      </c>
      <c r="J22" s="730"/>
    </row>
    <row r="23" spans="1:10" s="155" customFormat="1" ht="18" customHeight="1">
      <c r="A23" s="731">
        <v>2</v>
      </c>
      <c r="B23" s="732" t="s">
        <v>643</v>
      </c>
      <c r="C23" s="733" t="s">
        <v>2288</v>
      </c>
      <c r="D23" s="732" t="s">
        <v>2190</v>
      </c>
      <c r="E23" s="737" t="s">
        <v>2203</v>
      </c>
      <c r="F23" s="734"/>
      <c r="G23" s="735">
        <v>7300</v>
      </c>
      <c r="H23" s="734">
        <v>10</v>
      </c>
      <c r="I23" s="735">
        <v>73000</v>
      </c>
      <c r="J23" s="730"/>
    </row>
    <row r="24" spans="1:10" s="155" customFormat="1" ht="18" customHeight="1">
      <c r="A24" s="731">
        <v>2</v>
      </c>
      <c r="B24" s="732" t="s">
        <v>643</v>
      </c>
      <c r="C24" s="728" t="s">
        <v>2289</v>
      </c>
      <c r="D24" s="739" t="s">
        <v>2290</v>
      </c>
      <c r="E24" s="739" t="s">
        <v>2291</v>
      </c>
      <c r="F24" s="734"/>
      <c r="G24" s="735">
        <v>300000</v>
      </c>
      <c r="H24" s="734">
        <v>1</v>
      </c>
      <c r="I24" s="735">
        <f>G24*H24</f>
        <v>300000</v>
      </c>
      <c r="J24" s="730"/>
    </row>
    <row r="25" spans="1:10" s="155" customFormat="1" ht="18" customHeight="1">
      <c r="A25" s="731">
        <v>2</v>
      </c>
      <c r="B25" s="732" t="s">
        <v>643</v>
      </c>
      <c r="C25" s="728" t="s">
        <v>2289</v>
      </c>
      <c r="D25" s="739" t="s">
        <v>2292</v>
      </c>
      <c r="E25" s="739" t="s">
        <v>2292</v>
      </c>
      <c r="F25" s="734"/>
      <c r="G25" s="735">
        <v>300000</v>
      </c>
      <c r="H25" s="734">
        <v>1</v>
      </c>
      <c r="I25" s="735">
        <f t="shared" ref="I25:I26" si="1">G25*H25</f>
        <v>300000</v>
      </c>
      <c r="J25" s="730"/>
    </row>
    <row r="26" spans="1:10" s="155" customFormat="1" ht="18" customHeight="1">
      <c r="A26" s="731">
        <v>2</v>
      </c>
      <c r="B26" s="732" t="s">
        <v>643</v>
      </c>
      <c r="C26" s="728" t="s">
        <v>2289</v>
      </c>
      <c r="D26" s="739" t="s">
        <v>2293</v>
      </c>
      <c r="E26" s="739" t="s">
        <v>2293</v>
      </c>
      <c r="F26" s="734"/>
      <c r="G26" s="735">
        <v>200000</v>
      </c>
      <c r="H26" s="734">
        <v>1</v>
      </c>
      <c r="I26" s="735">
        <f t="shared" si="1"/>
        <v>200000</v>
      </c>
      <c r="J26" s="730"/>
    </row>
    <row r="27" spans="1:10" s="155" customFormat="1" ht="18" customHeight="1">
      <c r="A27" s="731">
        <v>3</v>
      </c>
      <c r="B27" s="740" t="s">
        <v>2294</v>
      </c>
      <c r="C27" s="728" t="s">
        <v>2289</v>
      </c>
      <c r="D27" s="739" t="s">
        <v>2290</v>
      </c>
      <c r="E27" s="739" t="s">
        <v>2291</v>
      </c>
      <c r="F27" s="734"/>
      <c r="G27" s="735">
        <v>300000</v>
      </c>
      <c r="H27" s="734">
        <v>1</v>
      </c>
      <c r="I27" s="735">
        <f>G27*H27</f>
        <v>300000</v>
      </c>
      <c r="J27" s="730"/>
    </row>
    <row r="28" spans="1:10" s="155" customFormat="1" ht="18" customHeight="1">
      <c r="A28" s="731">
        <v>3</v>
      </c>
      <c r="B28" s="740" t="s">
        <v>2294</v>
      </c>
      <c r="C28" s="728" t="s">
        <v>2289</v>
      </c>
      <c r="D28" s="739" t="s">
        <v>2292</v>
      </c>
      <c r="E28" s="739" t="s">
        <v>2292</v>
      </c>
      <c r="F28" s="734"/>
      <c r="G28" s="735">
        <v>300000</v>
      </c>
      <c r="H28" s="734">
        <v>1</v>
      </c>
      <c r="I28" s="735">
        <f t="shared" ref="I28:I38" si="2">G28*H28</f>
        <v>300000</v>
      </c>
      <c r="J28" s="730"/>
    </row>
    <row r="29" spans="1:10" s="155" customFormat="1" ht="18" customHeight="1">
      <c r="A29" s="731">
        <v>3</v>
      </c>
      <c r="B29" s="740" t="s">
        <v>2294</v>
      </c>
      <c r="C29" s="728" t="s">
        <v>2289</v>
      </c>
      <c r="D29" s="739" t="s">
        <v>2293</v>
      </c>
      <c r="E29" s="739" t="s">
        <v>2293</v>
      </c>
      <c r="F29" s="734"/>
      <c r="G29" s="735">
        <v>200000</v>
      </c>
      <c r="H29" s="734">
        <v>1</v>
      </c>
      <c r="I29" s="735">
        <f t="shared" si="2"/>
        <v>200000</v>
      </c>
      <c r="J29" s="730"/>
    </row>
    <row r="30" spans="1:10" s="155" customFormat="1" ht="18" customHeight="1">
      <c r="A30" s="731">
        <v>4</v>
      </c>
      <c r="B30" s="740" t="s">
        <v>2295</v>
      </c>
      <c r="C30" s="728" t="s">
        <v>2289</v>
      </c>
      <c r="D30" s="739" t="s">
        <v>2290</v>
      </c>
      <c r="E30" s="739" t="s">
        <v>2291</v>
      </c>
      <c r="F30" s="734"/>
      <c r="G30" s="735">
        <v>300000</v>
      </c>
      <c r="H30" s="734">
        <v>2</v>
      </c>
      <c r="I30" s="735">
        <f t="shared" si="2"/>
        <v>600000</v>
      </c>
      <c r="J30" s="730"/>
    </row>
    <row r="31" spans="1:10" s="155" customFormat="1" ht="18" customHeight="1">
      <c r="A31" s="731">
        <v>4</v>
      </c>
      <c r="B31" s="740" t="s">
        <v>2295</v>
      </c>
      <c r="C31" s="728" t="s">
        <v>2289</v>
      </c>
      <c r="D31" s="739" t="s">
        <v>2292</v>
      </c>
      <c r="E31" s="739" t="s">
        <v>2292</v>
      </c>
      <c r="F31" s="734"/>
      <c r="G31" s="735">
        <v>300000</v>
      </c>
      <c r="H31" s="734">
        <v>2</v>
      </c>
      <c r="I31" s="735">
        <f t="shared" si="2"/>
        <v>600000</v>
      </c>
      <c r="J31" s="730"/>
    </row>
    <row r="32" spans="1:10" s="155" customFormat="1" ht="18" customHeight="1">
      <c r="A32" s="731">
        <v>4</v>
      </c>
      <c r="B32" s="740" t="s">
        <v>2295</v>
      </c>
      <c r="C32" s="728" t="s">
        <v>2289</v>
      </c>
      <c r="D32" s="739" t="s">
        <v>2293</v>
      </c>
      <c r="E32" s="739" t="s">
        <v>2293</v>
      </c>
      <c r="F32" s="734"/>
      <c r="G32" s="735">
        <v>200000</v>
      </c>
      <c r="H32" s="734">
        <v>2</v>
      </c>
      <c r="I32" s="735">
        <f t="shared" si="2"/>
        <v>400000</v>
      </c>
      <c r="J32" s="730"/>
    </row>
    <row r="33" spans="1:10" s="155" customFormat="1" ht="18" customHeight="1">
      <c r="A33" s="731">
        <v>5</v>
      </c>
      <c r="B33" s="740" t="s">
        <v>2296</v>
      </c>
      <c r="C33" s="728" t="s">
        <v>2289</v>
      </c>
      <c r="D33" s="739" t="s">
        <v>2290</v>
      </c>
      <c r="E33" s="739" t="s">
        <v>2291</v>
      </c>
      <c r="F33" s="734"/>
      <c r="G33" s="735">
        <v>300000</v>
      </c>
      <c r="H33" s="734">
        <v>2</v>
      </c>
      <c r="I33" s="735">
        <f t="shared" si="2"/>
        <v>600000</v>
      </c>
      <c r="J33" s="730"/>
    </row>
    <row r="34" spans="1:10" s="155" customFormat="1" ht="18" customHeight="1">
      <c r="A34" s="731">
        <v>5</v>
      </c>
      <c r="B34" s="740" t="s">
        <v>2296</v>
      </c>
      <c r="C34" s="728" t="s">
        <v>2289</v>
      </c>
      <c r="D34" s="739" t="s">
        <v>2292</v>
      </c>
      <c r="E34" s="739" t="s">
        <v>2292</v>
      </c>
      <c r="F34" s="734"/>
      <c r="G34" s="735">
        <v>300000</v>
      </c>
      <c r="H34" s="734">
        <v>2</v>
      </c>
      <c r="I34" s="735">
        <f t="shared" si="2"/>
        <v>600000</v>
      </c>
      <c r="J34" s="730"/>
    </row>
    <row r="35" spans="1:10" s="155" customFormat="1" ht="18" customHeight="1">
      <c r="A35" s="731">
        <v>5</v>
      </c>
      <c r="B35" s="740" t="s">
        <v>2296</v>
      </c>
      <c r="C35" s="728" t="s">
        <v>2289</v>
      </c>
      <c r="D35" s="739" t="s">
        <v>2293</v>
      </c>
      <c r="E35" s="739" t="s">
        <v>2293</v>
      </c>
      <c r="F35" s="734"/>
      <c r="G35" s="735">
        <v>200000</v>
      </c>
      <c r="H35" s="734">
        <v>2</v>
      </c>
      <c r="I35" s="735">
        <f t="shared" si="2"/>
        <v>400000</v>
      </c>
      <c r="J35" s="730"/>
    </row>
    <row r="36" spans="1:10" s="155" customFormat="1" ht="18" customHeight="1">
      <c r="A36" s="731">
        <v>6</v>
      </c>
      <c r="B36" s="740" t="s">
        <v>2297</v>
      </c>
      <c r="C36" s="728" t="s">
        <v>2289</v>
      </c>
      <c r="D36" s="739" t="s">
        <v>2290</v>
      </c>
      <c r="E36" s="739" t="s">
        <v>2291</v>
      </c>
      <c r="F36" s="734"/>
      <c r="G36" s="735">
        <v>300000</v>
      </c>
      <c r="H36" s="734">
        <v>1</v>
      </c>
      <c r="I36" s="735">
        <f t="shared" si="2"/>
        <v>300000</v>
      </c>
      <c r="J36" s="730"/>
    </row>
    <row r="37" spans="1:10" s="155" customFormat="1" ht="18" customHeight="1">
      <c r="A37" s="731">
        <v>6</v>
      </c>
      <c r="B37" s="740" t="s">
        <v>2297</v>
      </c>
      <c r="C37" s="728" t="s">
        <v>2289</v>
      </c>
      <c r="D37" s="739" t="s">
        <v>2292</v>
      </c>
      <c r="E37" s="739" t="s">
        <v>2292</v>
      </c>
      <c r="F37" s="734"/>
      <c r="G37" s="735">
        <v>300000</v>
      </c>
      <c r="H37" s="734">
        <v>1</v>
      </c>
      <c r="I37" s="735">
        <f t="shared" si="2"/>
        <v>300000</v>
      </c>
      <c r="J37" s="730"/>
    </row>
    <row r="38" spans="1:10" s="155" customFormat="1" ht="18" customHeight="1">
      <c r="A38" s="731">
        <v>6</v>
      </c>
      <c r="B38" s="740" t="s">
        <v>2297</v>
      </c>
      <c r="C38" s="728" t="s">
        <v>2289</v>
      </c>
      <c r="D38" s="739" t="s">
        <v>2293</v>
      </c>
      <c r="E38" s="739" t="s">
        <v>2293</v>
      </c>
      <c r="F38" s="734"/>
      <c r="G38" s="735">
        <v>200000</v>
      </c>
      <c r="H38" s="734">
        <v>1</v>
      </c>
      <c r="I38" s="735">
        <f t="shared" si="2"/>
        <v>200000</v>
      </c>
      <c r="J38" s="730"/>
    </row>
    <row r="39" spans="1:10" s="155" customFormat="1" ht="18" customHeight="1">
      <c r="A39" s="722"/>
      <c r="B39" s="725"/>
      <c r="C39" s="724" t="s">
        <v>2286</v>
      </c>
      <c r="D39" s="725"/>
      <c r="E39" s="725"/>
      <c r="F39" s="725"/>
      <c r="G39" s="724"/>
      <c r="H39" s="724"/>
      <c r="I39" s="724">
        <f>SUM(I4:I38)</f>
        <v>6370000</v>
      </c>
      <c r="J39" s="724"/>
    </row>
    <row r="40" spans="1:10" s="161" customFormat="1" ht="11.25"/>
  </sheetData>
  <autoFilter ref="A2:J39"/>
  <mergeCells count="11">
    <mergeCell ref="J2:J3"/>
    <mergeCell ref="A1:J1"/>
    <mergeCell ref="A2:A3"/>
    <mergeCell ref="B2:B3"/>
    <mergeCell ref="C2:C3"/>
    <mergeCell ref="D2:D3"/>
    <mergeCell ref="E2:E3"/>
    <mergeCell ref="F2:F3"/>
    <mergeCell ref="G2:G3"/>
    <mergeCell ref="H2:H3"/>
    <mergeCell ref="I2:I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verticalDpi="0" r:id="rId1"/>
  <headerFooter>
    <oddFooter>第 &amp;P 页，共 &amp;N 页</oddFooter>
  </headerFooter>
</worksheet>
</file>

<file path=xl/worksheets/sheet50.xml><?xml version="1.0" encoding="utf-8"?>
<worksheet xmlns="http://schemas.openxmlformats.org/spreadsheetml/2006/main" xmlns:r="http://schemas.openxmlformats.org/officeDocument/2006/relationships">
  <dimension ref="A1:I8"/>
  <sheetViews>
    <sheetView workbookViewId="0">
      <selection activeCell="A9" sqref="A9:XFD35"/>
    </sheetView>
  </sheetViews>
  <sheetFormatPr defaultRowHeight="13.5" outlineLevelRow="2"/>
  <cols>
    <col min="1" max="1" width="9" style="155"/>
    <col min="2" max="2" width="17.75" style="155" customWidth="1"/>
    <col min="3" max="3" width="14.5" style="155" customWidth="1"/>
    <col min="4" max="4" width="12.125" style="155" customWidth="1"/>
    <col min="5" max="5" width="12.75" style="155" customWidth="1"/>
    <col min="6" max="6" width="9" style="155"/>
    <col min="7" max="7" width="15.875" style="155" customWidth="1"/>
    <col min="8" max="8" width="15.125" style="155" customWidth="1"/>
    <col min="9" max="9" width="17.25" style="155" customWidth="1"/>
    <col min="10" max="16384" width="9" style="155"/>
  </cols>
  <sheetData>
    <row r="1" spans="1:9" ht="28.5" customHeight="1">
      <c r="A1" s="1064" t="s">
        <v>2299</v>
      </c>
      <c r="B1" s="1065"/>
      <c r="C1" s="1065"/>
      <c r="D1" s="1065"/>
      <c r="E1" s="1065"/>
      <c r="F1" s="1065"/>
      <c r="G1" s="1065"/>
      <c r="H1" s="1065"/>
      <c r="I1" s="1065"/>
    </row>
    <row r="2" spans="1:9" s="161" customFormat="1" ht="28.5" customHeight="1">
      <c r="A2" s="665" t="s">
        <v>557</v>
      </c>
      <c r="B2" s="666" t="s">
        <v>595</v>
      </c>
      <c r="C2" s="666" t="s">
        <v>2</v>
      </c>
      <c r="D2" s="666" t="s">
        <v>691</v>
      </c>
      <c r="E2" s="666" t="s">
        <v>692</v>
      </c>
      <c r="F2" s="666" t="s">
        <v>2082</v>
      </c>
      <c r="G2" s="666" t="s">
        <v>2083</v>
      </c>
      <c r="H2" s="666" t="s">
        <v>559</v>
      </c>
      <c r="I2" s="666" t="s">
        <v>2085</v>
      </c>
    </row>
    <row r="3" spans="1:9" s="161" customFormat="1" ht="20.100000000000001" customHeight="1" outlineLevel="2">
      <c r="A3" s="662" t="s">
        <v>550</v>
      </c>
      <c r="B3" s="742" t="s">
        <v>2294</v>
      </c>
      <c r="C3" s="743" t="s">
        <v>2300</v>
      </c>
      <c r="D3" s="743" t="s">
        <v>2300</v>
      </c>
      <c r="E3" s="743" t="s">
        <v>2300</v>
      </c>
      <c r="F3" s="664">
        <v>1</v>
      </c>
      <c r="G3" s="662">
        <v>200000</v>
      </c>
      <c r="H3" s="662">
        <f t="shared" ref="H3:H7" si="0">F3*G3</f>
        <v>200000</v>
      </c>
      <c r="I3" s="741"/>
    </row>
    <row r="4" spans="1:9" s="161" customFormat="1" ht="20.100000000000001" customHeight="1" outlineLevel="2">
      <c r="A4" s="662" t="s">
        <v>550</v>
      </c>
      <c r="B4" s="742" t="s">
        <v>2295</v>
      </c>
      <c r="C4" s="743" t="s">
        <v>2300</v>
      </c>
      <c r="D4" s="743" t="s">
        <v>2300</v>
      </c>
      <c r="E4" s="743" t="s">
        <v>2300</v>
      </c>
      <c r="F4" s="664">
        <v>2</v>
      </c>
      <c r="G4" s="662">
        <v>200000</v>
      </c>
      <c r="H4" s="662">
        <f t="shared" si="0"/>
        <v>400000</v>
      </c>
      <c r="I4" s="741"/>
    </row>
    <row r="5" spans="1:9" s="161" customFormat="1" ht="20.100000000000001" customHeight="1" outlineLevel="2">
      <c r="A5" s="662" t="s">
        <v>550</v>
      </c>
      <c r="B5" s="742" t="s">
        <v>2296</v>
      </c>
      <c r="C5" s="743" t="s">
        <v>2300</v>
      </c>
      <c r="D5" s="743" t="s">
        <v>2300</v>
      </c>
      <c r="E5" s="743" t="s">
        <v>2300</v>
      </c>
      <c r="F5" s="664">
        <v>2</v>
      </c>
      <c r="G5" s="662">
        <v>200000</v>
      </c>
      <c r="H5" s="662">
        <f t="shared" si="0"/>
        <v>400000</v>
      </c>
      <c r="I5" s="741"/>
    </row>
    <row r="6" spans="1:9" s="161" customFormat="1" ht="20.100000000000001" customHeight="1" outlineLevel="2">
      <c r="A6" s="662" t="s">
        <v>550</v>
      </c>
      <c r="B6" s="742" t="s">
        <v>2297</v>
      </c>
      <c r="C6" s="743" t="s">
        <v>2300</v>
      </c>
      <c r="D6" s="743" t="s">
        <v>2300</v>
      </c>
      <c r="E6" s="743" t="s">
        <v>2300</v>
      </c>
      <c r="F6" s="664">
        <v>1</v>
      </c>
      <c r="G6" s="662">
        <v>200000</v>
      </c>
      <c r="H6" s="662">
        <f t="shared" si="0"/>
        <v>200000</v>
      </c>
      <c r="I6" s="741"/>
    </row>
    <row r="7" spans="1:9" s="161" customFormat="1" ht="20.100000000000001" customHeight="1" outlineLevel="2">
      <c r="A7" s="662" t="s">
        <v>550</v>
      </c>
      <c r="B7" s="742" t="s">
        <v>2298</v>
      </c>
      <c r="C7" s="743" t="s">
        <v>2300</v>
      </c>
      <c r="D7" s="743" t="s">
        <v>2300</v>
      </c>
      <c r="E7" s="743" t="s">
        <v>2300</v>
      </c>
      <c r="F7" s="664">
        <v>1</v>
      </c>
      <c r="G7" s="662">
        <v>200000</v>
      </c>
      <c r="H7" s="662">
        <f t="shared" si="0"/>
        <v>200000</v>
      </c>
      <c r="I7" s="741"/>
    </row>
    <row r="8" spans="1:9" s="161" customFormat="1" ht="20.100000000000001" customHeight="1" outlineLevel="1">
      <c r="A8" s="662" t="s">
        <v>562</v>
      </c>
      <c r="B8" s="742"/>
      <c r="C8" s="743"/>
      <c r="D8" s="743"/>
      <c r="E8" s="743"/>
      <c r="F8" s="664"/>
      <c r="G8" s="662"/>
      <c r="H8" s="662">
        <f>SUBTOTAL(9,H3:H7)</f>
        <v>1400000</v>
      </c>
      <c r="I8" s="741"/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51.xml><?xml version="1.0" encoding="utf-8"?>
<worksheet xmlns="http://schemas.openxmlformats.org/spreadsheetml/2006/main" xmlns:r="http://schemas.openxmlformats.org/officeDocument/2006/relationships">
  <dimension ref="A1:I8"/>
  <sheetViews>
    <sheetView workbookViewId="0">
      <selection activeCell="A9" sqref="A9:XFD39"/>
    </sheetView>
  </sheetViews>
  <sheetFormatPr defaultRowHeight="13.5" outlineLevelRow="2"/>
  <cols>
    <col min="1" max="1" width="9" style="155"/>
    <col min="2" max="2" width="17.75" style="155" customWidth="1"/>
    <col min="3" max="3" width="14.5" style="155" customWidth="1"/>
    <col min="4" max="4" width="12.125" style="155" customWidth="1"/>
    <col min="5" max="5" width="12.75" style="155" customWidth="1"/>
    <col min="6" max="6" width="9" style="155"/>
    <col min="7" max="7" width="15.875" style="155" customWidth="1"/>
    <col min="8" max="8" width="15.125" style="155" customWidth="1"/>
    <col min="9" max="9" width="17.25" style="155" customWidth="1"/>
    <col min="10" max="16384" width="9" style="155"/>
  </cols>
  <sheetData>
    <row r="1" spans="1:9" ht="28.5" customHeight="1">
      <c r="A1" s="1064" t="s">
        <v>2080</v>
      </c>
      <c r="B1" s="1065"/>
      <c r="C1" s="1065"/>
      <c r="D1" s="1065"/>
      <c r="E1" s="1065"/>
      <c r="F1" s="1065"/>
      <c r="G1" s="1065"/>
      <c r="H1" s="1065"/>
      <c r="I1" s="1065"/>
    </row>
    <row r="2" spans="1:9" s="161" customFormat="1" ht="28.5" customHeight="1">
      <c r="A2" s="665" t="s">
        <v>557</v>
      </c>
      <c r="B2" s="666" t="s">
        <v>595</v>
      </c>
      <c r="C2" s="666" t="s">
        <v>2</v>
      </c>
      <c r="D2" s="666" t="s">
        <v>691</v>
      </c>
      <c r="E2" s="666" t="s">
        <v>692</v>
      </c>
      <c r="F2" s="666" t="s">
        <v>2082</v>
      </c>
      <c r="G2" s="666" t="s">
        <v>2083</v>
      </c>
      <c r="H2" s="666" t="s">
        <v>559</v>
      </c>
      <c r="I2" s="666" t="s">
        <v>2085</v>
      </c>
    </row>
    <row r="3" spans="1:9" s="161" customFormat="1" ht="20.100000000000001" customHeight="1" outlineLevel="2">
      <c r="A3" s="662" t="s">
        <v>550</v>
      </c>
      <c r="B3" s="742" t="s">
        <v>2294</v>
      </c>
      <c r="C3" s="743" t="s">
        <v>2301</v>
      </c>
      <c r="D3" s="743" t="s">
        <v>2301</v>
      </c>
      <c r="E3" s="743" t="s">
        <v>2301</v>
      </c>
      <c r="F3" s="664">
        <v>1</v>
      </c>
      <c r="G3" s="662">
        <v>500000</v>
      </c>
      <c r="H3" s="662">
        <f t="shared" ref="H3:H7" si="0">F3*G3</f>
        <v>500000</v>
      </c>
      <c r="I3" s="741"/>
    </row>
    <row r="4" spans="1:9" s="161" customFormat="1" ht="20.100000000000001" customHeight="1" outlineLevel="2">
      <c r="A4" s="662" t="s">
        <v>550</v>
      </c>
      <c r="B4" s="742" t="s">
        <v>2295</v>
      </c>
      <c r="C4" s="743" t="s">
        <v>2301</v>
      </c>
      <c r="D4" s="743" t="s">
        <v>2301</v>
      </c>
      <c r="E4" s="743" t="s">
        <v>2301</v>
      </c>
      <c r="F4" s="664">
        <v>2</v>
      </c>
      <c r="G4" s="662">
        <v>500000</v>
      </c>
      <c r="H4" s="662">
        <f t="shared" si="0"/>
        <v>1000000</v>
      </c>
      <c r="I4" s="741"/>
    </row>
    <row r="5" spans="1:9" s="161" customFormat="1" ht="20.100000000000001" customHeight="1" outlineLevel="2">
      <c r="A5" s="662" t="s">
        <v>550</v>
      </c>
      <c r="B5" s="742" t="s">
        <v>2296</v>
      </c>
      <c r="C5" s="743" t="s">
        <v>2301</v>
      </c>
      <c r="D5" s="743" t="s">
        <v>2301</v>
      </c>
      <c r="E5" s="743" t="s">
        <v>2301</v>
      </c>
      <c r="F5" s="664">
        <v>2</v>
      </c>
      <c r="G5" s="662">
        <v>500000</v>
      </c>
      <c r="H5" s="662">
        <v>500000</v>
      </c>
      <c r="I5" s="741"/>
    </row>
    <row r="6" spans="1:9" s="161" customFormat="1" ht="20.100000000000001" customHeight="1" outlineLevel="2">
      <c r="A6" s="662" t="s">
        <v>550</v>
      </c>
      <c r="B6" s="742" t="s">
        <v>2297</v>
      </c>
      <c r="C6" s="743" t="s">
        <v>2301</v>
      </c>
      <c r="D6" s="743" t="s">
        <v>2301</v>
      </c>
      <c r="E6" s="743" t="s">
        <v>2301</v>
      </c>
      <c r="F6" s="664">
        <v>1</v>
      </c>
      <c r="G6" s="662">
        <v>500000</v>
      </c>
      <c r="H6" s="662">
        <f t="shared" si="0"/>
        <v>500000</v>
      </c>
      <c r="I6" s="741"/>
    </row>
    <row r="7" spans="1:9" s="161" customFormat="1" ht="20.100000000000001" customHeight="1" outlineLevel="2">
      <c r="A7" s="662" t="s">
        <v>550</v>
      </c>
      <c r="B7" s="742" t="s">
        <v>2298</v>
      </c>
      <c r="C7" s="743" t="s">
        <v>2301</v>
      </c>
      <c r="D7" s="743" t="s">
        <v>2301</v>
      </c>
      <c r="E7" s="743" t="s">
        <v>2301</v>
      </c>
      <c r="F7" s="664">
        <v>1</v>
      </c>
      <c r="G7" s="662">
        <v>500000</v>
      </c>
      <c r="H7" s="662">
        <f t="shared" si="0"/>
        <v>500000</v>
      </c>
      <c r="I7" s="741"/>
    </row>
    <row r="8" spans="1:9" s="161" customFormat="1" ht="20.100000000000001" customHeight="1" outlineLevel="1">
      <c r="A8" s="662" t="s">
        <v>562</v>
      </c>
      <c r="B8" s="742"/>
      <c r="C8" s="743"/>
      <c r="D8" s="743"/>
      <c r="E8" s="743"/>
      <c r="F8" s="664"/>
      <c r="G8" s="662"/>
      <c r="H8" s="662">
        <f>SUBTOTAL(9,H3:H7)</f>
        <v>3000000</v>
      </c>
      <c r="I8" s="741"/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52.xml><?xml version="1.0" encoding="utf-8"?>
<worksheet xmlns="http://schemas.openxmlformats.org/spreadsheetml/2006/main" xmlns:r="http://schemas.openxmlformats.org/officeDocument/2006/relationships">
  <dimension ref="A1:Z23"/>
  <sheetViews>
    <sheetView topLeftCell="E10" workbookViewId="0">
      <selection activeCell="E3" sqref="A3:XFD23"/>
    </sheetView>
  </sheetViews>
  <sheetFormatPr defaultRowHeight="13.5"/>
  <cols>
    <col min="1" max="2" width="9" style="762"/>
    <col min="3" max="22" width="9" style="763"/>
    <col min="23" max="26" width="9" style="764"/>
    <col min="27" max="16384" width="9" style="155"/>
  </cols>
  <sheetData>
    <row r="1" spans="1:26" ht="18.75">
      <c r="A1" s="1099" t="s">
        <v>2302</v>
      </c>
      <c r="B1" s="1099"/>
      <c r="C1" s="1099"/>
      <c r="D1" s="1099"/>
      <c r="E1" s="1099"/>
      <c r="F1" s="1099"/>
      <c r="G1" s="1099"/>
      <c r="H1" s="1099"/>
      <c r="I1" s="1099"/>
      <c r="J1" s="1099"/>
      <c r="K1" s="1099"/>
      <c r="L1" s="1099"/>
      <c r="M1" s="1099"/>
      <c r="N1" s="1099"/>
      <c r="O1" s="1099"/>
      <c r="P1" s="1099"/>
      <c r="Q1" s="1099"/>
      <c r="R1" s="1099"/>
      <c r="S1" s="1099"/>
      <c r="T1" s="1099"/>
      <c r="U1" s="1099"/>
      <c r="V1" s="1099"/>
      <c r="W1" s="1099"/>
      <c r="X1" s="1099"/>
      <c r="Y1" s="1099"/>
      <c r="Z1" s="1099"/>
    </row>
    <row r="2" spans="1:26">
      <c r="A2" s="744"/>
      <c r="B2" s="744"/>
      <c r="C2" s="745"/>
      <c r="D2" s="745"/>
      <c r="E2" s="745"/>
      <c r="F2" s="745"/>
      <c r="G2" s="745"/>
      <c r="H2" s="745"/>
      <c r="I2" s="745"/>
      <c r="J2" s="745"/>
      <c r="K2" s="745"/>
      <c r="L2" s="745"/>
      <c r="M2" s="745"/>
      <c r="N2" s="745"/>
      <c r="O2" s="745"/>
      <c r="P2" s="745"/>
      <c r="Q2" s="745"/>
      <c r="R2" s="745"/>
      <c r="S2" s="745"/>
      <c r="T2" s="745"/>
      <c r="U2" s="745"/>
      <c r="V2" s="745"/>
      <c r="W2" s="746"/>
      <c r="X2" s="746"/>
      <c r="Y2" s="746"/>
      <c r="Z2" s="746"/>
    </row>
    <row r="3" spans="1:26" ht="30" customHeight="1">
      <c r="A3" s="747" t="s">
        <v>1</v>
      </c>
      <c r="B3" s="747" t="s">
        <v>2303</v>
      </c>
      <c r="C3" s="748" t="s">
        <v>2304</v>
      </c>
      <c r="D3" s="748" t="s">
        <v>2305</v>
      </c>
      <c r="E3" s="748" t="s">
        <v>2306</v>
      </c>
      <c r="F3" s="748" t="s">
        <v>2307</v>
      </c>
      <c r="G3" s="748" t="s">
        <v>2308</v>
      </c>
      <c r="H3" s="748" t="s">
        <v>2309</v>
      </c>
      <c r="I3" s="748" t="s">
        <v>2310</v>
      </c>
      <c r="J3" s="748" t="s">
        <v>2311</v>
      </c>
      <c r="K3" s="748" t="s">
        <v>2312</v>
      </c>
      <c r="L3" s="748" t="s">
        <v>2313</v>
      </c>
      <c r="M3" s="748" t="s">
        <v>2314</v>
      </c>
      <c r="N3" s="748" t="s">
        <v>2315</v>
      </c>
      <c r="O3" s="748" t="s">
        <v>2316</v>
      </c>
      <c r="P3" s="748" t="s">
        <v>2317</v>
      </c>
      <c r="Q3" s="748" t="s">
        <v>2318</v>
      </c>
      <c r="R3" s="748" t="s">
        <v>2319</v>
      </c>
      <c r="S3" s="748" t="s">
        <v>2320</v>
      </c>
      <c r="T3" s="748" t="s">
        <v>2321</v>
      </c>
      <c r="U3" s="748" t="s">
        <v>2322</v>
      </c>
      <c r="V3" s="748" t="s">
        <v>2323</v>
      </c>
      <c r="W3" s="749" t="s">
        <v>2324</v>
      </c>
      <c r="X3" s="749" t="s">
        <v>2325</v>
      </c>
      <c r="Y3" s="749" t="s">
        <v>2326</v>
      </c>
      <c r="Z3" s="749" t="s">
        <v>2327</v>
      </c>
    </row>
    <row r="4" spans="1:26" ht="30" customHeight="1">
      <c r="A4" s="750">
        <v>1</v>
      </c>
      <c r="B4" s="729" t="s">
        <v>2328</v>
      </c>
      <c r="C4" s="751">
        <v>7200</v>
      </c>
      <c r="D4" s="752">
        <v>3680</v>
      </c>
      <c r="E4" s="752">
        <v>5240</v>
      </c>
      <c r="F4" s="752">
        <v>9070</v>
      </c>
      <c r="G4" s="752">
        <v>9605</v>
      </c>
      <c r="H4" s="752">
        <v>8765</v>
      </c>
      <c r="I4" s="752">
        <v>8350</v>
      </c>
      <c r="J4" s="752">
        <v>17630</v>
      </c>
      <c r="K4" s="752">
        <v>1000</v>
      </c>
      <c r="L4" s="752">
        <v>1000</v>
      </c>
      <c r="M4" s="752">
        <v>1000</v>
      </c>
      <c r="N4" s="752">
        <v>2000</v>
      </c>
      <c r="O4" s="752">
        <v>10093</v>
      </c>
      <c r="P4" s="752">
        <v>9230</v>
      </c>
      <c r="Q4" s="752">
        <v>10540</v>
      </c>
      <c r="R4" s="752">
        <v>11435</v>
      </c>
      <c r="S4" s="752">
        <v>19060</v>
      </c>
      <c r="T4" s="753">
        <v>2000</v>
      </c>
      <c r="U4" s="752">
        <v>19810</v>
      </c>
      <c r="V4" s="754">
        <v>16060</v>
      </c>
      <c r="W4" s="755">
        <f>SUM(C4:V4)</f>
        <v>172768</v>
      </c>
      <c r="X4" s="755">
        <f>W4/12</f>
        <v>14397.333333333334</v>
      </c>
      <c r="Y4" s="756">
        <v>14</v>
      </c>
      <c r="Z4" s="756">
        <f>X4*Y4</f>
        <v>201562.66666666669</v>
      </c>
    </row>
    <row r="5" spans="1:26" ht="30" customHeight="1">
      <c r="A5" s="757">
        <v>2</v>
      </c>
      <c r="B5" s="189" t="s">
        <v>2329</v>
      </c>
      <c r="C5" s="751">
        <v>7200</v>
      </c>
      <c r="D5" s="752">
        <v>5700</v>
      </c>
      <c r="E5" s="752">
        <v>5820</v>
      </c>
      <c r="F5" s="752">
        <v>8780</v>
      </c>
      <c r="G5" s="752">
        <v>9500</v>
      </c>
      <c r="H5" s="752">
        <v>8060</v>
      </c>
      <c r="I5" s="752">
        <v>7940</v>
      </c>
      <c r="J5" s="752">
        <v>17150</v>
      </c>
      <c r="K5" s="752">
        <v>1000</v>
      </c>
      <c r="L5" s="752">
        <v>1000</v>
      </c>
      <c r="M5" s="752">
        <v>1000</v>
      </c>
      <c r="N5" s="752">
        <v>2000</v>
      </c>
      <c r="O5" s="752">
        <v>12631</v>
      </c>
      <c r="P5" s="752">
        <v>9780</v>
      </c>
      <c r="Q5" s="752">
        <v>9900</v>
      </c>
      <c r="R5" s="752">
        <v>9780</v>
      </c>
      <c r="S5" s="752">
        <v>18040</v>
      </c>
      <c r="T5" s="753">
        <v>2000</v>
      </c>
      <c r="U5" s="752">
        <v>18513</v>
      </c>
      <c r="V5" s="754">
        <v>15920</v>
      </c>
      <c r="W5" s="755">
        <f t="shared" ref="W5:W22" si="0">SUM(C5:V5)</f>
        <v>171714</v>
      </c>
      <c r="X5" s="755">
        <f t="shared" ref="X5:X22" si="1">W5/12</f>
        <v>14309.5</v>
      </c>
      <c r="Y5" s="758">
        <v>14</v>
      </c>
      <c r="Z5" s="756">
        <f t="shared" ref="Z5:Z22" si="2">X5*Y5</f>
        <v>200333</v>
      </c>
    </row>
    <row r="6" spans="1:26" ht="30" customHeight="1">
      <c r="A6" s="750">
        <v>3</v>
      </c>
      <c r="B6" s="189" t="s">
        <v>2330</v>
      </c>
      <c r="C6" s="751">
        <v>5000</v>
      </c>
      <c r="D6" s="752">
        <v>3100</v>
      </c>
      <c r="E6" s="752">
        <v>3100</v>
      </c>
      <c r="F6" s="752">
        <v>5980</v>
      </c>
      <c r="G6" s="752">
        <v>6080</v>
      </c>
      <c r="H6" s="752">
        <v>5840</v>
      </c>
      <c r="I6" s="752">
        <v>5780</v>
      </c>
      <c r="J6" s="752">
        <v>10400</v>
      </c>
      <c r="K6" s="752">
        <v>1000</v>
      </c>
      <c r="L6" s="752">
        <v>1000</v>
      </c>
      <c r="M6" s="752">
        <v>1000</v>
      </c>
      <c r="N6" s="752">
        <v>2000</v>
      </c>
      <c r="O6" s="752">
        <v>7825</v>
      </c>
      <c r="P6" s="752">
        <v>6580</v>
      </c>
      <c r="Q6" s="752">
        <v>7580</v>
      </c>
      <c r="R6" s="752">
        <v>7410</v>
      </c>
      <c r="S6" s="752">
        <v>12034</v>
      </c>
      <c r="T6" s="753">
        <v>2000</v>
      </c>
      <c r="U6" s="752">
        <v>13105</v>
      </c>
      <c r="V6" s="754">
        <v>11720</v>
      </c>
      <c r="W6" s="755">
        <f t="shared" si="0"/>
        <v>118534</v>
      </c>
      <c r="X6" s="755">
        <f t="shared" si="1"/>
        <v>9877.8333333333339</v>
      </c>
      <c r="Y6" s="758">
        <v>14</v>
      </c>
      <c r="Z6" s="756">
        <f t="shared" si="2"/>
        <v>138289.66666666669</v>
      </c>
    </row>
    <row r="7" spans="1:26" ht="30" customHeight="1">
      <c r="A7" s="757">
        <v>4</v>
      </c>
      <c r="B7" s="189" t="s">
        <v>2331</v>
      </c>
      <c r="C7" s="751">
        <v>5000</v>
      </c>
      <c r="D7" s="752">
        <v>3400</v>
      </c>
      <c r="E7" s="752">
        <v>3420</v>
      </c>
      <c r="F7" s="752">
        <v>6270</v>
      </c>
      <c r="G7" s="752">
        <v>6560</v>
      </c>
      <c r="H7" s="752">
        <v>6290</v>
      </c>
      <c r="I7" s="752">
        <v>6250</v>
      </c>
      <c r="J7" s="752">
        <v>10450</v>
      </c>
      <c r="K7" s="752">
        <v>1000</v>
      </c>
      <c r="L7" s="752">
        <v>1000</v>
      </c>
      <c r="M7" s="752">
        <v>1000</v>
      </c>
      <c r="N7" s="752">
        <v>2000</v>
      </c>
      <c r="O7" s="752">
        <v>9993</v>
      </c>
      <c r="P7" s="752">
        <v>7050</v>
      </c>
      <c r="Q7" s="752">
        <v>7850</v>
      </c>
      <c r="R7" s="752">
        <v>7650</v>
      </c>
      <c r="S7" s="752">
        <v>12258</v>
      </c>
      <c r="T7" s="753">
        <v>2000</v>
      </c>
      <c r="U7" s="752">
        <v>14000</v>
      </c>
      <c r="V7" s="754">
        <v>11700</v>
      </c>
      <c r="W7" s="755">
        <f t="shared" si="0"/>
        <v>125141</v>
      </c>
      <c r="X7" s="755">
        <f t="shared" si="1"/>
        <v>10428.416666666666</v>
      </c>
      <c r="Y7" s="758">
        <v>12</v>
      </c>
      <c r="Z7" s="756">
        <f t="shared" si="2"/>
        <v>125141</v>
      </c>
    </row>
    <row r="8" spans="1:26" ht="30" customHeight="1">
      <c r="A8" s="750">
        <v>5</v>
      </c>
      <c r="B8" s="189" t="s">
        <v>2332</v>
      </c>
      <c r="C8" s="751">
        <v>5000</v>
      </c>
      <c r="D8" s="752">
        <v>3340</v>
      </c>
      <c r="E8" s="752">
        <v>3460</v>
      </c>
      <c r="F8" s="752">
        <v>6650</v>
      </c>
      <c r="G8" s="752">
        <v>6770</v>
      </c>
      <c r="H8" s="752">
        <v>6610</v>
      </c>
      <c r="I8" s="752">
        <v>6590</v>
      </c>
      <c r="J8" s="752">
        <v>11000</v>
      </c>
      <c r="K8" s="752">
        <v>1000</v>
      </c>
      <c r="L8" s="752">
        <v>1000</v>
      </c>
      <c r="M8" s="752">
        <v>1000</v>
      </c>
      <c r="N8" s="752">
        <v>2000</v>
      </c>
      <c r="O8" s="752">
        <v>11005</v>
      </c>
      <c r="P8" s="752">
        <v>7490</v>
      </c>
      <c r="Q8" s="752">
        <v>8390</v>
      </c>
      <c r="R8" s="752">
        <v>8570</v>
      </c>
      <c r="S8" s="752">
        <v>12963</v>
      </c>
      <c r="T8" s="753">
        <v>2000</v>
      </c>
      <c r="U8" s="752">
        <v>14490</v>
      </c>
      <c r="V8" s="754">
        <v>12300</v>
      </c>
      <c r="W8" s="755">
        <f t="shared" si="0"/>
        <v>131628</v>
      </c>
      <c r="X8" s="755">
        <f t="shared" si="1"/>
        <v>10969</v>
      </c>
      <c r="Y8" s="758">
        <v>8</v>
      </c>
      <c r="Z8" s="756">
        <f t="shared" si="2"/>
        <v>87752</v>
      </c>
    </row>
    <row r="9" spans="1:26" ht="30" customHeight="1">
      <c r="A9" s="757">
        <v>6</v>
      </c>
      <c r="B9" s="189" t="s">
        <v>2333</v>
      </c>
      <c r="C9" s="751">
        <v>5000</v>
      </c>
      <c r="D9" s="752">
        <v>3300</v>
      </c>
      <c r="E9" s="752">
        <v>3900</v>
      </c>
      <c r="F9" s="752">
        <v>6760</v>
      </c>
      <c r="G9" s="752">
        <v>6920</v>
      </c>
      <c r="H9" s="752">
        <v>6810</v>
      </c>
      <c r="I9" s="752">
        <v>6720</v>
      </c>
      <c r="J9" s="752">
        <v>10600</v>
      </c>
      <c r="K9" s="752">
        <v>1000</v>
      </c>
      <c r="L9" s="752">
        <v>1000</v>
      </c>
      <c r="M9" s="752">
        <v>1000</v>
      </c>
      <c r="N9" s="752">
        <v>2000</v>
      </c>
      <c r="O9" s="752">
        <v>9495</v>
      </c>
      <c r="P9" s="752">
        <v>7500</v>
      </c>
      <c r="Q9" s="752">
        <v>8620</v>
      </c>
      <c r="R9" s="752">
        <v>8620</v>
      </c>
      <c r="S9" s="752">
        <v>14280</v>
      </c>
      <c r="T9" s="753">
        <v>2000</v>
      </c>
      <c r="U9" s="752">
        <v>14660</v>
      </c>
      <c r="V9" s="754">
        <v>12020</v>
      </c>
      <c r="W9" s="755">
        <f t="shared" si="0"/>
        <v>132205</v>
      </c>
      <c r="X9" s="755">
        <f t="shared" si="1"/>
        <v>11017.083333333334</v>
      </c>
      <c r="Y9" s="758">
        <v>14</v>
      </c>
      <c r="Z9" s="756">
        <f t="shared" si="2"/>
        <v>154239.16666666669</v>
      </c>
    </row>
    <row r="10" spans="1:26" ht="30" customHeight="1">
      <c r="A10" s="750">
        <v>7</v>
      </c>
      <c r="B10" s="189" t="s">
        <v>2334</v>
      </c>
      <c r="C10" s="751">
        <v>5000</v>
      </c>
      <c r="D10" s="752">
        <v>3100</v>
      </c>
      <c r="E10" s="752">
        <v>3460</v>
      </c>
      <c r="F10" s="752">
        <v>6340</v>
      </c>
      <c r="G10" s="752">
        <v>6580</v>
      </c>
      <c r="H10" s="752">
        <v>6420</v>
      </c>
      <c r="I10" s="752">
        <v>6280</v>
      </c>
      <c r="J10" s="752">
        <v>10700</v>
      </c>
      <c r="K10" s="752">
        <v>1000</v>
      </c>
      <c r="L10" s="752">
        <v>1000</v>
      </c>
      <c r="M10" s="752">
        <v>1000</v>
      </c>
      <c r="N10" s="752">
        <v>2000</v>
      </c>
      <c r="O10" s="752">
        <v>9046</v>
      </c>
      <c r="P10" s="752">
        <v>7180</v>
      </c>
      <c r="Q10" s="752">
        <v>8100</v>
      </c>
      <c r="R10" s="752">
        <v>8240</v>
      </c>
      <c r="S10" s="752">
        <v>12620</v>
      </c>
      <c r="T10" s="753">
        <v>2000</v>
      </c>
      <c r="U10" s="752">
        <v>14830</v>
      </c>
      <c r="V10" s="754">
        <v>12500</v>
      </c>
      <c r="W10" s="755">
        <f t="shared" si="0"/>
        <v>127396</v>
      </c>
      <c r="X10" s="755">
        <f t="shared" si="1"/>
        <v>10616.333333333334</v>
      </c>
      <c r="Y10" s="758">
        <v>14</v>
      </c>
      <c r="Z10" s="756">
        <f t="shared" si="2"/>
        <v>148628.66666666669</v>
      </c>
    </row>
    <row r="11" spans="1:26" s="330" customFormat="1" ht="30" customHeight="1">
      <c r="A11" s="757">
        <v>8</v>
      </c>
      <c r="B11" s="189" t="s">
        <v>2335</v>
      </c>
      <c r="C11" s="751">
        <v>5000</v>
      </c>
      <c r="D11" s="752">
        <v>3300</v>
      </c>
      <c r="E11" s="752">
        <v>3960</v>
      </c>
      <c r="F11" s="752">
        <v>6680</v>
      </c>
      <c r="G11" s="752">
        <v>6700</v>
      </c>
      <c r="H11" s="752">
        <v>6700</v>
      </c>
      <c r="I11" s="752">
        <v>6660</v>
      </c>
      <c r="J11" s="752">
        <v>10700</v>
      </c>
      <c r="K11" s="752">
        <v>1000</v>
      </c>
      <c r="L11" s="752">
        <v>1000</v>
      </c>
      <c r="M11" s="752">
        <v>1000</v>
      </c>
      <c r="N11" s="752">
        <v>2000</v>
      </c>
      <c r="O11" s="752">
        <v>9420</v>
      </c>
      <c r="P11" s="752">
        <v>7560</v>
      </c>
      <c r="Q11" s="752">
        <v>8480</v>
      </c>
      <c r="R11" s="752">
        <v>8560</v>
      </c>
      <c r="S11" s="752">
        <v>12998</v>
      </c>
      <c r="T11" s="753">
        <v>2000</v>
      </c>
      <c r="U11" s="752">
        <v>15060</v>
      </c>
      <c r="V11" s="754">
        <v>12300</v>
      </c>
      <c r="W11" s="755">
        <f t="shared" si="0"/>
        <v>131078</v>
      </c>
      <c r="X11" s="755">
        <f t="shared" si="1"/>
        <v>10923.166666666666</v>
      </c>
      <c r="Y11" s="758">
        <v>14</v>
      </c>
      <c r="Z11" s="756">
        <f t="shared" si="2"/>
        <v>152924.33333333331</v>
      </c>
    </row>
    <row r="12" spans="1:26" ht="30" customHeight="1">
      <c r="A12" s="750">
        <v>9</v>
      </c>
      <c r="B12" s="189" t="s">
        <v>2336</v>
      </c>
      <c r="C12" s="751">
        <v>5000</v>
      </c>
      <c r="D12" s="752">
        <v>3500</v>
      </c>
      <c r="E12" s="752">
        <v>3300</v>
      </c>
      <c r="F12" s="752">
        <v>7110</v>
      </c>
      <c r="G12" s="752">
        <v>6570</v>
      </c>
      <c r="H12" s="752">
        <v>8990</v>
      </c>
      <c r="I12" s="752">
        <v>6660</v>
      </c>
      <c r="J12" s="752">
        <v>10700</v>
      </c>
      <c r="K12" s="752">
        <v>1000</v>
      </c>
      <c r="L12" s="752">
        <v>1000</v>
      </c>
      <c r="M12" s="752">
        <v>1000</v>
      </c>
      <c r="N12" s="752">
        <v>2000</v>
      </c>
      <c r="O12" s="752">
        <v>9110</v>
      </c>
      <c r="P12" s="752">
        <v>7470</v>
      </c>
      <c r="Q12" s="752">
        <v>8650</v>
      </c>
      <c r="R12" s="752">
        <v>8430</v>
      </c>
      <c r="S12" s="752">
        <v>13010</v>
      </c>
      <c r="T12" s="753">
        <v>2000</v>
      </c>
      <c r="U12" s="752">
        <v>13843</v>
      </c>
      <c r="V12" s="754">
        <v>12320</v>
      </c>
      <c r="W12" s="755">
        <f t="shared" si="0"/>
        <v>131663</v>
      </c>
      <c r="X12" s="755">
        <f t="shared" si="1"/>
        <v>10971.916666666666</v>
      </c>
      <c r="Y12" s="758">
        <v>14</v>
      </c>
      <c r="Z12" s="756">
        <f t="shared" si="2"/>
        <v>153606.83333333331</v>
      </c>
    </row>
    <row r="13" spans="1:26" ht="30" customHeight="1">
      <c r="A13" s="757">
        <v>10</v>
      </c>
      <c r="B13" s="189" t="s">
        <v>2337</v>
      </c>
      <c r="C13" s="751">
        <v>3000</v>
      </c>
      <c r="D13" s="752">
        <v>3360</v>
      </c>
      <c r="E13" s="752">
        <v>3120</v>
      </c>
      <c r="F13" s="752">
        <v>4960</v>
      </c>
      <c r="G13" s="752">
        <v>4900</v>
      </c>
      <c r="H13" s="752">
        <v>4900</v>
      </c>
      <c r="I13" s="752">
        <v>4900</v>
      </c>
      <c r="J13" s="752">
        <v>7600</v>
      </c>
      <c r="K13" s="752">
        <v>1000</v>
      </c>
      <c r="L13" s="752">
        <v>1000</v>
      </c>
      <c r="M13" s="752">
        <v>1000</v>
      </c>
      <c r="N13" s="752">
        <v>2000</v>
      </c>
      <c r="O13" s="752">
        <v>5760</v>
      </c>
      <c r="P13" s="752">
        <v>5500</v>
      </c>
      <c r="Q13" s="752">
        <v>6100</v>
      </c>
      <c r="R13" s="752">
        <v>6100</v>
      </c>
      <c r="S13" s="752">
        <v>9100</v>
      </c>
      <c r="T13" s="753">
        <v>2000</v>
      </c>
      <c r="U13" s="752">
        <v>9600</v>
      </c>
      <c r="V13" s="754">
        <v>9400</v>
      </c>
      <c r="W13" s="755">
        <f t="shared" si="0"/>
        <v>95300</v>
      </c>
      <c r="X13" s="755">
        <f t="shared" si="1"/>
        <v>7941.666666666667</v>
      </c>
      <c r="Y13" s="758">
        <v>14</v>
      </c>
      <c r="Z13" s="756">
        <f t="shared" si="2"/>
        <v>111183.33333333334</v>
      </c>
    </row>
    <row r="14" spans="1:26" ht="30" customHeight="1">
      <c r="A14" s="750">
        <v>11</v>
      </c>
      <c r="B14" s="189" t="s">
        <v>2338</v>
      </c>
      <c r="C14" s="751">
        <v>5000</v>
      </c>
      <c r="D14" s="752">
        <v>3200</v>
      </c>
      <c r="E14" s="752">
        <v>3560</v>
      </c>
      <c r="F14" s="752">
        <v>6280</v>
      </c>
      <c r="G14" s="752">
        <v>6560</v>
      </c>
      <c r="H14" s="752">
        <v>6360</v>
      </c>
      <c r="I14" s="752">
        <v>6300</v>
      </c>
      <c r="J14" s="752">
        <v>10600</v>
      </c>
      <c r="K14" s="752">
        <v>1000</v>
      </c>
      <c r="L14" s="752">
        <v>1000</v>
      </c>
      <c r="M14" s="752">
        <v>1000</v>
      </c>
      <c r="N14" s="752">
        <v>2000</v>
      </c>
      <c r="O14" s="752">
        <v>9280</v>
      </c>
      <c r="P14" s="752">
        <v>7200</v>
      </c>
      <c r="Q14" s="752">
        <v>8080</v>
      </c>
      <c r="R14" s="752">
        <v>8100</v>
      </c>
      <c r="S14" s="752">
        <v>12661</v>
      </c>
      <c r="T14" s="753">
        <v>2000</v>
      </c>
      <c r="U14" s="752">
        <v>14260</v>
      </c>
      <c r="V14" s="754">
        <v>12000</v>
      </c>
      <c r="W14" s="755">
        <f t="shared" si="0"/>
        <v>126441</v>
      </c>
      <c r="X14" s="755">
        <f t="shared" si="1"/>
        <v>10536.75</v>
      </c>
      <c r="Y14" s="758">
        <v>7</v>
      </c>
      <c r="Z14" s="756">
        <f t="shared" si="2"/>
        <v>73757.25</v>
      </c>
    </row>
    <row r="15" spans="1:26" ht="30" customHeight="1">
      <c r="A15" s="757">
        <v>12</v>
      </c>
      <c r="B15" s="189" t="s">
        <v>2339</v>
      </c>
      <c r="C15" s="751">
        <v>2000</v>
      </c>
      <c r="D15" s="752">
        <v>3300</v>
      </c>
      <c r="E15" s="752">
        <v>3660</v>
      </c>
      <c r="F15" s="752">
        <v>6490</v>
      </c>
      <c r="G15" s="752">
        <v>6750</v>
      </c>
      <c r="H15" s="752">
        <v>6490</v>
      </c>
      <c r="I15" s="752">
        <v>6510</v>
      </c>
      <c r="J15" s="752">
        <v>10600</v>
      </c>
      <c r="K15" s="752">
        <v>1000</v>
      </c>
      <c r="L15" s="752">
        <v>1000</v>
      </c>
      <c r="M15" s="752">
        <v>1000</v>
      </c>
      <c r="N15" s="752">
        <v>2000</v>
      </c>
      <c r="O15" s="752">
        <v>9469</v>
      </c>
      <c r="P15" s="752">
        <v>7370</v>
      </c>
      <c r="Q15" s="752">
        <v>8290</v>
      </c>
      <c r="R15" s="752">
        <v>8350</v>
      </c>
      <c r="S15" s="752">
        <v>12830</v>
      </c>
      <c r="T15" s="753">
        <v>2000</v>
      </c>
      <c r="U15" s="752">
        <v>15160</v>
      </c>
      <c r="V15" s="754">
        <v>12300</v>
      </c>
      <c r="W15" s="755">
        <f t="shared" si="0"/>
        <v>126569</v>
      </c>
      <c r="X15" s="755">
        <f t="shared" si="1"/>
        <v>10547.416666666666</v>
      </c>
      <c r="Y15" s="758">
        <v>14</v>
      </c>
      <c r="Z15" s="756">
        <f t="shared" si="2"/>
        <v>147663.83333333331</v>
      </c>
    </row>
    <row r="16" spans="1:26" ht="30" customHeight="1">
      <c r="A16" s="750">
        <v>13</v>
      </c>
      <c r="B16" s="189" t="s">
        <v>2340</v>
      </c>
      <c r="C16" s="751">
        <v>5000</v>
      </c>
      <c r="D16" s="752">
        <v>3300</v>
      </c>
      <c r="E16" s="752">
        <v>3900</v>
      </c>
      <c r="F16" s="752">
        <v>6560</v>
      </c>
      <c r="G16" s="752">
        <v>6840</v>
      </c>
      <c r="H16" s="752">
        <v>6800</v>
      </c>
      <c r="I16" s="752">
        <v>6660</v>
      </c>
      <c r="J16" s="752">
        <v>10700</v>
      </c>
      <c r="K16" s="752">
        <v>1000</v>
      </c>
      <c r="L16" s="752">
        <v>1000</v>
      </c>
      <c r="M16" s="752">
        <v>1000</v>
      </c>
      <c r="N16" s="752">
        <v>2000</v>
      </c>
      <c r="O16" s="752">
        <v>10418</v>
      </c>
      <c r="P16" s="752">
        <v>7440</v>
      </c>
      <c r="Q16" s="752">
        <v>8480</v>
      </c>
      <c r="R16" s="752">
        <v>8540</v>
      </c>
      <c r="S16" s="752">
        <v>12840</v>
      </c>
      <c r="T16" s="753">
        <v>2000</v>
      </c>
      <c r="U16" s="752">
        <v>15190</v>
      </c>
      <c r="V16" s="754">
        <v>12400</v>
      </c>
      <c r="W16" s="755">
        <f t="shared" si="0"/>
        <v>132068</v>
      </c>
      <c r="X16" s="755">
        <f t="shared" si="1"/>
        <v>11005.666666666666</v>
      </c>
      <c r="Y16" s="758">
        <v>13</v>
      </c>
      <c r="Z16" s="756">
        <f t="shared" si="2"/>
        <v>143073.66666666666</v>
      </c>
    </row>
    <row r="17" spans="1:26" ht="30" customHeight="1">
      <c r="A17" s="757">
        <v>14</v>
      </c>
      <c r="B17" s="189" t="s">
        <v>2341</v>
      </c>
      <c r="C17" s="751">
        <v>5000</v>
      </c>
      <c r="D17" s="752">
        <v>3300</v>
      </c>
      <c r="E17" s="752">
        <v>3300</v>
      </c>
      <c r="F17" s="752">
        <v>6080</v>
      </c>
      <c r="G17" s="752">
        <v>6280</v>
      </c>
      <c r="H17" s="752">
        <v>6070</v>
      </c>
      <c r="I17" s="752">
        <v>5800</v>
      </c>
      <c r="J17" s="752">
        <v>10200</v>
      </c>
      <c r="K17" s="752">
        <v>1000</v>
      </c>
      <c r="L17" s="752">
        <v>1000</v>
      </c>
      <c r="M17" s="752">
        <v>1000</v>
      </c>
      <c r="N17" s="752">
        <v>2000</v>
      </c>
      <c r="O17" s="752">
        <v>8080</v>
      </c>
      <c r="P17" s="752">
        <v>6740</v>
      </c>
      <c r="Q17" s="752">
        <v>7680</v>
      </c>
      <c r="R17" s="752">
        <v>7520</v>
      </c>
      <c r="S17" s="752">
        <v>12373</v>
      </c>
      <c r="T17" s="753">
        <v>2000</v>
      </c>
      <c r="U17" s="752">
        <v>13910</v>
      </c>
      <c r="V17" s="754">
        <v>11600</v>
      </c>
      <c r="W17" s="755">
        <f t="shared" si="0"/>
        <v>120933</v>
      </c>
      <c r="X17" s="755">
        <f t="shared" si="1"/>
        <v>10077.75</v>
      </c>
      <c r="Y17" s="758">
        <v>14</v>
      </c>
      <c r="Z17" s="756">
        <f t="shared" si="2"/>
        <v>141088.5</v>
      </c>
    </row>
    <row r="18" spans="1:26" ht="30" customHeight="1">
      <c r="A18" s="750">
        <v>15</v>
      </c>
      <c r="B18" s="189" t="s">
        <v>2342</v>
      </c>
      <c r="C18" s="751">
        <v>5500</v>
      </c>
      <c r="D18" s="752">
        <v>3300</v>
      </c>
      <c r="E18" s="752">
        <v>3660</v>
      </c>
      <c r="F18" s="752">
        <v>6640</v>
      </c>
      <c r="G18" s="752">
        <v>6880</v>
      </c>
      <c r="H18" s="752">
        <v>6700</v>
      </c>
      <c r="I18" s="752">
        <v>6620</v>
      </c>
      <c r="J18" s="752">
        <v>10600</v>
      </c>
      <c r="K18" s="752">
        <v>1000</v>
      </c>
      <c r="L18" s="752">
        <v>1000</v>
      </c>
      <c r="M18" s="752">
        <v>1000</v>
      </c>
      <c r="N18" s="752">
        <v>2000</v>
      </c>
      <c r="O18" s="752">
        <v>9405</v>
      </c>
      <c r="P18" s="752">
        <v>7500</v>
      </c>
      <c r="Q18" s="752">
        <v>8440</v>
      </c>
      <c r="R18" s="752">
        <v>8520</v>
      </c>
      <c r="S18" s="752">
        <v>12860</v>
      </c>
      <c r="T18" s="753">
        <v>2000</v>
      </c>
      <c r="U18" s="752">
        <v>14855</v>
      </c>
      <c r="V18" s="754">
        <v>12700</v>
      </c>
      <c r="W18" s="755">
        <f t="shared" si="0"/>
        <v>131180</v>
      </c>
      <c r="X18" s="755">
        <f t="shared" si="1"/>
        <v>10931.666666666666</v>
      </c>
      <c r="Y18" s="758">
        <v>7</v>
      </c>
      <c r="Z18" s="756">
        <f t="shared" si="2"/>
        <v>76521.666666666657</v>
      </c>
    </row>
    <row r="19" spans="1:26" ht="30" customHeight="1">
      <c r="A19" s="757">
        <v>16</v>
      </c>
      <c r="B19" s="189" t="s">
        <v>2343</v>
      </c>
      <c r="C19" s="751">
        <v>5000</v>
      </c>
      <c r="D19" s="752">
        <v>3300</v>
      </c>
      <c r="E19" s="752">
        <v>3300</v>
      </c>
      <c r="F19" s="752">
        <v>5700</v>
      </c>
      <c r="G19" s="752">
        <v>5785</v>
      </c>
      <c r="H19" s="752">
        <v>5780</v>
      </c>
      <c r="I19" s="752">
        <v>5740</v>
      </c>
      <c r="J19" s="752">
        <v>10000</v>
      </c>
      <c r="K19" s="752">
        <v>1000</v>
      </c>
      <c r="L19" s="752">
        <v>1000</v>
      </c>
      <c r="M19" s="752">
        <v>1000</v>
      </c>
      <c r="N19" s="752">
        <v>2000</v>
      </c>
      <c r="O19" s="752">
        <v>8063</v>
      </c>
      <c r="P19" s="752">
        <v>6500</v>
      </c>
      <c r="Q19" s="752">
        <v>7340</v>
      </c>
      <c r="R19" s="752">
        <v>7355</v>
      </c>
      <c r="S19" s="752">
        <v>11820</v>
      </c>
      <c r="T19" s="753">
        <v>2000</v>
      </c>
      <c r="U19" s="752">
        <v>14640</v>
      </c>
      <c r="V19" s="754">
        <v>11400</v>
      </c>
      <c r="W19" s="755">
        <f t="shared" si="0"/>
        <v>118723</v>
      </c>
      <c r="X19" s="755">
        <f t="shared" si="1"/>
        <v>9893.5833333333339</v>
      </c>
      <c r="Y19" s="758">
        <v>6</v>
      </c>
      <c r="Z19" s="756">
        <f t="shared" si="2"/>
        <v>59361.5</v>
      </c>
    </row>
    <row r="20" spans="1:26" ht="30" customHeight="1">
      <c r="A20" s="750">
        <v>17</v>
      </c>
      <c r="B20" s="189" t="s">
        <v>2344</v>
      </c>
      <c r="C20" s="751">
        <v>5000</v>
      </c>
      <c r="D20" s="752">
        <v>3300</v>
      </c>
      <c r="E20" s="752">
        <v>3300</v>
      </c>
      <c r="F20" s="752">
        <v>6010</v>
      </c>
      <c r="G20" s="752">
        <v>6130</v>
      </c>
      <c r="H20" s="752">
        <v>6160</v>
      </c>
      <c r="I20" s="752">
        <v>6030</v>
      </c>
      <c r="J20" s="752">
        <v>10560</v>
      </c>
      <c r="K20" s="752">
        <v>1000</v>
      </c>
      <c r="L20" s="752">
        <v>1000</v>
      </c>
      <c r="M20" s="752">
        <v>1000</v>
      </c>
      <c r="N20" s="752">
        <v>2000</v>
      </c>
      <c r="O20" s="752">
        <v>8875</v>
      </c>
      <c r="P20" s="752">
        <v>6790</v>
      </c>
      <c r="Q20" s="752">
        <v>7710</v>
      </c>
      <c r="R20" s="752">
        <v>7765</v>
      </c>
      <c r="S20" s="752">
        <v>12110</v>
      </c>
      <c r="T20" s="753">
        <v>2000</v>
      </c>
      <c r="U20" s="752">
        <v>13930</v>
      </c>
      <c r="V20" s="754">
        <v>11800</v>
      </c>
      <c r="W20" s="755">
        <f t="shared" si="0"/>
        <v>122470</v>
      </c>
      <c r="X20" s="755">
        <f t="shared" si="1"/>
        <v>10205.833333333334</v>
      </c>
      <c r="Y20" s="758">
        <v>14</v>
      </c>
      <c r="Z20" s="756">
        <f t="shared" si="2"/>
        <v>142881.66666666669</v>
      </c>
    </row>
    <row r="21" spans="1:26" ht="30" customHeight="1">
      <c r="A21" s="757">
        <v>18</v>
      </c>
      <c r="B21" s="189" t="s">
        <v>2345</v>
      </c>
      <c r="C21" s="751">
        <v>5000</v>
      </c>
      <c r="D21" s="752">
        <v>3100</v>
      </c>
      <c r="E21" s="752">
        <v>3100</v>
      </c>
      <c r="F21" s="752">
        <v>5300</v>
      </c>
      <c r="G21" s="752">
        <v>5500</v>
      </c>
      <c r="H21" s="752">
        <v>5320</v>
      </c>
      <c r="I21" s="752">
        <v>5300</v>
      </c>
      <c r="J21" s="752">
        <v>10100</v>
      </c>
      <c r="K21" s="752">
        <v>1000</v>
      </c>
      <c r="L21" s="752">
        <v>1000</v>
      </c>
      <c r="M21" s="752">
        <v>1000</v>
      </c>
      <c r="N21" s="752">
        <v>2000</v>
      </c>
      <c r="O21" s="752">
        <v>6640</v>
      </c>
      <c r="P21" s="752">
        <v>6100</v>
      </c>
      <c r="Q21" s="752">
        <v>6940</v>
      </c>
      <c r="R21" s="752">
        <v>6940</v>
      </c>
      <c r="S21" s="752">
        <v>11420</v>
      </c>
      <c r="T21" s="753">
        <v>2000</v>
      </c>
      <c r="U21" s="752">
        <v>12890</v>
      </c>
      <c r="V21" s="754">
        <v>11400</v>
      </c>
      <c r="W21" s="755">
        <f t="shared" si="0"/>
        <v>112050</v>
      </c>
      <c r="X21" s="755">
        <f t="shared" si="1"/>
        <v>9337.5</v>
      </c>
      <c r="Y21" s="758">
        <v>6</v>
      </c>
      <c r="Z21" s="756">
        <f t="shared" si="2"/>
        <v>56025</v>
      </c>
    </row>
    <row r="22" spans="1:26" ht="30" customHeight="1">
      <c r="A22" s="750">
        <v>19</v>
      </c>
      <c r="B22" s="189" t="s">
        <v>2346</v>
      </c>
      <c r="C22" s="751">
        <v>3000</v>
      </c>
      <c r="D22" s="752">
        <v>2900</v>
      </c>
      <c r="E22" s="752">
        <v>3020</v>
      </c>
      <c r="F22" s="752">
        <v>5180</v>
      </c>
      <c r="G22" s="752">
        <v>5240</v>
      </c>
      <c r="H22" s="752">
        <v>5410</v>
      </c>
      <c r="I22" s="752">
        <v>5180</v>
      </c>
      <c r="J22" s="752">
        <v>7500</v>
      </c>
      <c r="K22" s="752">
        <v>1000</v>
      </c>
      <c r="L22" s="752">
        <v>1000</v>
      </c>
      <c r="M22" s="752">
        <v>1000</v>
      </c>
      <c r="N22" s="752">
        <v>2000</v>
      </c>
      <c r="O22" s="752">
        <v>6420</v>
      </c>
      <c r="P22" s="752">
        <v>5540</v>
      </c>
      <c r="Q22" s="752">
        <v>6380</v>
      </c>
      <c r="R22" s="752">
        <v>6380</v>
      </c>
      <c r="S22" s="752">
        <v>9440</v>
      </c>
      <c r="T22" s="753">
        <v>2000</v>
      </c>
      <c r="U22" s="752">
        <v>11640</v>
      </c>
      <c r="V22" s="754">
        <v>9300</v>
      </c>
      <c r="W22" s="755">
        <f t="shared" si="0"/>
        <v>99530</v>
      </c>
      <c r="X22" s="755">
        <f t="shared" si="1"/>
        <v>8294.1666666666661</v>
      </c>
      <c r="Y22" s="758">
        <v>14</v>
      </c>
      <c r="Z22" s="756">
        <f t="shared" si="2"/>
        <v>116118.33333333333</v>
      </c>
    </row>
    <row r="23" spans="1:26" ht="30" customHeight="1">
      <c r="A23" s="1100" t="s">
        <v>2347</v>
      </c>
      <c r="B23" s="1101"/>
      <c r="C23" s="759">
        <f>SUM(C4:C22)</f>
        <v>92900</v>
      </c>
      <c r="D23" s="759">
        <f t="shared" ref="D23:V23" si="3">SUM(D4:D22)</f>
        <v>64780</v>
      </c>
      <c r="E23" s="759">
        <f t="shared" si="3"/>
        <v>69580</v>
      </c>
      <c r="F23" s="759">
        <f t="shared" si="3"/>
        <v>122840</v>
      </c>
      <c r="G23" s="759">
        <f t="shared" si="3"/>
        <v>126150</v>
      </c>
      <c r="H23" s="759">
        <f t="shared" si="3"/>
        <v>124475</v>
      </c>
      <c r="I23" s="759">
        <f t="shared" si="3"/>
        <v>120270</v>
      </c>
      <c r="J23" s="759">
        <f t="shared" si="3"/>
        <v>207790</v>
      </c>
      <c r="K23" s="759">
        <f t="shared" si="3"/>
        <v>19000</v>
      </c>
      <c r="L23" s="759">
        <f t="shared" si="3"/>
        <v>19000</v>
      </c>
      <c r="M23" s="759">
        <f t="shared" si="3"/>
        <v>19000</v>
      </c>
      <c r="N23" s="759">
        <f t="shared" si="3"/>
        <v>38000</v>
      </c>
      <c r="O23" s="759">
        <f t="shared" si="3"/>
        <v>171028</v>
      </c>
      <c r="P23" s="759">
        <f t="shared" si="3"/>
        <v>136520</v>
      </c>
      <c r="Q23" s="759">
        <f t="shared" si="3"/>
        <v>153550</v>
      </c>
      <c r="R23" s="759">
        <f t="shared" si="3"/>
        <v>154265</v>
      </c>
      <c r="S23" s="759">
        <f t="shared" si="3"/>
        <v>244717</v>
      </c>
      <c r="T23" s="759">
        <f t="shared" si="3"/>
        <v>38000</v>
      </c>
      <c r="U23" s="759">
        <f t="shared" si="3"/>
        <v>274386</v>
      </c>
      <c r="V23" s="759">
        <f t="shared" si="3"/>
        <v>231140</v>
      </c>
      <c r="W23" s="759">
        <f>SUM(W4:W22)</f>
        <v>2427391</v>
      </c>
      <c r="X23" s="760">
        <f>W23/12</f>
        <v>202282.58333333334</v>
      </c>
      <c r="Y23" s="759"/>
      <c r="Z23" s="761">
        <f>SUM(Z4:Z22)</f>
        <v>2430152.083333333</v>
      </c>
    </row>
  </sheetData>
  <mergeCells count="2">
    <mergeCell ref="A1:Z1"/>
    <mergeCell ref="A23:B2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80" orientation="landscape" verticalDpi="0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52</vt:i4>
      </vt:variant>
      <vt:variant>
        <vt:lpstr>命名范围</vt:lpstr>
      </vt:variant>
      <vt:variant>
        <vt:i4>67</vt:i4>
      </vt:variant>
    </vt:vector>
  </HeadingPairs>
  <TitlesOfParts>
    <vt:vector size="119" baseType="lpstr">
      <vt:lpstr>七宝</vt:lpstr>
      <vt:lpstr>基本支出汇总</vt:lpstr>
      <vt:lpstr>2022年绩效清算</vt:lpstr>
      <vt:lpstr>莘庄镇</vt:lpstr>
      <vt:lpstr>吴泾镇</vt:lpstr>
      <vt:lpstr>七宝镇</vt:lpstr>
      <vt:lpstr>浦江镇</vt:lpstr>
      <vt:lpstr>梅陇镇</vt:lpstr>
      <vt:lpstr>马桥镇</vt:lpstr>
      <vt:lpstr>华漕镇</vt:lpstr>
      <vt:lpstr>颛桥镇</vt:lpstr>
      <vt:lpstr>虹桥镇</vt:lpstr>
      <vt:lpstr>2023绩效预估</vt:lpstr>
      <vt:lpstr>保安经费</vt:lpstr>
      <vt:lpstr>残疾就业保障</vt:lpstr>
      <vt:lpstr>补充公用经费</vt:lpstr>
      <vt:lpstr>设备购置与更新</vt:lpstr>
      <vt:lpstr>理化实验室</vt:lpstr>
      <vt:lpstr>吴泾维修2023</vt:lpstr>
      <vt:lpstr>七宝维修2023</vt:lpstr>
      <vt:lpstr>浦江维修2023</vt:lpstr>
      <vt:lpstr>梅陇维修2023</vt:lpstr>
      <vt:lpstr>马桥维修2023</vt:lpstr>
      <vt:lpstr>华漕维修2023</vt:lpstr>
      <vt:lpstr>颛桥维修2023</vt:lpstr>
      <vt:lpstr>虹桥维修2023</vt:lpstr>
      <vt:lpstr>2022年校舍维修尾款</vt:lpstr>
      <vt:lpstr>学前科</vt:lpstr>
      <vt:lpstr>普教一科</vt:lpstr>
      <vt:lpstr>普教二科</vt:lpstr>
      <vt:lpstr>信息化项目</vt:lpstr>
      <vt:lpstr>考试中心</vt:lpstr>
      <vt:lpstr>教育学院</vt:lpstr>
      <vt:lpstr>抚恤金</vt:lpstr>
      <vt:lpstr>镇管未开办保安经费</vt:lpstr>
      <vt:lpstr>浦江设备文馨学校</vt:lpstr>
      <vt:lpstr>扩班设备</vt:lpstr>
      <vt:lpstr>浦江维修2023文馨</vt:lpstr>
      <vt:lpstr>学前科补</vt:lpstr>
      <vt:lpstr>普教二科补</vt:lpstr>
      <vt:lpstr>补充公用经费补</vt:lpstr>
      <vt:lpstr>七宝基本支出调整</vt:lpstr>
      <vt:lpstr>2023年绩效预估</vt:lpstr>
      <vt:lpstr>2023尾款清算</vt:lpstr>
      <vt:lpstr>补充公用经费调整</vt:lpstr>
      <vt:lpstr>抚恤金调整</vt:lpstr>
      <vt:lpstr>储备教师</vt:lpstr>
      <vt:lpstr>残疾就业保障调整</vt:lpstr>
      <vt:lpstr>追加设备</vt:lpstr>
      <vt:lpstr>普教一科追加</vt:lpstr>
      <vt:lpstr>普教二科追加</vt:lpstr>
      <vt:lpstr>振兴小学关闭</vt:lpstr>
      <vt:lpstr>'2022年绩效清算'!Print_Area</vt:lpstr>
      <vt:lpstr>'2022年校舍维修尾款'!Print_Area</vt:lpstr>
      <vt:lpstr>'2023年绩效预估'!Print_Area</vt:lpstr>
      <vt:lpstr>'2023尾款清算'!Print_Area</vt:lpstr>
      <vt:lpstr>补充公用经费补!Print_Area</vt:lpstr>
      <vt:lpstr>补充公用经费调整!Print_Area</vt:lpstr>
      <vt:lpstr>残疾就业保障调整!Print_Area</vt:lpstr>
      <vt:lpstr>储备教师!Print_Area</vt:lpstr>
      <vt:lpstr>抚恤金调整!Print_Area</vt:lpstr>
      <vt:lpstr>虹桥维修2023!Print_Area</vt:lpstr>
      <vt:lpstr>华漕维修2023!Print_Area</vt:lpstr>
      <vt:lpstr>教育学院!Print_Area</vt:lpstr>
      <vt:lpstr>考试中心!Print_Area</vt:lpstr>
      <vt:lpstr>扩班设备!Print_Area</vt:lpstr>
      <vt:lpstr>理化实验室!Print_Area</vt:lpstr>
      <vt:lpstr>马桥维修2023!Print_Area</vt:lpstr>
      <vt:lpstr>梅陇维修2023!Print_Area</vt:lpstr>
      <vt:lpstr>浦江设备文馨学校!Print_Area</vt:lpstr>
      <vt:lpstr>浦江维修2023!Print_Area</vt:lpstr>
      <vt:lpstr>浦江维修2023文馨!Print_Area</vt:lpstr>
      <vt:lpstr>浦江镇!Print_Area</vt:lpstr>
      <vt:lpstr>普教二科!Print_Area</vt:lpstr>
      <vt:lpstr>普教二科补!Print_Area</vt:lpstr>
      <vt:lpstr>普教二科追加!Print_Area</vt:lpstr>
      <vt:lpstr>普教一科!Print_Area</vt:lpstr>
      <vt:lpstr>普教一科追加!Print_Area</vt:lpstr>
      <vt:lpstr>七宝基本支出调整!Print_Area</vt:lpstr>
      <vt:lpstr>七宝维修2023!Print_Area</vt:lpstr>
      <vt:lpstr>设备购置与更新!Print_Area</vt:lpstr>
      <vt:lpstr>吴泾维修2023!Print_Area</vt:lpstr>
      <vt:lpstr>信息化项目!Print_Area</vt:lpstr>
      <vt:lpstr>学前科!Print_Area</vt:lpstr>
      <vt:lpstr>学前科补!Print_Area</vt:lpstr>
      <vt:lpstr>振兴小学关闭!Print_Area</vt:lpstr>
      <vt:lpstr>镇管未开办保安经费!Print_Area</vt:lpstr>
      <vt:lpstr>颛桥维修2023!Print_Area</vt:lpstr>
      <vt:lpstr>追加设备!Print_Area</vt:lpstr>
      <vt:lpstr>'2022年绩效清算'!Print_Titles</vt:lpstr>
      <vt:lpstr>'2023年绩效预估'!Print_Titles</vt:lpstr>
      <vt:lpstr>补充公用经费补!Print_Titles</vt:lpstr>
      <vt:lpstr>补充公用经费调整!Print_Titles</vt:lpstr>
      <vt:lpstr>残疾就业保障调整!Print_Titles</vt:lpstr>
      <vt:lpstr>储备教师!Print_Titles</vt:lpstr>
      <vt:lpstr>抚恤金调整!Print_Titles</vt:lpstr>
      <vt:lpstr>虹桥维修2023!Print_Titles</vt:lpstr>
      <vt:lpstr>华漕维修2023!Print_Titles</vt:lpstr>
      <vt:lpstr>教育学院!Print_Titles</vt:lpstr>
      <vt:lpstr>考试中心!Print_Titles</vt:lpstr>
      <vt:lpstr>扩班设备!Print_Titles</vt:lpstr>
      <vt:lpstr>理化实验室!Print_Titles</vt:lpstr>
      <vt:lpstr>马桥维修2023!Print_Titles</vt:lpstr>
      <vt:lpstr>梅陇维修2023!Print_Titles</vt:lpstr>
      <vt:lpstr>浦江设备文馨学校!Print_Titles</vt:lpstr>
      <vt:lpstr>浦江维修2023!Print_Titles</vt:lpstr>
      <vt:lpstr>浦江维修2023文馨!Print_Titles</vt:lpstr>
      <vt:lpstr>浦江镇!Print_Titles</vt:lpstr>
      <vt:lpstr>普教二科!Print_Titles</vt:lpstr>
      <vt:lpstr>普教二科追加!Print_Titles</vt:lpstr>
      <vt:lpstr>普教一科!Print_Titles</vt:lpstr>
      <vt:lpstr>普教一科追加!Print_Titles</vt:lpstr>
      <vt:lpstr>七宝基本支出调整!Print_Titles</vt:lpstr>
      <vt:lpstr>七宝维修2023!Print_Titles</vt:lpstr>
      <vt:lpstr>设备购置与更新!Print_Titles</vt:lpstr>
      <vt:lpstr>吴泾维修2023!Print_Titles</vt:lpstr>
      <vt:lpstr>学前科!Print_Titles</vt:lpstr>
      <vt:lpstr>颛桥维修2023!Print_Titles</vt:lpstr>
      <vt:lpstr>追加设备!Print_Titles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2023-11-01T01:06:10Z</cp:lastPrinted>
  <dcterms:created xsi:type="dcterms:W3CDTF">2022-11-10T02:18:00Z</dcterms:created>
  <dcterms:modified xsi:type="dcterms:W3CDTF">2023-11-03T07:51:51Z</dcterms:modified>
</cp:coreProperties>
</file>